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trlProps/ctrlProp4.xml" ContentType="application/vnd.ms-excel.controlproperties+xml"/>
  <Override PartName="/xl/slicers/slicer1.xml" ContentType="application/vnd.ms-excel.slicer+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5.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6.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7.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drawings/drawing8.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drawings/drawing9.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drawings/drawing10.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drawings/drawing11.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drawings/drawing12.xml" ContentType="application/vnd.openxmlformats-officedocument.drawing+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drawings/drawing13.xml" ContentType="application/vnd.openxmlformats-officedocument.drawing+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drawings/drawing14.xml" ContentType="application/vnd.openxmlformats-officedocument.drawing+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drawings/drawing15.xml" ContentType="application/vnd.openxmlformats-officedocument.drawing+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drawings/drawing16.xml" ContentType="application/vnd.openxmlformats-officedocument.drawing+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drawings/drawing17.xml" ContentType="application/vnd.openxmlformats-officedocument.drawing+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drawings/drawing18.xml" ContentType="application/vnd.openxmlformats-officedocument.drawing+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drawings/drawing19.xml" ContentType="application/vnd.openxmlformats-officedocument.drawing+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drawings/drawing20.xml" ContentType="application/vnd.openxmlformats-officedocument.drawing+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drawings/drawing21.xml" ContentType="application/vnd.openxmlformats-officedocument.drawing+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 /><Relationship Id="rId2" Type="http://schemas.openxmlformats.org/package/2006/relationships/metadata/core-properties" Target="docProps/core.xml" /><Relationship Id="rId1" Type="http://schemas.openxmlformats.org/officeDocument/2006/relationships/officeDocument" Target="xl/workbook.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d.docs.live.net/0eeeca2dd88c263a/COACHING ACK/Athlètes/SARAH G/"/>
    </mc:Choice>
  </mc:AlternateContent>
  <xr:revisionPtr revIDLastSave="0" documentId="8_{93114060-C3D6-C447-B261-968BB7AF9891}" xr6:coauthVersionLast="47" xr6:coauthVersionMax="47" xr10:uidLastSave="{00000000-0000-0000-0000-000000000000}"/>
  <bookViews>
    <workbookView xWindow="-120" yWindow="-120" windowWidth="29040" windowHeight="15840" firstSheet="2" activeTab="9" xr2:uid="{4C296F75-A8CA-471E-BE49-0445A462DD49}"/>
  </bookViews>
  <sheets>
    <sheet name="Variables exercices" sheetId="1" state="hidden" r:id="rId1"/>
    <sheet name="TABLEUR 2" sheetId="94" state="hidden" r:id="rId2"/>
    <sheet name="General" sheetId="106" r:id="rId3"/>
    <sheet name="FDB SARAH" sheetId="114" state="hidden" r:id="rId4"/>
    <sheet name="VIERGE V2" sheetId="159" state="hidden" r:id="rId5"/>
    <sheet name="Suivi Alimentaire VIERGE" sheetId="124" state="hidden" r:id="rId6"/>
    <sheet name="VIERGE" sheetId="4" state="hidden" r:id="rId7"/>
    <sheet name="AGG_LOCAL" sheetId="160" state="hidden" r:id="rId8"/>
    <sheet name="MAX_LOCAL" sheetId="161" state="hidden" r:id="rId9"/>
    <sheet name="08062026" sheetId="162" r:id="rId10"/>
    <sheet name="09062026" sheetId="163" r:id="rId11"/>
    <sheet name="11062026" sheetId="164" r:id="rId12"/>
    <sheet name="13062026" sheetId="165" r:id="rId13"/>
    <sheet name="15062026" sheetId="166" r:id="rId14"/>
    <sheet name="16062026" sheetId="167" r:id="rId15"/>
    <sheet name="17062026" sheetId="168" r:id="rId16"/>
    <sheet name="20062026" sheetId="169" r:id="rId17"/>
    <sheet name="22062026" sheetId="170" r:id="rId18"/>
    <sheet name="23062026" sheetId="171" r:id="rId19"/>
    <sheet name="24062026" sheetId="172" r:id="rId20"/>
    <sheet name="26062026" sheetId="173" r:id="rId21"/>
    <sheet name="29062026" sheetId="174" r:id="rId22"/>
    <sheet name="30062026" sheetId="175" r:id="rId23"/>
    <sheet name="02072026" sheetId="176" r:id="rId24"/>
    <sheet name="03072026" sheetId="177" r:id="rId25"/>
  </sheets>
  <definedNames>
    <definedName name="_xlpm.DateLast" hidden="1" xlm="1">#NAME?</definedName>
    <definedName name="_xlpm.DateRef" hidden="1" xlm="1">#NAME?</definedName>
    <definedName name="_xlpm.Dates" hidden="1" xlm="1">#NAME?</definedName>
    <definedName name="_xlpm.DateSeance" hidden="1" xlm="1">#NAME?</definedName>
    <definedName name="_xlpm.Debut" hidden="1" xlm="1">#NAME?</definedName>
    <definedName name="_xlpm.Exo" hidden="1" xlm="1">#NAME?</definedName>
    <definedName name="_xlpm.ExoMax" hidden="1" xlm="1">#NAME?</definedName>
    <definedName name="_xlpm.Exos" hidden="1" xlm="1">#NAME?</definedName>
    <definedName name="_xlpm.ExosAgg" hidden="1" xlm="1">#NAME?</definedName>
    <definedName name="_xlpm.Fin" hidden="1" xlm="1">#NAME?</definedName>
    <definedName name="_xlpm.KgMax" hidden="1" xlm="1">#NAME?</definedName>
    <definedName name="_xlpm.MoyAgg" hidden="1" xlm="1">#NAME?</definedName>
    <definedName name="_xlpm.MoyMax" hidden="1" xlm="1">#NAME?</definedName>
    <definedName name="_xlpm.RepsMax" hidden="1" xlm="1">#NAME?</definedName>
    <definedName name="_xlpm.RepsPlan" hidden="1" xlm="1">#NAME?</definedName>
    <definedName name="_xlpm.Res" hidden="1" xlm="1">#NAME?</definedName>
    <definedName name="_xlpm.Ton" hidden="1" xlm="1">#NAME?</definedName>
    <definedName name="_xlpm.TonAgg" hidden="1" xlm="1">#NAME?</definedName>
    <definedName name="_xlpm.TonnageMax" hidden="1" xlm="1">#NAME?</definedName>
    <definedName name="_xlpm.Var" hidden="1" xlm="1">#NAME?</definedName>
    <definedName name="_xlpm.VarMax" hidden="1" xlm="1">#NAME?</definedName>
    <definedName name="_xlpm.Vars" hidden="1" xlm="1">#NAME?</definedName>
    <definedName name="_xlpm.VarsAgg" hidden="1" xlm="1">#NAME?</definedName>
    <definedName name="Données_TMARIEV2">#REF!</definedName>
    <definedName name="Liste_des_onglets">GET.WORKBOOK(1)</definedName>
    <definedName name="Segment_Années__DATE">#N/A</definedName>
    <definedName name="Segment_Années__DATE3">#N/A</definedName>
    <definedName name="Segment_Années__DATE4">#N/A</definedName>
    <definedName name="Segment_Block">#N/A</definedName>
    <definedName name="Segment_Block1">#N/A</definedName>
    <definedName name="Segment_Block4">#N/A</definedName>
    <definedName name="Segment_Mois__DATE">#N/A</definedName>
    <definedName name="Segment_Mois__DATE1">#N/A</definedName>
    <definedName name="Segment_Mois__DATE4">#N/A</definedName>
  </definedNames>
  <calcPr calcId="191029" calcMode="manual" calcCompleted="0"/>
  <pivotCaches>
    <pivotCache cacheId="3" r:id="rId26"/>
    <pivotCache cacheId="4" r:id="rId27"/>
    <pivotCache cacheId="5" r:id="rId28"/>
  </pivotCaches>
  <extLst>
    <ext xmlns:x14="http://schemas.microsoft.com/office/spreadsheetml/2009/9/main" uri="{BBE1A952-AA13-448e-AADC-164F8A28A991}">
      <x14:slicerCaches>
        <x14:slicerCache r:id="rId29"/>
        <x14:slicerCache r:id="rId30"/>
        <x14:slicerCache r:id="rId31"/>
        <x14:slicerCache r:id="rId32"/>
        <x14:slicerCache r:id="rId33"/>
        <x14:slicerCache r:id="rId34"/>
        <x14:slicerCache r:id="rId35"/>
        <x14:slicerCache r:id="rId36"/>
        <x14:slicerCache r:id="rId3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 i="164" l="1"/>
  <c r="J3" i="164"/>
  <c r="H5" i="167"/>
  <c r="J3" i="167"/>
  <c r="H5" i="162"/>
  <c r="H5" i="163"/>
  <c r="J3" i="163"/>
  <c r="J3" i="162"/>
  <c r="B13" i="106"/>
  <c r="Y55" i="177"/>
  <c r="X55" i="177"/>
  <c r="W55" i="177"/>
  <c r="U55" i="177"/>
  <c r="S55" i="177"/>
  <c r="Q55" i="177"/>
  <c r="J55" i="177"/>
  <c r="I55" i="177" a="1"/>
  <c r="H55" i="177"/>
  <c r="G55" i="177" a="1"/>
  <c r="Y54" i="177"/>
  <c r="X54" i="177"/>
  <c r="W54" i="177"/>
  <c r="U54" i="177"/>
  <c r="S54" i="177"/>
  <c r="Q54" i="177"/>
  <c r="J54" i="177"/>
  <c r="I54" i="177" a="1"/>
  <c r="H54" i="177"/>
  <c r="G54" i="177" a="1"/>
  <c r="Y53" i="177"/>
  <c r="X53" i="177"/>
  <c r="W53" i="177"/>
  <c r="U53" i="177"/>
  <c r="S53" i="177"/>
  <c r="Q53" i="177"/>
  <c r="J53" i="177"/>
  <c r="I53" i="177" a="1"/>
  <c r="H53" i="177"/>
  <c r="G53" i="177" a="1"/>
  <c r="Y52" i="177"/>
  <c r="X52" i="177"/>
  <c r="W52" i="177"/>
  <c r="U52" i="177"/>
  <c r="S52" i="177"/>
  <c r="Q52" i="177"/>
  <c r="J52" i="177"/>
  <c r="I52" i="177" a="1"/>
  <c r="H52" i="177"/>
  <c r="G52" i="177" a="1"/>
  <c r="Y51" i="177"/>
  <c r="X51" i="177"/>
  <c r="W51" i="177"/>
  <c r="U51" i="177"/>
  <c r="S51" i="177"/>
  <c r="Q51" i="177"/>
  <c r="J51" i="177"/>
  <c r="I51" i="177" a="1"/>
  <c r="H51" i="177"/>
  <c r="G51" i="177" a="1"/>
  <c r="Y50" i="177"/>
  <c r="X50" i="177"/>
  <c r="W50" i="177"/>
  <c r="U50" i="177"/>
  <c r="S50" i="177"/>
  <c r="Q50" i="177"/>
  <c r="J50" i="177"/>
  <c r="I50" i="177" a="1"/>
  <c r="H50" i="177"/>
  <c r="G50" i="177" a="1"/>
  <c r="Y49" i="177"/>
  <c r="X49" i="177"/>
  <c r="W49" i="177"/>
  <c r="U49" i="177"/>
  <c r="S49" i="177"/>
  <c r="Q49" i="177"/>
  <c r="J49" i="177"/>
  <c r="I49" i="177" a="1"/>
  <c r="H49" i="177"/>
  <c r="G49" i="177" a="1"/>
  <c r="Y48" i="177"/>
  <c r="X48" i="177"/>
  <c r="W48" i="177"/>
  <c r="U48" i="177"/>
  <c r="S48" i="177"/>
  <c r="Q48" i="177"/>
  <c r="J48" i="177"/>
  <c r="I48" i="177" a="1"/>
  <c r="H48" i="177"/>
  <c r="G48" i="177" a="1"/>
  <c r="Y47" i="177"/>
  <c r="X47" i="177"/>
  <c r="W47" i="177"/>
  <c r="U47" i="177"/>
  <c r="S47" i="177"/>
  <c r="Q47" i="177"/>
  <c r="J47" i="177"/>
  <c r="I47" i="177" a="1"/>
  <c r="H47" i="177"/>
  <c r="G47" i="177" a="1"/>
  <c r="Y46" i="177"/>
  <c r="X46" i="177"/>
  <c r="W46" i="177"/>
  <c r="U46" i="177"/>
  <c r="S46" i="177"/>
  <c r="Q46" i="177"/>
  <c r="J46" i="177"/>
  <c r="I46" i="177" a="1"/>
  <c r="H46" i="177"/>
  <c r="G46" i="177" a="1"/>
  <c r="Y45" i="177"/>
  <c r="X45" i="177"/>
  <c r="W45" i="177"/>
  <c r="U45" i="177"/>
  <c r="S45" i="177"/>
  <c r="Q45" i="177"/>
  <c r="J45" i="177"/>
  <c r="I45" i="177" a="1"/>
  <c r="H45" i="177"/>
  <c r="G45" i="177" a="1"/>
  <c r="Y44" i="177"/>
  <c r="X44" i="177"/>
  <c r="W44" i="177"/>
  <c r="U44" i="177"/>
  <c r="S44" i="177"/>
  <c r="Q44" i="177"/>
  <c r="J44" i="177"/>
  <c r="I44" i="177" a="1"/>
  <c r="H44" i="177"/>
  <c r="G44" i="177" a="1"/>
  <c r="Y43" i="177"/>
  <c r="X43" i="177"/>
  <c r="W43" i="177"/>
  <c r="U43" i="177"/>
  <c r="S43" i="177"/>
  <c r="Q43" i="177"/>
  <c r="J43" i="177"/>
  <c r="I43" i="177" a="1"/>
  <c r="H43" i="177"/>
  <c r="G43" i="177" a="1"/>
  <c r="Y42" i="177"/>
  <c r="X42" i="177"/>
  <c r="W42" i="177"/>
  <c r="U42" i="177"/>
  <c r="S42" i="177"/>
  <c r="Q42" i="177"/>
  <c r="J42" i="177"/>
  <c r="I42" i="177" a="1"/>
  <c r="H42" i="177"/>
  <c r="G42" i="177" a="1"/>
  <c r="Y41" i="177"/>
  <c r="X41" i="177"/>
  <c r="W41" i="177"/>
  <c r="U41" i="177"/>
  <c r="S41" i="177"/>
  <c r="Q41" i="177"/>
  <c r="J41" i="177"/>
  <c r="I41" i="177" a="1"/>
  <c r="H41" i="177"/>
  <c r="G41" i="177" a="1"/>
  <c r="Y40" i="177"/>
  <c r="X40" i="177"/>
  <c r="W40" i="177"/>
  <c r="U40" i="177"/>
  <c r="S40" i="177"/>
  <c r="Q40" i="177"/>
  <c r="J40" i="177"/>
  <c r="I40" i="177" a="1"/>
  <c r="H40" i="177"/>
  <c r="G40" i="177" a="1"/>
  <c r="Y39" i="177"/>
  <c r="X39" i="177"/>
  <c r="W39" i="177"/>
  <c r="U39" i="177"/>
  <c r="S39" i="177"/>
  <c r="Q39" i="177"/>
  <c r="J39" i="177"/>
  <c r="I39" i="177" a="1"/>
  <c r="H39" i="177"/>
  <c r="G39" i="177" a="1"/>
  <c r="Y38" i="177"/>
  <c r="X38" i="177"/>
  <c r="W38" i="177"/>
  <c r="U38" i="177"/>
  <c r="S38" i="177"/>
  <c r="Q38" i="177"/>
  <c r="J38" i="177"/>
  <c r="I38" i="177" a="1"/>
  <c r="H38" i="177"/>
  <c r="G38" i="177" a="1"/>
  <c r="Y37" i="177"/>
  <c r="X37" i="177"/>
  <c r="W37" i="177"/>
  <c r="U37" i="177"/>
  <c r="S37" i="177"/>
  <c r="Q37" i="177"/>
  <c r="J37" i="177"/>
  <c r="I37" i="177" a="1"/>
  <c r="H37" i="177"/>
  <c r="G37" i="177" a="1"/>
  <c r="Y36" i="177"/>
  <c r="X36" i="177"/>
  <c r="W36" i="177"/>
  <c r="U36" i="177"/>
  <c r="S36" i="177"/>
  <c r="Q36" i="177"/>
  <c r="J36" i="177"/>
  <c r="I36" i="177" a="1"/>
  <c r="H36" i="177"/>
  <c r="G36" i="177" a="1"/>
  <c r="Y35" i="177"/>
  <c r="X35" i="177"/>
  <c r="W35" i="177"/>
  <c r="U35" i="177"/>
  <c r="S35" i="177"/>
  <c r="Q35" i="177"/>
  <c r="J35" i="177"/>
  <c r="I35" i="177" a="1"/>
  <c r="H35" i="177"/>
  <c r="G35" i="177" a="1"/>
  <c r="Y34" i="177"/>
  <c r="X34" i="177"/>
  <c r="U34" i="177"/>
  <c r="S34" i="177"/>
  <c r="J34" i="177"/>
  <c r="I34" i="177" a="1"/>
  <c r="G34" i="177" a="1"/>
  <c r="F34" i="177"/>
  <c r="E34" i="177"/>
  <c r="Y33" i="177"/>
  <c r="X33" i="177"/>
  <c r="U33" i="177"/>
  <c r="S33" i="177"/>
  <c r="J33" i="177"/>
  <c r="I33" i="177" a="1"/>
  <c r="H33" i="177"/>
  <c r="G33" i="177" a="1"/>
  <c r="F33" i="177"/>
  <c r="E33" i="177"/>
  <c r="Y32" i="177"/>
  <c r="X32" i="177"/>
  <c r="U32" i="177"/>
  <c r="S32" i="177"/>
  <c r="J32" i="177"/>
  <c r="I32" i="177" a="1"/>
  <c r="H32" i="177"/>
  <c r="G32" i="177" a="1"/>
  <c r="F32" i="177"/>
  <c r="E32" i="177"/>
  <c r="Y31" i="177"/>
  <c r="X31" i="177"/>
  <c r="W31" i="177"/>
  <c r="U31" i="177"/>
  <c r="S31" i="177"/>
  <c r="Q31" i="177"/>
  <c r="J31" i="177"/>
  <c r="I31" i="177" a="1"/>
  <c r="H31" i="177"/>
  <c r="G31" i="177" a="1"/>
  <c r="Y30" i="177"/>
  <c r="X30" i="177"/>
  <c r="W30" i="177"/>
  <c r="U30" i="177"/>
  <c r="S30" i="177"/>
  <c r="Q30" i="177"/>
  <c r="J30" i="177"/>
  <c r="I30" i="177" a="1"/>
  <c r="H30" i="177"/>
  <c r="G30" i="177" a="1"/>
  <c r="Y29" i="177"/>
  <c r="X29" i="177"/>
  <c r="W29" i="177"/>
  <c r="U29" i="177"/>
  <c r="S29" i="177"/>
  <c r="Q29" i="177"/>
  <c r="J29" i="177"/>
  <c r="I29" i="177" a="1"/>
  <c r="H29" i="177"/>
  <c r="G29" i="177" a="1"/>
  <c r="Y28" i="177"/>
  <c r="X28" i="177"/>
  <c r="U28" i="177"/>
  <c r="S28" i="177"/>
  <c r="J28" i="177"/>
  <c r="I28" i="177" a="1"/>
  <c r="G28" i="177" a="1"/>
  <c r="F28" i="177"/>
  <c r="E28" i="177"/>
  <c r="Y27" i="177"/>
  <c r="X27" i="177"/>
  <c r="U27" i="177"/>
  <c r="S27" i="177"/>
  <c r="J27" i="177"/>
  <c r="I27" i="177" a="1"/>
  <c r="H27" i="177"/>
  <c r="G27" i="177" a="1"/>
  <c r="F27" i="177"/>
  <c r="E27" i="177"/>
  <c r="Y26" i="177"/>
  <c r="X26" i="177"/>
  <c r="U26" i="177"/>
  <c r="S26" i="177"/>
  <c r="J26" i="177"/>
  <c r="I26" i="177" a="1"/>
  <c r="H26" i="177"/>
  <c r="G26" i="177" a="1"/>
  <c r="F26" i="177"/>
  <c r="E26" i="177"/>
  <c r="Y25" i="177"/>
  <c r="X25" i="177"/>
  <c r="W25" i="177"/>
  <c r="U25" i="177"/>
  <c r="S25" i="177"/>
  <c r="Q25" i="177"/>
  <c r="J25" i="177"/>
  <c r="I25" i="177" a="1"/>
  <c r="H25" i="177"/>
  <c r="G25" i="177" a="1"/>
  <c r="Y24" i="177"/>
  <c r="X24" i="177"/>
  <c r="W24" i="177"/>
  <c r="U24" i="177"/>
  <c r="S24" i="177"/>
  <c r="Q24" i="177"/>
  <c r="J24" i="177"/>
  <c r="I24" i="177" a="1"/>
  <c r="H24" i="177"/>
  <c r="G24" i="177" a="1"/>
  <c r="Y23" i="177"/>
  <c r="X23" i="177"/>
  <c r="W23" i="177"/>
  <c r="U23" i="177"/>
  <c r="S23" i="177"/>
  <c r="Q23" i="177"/>
  <c r="J23" i="177"/>
  <c r="I23" i="177" a="1"/>
  <c r="H23" i="177"/>
  <c r="G23" i="177" a="1"/>
  <c r="Q22" i="177"/>
  <c r="I22" i="177" a="1"/>
  <c r="E22" i="177"/>
  <c r="C22" i="177"/>
  <c r="U21" i="177"/>
  <c r="I21" i="177" a="1"/>
  <c r="H21" i="177"/>
  <c r="F21" i="177"/>
  <c r="E21" i="177"/>
  <c r="C21" i="177"/>
  <c r="Q20" i="177"/>
  <c r="I20" i="177" a="1"/>
  <c r="H20" i="177"/>
  <c r="E20" i="177"/>
  <c r="D20" i="177"/>
  <c r="C20" i="177"/>
  <c r="Q19" i="177"/>
  <c r="I19" i="177" a="1"/>
  <c r="H19" i="177"/>
  <c r="E19" i="177"/>
  <c r="D19" i="177"/>
  <c r="C19" i="177"/>
  <c r="Q18" i="177"/>
  <c r="I18" i="177" a="1"/>
  <c r="H18" i="177"/>
  <c r="E18" i="177"/>
  <c r="D18" i="177"/>
  <c r="C18" i="177"/>
  <c r="Q17" i="177"/>
  <c r="I17" i="177" a="1"/>
  <c r="H17" i="177"/>
  <c r="E17" i="177"/>
  <c r="D17" i="177"/>
  <c r="C17" i="177"/>
  <c r="Y16" i="177"/>
  <c r="X16" i="177"/>
  <c r="W16" i="177"/>
  <c r="U16" i="177"/>
  <c r="S16" i="177"/>
  <c r="Q16" i="177"/>
  <c r="J16" i="177"/>
  <c r="I16" i="177" a="1"/>
  <c r="H16" i="177"/>
  <c r="G16" i="177" a="1"/>
  <c r="Y15" i="177"/>
  <c r="X15" i="177"/>
  <c r="W15" i="177"/>
  <c r="U15" i="177"/>
  <c r="S15" i="177"/>
  <c r="Q15" i="177"/>
  <c r="J15" i="177"/>
  <c r="I15" i="177" a="1"/>
  <c r="H15" i="177"/>
  <c r="G15" i="177" a="1"/>
  <c r="Y14" i="177"/>
  <c r="X14" i="177"/>
  <c r="W14" i="177"/>
  <c r="U14" i="177"/>
  <c r="S14" i="177"/>
  <c r="Q14" i="177"/>
  <c r="J14" i="177"/>
  <c r="I14" i="177" a="1"/>
  <c r="H14" i="177"/>
  <c r="G14" i="177" a="1"/>
  <c r="Y13" i="177"/>
  <c r="X13" i="177"/>
  <c r="W13" i="177"/>
  <c r="U13" i="177"/>
  <c r="S13" i="177"/>
  <c r="Q13" i="177"/>
  <c r="J13" i="177"/>
  <c r="I13" i="177" a="1"/>
  <c r="H13" i="177"/>
  <c r="G13" i="177" a="1"/>
  <c r="Y12" i="177"/>
  <c r="X12" i="177"/>
  <c r="W12" i="177"/>
  <c r="U12" i="177"/>
  <c r="S12" i="177"/>
  <c r="Q12" i="177"/>
  <c r="J12" i="177"/>
  <c r="I12" i="177" a="1"/>
  <c r="H12" i="177"/>
  <c r="G12" i="177" a="1"/>
  <c r="Q11" i="177"/>
  <c r="I11" i="177" a="1"/>
  <c r="E11" i="177"/>
  <c r="D11" i="177"/>
  <c r="C11" i="177"/>
  <c r="Q10" i="177"/>
  <c r="I10" i="177" a="1"/>
  <c r="H10" i="177"/>
  <c r="E10" i="177"/>
  <c r="D10" i="177"/>
  <c r="C10" i="177"/>
  <c r="Q9" i="177"/>
  <c r="I9" i="177" a="1"/>
  <c r="H9" i="177"/>
  <c r="E9" i="177"/>
  <c r="D9" i="177"/>
  <c r="C9" i="177"/>
  <c r="Q8" i="177"/>
  <c r="I8" i="177" a="1"/>
  <c r="H8" i="177"/>
  <c r="E8" i="177"/>
  <c r="D8" i="177"/>
  <c r="C8" i="177"/>
  <c r="Q7" i="177"/>
  <c r="I7" i="177" a="1"/>
  <c r="H7" i="177"/>
  <c r="E7" i="177"/>
  <c r="D7" i="177"/>
  <c r="C7" i="177"/>
  <c r="M5" i="177"/>
  <c r="C5" i="177" a="1"/>
  <c r="M4" i="177"/>
  <c r="M3" i="177"/>
  <c r="J3" i="177"/>
  <c r="M2" i="177"/>
  <c r="J2" i="177"/>
  <c r="M1" i="177"/>
  <c r="J1" i="177"/>
  <c r="T22" i="173"/>
  <c r="F34" i="173"/>
  <c r="E34" i="173"/>
  <c r="F33" i="173"/>
  <c r="E33" i="173"/>
  <c r="F32" i="173"/>
  <c r="E32" i="173"/>
  <c r="F28" i="173"/>
  <c r="E28" i="173"/>
  <c r="F27" i="173"/>
  <c r="E27" i="173"/>
  <c r="F26" i="173"/>
  <c r="E26" i="173"/>
  <c r="E22" i="173"/>
  <c r="C22" i="173"/>
  <c r="F21" i="173"/>
  <c r="E21" i="173"/>
  <c r="C21" i="173"/>
  <c r="E20" i="173"/>
  <c r="D20" i="173"/>
  <c r="C20" i="173"/>
  <c r="E19" i="173"/>
  <c r="D19" i="173"/>
  <c r="C19" i="173"/>
  <c r="E18" i="173"/>
  <c r="D18" i="173"/>
  <c r="C18" i="173"/>
  <c r="E17" i="173"/>
  <c r="D17" i="173"/>
  <c r="C17" i="173"/>
  <c r="E11" i="173"/>
  <c r="D11" i="173"/>
  <c r="C11" i="173"/>
  <c r="E10" i="173"/>
  <c r="D10" i="173"/>
  <c r="C10" i="173"/>
  <c r="E9" i="173"/>
  <c r="D9" i="173"/>
  <c r="C9" i="173"/>
  <c r="E8" i="173"/>
  <c r="D8" i="173"/>
  <c r="C8" i="173"/>
  <c r="E7" i="173"/>
  <c r="D7" i="173"/>
  <c r="C7" i="173"/>
  <c r="F34" i="169"/>
  <c r="E34" i="169"/>
  <c r="F33" i="169"/>
  <c r="E33" i="169"/>
  <c r="F32" i="169"/>
  <c r="E32" i="169"/>
  <c r="F28" i="169"/>
  <c r="E28" i="169"/>
  <c r="F27" i="169"/>
  <c r="E27" i="169"/>
  <c r="F26" i="169"/>
  <c r="E26" i="169"/>
  <c r="E22" i="169"/>
  <c r="C22" i="169"/>
  <c r="F21" i="169"/>
  <c r="E21" i="169"/>
  <c r="C21" i="169"/>
  <c r="E20" i="169"/>
  <c r="D20" i="169"/>
  <c r="C20" i="169"/>
  <c r="E19" i="169"/>
  <c r="D19" i="169"/>
  <c r="C19" i="169"/>
  <c r="E18" i="169"/>
  <c r="D18" i="169"/>
  <c r="C18" i="169"/>
  <c r="E17" i="169"/>
  <c r="D17" i="169"/>
  <c r="C17" i="169"/>
  <c r="E11" i="169"/>
  <c r="D11" i="169"/>
  <c r="C11" i="169"/>
  <c r="E10" i="169"/>
  <c r="D10" i="169"/>
  <c r="C10" i="169"/>
  <c r="E9" i="169"/>
  <c r="D9" i="169"/>
  <c r="C9" i="169"/>
  <c r="E8" i="169"/>
  <c r="D8" i="169"/>
  <c r="C8" i="169"/>
  <c r="E7" i="169"/>
  <c r="D7" i="169"/>
  <c r="C7" i="169"/>
  <c r="F34" i="165"/>
  <c r="E34" i="165"/>
  <c r="F33" i="165"/>
  <c r="E33" i="165"/>
  <c r="F32" i="165"/>
  <c r="E32" i="165"/>
  <c r="F28" i="165"/>
  <c r="E28" i="165"/>
  <c r="F27" i="165"/>
  <c r="E27" i="165"/>
  <c r="F26" i="165"/>
  <c r="E26" i="165"/>
  <c r="E22" i="165"/>
  <c r="C22" i="165"/>
  <c r="F21" i="165"/>
  <c r="E21" i="165"/>
  <c r="C21" i="165"/>
  <c r="E20" i="165"/>
  <c r="D20" i="165"/>
  <c r="C20" i="165"/>
  <c r="E19" i="165"/>
  <c r="D19" i="165"/>
  <c r="C19" i="165"/>
  <c r="E18" i="165"/>
  <c r="D18" i="165"/>
  <c r="C18" i="165"/>
  <c r="E17" i="165"/>
  <c r="D17" i="165"/>
  <c r="C17" i="165"/>
  <c r="E11" i="165"/>
  <c r="D11" i="165"/>
  <c r="C11" i="165"/>
  <c r="E10" i="165"/>
  <c r="D10" i="165"/>
  <c r="C10" i="165"/>
  <c r="E9" i="165"/>
  <c r="D9" i="165"/>
  <c r="C9" i="165"/>
  <c r="E8" i="165"/>
  <c r="D8" i="165"/>
  <c r="C8" i="165"/>
  <c r="E7" i="165"/>
  <c r="D7" i="165"/>
  <c r="C7" i="165"/>
  <c r="U23" i="165"/>
  <c r="U21" i="165"/>
  <c r="T22" i="165"/>
  <c r="Y55" i="176"/>
  <c r="X55" i="176"/>
  <c r="W55" i="176"/>
  <c r="U55" i="176"/>
  <c r="S55" i="176"/>
  <c r="Q55" i="176"/>
  <c r="J55" i="176"/>
  <c r="I55" i="176" a="1"/>
  <c r="H55" i="176"/>
  <c r="G55" i="176" a="1"/>
  <c r="Y54" i="176"/>
  <c r="X54" i="176"/>
  <c r="W54" i="176"/>
  <c r="U54" i="176"/>
  <c r="S54" i="176"/>
  <c r="Q54" i="176"/>
  <c r="J54" i="176"/>
  <c r="I54" i="176" a="1"/>
  <c r="H54" i="176"/>
  <c r="G54" i="176" a="1"/>
  <c r="Y53" i="176"/>
  <c r="X53" i="176"/>
  <c r="W53" i="176"/>
  <c r="U53" i="176"/>
  <c r="S53" i="176"/>
  <c r="Q53" i="176"/>
  <c r="J53" i="176"/>
  <c r="I53" i="176" a="1"/>
  <c r="H53" i="176"/>
  <c r="G53" i="176" a="1"/>
  <c r="Y52" i="176"/>
  <c r="X52" i="176"/>
  <c r="W52" i="176"/>
  <c r="U52" i="176"/>
  <c r="S52" i="176"/>
  <c r="Q52" i="176"/>
  <c r="J52" i="176"/>
  <c r="I52" i="176" a="1"/>
  <c r="H52" i="176"/>
  <c r="G52" i="176" a="1"/>
  <c r="Y51" i="176"/>
  <c r="X51" i="176"/>
  <c r="W51" i="176"/>
  <c r="U51" i="176"/>
  <c r="S51" i="176"/>
  <c r="Q51" i="176"/>
  <c r="J51" i="176"/>
  <c r="I51" i="176" a="1"/>
  <c r="H51" i="176"/>
  <c r="G51" i="176" a="1"/>
  <c r="Y50" i="176"/>
  <c r="X50" i="176"/>
  <c r="W50" i="176"/>
  <c r="U50" i="176"/>
  <c r="S50" i="176"/>
  <c r="Q50" i="176"/>
  <c r="J50" i="176"/>
  <c r="I50" i="176" a="1"/>
  <c r="H50" i="176"/>
  <c r="G50" i="176" a="1"/>
  <c r="Y49" i="176"/>
  <c r="X49" i="176"/>
  <c r="W49" i="176"/>
  <c r="U49" i="176"/>
  <c r="S49" i="176"/>
  <c r="Q49" i="176"/>
  <c r="J49" i="176"/>
  <c r="I49" i="176" a="1"/>
  <c r="H49" i="176"/>
  <c r="G49" i="176" a="1"/>
  <c r="Y48" i="176"/>
  <c r="X48" i="176"/>
  <c r="W48" i="176"/>
  <c r="U48" i="176"/>
  <c r="S48" i="176"/>
  <c r="Q48" i="176"/>
  <c r="J48" i="176"/>
  <c r="I48" i="176" a="1"/>
  <c r="H48" i="176"/>
  <c r="G48" i="176" a="1"/>
  <c r="Y47" i="176"/>
  <c r="X47" i="176"/>
  <c r="W47" i="176"/>
  <c r="U47" i="176"/>
  <c r="S47" i="176"/>
  <c r="Q47" i="176"/>
  <c r="J47" i="176"/>
  <c r="I47" i="176" a="1"/>
  <c r="H47" i="176"/>
  <c r="G47" i="176" a="1"/>
  <c r="Y46" i="176"/>
  <c r="X46" i="176"/>
  <c r="W46" i="176"/>
  <c r="U46" i="176"/>
  <c r="S46" i="176"/>
  <c r="Q46" i="176"/>
  <c r="J46" i="176"/>
  <c r="I46" i="176" a="1"/>
  <c r="H46" i="176"/>
  <c r="G46" i="176" a="1"/>
  <c r="Y45" i="176"/>
  <c r="X45" i="176"/>
  <c r="W45" i="176"/>
  <c r="U45" i="176"/>
  <c r="S45" i="176"/>
  <c r="Q45" i="176"/>
  <c r="J45" i="176"/>
  <c r="I45" i="176" a="1"/>
  <c r="H45" i="176"/>
  <c r="G45" i="176" a="1"/>
  <c r="Y44" i="176"/>
  <c r="X44" i="176"/>
  <c r="W44" i="176"/>
  <c r="U44" i="176"/>
  <c r="S44" i="176"/>
  <c r="Q44" i="176"/>
  <c r="J44" i="176"/>
  <c r="I44" i="176" a="1"/>
  <c r="H44" i="176"/>
  <c r="G44" i="176" a="1"/>
  <c r="Y43" i="176"/>
  <c r="X43" i="176"/>
  <c r="W43" i="176"/>
  <c r="U43" i="176"/>
  <c r="S43" i="176"/>
  <c r="Q43" i="176"/>
  <c r="J43" i="176"/>
  <c r="I43" i="176" a="1"/>
  <c r="H43" i="176"/>
  <c r="G43" i="176" a="1"/>
  <c r="Y42" i="176"/>
  <c r="X42" i="176"/>
  <c r="W42" i="176"/>
  <c r="U42" i="176"/>
  <c r="S42" i="176"/>
  <c r="Q42" i="176"/>
  <c r="J42" i="176"/>
  <c r="I42" i="176" a="1"/>
  <c r="H42" i="176"/>
  <c r="G42" i="176" a="1"/>
  <c r="Y41" i="176"/>
  <c r="X41" i="176"/>
  <c r="W41" i="176"/>
  <c r="U41" i="176"/>
  <c r="S41" i="176"/>
  <c r="Q41" i="176"/>
  <c r="J41" i="176"/>
  <c r="I41" i="176" a="1"/>
  <c r="H41" i="176"/>
  <c r="G41" i="176" a="1"/>
  <c r="Y40" i="176"/>
  <c r="X40" i="176"/>
  <c r="W40" i="176"/>
  <c r="U40" i="176"/>
  <c r="S40" i="176"/>
  <c r="Q40" i="176"/>
  <c r="J40" i="176"/>
  <c r="I40" i="176" a="1"/>
  <c r="H40" i="176"/>
  <c r="G40" i="176" a="1"/>
  <c r="Y39" i="176"/>
  <c r="X39" i="176"/>
  <c r="W39" i="176"/>
  <c r="U39" i="176"/>
  <c r="S39" i="176"/>
  <c r="Q39" i="176"/>
  <c r="J39" i="176"/>
  <c r="I39" i="176" a="1"/>
  <c r="H39" i="176"/>
  <c r="G39" i="176" a="1"/>
  <c r="Y38" i="176"/>
  <c r="X38" i="176"/>
  <c r="W38" i="176"/>
  <c r="U38" i="176"/>
  <c r="S38" i="176"/>
  <c r="Q38" i="176"/>
  <c r="J38" i="176"/>
  <c r="I38" i="176" a="1"/>
  <c r="H38" i="176"/>
  <c r="G38" i="176" a="1"/>
  <c r="Y37" i="176"/>
  <c r="X37" i="176"/>
  <c r="W37" i="176"/>
  <c r="U37" i="176"/>
  <c r="S37" i="176"/>
  <c r="Q37" i="176"/>
  <c r="J37" i="176"/>
  <c r="I37" i="176" a="1"/>
  <c r="H37" i="176"/>
  <c r="G37" i="176" a="1"/>
  <c r="Y36" i="176"/>
  <c r="X36" i="176"/>
  <c r="W36" i="176"/>
  <c r="U36" i="176"/>
  <c r="S36" i="176"/>
  <c r="Q36" i="176"/>
  <c r="J36" i="176"/>
  <c r="I36" i="176" a="1"/>
  <c r="H36" i="176"/>
  <c r="G36" i="176" a="1"/>
  <c r="Y35" i="176"/>
  <c r="X35" i="176"/>
  <c r="W35" i="176"/>
  <c r="U35" i="176"/>
  <c r="S35" i="176"/>
  <c r="Q35" i="176"/>
  <c r="J35" i="176"/>
  <c r="I35" i="176" a="1"/>
  <c r="H35" i="176"/>
  <c r="G35" i="176" a="1"/>
  <c r="Y34" i="176"/>
  <c r="X34" i="176"/>
  <c r="W34" i="176"/>
  <c r="U34" i="176"/>
  <c r="S34" i="176"/>
  <c r="Q34" i="176"/>
  <c r="J34" i="176"/>
  <c r="I34" i="176" a="1"/>
  <c r="H34" i="176"/>
  <c r="G34" i="176" a="1"/>
  <c r="Y33" i="176"/>
  <c r="X33" i="176"/>
  <c r="W33" i="176"/>
  <c r="U33" i="176"/>
  <c r="S33" i="176"/>
  <c r="Q33" i="176"/>
  <c r="J33" i="176"/>
  <c r="I33" i="176" a="1"/>
  <c r="H33" i="176"/>
  <c r="G33" i="176" a="1"/>
  <c r="Y32" i="176"/>
  <c r="X32" i="176"/>
  <c r="U32" i="176"/>
  <c r="S32" i="176"/>
  <c r="J32" i="176"/>
  <c r="G32" i="176" a="1"/>
  <c r="F32" i="176"/>
  <c r="E32" i="176"/>
  <c r="Y31" i="176"/>
  <c r="X31" i="176"/>
  <c r="U31" i="176"/>
  <c r="S31" i="176"/>
  <c r="J31" i="176"/>
  <c r="I31" i="176" a="1"/>
  <c r="H31" i="176"/>
  <c r="G31" i="176" a="1"/>
  <c r="F31" i="176"/>
  <c r="E31" i="176"/>
  <c r="Y30" i="176"/>
  <c r="X30" i="176"/>
  <c r="U30" i="176"/>
  <c r="S30" i="176"/>
  <c r="J30" i="176"/>
  <c r="I30" i="176" a="1"/>
  <c r="H30" i="176"/>
  <c r="G30" i="176" a="1"/>
  <c r="F30" i="176"/>
  <c r="E30" i="176"/>
  <c r="Y29" i="176"/>
  <c r="X29" i="176"/>
  <c r="W29" i="176"/>
  <c r="U29" i="176"/>
  <c r="S29" i="176"/>
  <c r="Q29" i="176"/>
  <c r="J29" i="176"/>
  <c r="I29" i="176" a="1"/>
  <c r="H29" i="176"/>
  <c r="G29" i="176" a="1"/>
  <c r="Y28" i="176"/>
  <c r="X28" i="176"/>
  <c r="W28" i="176"/>
  <c r="U28" i="176"/>
  <c r="S28" i="176"/>
  <c r="Q28" i="176"/>
  <c r="J28" i="176"/>
  <c r="I28" i="176" a="1"/>
  <c r="H28" i="176"/>
  <c r="G28" i="176" a="1"/>
  <c r="Y27" i="176"/>
  <c r="X27" i="176"/>
  <c r="W27" i="176"/>
  <c r="U27" i="176"/>
  <c r="S27" i="176"/>
  <c r="Q27" i="176"/>
  <c r="J27" i="176"/>
  <c r="I27" i="176" a="1"/>
  <c r="H27" i="176"/>
  <c r="G27" i="176" a="1"/>
  <c r="Y26" i="176"/>
  <c r="X26" i="176"/>
  <c r="U26" i="176"/>
  <c r="S26" i="176"/>
  <c r="J26" i="176"/>
  <c r="G26" i="176" a="1"/>
  <c r="F26" i="176"/>
  <c r="E26" i="176"/>
  <c r="Y25" i="176"/>
  <c r="X25" i="176"/>
  <c r="U25" i="176"/>
  <c r="S25" i="176"/>
  <c r="J25" i="176"/>
  <c r="I25" i="176" a="1"/>
  <c r="H25" i="176"/>
  <c r="G25" i="176" a="1"/>
  <c r="F25" i="176"/>
  <c r="E25" i="176"/>
  <c r="Y24" i="176"/>
  <c r="X24" i="176"/>
  <c r="U24" i="176"/>
  <c r="S24" i="176"/>
  <c r="J24" i="176"/>
  <c r="I24" i="176" a="1"/>
  <c r="H24" i="176"/>
  <c r="G24" i="176" a="1"/>
  <c r="F24" i="176"/>
  <c r="E24" i="176"/>
  <c r="Y23" i="176"/>
  <c r="X23" i="176"/>
  <c r="W23" i="176"/>
  <c r="U23" i="176"/>
  <c r="S23" i="176"/>
  <c r="Q23" i="176"/>
  <c r="J23" i="176"/>
  <c r="I23" i="176" a="1"/>
  <c r="H23" i="176"/>
  <c r="G23" i="176" a="1"/>
  <c r="Y22" i="176"/>
  <c r="X22" i="176"/>
  <c r="W22" i="176"/>
  <c r="U22" i="176"/>
  <c r="S22" i="176"/>
  <c r="Q22" i="176"/>
  <c r="J22" i="176"/>
  <c r="I22" i="176" a="1"/>
  <c r="H22" i="176"/>
  <c r="G22" i="176" a="1"/>
  <c r="Y21" i="176"/>
  <c r="X21" i="176"/>
  <c r="W21" i="176"/>
  <c r="U21" i="176"/>
  <c r="S21" i="176"/>
  <c r="Q21" i="176"/>
  <c r="J21" i="176"/>
  <c r="I21" i="176" a="1"/>
  <c r="H21" i="176"/>
  <c r="G21" i="176" a="1"/>
  <c r="Y20" i="176"/>
  <c r="X20" i="176"/>
  <c r="U20" i="176"/>
  <c r="S20" i="176"/>
  <c r="J20" i="176"/>
  <c r="G20" i="176" a="1"/>
  <c r="F20" i="176"/>
  <c r="E20" i="176"/>
  <c r="Y19" i="176"/>
  <c r="X19" i="176"/>
  <c r="U19" i="176"/>
  <c r="S19" i="176"/>
  <c r="J19" i="176"/>
  <c r="I19" i="176" a="1"/>
  <c r="H19" i="176"/>
  <c r="G19" i="176" a="1"/>
  <c r="F19" i="176"/>
  <c r="E19" i="176"/>
  <c r="Y18" i="176"/>
  <c r="X18" i="176"/>
  <c r="U18" i="176"/>
  <c r="S18" i="176"/>
  <c r="J18" i="176"/>
  <c r="I18" i="176" a="1"/>
  <c r="H18" i="176"/>
  <c r="G18" i="176" a="1"/>
  <c r="F18" i="176"/>
  <c r="E18" i="176"/>
  <c r="Y17" i="176"/>
  <c r="X17" i="176"/>
  <c r="U17" i="176"/>
  <c r="S17" i="176"/>
  <c r="J17" i="176"/>
  <c r="I17" i="176" a="1"/>
  <c r="H17" i="176"/>
  <c r="G17" i="176" a="1"/>
  <c r="F17" i="176"/>
  <c r="E17" i="176"/>
  <c r="Y16" i="176"/>
  <c r="X16" i="176"/>
  <c r="W16" i="176"/>
  <c r="U16" i="176"/>
  <c r="S16" i="176"/>
  <c r="Q16" i="176"/>
  <c r="J16" i="176"/>
  <c r="I16" i="176" a="1"/>
  <c r="H16" i="176"/>
  <c r="G16" i="176" a="1"/>
  <c r="Y15" i="176"/>
  <c r="X15" i="176"/>
  <c r="W15" i="176"/>
  <c r="U15" i="176"/>
  <c r="S15" i="176"/>
  <c r="Q15" i="176"/>
  <c r="J15" i="176"/>
  <c r="I15" i="176" a="1"/>
  <c r="H15" i="176"/>
  <c r="G15" i="176" a="1"/>
  <c r="Y14" i="176"/>
  <c r="X14" i="176"/>
  <c r="W14" i="176"/>
  <c r="U14" i="176"/>
  <c r="S14" i="176"/>
  <c r="Q14" i="176"/>
  <c r="J14" i="176"/>
  <c r="I14" i="176" a="1"/>
  <c r="H14" i="176"/>
  <c r="G14" i="176" a="1"/>
  <c r="Q13" i="176"/>
  <c r="E13" i="176"/>
  <c r="D13" i="176"/>
  <c r="C13" i="176"/>
  <c r="Q12" i="176"/>
  <c r="I12" i="176" a="1"/>
  <c r="H12" i="176"/>
  <c r="E12" i="176"/>
  <c r="D12" i="176"/>
  <c r="C12" i="176"/>
  <c r="Q11" i="176"/>
  <c r="I11" i="176" a="1"/>
  <c r="H11" i="176"/>
  <c r="E11" i="176"/>
  <c r="D11" i="176"/>
  <c r="C11" i="176"/>
  <c r="Q10" i="176"/>
  <c r="I10" i="176" a="1"/>
  <c r="H10" i="176"/>
  <c r="E10" i="176"/>
  <c r="D10" i="176"/>
  <c r="C10" i="176"/>
  <c r="Q9" i="176"/>
  <c r="I9" i="176" a="1"/>
  <c r="H9" i="176"/>
  <c r="E9" i="176"/>
  <c r="D9" i="176"/>
  <c r="C9" i="176"/>
  <c r="Q8" i="176"/>
  <c r="I8" i="176" a="1"/>
  <c r="H8" i="176"/>
  <c r="E8" i="176"/>
  <c r="D8" i="176"/>
  <c r="C8" i="176"/>
  <c r="Q7" i="176"/>
  <c r="I7" i="176" a="1"/>
  <c r="H7" i="176"/>
  <c r="E7" i="176"/>
  <c r="D7" i="176"/>
  <c r="C7" i="176"/>
  <c r="M5" i="176"/>
  <c r="C5" i="176" a="1"/>
  <c r="M4" i="176"/>
  <c r="M3" i="176"/>
  <c r="J3" i="176"/>
  <c r="M2" i="176"/>
  <c r="J2" i="176"/>
  <c r="M1" i="176"/>
  <c r="J1" i="176"/>
  <c r="F32" i="172"/>
  <c r="E32" i="172"/>
  <c r="F31" i="172"/>
  <c r="E31" i="172"/>
  <c r="F30" i="172"/>
  <c r="E30" i="172"/>
  <c r="F26" i="172"/>
  <c r="E26" i="172"/>
  <c r="F25" i="172"/>
  <c r="E25" i="172"/>
  <c r="F24" i="172"/>
  <c r="E24" i="172"/>
  <c r="F20" i="172"/>
  <c r="E20" i="172"/>
  <c r="F19" i="172"/>
  <c r="E19" i="172"/>
  <c r="F18" i="172"/>
  <c r="E18" i="172"/>
  <c r="F17" i="172"/>
  <c r="E17" i="172"/>
  <c r="E13" i="172"/>
  <c r="D13" i="172"/>
  <c r="C13" i="172"/>
  <c r="E12" i="172"/>
  <c r="D12" i="172"/>
  <c r="C12" i="172"/>
  <c r="E11" i="172"/>
  <c r="D11" i="172"/>
  <c r="C11" i="172"/>
  <c r="E10" i="172"/>
  <c r="D10" i="172"/>
  <c r="C10" i="172"/>
  <c r="E9" i="172"/>
  <c r="D9" i="172"/>
  <c r="C9" i="172"/>
  <c r="E8" i="172"/>
  <c r="D8" i="172"/>
  <c r="C8" i="172"/>
  <c r="E7" i="172"/>
  <c r="D7" i="172"/>
  <c r="C7" i="172"/>
  <c r="F32" i="168"/>
  <c r="E32" i="168"/>
  <c r="F31" i="168"/>
  <c r="E31" i="168"/>
  <c r="F30" i="168"/>
  <c r="E30" i="168"/>
  <c r="F26" i="168"/>
  <c r="E26" i="168"/>
  <c r="F25" i="168"/>
  <c r="E25" i="168"/>
  <c r="F24" i="168"/>
  <c r="E24" i="168"/>
  <c r="F20" i="168"/>
  <c r="E20" i="168"/>
  <c r="F19" i="168"/>
  <c r="E19" i="168"/>
  <c r="F18" i="168"/>
  <c r="E18" i="168"/>
  <c r="F17" i="168"/>
  <c r="E17" i="168"/>
  <c r="E13" i="168"/>
  <c r="D13" i="168"/>
  <c r="C13" i="168"/>
  <c r="E12" i="168"/>
  <c r="D12" i="168"/>
  <c r="C12" i="168"/>
  <c r="E11" i="168"/>
  <c r="D11" i="168"/>
  <c r="C11" i="168"/>
  <c r="E10" i="168"/>
  <c r="D10" i="168"/>
  <c r="C10" i="168"/>
  <c r="E9" i="168"/>
  <c r="D9" i="168"/>
  <c r="C9" i="168"/>
  <c r="E8" i="168"/>
  <c r="D8" i="168"/>
  <c r="C8" i="168"/>
  <c r="E7" i="168"/>
  <c r="D7" i="168"/>
  <c r="C7" i="168"/>
  <c r="J18" i="168"/>
  <c r="F32" i="164"/>
  <c r="E32" i="164"/>
  <c r="F31" i="164"/>
  <c r="E31" i="164"/>
  <c r="F30" i="164"/>
  <c r="E30" i="164"/>
  <c r="F26" i="164"/>
  <c r="E26" i="164"/>
  <c r="F25" i="164"/>
  <c r="E25" i="164"/>
  <c r="F24" i="164"/>
  <c r="E24" i="164"/>
  <c r="F20" i="164"/>
  <c r="E20" i="164"/>
  <c r="F19" i="164"/>
  <c r="E19" i="164"/>
  <c r="F18" i="164"/>
  <c r="E18" i="164"/>
  <c r="F17" i="164"/>
  <c r="E17" i="164"/>
  <c r="E13" i="164"/>
  <c r="D13" i="164"/>
  <c r="C13" i="164"/>
  <c r="E12" i="164"/>
  <c r="D12" i="164"/>
  <c r="C12" i="164"/>
  <c r="E11" i="164"/>
  <c r="D11" i="164"/>
  <c r="C11" i="164"/>
  <c r="E10" i="164"/>
  <c r="D10" i="164"/>
  <c r="C10" i="164"/>
  <c r="E9" i="164"/>
  <c r="D9" i="164"/>
  <c r="C9" i="164"/>
  <c r="E8" i="164"/>
  <c r="D8" i="164"/>
  <c r="C8" i="164"/>
  <c r="E7" i="164"/>
  <c r="D7" i="164"/>
  <c r="C7" i="164"/>
  <c r="Y55" i="175"/>
  <c r="X55" i="175"/>
  <c r="W55" i="175"/>
  <c r="U55" i="175"/>
  <c r="S55" i="175"/>
  <c r="Q55" i="175"/>
  <c r="J55" i="175"/>
  <c r="I55" i="175" a="1"/>
  <c r="H55" i="175"/>
  <c r="G55" i="175" a="1"/>
  <c r="Y54" i="175"/>
  <c r="X54" i="175"/>
  <c r="W54" i="175"/>
  <c r="U54" i="175"/>
  <c r="S54" i="175"/>
  <c r="Q54" i="175"/>
  <c r="J54" i="175"/>
  <c r="I54" i="175" a="1"/>
  <c r="H54" i="175"/>
  <c r="G54" i="175" a="1"/>
  <c r="Y53" i="175"/>
  <c r="X53" i="175"/>
  <c r="W53" i="175"/>
  <c r="U53" i="175"/>
  <c r="S53" i="175"/>
  <c r="Q53" i="175"/>
  <c r="J53" i="175"/>
  <c r="I53" i="175" a="1"/>
  <c r="H53" i="175"/>
  <c r="G53" i="175" a="1"/>
  <c r="Y52" i="175"/>
  <c r="X52" i="175"/>
  <c r="W52" i="175"/>
  <c r="U52" i="175"/>
  <c r="S52" i="175"/>
  <c r="Q52" i="175"/>
  <c r="J52" i="175"/>
  <c r="I52" i="175" a="1"/>
  <c r="H52" i="175"/>
  <c r="G52" i="175" a="1"/>
  <c r="Y51" i="175"/>
  <c r="X51" i="175"/>
  <c r="W51" i="175"/>
  <c r="U51" i="175"/>
  <c r="S51" i="175"/>
  <c r="Q51" i="175"/>
  <c r="J51" i="175"/>
  <c r="I51" i="175" a="1"/>
  <c r="H51" i="175"/>
  <c r="G51" i="175" a="1"/>
  <c r="Y50" i="175"/>
  <c r="X50" i="175"/>
  <c r="W50" i="175"/>
  <c r="U50" i="175"/>
  <c r="S50" i="175"/>
  <c r="Q50" i="175"/>
  <c r="J50" i="175"/>
  <c r="I50" i="175" a="1"/>
  <c r="H50" i="175"/>
  <c r="G50" i="175" a="1"/>
  <c r="Y49" i="175"/>
  <c r="X49" i="175"/>
  <c r="W49" i="175"/>
  <c r="U49" i="175"/>
  <c r="S49" i="175"/>
  <c r="Q49" i="175"/>
  <c r="J49" i="175"/>
  <c r="I49" i="175" a="1"/>
  <c r="H49" i="175"/>
  <c r="G49" i="175" a="1"/>
  <c r="Y48" i="175"/>
  <c r="X48" i="175"/>
  <c r="W48" i="175"/>
  <c r="U48" i="175"/>
  <c r="S48" i="175"/>
  <c r="Q48" i="175"/>
  <c r="J48" i="175"/>
  <c r="I48" i="175" a="1"/>
  <c r="H48" i="175"/>
  <c r="G48" i="175" a="1"/>
  <c r="Y47" i="175"/>
  <c r="X47" i="175"/>
  <c r="W47" i="175"/>
  <c r="U47" i="175"/>
  <c r="S47" i="175"/>
  <c r="Q47" i="175"/>
  <c r="J47" i="175"/>
  <c r="I47" i="175" a="1"/>
  <c r="H47" i="175"/>
  <c r="G47" i="175" a="1"/>
  <c r="Y46" i="175"/>
  <c r="X46" i="175"/>
  <c r="W46" i="175"/>
  <c r="U46" i="175"/>
  <c r="S46" i="175"/>
  <c r="Q46" i="175"/>
  <c r="J46" i="175"/>
  <c r="I46" i="175" a="1"/>
  <c r="H46" i="175"/>
  <c r="G46" i="175" a="1"/>
  <c r="Y45" i="175"/>
  <c r="X45" i="175"/>
  <c r="W45" i="175"/>
  <c r="U45" i="175"/>
  <c r="S45" i="175"/>
  <c r="Q45" i="175"/>
  <c r="J45" i="175"/>
  <c r="I45" i="175" a="1"/>
  <c r="H45" i="175"/>
  <c r="G45" i="175" a="1"/>
  <c r="Y44" i="175"/>
  <c r="X44" i="175"/>
  <c r="W44" i="175"/>
  <c r="U44" i="175"/>
  <c r="S44" i="175"/>
  <c r="Q44" i="175"/>
  <c r="J44" i="175"/>
  <c r="I44" i="175" a="1"/>
  <c r="H44" i="175"/>
  <c r="G44" i="175" a="1"/>
  <c r="Y43" i="175"/>
  <c r="X43" i="175"/>
  <c r="W43" i="175"/>
  <c r="U43" i="175"/>
  <c r="S43" i="175"/>
  <c r="Q43" i="175"/>
  <c r="J43" i="175"/>
  <c r="I43" i="175" a="1"/>
  <c r="H43" i="175"/>
  <c r="G43" i="175" a="1"/>
  <c r="Y42" i="175"/>
  <c r="X42" i="175"/>
  <c r="U42" i="175"/>
  <c r="S42" i="175"/>
  <c r="J42" i="175"/>
  <c r="G42" i="175" a="1"/>
  <c r="F42" i="175"/>
  <c r="E42" i="175"/>
  <c r="Y41" i="175"/>
  <c r="X41" i="175"/>
  <c r="U41" i="175"/>
  <c r="S41" i="175"/>
  <c r="J41" i="175"/>
  <c r="I41" i="175" a="1"/>
  <c r="H41" i="175"/>
  <c r="G41" i="175" a="1"/>
  <c r="F41" i="175"/>
  <c r="E41" i="175"/>
  <c r="Y40" i="175"/>
  <c r="X40" i="175"/>
  <c r="U40" i="175"/>
  <c r="S40" i="175"/>
  <c r="J40" i="175"/>
  <c r="I40" i="175" a="1"/>
  <c r="H40" i="175"/>
  <c r="G40" i="175" a="1"/>
  <c r="F40" i="175"/>
  <c r="E40" i="175"/>
  <c r="Y39" i="175"/>
  <c r="X39" i="175"/>
  <c r="W39" i="175"/>
  <c r="U39" i="175"/>
  <c r="S39" i="175"/>
  <c r="Q39" i="175"/>
  <c r="J39" i="175"/>
  <c r="I39" i="175" a="1"/>
  <c r="H39" i="175"/>
  <c r="G39" i="175" a="1"/>
  <c r="Y38" i="175"/>
  <c r="X38" i="175"/>
  <c r="W38" i="175"/>
  <c r="U38" i="175"/>
  <c r="S38" i="175"/>
  <c r="Q38" i="175"/>
  <c r="J38" i="175"/>
  <c r="I38" i="175" a="1"/>
  <c r="H38" i="175"/>
  <c r="G38" i="175" a="1"/>
  <c r="Y37" i="175"/>
  <c r="X37" i="175"/>
  <c r="W37" i="175"/>
  <c r="U37" i="175"/>
  <c r="S37" i="175"/>
  <c r="Q37" i="175"/>
  <c r="J37" i="175"/>
  <c r="I37" i="175" a="1"/>
  <c r="H37" i="175"/>
  <c r="G37" i="175" a="1"/>
  <c r="Y36" i="175"/>
  <c r="X36" i="175"/>
  <c r="U36" i="175"/>
  <c r="S36" i="175"/>
  <c r="J36" i="175"/>
  <c r="G36" i="175" a="1"/>
  <c r="F36" i="175"/>
  <c r="E36" i="175"/>
  <c r="Y35" i="175"/>
  <c r="X35" i="175"/>
  <c r="U35" i="175"/>
  <c r="S35" i="175"/>
  <c r="J35" i="175"/>
  <c r="G35" i="175" a="1"/>
  <c r="F35" i="175"/>
  <c r="E35" i="175"/>
  <c r="Y34" i="175"/>
  <c r="X34" i="175"/>
  <c r="U34" i="175"/>
  <c r="S34" i="175"/>
  <c r="J34" i="175"/>
  <c r="G34" i="175" a="1"/>
  <c r="F34" i="175"/>
  <c r="E34" i="175"/>
  <c r="Y33" i="175"/>
  <c r="X33" i="175"/>
  <c r="U33" i="175"/>
  <c r="S33" i="175"/>
  <c r="J33" i="175"/>
  <c r="G33" i="175" a="1"/>
  <c r="F33" i="175"/>
  <c r="E33" i="175"/>
  <c r="Y32" i="175"/>
  <c r="X32" i="175"/>
  <c r="U32" i="175"/>
  <c r="S32" i="175"/>
  <c r="J32" i="175"/>
  <c r="G32" i="175" a="1"/>
  <c r="F32" i="175"/>
  <c r="E32" i="175"/>
  <c r="Y31" i="175"/>
  <c r="X31" i="175"/>
  <c r="U31" i="175"/>
  <c r="S31" i="175"/>
  <c r="J31" i="175"/>
  <c r="G31" i="175" a="1"/>
  <c r="F31" i="175"/>
  <c r="E31" i="175"/>
  <c r="Y30" i="175"/>
  <c r="X30" i="175"/>
  <c r="W30" i="175"/>
  <c r="U30" i="175"/>
  <c r="S30" i="175"/>
  <c r="Q30" i="175"/>
  <c r="J30" i="175"/>
  <c r="I30" i="175" a="1"/>
  <c r="H30" i="175"/>
  <c r="G30" i="175" a="1"/>
  <c r="Y29" i="175"/>
  <c r="X29" i="175"/>
  <c r="W29" i="175"/>
  <c r="U29" i="175"/>
  <c r="S29" i="175"/>
  <c r="Q29" i="175"/>
  <c r="J29" i="175"/>
  <c r="I29" i="175" a="1"/>
  <c r="H29" i="175"/>
  <c r="G29" i="175" a="1"/>
  <c r="Y28" i="175"/>
  <c r="X28" i="175"/>
  <c r="W28" i="175"/>
  <c r="U28" i="175"/>
  <c r="S28" i="175"/>
  <c r="Q28" i="175"/>
  <c r="J28" i="175"/>
  <c r="I28" i="175" a="1"/>
  <c r="H28" i="175"/>
  <c r="G28" i="175" a="1"/>
  <c r="Y27" i="175"/>
  <c r="X27" i="175"/>
  <c r="U27" i="175"/>
  <c r="S27" i="175"/>
  <c r="J27" i="175"/>
  <c r="G27" i="175" a="1"/>
  <c r="F27" i="175"/>
  <c r="E27" i="175"/>
  <c r="Y26" i="175"/>
  <c r="X26" i="175"/>
  <c r="U26" i="175"/>
  <c r="S26" i="175"/>
  <c r="J26" i="175"/>
  <c r="G26" i="175" a="1"/>
  <c r="F26" i="175"/>
  <c r="E26" i="175"/>
  <c r="Y25" i="175"/>
  <c r="X25" i="175"/>
  <c r="U25" i="175"/>
  <c r="S25" i="175"/>
  <c r="J25" i="175"/>
  <c r="G25" i="175" a="1"/>
  <c r="F25" i="175"/>
  <c r="E25" i="175"/>
  <c r="Y24" i="175"/>
  <c r="X24" i="175"/>
  <c r="U24" i="175"/>
  <c r="S24" i="175"/>
  <c r="J24" i="175"/>
  <c r="G24" i="175" a="1"/>
  <c r="F24" i="175"/>
  <c r="E24" i="175"/>
  <c r="Y23" i="175"/>
  <c r="X23" i="175"/>
  <c r="W23" i="175"/>
  <c r="U23" i="175"/>
  <c r="S23" i="175"/>
  <c r="Q23" i="175"/>
  <c r="J23" i="175"/>
  <c r="I23" i="175" a="1"/>
  <c r="H23" i="175"/>
  <c r="G23" i="175" a="1"/>
  <c r="Y22" i="175"/>
  <c r="X22" i="175"/>
  <c r="W22" i="175"/>
  <c r="U22" i="175"/>
  <c r="S22" i="175"/>
  <c r="Q22" i="175"/>
  <c r="J22" i="175"/>
  <c r="I22" i="175" a="1"/>
  <c r="H22" i="175"/>
  <c r="G22" i="175" a="1"/>
  <c r="Y21" i="175"/>
  <c r="X21" i="175"/>
  <c r="W21" i="175"/>
  <c r="U21" i="175"/>
  <c r="S21" i="175"/>
  <c r="Q21" i="175"/>
  <c r="J21" i="175"/>
  <c r="I21" i="175" a="1"/>
  <c r="H21" i="175"/>
  <c r="G21" i="175" a="1"/>
  <c r="Q20" i="175"/>
  <c r="I20" i="175" a="1"/>
  <c r="E20" i="175"/>
  <c r="D20" i="175"/>
  <c r="C20" i="175"/>
  <c r="Q19" i="175"/>
  <c r="I19" i="175" a="1"/>
  <c r="H19" i="175"/>
  <c r="E19" i="175"/>
  <c r="D19" i="175"/>
  <c r="C19" i="175"/>
  <c r="Q18" i="175"/>
  <c r="I18" i="175" a="1"/>
  <c r="H18" i="175"/>
  <c r="E18" i="175"/>
  <c r="D18" i="175"/>
  <c r="C18" i="175"/>
  <c r="Q17" i="175"/>
  <c r="I17" i="175" a="1"/>
  <c r="H17" i="175"/>
  <c r="E17" i="175"/>
  <c r="D17" i="175"/>
  <c r="C17" i="175"/>
  <c r="Q16" i="175"/>
  <c r="I16" i="175" a="1"/>
  <c r="E16" i="175"/>
  <c r="D16" i="175"/>
  <c r="C16" i="175"/>
  <c r="Y15" i="175"/>
  <c r="X15" i="175"/>
  <c r="W15" i="175"/>
  <c r="U15" i="175"/>
  <c r="S15" i="175"/>
  <c r="Q15" i="175"/>
  <c r="J15" i="175"/>
  <c r="I15" i="175" a="1"/>
  <c r="H15" i="175"/>
  <c r="G15" i="175" a="1"/>
  <c r="Y14" i="175"/>
  <c r="X14" i="175"/>
  <c r="W14" i="175"/>
  <c r="U14" i="175"/>
  <c r="S14" i="175"/>
  <c r="Q14" i="175"/>
  <c r="J14" i="175"/>
  <c r="I14" i="175" a="1"/>
  <c r="H14" i="175"/>
  <c r="G14" i="175" a="1"/>
  <c r="Y13" i="175"/>
  <c r="X13" i="175"/>
  <c r="W13" i="175"/>
  <c r="U13" i="175"/>
  <c r="S13" i="175"/>
  <c r="Q13" i="175"/>
  <c r="J13" i="175"/>
  <c r="I13" i="175" a="1"/>
  <c r="H13" i="175"/>
  <c r="G13" i="175" a="1"/>
  <c r="Q12" i="175"/>
  <c r="I12" i="175" a="1"/>
  <c r="E12" i="175"/>
  <c r="D12" i="175"/>
  <c r="C12" i="175"/>
  <c r="Q11" i="175"/>
  <c r="I11" i="175" a="1"/>
  <c r="H11" i="175"/>
  <c r="E11" i="175"/>
  <c r="D11" i="175"/>
  <c r="C11" i="175"/>
  <c r="Q10" i="175"/>
  <c r="I10" i="175" a="1"/>
  <c r="H10" i="175"/>
  <c r="E10" i="175"/>
  <c r="D10" i="175"/>
  <c r="C10" i="175"/>
  <c r="Q9" i="175"/>
  <c r="I9" i="175" a="1"/>
  <c r="H9" i="175"/>
  <c r="E9" i="175"/>
  <c r="D9" i="175"/>
  <c r="C9" i="175"/>
  <c r="Q8" i="175"/>
  <c r="I8" i="175" a="1"/>
  <c r="H8" i="175"/>
  <c r="E8" i="175"/>
  <c r="D8" i="175"/>
  <c r="C8" i="175"/>
  <c r="Q7" i="175"/>
  <c r="I7" i="175" a="1"/>
  <c r="H7" i="175"/>
  <c r="E7" i="175"/>
  <c r="D7" i="175"/>
  <c r="C7" i="175"/>
  <c r="M5" i="175"/>
  <c r="M4" i="175"/>
  <c r="M3" i="175"/>
  <c r="J3" i="175"/>
  <c r="M2" i="175"/>
  <c r="J2" i="175"/>
  <c r="M1" i="175"/>
  <c r="J1" i="175"/>
  <c r="F42" i="171"/>
  <c r="E42" i="171"/>
  <c r="F41" i="171"/>
  <c r="E41" i="171"/>
  <c r="F40" i="171"/>
  <c r="E40" i="171"/>
  <c r="F36" i="171"/>
  <c r="E36" i="171"/>
  <c r="F35" i="171"/>
  <c r="E35" i="171"/>
  <c r="F34" i="171"/>
  <c r="E34" i="171"/>
  <c r="F33" i="171"/>
  <c r="E33" i="171"/>
  <c r="F32" i="171"/>
  <c r="E32" i="171"/>
  <c r="F31" i="171"/>
  <c r="E31" i="171"/>
  <c r="F27" i="171"/>
  <c r="E27" i="171"/>
  <c r="F26" i="171"/>
  <c r="E26" i="171"/>
  <c r="F25" i="171"/>
  <c r="E25" i="171"/>
  <c r="F24" i="171"/>
  <c r="E24" i="171"/>
  <c r="E20" i="171"/>
  <c r="D20" i="171"/>
  <c r="C20" i="171"/>
  <c r="E19" i="171"/>
  <c r="D19" i="171"/>
  <c r="C19" i="171"/>
  <c r="E18" i="171"/>
  <c r="D18" i="171"/>
  <c r="C18" i="171"/>
  <c r="E17" i="171"/>
  <c r="D17" i="171"/>
  <c r="C17" i="171"/>
  <c r="E16" i="171"/>
  <c r="D16" i="171"/>
  <c r="C16" i="171"/>
  <c r="E12" i="171"/>
  <c r="D12" i="171"/>
  <c r="C12" i="171"/>
  <c r="E11" i="171"/>
  <c r="D11" i="171"/>
  <c r="C11" i="171"/>
  <c r="E10" i="171"/>
  <c r="D10" i="171"/>
  <c r="C10" i="171"/>
  <c r="E9" i="171"/>
  <c r="D9" i="171"/>
  <c r="C9" i="171"/>
  <c r="E8" i="171"/>
  <c r="D8" i="171"/>
  <c r="C8" i="171"/>
  <c r="E7" i="171"/>
  <c r="D7" i="171"/>
  <c r="C7" i="171"/>
  <c r="F42" i="167"/>
  <c r="E42" i="167"/>
  <c r="F41" i="167"/>
  <c r="E41" i="167"/>
  <c r="F40" i="167"/>
  <c r="E40" i="167"/>
  <c r="F36" i="167"/>
  <c r="E36" i="167"/>
  <c r="F35" i="167"/>
  <c r="E35" i="167"/>
  <c r="F34" i="167"/>
  <c r="E34" i="167"/>
  <c r="F33" i="167"/>
  <c r="E33" i="167"/>
  <c r="F32" i="167"/>
  <c r="E32" i="167"/>
  <c r="F31" i="167"/>
  <c r="E31" i="167"/>
  <c r="F27" i="167"/>
  <c r="E27" i="167"/>
  <c r="F26" i="167"/>
  <c r="E26" i="167"/>
  <c r="F25" i="167"/>
  <c r="E25" i="167"/>
  <c r="F24" i="167"/>
  <c r="E24" i="167"/>
  <c r="E20" i="167"/>
  <c r="D20" i="167"/>
  <c r="C20" i="167"/>
  <c r="E19" i="167"/>
  <c r="D19" i="167"/>
  <c r="C19" i="167"/>
  <c r="E18" i="167"/>
  <c r="D18" i="167"/>
  <c r="C18" i="167"/>
  <c r="E17" i="167"/>
  <c r="D17" i="167"/>
  <c r="C17" i="167"/>
  <c r="E16" i="167"/>
  <c r="D16" i="167"/>
  <c r="C16" i="167"/>
  <c r="E12" i="167"/>
  <c r="D12" i="167"/>
  <c r="C12" i="167"/>
  <c r="E11" i="167"/>
  <c r="D11" i="167"/>
  <c r="C11" i="167"/>
  <c r="E10" i="167"/>
  <c r="D10" i="167"/>
  <c r="C10" i="167"/>
  <c r="E9" i="167"/>
  <c r="D9" i="167"/>
  <c r="C9" i="167"/>
  <c r="E8" i="167"/>
  <c r="D8" i="167"/>
  <c r="C8" i="167"/>
  <c r="E7" i="167"/>
  <c r="D7" i="167"/>
  <c r="C7" i="167"/>
  <c r="F42" i="163"/>
  <c r="E42" i="163"/>
  <c r="F41" i="163"/>
  <c r="E41" i="163"/>
  <c r="F40" i="163"/>
  <c r="E40" i="163"/>
  <c r="F36" i="163"/>
  <c r="E36" i="163"/>
  <c r="F35" i="163"/>
  <c r="E35" i="163"/>
  <c r="F34" i="163"/>
  <c r="E34" i="163"/>
  <c r="F33" i="163"/>
  <c r="E33" i="163"/>
  <c r="F32" i="163"/>
  <c r="E32" i="163"/>
  <c r="F31" i="163"/>
  <c r="E31" i="163"/>
  <c r="F27" i="163"/>
  <c r="E27" i="163"/>
  <c r="F26" i="163"/>
  <c r="E26" i="163"/>
  <c r="F25" i="163"/>
  <c r="E25" i="163"/>
  <c r="F24" i="163"/>
  <c r="E24" i="163"/>
  <c r="E20" i="163"/>
  <c r="D20" i="163"/>
  <c r="C20" i="163"/>
  <c r="E19" i="163"/>
  <c r="D19" i="163"/>
  <c r="C19" i="163"/>
  <c r="E18" i="163"/>
  <c r="D18" i="163"/>
  <c r="C18" i="163"/>
  <c r="E17" i="163"/>
  <c r="D17" i="163"/>
  <c r="C17" i="163"/>
  <c r="E16" i="163"/>
  <c r="D16" i="163"/>
  <c r="C16" i="163"/>
  <c r="E12" i="163"/>
  <c r="D12" i="163"/>
  <c r="C12" i="163"/>
  <c r="E11" i="163"/>
  <c r="D11" i="163"/>
  <c r="C11" i="163"/>
  <c r="E10" i="163"/>
  <c r="D10" i="163"/>
  <c r="C10" i="163"/>
  <c r="E9" i="163"/>
  <c r="D9" i="163"/>
  <c r="C9" i="163"/>
  <c r="E8" i="163"/>
  <c r="D8" i="163"/>
  <c r="C8" i="163"/>
  <c r="E7" i="163"/>
  <c r="D7" i="163"/>
  <c r="C7" i="163"/>
  <c r="Y55" i="174"/>
  <c r="X55" i="174"/>
  <c r="W55" i="174"/>
  <c r="U55" i="174"/>
  <c r="S55" i="174"/>
  <c r="Q55" i="174"/>
  <c r="J55" i="174"/>
  <c r="I55" i="174" a="1"/>
  <c r="H55" i="174"/>
  <c r="G55" i="174" a="1"/>
  <c r="Y54" i="174"/>
  <c r="X54" i="174"/>
  <c r="W54" i="174"/>
  <c r="U54" i="174"/>
  <c r="S54" i="174"/>
  <c r="Q54" i="174"/>
  <c r="J54" i="174"/>
  <c r="I54" i="174" a="1"/>
  <c r="H54" i="174"/>
  <c r="G54" i="174" a="1"/>
  <c r="Y53" i="174"/>
  <c r="X53" i="174"/>
  <c r="W53" i="174"/>
  <c r="U53" i="174"/>
  <c r="S53" i="174"/>
  <c r="Q53" i="174"/>
  <c r="J53" i="174"/>
  <c r="I53" i="174" a="1"/>
  <c r="H53" i="174"/>
  <c r="G53" i="174" a="1"/>
  <c r="Y52" i="174"/>
  <c r="X52" i="174"/>
  <c r="W52" i="174"/>
  <c r="U52" i="174"/>
  <c r="S52" i="174"/>
  <c r="Q52" i="174"/>
  <c r="J52" i="174"/>
  <c r="I52" i="174" a="1"/>
  <c r="H52" i="174"/>
  <c r="G52" i="174" a="1"/>
  <c r="Y51" i="174"/>
  <c r="X51" i="174"/>
  <c r="W51" i="174"/>
  <c r="U51" i="174"/>
  <c r="S51" i="174"/>
  <c r="Q51" i="174"/>
  <c r="J51" i="174"/>
  <c r="I51" i="174" a="1"/>
  <c r="H51" i="174"/>
  <c r="G51" i="174" a="1"/>
  <c r="Y50" i="174"/>
  <c r="X50" i="174"/>
  <c r="W50" i="174"/>
  <c r="U50" i="174"/>
  <c r="S50" i="174"/>
  <c r="Q50" i="174"/>
  <c r="J50" i="174"/>
  <c r="I50" i="174" a="1"/>
  <c r="H50" i="174"/>
  <c r="G50" i="174" a="1"/>
  <c r="Y49" i="174"/>
  <c r="X49" i="174"/>
  <c r="W49" i="174"/>
  <c r="U49" i="174"/>
  <c r="S49" i="174"/>
  <c r="Q49" i="174"/>
  <c r="J49" i="174"/>
  <c r="I49" i="174" a="1"/>
  <c r="H49" i="174"/>
  <c r="G49" i="174" a="1"/>
  <c r="Y48" i="174"/>
  <c r="X48" i="174"/>
  <c r="W48" i="174"/>
  <c r="U48" i="174"/>
  <c r="S48" i="174"/>
  <c r="Q48" i="174"/>
  <c r="J48" i="174"/>
  <c r="I48" i="174" a="1"/>
  <c r="H48" i="174"/>
  <c r="G48" i="174" a="1"/>
  <c r="Y47" i="174"/>
  <c r="X47" i="174"/>
  <c r="W47" i="174"/>
  <c r="U47" i="174"/>
  <c r="S47" i="174"/>
  <c r="Q47" i="174"/>
  <c r="J47" i="174"/>
  <c r="I47" i="174" a="1"/>
  <c r="H47" i="174"/>
  <c r="G47" i="174" a="1"/>
  <c r="Y46" i="174"/>
  <c r="X46" i="174"/>
  <c r="W46" i="174"/>
  <c r="U46" i="174"/>
  <c r="S46" i="174"/>
  <c r="Q46" i="174"/>
  <c r="J46" i="174"/>
  <c r="I46" i="174" a="1"/>
  <c r="H46" i="174"/>
  <c r="G46" i="174" a="1"/>
  <c r="Y45" i="174"/>
  <c r="X45" i="174"/>
  <c r="W45" i="174"/>
  <c r="U45" i="174"/>
  <c r="S45" i="174"/>
  <c r="Q45" i="174"/>
  <c r="J45" i="174"/>
  <c r="I45" i="174" a="1"/>
  <c r="H45" i="174"/>
  <c r="G45" i="174" a="1"/>
  <c r="Y44" i="174"/>
  <c r="X44" i="174"/>
  <c r="W44" i="174"/>
  <c r="U44" i="174"/>
  <c r="S44" i="174"/>
  <c r="Q44" i="174"/>
  <c r="J44" i="174"/>
  <c r="I44" i="174" a="1"/>
  <c r="H44" i="174"/>
  <c r="G44" i="174" a="1"/>
  <c r="Y43" i="174"/>
  <c r="X43" i="174"/>
  <c r="W43" i="174"/>
  <c r="U43" i="174"/>
  <c r="S43" i="174"/>
  <c r="Q43" i="174"/>
  <c r="J43" i="174"/>
  <c r="I43" i="174" a="1"/>
  <c r="H43" i="174"/>
  <c r="G43" i="174" a="1"/>
  <c r="Y42" i="174"/>
  <c r="X42" i="174"/>
  <c r="U42" i="174"/>
  <c r="S42" i="174"/>
  <c r="J42" i="174"/>
  <c r="F42" i="174"/>
  <c r="E42" i="174"/>
  <c r="Y41" i="174"/>
  <c r="X41" i="174"/>
  <c r="U41" i="174"/>
  <c r="S41" i="174"/>
  <c r="J41" i="174"/>
  <c r="I41" i="174" a="1"/>
  <c r="H41" i="174"/>
  <c r="G41" i="174" a="1"/>
  <c r="F41" i="174"/>
  <c r="E41" i="174"/>
  <c r="Y40" i="174"/>
  <c r="X40" i="174"/>
  <c r="U40" i="174"/>
  <c r="S40" i="174"/>
  <c r="J40" i="174"/>
  <c r="I40" i="174" a="1"/>
  <c r="H40" i="174"/>
  <c r="G40" i="174" a="1"/>
  <c r="F40" i="174"/>
  <c r="E40" i="174"/>
  <c r="Y39" i="174"/>
  <c r="X39" i="174"/>
  <c r="W39" i="174"/>
  <c r="U39" i="174"/>
  <c r="S39" i="174"/>
  <c r="Q39" i="174"/>
  <c r="J39" i="174"/>
  <c r="I39" i="174" a="1"/>
  <c r="H39" i="174"/>
  <c r="G39" i="174" a="1"/>
  <c r="Y38" i="174"/>
  <c r="X38" i="174"/>
  <c r="W38" i="174"/>
  <c r="U38" i="174"/>
  <c r="S38" i="174"/>
  <c r="Q38" i="174"/>
  <c r="J38" i="174"/>
  <c r="I38" i="174" a="1"/>
  <c r="H38" i="174"/>
  <c r="G38" i="174" a="1"/>
  <c r="Y37" i="174"/>
  <c r="X37" i="174"/>
  <c r="U37" i="174"/>
  <c r="S37" i="174"/>
  <c r="J37" i="174"/>
  <c r="G37" i="174" a="1"/>
  <c r="F37" i="174"/>
  <c r="E37" i="174"/>
  <c r="Y36" i="174"/>
  <c r="X36" i="174"/>
  <c r="U36" i="174"/>
  <c r="S36" i="174"/>
  <c r="J36" i="174"/>
  <c r="G36" i="174" a="1"/>
  <c r="F36" i="174"/>
  <c r="E36" i="174"/>
  <c r="Y35" i="174"/>
  <c r="X35" i="174"/>
  <c r="U35" i="174"/>
  <c r="S35" i="174"/>
  <c r="J35" i="174"/>
  <c r="G35" i="174" a="1"/>
  <c r="F35" i="174"/>
  <c r="E35" i="174"/>
  <c r="Y34" i="174"/>
  <c r="X34" i="174"/>
  <c r="U34" i="174"/>
  <c r="S34" i="174"/>
  <c r="J34" i="174"/>
  <c r="G34" i="174" a="1"/>
  <c r="F34" i="174"/>
  <c r="E34" i="174"/>
  <c r="Y33" i="174"/>
  <c r="X33" i="174"/>
  <c r="W33" i="174"/>
  <c r="U33" i="174"/>
  <c r="S33" i="174"/>
  <c r="Q33" i="174"/>
  <c r="J33" i="174"/>
  <c r="I33" i="174" a="1"/>
  <c r="H33" i="174"/>
  <c r="G33" i="174" a="1"/>
  <c r="Y32" i="174"/>
  <c r="X32" i="174"/>
  <c r="W32" i="174"/>
  <c r="U32" i="174"/>
  <c r="S32" i="174"/>
  <c r="Q32" i="174"/>
  <c r="J32" i="174"/>
  <c r="I32" i="174" a="1"/>
  <c r="H32" i="174"/>
  <c r="G32" i="174" a="1"/>
  <c r="Y31" i="174"/>
  <c r="X31" i="174"/>
  <c r="W31" i="174"/>
  <c r="U31" i="174"/>
  <c r="S31" i="174"/>
  <c r="Q31" i="174"/>
  <c r="J31" i="174"/>
  <c r="I31" i="174" a="1"/>
  <c r="H31" i="174"/>
  <c r="G31" i="174" a="1"/>
  <c r="Y30" i="174"/>
  <c r="X30" i="174"/>
  <c r="U30" i="174"/>
  <c r="S30" i="174"/>
  <c r="J30" i="174"/>
  <c r="G30" i="174" a="1"/>
  <c r="F30" i="174"/>
  <c r="E30" i="174"/>
  <c r="Y29" i="174"/>
  <c r="X29" i="174"/>
  <c r="U29" i="174"/>
  <c r="S29" i="174"/>
  <c r="J29" i="174"/>
  <c r="I29" i="174" a="1"/>
  <c r="H29" i="174"/>
  <c r="G29" i="174" a="1"/>
  <c r="F29" i="174"/>
  <c r="E29" i="174"/>
  <c r="Y28" i="174"/>
  <c r="X28" i="174"/>
  <c r="W28" i="174"/>
  <c r="U28" i="174"/>
  <c r="S28" i="174"/>
  <c r="Q28" i="174"/>
  <c r="J28" i="174"/>
  <c r="I28" i="174" a="1"/>
  <c r="H28" i="174"/>
  <c r="G28" i="174" a="1"/>
  <c r="Y27" i="174"/>
  <c r="X27" i="174"/>
  <c r="W27" i="174"/>
  <c r="U27" i="174"/>
  <c r="S27" i="174"/>
  <c r="Q27" i="174"/>
  <c r="J27" i="174"/>
  <c r="I27" i="174" a="1"/>
  <c r="H27" i="174"/>
  <c r="G27" i="174" a="1"/>
  <c r="Y26" i="174"/>
  <c r="X26" i="174"/>
  <c r="U26" i="174"/>
  <c r="S26" i="174"/>
  <c r="J26" i="174"/>
  <c r="G26" i="174" a="1"/>
  <c r="F26" i="174"/>
  <c r="E26" i="174"/>
  <c r="Y25" i="174"/>
  <c r="X25" i="174"/>
  <c r="U25" i="174"/>
  <c r="S25" i="174"/>
  <c r="J25" i="174"/>
  <c r="I25" i="174" a="1"/>
  <c r="H25" i="174"/>
  <c r="G25" i="174" a="1"/>
  <c r="F25" i="174"/>
  <c r="E25" i="174"/>
  <c r="Y24" i="174"/>
  <c r="X24" i="174"/>
  <c r="W24" i="174"/>
  <c r="U24" i="174"/>
  <c r="S24" i="174"/>
  <c r="Q24" i="174"/>
  <c r="J24" i="174"/>
  <c r="I24" i="174" a="1"/>
  <c r="H24" i="174"/>
  <c r="G24" i="174" a="1"/>
  <c r="Y23" i="174"/>
  <c r="X23" i="174"/>
  <c r="W23" i="174"/>
  <c r="U23" i="174"/>
  <c r="S23" i="174"/>
  <c r="Q23" i="174"/>
  <c r="J23" i="174"/>
  <c r="I23" i="174" a="1"/>
  <c r="H23" i="174"/>
  <c r="G23" i="174" a="1"/>
  <c r="Y22" i="174"/>
  <c r="X22" i="174"/>
  <c r="W22" i="174"/>
  <c r="U22" i="174"/>
  <c r="S22" i="174"/>
  <c r="Q22" i="174"/>
  <c r="J22" i="174"/>
  <c r="I22" i="174" a="1"/>
  <c r="H22" i="174"/>
  <c r="G22" i="174" a="1"/>
  <c r="Y21" i="174"/>
  <c r="X21" i="174"/>
  <c r="W21" i="174"/>
  <c r="U21" i="174"/>
  <c r="S21" i="174"/>
  <c r="Q21" i="174"/>
  <c r="J21" i="174"/>
  <c r="I21" i="174" a="1"/>
  <c r="H21" i="174"/>
  <c r="G21" i="174" a="1"/>
  <c r="Q20" i="174"/>
  <c r="E20" i="174"/>
  <c r="D20" i="174"/>
  <c r="C20" i="174"/>
  <c r="Q19" i="174"/>
  <c r="I19" i="174" a="1"/>
  <c r="H19" i="174"/>
  <c r="E19" i="174"/>
  <c r="D19" i="174"/>
  <c r="C19" i="174"/>
  <c r="Q18" i="174"/>
  <c r="I18" i="174" a="1"/>
  <c r="H18" i="174"/>
  <c r="E18" i="174"/>
  <c r="D18" i="174"/>
  <c r="C18" i="174"/>
  <c r="Q17" i="174"/>
  <c r="I17" i="174" a="1"/>
  <c r="H17" i="174"/>
  <c r="E17" i="174"/>
  <c r="D17" i="174"/>
  <c r="C17" i="174"/>
  <c r="Y16" i="174"/>
  <c r="X16" i="174"/>
  <c r="W16" i="174"/>
  <c r="U16" i="174"/>
  <c r="S16" i="174"/>
  <c r="Q16" i="174"/>
  <c r="J16" i="174"/>
  <c r="I16" i="174" a="1"/>
  <c r="H16" i="174"/>
  <c r="G16" i="174" a="1"/>
  <c r="Y15" i="174"/>
  <c r="X15" i="174"/>
  <c r="W15" i="174"/>
  <c r="U15" i="174"/>
  <c r="S15" i="174"/>
  <c r="Q15" i="174"/>
  <c r="J15" i="174"/>
  <c r="I15" i="174" a="1"/>
  <c r="H15" i="174"/>
  <c r="G15" i="174" a="1"/>
  <c r="Q14" i="174"/>
  <c r="E14" i="174"/>
  <c r="D14" i="174"/>
  <c r="C14" i="174"/>
  <c r="Q13" i="174"/>
  <c r="I13" i="174" a="1"/>
  <c r="H13" i="174"/>
  <c r="E13" i="174"/>
  <c r="D13" i="174"/>
  <c r="C13" i="174"/>
  <c r="Q12" i="174"/>
  <c r="I12" i="174" a="1"/>
  <c r="H12" i="174"/>
  <c r="E12" i="174"/>
  <c r="D12" i="174"/>
  <c r="C12" i="174"/>
  <c r="Q11" i="174"/>
  <c r="I11" i="174" a="1"/>
  <c r="H11" i="174"/>
  <c r="E11" i="174"/>
  <c r="D11" i="174"/>
  <c r="C11" i="174"/>
  <c r="Q10" i="174"/>
  <c r="I10" i="174" a="1"/>
  <c r="H10" i="174"/>
  <c r="E10" i="174"/>
  <c r="D10" i="174"/>
  <c r="C10" i="174"/>
  <c r="Q9" i="174"/>
  <c r="I9" i="174" a="1"/>
  <c r="H9" i="174"/>
  <c r="E9" i="174"/>
  <c r="D9" i="174"/>
  <c r="C9" i="174"/>
  <c r="Q8" i="174"/>
  <c r="I8" i="174" a="1"/>
  <c r="H8" i="174"/>
  <c r="E8" i="174"/>
  <c r="D8" i="174"/>
  <c r="C8" i="174"/>
  <c r="Q7" i="174"/>
  <c r="I7" i="174" a="1"/>
  <c r="H7" i="174"/>
  <c r="E7" i="174"/>
  <c r="D7" i="174"/>
  <c r="C7" i="174"/>
  <c r="M5" i="174"/>
  <c r="C5" i="174" a="1"/>
  <c r="M4" i="174"/>
  <c r="M3" i="174"/>
  <c r="J3" i="174"/>
  <c r="M2" i="174"/>
  <c r="J2" i="174"/>
  <c r="M1" i="174"/>
  <c r="J1" i="174"/>
  <c r="E25" i="166"/>
  <c r="E26" i="166"/>
  <c r="E29" i="166"/>
  <c r="E30" i="166"/>
  <c r="E34" i="166"/>
  <c r="E35" i="166"/>
  <c r="E36" i="166"/>
  <c r="E37" i="166"/>
  <c r="E40" i="166"/>
  <c r="E41" i="166"/>
  <c r="E42" i="166"/>
  <c r="Q7" i="166"/>
  <c r="Q8" i="166"/>
  <c r="Q9" i="166"/>
  <c r="Q10" i="166"/>
  <c r="Q11" i="166"/>
  <c r="Q12" i="166"/>
  <c r="Q13" i="166"/>
  <c r="Q14" i="166"/>
  <c r="Q15" i="166"/>
  <c r="S15" i="166"/>
  <c r="U15" i="166"/>
  <c r="Q16" i="166"/>
  <c r="S16" i="166"/>
  <c r="U16" i="166"/>
  <c r="Q17" i="166"/>
  <c r="Q18" i="166"/>
  <c r="Q19" i="166"/>
  <c r="Q20" i="166"/>
  <c r="Q21" i="166"/>
  <c r="S21" i="166"/>
  <c r="U21" i="166"/>
  <c r="Q22" i="166"/>
  <c r="S22" i="166"/>
  <c r="U22" i="166"/>
  <c r="Q23" i="166"/>
  <c r="S23" i="166"/>
  <c r="U23" i="166"/>
  <c r="Q24" i="166"/>
  <c r="S24" i="166"/>
  <c r="U24" i="166"/>
  <c r="S25" i="166"/>
  <c r="U25" i="166"/>
  <c r="S26" i="166"/>
  <c r="U26" i="166"/>
  <c r="Q27" i="166"/>
  <c r="S27" i="166"/>
  <c r="U27" i="166"/>
  <c r="Q28" i="166"/>
  <c r="S28" i="166"/>
  <c r="U28" i="166"/>
  <c r="S29" i="166"/>
  <c r="U29" i="166"/>
  <c r="S30" i="166"/>
  <c r="U30" i="166"/>
  <c r="Q31" i="166"/>
  <c r="S31" i="166"/>
  <c r="U31" i="166"/>
  <c r="Q32" i="166"/>
  <c r="S32" i="166"/>
  <c r="U32" i="166"/>
  <c r="Q33" i="166"/>
  <c r="S33" i="166"/>
  <c r="U33" i="166"/>
  <c r="S34" i="166"/>
  <c r="U34" i="166"/>
  <c r="S35" i="166"/>
  <c r="U35" i="166"/>
  <c r="S36" i="166"/>
  <c r="U36" i="166"/>
  <c r="S37" i="166"/>
  <c r="U37" i="166"/>
  <c r="Q38" i="166"/>
  <c r="S38" i="166"/>
  <c r="U38" i="166"/>
  <c r="Q39" i="166"/>
  <c r="S39" i="166"/>
  <c r="U39" i="166"/>
  <c r="S40" i="166"/>
  <c r="U40" i="166"/>
  <c r="S41" i="166"/>
  <c r="U41" i="166"/>
  <c r="S42" i="166"/>
  <c r="U42" i="166"/>
  <c r="U55" i="173"/>
  <c r="S55" i="173"/>
  <c r="Q55" i="173"/>
  <c r="U54" i="173"/>
  <c r="S54" i="173"/>
  <c r="Q54" i="173"/>
  <c r="U53" i="173"/>
  <c r="S53" i="173"/>
  <c r="Q53" i="173"/>
  <c r="U52" i="173"/>
  <c r="S52" i="173"/>
  <c r="Q52" i="173"/>
  <c r="U51" i="173"/>
  <c r="S51" i="173"/>
  <c r="Q51" i="173"/>
  <c r="U50" i="173"/>
  <c r="S50" i="173"/>
  <c r="Q50" i="173"/>
  <c r="U49" i="173"/>
  <c r="S49" i="173"/>
  <c r="Q49" i="173"/>
  <c r="U48" i="173"/>
  <c r="S48" i="173"/>
  <c r="Q48" i="173"/>
  <c r="U47" i="173"/>
  <c r="S47" i="173"/>
  <c r="Q47" i="173"/>
  <c r="U46" i="173"/>
  <c r="S46" i="173"/>
  <c r="Q46" i="173"/>
  <c r="U45" i="173"/>
  <c r="S45" i="173"/>
  <c r="Q45" i="173"/>
  <c r="U44" i="173"/>
  <c r="S44" i="173"/>
  <c r="Q44" i="173"/>
  <c r="U43" i="173"/>
  <c r="S43" i="173"/>
  <c r="Q43" i="173"/>
  <c r="U42" i="173"/>
  <c r="S42" i="173"/>
  <c r="Q42" i="173"/>
  <c r="U41" i="173"/>
  <c r="S41" i="173"/>
  <c r="Q41" i="173"/>
  <c r="U40" i="173"/>
  <c r="S40" i="173"/>
  <c r="Q40" i="173"/>
  <c r="U39" i="173"/>
  <c r="S39" i="173"/>
  <c r="Q39" i="173"/>
  <c r="U38" i="173"/>
  <c r="S38" i="173"/>
  <c r="Q38" i="173"/>
  <c r="U37" i="173"/>
  <c r="S37" i="173"/>
  <c r="Q37" i="173"/>
  <c r="U36" i="173"/>
  <c r="S36" i="173"/>
  <c r="Q36" i="173"/>
  <c r="U35" i="173"/>
  <c r="S35" i="173"/>
  <c r="Q35" i="173"/>
  <c r="U34" i="173"/>
  <c r="S34" i="173"/>
  <c r="U33" i="173"/>
  <c r="S33" i="173"/>
  <c r="U32" i="173"/>
  <c r="S32" i="173"/>
  <c r="U31" i="173"/>
  <c r="S31" i="173"/>
  <c r="Q31" i="173"/>
  <c r="U30" i="173"/>
  <c r="S30" i="173"/>
  <c r="Q30" i="173"/>
  <c r="U29" i="173"/>
  <c r="S29" i="173"/>
  <c r="Q29" i="173"/>
  <c r="U28" i="173"/>
  <c r="S28" i="173"/>
  <c r="U27" i="173"/>
  <c r="S27" i="173"/>
  <c r="U26" i="173"/>
  <c r="S26" i="173"/>
  <c r="U25" i="173"/>
  <c r="S25" i="173"/>
  <c r="Q25" i="173"/>
  <c r="U24" i="173"/>
  <c r="S24" i="173"/>
  <c r="Q24" i="173"/>
  <c r="U23" i="173"/>
  <c r="S23" i="173"/>
  <c r="Q23" i="173"/>
  <c r="U21" i="173"/>
  <c r="Q20" i="173"/>
  <c r="Q19" i="173"/>
  <c r="Q18" i="173"/>
  <c r="Q17" i="173"/>
  <c r="U16" i="173"/>
  <c r="S16" i="173"/>
  <c r="Q16" i="173"/>
  <c r="U15" i="173"/>
  <c r="S15" i="173"/>
  <c r="Q15" i="173"/>
  <c r="U14" i="173"/>
  <c r="S14" i="173"/>
  <c r="Q14" i="173"/>
  <c r="U13" i="173"/>
  <c r="S13" i="173"/>
  <c r="Q13" i="173"/>
  <c r="U12" i="173"/>
  <c r="S12" i="173"/>
  <c r="Q12" i="173"/>
  <c r="Q11" i="173"/>
  <c r="Q10" i="173"/>
  <c r="Q8" i="173"/>
  <c r="Q7" i="173"/>
  <c r="Y55" i="173"/>
  <c r="X55" i="173"/>
  <c r="W55" i="173"/>
  <c r="J55" i="173"/>
  <c r="I55" i="173" a="1"/>
  <c r="H55" i="173"/>
  <c r="G55" i="173" a="1"/>
  <c r="Y54" i="173"/>
  <c r="X54" i="173"/>
  <c r="W54" i="173"/>
  <c r="J54" i="173"/>
  <c r="I54" i="173" a="1"/>
  <c r="H54" i="173"/>
  <c r="G54" i="173" a="1"/>
  <c r="Y53" i="173"/>
  <c r="X53" i="173"/>
  <c r="W53" i="173"/>
  <c r="J53" i="173"/>
  <c r="I53" i="173" a="1"/>
  <c r="H53" i="173"/>
  <c r="G53" i="173" a="1"/>
  <c r="Y52" i="173"/>
  <c r="X52" i="173"/>
  <c r="W52" i="173"/>
  <c r="J52" i="173"/>
  <c r="I52" i="173" a="1"/>
  <c r="H52" i="173"/>
  <c r="G52" i="173" a="1"/>
  <c r="Y51" i="173"/>
  <c r="X51" i="173"/>
  <c r="W51" i="173"/>
  <c r="J51" i="173"/>
  <c r="I51" i="173" a="1"/>
  <c r="H51" i="173"/>
  <c r="G51" i="173" a="1"/>
  <c r="Y50" i="173"/>
  <c r="X50" i="173"/>
  <c r="W50" i="173"/>
  <c r="J50" i="173"/>
  <c r="I50" i="173" a="1"/>
  <c r="H50" i="173"/>
  <c r="G50" i="173" a="1"/>
  <c r="Y49" i="173"/>
  <c r="X49" i="173"/>
  <c r="W49" i="173"/>
  <c r="J49" i="173"/>
  <c r="I49" i="173" a="1"/>
  <c r="H49" i="173"/>
  <c r="G49" i="173" a="1"/>
  <c r="Y48" i="173"/>
  <c r="X48" i="173"/>
  <c r="W48" i="173"/>
  <c r="J48" i="173"/>
  <c r="I48" i="173" a="1"/>
  <c r="H48" i="173"/>
  <c r="G48" i="173" a="1"/>
  <c r="Y47" i="173"/>
  <c r="X47" i="173"/>
  <c r="W47" i="173"/>
  <c r="J47" i="173"/>
  <c r="I47" i="173" a="1"/>
  <c r="H47" i="173"/>
  <c r="G47" i="173" a="1"/>
  <c r="Y46" i="173"/>
  <c r="X46" i="173"/>
  <c r="W46" i="173"/>
  <c r="J46" i="173"/>
  <c r="I46" i="173" a="1"/>
  <c r="H46" i="173"/>
  <c r="G46" i="173" a="1"/>
  <c r="Y45" i="173"/>
  <c r="X45" i="173"/>
  <c r="W45" i="173"/>
  <c r="J45" i="173"/>
  <c r="I45" i="173" a="1"/>
  <c r="H45" i="173"/>
  <c r="G45" i="173" a="1"/>
  <c r="Y44" i="173"/>
  <c r="X44" i="173"/>
  <c r="W44" i="173"/>
  <c r="J44" i="173"/>
  <c r="I44" i="173" a="1"/>
  <c r="H44" i="173"/>
  <c r="G44" i="173" a="1"/>
  <c r="Y43" i="173"/>
  <c r="X43" i="173"/>
  <c r="W43" i="173"/>
  <c r="J43" i="173"/>
  <c r="I43" i="173" a="1"/>
  <c r="H43" i="173"/>
  <c r="G43" i="173" a="1"/>
  <c r="Y42" i="173"/>
  <c r="X42" i="173"/>
  <c r="W42" i="173"/>
  <c r="J42" i="173"/>
  <c r="I42" i="173" a="1"/>
  <c r="H42" i="173"/>
  <c r="G42" i="173" a="1"/>
  <c r="Y41" i="173"/>
  <c r="X41" i="173"/>
  <c r="W41" i="173"/>
  <c r="J41" i="173"/>
  <c r="I41" i="173" a="1"/>
  <c r="H41" i="173"/>
  <c r="G41" i="173" a="1"/>
  <c r="Y40" i="173"/>
  <c r="X40" i="173"/>
  <c r="W40" i="173"/>
  <c r="J40" i="173"/>
  <c r="I40" i="173" a="1"/>
  <c r="H40" i="173"/>
  <c r="G40" i="173" a="1"/>
  <c r="Y39" i="173"/>
  <c r="X39" i="173"/>
  <c r="W39" i="173"/>
  <c r="J39" i="173"/>
  <c r="I39" i="173" a="1"/>
  <c r="H39" i="173"/>
  <c r="G39" i="173" a="1"/>
  <c r="Y38" i="173"/>
  <c r="X38" i="173"/>
  <c r="W38" i="173"/>
  <c r="J38" i="173"/>
  <c r="I38" i="173" a="1"/>
  <c r="H38" i="173"/>
  <c r="G38" i="173" a="1"/>
  <c r="Y37" i="173"/>
  <c r="X37" i="173"/>
  <c r="W37" i="173"/>
  <c r="J37" i="173"/>
  <c r="I37" i="173" a="1"/>
  <c r="H37" i="173"/>
  <c r="G37" i="173" a="1"/>
  <c r="Y36" i="173"/>
  <c r="X36" i="173"/>
  <c r="W36" i="173"/>
  <c r="J36" i="173"/>
  <c r="I36" i="173" a="1"/>
  <c r="H36" i="173"/>
  <c r="G36" i="173" a="1"/>
  <c r="Y35" i="173"/>
  <c r="X35" i="173"/>
  <c r="W35" i="173"/>
  <c r="J35" i="173"/>
  <c r="I35" i="173" a="1"/>
  <c r="H35" i="173"/>
  <c r="G35" i="173" a="1"/>
  <c r="Y34" i="173"/>
  <c r="X34" i="173"/>
  <c r="J34" i="173"/>
  <c r="Y33" i="173"/>
  <c r="X33" i="173"/>
  <c r="J33" i="173"/>
  <c r="I33" i="173" a="1"/>
  <c r="H33" i="173"/>
  <c r="G33" i="173" a="1"/>
  <c r="Y32" i="173"/>
  <c r="X32" i="173"/>
  <c r="J32" i="173"/>
  <c r="I32" i="173" a="1"/>
  <c r="H32" i="173"/>
  <c r="G32" i="173" a="1"/>
  <c r="Y31" i="173"/>
  <c r="X31" i="173"/>
  <c r="W31" i="173"/>
  <c r="J31" i="173"/>
  <c r="I31" i="173" a="1"/>
  <c r="H31" i="173"/>
  <c r="G31" i="173" a="1"/>
  <c r="Y30" i="173"/>
  <c r="X30" i="173"/>
  <c r="W30" i="173"/>
  <c r="J30" i="173"/>
  <c r="I30" i="173" a="1"/>
  <c r="H30" i="173"/>
  <c r="G30" i="173" a="1"/>
  <c r="Y29" i="173"/>
  <c r="X29" i="173"/>
  <c r="W29" i="173"/>
  <c r="J29" i="173"/>
  <c r="I29" i="173" a="1"/>
  <c r="H29" i="173"/>
  <c r="G29" i="173" a="1"/>
  <c r="Y28" i="173"/>
  <c r="X28" i="173"/>
  <c r="J28" i="173"/>
  <c r="Y27" i="173"/>
  <c r="X27" i="173"/>
  <c r="J27" i="173"/>
  <c r="I27" i="173" a="1"/>
  <c r="H27" i="173"/>
  <c r="G27" i="173" a="1"/>
  <c r="Y26" i="173"/>
  <c r="X26" i="173"/>
  <c r="J26" i="173"/>
  <c r="I26" i="173" a="1"/>
  <c r="H26" i="173"/>
  <c r="G26" i="173" a="1"/>
  <c r="Y25" i="173"/>
  <c r="X25" i="173"/>
  <c r="W25" i="173"/>
  <c r="J25" i="173"/>
  <c r="I25" i="173" a="1"/>
  <c r="H25" i="173"/>
  <c r="G25" i="173" a="1"/>
  <c r="Y24" i="173"/>
  <c r="X24" i="173"/>
  <c r="W24" i="173"/>
  <c r="J24" i="173"/>
  <c r="I24" i="173" a="1"/>
  <c r="H24" i="173"/>
  <c r="G24" i="173" a="1"/>
  <c r="Y23" i="173"/>
  <c r="X23" i="173"/>
  <c r="W23" i="173"/>
  <c r="J23" i="173"/>
  <c r="I23" i="173" a="1"/>
  <c r="H23" i="173"/>
  <c r="G23" i="173" a="1"/>
  <c r="I21" i="173" a="1"/>
  <c r="H21" i="173"/>
  <c r="I20" i="173" a="1"/>
  <c r="H20" i="173"/>
  <c r="I19" i="173" a="1"/>
  <c r="H19" i="173"/>
  <c r="I18" i="173" a="1"/>
  <c r="H18" i="173"/>
  <c r="I17" i="173" a="1"/>
  <c r="H17" i="173"/>
  <c r="Y16" i="173"/>
  <c r="X16" i="173"/>
  <c r="W16" i="173"/>
  <c r="J16" i="173"/>
  <c r="I16" i="173" a="1"/>
  <c r="H16" i="173"/>
  <c r="G16" i="173" a="1"/>
  <c r="Y15" i="173"/>
  <c r="X15" i="173"/>
  <c r="W15" i="173"/>
  <c r="J15" i="173"/>
  <c r="I15" i="173" a="1"/>
  <c r="H15" i="173"/>
  <c r="G15" i="173" a="1"/>
  <c r="Y14" i="173"/>
  <c r="X14" i="173"/>
  <c r="W14" i="173"/>
  <c r="J14" i="173"/>
  <c r="I14" i="173" a="1"/>
  <c r="H14" i="173"/>
  <c r="G14" i="173" a="1"/>
  <c r="Y13" i="173"/>
  <c r="X13" i="173"/>
  <c r="W13" i="173"/>
  <c r="J13" i="173"/>
  <c r="I13" i="173" a="1"/>
  <c r="H13" i="173"/>
  <c r="G13" i="173" a="1"/>
  <c r="Y12" i="173"/>
  <c r="X12" i="173"/>
  <c r="W12" i="173"/>
  <c r="J12" i="173"/>
  <c r="I12" i="173" a="1"/>
  <c r="H12" i="173"/>
  <c r="G12" i="173" a="1"/>
  <c r="I10" i="173" a="1"/>
  <c r="H10" i="173"/>
  <c r="I9" i="173" a="1"/>
  <c r="H9" i="173"/>
  <c r="I8" i="173" a="1"/>
  <c r="H8" i="173"/>
  <c r="I7" i="173" a="1"/>
  <c r="H7" i="173"/>
  <c r="M5" i="173"/>
  <c r="M4" i="173"/>
  <c r="M3" i="173"/>
  <c r="J3" i="173"/>
  <c r="M2" i="173"/>
  <c r="J2" i="173"/>
  <c r="M1" i="173"/>
  <c r="J1" i="173"/>
  <c r="U55" i="172"/>
  <c r="S55" i="172"/>
  <c r="Q55" i="172"/>
  <c r="U54" i="172"/>
  <c r="S54" i="172"/>
  <c r="Q54" i="172"/>
  <c r="U53" i="172"/>
  <c r="S53" i="172"/>
  <c r="Q53" i="172"/>
  <c r="U52" i="172"/>
  <c r="S52" i="172"/>
  <c r="Q52" i="172"/>
  <c r="U51" i="172"/>
  <c r="S51" i="172"/>
  <c r="Q51" i="172"/>
  <c r="U50" i="172"/>
  <c r="S50" i="172"/>
  <c r="Q50" i="172"/>
  <c r="U49" i="172"/>
  <c r="S49" i="172"/>
  <c r="Q49" i="172"/>
  <c r="U48" i="172"/>
  <c r="S48" i="172"/>
  <c r="Q48" i="172"/>
  <c r="U47" i="172"/>
  <c r="S47" i="172"/>
  <c r="Q47" i="172"/>
  <c r="U46" i="172"/>
  <c r="S46" i="172"/>
  <c r="Q46" i="172"/>
  <c r="U45" i="172"/>
  <c r="S45" i="172"/>
  <c r="Q45" i="172"/>
  <c r="U44" i="172"/>
  <c r="S44" i="172"/>
  <c r="Q44" i="172"/>
  <c r="U43" i="172"/>
  <c r="S43" i="172"/>
  <c r="Q43" i="172"/>
  <c r="U42" i="172"/>
  <c r="S42" i="172"/>
  <c r="Q42" i="172"/>
  <c r="U41" i="172"/>
  <c r="S41" i="172"/>
  <c r="Q41" i="172"/>
  <c r="U40" i="172"/>
  <c r="S40" i="172"/>
  <c r="Q40" i="172"/>
  <c r="U39" i="172"/>
  <c r="S39" i="172"/>
  <c r="Q39" i="172"/>
  <c r="U38" i="172"/>
  <c r="S38" i="172"/>
  <c r="Q38" i="172"/>
  <c r="U37" i="172"/>
  <c r="S37" i="172"/>
  <c r="Q37" i="172"/>
  <c r="U36" i="172"/>
  <c r="S36" i="172"/>
  <c r="Q36" i="172"/>
  <c r="U35" i="172"/>
  <c r="S35" i="172"/>
  <c r="Q35" i="172"/>
  <c r="U34" i="172"/>
  <c r="S34" i="172"/>
  <c r="Q34" i="172"/>
  <c r="U33" i="172"/>
  <c r="S33" i="172"/>
  <c r="Q33" i="172"/>
  <c r="U32" i="172"/>
  <c r="S32" i="172"/>
  <c r="U31" i="172"/>
  <c r="S31" i="172"/>
  <c r="U30" i="172"/>
  <c r="S30" i="172"/>
  <c r="U29" i="172"/>
  <c r="S29" i="172"/>
  <c r="Q29" i="172"/>
  <c r="U28" i="172"/>
  <c r="S28" i="172"/>
  <c r="Q28" i="172"/>
  <c r="U27" i="172"/>
  <c r="S27" i="172"/>
  <c r="Q27" i="172"/>
  <c r="U26" i="172"/>
  <c r="S26" i="172"/>
  <c r="U25" i="172"/>
  <c r="S25" i="172"/>
  <c r="U24" i="172"/>
  <c r="S24" i="172"/>
  <c r="U23" i="172"/>
  <c r="S23" i="172"/>
  <c r="Q23" i="172"/>
  <c r="U22" i="172"/>
  <c r="S22" i="172"/>
  <c r="Q22" i="172"/>
  <c r="U21" i="172"/>
  <c r="S21" i="172"/>
  <c r="Q21" i="172"/>
  <c r="U20" i="172"/>
  <c r="S20" i="172"/>
  <c r="U19" i="172"/>
  <c r="S19" i="172"/>
  <c r="U18" i="172"/>
  <c r="S18" i="172"/>
  <c r="U17" i="172"/>
  <c r="S17" i="172"/>
  <c r="U16" i="172"/>
  <c r="S16" i="172"/>
  <c r="Q16" i="172"/>
  <c r="U15" i="172"/>
  <c r="S15" i="172"/>
  <c r="Q15" i="172"/>
  <c r="U14" i="172"/>
  <c r="S14" i="172"/>
  <c r="Q14" i="172"/>
  <c r="Q13" i="172"/>
  <c r="Q12" i="172"/>
  <c r="Q11" i="172"/>
  <c r="Q10" i="172"/>
  <c r="Q9" i="172"/>
  <c r="Q8" i="172"/>
  <c r="Q7" i="172"/>
  <c r="Y55" i="172"/>
  <c r="X55" i="172"/>
  <c r="W55" i="172"/>
  <c r="J55" i="172"/>
  <c r="I55" i="172" a="1"/>
  <c r="H55" i="172"/>
  <c r="G55" i="172" a="1"/>
  <c r="Y54" i="172"/>
  <c r="X54" i="172"/>
  <c r="W54" i="172"/>
  <c r="J54" i="172"/>
  <c r="I54" i="172" a="1"/>
  <c r="H54" i="172"/>
  <c r="G54" i="172" a="1"/>
  <c r="Y53" i="172"/>
  <c r="X53" i="172"/>
  <c r="W53" i="172"/>
  <c r="J53" i="172"/>
  <c r="I53" i="172" a="1"/>
  <c r="H53" i="172"/>
  <c r="G53" i="172" a="1"/>
  <c r="Y52" i="172"/>
  <c r="X52" i="172"/>
  <c r="W52" i="172"/>
  <c r="J52" i="172"/>
  <c r="I52" i="172" a="1"/>
  <c r="H52" i="172"/>
  <c r="G52" i="172" a="1"/>
  <c r="Y51" i="172"/>
  <c r="X51" i="172"/>
  <c r="W51" i="172"/>
  <c r="J51" i="172"/>
  <c r="I51" i="172" a="1"/>
  <c r="H51" i="172"/>
  <c r="G51" i="172" a="1"/>
  <c r="Y50" i="172"/>
  <c r="X50" i="172"/>
  <c r="W50" i="172"/>
  <c r="J50" i="172"/>
  <c r="I50" i="172" a="1"/>
  <c r="H50" i="172"/>
  <c r="G50" i="172" a="1"/>
  <c r="Y49" i="172"/>
  <c r="X49" i="172"/>
  <c r="W49" i="172"/>
  <c r="J49" i="172"/>
  <c r="I49" i="172" a="1"/>
  <c r="H49" i="172"/>
  <c r="G49" i="172" a="1"/>
  <c r="Y48" i="172"/>
  <c r="X48" i="172"/>
  <c r="W48" i="172"/>
  <c r="J48" i="172"/>
  <c r="I48" i="172" a="1"/>
  <c r="H48" i="172"/>
  <c r="G48" i="172" a="1"/>
  <c r="Y47" i="172"/>
  <c r="X47" i="172"/>
  <c r="W47" i="172"/>
  <c r="J47" i="172"/>
  <c r="I47" i="172" a="1"/>
  <c r="H47" i="172"/>
  <c r="G47" i="172" a="1"/>
  <c r="Y46" i="172"/>
  <c r="X46" i="172"/>
  <c r="W46" i="172"/>
  <c r="J46" i="172"/>
  <c r="I46" i="172" a="1"/>
  <c r="H46" i="172"/>
  <c r="G46" i="172" a="1"/>
  <c r="Y45" i="172"/>
  <c r="X45" i="172"/>
  <c r="W45" i="172"/>
  <c r="J45" i="172"/>
  <c r="I45" i="172" a="1"/>
  <c r="H45" i="172"/>
  <c r="G45" i="172" a="1"/>
  <c r="Y44" i="172"/>
  <c r="X44" i="172"/>
  <c r="W44" i="172"/>
  <c r="J44" i="172"/>
  <c r="I44" i="172" a="1"/>
  <c r="H44" i="172"/>
  <c r="G44" i="172" a="1"/>
  <c r="Y43" i="172"/>
  <c r="X43" i="172"/>
  <c r="W43" i="172"/>
  <c r="J43" i="172"/>
  <c r="I43" i="172" a="1"/>
  <c r="H43" i="172"/>
  <c r="G43" i="172" a="1"/>
  <c r="Y42" i="172"/>
  <c r="X42" i="172"/>
  <c r="W42" i="172"/>
  <c r="J42" i="172"/>
  <c r="I42" i="172" a="1"/>
  <c r="H42" i="172"/>
  <c r="G42" i="172" a="1"/>
  <c r="Y41" i="172"/>
  <c r="X41" i="172"/>
  <c r="W41" i="172"/>
  <c r="J41" i="172"/>
  <c r="I41" i="172" a="1"/>
  <c r="H41" i="172"/>
  <c r="G41" i="172" a="1"/>
  <c r="Y40" i="172"/>
  <c r="X40" i="172"/>
  <c r="W40" i="172"/>
  <c r="J40" i="172"/>
  <c r="I40" i="172" a="1"/>
  <c r="H40" i="172"/>
  <c r="G40" i="172" a="1"/>
  <c r="Y39" i="172"/>
  <c r="X39" i="172"/>
  <c r="W39" i="172"/>
  <c r="J39" i="172"/>
  <c r="I39" i="172" a="1"/>
  <c r="H39" i="172"/>
  <c r="G39" i="172" a="1"/>
  <c r="Y38" i="172"/>
  <c r="X38" i="172"/>
  <c r="W38" i="172"/>
  <c r="J38" i="172"/>
  <c r="I38" i="172" a="1"/>
  <c r="H38" i="172"/>
  <c r="G38" i="172" a="1"/>
  <c r="Y37" i="172"/>
  <c r="X37" i="172"/>
  <c r="W37" i="172"/>
  <c r="J37" i="172"/>
  <c r="I37" i="172" a="1"/>
  <c r="H37" i="172"/>
  <c r="G37" i="172" a="1"/>
  <c r="Y36" i="172"/>
  <c r="X36" i="172"/>
  <c r="W36" i="172"/>
  <c r="J36" i="172"/>
  <c r="I36" i="172" a="1"/>
  <c r="H36" i="172"/>
  <c r="G36" i="172" a="1"/>
  <c r="Y35" i="172"/>
  <c r="X35" i="172"/>
  <c r="W35" i="172"/>
  <c r="J35" i="172"/>
  <c r="I35" i="172" a="1"/>
  <c r="H35" i="172"/>
  <c r="G35" i="172" a="1"/>
  <c r="Y34" i="172"/>
  <c r="X34" i="172"/>
  <c r="W34" i="172"/>
  <c r="J34" i="172"/>
  <c r="I34" i="172" a="1"/>
  <c r="H34" i="172"/>
  <c r="G34" i="172" a="1"/>
  <c r="Y33" i="172"/>
  <c r="X33" i="172"/>
  <c r="W33" i="172"/>
  <c r="J33" i="172"/>
  <c r="I33" i="172" a="1"/>
  <c r="H33" i="172"/>
  <c r="G33" i="172" a="1"/>
  <c r="Y32" i="172"/>
  <c r="X32" i="172"/>
  <c r="W32" i="172"/>
  <c r="J32" i="172"/>
  <c r="I32" i="172" a="1"/>
  <c r="G32" i="172" a="1"/>
  <c r="Y31" i="172"/>
  <c r="X31" i="172"/>
  <c r="J31" i="172"/>
  <c r="I31" i="172" a="1"/>
  <c r="H31" i="172"/>
  <c r="G31" i="172" a="1"/>
  <c r="Y30" i="172"/>
  <c r="X30" i="172"/>
  <c r="J30" i="172"/>
  <c r="I30" i="172" a="1"/>
  <c r="H30" i="172"/>
  <c r="G30" i="172" a="1"/>
  <c r="Y29" i="172"/>
  <c r="X29" i="172"/>
  <c r="W29" i="172"/>
  <c r="J29" i="172"/>
  <c r="I29" i="172" a="1"/>
  <c r="H29" i="172"/>
  <c r="G29" i="172" a="1"/>
  <c r="Y28" i="172"/>
  <c r="X28" i="172"/>
  <c r="W28" i="172"/>
  <c r="J28" i="172"/>
  <c r="I28" i="172" a="1"/>
  <c r="H28" i="172"/>
  <c r="G28" i="172" a="1"/>
  <c r="Y27" i="172"/>
  <c r="X27" i="172"/>
  <c r="W27" i="172"/>
  <c r="J27" i="172"/>
  <c r="I27" i="172" a="1"/>
  <c r="H27" i="172"/>
  <c r="G27" i="172" a="1"/>
  <c r="Y26" i="172"/>
  <c r="X26" i="172"/>
  <c r="J26" i="172"/>
  <c r="Y25" i="172"/>
  <c r="X25" i="172"/>
  <c r="J25" i="172"/>
  <c r="I25" i="172" a="1"/>
  <c r="H25" i="172"/>
  <c r="G25" i="172" a="1"/>
  <c r="Y24" i="172"/>
  <c r="X24" i="172"/>
  <c r="J24" i="172"/>
  <c r="I24" i="172" a="1"/>
  <c r="H24" i="172"/>
  <c r="G24" i="172" a="1"/>
  <c r="Y23" i="172"/>
  <c r="X23" i="172"/>
  <c r="W23" i="172"/>
  <c r="J23" i="172"/>
  <c r="I23" i="172" a="1"/>
  <c r="H23" i="172"/>
  <c r="G23" i="172" a="1"/>
  <c r="Y22" i="172"/>
  <c r="X22" i="172"/>
  <c r="W22" i="172"/>
  <c r="J22" i="172"/>
  <c r="I22" i="172" a="1"/>
  <c r="H22" i="172"/>
  <c r="G22" i="172" a="1"/>
  <c r="Y21" i="172"/>
  <c r="X21" i="172"/>
  <c r="W21" i="172"/>
  <c r="J21" i="172"/>
  <c r="I21" i="172" a="1"/>
  <c r="H21" i="172"/>
  <c r="G21" i="172" a="1"/>
  <c r="Y20" i="172"/>
  <c r="X20" i="172"/>
  <c r="J20" i="172"/>
  <c r="Y19" i="172"/>
  <c r="X19" i="172"/>
  <c r="J19" i="172"/>
  <c r="I19" i="172" a="1"/>
  <c r="H19" i="172"/>
  <c r="G19" i="172" a="1"/>
  <c r="Y18" i="172"/>
  <c r="X18" i="172"/>
  <c r="J18" i="172"/>
  <c r="I18" i="172" a="1"/>
  <c r="H18" i="172"/>
  <c r="G18" i="172" a="1"/>
  <c r="Y17" i="172"/>
  <c r="X17" i="172"/>
  <c r="J17" i="172"/>
  <c r="I17" i="172" a="1"/>
  <c r="H17" i="172"/>
  <c r="G17" i="172" a="1"/>
  <c r="Y16" i="172"/>
  <c r="X16" i="172"/>
  <c r="W16" i="172"/>
  <c r="J16" i="172"/>
  <c r="I16" i="172" a="1"/>
  <c r="H16" i="172"/>
  <c r="G16" i="172" a="1"/>
  <c r="Y15" i="172"/>
  <c r="X15" i="172"/>
  <c r="W15" i="172"/>
  <c r="J15" i="172"/>
  <c r="I15" i="172" a="1"/>
  <c r="H15" i="172"/>
  <c r="G15" i="172" a="1"/>
  <c r="Y14" i="172"/>
  <c r="X14" i="172"/>
  <c r="W14" i="172"/>
  <c r="J14" i="172"/>
  <c r="I14" i="172" a="1"/>
  <c r="H14" i="172"/>
  <c r="G14" i="172" a="1"/>
  <c r="J13" i="172"/>
  <c r="I13" i="172" a="1"/>
  <c r="G13" i="172" a="1"/>
  <c r="W12" i="172"/>
  <c r="J12" i="172"/>
  <c r="I12" i="172" a="1"/>
  <c r="H12" i="172"/>
  <c r="G12" i="172" a="1"/>
  <c r="W11" i="172"/>
  <c r="J11" i="172"/>
  <c r="I11" i="172" a="1"/>
  <c r="H11" i="172"/>
  <c r="G11" i="172" a="1"/>
  <c r="W10" i="172"/>
  <c r="J10" i="172"/>
  <c r="I10" i="172" a="1"/>
  <c r="H10" i="172"/>
  <c r="G10" i="172" a="1"/>
  <c r="W9" i="172"/>
  <c r="J9" i="172"/>
  <c r="I9" i="172" a="1"/>
  <c r="H9" i="172"/>
  <c r="G9" i="172" a="1"/>
  <c r="W8" i="172"/>
  <c r="J8" i="172"/>
  <c r="I8" i="172" a="1"/>
  <c r="H8" i="172"/>
  <c r="G8" i="172" a="1"/>
  <c r="W7" i="172"/>
  <c r="J7" i="172"/>
  <c r="I7" i="172" a="1"/>
  <c r="H7" i="172"/>
  <c r="G7" i="172" a="1"/>
  <c r="M5" i="172"/>
  <c r="C5" i="172" a="1"/>
  <c r="M4" i="172"/>
  <c r="M3" i="172"/>
  <c r="J3" i="172"/>
  <c r="M2" i="172"/>
  <c r="J2" i="172"/>
  <c r="M1" i="172"/>
  <c r="J1" i="172"/>
  <c r="U55" i="171"/>
  <c r="S55" i="171"/>
  <c r="Q55" i="171"/>
  <c r="U54" i="171"/>
  <c r="S54" i="171"/>
  <c r="Q54" i="171"/>
  <c r="U53" i="171"/>
  <c r="S53" i="171"/>
  <c r="Q53" i="171"/>
  <c r="U52" i="171"/>
  <c r="S52" i="171"/>
  <c r="Q52" i="171"/>
  <c r="U51" i="171"/>
  <c r="S51" i="171"/>
  <c r="Q51" i="171"/>
  <c r="U50" i="171"/>
  <c r="S50" i="171"/>
  <c r="Q50" i="171"/>
  <c r="U49" i="171"/>
  <c r="S49" i="171"/>
  <c r="Q49" i="171"/>
  <c r="U48" i="171"/>
  <c r="S48" i="171"/>
  <c r="Q48" i="171"/>
  <c r="U47" i="171"/>
  <c r="S47" i="171"/>
  <c r="Q47" i="171"/>
  <c r="U46" i="171"/>
  <c r="S46" i="171"/>
  <c r="Q46" i="171"/>
  <c r="U45" i="171"/>
  <c r="S45" i="171"/>
  <c r="Q45" i="171"/>
  <c r="U44" i="171"/>
  <c r="S44" i="171"/>
  <c r="Q44" i="171"/>
  <c r="U43" i="171"/>
  <c r="S43" i="171"/>
  <c r="Q43" i="171"/>
  <c r="U42" i="171"/>
  <c r="S42" i="171"/>
  <c r="U41" i="171"/>
  <c r="S41" i="171"/>
  <c r="U40" i="171"/>
  <c r="S40" i="171"/>
  <c r="U39" i="171"/>
  <c r="S39" i="171"/>
  <c r="Q39" i="171"/>
  <c r="U38" i="171"/>
  <c r="S38" i="171"/>
  <c r="Q38" i="171"/>
  <c r="U37" i="171"/>
  <c r="S37" i="171"/>
  <c r="Q37" i="171"/>
  <c r="U36" i="171"/>
  <c r="S36" i="171"/>
  <c r="U35" i="171"/>
  <c r="S35" i="171"/>
  <c r="U34" i="171"/>
  <c r="S34" i="171"/>
  <c r="U33" i="171"/>
  <c r="S33" i="171"/>
  <c r="U32" i="171"/>
  <c r="S32" i="171"/>
  <c r="U31" i="171"/>
  <c r="S31" i="171"/>
  <c r="U30" i="171"/>
  <c r="S30" i="171"/>
  <c r="Q30" i="171"/>
  <c r="U29" i="171"/>
  <c r="S29" i="171"/>
  <c r="Q29" i="171"/>
  <c r="U28" i="171"/>
  <c r="S28" i="171"/>
  <c r="Q28" i="171"/>
  <c r="U27" i="171"/>
  <c r="S27" i="171"/>
  <c r="U26" i="171"/>
  <c r="S26" i="171"/>
  <c r="U25" i="171"/>
  <c r="S25" i="171"/>
  <c r="U24" i="171"/>
  <c r="S24" i="171"/>
  <c r="U23" i="171"/>
  <c r="S23" i="171"/>
  <c r="Q23" i="171"/>
  <c r="U22" i="171"/>
  <c r="S22" i="171"/>
  <c r="Q22" i="171"/>
  <c r="U21" i="171"/>
  <c r="S21" i="171"/>
  <c r="Q21" i="171"/>
  <c r="Q20" i="171"/>
  <c r="Q19" i="171"/>
  <c r="Q18" i="171"/>
  <c r="Q17" i="171"/>
  <c r="Q16" i="171"/>
  <c r="U15" i="171"/>
  <c r="S15" i="171"/>
  <c r="Q15" i="171"/>
  <c r="U14" i="171"/>
  <c r="S14" i="171"/>
  <c r="Q14" i="171"/>
  <c r="U13" i="171"/>
  <c r="S13" i="171"/>
  <c r="Q13" i="171"/>
  <c r="Q12" i="171"/>
  <c r="Q11" i="171"/>
  <c r="Q10" i="171"/>
  <c r="Q9" i="171"/>
  <c r="Q8" i="171"/>
  <c r="Q7" i="171"/>
  <c r="Y55" i="171"/>
  <c r="X55" i="171"/>
  <c r="W55" i="171"/>
  <c r="J55" i="171"/>
  <c r="I55" i="171" a="1"/>
  <c r="H55" i="171"/>
  <c r="G55" i="171" a="1"/>
  <c r="Y54" i="171"/>
  <c r="X54" i="171"/>
  <c r="W54" i="171"/>
  <c r="J54" i="171"/>
  <c r="I54" i="171" a="1"/>
  <c r="H54" i="171"/>
  <c r="G54" i="171" a="1"/>
  <c r="Y53" i="171"/>
  <c r="X53" i="171"/>
  <c r="W53" i="171"/>
  <c r="J53" i="171"/>
  <c r="I53" i="171" a="1"/>
  <c r="H53" i="171"/>
  <c r="G53" i="171" a="1"/>
  <c r="Y52" i="171"/>
  <c r="X52" i="171"/>
  <c r="W52" i="171"/>
  <c r="J52" i="171"/>
  <c r="I52" i="171" a="1"/>
  <c r="H52" i="171"/>
  <c r="G52" i="171" a="1"/>
  <c r="Y51" i="171"/>
  <c r="X51" i="171"/>
  <c r="W51" i="171"/>
  <c r="J51" i="171"/>
  <c r="I51" i="171" a="1"/>
  <c r="H51" i="171"/>
  <c r="G51" i="171" a="1"/>
  <c r="Y50" i="171"/>
  <c r="X50" i="171"/>
  <c r="W50" i="171"/>
  <c r="J50" i="171"/>
  <c r="I50" i="171" a="1"/>
  <c r="H50" i="171"/>
  <c r="G50" i="171" a="1"/>
  <c r="Y49" i="171"/>
  <c r="X49" i="171"/>
  <c r="W49" i="171"/>
  <c r="J49" i="171"/>
  <c r="I49" i="171" a="1"/>
  <c r="H49" i="171"/>
  <c r="G49" i="171" a="1"/>
  <c r="Y48" i="171"/>
  <c r="X48" i="171"/>
  <c r="W48" i="171"/>
  <c r="J48" i="171"/>
  <c r="I48" i="171" a="1"/>
  <c r="H48" i="171"/>
  <c r="G48" i="171" a="1"/>
  <c r="Y47" i="171"/>
  <c r="X47" i="171"/>
  <c r="W47" i="171"/>
  <c r="J47" i="171"/>
  <c r="I47" i="171" a="1"/>
  <c r="H47" i="171"/>
  <c r="G47" i="171" a="1"/>
  <c r="Y46" i="171"/>
  <c r="X46" i="171"/>
  <c r="W46" i="171"/>
  <c r="J46" i="171"/>
  <c r="I46" i="171" a="1"/>
  <c r="H46" i="171"/>
  <c r="G46" i="171" a="1"/>
  <c r="Y45" i="171"/>
  <c r="X45" i="171"/>
  <c r="W45" i="171"/>
  <c r="J45" i="171"/>
  <c r="I45" i="171" a="1"/>
  <c r="H45" i="171"/>
  <c r="G45" i="171" a="1"/>
  <c r="Y44" i="171"/>
  <c r="X44" i="171"/>
  <c r="W44" i="171"/>
  <c r="J44" i="171"/>
  <c r="I44" i="171" a="1"/>
  <c r="H44" i="171"/>
  <c r="G44" i="171" a="1"/>
  <c r="Y43" i="171"/>
  <c r="X43" i="171"/>
  <c r="W43" i="171"/>
  <c r="J43" i="171"/>
  <c r="I43" i="171" a="1"/>
  <c r="H43" i="171"/>
  <c r="G43" i="171" a="1"/>
  <c r="Y42" i="171"/>
  <c r="X42" i="171"/>
  <c r="W42" i="171"/>
  <c r="J42" i="171"/>
  <c r="I42" i="171" a="1"/>
  <c r="G42" i="171" a="1"/>
  <c r="Y41" i="171"/>
  <c r="X41" i="171"/>
  <c r="W41" i="171"/>
  <c r="J41" i="171"/>
  <c r="I41" i="171" a="1"/>
  <c r="H41" i="171"/>
  <c r="G41" i="171" a="1"/>
  <c r="Y40" i="171"/>
  <c r="X40" i="171"/>
  <c r="J40" i="171"/>
  <c r="I40" i="171" a="1"/>
  <c r="H40" i="171"/>
  <c r="G40" i="171" a="1"/>
  <c r="Y39" i="171"/>
  <c r="X39" i="171"/>
  <c r="W39" i="171"/>
  <c r="J39" i="171"/>
  <c r="I39" i="171" a="1"/>
  <c r="H39" i="171"/>
  <c r="G39" i="171" a="1"/>
  <c r="Y38" i="171"/>
  <c r="X38" i="171"/>
  <c r="W38" i="171"/>
  <c r="J38" i="171"/>
  <c r="I38" i="171" a="1"/>
  <c r="H38" i="171"/>
  <c r="G38" i="171" a="1"/>
  <c r="Y37" i="171"/>
  <c r="X37" i="171"/>
  <c r="W37" i="171"/>
  <c r="J37" i="171"/>
  <c r="I37" i="171" a="1"/>
  <c r="H37" i="171"/>
  <c r="G37" i="171" a="1"/>
  <c r="Y36" i="171"/>
  <c r="X36" i="171"/>
  <c r="W36" i="171"/>
  <c r="J36" i="171"/>
  <c r="I36" i="171" a="1"/>
  <c r="G36" i="171" a="1"/>
  <c r="Y35" i="171"/>
  <c r="X35" i="171"/>
  <c r="W35" i="171"/>
  <c r="J35" i="171"/>
  <c r="I35" i="171" a="1"/>
  <c r="G35" i="171" a="1"/>
  <c r="Y34" i="171"/>
  <c r="X34" i="171"/>
  <c r="W34" i="171"/>
  <c r="J34" i="171"/>
  <c r="I34" i="171" a="1"/>
  <c r="G34" i="171" a="1"/>
  <c r="Y33" i="171"/>
  <c r="X33" i="171"/>
  <c r="J33" i="171"/>
  <c r="I33" i="171" a="1"/>
  <c r="G33" i="171" a="1"/>
  <c r="Y32" i="171"/>
  <c r="X32" i="171"/>
  <c r="W32" i="171"/>
  <c r="J32" i="171"/>
  <c r="I32" i="171" a="1"/>
  <c r="G32" i="171" a="1"/>
  <c r="Y31" i="171"/>
  <c r="X31" i="171"/>
  <c r="W31" i="171"/>
  <c r="J31" i="171"/>
  <c r="I31" i="171" a="1"/>
  <c r="G31" i="171" a="1"/>
  <c r="Y30" i="171"/>
  <c r="X30" i="171"/>
  <c r="W30" i="171"/>
  <c r="J30" i="171"/>
  <c r="I30" i="171" a="1"/>
  <c r="H30" i="171"/>
  <c r="G30" i="171" a="1"/>
  <c r="Y29" i="171"/>
  <c r="X29" i="171"/>
  <c r="W29" i="171"/>
  <c r="J29" i="171"/>
  <c r="I29" i="171" a="1"/>
  <c r="H29" i="171"/>
  <c r="G29" i="171" a="1"/>
  <c r="Y28" i="171"/>
  <c r="X28" i="171"/>
  <c r="W28" i="171"/>
  <c r="J28" i="171"/>
  <c r="I28" i="171" a="1"/>
  <c r="H28" i="171"/>
  <c r="G28" i="171" a="1"/>
  <c r="Y27" i="171"/>
  <c r="X27" i="171"/>
  <c r="W27" i="171"/>
  <c r="J27" i="171"/>
  <c r="I27" i="171" a="1"/>
  <c r="G27" i="171" a="1"/>
  <c r="Y26" i="171"/>
  <c r="X26" i="171"/>
  <c r="W26" i="171"/>
  <c r="J26" i="171"/>
  <c r="I26" i="171" a="1"/>
  <c r="G26" i="171" a="1"/>
  <c r="Y25" i="171"/>
  <c r="X25" i="171"/>
  <c r="J25" i="171"/>
  <c r="G25" i="171" a="1"/>
  <c r="Y24" i="171"/>
  <c r="X24" i="171"/>
  <c r="J24" i="171"/>
  <c r="G24" i="171" a="1"/>
  <c r="Y23" i="171"/>
  <c r="X23" i="171"/>
  <c r="W23" i="171"/>
  <c r="J23" i="171"/>
  <c r="I23" i="171" a="1"/>
  <c r="H23" i="171"/>
  <c r="G23" i="171" a="1"/>
  <c r="Y22" i="171"/>
  <c r="X22" i="171"/>
  <c r="W22" i="171"/>
  <c r="J22" i="171"/>
  <c r="I22" i="171" a="1"/>
  <c r="H22" i="171"/>
  <c r="G22" i="171" a="1"/>
  <c r="Y21" i="171"/>
  <c r="X21" i="171"/>
  <c r="W21" i="171"/>
  <c r="J21" i="171"/>
  <c r="I21" i="171" a="1"/>
  <c r="H21" i="171"/>
  <c r="G21" i="171" a="1"/>
  <c r="I19" i="171" a="1"/>
  <c r="H19" i="171"/>
  <c r="I18" i="171" a="1"/>
  <c r="H18" i="171"/>
  <c r="I17" i="171" a="1"/>
  <c r="H17" i="171"/>
  <c r="I16" i="171" a="1"/>
  <c r="H16" i="171"/>
  <c r="Y15" i="171"/>
  <c r="X15" i="171"/>
  <c r="W15" i="171"/>
  <c r="J15" i="171"/>
  <c r="I15" i="171" a="1"/>
  <c r="H15" i="171"/>
  <c r="G15" i="171" a="1"/>
  <c r="Y14" i="171"/>
  <c r="X14" i="171"/>
  <c r="W14" i="171"/>
  <c r="J14" i="171"/>
  <c r="I14" i="171" a="1"/>
  <c r="H14" i="171"/>
  <c r="G14" i="171" a="1"/>
  <c r="Y13" i="171"/>
  <c r="X13" i="171"/>
  <c r="W13" i="171"/>
  <c r="J13" i="171"/>
  <c r="I13" i="171" a="1"/>
  <c r="H13" i="171"/>
  <c r="G13" i="171" a="1"/>
  <c r="I11" i="171" a="1"/>
  <c r="H11" i="171"/>
  <c r="I10" i="171" a="1"/>
  <c r="H10" i="171"/>
  <c r="I9" i="171" a="1"/>
  <c r="H9" i="171"/>
  <c r="I8" i="171" a="1"/>
  <c r="H8" i="171"/>
  <c r="I7" i="171" a="1"/>
  <c r="H7" i="171"/>
  <c r="M5" i="171"/>
  <c r="M4" i="171"/>
  <c r="M3" i="171"/>
  <c r="J3" i="171"/>
  <c r="M2" i="171"/>
  <c r="J2" i="171"/>
  <c r="M1" i="171"/>
  <c r="J1" i="171"/>
  <c r="U55" i="170"/>
  <c r="S55" i="170"/>
  <c r="Q55" i="170"/>
  <c r="U54" i="170"/>
  <c r="S54" i="170"/>
  <c r="Q54" i="170"/>
  <c r="U53" i="170"/>
  <c r="S53" i="170"/>
  <c r="Q53" i="170"/>
  <c r="U52" i="170"/>
  <c r="S52" i="170"/>
  <c r="Q52" i="170"/>
  <c r="U51" i="170"/>
  <c r="S51" i="170"/>
  <c r="Q51" i="170"/>
  <c r="U50" i="170"/>
  <c r="S50" i="170"/>
  <c r="Q50" i="170"/>
  <c r="U49" i="170"/>
  <c r="S49" i="170"/>
  <c r="Q49" i="170"/>
  <c r="U48" i="170"/>
  <c r="S48" i="170"/>
  <c r="Q48" i="170"/>
  <c r="U47" i="170"/>
  <c r="S47" i="170"/>
  <c r="Q47" i="170"/>
  <c r="U46" i="170"/>
  <c r="S46" i="170"/>
  <c r="Q46" i="170"/>
  <c r="U45" i="170"/>
  <c r="S45" i="170"/>
  <c r="Q45" i="170"/>
  <c r="U44" i="170"/>
  <c r="S44" i="170"/>
  <c r="Q44" i="170"/>
  <c r="U43" i="170"/>
  <c r="S43" i="170"/>
  <c r="Q43" i="170"/>
  <c r="U42" i="170"/>
  <c r="S42" i="170"/>
  <c r="U41" i="170"/>
  <c r="S41" i="170"/>
  <c r="U40" i="170"/>
  <c r="S40" i="170"/>
  <c r="U39" i="170"/>
  <c r="S39" i="170"/>
  <c r="Q39" i="170"/>
  <c r="U38" i="170"/>
  <c r="S38" i="170"/>
  <c r="Q38" i="170"/>
  <c r="U37" i="170"/>
  <c r="S37" i="170"/>
  <c r="U36" i="170"/>
  <c r="S36" i="170"/>
  <c r="U35" i="170"/>
  <c r="S35" i="170"/>
  <c r="U34" i="170"/>
  <c r="S34" i="170"/>
  <c r="U33" i="170"/>
  <c r="S33" i="170"/>
  <c r="Q33" i="170"/>
  <c r="U32" i="170"/>
  <c r="S32" i="170"/>
  <c r="Q32" i="170"/>
  <c r="U31" i="170"/>
  <c r="S31" i="170"/>
  <c r="Q31" i="170"/>
  <c r="U30" i="170"/>
  <c r="S30" i="170"/>
  <c r="U29" i="170"/>
  <c r="S29" i="170"/>
  <c r="U28" i="170"/>
  <c r="S28" i="170"/>
  <c r="Q28" i="170"/>
  <c r="U27" i="170"/>
  <c r="S27" i="170"/>
  <c r="Q27" i="170"/>
  <c r="U26" i="170"/>
  <c r="S26" i="170"/>
  <c r="U25" i="170"/>
  <c r="S25" i="170"/>
  <c r="U24" i="170"/>
  <c r="S24" i="170"/>
  <c r="Q24" i="170"/>
  <c r="U23" i="170"/>
  <c r="S23" i="170"/>
  <c r="Q23" i="170"/>
  <c r="U22" i="170"/>
  <c r="S22" i="170"/>
  <c r="Q22" i="170"/>
  <c r="U21" i="170"/>
  <c r="S21" i="170"/>
  <c r="Q21" i="170"/>
  <c r="Q20" i="170"/>
  <c r="Q19" i="170"/>
  <c r="Q18" i="170"/>
  <c r="Q17" i="170"/>
  <c r="U16" i="170"/>
  <c r="S16" i="170"/>
  <c r="Q16" i="170"/>
  <c r="U15" i="170"/>
  <c r="S15" i="170"/>
  <c r="Q15" i="170"/>
  <c r="Q14" i="170"/>
  <c r="Q13" i="170"/>
  <c r="Q12" i="170"/>
  <c r="Q11" i="170"/>
  <c r="Q10" i="170"/>
  <c r="Q9" i="170"/>
  <c r="Q8" i="170"/>
  <c r="Q7" i="170"/>
  <c r="F42" i="170"/>
  <c r="E42" i="170"/>
  <c r="F41" i="170"/>
  <c r="E41" i="170"/>
  <c r="F40" i="170"/>
  <c r="E40" i="170"/>
  <c r="F37" i="170"/>
  <c r="E37" i="170"/>
  <c r="F36" i="170"/>
  <c r="E36" i="170"/>
  <c r="F35" i="170"/>
  <c r="E35" i="170"/>
  <c r="F34" i="170"/>
  <c r="E34" i="170"/>
  <c r="F30" i="170"/>
  <c r="E30" i="170"/>
  <c r="F29" i="170"/>
  <c r="E29" i="170"/>
  <c r="F26" i="170"/>
  <c r="E26" i="170"/>
  <c r="F25" i="170"/>
  <c r="E25" i="170"/>
  <c r="E20" i="170"/>
  <c r="D20" i="170"/>
  <c r="C20" i="170"/>
  <c r="E19" i="170"/>
  <c r="D19" i="170"/>
  <c r="C19" i="170"/>
  <c r="E18" i="170"/>
  <c r="D18" i="170"/>
  <c r="C18" i="170"/>
  <c r="E17" i="170"/>
  <c r="D17" i="170"/>
  <c r="C17" i="170"/>
  <c r="E14" i="170"/>
  <c r="D14" i="170"/>
  <c r="C14" i="170"/>
  <c r="E13" i="170"/>
  <c r="D13" i="170"/>
  <c r="C13" i="170"/>
  <c r="E12" i="170"/>
  <c r="D12" i="170"/>
  <c r="C12" i="170"/>
  <c r="E11" i="170"/>
  <c r="D11" i="170"/>
  <c r="C11" i="170"/>
  <c r="E10" i="170"/>
  <c r="D10" i="170"/>
  <c r="C10" i="170"/>
  <c r="E9" i="170"/>
  <c r="D9" i="170"/>
  <c r="C9" i="170"/>
  <c r="E8" i="170"/>
  <c r="D8" i="170"/>
  <c r="C8" i="170"/>
  <c r="E7" i="170"/>
  <c r="D7" i="170"/>
  <c r="C7" i="170"/>
  <c r="Y55" i="170"/>
  <c r="X55" i="170"/>
  <c r="W55" i="170"/>
  <c r="J55" i="170"/>
  <c r="I55" i="170" a="1"/>
  <c r="H55" i="170"/>
  <c r="G55" i="170" a="1"/>
  <c r="Y54" i="170"/>
  <c r="X54" i="170"/>
  <c r="W54" i="170"/>
  <c r="J54" i="170"/>
  <c r="I54" i="170" a="1"/>
  <c r="H54" i="170"/>
  <c r="G54" i="170" a="1"/>
  <c r="Y53" i="170"/>
  <c r="X53" i="170"/>
  <c r="W53" i="170"/>
  <c r="J53" i="170"/>
  <c r="I53" i="170" a="1"/>
  <c r="H53" i="170"/>
  <c r="G53" i="170" a="1"/>
  <c r="Y52" i="170"/>
  <c r="X52" i="170"/>
  <c r="W52" i="170"/>
  <c r="J52" i="170"/>
  <c r="I52" i="170" a="1"/>
  <c r="H52" i="170"/>
  <c r="G52" i="170" a="1"/>
  <c r="Y51" i="170"/>
  <c r="X51" i="170"/>
  <c r="W51" i="170"/>
  <c r="J51" i="170"/>
  <c r="I51" i="170" a="1"/>
  <c r="H51" i="170"/>
  <c r="G51" i="170" a="1"/>
  <c r="Y50" i="170"/>
  <c r="X50" i="170"/>
  <c r="W50" i="170"/>
  <c r="J50" i="170"/>
  <c r="I50" i="170" a="1"/>
  <c r="H50" i="170"/>
  <c r="G50" i="170" a="1"/>
  <c r="Y49" i="170"/>
  <c r="X49" i="170"/>
  <c r="W49" i="170"/>
  <c r="J49" i="170"/>
  <c r="I49" i="170" a="1"/>
  <c r="H49" i="170"/>
  <c r="G49" i="170" a="1"/>
  <c r="Y48" i="170"/>
  <c r="X48" i="170"/>
  <c r="W48" i="170"/>
  <c r="J48" i="170"/>
  <c r="I48" i="170" a="1"/>
  <c r="H48" i="170"/>
  <c r="G48" i="170" a="1"/>
  <c r="Y47" i="170"/>
  <c r="X47" i="170"/>
  <c r="W47" i="170"/>
  <c r="J47" i="170"/>
  <c r="I47" i="170" a="1"/>
  <c r="H47" i="170"/>
  <c r="G47" i="170" a="1"/>
  <c r="Y46" i="170"/>
  <c r="X46" i="170"/>
  <c r="W46" i="170"/>
  <c r="J46" i="170"/>
  <c r="I46" i="170" a="1"/>
  <c r="H46" i="170"/>
  <c r="G46" i="170" a="1"/>
  <c r="Y45" i="170"/>
  <c r="X45" i="170"/>
  <c r="W45" i="170"/>
  <c r="J45" i="170"/>
  <c r="I45" i="170" a="1"/>
  <c r="H45" i="170"/>
  <c r="G45" i="170" a="1"/>
  <c r="Y44" i="170"/>
  <c r="X44" i="170"/>
  <c r="W44" i="170"/>
  <c r="J44" i="170"/>
  <c r="I44" i="170" a="1"/>
  <c r="H44" i="170"/>
  <c r="G44" i="170" a="1"/>
  <c r="Y43" i="170"/>
  <c r="X43" i="170"/>
  <c r="W43" i="170"/>
  <c r="J43" i="170"/>
  <c r="I43" i="170" a="1"/>
  <c r="H43" i="170"/>
  <c r="G43" i="170" a="1"/>
  <c r="Y42" i="170"/>
  <c r="X42" i="170"/>
  <c r="J42" i="170"/>
  <c r="I42" i="170" a="1"/>
  <c r="G42" i="170" a="1"/>
  <c r="Y41" i="170"/>
  <c r="X41" i="170"/>
  <c r="J41" i="170"/>
  <c r="I41" i="170" a="1"/>
  <c r="H41" i="170"/>
  <c r="G41" i="170" a="1"/>
  <c r="Y40" i="170"/>
  <c r="X40" i="170"/>
  <c r="J40" i="170"/>
  <c r="I40" i="170" a="1"/>
  <c r="H40" i="170"/>
  <c r="G40" i="170" a="1"/>
  <c r="Y39" i="170"/>
  <c r="X39" i="170"/>
  <c r="W39" i="170"/>
  <c r="J39" i="170"/>
  <c r="I39" i="170" a="1"/>
  <c r="H39" i="170"/>
  <c r="G39" i="170" a="1"/>
  <c r="Y38" i="170"/>
  <c r="X38" i="170"/>
  <c r="W38" i="170"/>
  <c r="J38" i="170"/>
  <c r="I38" i="170" a="1"/>
  <c r="H38" i="170"/>
  <c r="G38" i="170" a="1"/>
  <c r="Y37" i="170"/>
  <c r="X37" i="170"/>
  <c r="J37" i="170"/>
  <c r="I37" i="170" a="1"/>
  <c r="G37" i="170" a="1"/>
  <c r="Y36" i="170"/>
  <c r="X36" i="170"/>
  <c r="W36" i="170"/>
  <c r="J36" i="170"/>
  <c r="I36" i="170" a="1"/>
  <c r="G36" i="170" a="1"/>
  <c r="Y35" i="170"/>
  <c r="X35" i="170"/>
  <c r="W35" i="170"/>
  <c r="J35" i="170"/>
  <c r="I35" i="170" a="1"/>
  <c r="G35" i="170" a="1"/>
  <c r="Y34" i="170"/>
  <c r="X34" i="170"/>
  <c r="W34" i="170"/>
  <c r="J34" i="170"/>
  <c r="I34" i="170" a="1"/>
  <c r="G34" i="170" a="1"/>
  <c r="Y33" i="170"/>
  <c r="X33" i="170"/>
  <c r="W33" i="170"/>
  <c r="J33" i="170"/>
  <c r="I33" i="170" a="1"/>
  <c r="H33" i="170"/>
  <c r="G33" i="170" a="1"/>
  <c r="Y32" i="170"/>
  <c r="X32" i="170"/>
  <c r="W32" i="170"/>
  <c r="J32" i="170"/>
  <c r="I32" i="170" a="1"/>
  <c r="H32" i="170"/>
  <c r="G32" i="170" a="1"/>
  <c r="Y31" i="170"/>
  <c r="X31" i="170"/>
  <c r="W31" i="170"/>
  <c r="J31" i="170"/>
  <c r="I31" i="170" a="1"/>
  <c r="H31" i="170"/>
  <c r="G31" i="170" a="1"/>
  <c r="Y30" i="170"/>
  <c r="X30" i="170"/>
  <c r="W30" i="170"/>
  <c r="J30" i="170"/>
  <c r="I30" i="170" a="1"/>
  <c r="G30" i="170" a="1"/>
  <c r="Y29" i="170"/>
  <c r="X29" i="170"/>
  <c r="W29" i="170"/>
  <c r="J29" i="170"/>
  <c r="I29" i="170" a="1"/>
  <c r="H29" i="170"/>
  <c r="G29" i="170" a="1"/>
  <c r="Y28" i="170"/>
  <c r="X28" i="170"/>
  <c r="W28" i="170"/>
  <c r="J28" i="170"/>
  <c r="I28" i="170" a="1"/>
  <c r="H28" i="170"/>
  <c r="G28" i="170" a="1"/>
  <c r="Y27" i="170"/>
  <c r="X27" i="170"/>
  <c r="W27" i="170"/>
  <c r="J27" i="170"/>
  <c r="I27" i="170" a="1"/>
  <c r="H27" i="170"/>
  <c r="G27" i="170" a="1"/>
  <c r="Y26" i="170"/>
  <c r="X26" i="170"/>
  <c r="W26" i="170"/>
  <c r="J26" i="170"/>
  <c r="I26" i="170" a="1"/>
  <c r="G26" i="170" a="1"/>
  <c r="Y25" i="170"/>
  <c r="X25" i="170"/>
  <c r="W25" i="170"/>
  <c r="J25" i="170"/>
  <c r="I25" i="170" a="1"/>
  <c r="H25" i="170"/>
  <c r="G25" i="170" a="1"/>
  <c r="Y24" i="170"/>
  <c r="X24" i="170"/>
  <c r="W24" i="170"/>
  <c r="J24" i="170"/>
  <c r="I24" i="170" a="1"/>
  <c r="H24" i="170"/>
  <c r="G24" i="170" a="1"/>
  <c r="Y23" i="170"/>
  <c r="X23" i="170"/>
  <c r="W23" i="170"/>
  <c r="J23" i="170"/>
  <c r="I23" i="170" a="1"/>
  <c r="H23" i="170"/>
  <c r="G23" i="170" a="1"/>
  <c r="Y22" i="170"/>
  <c r="X22" i="170"/>
  <c r="W22" i="170"/>
  <c r="J22" i="170"/>
  <c r="I22" i="170" a="1"/>
  <c r="H22" i="170"/>
  <c r="G22" i="170" a="1"/>
  <c r="Y21" i="170"/>
  <c r="X21" i="170"/>
  <c r="W21" i="170"/>
  <c r="J21" i="170"/>
  <c r="I21" i="170" a="1"/>
  <c r="H21" i="170"/>
  <c r="G21" i="170" a="1"/>
  <c r="W20" i="170"/>
  <c r="J20" i="170"/>
  <c r="I20" i="170" a="1"/>
  <c r="G20" i="170" a="1"/>
  <c r="W19" i="170"/>
  <c r="J19" i="170"/>
  <c r="I19" i="170" a="1"/>
  <c r="H19" i="170"/>
  <c r="G19" i="170" a="1"/>
  <c r="W18" i="170"/>
  <c r="J18" i="170"/>
  <c r="I18" i="170" a="1"/>
  <c r="H18" i="170"/>
  <c r="G18" i="170" a="1"/>
  <c r="W17" i="170"/>
  <c r="J17" i="170"/>
  <c r="I17" i="170" a="1"/>
  <c r="H17" i="170"/>
  <c r="G17" i="170" a="1"/>
  <c r="Y16" i="170"/>
  <c r="X16" i="170"/>
  <c r="W16" i="170"/>
  <c r="J16" i="170"/>
  <c r="I16" i="170" a="1"/>
  <c r="H16" i="170"/>
  <c r="G16" i="170" a="1"/>
  <c r="Y15" i="170"/>
  <c r="X15" i="170"/>
  <c r="W15" i="170"/>
  <c r="J15" i="170"/>
  <c r="I15" i="170" a="1"/>
  <c r="H15" i="170"/>
  <c r="G15" i="170" a="1"/>
  <c r="W14" i="170"/>
  <c r="J14" i="170"/>
  <c r="I14" i="170" a="1"/>
  <c r="G14" i="170" a="1"/>
  <c r="W13" i="170"/>
  <c r="J13" i="170"/>
  <c r="I13" i="170" a="1"/>
  <c r="H13" i="170"/>
  <c r="G13" i="170" a="1"/>
  <c r="W12" i="170"/>
  <c r="J12" i="170"/>
  <c r="I12" i="170" a="1"/>
  <c r="H12" i="170"/>
  <c r="G12" i="170" a="1"/>
  <c r="W11" i="170"/>
  <c r="J11" i="170"/>
  <c r="I11" i="170" a="1"/>
  <c r="H11" i="170"/>
  <c r="G11" i="170" a="1"/>
  <c r="W10" i="170"/>
  <c r="J10" i="170"/>
  <c r="I10" i="170" a="1"/>
  <c r="H10" i="170"/>
  <c r="G10" i="170" a="1"/>
  <c r="W9" i="170"/>
  <c r="J9" i="170"/>
  <c r="I9" i="170" a="1"/>
  <c r="H9" i="170"/>
  <c r="G9" i="170" a="1"/>
  <c r="W8" i="170"/>
  <c r="J8" i="170"/>
  <c r="I8" i="170" a="1"/>
  <c r="H8" i="170"/>
  <c r="G8" i="170" a="1"/>
  <c r="W7" i="170"/>
  <c r="J7" i="170"/>
  <c r="I7" i="170" a="1"/>
  <c r="H7" i="170"/>
  <c r="G7" i="170" a="1"/>
  <c r="M5" i="170"/>
  <c r="C5" i="170" a="1"/>
  <c r="M4" i="170"/>
  <c r="M3" i="170"/>
  <c r="J3" i="170"/>
  <c r="M2" i="170"/>
  <c r="J2" i="170"/>
  <c r="M1" i="170"/>
  <c r="J1" i="170"/>
  <c r="U55" i="169"/>
  <c r="S55" i="169"/>
  <c r="Q55" i="169"/>
  <c r="U54" i="169"/>
  <c r="S54" i="169"/>
  <c r="Q54" i="169"/>
  <c r="U53" i="169"/>
  <c r="S53" i="169"/>
  <c r="Q53" i="169"/>
  <c r="U52" i="169"/>
  <c r="S52" i="169"/>
  <c r="Q52" i="169"/>
  <c r="U51" i="169"/>
  <c r="S51" i="169"/>
  <c r="Q51" i="169"/>
  <c r="U50" i="169"/>
  <c r="S50" i="169"/>
  <c r="Q50" i="169"/>
  <c r="U49" i="169"/>
  <c r="S49" i="169"/>
  <c r="Q49" i="169"/>
  <c r="U48" i="169"/>
  <c r="S48" i="169"/>
  <c r="Q48" i="169"/>
  <c r="U47" i="169"/>
  <c r="S47" i="169"/>
  <c r="Q47" i="169"/>
  <c r="U46" i="169"/>
  <c r="S46" i="169"/>
  <c r="Q46" i="169"/>
  <c r="U45" i="169"/>
  <c r="S45" i="169"/>
  <c r="Q45" i="169"/>
  <c r="U44" i="169"/>
  <c r="S44" i="169"/>
  <c r="Q44" i="169"/>
  <c r="U43" i="169"/>
  <c r="S43" i="169"/>
  <c r="Q43" i="169"/>
  <c r="U42" i="169"/>
  <c r="S42" i="169"/>
  <c r="Q42" i="169"/>
  <c r="U41" i="169"/>
  <c r="S41" i="169"/>
  <c r="Q41" i="169"/>
  <c r="U40" i="169"/>
  <c r="S40" i="169"/>
  <c r="Q40" i="169"/>
  <c r="U39" i="169"/>
  <c r="S39" i="169"/>
  <c r="Q39" i="169"/>
  <c r="U38" i="169"/>
  <c r="S38" i="169"/>
  <c r="Q38" i="169"/>
  <c r="U37" i="169"/>
  <c r="S37" i="169"/>
  <c r="Q37" i="169"/>
  <c r="U36" i="169"/>
  <c r="S36" i="169"/>
  <c r="Q36" i="169"/>
  <c r="U35" i="169"/>
  <c r="S35" i="169"/>
  <c r="Q35" i="169"/>
  <c r="U34" i="169"/>
  <c r="S34" i="169"/>
  <c r="U33" i="169"/>
  <c r="S33" i="169"/>
  <c r="U32" i="169"/>
  <c r="S32" i="169"/>
  <c r="U31" i="169"/>
  <c r="S31" i="169"/>
  <c r="Q31" i="169"/>
  <c r="U30" i="169"/>
  <c r="S30" i="169"/>
  <c r="Q30" i="169"/>
  <c r="U29" i="169"/>
  <c r="S29" i="169"/>
  <c r="Q29" i="169"/>
  <c r="U28" i="169"/>
  <c r="S28" i="169"/>
  <c r="U27" i="169"/>
  <c r="S27" i="169"/>
  <c r="U26" i="169"/>
  <c r="S26" i="169"/>
  <c r="U25" i="169"/>
  <c r="S25" i="169"/>
  <c r="Q25" i="169"/>
  <c r="U24" i="169"/>
  <c r="S24" i="169"/>
  <c r="Q24" i="169"/>
  <c r="U23" i="169"/>
  <c r="S23" i="169"/>
  <c r="Q23" i="169"/>
  <c r="Q22" i="169"/>
  <c r="U21" i="169"/>
  <c r="U20" i="169"/>
  <c r="Q20" i="169"/>
  <c r="U19" i="169"/>
  <c r="Q19" i="169"/>
  <c r="U18" i="169"/>
  <c r="Q18" i="169"/>
  <c r="Q17" i="169"/>
  <c r="U16" i="169"/>
  <c r="S16" i="169"/>
  <c r="Q16" i="169"/>
  <c r="U15" i="169"/>
  <c r="S15" i="169"/>
  <c r="Q15" i="169"/>
  <c r="U14" i="169"/>
  <c r="S14" i="169"/>
  <c r="Q14" i="169"/>
  <c r="U13" i="169"/>
  <c r="S13" i="169"/>
  <c r="Q13" i="169"/>
  <c r="U12" i="169"/>
  <c r="S12" i="169"/>
  <c r="Q12" i="169"/>
  <c r="Q11" i="169"/>
  <c r="Q10" i="169"/>
  <c r="Q9" i="169"/>
  <c r="Q8" i="169"/>
  <c r="Q7" i="169"/>
  <c r="Y55" i="169"/>
  <c r="X55" i="169"/>
  <c r="W55" i="169"/>
  <c r="J55" i="169"/>
  <c r="I55" i="169" a="1"/>
  <c r="H55" i="169"/>
  <c r="G55" i="169" a="1"/>
  <c r="Y54" i="169"/>
  <c r="X54" i="169"/>
  <c r="W54" i="169"/>
  <c r="J54" i="169"/>
  <c r="I54" i="169" a="1"/>
  <c r="H54" i="169"/>
  <c r="G54" i="169" a="1"/>
  <c r="Y53" i="169"/>
  <c r="X53" i="169"/>
  <c r="W53" i="169"/>
  <c r="J53" i="169"/>
  <c r="I53" i="169" a="1"/>
  <c r="H53" i="169"/>
  <c r="G53" i="169" a="1"/>
  <c r="Y52" i="169"/>
  <c r="X52" i="169"/>
  <c r="W52" i="169"/>
  <c r="J52" i="169"/>
  <c r="I52" i="169" a="1"/>
  <c r="H52" i="169"/>
  <c r="G52" i="169" a="1"/>
  <c r="Y51" i="169"/>
  <c r="X51" i="169"/>
  <c r="W51" i="169"/>
  <c r="J51" i="169"/>
  <c r="I51" i="169" a="1"/>
  <c r="H51" i="169"/>
  <c r="G51" i="169" a="1"/>
  <c r="Y50" i="169"/>
  <c r="X50" i="169"/>
  <c r="W50" i="169"/>
  <c r="J50" i="169"/>
  <c r="I50" i="169" a="1"/>
  <c r="H50" i="169"/>
  <c r="G50" i="169" a="1"/>
  <c r="Y49" i="169"/>
  <c r="X49" i="169"/>
  <c r="W49" i="169"/>
  <c r="J49" i="169"/>
  <c r="I49" i="169" a="1"/>
  <c r="H49" i="169"/>
  <c r="G49" i="169" a="1"/>
  <c r="Y48" i="169"/>
  <c r="X48" i="169"/>
  <c r="W48" i="169"/>
  <c r="J48" i="169"/>
  <c r="I48" i="169" a="1"/>
  <c r="H48" i="169"/>
  <c r="G48" i="169" a="1"/>
  <c r="Y47" i="169"/>
  <c r="X47" i="169"/>
  <c r="W47" i="169"/>
  <c r="J47" i="169"/>
  <c r="I47" i="169" a="1"/>
  <c r="H47" i="169"/>
  <c r="G47" i="169" a="1"/>
  <c r="Y46" i="169"/>
  <c r="X46" i="169"/>
  <c r="W46" i="169"/>
  <c r="J46" i="169"/>
  <c r="I46" i="169" a="1"/>
  <c r="H46" i="169"/>
  <c r="G46" i="169" a="1"/>
  <c r="Y45" i="169"/>
  <c r="X45" i="169"/>
  <c r="W45" i="169"/>
  <c r="J45" i="169"/>
  <c r="I45" i="169" a="1"/>
  <c r="H45" i="169"/>
  <c r="G45" i="169" a="1"/>
  <c r="Y44" i="169"/>
  <c r="X44" i="169"/>
  <c r="W44" i="169"/>
  <c r="J44" i="169"/>
  <c r="I44" i="169" a="1"/>
  <c r="H44" i="169"/>
  <c r="G44" i="169" a="1"/>
  <c r="Y43" i="169"/>
  <c r="X43" i="169"/>
  <c r="W43" i="169"/>
  <c r="J43" i="169"/>
  <c r="I43" i="169" a="1"/>
  <c r="H43" i="169"/>
  <c r="G43" i="169" a="1"/>
  <c r="Y42" i="169"/>
  <c r="X42" i="169"/>
  <c r="W42" i="169"/>
  <c r="J42" i="169"/>
  <c r="I42" i="169" a="1"/>
  <c r="H42" i="169"/>
  <c r="G42" i="169" a="1"/>
  <c r="Y41" i="169"/>
  <c r="X41" i="169"/>
  <c r="W41" i="169"/>
  <c r="J41" i="169"/>
  <c r="I41" i="169" a="1"/>
  <c r="H41" i="169"/>
  <c r="G41" i="169" a="1"/>
  <c r="Y40" i="169"/>
  <c r="X40" i="169"/>
  <c r="W40" i="169"/>
  <c r="J40" i="169"/>
  <c r="I40" i="169" a="1"/>
  <c r="H40" i="169"/>
  <c r="G40" i="169" a="1"/>
  <c r="Y39" i="169"/>
  <c r="X39" i="169"/>
  <c r="W39" i="169"/>
  <c r="J39" i="169"/>
  <c r="I39" i="169" a="1"/>
  <c r="H39" i="169"/>
  <c r="G39" i="169" a="1"/>
  <c r="Y38" i="169"/>
  <c r="X38" i="169"/>
  <c r="W38" i="169"/>
  <c r="J38" i="169"/>
  <c r="I38" i="169" a="1"/>
  <c r="H38" i="169"/>
  <c r="G38" i="169" a="1"/>
  <c r="Y37" i="169"/>
  <c r="X37" i="169"/>
  <c r="W37" i="169"/>
  <c r="J37" i="169"/>
  <c r="I37" i="169" a="1"/>
  <c r="H37" i="169"/>
  <c r="G37" i="169" a="1"/>
  <c r="Y36" i="169"/>
  <c r="X36" i="169"/>
  <c r="W36" i="169"/>
  <c r="J36" i="169"/>
  <c r="I36" i="169" a="1"/>
  <c r="H36" i="169"/>
  <c r="G36" i="169" a="1"/>
  <c r="Y35" i="169"/>
  <c r="X35" i="169"/>
  <c r="W35" i="169"/>
  <c r="J35" i="169"/>
  <c r="I35" i="169" a="1"/>
  <c r="H35" i="169"/>
  <c r="G35" i="169" a="1"/>
  <c r="Y34" i="169"/>
  <c r="X34" i="169"/>
  <c r="J34" i="169"/>
  <c r="I34" i="169" a="1"/>
  <c r="G34" i="169" a="1"/>
  <c r="Y33" i="169"/>
  <c r="X33" i="169"/>
  <c r="J33" i="169"/>
  <c r="I33" i="169" a="1"/>
  <c r="H33" i="169"/>
  <c r="G33" i="169" a="1"/>
  <c r="Y32" i="169"/>
  <c r="X32" i="169"/>
  <c r="W32" i="169"/>
  <c r="J32" i="169"/>
  <c r="I32" i="169" a="1"/>
  <c r="H32" i="169"/>
  <c r="G32" i="169" a="1"/>
  <c r="Y31" i="169"/>
  <c r="X31" i="169"/>
  <c r="W31" i="169"/>
  <c r="J31" i="169"/>
  <c r="I31" i="169" a="1"/>
  <c r="H31" i="169"/>
  <c r="G31" i="169" a="1"/>
  <c r="Y30" i="169"/>
  <c r="X30" i="169"/>
  <c r="W30" i="169"/>
  <c r="J30" i="169"/>
  <c r="I30" i="169" a="1"/>
  <c r="H30" i="169"/>
  <c r="G30" i="169" a="1"/>
  <c r="Y29" i="169"/>
  <c r="X29" i="169"/>
  <c r="W29" i="169"/>
  <c r="J29" i="169"/>
  <c r="I29" i="169" a="1"/>
  <c r="H29" i="169"/>
  <c r="G29" i="169" a="1"/>
  <c r="Y28" i="169"/>
  <c r="X28" i="169"/>
  <c r="W28" i="169"/>
  <c r="J28" i="169"/>
  <c r="I28" i="169" a="1"/>
  <c r="G28" i="169" a="1"/>
  <c r="Y27" i="169"/>
  <c r="X27" i="169"/>
  <c r="J27" i="169"/>
  <c r="I27" i="169" a="1"/>
  <c r="H27" i="169"/>
  <c r="G27" i="169" a="1"/>
  <c r="Y26" i="169"/>
  <c r="X26" i="169"/>
  <c r="W26" i="169"/>
  <c r="J26" i="169"/>
  <c r="I26" i="169" a="1"/>
  <c r="H26" i="169"/>
  <c r="G26" i="169" a="1"/>
  <c r="Y25" i="169"/>
  <c r="X25" i="169"/>
  <c r="W25" i="169"/>
  <c r="J25" i="169"/>
  <c r="I25" i="169" a="1"/>
  <c r="H25" i="169"/>
  <c r="G25" i="169" a="1"/>
  <c r="Y24" i="169"/>
  <c r="X24" i="169"/>
  <c r="W24" i="169"/>
  <c r="J24" i="169"/>
  <c r="I24" i="169" a="1"/>
  <c r="H24" i="169"/>
  <c r="G24" i="169" a="1"/>
  <c r="Y23" i="169"/>
  <c r="X23" i="169"/>
  <c r="W23" i="169"/>
  <c r="J23" i="169"/>
  <c r="I23" i="169" a="1"/>
  <c r="H23" i="169"/>
  <c r="G23" i="169" a="1"/>
  <c r="I21" i="169" a="1"/>
  <c r="H21" i="169"/>
  <c r="I20" i="169" a="1"/>
  <c r="H20" i="169"/>
  <c r="I19" i="169" a="1"/>
  <c r="H19" i="169"/>
  <c r="I18" i="169" a="1"/>
  <c r="H18" i="169"/>
  <c r="I17" i="169" a="1"/>
  <c r="H17" i="169"/>
  <c r="Y16" i="169"/>
  <c r="X16" i="169"/>
  <c r="W16" i="169"/>
  <c r="J16" i="169"/>
  <c r="I16" i="169" a="1"/>
  <c r="H16" i="169"/>
  <c r="G16" i="169" a="1"/>
  <c r="Y15" i="169"/>
  <c r="X15" i="169"/>
  <c r="W15" i="169"/>
  <c r="J15" i="169"/>
  <c r="I15" i="169" a="1"/>
  <c r="H15" i="169"/>
  <c r="G15" i="169" a="1"/>
  <c r="Y14" i="169"/>
  <c r="X14" i="169"/>
  <c r="W14" i="169"/>
  <c r="J14" i="169"/>
  <c r="I14" i="169" a="1"/>
  <c r="H14" i="169"/>
  <c r="G14" i="169" a="1"/>
  <c r="Y13" i="169"/>
  <c r="X13" i="169"/>
  <c r="W13" i="169"/>
  <c r="J13" i="169"/>
  <c r="I13" i="169" a="1"/>
  <c r="H13" i="169"/>
  <c r="G13" i="169" a="1"/>
  <c r="Y12" i="169"/>
  <c r="X12" i="169"/>
  <c r="W12" i="169"/>
  <c r="J12" i="169"/>
  <c r="I12" i="169" a="1"/>
  <c r="H12" i="169"/>
  <c r="G12" i="169" a="1"/>
  <c r="I10" i="169" a="1"/>
  <c r="H10" i="169"/>
  <c r="I9" i="169" a="1"/>
  <c r="H9" i="169"/>
  <c r="I8" i="169" a="1"/>
  <c r="H8" i="169"/>
  <c r="I7" i="169" a="1"/>
  <c r="H7" i="169"/>
  <c r="M5" i="169"/>
  <c r="M4" i="169"/>
  <c r="M3" i="169"/>
  <c r="J3" i="169"/>
  <c r="M2" i="169"/>
  <c r="J2" i="169"/>
  <c r="M1" i="169"/>
  <c r="J1" i="169"/>
  <c r="U55" i="168"/>
  <c r="S55" i="168"/>
  <c r="Q55" i="168"/>
  <c r="U54" i="168"/>
  <c r="S54" i="168"/>
  <c r="Q54" i="168"/>
  <c r="U53" i="168"/>
  <c r="S53" i="168"/>
  <c r="Q53" i="168"/>
  <c r="U52" i="168"/>
  <c r="S52" i="168"/>
  <c r="Q52" i="168"/>
  <c r="U51" i="168"/>
  <c r="S51" i="168"/>
  <c r="Q51" i="168"/>
  <c r="U50" i="168"/>
  <c r="S50" i="168"/>
  <c r="Q50" i="168"/>
  <c r="U49" i="168"/>
  <c r="S49" i="168"/>
  <c r="Q49" i="168"/>
  <c r="U48" i="168"/>
  <c r="S48" i="168"/>
  <c r="Q48" i="168"/>
  <c r="U47" i="168"/>
  <c r="S47" i="168"/>
  <c r="Q47" i="168"/>
  <c r="U46" i="168"/>
  <c r="S46" i="168"/>
  <c r="Q46" i="168"/>
  <c r="U45" i="168"/>
  <c r="S45" i="168"/>
  <c r="Q45" i="168"/>
  <c r="U44" i="168"/>
  <c r="S44" i="168"/>
  <c r="Q44" i="168"/>
  <c r="U43" i="168"/>
  <c r="S43" i="168"/>
  <c r="Q43" i="168"/>
  <c r="U42" i="168"/>
  <c r="S42" i="168"/>
  <c r="Q42" i="168"/>
  <c r="U41" i="168"/>
  <c r="S41" i="168"/>
  <c r="Q41" i="168"/>
  <c r="U40" i="168"/>
  <c r="S40" i="168"/>
  <c r="Q40" i="168"/>
  <c r="U39" i="168"/>
  <c r="S39" i="168"/>
  <c r="Q39" i="168"/>
  <c r="U38" i="168"/>
  <c r="S38" i="168"/>
  <c r="Q38" i="168"/>
  <c r="U37" i="168"/>
  <c r="S37" i="168"/>
  <c r="Q37" i="168"/>
  <c r="U36" i="168"/>
  <c r="S36" i="168"/>
  <c r="Q36" i="168"/>
  <c r="U35" i="168"/>
  <c r="S35" i="168"/>
  <c r="Q35" i="168"/>
  <c r="U34" i="168"/>
  <c r="S34" i="168"/>
  <c r="Q34" i="168"/>
  <c r="U33" i="168"/>
  <c r="S33" i="168"/>
  <c r="Q33" i="168"/>
  <c r="U32" i="168"/>
  <c r="S32" i="168"/>
  <c r="U31" i="168"/>
  <c r="S31" i="168"/>
  <c r="U30" i="168"/>
  <c r="S30" i="168"/>
  <c r="U29" i="168"/>
  <c r="S29" i="168"/>
  <c r="Q29" i="168"/>
  <c r="U28" i="168"/>
  <c r="S28" i="168"/>
  <c r="Q28" i="168"/>
  <c r="U27" i="168"/>
  <c r="S27" i="168"/>
  <c r="Q27" i="168"/>
  <c r="U26" i="168"/>
  <c r="S26" i="168"/>
  <c r="U25" i="168"/>
  <c r="S25" i="168"/>
  <c r="U24" i="168"/>
  <c r="S24" i="168"/>
  <c r="U23" i="168"/>
  <c r="S23" i="168"/>
  <c r="Q23" i="168"/>
  <c r="U22" i="168"/>
  <c r="S22" i="168"/>
  <c r="Q22" i="168"/>
  <c r="U21" i="168"/>
  <c r="S21" i="168"/>
  <c r="Q21" i="168"/>
  <c r="U20" i="168"/>
  <c r="S20" i="168"/>
  <c r="U19" i="168"/>
  <c r="S19" i="168"/>
  <c r="U18" i="168"/>
  <c r="S18" i="168"/>
  <c r="U17" i="168"/>
  <c r="S17" i="168"/>
  <c r="U16" i="168"/>
  <c r="S16" i="168"/>
  <c r="Q16" i="168"/>
  <c r="U15" i="168"/>
  <c r="S15" i="168"/>
  <c r="Q15" i="168"/>
  <c r="U14" i="168"/>
  <c r="S14" i="168"/>
  <c r="Q14" i="168"/>
  <c r="Q13" i="168"/>
  <c r="Q12" i="168"/>
  <c r="Q11" i="168"/>
  <c r="Q10" i="168"/>
  <c r="Q9" i="168"/>
  <c r="Q8" i="168"/>
  <c r="Q7" i="168"/>
  <c r="Y55" i="168"/>
  <c r="X55" i="168"/>
  <c r="W55" i="168"/>
  <c r="J55" i="168"/>
  <c r="I55" i="168" a="1"/>
  <c r="H55" i="168"/>
  <c r="G55" i="168" a="1"/>
  <c r="Y54" i="168"/>
  <c r="X54" i="168"/>
  <c r="W54" i="168"/>
  <c r="J54" i="168"/>
  <c r="I54" i="168" a="1"/>
  <c r="H54" i="168"/>
  <c r="G54" i="168" a="1"/>
  <c r="Y53" i="168"/>
  <c r="X53" i="168"/>
  <c r="W53" i="168"/>
  <c r="J53" i="168"/>
  <c r="I53" i="168" a="1"/>
  <c r="H53" i="168"/>
  <c r="G53" i="168" a="1"/>
  <c r="Y52" i="168"/>
  <c r="X52" i="168"/>
  <c r="W52" i="168"/>
  <c r="J52" i="168"/>
  <c r="I52" i="168" a="1"/>
  <c r="H52" i="168"/>
  <c r="G52" i="168" a="1"/>
  <c r="Y51" i="168"/>
  <c r="X51" i="168"/>
  <c r="W51" i="168"/>
  <c r="J51" i="168"/>
  <c r="I51" i="168" a="1"/>
  <c r="H51" i="168"/>
  <c r="G51" i="168" a="1"/>
  <c r="Y50" i="168"/>
  <c r="X50" i="168"/>
  <c r="W50" i="168"/>
  <c r="J50" i="168"/>
  <c r="I50" i="168" a="1"/>
  <c r="H50" i="168"/>
  <c r="G50" i="168" a="1"/>
  <c r="Y49" i="168"/>
  <c r="X49" i="168"/>
  <c r="W49" i="168"/>
  <c r="J49" i="168"/>
  <c r="I49" i="168" a="1"/>
  <c r="H49" i="168"/>
  <c r="G49" i="168" a="1"/>
  <c r="Y48" i="168"/>
  <c r="X48" i="168"/>
  <c r="W48" i="168"/>
  <c r="J48" i="168"/>
  <c r="I48" i="168" a="1"/>
  <c r="H48" i="168"/>
  <c r="G48" i="168" a="1"/>
  <c r="Y47" i="168"/>
  <c r="X47" i="168"/>
  <c r="W47" i="168"/>
  <c r="J47" i="168"/>
  <c r="I47" i="168" a="1"/>
  <c r="H47" i="168"/>
  <c r="G47" i="168" a="1"/>
  <c r="Y46" i="168"/>
  <c r="X46" i="168"/>
  <c r="W46" i="168"/>
  <c r="J46" i="168"/>
  <c r="I46" i="168" a="1"/>
  <c r="H46" i="168"/>
  <c r="G46" i="168" a="1"/>
  <c r="Y45" i="168"/>
  <c r="X45" i="168"/>
  <c r="W45" i="168"/>
  <c r="J45" i="168"/>
  <c r="I45" i="168" a="1"/>
  <c r="H45" i="168"/>
  <c r="G45" i="168" a="1"/>
  <c r="Y44" i="168"/>
  <c r="X44" i="168"/>
  <c r="W44" i="168"/>
  <c r="J44" i="168"/>
  <c r="I44" i="168" a="1"/>
  <c r="H44" i="168"/>
  <c r="G44" i="168" a="1"/>
  <c r="Y43" i="168"/>
  <c r="X43" i="168"/>
  <c r="W43" i="168"/>
  <c r="J43" i="168"/>
  <c r="I43" i="168" a="1"/>
  <c r="H43" i="168"/>
  <c r="G43" i="168" a="1"/>
  <c r="Y42" i="168"/>
  <c r="X42" i="168"/>
  <c r="W42" i="168"/>
  <c r="J42" i="168"/>
  <c r="I42" i="168" a="1"/>
  <c r="H42" i="168"/>
  <c r="G42" i="168" a="1"/>
  <c r="Y41" i="168"/>
  <c r="X41" i="168"/>
  <c r="W41" i="168"/>
  <c r="J41" i="168"/>
  <c r="I41" i="168" a="1"/>
  <c r="H41" i="168"/>
  <c r="G41" i="168" a="1"/>
  <c r="Y40" i="168"/>
  <c r="X40" i="168"/>
  <c r="W40" i="168"/>
  <c r="J40" i="168"/>
  <c r="I40" i="168" a="1"/>
  <c r="H40" i="168"/>
  <c r="G40" i="168" a="1"/>
  <c r="Y39" i="168"/>
  <c r="X39" i="168"/>
  <c r="W39" i="168"/>
  <c r="J39" i="168"/>
  <c r="I39" i="168" a="1"/>
  <c r="H39" i="168"/>
  <c r="G39" i="168" a="1"/>
  <c r="Y38" i="168"/>
  <c r="X38" i="168"/>
  <c r="W38" i="168"/>
  <c r="J38" i="168"/>
  <c r="I38" i="168" a="1"/>
  <c r="H38" i="168"/>
  <c r="G38" i="168" a="1"/>
  <c r="Y37" i="168"/>
  <c r="X37" i="168"/>
  <c r="W37" i="168"/>
  <c r="J37" i="168"/>
  <c r="I37" i="168" a="1"/>
  <c r="H37" i="168"/>
  <c r="G37" i="168" a="1"/>
  <c r="Y36" i="168"/>
  <c r="X36" i="168"/>
  <c r="W36" i="168"/>
  <c r="J36" i="168"/>
  <c r="I36" i="168" a="1"/>
  <c r="H36" i="168"/>
  <c r="G36" i="168" a="1"/>
  <c r="Y35" i="168"/>
  <c r="X35" i="168"/>
  <c r="W35" i="168"/>
  <c r="J35" i="168"/>
  <c r="I35" i="168" a="1"/>
  <c r="H35" i="168"/>
  <c r="G35" i="168" a="1"/>
  <c r="Y34" i="168"/>
  <c r="X34" i="168"/>
  <c r="W34" i="168"/>
  <c r="J34" i="168"/>
  <c r="I34" i="168" a="1"/>
  <c r="H34" i="168"/>
  <c r="G34" i="168" a="1"/>
  <c r="Y33" i="168"/>
  <c r="X33" i="168"/>
  <c r="W33" i="168"/>
  <c r="J33" i="168"/>
  <c r="I33" i="168" a="1"/>
  <c r="H33" i="168"/>
  <c r="G33" i="168" a="1"/>
  <c r="Y32" i="168"/>
  <c r="X32" i="168"/>
  <c r="J32" i="168"/>
  <c r="G32" i="168" a="1"/>
  <c r="Y31" i="168"/>
  <c r="X31" i="168"/>
  <c r="J31" i="168"/>
  <c r="I31" i="168" a="1"/>
  <c r="H31" i="168"/>
  <c r="G31" i="168" a="1"/>
  <c r="Y30" i="168"/>
  <c r="X30" i="168"/>
  <c r="J30" i="168"/>
  <c r="I30" i="168" a="1"/>
  <c r="H30" i="168"/>
  <c r="G30" i="168" a="1"/>
  <c r="Y29" i="168"/>
  <c r="X29" i="168"/>
  <c r="W29" i="168"/>
  <c r="J29" i="168"/>
  <c r="I29" i="168" a="1"/>
  <c r="H29" i="168"/>
  <c r="G29" i="168" a="1"/>
  <c r="Y28" i="168"/>
  <c r="X28" i="168"/>
  <c r="W28" i="168"/>
  <c r="J28" i="168"/>
  <c r="I28" i="168" a="1"/>
  <c r="H28" i="168"/>
  <c r="G28" i="168" a="1"/>
  <c r="Y27" i="168"/>
  <c r="X27" i="168"/>
  <c r="W27" i="168"/>
  <c r="J27" i="168"/>
  <c r="I27" i="168" a="1"/>
  <c r="H27" i="168"/>
  <c r="G27" i="168" a="1"/>
  <c r="Y26" i="168"/>
  <c r="X26" i="168"/>
  <c r="J26" i="168"/>
  <c r="G26" i="168" a="1"/>
  <c r="Y25" i="168"/>
  <c r="X25" i="168"/>
  <c r="J25" i="168"/>
  <c r="I25" i="168" a="1"/>
  <c r="H25" i="168"/>
  <c r="G25" i="168" a="1"/>
  <c r="Y24" i="168"/>
  <c r="X24" i="168"/>
  <c r="J24" i="168"/>
  <c r="I24" i="168" a="1"/>
  <c r="H24" i="168"/>
  <c r="G24" i="168" a="1"/>
  <c r="Y23" i="168"/>
  <c r="X23" i="168"/>
  <c r="W23" i="168"/>
  <c r="J23" i="168"/>
  <c r="I23" i="168" a="1"/>
  <c r="H23" i="168"/>
  <c r="G23" i="168" a="1"/>
  <c r="Y22" i="168"/>
  <c r="X22" i="168"/>
  <c r="W22" i="168"/>
  <c r="J22" i="168"/>
  <c r="I22" i="168" a="1"/>
  <c r="H22" i="168"/>
  <c r="G22" i="168" a="1"/>
  <c r="Y21" i="168"/>
  <c r="X21" i="168"/>
  <c r="W21" i="168"/>
  <c r="J21" i="168"/>
  <c r="I21" i="168" a="1"/>
  <c r="H21" i="168"/>
  <c r="G21" i="168" a="1"/>
  <c r="Y20" i="168"/>
  <c r="X20" i="168"/>
  <c r="J20" i="168"/>
  <c r="G20" i="168" a="1"/>
  <c r="Y19" i="168"/>
  <c r="X19" i="168"/>
  <c r="J19" i="168"/>
  <c r="I19" i="168" a="1"/>
  <c r="H19" i="168"/>
  <c r="G19" i="168" a="1"/>
  <c r="Y18" i="168"/>
  <c r="X18" i="168"/>
  <c r="I18" i="168" a="1"/>
  <c r="H18" i="168"/>
  <c r="G18" i="168" a="1"/>
  <c r="Y17" i="168"/>
  <c r="X17" i="168"/>
  <c r="J17" i="168"/>
  <c r="I17" i="168" a="1"/>
  <c r="H17" i="168"/>
  <c r="G17" i="168" a="1"/>
  <c r="Y16" i="168"/>
  <c r="X16" i="168"/>
  <c r="W16" i="168"/>
  <c r="J16" i="168"/>
  <c r="I16" i="168" a="1"/>
  <c r="H16" i="168"/>
  <c r="G16" i="168" a="1"/>
  <c r="Y15" i="168"/>
  <c r="X15" i="168"/>
  <c r="W15" i="168"/>
  <c r="J15" i="168"/>
  <c r="I15" i="168" a="1"/>
  <c r="H15" i="168"/>
  <c r="G15" i="168" a="1"/>
  <c r="Y14" i="168"/>
  <c r="X14" i="168"/>
  <c r="W14" i="168"/>
  <c r="J14" i="168"/>
  <c r="I14" i="168" a="1"/>
  <c r="H14" i="168"/>
  <c r="G14" i="168" a="1"/>
  <c r="I13" i="168" a="1"/>
  <c r="G13" i="168" a="1"/>
  <c r="J12" i="168"/>
  <c r="I12" i="168" a="1"/>
  <c r="H12" i="168"/>
  <c r="G12" i="168" a="1"/>
  <c r="W11" i="168"/>
  <c r="J11" i="168"/>
  <c r="I11" i="168" a="1"/>
  <c r="H11" i="168"/>
  <c r="G11" i="168" a="1"/>
  <c r="W10" i="168"/>
  <c r="J10" i="168"/>
  <c r="I10" i="168" a="1"/>
  <c r="H10" i="168"/>
  <c r="G10" i="168" a="1"/>
  <c r="W9" i="168"/>
  <c r="J9" i="168"/>
  <c r="I9" i="168" a="1"/>
  <c r="H9" i="168"/>
  <c r="G9" i="168" a="1"/>
  <c r="J8" i="168"/>
  <c r="I8" i="168" a="1"/>
  <c r="H8" i="168"/>
  <c r="G8" i="168" a="1"/>
  <c r="W7" i="168"/>
  <c r="J7" i="168"/>
  <c r="I7" i="168" a="1"/>
  <c r="H7" i="168"/>
  <c r="G7" i="168" a="1"/>
  <c r="M5" i="168"/>
  <c r="M4" i="168"/>
  <c r="M3" i="168"/>
  <c r="J3" i="168"/>
  <c r="M2" i="168"/>
  <c r="J2" i="168"/>
  <c r="M1" i="168"/>
  <c r="J1" i="168"/>
  <c r="U55" i="167"/>
  <c r="S55" i="167"/>
  <c r="Q55" i="167"/>
  <c r="U54" i="167"/>
  <c r="S54" i="167"/>
  <c r="Q54" i="167"/>
  <c r="U53" i="167"/>
  <c r="S53" i="167"/>
  <c r="Q53" i="167"/>
  <c r="U52" i="167"/>
  <c r="S52" i="167"/>
  <c r="Q52" i="167"/>
  <c r="U51" i="167"/>
  <c r="S51" i="167"/>
  <c r="Q51" i="167"/>
  <c r="U50" i="167"/>
  <c r="S50" i="167"/>
  <c r="Q50" i="167"/>
  <c r="U49" i="167"/>
  <c r="S49" i="167"/>
  <c r="Q49" i="167"/>
  <c r="U48" i="167"/>
  <c r="S48" i="167"/>
  <c r="Q48" i="167"/>
  <c r="U47" i="167"/>
  <c r="S47" i="167"/>
  <c r="Q47" i="167"/>
  <c r="U46" i="167"/>
  <c r="S46" i="167"/>
  <c r="Q46" i="167"/>
  <c r="U45" i="167"/>
  <c r="S45" i="167"/>
  <c r="Q45" i="167"/>
  <c r="U44" i="167"/>
  <c r="S44" i="167"/>
  <c r="Q44" i="167"/>
  <c r="U43" i="167"/>
  <c r="S43" i="167"/>
  <c r="Q43" i="167"/>
  <c r="U42" i="167"/>
  <c r="S42" i="167"/>
  <c r="U41" i="167"/>
  <c r="S41" i="167"/>
  <c r="U40" i="167"/>
  <c r="S40" i="167"/>
  <c r="U39" i="167"/>
  <c r="S39" i="167"/>
  <c r="Q39" i="167"/>
  <c r="U38" i="167"/>
  <c r="S38" i="167"/>
  <c r="Q38" i="167"/>
  <c r="U37" i="167"/>
  <c r="S37" i="167"/>
  <c r="Q37" i="167"/>
  <c r="U36" i="167"/>
  <c r="S36" i="167"/>
  <c r="U35" i="167"/>
  <c r="S35" i="167"/>
  <c r="U34" i="167"/>
  <c r="S34" i="167"/>
  <c r="U33" i="167"/>
  <c r="S33" i="167"/>
  <c r="U32" i="167"/>
  <c r="S32" i="167"/>
  <c r="U31" i="167"/>
  <c r="S31" i="167"/>
  <c r="U30" i="167"/>
  <c r="S30" i="167"/>
  <c r="Q30" i="167"/>
  <c r="U29" i="167"/>
  <c r="S29" i="167"/>
  <c r="Q29" i="167"/>
  <c r="U28" i="167"/>
  <c r="S28" i="167"/>
  <c r="Q28" i="167"/>
  <c r="U27" i="167"/>
  <c r="S27" i="167"/>
  <c r="U26" i="167"/>
  <c r="S26" i="167"/>
  <c r="U25" i="167"/>
  <c r="S25" i="167"/>
  <c r="U24" i="167"/>
  <c r="S24" i="167"/>
  <c r="U23" i="167"/>
  <c r="S23" i="167"/>
  <c r="Q23" i="167"/>
  <c r="U22" i="167"/>
  <c r="S22" i="167"/>
  <c r="Q22" i="167"/>
  <c r="U21" i="167"/>
  <c r="S21" i="167"/>
  <c r="Q21" i="167"/>
  <c r="Q20" i="167"/>
  <c r="Q19" i="167"/>
  <c r="Q18" i="167"/>
  <c r="Q17" i="167"/>
  <c r="Q16" i="167"/>
  <c r="U15" i="167"/>
  <c r="S15" i="167"/>
  <c r="Q15" i="167"/>
  <c r="U14" i="167"/>
  <c r="S14" i="167"/>
  <c r="Q14" i="167"/>
  <c r="U13" i="167"/>
  <c r="S13" i="167"/>
  <c r="Q13" i="167"/>
  <c r="Q12" i="167"/>
  <c r="Q11" i="167"/>
  <c r="Q10" i="167"/>
  <c r="Q9" i="167"/>
  <c r="Q8" i="167"/>
  <c r="Q7" i="167"/>
  <c r="Y55" i="167"/>
  <c r="X55" i="167"/>
  <c r="W55" i="167"/>
  <c r="J55" i="167"/>
  <c r="I55" i="167" a="1"/>
  <c r="H55" i="167"/>
  <c r="G55" i="167" a="1"/>
  <c r="Y54" i="167"/>
  <c r="X54" i="167"/>
  <c r="W54" i="167"/>
  <c r="J54" i="167"/>
  <c r="I54" i="167" a="1"/>
  <c r="H54" i="167"/>
  <c r="G54" i="167" a="1"/>
  <c r="Y53" i="167"/>
  <c r="X53" i="167"/>
  <c r="W53" i="167"/>
  <c r="J53" i="167"/>
  <c r="I53" i="167" a="1"/>
  <c r="H53" i="167"/>
  <c r="G53" i="167" a="1"/>
  <c r="Y52" i="167"/>
  <c r="X52" i="167"/>
  <c r="W52" i="167"/>
  <c r="J52" i="167"/>
  <c r="I52" i="167" a="1"/>
  <c r="H52" i="167"/>
  <c r="G52" i="167" a="1"/>
  <c r="Y51" i="167"/>
  <c r="X51" i="167"/>
  <c r="W51" i="167"/>
  <c r="J51" i="167"/>
  <c r="I51" i="167" a="1"/>
  <c r="H51" i="167"/>
  <c r="G51" i="167" a="1"/>
  <c r="Y50" i="167"/>
  <c r="X50" i="167"/>
  <c r="W50" i="167"/>
  <c r="J50" i="167"/>
  <c r="I50" i="167" a="1"/>
  <c r="H50" i="167"/>
  <c r="G50" i="167" a="1"/>
  <c r="Y49" i="167"/>
  <c r="X49" i="167"/>
  <c r="W49" i="167"/>
  <c r="J49" i="167"/>
  <c r="I49" i="167" a="1"/>
  <c r="H49" i="167"/>
  <c r="G49" i="167" a="1"/>
  <c r="Y48" i="167"/>
  <c r="X48" i="167"/>
  <c r="W48" i="167"/>
  <c r="J48" i="167"/>
  <c r="I48" i="167" a="1"/>
  <c r="H48" i="167"/>
  <c r="G48" i="167" a="1"/>
  <c r="Y47" i="167"/>
  <c r="X47" i="167"/>
  <c r="W47" i="167"/>
  <c r="J47" i="167"/>
  <c r="I47" i="167" a="1"/>
  <c r="H47" i="167"/>
  <c r="G47" i="167" a="1"/>
  <c r="Y46" i="167"/>
  <c r="X46" i="167"/>
  <c r="W46" i="167"/>
  <c r="J46" i="167"/>
  <c r="I46" i="167" a="1"/>
  <c r="H46" i="167"/>
  <c r="G46" i="167" a="1"/>
  <c r="Y45" i="167"/>
  <c r="X45" i="167"/>
  <c r="W45" i="167"/>
  <c r="J45" i="167"/>
  <c r="I45" i="167" a="1"/>
  <c r="H45" i="167"/>
  <c r="G45" i="167" a="1"/>
  <c r="Y44" i="167"/>
  <c r="X44" i="167"/>
  <c r="W44" i="167"/>
  <c r="J44" i="167"/>
  <c r="I44" i="167" a="1"/>
  <c r="H44" i="167"/>
  <c r="G44" i="167" a="1"/>
  <c r="Y43" i="167"/>
  <c r="X43" i="167"/>
  <c r="W43" i="167"/>
  <c r="J43" i="167"/>
  <c r="I43" i="167" a="1"/>
  <c r="H43" i="167"/>
  <c r="G43" i="167" a="1"/>
  <c r="Y42" i="167"/>
  <c r="X42" i="167"/>
  <c r="J42" i="167"/>
  <c r="Y41" i="167"/>
  <c r="X41" i="167"/>
  <c r="J41" i="167"/>
  <c r="I41" i="167" a="1"/>
  <c r="H41" i="167"/>
  <c r="G41" i="167" a="1"/>
  <c r="Y40" i="167"/>
  <c r="X40" i="167"/>
  <c r="J40" i="167"/>
  <c r="I40" i="167" a="1"/>
  <c r="H40" i="167"/>
  <c r="G40" i="167" a="1"/>
  <c r="Y39" i="167"/>
  <c r="X39" i="167"/>
  <c r="W39" i="167"/>
  <c r="J39" i="167"/>
  <c r="I39" i="167" a="1"/>
  <c r="H39" i="167"/>
  <c r="G39" i="167" a="1"/>
  <c r="Y38" i="167"/>
  <c r="X38" i="167"/>
  <c r="W38" i="167"/>
  <c r="J38" i="167"/>
  <c r="I38" i="167" a="1"/>
  <c r="H38" i="167"/>
  <c r="G38" i="167" a="1"/>
  <c r="Y37" i="167"/>
  <c r="X37" i="167"/>
  <c r="W37" i="167"/>
  <c r="J37" i="167"/>
  <c r="I37" i="167" a="1"/>
  <c r="H37" i="167"/>
  <c r="G37" i="167" a="1"/>
  <c r="Y36" i="167"/>
  <c r="X36" i="167"/>
  <c r="J36" i="167"/>
  <c r="G36" i="167" a="1"/>
  <c r="Y35" i="167"/>
  <c r="X35" i="167"/>
  <c r="J35" i="167"/>
  <c r="G35" i="167" a="1"/>
  <c r="Y34" i="167"/>
  <c r="X34" i="167"/>
  <c r="J34" i="167"/>
  <c r="G34" i="167" a="1"/>
  <c r="Y33" i="167"/>
  <c r="X33" i="167"/>
  <c r="J33" i="167"/>
  <c r="G33" i="167" a="1"/>
  <c r="Y32" i="167"/>
  <c r="X32" i="167"/>
  <c r="J32" i="167"/>
  <c r="G32" i="167" a="1"/>
  <c r="Y31" i="167"/>
  <c r="X31" i="167"/>
  <c r="J31" i="167"/>
  <c r="G31" i="167" a="1"/>
  <c r="Y30" i="167"/>
  <c r="X30" i="167"/>
  <c r="W30" i="167"/>
  <c r="J30" i="167"/>
  <c r="I30" i="167" a="1"/>
  <c r="H30" i="167"/>
  <c r="G30" i="167" a="1"/>
  <c r="Y29" i="167"/>
  <c r="X29" i="167"/>
  <c r="W29" i="167"/>
  <c r="J29" i="167"/>
  <c r="I29" i="167" a="1"/>
  <c r="H29" i="167"/>
  <c r="G29" i="167" a="1"/>
  <c r="Y28" i="167"/>
  <c r="X28" i="167"/>
  <c r="W28" i="167"/>
  <c r="J28" i="167"/>
  <c r="I28" i="167" a="1"/>
  <c r="H28" i="167"/>
  <c r="G28" i="167" a="1"/>
  <c r="Y27" i="167"/>
  <c r="X27" i="167"/>
  <c r="J27" i="167"/>
  <c r="Y26" i="167"/>
  <c r="X26" i="167"/>
  <c r="J26" i="167"/>
  <c r="Y25" i="167"/>
  <c r="X25" i="167"/>
  <c r="J25" i="167"/>
  <c r="Y24" i="167"/>
  <c r="X24" i="167"/>
  <c r="J24" i="167"/>
  <c r="Y23" i="167"/>
  <c r="X23" i="167"/>
  <c r="W23" i="167"/>
  <c r="J23" i="167"/>
  <c r="I23" i="167" a="1"/>
  <c r="H23" i="167"/>
  <c r="G23" i="167" a="1"/>
  <c r="Y22" i="167"/>
  <c r="X22" i="167"/>
  <c r="W22" i="167"/>
  <c r="J22" i="167"/>
  <c r="I22" i="167" a="1"/>
  <c r="H22" i="167"/>
  <c r="G22" i="167" a="1"/>
  <c r="Y21" i="167"/>
  <c r="X21" i="167"/>
  <c r="W21" i="167"/>
  <c r="J21" i="167"/>
  <c r="I21" i="167" a="1"/>
  <c r="H21" i="167"/>
  <c r="G21" i="167" a="1"/>
  <c r="I19" i="167" a="1"/>
  <c r="H19" i="167"/>
  <c r="I18" i="167" a="1"/>
  <c r="H18" i="167"/>
  <c r="I17" i="167" a="1"/>
  <c r="H17" i="167"/>
  <c r="I16" i="167" a="1"/>
  <c r="H16" i="167"/>
  <c r="Y15" i="167"/>
  <c r="X15" i="167"/>
  <c r="W15" i="167"/>
  <c r="J15" i="167"/>
  <c r="I15" i="167" a="1"/>
  <c r="H15" i="167"/>
  <c r="G15" i="167" a="1"/>
  <c r="Y14" i="167"/>
  <c r="X14" i="167"/>
  <c r="W14" i="167"/>
  <c r="J14" i="167"/>
  <c r="I14" i="167" a="1"/>
  <c r="H14" i="167"/>
  <c r="G14" i="167" a="1"/>
  <c r="Y13" i="167"/>
  <c r="X13" i="167"/>
  <c r="W13" i="167"/>
  <c r="J13" i="167"/>
  <c r="I13" i="167" a="1"/>
  <c r="H13" i="167"/>
  <c r="G13" i="167" a="1"/>
  <c r="I11" i="167" a="1"/>
  <c r="H11" i="167"/>
  <c r="I10" i="167" a="1"/>
  <c r="H10" i="167"/>
  <c r="I9" i="167" a="1"/>
  <c r="H9" i="167"/>
  <c r="I8" i="167" a="1"/>
  <c r="H8" i="167"/>
  <c r="I7" i="167" a="1"/>
  <c r="H7" i="167"/>
  <c r="M5" i="167"/>
  <c r="M4" i="167"/>
  <c r="M3" i="167"/>
  <c r="M2" i="167"/>
  <c r="J2" i="167"/>
  <c r="M1" i="167"/>
  <c r="J1" i="167"/>
  <c r="U55" i="166"/>
  <c r="S55" i="166"/>
  <c r="Q55" i="166"/>
  <c r="U54" i="166"/>
  <c r="S54" i="166"/>
  <c r="Q54" i="166"/>
  <c r="U53" i="166"/>
  <c r="S53" i="166"/>
  <c r="Q53" i="166"/>
  <c r="U52" i="166"/>
  <c r="S52" i="166"/>
  <c r="Q52" i="166"/>
  <c r="U51" i="166"/>
  <c r="S51" i="166"/>
  <c r="Q51" i="166"/>
  <c r="U50" i="166"/>
  <c r="S50" i="166"/>
  <c r="Q50" i="166"/>
  <c r="U49" i="166"/>
  <c r="S49" i="166"/>
  <c r="Q49" i="166"/>
  <c r="U48" i="166"/>
  <c r="S48" i="166"/>
  <c r="Q48" i="166"/>
  <c r="U47" i="166"/>
  <c r="S47" i="166"/>
  <c r="Q47" i="166"/>
  <c r="U46" i="166"/>
  <c r="S46" i="166"/>
  <c r="Q46" i="166"/>
  <c r="U45" i="166"/>
  <c r="S45" i="166"/>
  <c r="Q45" i="166"/>
  <c r="U44" i="166"/>
  <c r="S44" i="166"/>
  <c r="Q44" i="166"/>
  <c r="U43" i="166"/>
  <c r="S43" i="166"/>
  <c r="Q43" i="166"/>
  <c r="F42" i="166"/>
  <c r="F41" i="166"/>
  <c r="F40" i="166"/>
  <c r="F37" i="166"/>
  <c r="F36" i="166"/>
  <c r="F35" i="166"/>
  <c r="F34" i="166"/>
  <c r="F30" i="166"/>
  <c r="F29" i="166"/>
  <c r="F26" i="166"/>
  <c r="F25" i="166"/>
  <c r="E20" i="166"/>
  <c r="D20" i="166"/>
  <c r="C20" i="166"/>
  <c r="E19" i="166"/>
  <c r="D19" i="166"/>
  <c r="C19" i="166"/>
  <c r="E18" i="166"/>
  <c r="D18" i="166"/>
  <c r="C18" i="166"/>
  <c r="E17" i="166"/>
  <c r="D17" i="166"/>
  <c r="C17" i="166"/>
  <c r="E14" i="166"/>
  <c r="D14" i="166"/>
  <c r="C14" i="166"/>
  <c r="E13" i="166"/>
  <c r="D13" i="166"/>
  <c r="C13" i="166"/>
  <c r="E12" i="166"/>
  <c r="D12" i="166"/>
  <c r="C12" i="166"/>
  <c r="E11" i="166"/>
  <c r="D11" i="166"/>
  <c r="C11" i="166"/>
  <c r="E10" i="166"/>
  <c r="D10" i="166"/>
  <c r="C10" i="166"/>
  <c r="E9" i="166"/>
  <c r="D9" i="166"/>
  <c r="C9" i="166"/>
  <c r="E8" i="166"/>
  <c r="D8" i="166"/>
  <c r="C8" i="166"/>
  <c r="E7" i="166"/>
  <c r="D7" i="166"/>
  <c r="C7" i="166"/>
  <c r="Y55" i="166"/>
  <c r="X55" i="166"/>
  <c r="W55" i="166"/>
  <c r="J55" i="166"/>
  <c r="I55" i="166" a="1"/>
  <c r="H55" i="166"/>
  <c r="G55" i="166" a="1"/>
  <c r="Y54" i="166"/>
  <c r="X54" i="166"/>
  <c r="W54" i="166"/>
  <c r="J54" i="166"/>
  <c r="I54" i="166" a="1"/>
  <c r="H54" i="166"/>
  <c r="G54" i="166" a="1"/>
  <c r="Y53" i="166"/>
  <c r="X53" i="166"/>
  <c r="W53" i="166"/>
  <c r="J53" i="166"/>
  <c r="I53" i="166" a="1"/>
  <c r="H53" i="166"/>
  <c r="G53" i="166" a="1"/>
  <c r="Y52" i="166"/>
  <c r="X52" i="166"/>
  <c r="W52" i="166"/>
  <c r="J52" i="166"/>
  <c r="I52" i="166" a="1"/>
  <c r="H52" i="166"/>
  <c r="G52" i="166" a="1"/>
  <c r="Y51" i="166"/>
  <c r="X51" i="166"/>
  <c r="W51" i="166"/>
  <c r="J51" i="166"/>
  <c r="I51" i="166" a="1"/>
  <c r="H51" i="166"/>
  <c r="G51" i="166" a="1"/>
  <c r="Y50" i="166"/>
  <c r="X50" i="166"/>
  <c r="W50" i="166"/>
  <c r="J50" i="166"/>
  <c r="I50" i="166" a="1"/>
  <c r="H50" i="166"/>
  <c r="G50" i="166" a="1"/>
  <c r="Y49" i="166"/>
  <c r="X49" i="166"/>
  <c r="W49" i="166"/>
  <c r="J49" i="166"/>
  <c r="I49" i="166" a="1"/>
  <c r="H49" i="166"/>
  <c r="G49" i="166" a="1"/>
  <c r="Y48" i="166"/>
  <c r="X48" i="166"/>
  <c r="W48" i="166"/>
  <c r="J48" i="166"/>
  <c r="I48" i="166" a="1"/>
  <c r="H48" i="166"/>
  <c r="G48" i="166" a="1"/>
  <c r="Y47" i="166"/>
  <c r="X47" i="166"/>
  <c r="W47" i="166"/>
  <c r="J47" i="166"/>
  <c r="I47" i="166" a="1"/>
  <c r="H47" i="166"/>
  <c r="G47" i="166" a="1"/>
  <c r="Y46" i="166"/>
  <c r="X46" i="166"/>
  <c r="W46" i="166"/>
  <c r="J46" i="166"/>
  <c r="I46" i="166" a="1"/>
  <c r="H46" i="166"/>
  <c r="G46" i="166" a="1"/>
  <c r="Y45" i="166"/>
  <c r="X45" i="166"/>
  <c r="W45" i="166"/>
  <c r="J45" i="166"/>
  <c r="I45" i="166" a="1"/>
  <c r="H45" i="166"/>
  <c r="G45" i="166" a="1"/>
  <c r="Y44" i="166"/>
  <c r="X44" i="166"/>
  <c r="W44" i="166"/>
  <c r="J44" i="166"/>
  <c r="I44" i="166" a="1"/>
  <c r="H44" i="166"/>
  <c r="G44" i="166" a="1"/>
  <c r="Y43" i="166"/>
  <c r="X43" i="166"/>
  <c r="W43" i="166"/>
  <c r="J43" i="166"/>
  <c r="I43" i="166" a="1"/>
  <c r="H43" i="166"/>
  <c r="G43" i="166" a="1"/>
  <c r="Y42" i="166"/>
  <c r="X42" i="166"/>
  <c r="J42" i="166"/>
  <c r="G42" i="166" a="1"/>
  <c r="Y41" i="166"/>
  <c r="X41" i="166"/>
  <c r="J41" i="166"/>
  <c r="I41" i="166" a="1"/>
  <c r="H41" i="166"/>
  <c r="G41" i="166" a="1"/>
  <c r="Y40" i="166"/>
  <c r="X40" i="166"/>
  <c r="J40" i="166"/>
  <c r="I40" i="166" a="1"/>
  <c r="H40" i="166"/>
  <c r="G40" i="166" a="1"/>
  <c r="Y39" i="166"/>
  <c r="X39" i="166"/>
  <c r="W39" i="166"/>
  <c r="J39" i="166"/>
  <c r="I39" i="166" a="1"/>
  <c r="H39" i="166"/>
  <c r="G39" i="166" a="1"/>
  <c r="Y38" i="166"/>
  <c r="X38" i="166"/>
  <c r="W38" i="166"/>
  <c r="J38" i="166"/>
  <c r="I38" i="166" a="1"/>
  <c r="H38" i="166"/>
  <c r="G38" i="166" a="1"/>
  <c r="Y37" i="166"/>
  <c r="X37" i="166"/>
  <c r="J37" i="166"/>
  <c r="G37" i="166" a="1"/>
  <c r="Y36" i="166"/>
  <c r="X36" i="166"/>
  <c r="J36" i="166"/>
  <c r="G36" i="166" a="1"/>
  <c r="Y35" i="166"/>
  <c r="X35" i="166"/>
  <c r="J35" i="166"/>
  <c r="G35" i="166" a="1"/>
  <c r="Y34" i="166"/>
  <c r="X34" i="166"/>
  <c r="J34" i="166"/>
  <c r="G34" i="166" a="1"/>
  <c r="Y33" i="166"/>
  <c r="X33" i="166"/>
  <c r="W33" i="166"/>
  <c r="J33" i="166"/>
  <c r="I33" i="166" a="1"/>
  <c r="H33" i="166"/>
  <c r="G33" i="166" a="1"/>
  <c r="Y32" i="166"/>
  <c r="X32" i="166"/>
  <c r="W32" i="166"/>
  <c r="J32" i="166"/>
  <c r="I32" i="166" a="1"/>
  <c r="H32" i="166"/>
  <c r="G32" i="166" a="1"/>
  <c r="Y31" i="166"/>
  <c r="X31" i="166"/>
  <c r="W31" i="166"/>
  <c r="J31" i="166"/>
  <c r="I31" i="166" a="1"/>
  <c r="H31" i="166"/>
  <c r="G31" i="166" a="1"/>
  <c r="Y30" i="166"/>
  <c r="X30" i="166"/>
  <c r="J30" i="166"/>
  <c r="G30" i="166" a="1"/>
  <c r="Y29" i="166"/>
  <c r="X29" i="166"/>
  <c r="J29" i="166"/>
  <c r="I29" i="166" a="1"/>
  <c r="H29" i="166"/>
  <c r="G29" i="166" a="1"/>
  <c r="Y28" i="166"/>
  <c r="X28" i="166"/>
  <c r="W28" i="166"/>
  <c r="J28" i="166"/>
  <c r="I28" i="166" a="1"/>
  <c r="H28" i="166"/>
  <c r="G28" i="166" a="1"/>
  <c r="Y27" i="166"/>
  <c r="X27" i="166"/>
  <c r="W27" i="166"/>
  <c r="J27" i="166"/>
  <c r="I27" i="166" a="1"/>
  <c r="H27" i="166"/>
  <c r="G27" i="166" a="1"/>
  <c r="Y26" i="166"/>
  <c r="X26" i="166"/>
  <c r="J26" i="166"/>
  <c r="G26" i="166" a="1"/>
  <c r="Y25" i="166"/>
  <c r="X25" i="166"/>
  <c r="J25" i="166"/>
  <c r="I25" i="166" a="1"/>
  <c r="H25" i="166"/>
  <c r="G25" i="166" a="1"/>
  <c r="Y24" i="166"/>
  <c r="X24" i="166"/>
  <c r="W24" i="166"/>
  <c r="J24" i="166"/>
  <c r="I24" i="166" a="1"/>
  <c r="H24" i="166"/>
  <c r="G24" i="166" a="1"/>
  <c r="Y23" i="166"/>
  <c r="X23" i="166"/>
  <c r="W23" i="166"/>
  <c r="J23" i="166"/>
  <c r="I23" i="166" a="1"/>
  <c r="H23" i="166"/>
  <c r="G23" i="166" a="1"/>
  <c r="Y22" i="166"/>
  <c r="X22" i="166"/>
  <c r="W22" i="166"/>
  <c r="J22" i="166"/>
  <c r="I22" i="166" a="1"/>
  <c r="H22" i="166"/>
  <c r="G22" i="166" a="1"/>
  <c r="Y21" i="166"/>
  <c r="X21" i="166"/>
  <c r="W21" i="166"/>
  <c r="J21" i="166"/>
  <c r="I21" i="166" a="1"/>
  <c r="H21" i="166"/>
  <c r="G21" i="166" a="1"/>
  <c r="I19" i="166" a="1"/>
  <c r="H19" i="166"/>
  <c r="I18" i="166" a="1"/>
  <c r="H18" i="166"/>
  <c r="J17" i="166"/>
  <c r="I17" i="166" a="1"/>
  <c r="H17" i="166"/>
  <c r="Y16" i="166"/>
  <c r="X16" i="166"/>
  <c r="W16" i="166"/>
  <c r="J16" i="166"/>
  <c r="I16" i="166" a="1"/>
  <c r="H16" i="166"/>
  <c r="G16" i="166" a="1"/>
  <c r="Y15" i="166"/>
  <c r="X15" i="166"/>
  <c r="W15" i="166"/>
  <c r="J15" i="166"/>
  <c r="I15" i="166" a="1"/>
  <c r="H15" i="166"/>
  <c r="G15" i="166" a="1"/>
  <c r="W14" i="166"/>
  <c r="J14" i="166"/>
  <c r="W13" i="166"/>
  <c r="J13" i="166"/>
  <c r="I13" i="166" a="1"/>
  <c r="H13" i="166"/>
  <c r="G13" i="166" a="1"/>
  <c r="W12" i="166"/>
  <c r="J12" i="166"/>
  <c r="I12" i="166" a="1"/>
  <c r="H12" i="166"/>
  <c r="G12" i="166" a="1"/>
  <c r="W11" i="166"/>
  <c r="J11" i="166"/>
  <c r="I11" i="166" a="1"/>
  <c r="H11" i="166"/>
  <c r="G11" i="166" a="1"/>
  <c r="W10" i="166"/>
  <c r="J10" i="166"/>
  <c r="I10" i="166" a="1"/>
  <c r="H10" i="166"/>
  <c r="G10" i="166" a="1"/>
  <c r="W9" i="166"/>
  <c r="J9" i="166"/>
  <c r="I9" i="166" a="1"/>
  <c r="H9" i="166"/>
  <c r="G9" i="166" a="1"/>
  <c r="W8" i="166"/>
  <c r="J8" i="166"/>
  <c r="I8" i="166" a="1"/>
  <c r="H8" i="166"/>
  <c r="G8" i="166" a="1"/>
  <c r="W7" i="166"/>
  <c r="J7" i="166"/>
  <c r="I7" i="166" a="1"/>
  <c r="H7" i="166"/>
  <c r="G7" i="166" a="1"/>
  <c r="M5" i="166"/>
  <c r="M4" i="166"/>
  <c r="M3" i="166"/>
  <c r="J3" i="166"/>
  <c r="M2" i="166"/>
  <c r="J2" i="166"/>
  <c r="M1" i="166"/>
  <c r="J1" i="166"/>
  <c r="U55" i="165"/>
  <c r="S55" i="165"/>
  <c r="Q55" i="165"/>
  <c r="U54" i="165"/>
  <c r="S54" i="165"/>
  <c r="Q54" i="165"/>
  <c r="U53" i="165"/>
  <c r="S53" i="165"/>
  <c r="Q53" i="165"/>
  <c r="U52" i="165"/>
  <c r="S52" i="165"/>
  <c r="Q52" i="165"/>
  <c r="U51" i="165"/>
  <c r="S51" i="165"/>
  <c r="Q51" i="165"/>
  <c r="U50" i="165"/>
  <c r="S50" i="165"/>
  <c r="Q50" i="165"/>
  <c r="U49" i="165"/>
  <c r="S49" i="165"/>
  <c r="Q49" i="165"/>
  <c r="U48" i="165"/>
  <c r="S48" i="165"/>
  <c r="Q48" i="165"/>
  <c r="U47" i="165"/>
  <c r="S47" i="165"/>
  <c r="Q47" i="165"/>
  <c r="U46" i="165"/>
  <c r="S46" i="165"/>
  <c r="Q46" i="165"/>
  <c r="U45" i="165"/>
  <c r="S45" i="165"/>
  <c r="Q45" i="165"/>
  <c r="U44" i="165"/>
  <c r="S44" i="165"/>
  <c r="Q44" i="165"/>
  <c r="U43" i="165"/>
  <c r="S43" i="165"/>
  <c r="Q43" i="165"/>
  <c r="U42" i="165"/>
  <c r="S42" i="165"/>
  <c r="Q42" i="165"/>
  <c r="U41" i="165"/>
  <c r="S41" i="165"/>
  <c r="Q41" i="165"/>
  <c r="U40" i="165"/>
  <c r="S40" i="165"/>
  <c r="Q40" i="165"/>
  <c r="U39" i="165"/>
  <c r="S39" i="165"/>
  <c r="Q39" i="165"/>
  <c r="U38" i="165"/>
  <c r="S38" i="165"/>
  <c r="Q38" i="165"/>
  <c r="U37" i="165"/>
  <c r="S37" i="165"/>
  <c r="Q37" i="165"/>
  <c r="U36" i="165"/>
  <c r="S36" i="165"/>
  <c r="Q36" i="165"/>
  <c r="U35" i="165"/>
  <c r="S35" i="165"/>
  <c r="Q35" i="165"/>
  <c r="U34" i="165"/>
  <c r="S34" i="165"/>
  <c r="U33" i="165"/>
  <c r="S33" i="165"/>
  <c r="U32" i="165"/>
  <c r="S32" i="165"/>
  <c r="U31" i="165"/>
  <c r="S31" i="165"/>
  <c r="Q31" i="165"/>
  <c r="U30" i="165"/>
  <c r="S30" i="165"/>
  <c r="Q30" i="165"/>
  <c r="U29" i="165"/>
  <c r="S29" i="165"/>
  <c r="Q29" i="165"/>
  <c r="U28" i="165"/>
  <c r="S28" i="165"/>
  <c r="U27" i="165"/>
  <c r="S27" i="165"/>
  <c r="U26" i="165"/>
  <c r="S26" i="165"/>
  <c r="U25" i="165"/>
  <c r="S25" i="165"/>
  <c r="Q25" i="165"/>
  <c r="U24" i="165"/>
  <c r="S24" i="165"/>
  <c r="Q24" i="165"/>
  <c r="S23" i="165"/>
  <c r="Q23" i="165"/>
  <c r="Q22" i="165"/>
  <c r="Q20" i="165"/>
  <c r="Q19" i="165"/>
  <c r="Q18" i="165"/>
  <c r="Q17" i="165"/>
  <c r="U16" i="165"/>
  <c r="S16" i="165"/>
  <c r="Q16" i="165"/>
  <c r="U15" i="165"/>
  <c r="S15" i="165"/>
  <c r="Q15" i="165"/>
  <c r="U14" i="165"/>
  <c r="S14" i="165"/>
  <c r="Q14" i="165"/>
  <c r="U13" i="165"/>
  <c r="S13" i="165"/>
  <c r="Q13" i="165"/>
  <c r="U12" i="165"/>
  <c r="S12" i="165"/>
  <c r="Q12" i="165"/>
  <c r="Q11" i="165"/>
  <c r="Q10" i="165"/>
  <c r="Q9" i="165"/>
  <c r="Q8" i="165"/>
  <c r="Q7" i="165"/>
  <c r="Y55" i="165"/>
  <c r="X55" i="165"/>
  <c r="W55" i="165"/>
  <c r="J55" i="165"/>
  <c r="I55" i="165" a="1"/>
  <c r="H55" i="165"/>
  <c r="G55" i="165" a="1"/>
  <c r="Y54" i="165"/>
  <c r="X54" i="165"/>
  <c r="W54" i="165"/>
  <c r="J54" i="165"/>
  <c r="I54" i="165" a="1"/>
  <c r="H54" i="165"/>
  <c r="G54" i="165" a="1"/>
  <c r="Y53" i="165"/>
  <c r="X53" i="165"/>
  <c r="W53" i="165"/>
  <c r="J53" i="165"/>
  <c r="I53" i="165" a="1"/>
  <c r="H53" i="165"/>
  <c r="G53" i="165" a="1"/>
  <c r="Y52" i="165"/>
  <c r="X52" i="165"/>
  <c r="W52" i="165"/>
  <c r="J52" i="165"/>
  <c r="I52" i="165" a="1"/>
  <c r="H52" i="165"/>
  <c r="G52" i="165" a="1"/>
  <c r="Y51" i="165"/>
  <c r="X51" i="165"/>
  <c r="W51" i="165"/>
  <c r="J51" i="165"/>
  <c r="I51" i="165" a="1"/>
  <c r="H51" i="165"/>
  <c r="G51" i="165" a="1"/>
  <c r="Y50" i="165"/>
  <c r="X50" i="165"/>
  <c r="W50" i="165"/>
  <c r="J50" i="165"/>
  <c r="I50" i="165" a="1"/>
  <c r="H50" i="165"/>
  <c r="G50" i="165" a="1"/>
  <c r="Y49" i="165"/>
  <c r="X49" i="165"/>
  <c r="W49" i="165"/>
  <c r="J49" i="165"/>
  <c r="I49" i="165" a="1"/>
  <c r="H49" i="165"/>
  <c r="G49" i="165" a="1"/>
  <c r="Y48" i="165"/>
  <c r="X48" i="165"/>
  <c r="W48" i="165"/>
  <c r="J48" i="165"/>
  <c r="I48" i="165" a="1"/>
  <c r="H48" i="165"/>
  <c r="G48" i="165" a="1"/>
  <c r="Y47" i="165"/>
  <c r="X47" i="165"/>
  <c r="W47" i="165"/>
  <c r="J47" i="165"/>
  <c r="I47" i="165" a="1"/>
  <c r="H47" i="165"/>
  <c r="G47" i="165" a="1"/>
  <c r="Y46" i="165"/>
  <c r="X46" i="165"/>
  <c r="W46" i="165"/>
  <c r="J46" i="165"/>
  <c r="I46" i="165" a="1"/>
  <c r="H46" i="165"/>
  <c r="G46" i="165" a="1"/>
  <c r="Y45" i="165"/>
  <c r="X45" i="165"/>
  <c r="W45" i="165"/>
  <c r="J45" i="165"/>
  <c r="I45" i="165" a="1"/>
  <c r="H45" i="165"/>
  <c r="G45" i="165" a="1"/>
  <c r="Y44" i="165"/>
  <c r="X44" i="165"/>
  <c r="W44" i="165"/>
  <c r="J44" i="165"/>
  <c r="I44" i="165" a="1"/>
  <c r="H44" i="165"/>
  <c r="G44" i="165" a="1"/>
  <c r="Y43" i="165"/>
  <c r="X43" i="165"/>
  <c r="W43" i="165"/>
  <c r="J43" i="165"/>
  <c r="I43" i="165" a="1"/>
  <c r="H43" i="165"/>
  <c r="G43" i="165" a="1"/>
  <c r="Y42" i="165"/>
  <c r="X42" i="165"/>
  <c r="W42" i="165"/>
  <c r="J42" i="165"/>
  <c r="I42" i="165" a="1"/>
  <c r="H42" i="165"/>
  <c r="G42" i="165" a="1"/>
  <c r="Y41" i="165"/>
  <c r="X41" i="165"/>
  <c r="W41" i="165"/>
  <c r="J41" i="165"/>
  <c r="I41" i="165" a="1"/>
  <c r="H41" i="165"/>
  <c r="G41" i="165" a="1"/>
  <c r="Y40" i="165"/>
  <c r="X40" i="165"/>
  <c r="W40" i="165"/>
  <c r="J40" i="165"/>
  <c r="I40" i="165" a="1"/>
  <c r="H40" i="165"/>
  <c r="G40" i="165" a="1"/>
  <c r="Y39" i="165"/>
  <c r="X39" i="165"/>
  <c r="W39" i="165"/>
  <c r="J39" i="165"/>
  <c r="I39" i="165" a="1"/>
  <c r="H39" i="165"/>
  <c r="G39" i="165" a="1"/>
  <c r="Y38" i="165"/>
  <c r="X38" i="165"/>
  <c r="W38" i="165"/>
  <c r="J38" i="165"/>
  <c r="I38" i="165" a="1"/>
  <c r="H38" i="165"/>
  <c r="G38" i="165" a="1"/>
  <c r="Y37" i="165"/>
  <c r="X37" i="165"/>
  <c r="W37" i="165"/>
  <c r="J37" i="165"/>
  <c r="I37" i="165" a="1"/>
  <c r="H37" i="165"/>
  <c r="G37" i="165" a="1"/>
  <c r="Y36" i="165"/>
  <c r="X36" i="165"/>
  <c r="W36" i="165"/>
  <c r="J36" i="165"/>
  <c r="I36" i="165" a="1"/>
  <c r="H36" i="165"/>
  <c r="G36" i="165" a="1"/>
  <c r="Y35" i="165"/>
  <c r="X35" i="165"/>
  <c r="W35" i="165"/>
  <c r="J35" i="165"/>
  <c r="I35" i="165" a="1"/>
  <c r="H35" i="165"/>
  <c r="G35" i="165" a="1"/>
  <c r="Y34" i="165"/>
  <c r="X34" i="165"/>
  <c r="W34" i="165"/>
  <c r="J34" i="165"/>
  <c r="I34" i="165" a="1"/>
  <c r="Y33" i="165"/>
  <c r="X33" i="165"/>
  <c r="W33" i="165"/>
  <c r="J33" i="165"/>
  <c r="I33" i="165" a="1"/>
  <c r="H33" i="165"/>
  <c r="G33" i="165" a="1"/>
  <c r="Y32" i="165"/>
  <c r="X32" i="165"/>
  <c r="W32" i="165"/>
  <c r="J32" i="165"/>
  <c r="I32" i="165" a="1"/>
  <c r="H32" i="165"/>
  <c r="G32" i="165" a="1"/>
  <c r="Y31" i="165"/>
  <c r="X31" i="165"/>
  <c r="W31" i="165"/>
  <c r="J31" i="165"/>
  <c r="I31" i="165" a="1"/>
  <c r="H31" i="165"/>
  <c r="G31" i="165" a="1"/>
  <c r="Y30" i="165"/>
  <c r="X30" i="165"/>
  <c r="W30" i="165"/>
  <c r="J30" i="165"/>
  <c r="I30" i="165" a="1"/>
  <c r="H30" i="165"/>
  <c r="G30" i="165" a="1"/>
  <c r="Y29" i="165"/>
  <c r="X29" i="165"/>
  <c r="W29" i="165"/>
  <c r="J29" i="165"/>
  <c r="I29" i="165" a="1"/>
  <c r="H29" i="165"/>
  <c r="G29" i="165" a="1"/>
  <c r="Y28" i="165"/>
  <c r="X28" i="165"/>
  <c r="W28" i="165"/>
  <c r="J28" i="165"/>
  <c r="I28" i="165" a="1"/>
  <c r="Y27" i="165"/>
  <c r="X27" i="165"/>
  <c r="W27" i="165"/>
  <c r="J27" i="165"/>
  <c r="I27" i="165" a="1"/>
  <c r="H27" i="165"/>
  <c r="G27" i="165" a="1"/>
  <c r="Y26" i="165"/>
  <c r="X26" i="165"/>
  <c r="W26" i="165"/>
  <c r="J26" i="165"/>
  <c r="I26" i="165" a="1"/>
  <c r="H26" i="165"/>
  <c r="G26" i="165" a="1"/>
  <c r="Y25" i="165"/>
  <c r="X25" i="165"/>
  <c r="W25" i="165"/>
  <c r="J25" i="165"/>
  <c r="I25" i="165" a="1"/>
  <c r="H25" i="165"/>
  <c r="G25" i="165" a="1"/>
  <c r="Y24" i="165"/>
  <c r="X24" i="165"/>
  <c r="W24" i="165"/>
  <c r="J24" i="165"/>
  <c r="I24" i="165" a="1"/>
  <c r="H24" i="165"/>
  <c r="G24" i="165" a="1"/>
  <c r="Y23" i="165"/>
  <c r="X23" i="165"/>
  <c r="W23" i="165"/>
  <c r="J23" i="165"/>
  <c r="I23" i="165" a="1"/>
  <c r="H23" i="165"/>
  <c r="G23" i="165" a="1"/>
  <c r="W22" i="165"/>
  <c r="J22" i="165"/>
  <c r="I22" i="165" a="1"/>
  <c r="W21" i="165"/>
  <c r="J21" i="165"/>
  <c r="I21" i="165" a="1"/>
  <c r="H21" i="165"/>
  <c r="G21" i="165" a="1"/>
  <c r="W20" i="165"/>
  <c r="J20" i="165"/>
  <c r="I20" i="165" a="1"/>
  <c r="H20" i="165"/>
  <c r="G20" i="165" a="1"/>
  <c r="W19" i="165"/>
  <c r="J19" i="165"/>
  <c r="I19" i="165" a="1"/>
  <c r="H19" i="165"/>
  <c r="G19" i="165" a="1"/>
  <c r="W18" i="165"/>
  <c r="J18" i="165"/>
  <c r="I18" i="165" a="1"/>
  <c r="H18" i="165"/>
  <c r="G18" i="165" a="1"/>
  <c r="W17" i="165"/>
  <c r="J17" i="165"/>
  <c r="I17" i="165" a="1"/>
  <c r="H17" i="165"/>
  <c r="G17" i="165" a="1"/>
  <c r="Y16" i="165"/>
  <c r="X16" i="165"/>
  <c r="W16" i="165"/>
  <c r="J16" i="165"/>
  <c r="I16" i="165" a="1"/>
  <c r="H16" i="165"/>
  <c r="G16" i="165" a="1"/>
  <c r="Y15" i="165"/>
  <c r="X15" i="165"/>
  <c r="W15" i="165"/>
  <c r="J15" i="165"/>
  <c r="I15" i="165" a="1"/>
  <c r="H15" i="165"/>
  <c r="G15" i="165" a="1"/>
  <c r="Y14" i="165"/>
  <c r="X14" i="165"/>
  <c r="W14" i="165"/>
  <c r="J14" i="165"/>
  <c r="I14" i="165" a="1"/>
  <c r="H14" i="165"/>
  <c r="G14" i="165" a="1"/>
  <c r="Y13" i="165"/>
  <c r="X13" i="165"/>
  <c r="W13" i="165"/>
  <c r="J13" i="165"/>
  <c r="I13" i="165" a="1"/>
  <c r="H13" i="165"/>
  <c r="G13" i="165" a="1"/>
  <c r="Y12" i="165"/>
  <c r="X12" i="165"/>
  <c r="W12" i="165"/>
  <c r="J12" i="165"/>
  <c r="I12" i="165" a="1"/>
  <c r="H12" i="165"/>
  <c r="G12" i="165" a="1"/>
  <c r="W11" i="165"/>
  <c r="J11" i="165"/>
  <c r="I11" i="165" a="1"/>
  <c r="W10" i="165"/>
  <c r="J10" i="165"/>
  <c r="I10" i="165" a="1"/>
  <c r="H10" i="165"/>
  <c r="G10" i="165" a="1"/>
  <c r="W9" i="165"/>
  <c r="J9" i="165"/>
  <c r="I9" i="165" a="1"/>
  <c r="H9" i="165"/>
  <c r="G9" i="165" a="1"/>
  <c r="W8" i="165"/>
  <c r="J8" i="165"/>
  <c r="I8" i="165" a="1"/>
  <c r="H8" i="165"/>
  <c r="G8" i="165" a="1"/>
  <c r="W7" i="165"/>
  <c r="J7" i="165"/>
  <c r="I7" i="165" a="1"/>
  <c r="H7" i="165"/>
  <c r="G7" i="165" a="1"/>
  <c r="M5" i="165"/>
  <c r="C5" i="165" a="1"/>
  <c r="M4" i="165"/>
  <c r="M3" i="165"/>
  <c r="J3" i="165"/>
  <c r="M2" i="165"/>
  <c r="J2" i="165"/>
  <c r="M1" i="165"/>
  <c r="J1" i="165"/>
  <c r="U55" i="164"/>
  <c r="S55" i="164"/>
  <c r="Q55" i="164"/>
  <c r="U54" i="164"/>
  <c r="S54" i="164"/>
  <c r="Q54" i="164"/>
  <c r="U53" i="164"/>
  <c r="S53" i="164"/>
  <c r="Q53" i="164"/>
  <c r="U52" i="164"/>
  <c r="S52" i="164"/>
  <c r="Q52" i="164"/>
  <c r="U51" i="164"/>
  <c r="S51" i="164"/>
  <c r="Q51" i="164"/>
  <c r="U50" i="164"/>
  <c r="S50" i="164"/>
  <c r="Q50" i="164"/>
  <c r="U49" i="164"/>
  <c r="S49" i="164"/>
  <c r="Q49" i="164"/>
  <c r="U48" i="164"/>
  <c r="S48" i="164"/>
  <c r="Q48" i="164"/>
  <c r="U47" i="164"/>
  <c r="S47" i="164"/>
  <c r="Q47" i="164"/>
  <c r="U46" i="164"/>
  <c r="S46" i="164"/>
  <c r="Q46" i="164"/>
  <c r="U45" i="164"/>
  <c r="S45" i="164"/>
  <c r="Q45" i="164"/>
  <c r="U44" i="164"/>
  <c r="S44" i="164"/>
  <c r="Q44" i="164"/>
  <c r="U43" i="164"/>
  <c r="S43" i="164"/>
  <c r="Q43" i="164"/>
  <c r="U42" i="164"/>
  <c r="S42" i="164"/>
  <c r="Q42" i="164"/>
  <c r="U41" i="164"/>
  <c r="S41" i="164"/>
  <c r="Q41" i="164"/>
  <c r="U40" i="164"/>
  <c r="S40" i="164"/>
  <c r="Q40" i="164"/>
  <c r="U39" i="164"/>
  <c r="S39" i="164"/>
  <c r="Q39" i="164"/>
  <c r="U38" i="164"/>
  <c r="S38" i="164"/>
  <c r="Q38" i="164"/>
  <c r="U37" i="164"/>
  <c r="S37" i="164"/>
  <c r="Q37" i="164"/>
  <c r="U36" i="164"/>
  <c r="S36" i="164"/>
  <c r="Q36" i="164"/>
  <c r="U35" i="164"/>
  <c r="S35" i="164"/>
  <c r="Q35" i="164"/>
  <c r="U34" i="164"/>
  <c r="S34" i="164"/>
  <c r="Q34" i="164"/>
  <c r="U33" i="164"/>
  <c r="S33" i="164"/>
  <c r="Q33" i="164"/>
  <c r="U32" i="164"/>
  <c r="S32" i="164"/>
  <c r="U31" i="164"/>
  <c r="S31" i="164"/>
  <c r="U30" i="164"/>
  <c r="S30" i="164"/>
  <c r="U29" i="164"/>
  <c r="S29" i="164"/>
  <c r="Q29" i="164"/>
  <c r="U28" i="164"/>
  <c r="S28" i="164"/>
  <c r="Q28" i="164"/>
  <c r="U27" i="164"/>
  <c r="S27" i="164"/>
  <c r="Q27" i="164"/>
  <c r="U26" i="164"/>
  <c r="S26" i="164"/>
  <c r="U25" i="164"/>
  <c r="S25" i="164"/>
  <c r="U24" i="164"/>
  <c r="S24" i="164"/>
  <c r="U23" i="164"/>
  <c r="S23" i="164"/>
  <c r="Q23" i="164"/>
  <c r="U22" i="164"/>
  <c r="S22" i="164"/>
  <c r="Q22" i="164"/>
  <c r="U21" i="164"/>
  <c r="S21" i="164"/>
  <c r="Q21" i="164"/>
  <c r="U20" i="164"/>
  <c r="S20" i="164"/>
  <c r="U19" i="164"/>
  <c r="S19" i="164"/>
  <c r="U18" i="164"/>
  <c r="S18" i="164"/>
  <c r="U17" i="164"/>
  <c r="S17" i="164"/>
  <c r="U16" i="164"/>
  <c r="S16" i="164"/>
  <c r="Q16" i="164"/>
  <c r="U15" i="164"/>
  <c r="S15" i="164"/>
  <c r="Q15" i="164"/>
  <c r="U14" i="164"/>
  <c r="S14" i="164"/>
  <c r="Q14" i="164"/>
  <c r="Q13" i="164"/>
  <c r="Q12" i="164"/>
  <c r="Q11" i="164"/>
  <c r="Q10" i="164"/>
  <c r="Q9" i="164"/>
  <c r="Q8" i="164"/>
  <c r="Q7" i="164"/>
  <c r="Y55" i="164"/>
  <c r="X55" i="164"/>
  <c r="W55" i="164"/>
  <c r="J55" i="164"/>
  <c r="I55" i="164" a="1"/>
  <c r="H55" i="164"/>
  <c r="G55" i="164" a="1"/>
  <c r="Y54" i="164"/>
  <c r="X54" i="164"/>
  <c r="W54" i="164"/>
  <c r="J54" i="164"/>
  <c r="I54" i="164" a="1"/>
  <c r="H54" i="164"/>
  <c r="G54" i="164" a="1"/>
  <c r="Y53" i="164"/>
  <c r="X53" i="164"/>
  <c r="W53" i="164"/>
  <c r="J53" i="164"/>
  <c r="I53" i="164" a="1"/>
  <c r="H53" i="164"/>
  <c r="G53" i="164" a="1"/>
  <c r="Y52" i="164"/>
  <c r="X52" i="164"/>
  <c r="W52" i="164"/>
  <c r="J52" i="164"/>
  <c r="I52" i="164" a="1"/>
  <c r="H52" i="164"/>
  <c r="G52" i="164" a="1"/>
  <c r="Y51" i="164"/>
  <c r="X51" i="164"/>
  <c r="W51" i="164"/>
  <c r="J51" i="164"/>
  <c r="I51" i="164" a="1"/>
  <c r="H51" i="164"/>
  <c r="G51" i="164" a="1"/>
  <c r="Y50" i="164"/>
  <c r="X50" i="164"/>
  <c r="W50" i="164"/>
  <c r="J50" i="164"/>
  <c r="I50" i="164" a="1"/>
  <c r="H50" i="164"/>
  <c r="G50" i="164" a="1"/>
  <c r="Y49" i="164"/>
  <c r="X49" i="164"/>
  <c r="W49" i="164"/>
  <c r="J49" i="164"/>
  <c r="I49" i="164" a="1"/>
  <c r="H49" i="164"/>
  <c r="G49" i="164" a="1"/>
  <c r="Y48" i="164"/>
  <c r="X48" i="164"/>
  <c r="W48" i="164"/>
  <c r="J48" i="164"/>
  <c r="I48" i="164" a="1"/>
  <c r="H48" i="164"/>
  <c r="G48" i="164" a="1"/>
  <c r="Y47" i="164"/>
  <c r="X47" i="164"/>
  <c r="W47" i="164"/>
  <c r="J47" i="164"/>
  <c r="I47" i="164" a="1"/>
  <c r="H47" i="164"/>
  <c r="G47" i="164" a="1"/>
  <c r="Y46" i="164"/>
  <c r="X46" i="164"/>
  <c r="W46" i="164"/>
  <c r="J46" i="164"/>
  <c r="I46" i="164" a="1"/>
  <c r="H46" i="164"/>
  <c r="G46" i="164" a="1"/>
  <c r="Y45" i="164"/>
  <c r="X45" i="164"/>
  <c r="W45" i="164"/>
  <c r="J45" i="164"/>
  <c r="I45" i="164" a="1"/>
  <c r="H45" i="164"/>
  <c r="G45" i="164" a="1"/>
  <c r="Y44" i="164"/>
  <c r="X44" i="164"/>
  <c r="W44" i="164"/>
  <c r="J44" i="164"/>
  <c r="I44" i="164" a="1"/>
  <c r="H44" i="164"/>
  <c r="G44" i="164" a="1"/>
  <c r="Y43" i="164"/>
  <c r="X43" i="164"/>
  <c r="W43" i="164"/>
  <c r="J43" i="164"/>
  <c r="I43" i="164" a="1"/>
  <c r="H43" i="164"/>
  <c r="G43" i="164" a="1"/>
  <c r="Y42" i="164"/>
  <c r="X42" i="164"/>
  <c r="W42" i="164"/>
  <c r="J42" i="164"/>
  <c r="I42" i="164" a="1"/>
  <c r="H42" i="164"/>
  <c r="G42" i="164" a="1"/>
  <c r="Y41" i="164"/>
  <c r="X41" i="164"/>
  <c r="W41" i="164"/>
  <c r="J41" i="164"/>
  <c r="I41" i="164" a="1"/>
  <c r="H41" i="164"/>
  <c r="G41" i="164" a="1"/>
  <c r="Y40" i="164"/>
  <c r="X40" i="164"/>
  <c r="W40" i="164"/>
  <c r="J40" i="164"/>
  <c r="I40" i="164" a="1"/>
  <c r="H40" i="164"/>
  <c r="G40" i="164" a="1"/>
  <c r="Y39" i="164"/>
  <c r="X39" i="164"/>
  <c r="W39" i="164"/>
  <c r="J39" i="164"/>
  <c r="I39" i="164" a="1"/>
  <c r="H39" i="164"/>
  <c r="G39" i="164" a="1"/>
  <c r="Y38" i="164"/>
  <c r="X38" i="164"/>
  <c r="W38" i="164"/>
  <c r="J38" i="164"/>
  <c r="I38" i="164" a="1"/>
  <c r="H38" i="164"/>
  <c r="G38" i="164" a="1"/>
  <c r="Y37" i="164"/>
  <c r="X37" i="164"/>
  <c r="W37" i="164"/>
  <c r="J37" i="164"/>
  <c r="I37" i="164" a="1"/>
  <c r="H37" i="164"/>
  <c r="G37" i="164" a="1"/>
  <c r="Y36" i="164"/>
  <c r="X36" i="164"/>
  <c r="W36" i="164"/>
  <c r="J36" i="164"/>
  <c r="I36" i="164" a="1"/>
  <c r="H36" i="164"/>
  <c r="G36" i="164" a="1"/>
  <c r="Y35" i="164"/>
  <c r="X35" i="164"/>
  <c r="W35" i="164"/>
  <c r="J35" i="164"/>
  <c r="I35" i="164" a="1"/>
  <c r="H35" i="164"/>
  <c r="G35" i="164" a="1"/>
  <c r="Y34" i="164"/>
  <c r="X34" i="164"/>
  <c r="W34" i="164"/>
  <c r="J34" i="164"/>
  <c r="I34" i="164" a="1"/>
  <c r="H34" i="164"/>
  <c r="G34" i="164" a="1"/>
  <c r="Y33" i="164"/>
  <c r="X33" i="164"/>
  <c r="W33" i="164"/>
  <c r="J33" i="164"/>
  <c r="I33" i="164" a="1"/>
  <c r="H33" i="164"/>
  <c r="G33" i="164" a="1"/>
  <c r="Y32" i="164"/>
  <c r="X32" i="164"/>
  <c r="J32" i="164"/>
  <c r="G32" i="164" a="1"/>
  <c r="Y31" i="164"/>
  <c r="X31" i="164"/>
  <c r="J31" i="164"/>
  <c r="I31" i="164" a="1"/>
  <c r="H31" i="164"/>
  <c r="G31" i="164" a="1"/>
  <c r="Y30" i="164"/>
  <c r="X30" i="164"/>
  <c r="J30" i="164"/>
  <c r="I30" i="164" a="1"/>
  <c r="H30" i="164"/>
  <c r="G30" i="164" a="1"/>
  <c r="Y29" i="164"/>
  <c r="X29" i="164"/>
  <c r="W29" i="164"/>
  <c r="J29" i="164"/>
  <c r="I29" i="164" a="1"/>
  <c r="H29" i="164"/>
  <c r="G29" i="164" a="1"/>
  <c r="Y28" i="164"/>
  <c r="X28" i="164"/>
  <c r="W28" i="164"/>
  <c r="J28" i="164"/>
  <c r="I28" i="164" a="1"/>
  <c r="H28" i="164"/>
  <c r="G28" i="164" a="1"/>
  <c r="Y27" i="164"/>
  <c r="X27" i="164"/>
  <c r="W27" i="164"/>
  <c r="J27" i="164"/>
  <c r="I27" i="164" a="1"/>
  <c r="H27" i="164"/>
  <c r="G27" i="164" a="1"/>
  <c r="Y26" i="164"/>
  <c r="X26" i="164"/>
  <c r="J26" i="164"/>
  <c r="Y25" i="164"/>
  <c r="X25" i="164"/>
  <c r="J25" i="164"/>
  <c r="I25" i="164" a="1"/>
  <c r="H25" i="164"/>
  <c r="G25" i="164" a="1"/>
  <c r="Y24" i="164"/>
  <c r="X24" i="164"/>
  <c r="J24" i="164"/>
  <c r="I24" i="164" a="1"/>
  <c r="H24" i="164"/>
  <c r="G24" i="164" a="1"/>
  <c r="Y23" i="164"/>
  <c r="X23" i="164"/>
  <c r="W23" i="164"/>
  <c r="J23" i="164"/>
  <c r="I23" i="164" a="1"/>
  <c r="H23" i="164"/>
  <c r="G23" i="164" a="1"/>
  <c r="Y22" i="164"/>
  <c r="X22" i="164"/>
  <c r="W22" i="164"/>
  <c r="J22" i="164"/>
  <c r="I22" i="164" a="1"/>
  <c r="H22" i="164"/>
  <c r="G22" i="164" a="1"/>
  <c r="Y21" i="164"/>
  <c r="X21" i="164"/>
  <c r="W21" i="164"/>
  <c r="J21" i="164"/>
  <c r="I21" i="164" a="1"/>
  <c r="H21" i="164"/>
  <c r="G21" i="164" a="1"/>
  <c r="Y20" i="164"/>
  <c r="X20" i="164"/>
  <c r="J20" i="164"/>
  <c r="Y19" i="164"/>
  <c r="X19" i="164"/>
  <c r="J19" i="164"/>
  <c r="I19" i="164" a="1"/>
  <c r="H19" i="164"/>
  <c r="G19" i="164" a="1"/>
  <c r="Y18" i="164"/>
  <c r="X18" i="164"/>
  <c r="J18" i="164"/>
  <c r="I18" i="164" a="1"/>
  <c r="H18" i="164"/>
  <c r="G18" i="164" a="1"/>
  <c r="Y17" i="164"/>
  <c r="X17" i="164"/>
  <c r="J17" i="164"/>
  <c r="I17" i="164" a="1"/>
  <c r="H17" i="164"/>
  <c r="G17" i="164" a="1"/>
  <c r="Y16" i="164"/>
  <c r="X16" i="164"/>
  <c r="W16" i="164"/>
  <c r="J16" i="164"/>
  <c r="I16" i="164" a="1"/>
  <c r="H16" i="164"/>
  <c r="G16" i="164" a="1"/>
  <c r="Y15" i="164"/>
  <c r="X15" i="164"/>
  <c r="W15" i="164"/>
  <c r="J15" i="164"/>
  <c r="I15" i="164" a="1"/>
  <c r="H15" i="164"/>
  <c r="G15" i="164" a="1"/>
  <c r="Y14" i="164"/>
  <c r="X14" i="164"/>
  <c r="W14" i="164"/>
  <c r="J14" i="164"/>
  <c r="I14" i="164" a="1"/>
  <c r="H14" i="164"/>
  <c r="G14" i="164" a="1"/>
  <c r="I12" i="164" a="1"/>
  <c r="H12" i="164"/>
  <c r="I11" i="164" a="1"/>
  <c r="H11" i="164"/>
  <c r="I10" i="164" a="1"/>
  <c r="H10" i="164"/>
  <c r="I9" i="164" a="1"/>
  <c r="H9" i="164"/>
  <c r="I8" i="164" a="1"/>
  <c r="H8" i="164"/>
  <c r="I7" i="164" a="1"/>
  <c r="H7" i="164"/>
  <c r="M5" i="164"/>
  <c r="M4" i="164"/>
  <c r="M3" i="164"/>
  <c r="M2" i="164"/>
  <c r="J2" i="164"/>
  <c r="M1" i="164"/>
  <c r="J1" i="164"/>
  <c r="U55" i="163"/>
  <c r="S55" i="163"/>
  <c r="Q55" i="163"/>
  <c r="U54" i="163"/>
  <c r="S54" i="163"/>
  <c r="Q54" i="163"/>
  <c r="U53" i="163"/>
  <c r="S53" i="163"/>
  <c r="Q53" i="163"/>
  <c r="U52" i="163"/>
  <c r="S52" i="163"/>
  <c r="Q52" i="163"/>
  <c r="U51" i="163"/>
  <c r="S51" i="163"/>
  <c r="Q51" i="163"/>
  <c r="U50" i="163"/>
  <c r="S50" i="163"/>
  <c r="Q50" i="163"/>
  <c r="U49" i="163"/>
  <c r="S49" i="163"/>
  <c r="Q49" i="163"/>
  <c r="U48" i="163"/>
  <c r="S48" i="163"/>
  <c r="Q48" i="163"/>
  <c r="U47" i="163"/>
  <c r="S47" i="163"/>
  <c r="Q47" i="163"/>
  <c r="U46" i="163"/>
  <c r="S46" i="163"/>
  <c r="Q46" i="163"/>
  <c r="U45" i="163"/>
  <c r="S45" i="163"/>
  <c r="Q45" i="163"/>
  <c r="U44" i="163"/>
  <c r="S44" i="163"/>
  <c r="Q44" i="163"/>
  <c r="U43" i="163"/>
  <c r="S43" i="163"/>
  <c r="Q43" i="163"/>
  <c r="U42" i="163"/>
  <c r="S42" i="163"/>
  <c r="U41" i="163"/>
  <c r="S41" i="163"/>
  <c r="U40" i="163"/>
  <c r="S40" i="163"/>
  <c r="U39" i="163"/>
  <c r="S39" i="163"/>
  <c r="Q39" i="163"/>
  <c r="U38" i="163"/>
  <c r="S38" i="163"/>
  <c r="Q38" i="163"/>
  <c r="U37" i="163"/>
  <c r="S37" i="163"/>
  <c r="Q37" i="163"/>
  <c r="U36" i="163"/>
  <c r="S36" i="163"/>
  <c r="U35" i="163"/>
  <c r="S35" i="163"/>
  <c r="U34" i="163"/>
  <c r="S34" i="163"/>
  <c r="U33" i="163"/>
  <c r="S33" i="163"/>
  <c r="U32" i="163"/>
  <c r="S32" i="163"/>
  <c r="U31" i="163"/>
  <c r="S31" i="163"/>
  <c r="U30" i="163"/>
  <c r="S30" i="163"/>
  <c r="Q30" i="163"/>
  <c r="U29" i="163"/>
  <c r="S29" i="163"/>
  <c r="Q29" i="163"/>
  <c r="U28" i="163"/>
  <c r="S28" i="163"/>
  <c r="Q28" i="163"/>
  <c r="U27" i="163"/>
  <c r="S27" i="163"/>
  <c r="U26" i="163"/>
  <c r="S26" i="163"/>
  <c r="U25" i="163"/>
  <c r="S25" i="163"/>
  <c r="U24" i="163"/>
  <c r="S24" i="163"/>
  <c r="U23" i="163"/>
  <c r="S23" i="163"/>
  <c r="Q23" i="163"/>
  <c r="U22" i="163"/>
  <c r="S22" i="163"/>
  <c r="Q22" i="163"/>
  <c r="U21" i="163"/>
  <c r="S21" i="163"/>
  <c r="Q21" i="163"/>
  <c r="Q20" i="163"/>
  <c r="Q19" i="163"/>
  <c r="Q18" i="163"/>
  <c r="Q17" i="163"/>
  <c r="Q16" i="163"/>
  <c r="U15" i="163"/>
  <c r="S15" i="163"/>
  <c r="Q15" i="163"/>
  <c r="U14" i="163"/>
  <c r="S14" i="163"/>
  <c r="Q14" i="163"/>
  <c r="U13" i="163"/>
  <c r="S13" i="163"/>
  <c r="Q13" i="163"/>
  <c r="Q12" i="163"/>
  <c r="Q11" i="163"/>
  <c r="Q10" i="163"/>
  <c r="Q9" i="163"/>
  <c r="Q8" i="163"/>
  <c r="Q7" i="163"/>
  <c r="Y55" i="163"/>
  <c r="X55" i="163"/>
  <c r="W55" i="163"/>
  <c r="J55" i="163"/>
  <c r="I55" i="163" a="1"/>
  <c r="H55" i="163"/>
  <c r="G55" i="163" a="1"/>
  <c r="Y54" i="163"/>
  <c r="X54" i="163"/>
  <c r="W54" i="163"/>
  <c r="J54" i="163"/>
  <c r="I54" i="163" a="1"/>
  <c r="H54" i="163"/>
  <c r="G54" i="163" a="1"/>
  <c r="Y53" i="163"/>
  <c r="X53" i="163"/>
  <c r="W53" i="163"/>
  <c r="J53" i="163"/>
  <c r="I53" i="163" a="1"/>
  <c r="H53" i="163"/>
  <c r="G53" i="163" a="1"/>
  <c r="Y52" i="163"/>
  <c r="X52" i="163"/>
  <c r="W52" i="163"/>
  <c r="J52" i="163"/>
  <c r="I52" i="163" a="1"/>
  <c r="H52" i="163"/>
  <c r="G52" i="163" a="1"/>
  <c r="Y51" i="163"/>
  <c r="X51" i="163"/>
  <c r="W51" i="163"/>
  <c r="J51" i="163"/>
  <c r="I51" i="163" a="1"/>
  <c r="H51" i="163"/>
  <c r="G51" i="163" a="1"/>
  <c r="Y50" i="163"/>
  <c r="X50" i="163"/>
  <c r="W50" i="163"/>
  <c r="J50" i="163"/>
  <c r="I50" i="163" a="1"/>
  <c r="H50" i="163"/>
  <c r="G50" i="163" a="1"/>
  <c r="Y49" i="163"/>
  <c r="X49" i="163"/>
  <c r="W49" i="163"/>
  <c r="J49" i="163"/>
  <c r="I49" i="163" a="1"/>
  <c r="H49" i="163"/>
  <c r="G49" i="163" a="1"/>
  <c r="Y48" i="163"/>
  <c r="X48" i="163"/>
  <c r="W48" i="163"/>
  <c r="J48" i="163"/>
  <c r="I48" i="163" a="1"/>
  <c r="H48" i="163"/>
  <c r="G48" i="163" a="1"/>
  <c r="Y47" i="163"/>
  <c r="X47" i="163"/>
  <c r="W47" i="163"/>
  <c r="J47" i="163"/>
  <c r="I47" i="163" a="1"/>
  <c r="H47" i="163"/>
  <c r="G47" i="163" a="1"/>
  <c r="Y46" i="163"/>
  <c r="X46" i="163"/>
  <c r="W46" i="163"/>
  <c r="J46" i="163"/>
  <c r="I46" i="163" a="1"/>
  <c r="H46" i="163"/>
  <c r="G46" i="163" a="1"/>
  <c r="Y45" i="163"/>
  <c r="X45" i="163"/>
  <c r="W45" i="163"/>
  <c r="J45" i="163"/>
  <c r="I45" i="163" a="1"/>
  <c r="H45" i="163"/>
  <c r="G45" i="163" a="1"/>
  <c r="Y44" i="163"/>
  <c r="X44" i="163"/>
  <c r="W44" i="163"/>
  <c r="J44" i="163"/>
  <c r="I44" i="163" a="1"/>
  <c r="H44" i="163"/>
  <c r="G44" i="163" a="1"/>
  <c r="Y43" i="163"/>
  <c r="X43" i="163"/>
  <c r="W43" i="163"/>
  <c r="J43" i="163"/>
  <c r="I43" i="163" a="1"/>
  <c r="H43" i="163"/>
  <c r="G43" i="163" a="1"/>
  <c r="Y42" i="163"/>
  <c r="X42" i="163"/>
  <c r="W42" i="163"/>
  <c r="J42" i="163"/>
  <c r="I42" i="163" a="1"/>
  <c r="Y41" i="163"/>
  <c r="X41" i="163"/>
  <c r="J41" i="163"/>
  <c r="I41" i="163" a="1"/>
  <c r="H41" i="163"/>
  <c r="G41" i="163" a="1"/>
  <c r="Y40" i="163"/>
  <c r="X40" i="163"/>
  <c r="J40" i="163"/>
  <c r="I40" i="163" a="1"/>
  <c r="H40" i="163"/>
  <c r="G40" i="163" a="1"/>
  <c r="Y39" i="163"/>
  <c r="X39" i="163"/>
  <c r="W39" i="163"/>
  <c r="J39" i="163"/>
  <c r="I39" i="163" a="1"/>
  <c r="H39" i="163"/>
  <c r="G39" i="163" a="1"/>
  <c r="Y38" i="163"/>
  <c r="X38" i="163"/>
  <c r="W38" i="163"/>
  <c r="J38" i="163"/>
  <c r="I38" i="163" a="1"/>
  <c r="H38" i="163"/>
  <c r="G38" i="163" a="1"/>
  <c r="Y37" i="163"/>
  <c r="X37" i="163"/>
  <c r="W37" i="163"/>
  <c r="J37" i="163"/>
  <c r="I37" i="163" a="1"/>
  <c r="H37" i="163"/>
  <c r="G37" i="163" a="1"/>
  <c r="Y36" i="163"/>
  <c r="X36" i="163"/>
  <c r="J36" i="163"/>
  <c r="I36" i="163" a="1"/>
  <c r="G36" i="163" a="1"/>
  <c r="Y35" i="163"/>
  <c r="X35" i="163"/>
  <c r="W35" i="163"/>
  <c r="J35" i="163"/>
  <c r="I35" i="163" a="1"/>
  <c r="G35" i="163" a="1"/>
  <c r="Y34" i="163"/>
  <c r="X34" i="163"/>
  <c r="W34" i="163"/>
  <c r="J34" i="163"/>
  <c r="I34" i="163" a="1"/>
  <c r="G34" i="163" a="1"/>
  <c r="Y33" i="163"/>
  <c r="X33" i="163"/>
  <c r="W33" i="163"/>
  <c r="J33" i="163"/>
  <c r="I33" i="163" a="1"/>
  <c r="G33" i="163" a="1"/>
  <c r="Y32" i="163"/>
  <c r="X32" i="163"/>
  <c r="J32" i="163"/>
  <c r="I32" i="163" a="1"/>
  <c r="G32" i="163" a="1"/>
  <c r="Y31" i="163"/>
  <c r="X31" i="163"/>
  <c r="W31" i="163"/>
  <c r="J31" i="163"/>
  <c r="I31" i="163" a="1"/>
  <c r="G31" i="163" a="1"/>
  <c r="Y30" i="163"/>
  <c r="X30" i="163"/>
  <c r="W30" i="163"/>
  <c r="J30" i="163"/>
  <c r="I30" i="163" a="1"/>
  <c r="H30" i="163"/>
  <c r="G30" i="163" a="1"/>
  <c r="Y29" i="163"/>
  <c r="X29" i="163"/>
  <c r="W29" i="163"/>
  <c r="J29" i="163"/>
  <c r="I29" i="163" a="1"/>
  <c r="H29" i="163"/>
  <c r="G29" i="163" a="1"/>
  <c r="Y28" i="163"/>
  <c r="X28" i="163"/>
  <c r="W28" i="163"/>
  <c r="J28" i="163"/>
  <c r="I28" i="163" a="1"/>
  <c r="H28" i="163"/>
  <c r="G28" i="163" a="1"/>
  <c r="Y27" i="163"/>
  <c r="X27" i="163"/>
  <c r="W27" i="163"/>
  <c r="J27" i="163"/>
  <c r="I27" i="163" a="1"/>
  <c r="G27" i="163" a="1"/>
  <c r="Y26" i="163"/>
  <c r="X26" i="163"/>
  <c r="W26" i="163"/>
  <c r="J26" i="163"/>
  <c r="I26" i="163" a="1"/>
  <c r="G26" i="163" a="1"/>
  <c r="Y25" i="163"/>
  <c r="X25" i="163"/>
  <c r="J25" i="163"/>
  <c r="I25" i="163" a="1"/>
  <c r="G25" i="163" a="1"/>
  <c r="Y24" i="163"/>
  <c r="X24" i="163"/>
  <c r="J24" i="163"/>
  <c r="I24" i="163" a="1"/>
  <c r="G24" i="163" a="1"/>
  <c r="Y23" i="163"/>
  <c r="X23" i="163"/>
  <c r="W23" i="163"/>
  <c r="J23" i="163"/>
  <c r="I23" i="163" a="1"/>
  <c r="H23" i="163"/>
  <c r="G23" i="163" a="1"/>
  <c r="Y22" i="163"/>
  <c r="X22" i="163"/>
  <c r="W22" i="163"/>
  <c r="J22" i="163"/>
  <c r="I22" i="163" a="1"/>
  <c r="H22" i="163"/>
  <c r="G22" i="163" a="1"/>
  <c r="Y21" i="163"/>
  <c r="X21" i="163"/>
  <c r="W21" i="163"/>
  <c r="J21" i="163"/>
  <c r="I21" i="163" a="1"/>
  <c r="H21" i="163"/>
  <c r="G21" i="163" a="1"/>
  <c r="W20" i="163"/>
  <c r="J20" i="163"/>
  <c r="I20" i="163" a="1"/>
  <c r="G20" i="163" a="1"/>
  <c r="J19" i="163"/>
  <c r="I19" i="163" a="1"/>
  <c r="H19" i="163"/>
  <c r="G19" i="163" a="1"/>
  <c r="W18" i="163"/>
  <c r="J18" i="163"/>
  <c r="I18" i="163" a="1"/>
  <c r="H18" i="163"/>
  <c r="G18" i="163" a="1"/>
  <c r="J17" i="163"/>
  <c r="I17" i="163" a="1"/>
  <c r="H17" i="163"/>
  <c r="G17" i="163" a="1"/>
  <c r="J16" i="163"/>
  <c r="I16" i="163" a="1"/>
  <c r="G16" i="163" a="1"/>
  <c r="Y15" i="163"/>
  <c r="X15" i="163"/>
  <c r="W15" i="163"/>
  <c r="J15" i="163"/>
  <c r="I15" i="163" a="1"/>
  <c r="H15" i="163"/>
  <c r="G15" i="163" a="1"/>
  <c r="Y14" i="163"/>
  <c r="X14" i="163"/>
  <c r="W14" i="163"/>
  <c r="J14" i="163"/>
  <c r="I14" i="163" a="1"/>
  <c r="H14" i="163"/>
  <c r="G14" i="163" a="1"/>
  <c r="Y13" i="163"/>
  <c r="X13" i="163"/>
  <c r="W13" i="163"/>
  <c r="J13" i="163"/>
  <c r="I13" i="163" a="1"/>
  <c r="H13" i="163"/>
  <c r="G13" i="163" a="1"/>
  <c r="J12" i="163"/>
  <c r="I12" i="163" a="1"/>
  <c r="G12" i="163" a="1"/>
  <c r="W11" i="163"/>
  <c r="J11" i="163"/>
  <c r="I11" i="163" a="1"/>
  <c r="H11" i="163"/>
  <c r="G11" i="163" a="1"/>
  <c r="W10" i="163"/>
  <c r="J10" i="163"/>
  <c r="I10" i="163" a="1"/>
  <c r="H10" i="163"/>
  <c r="G10" i="163" a="1"/>
  <c r="W9" i="163"/>
  <c r="J9" i="163"/>
  <c r="I9" i="163" a="1"/>
  <c r="H9" i="163"/>
  <c r="G9" i="163" a="1"/>
  <c r="J8" i="163"/>
  <c r="I8" i="163" a="1"/>
  <c r="H8" i="163"/>
  <c r="G8" i="163" a="1"/>
  <c r="J7" i="163"/>
  <c r="I7" i="163" a="1"/>
  <c r="H7" i="163"/>
  <c r="G7" i="163" a="1"/>
  <c r="M5" i="163"/>
  <c r="M4" i="163"/>
  <c r="M3" i="163"/>
  <c r="M2" i="163"/>
  <c r="J2" i="163"/>
  <c r="M1" i="163"/>
  <c r="J1" i="163"/>
  <c r="U55" i="162"/>
  <c r="S55" i="162"/>
  <c r="Q55" i="162"/>
  <c r="U54" i="162"/>
  <c r="S54" i="162"/>
  <c r="Q54" i="162"/>
  <c r="U53" i="162"/>
  <c r="S53" i="162"/>
  <c r="Q53" i="162"/>
  <c r="U52" i="162"/>
  <c r="S52" i="162"/>
  <c r="Q52" i="162"/>
  <c r="U51" i="162"/>
  <c r="S51" i="162"/>
  <c r="Q51" i="162"/>
  <c r="U50" i="162"/>
  <c r="S50" i="162"/>
  <c r="Q50" i="162"/>
  <c r="U49" i="162"/>
  <c r="S49" i="162"/>
  <c r="Q49" i="162"/>
  <c r="U48" i="162"/>
  <c r="S48" i="162"/>
  <c r="Q48" i="162"/>
  <c r="U47" i="162"/>
  <c r="S47" i="162"/>
  <c r="Q47" i="162"/>
  <c r="U46" i="162"/>
  <c r="S46" i="162"/>
  <c r="Q46" i="162"/>
  <c r="U45" i="162"/>
  <c r="S45" i="162"/>
  <c r="Q45" i="162"/>
  <c r="U44" i="162"/>
  <c r="S44" i="162"/>
  <c r="Q44" i="162"/>
  <c r="U43" i="162"/>
  <c r="S43" i="162"/>
  <c r="Q43" i="162"/>
  <c r="U42" i="162"/>
  <c r="S42" i="162"/>
  <c r="U41" i="162"/>
  <c r="S41" i="162"/>
  <c r="U40" i="162"/>
  <c r="S40" i="162"/>
  <c r="U39" i="162"/>
  <c r="S39" i="162"/>
  <c r="Q39" i="162"/>
  <c r="U38" i="162"/>
  <c r="S38" i="162"/>
  <c r="Q38" i="162"/>
  <c r="U37" i="162"/>
  <c r="S37" i="162"/>
  <c r="U36" i="162"/>
  <c r="S36" i="162"/>
  <c r="U35" i="162"/>
  <c r="S35" i="162"/>
  <c r="U34" i="162"/>
  <c r="S34" i="162"/>
  <c r="U33" i="162"/>
  <c r="S33" i="162"/>
  <c r="Q33" i="162"/>
  <c r="U32" i="162"/>
  <c r="S32" i="162"/>
  <c r="Q32" i="162"/>
  <c r="U31" i="162"/>
  <c r="S31" i="162"/>
  <c r="Q31" i="162"/>
  <c r="U30" i="162"/>
  <c r="S30" i="162"/>
  <c r="U29" i="162"/>
  <c r="S29" i="162"/>
  <c r="U28" i="162"/>
  <c r="S28" i="162"/>
  <c r="Q28" i="162"/>
  <c r="U27" i="162"/>
  <c r="S27" i="162"/>
  <c r="Q27" i="162"/>
  <c r="U26" i="162"/>
  <c r="S26" i="162"/>
  <c r="U25" i="162"/>
  <c r="S25" i="162"/>
  <c r="U24" i="162"/>
  <c r="S24" i="162"/>
  <c r="Q24" i="162"/>
  <c r="U23" i="162"/>
  <c r="S23" i="162"/>
  <c r="Q23" i="162"/>
  <c r="U22" i="162"/>
  <c r="S22" i="162"/>
  <c r="Q22" i="162"/>
  <c r="U21" i="162"/>
  <c r="S21" i="162"/>
  <c r="Q21" i="162"/>
  <c r="Q20" i="162"/>
  <c r="Q19" i="162"/>
  <c r="Q18" i="162"/>
  <c r="Q17" i="162"/>
  <c r="U16" i="162"/>
  <c r="S16" i="162"/>
  <c r="Q16" i="162"/>
  <c r="U15" i="162"/>
  <c r="S15" i="162"/>
  <c r="Q15" i="162"/>
  <c r="Q14" i="162"/>
  <c r="Q13" i="162"/>
  <c r="Q12" i="162"/>
  <c r="Q11" i="162"/>
  <c r="Q10" i="162"/>
  <c r="Q9" i="162"/>
  <c r="Q8" i="162"/>
  <c r="Q7" i="162"/>
  <c r="F42" i="162"/>
  <c r="E42" i="162"/>
  <c r="F41" i="162"/>
  <c r="E41" i="162"/>
  <c r="F40" i="162"/>
  <c r="E40" i="162"/>
  <c r="F37" i="162"/>
  <c r="E37" i="162"/>
  <c r="F36" i="162"/>
  <c r="E36" i="162"/>
  <c r="F35" i="162"/>
  <c r="E35" i="162"/>
  <c r="F34" i="162"/>
  <c r="E34" i="162"/>
  <c r="F30" i="162"/>
  <c r="E30" i="162"/>
  <c r="F29" i="162"/>
  <c r="E29" i="162"/>
  <c r="F26" i="162"/>
  <c r="E26" i="162"/>
  <c r="F25" i="162"/>
  <c r="E25" i="162"/>
  <c r="E20" i="162"/>
  <c r="D20" i="162"/>
  <c r="C20" i="162"/>
  <c r="E19" i="162"/>
  <c r="D19" i="162"/>
  <c r="C19" i="162"/>
  <c r="E18" i="162"/>
  <c r="D18" i="162"/>
  <c r="C18" i="162"/>
  <c r="E17" i="162"/>
  <c r="D17" i="162"/>
  <c r="C17" i="162"/>
  <c r="E14" i="162"/>
  <c r="D14" i="162"/>
  <c r="C14" i="162"/>
  <c r="E13" i="162"/>
  <c r="D13" i="162"/>
  <c r="C13" i="162"/>
  <c r="E12" i="162"/>
  <c r="D12" i="162"/>
  <c r="C12" i="162"/>
  <c r="E11" i="162"/>
  <c r="D11" i="162"/>
  <c r="C11" i="162"/>
  <c r="E10" i="162"/>
  <c r="D10" i="162"/>
  <c r="C10" i="162"/>
  <c r="E9" i="162"/>
  <c r="D9" i="162"/>
  <c r="C9" i="162"/>
  <c r="E8" i="162"/>
  <c r="D8" i="162"/>
  <c r="C8" i="162"/>
  <c r="E7" i="162"/>
  <c r="D7" i="162"/>
  <c r="C7" i="162"/>
  <c r="Y55" i="162"/>
  <c r="X55" i="162"/>
  <c r="W55" i="162"/>
  <c r="J55" i="162"/>
  <c r="I55" i="162" a="1"/>
  <c r="H55" i="162"/>
  <c r="G55" i="162" a="1"/>
  <c r="Y54" i="162"/>
  <c r="X54" i="162"/>
  <c r="W54" i="162"/>
  <c r="J54" i="162"/>
  <c r="I54" i="162" a="1"/>
  <c r="H54" i="162"/>
  <c r="G54" i="162" a="1"/>
  <c r="Y53" i="162"/>
  <c r="X53" i="162"/>
  <c r="W53" i="162"/>
  <c r="J53" i="162"/>
  <c r="I53" i="162" a="1"/>
  <c r="H53" i="162"/>
  <c r="G53" i="162" a="1"/>
  <c r="Y52" i="162"/>
  <c r="X52" i="162"/>
  <c r="W52" i="162"/>
  <c r="J52" i="162"/>
  <c r="I52" i="162" a="1"/>
  <c r="H52" i="162"/>
  <c r="G52" i="162" a="1"/>
  <c r="Y51" i="162"/>
  <c r="X51" i="162"/>
  <c r="W51" i="162"/>
  <c r="J51" i="162"/>
  <c r="I51" i="162" a="1"/>
  <c r="H51" i="162"/>
  <c r="G51" i="162" a="1"/>
  <c r="Y50" i="162"/>
  <c r="X50" i="162"/>
  <c r="W50" i="162"/>
  <c r="J50" i="162"/>
  <c r="I50" i="162" a="1"/>
  <c r="H50" i="162"/>
  <c r="G50" i="162" a="1"/>
  <c r="Y49" i="162"/>
  <c r="X49" i="162"/>
  <c r="W49" i="162"/>
  <c r="J49" i="162"/>
  <c r="I49" i="162" a="1"/>
  <c r="H49" i="162"/>
  <c r="G49" i="162" a="1"/>
  <c r="Y48" i="162"/>
  <c r="X48" i="162"/>
  <c r="W48" i="162"/>
  <c r="J48" i="162"/>
  <c r="I48" i="162" a="1"/>
  <c r="H48" i="162"/>
  <c r="G48" i="162" a="1"/>
  <c r="Y47" i="162"/>
  <c r="X47" i="162"/>
  <c r="W47" i="162"/>
  <c r="J47" i="162"/>
  <c r="I47" i="162" a="1"/>
  <c r="H47" i="162"/>
  <c r="G47" i="162" a="1"/>
  <c r="Y46" i="162"/>
  <c r="X46" i="162"/>
  <c r="W46" i="162"/>
  <c r="J46" i="162"/>
  <c r="I46" i="162" a="1"/>
  <c r="H46" i="162"/>
  <c r="G46" i="162" a="1"/>
  <c r="Y45" i="162"/>
  <c r="X45" i="162"/>
  <c r="W45" i="162"/>
  <c r="J45" i="162"/>
  <c r="I45" i="162" a="1"/>
  <c r="H45" i="162"/>
  <c r="G45" i="162" a="1"/>
  <c r="Y44" i="162"/>
  <c r="X44" i="162"/>
  <c r="W44" i="162"/>
  <c r="J44" i="162"/>
  <c r="I44" i="162" a="1"/>
  <c r="H44" i="162"/>
  <c r="G44" i="162" a="1"/>
  <c r="Y43" i="162"/>
  <c r="X43" i="162"/>
  <c r="W43" i="162"/>
  <c r="J43" i="162"/>
  <c r="I43" i="162" a="1"/>
  <c r="H43" i="162"/>
  <c r="G43" i="162" a="1"/>
  <c r="Y42" i="162"/>
  <c r="X42" i="162"/>
  <c r="J42" i="162"/>
  <c r="Y41" i="162"/>
  <c r="X41" i="162"/>
  <c r="J41" i="162"/>
  <c r="I41" i="162" a="1"/>
  <c r="H41" i="162"/>
  <c r="G41" i="162" a="1"/>
  <c r="Y40" i="162"/>
  <c r="X40" i="162"/>
  <c r="J40" i="162"/>
  <c r="I40" i="162" a="1"/>
  <c r="H40" i="162"/>
  <c r="G40" i="162" a="1"/>
  <c r="Y39" i="162"/>
  <c r="X39" i="162"/>
  <c r="W39" i="162"/>
  <c r="J39" i="162"/>
  <c r="I39" i="162" a="1"/>
  <c r="H39" i="162"/>
  <c r="G39" i="162" a="1"/>
  <c r="Y38" i="162"/>
  <c r="X38" i="162"/>
  <c r="W38" i="162"/>
  <c r="J38" i="162"/>
  <c r="I38" i="162" a="1"/>
  <c r="H38" i="162"/>
  <c r="G38" i="162" a="1"/>
  <c r="Y37" i="162"/>
  <c r="X37" i="162"/>
  <c r="J37" i="162"/>
  <c r="Y36" i="162"/>
  <c r="X36" i="162"/>
  <c r="J36" i="162"/>
  <c r="Y35" i="162"/>
  <c r="X35" i="162"/>
  <c r="J35" i="162"/>
  <c r="Y34" i="162"/>
  <c r="X34" i="162"/>
  <c r="J34" i="162"/>
  <c r="Y33" i="162"/>
  <c r="X33" i="162"/>
  <c r="W33" i="162"/>
  <c r="J33" i="162"/>
  <c r="I33" i="162" a="1"/>
  <c r="H33" i="162"/>
  <c r="G33" i="162" a="1"/>
  <c r="Y32" i="162"/>
  <c r="X32" i="162"/>
  <c r="W32" i="162"/>
  <c r="J32" i="162"/>
  <c r="I32" i="162" a="1"/>
  <c r="H32" i="162"/>
  <c r="G32" i="162" a="1"/>
  <c r="Y31" i="162"/>
  <c r="X31" i="162"/>
  <c r="W31" i="162"/>
  <c r="J31" i="162"/>
  <c r="I31" i="162" a="1"/>
  <c r="H31" i="162"/>
  <c r="G31" i="162" a="1"/>
  <c r="Y30" i="162"/>
  <c r="X30" i="162"/>
  <c r="J30" i="162"/>
  <c r="Y29" i="162"/>
  <c r="X29" i="162"/>
  <c r="J29" i="162"/>
  <c r="I29" i="162" a="1"/>
  <c r="H29" i="162"/>
  <c r="G29" i="162" a="1"/>
  <c r="Y28" i="162"/>
  <c r="X28" i="162"/>
  <c r="W28" i="162"/>
  <c r="J28" i="162"/>
  <c r="I28" i="162" a="1"/>
  <c r="H28" i="162"/>
  <c r="G28" i="162" a="1"/>
  <c r="Y27" i="162"/>
  <c r="X27" i="162"/>
  <c r="W27" i="162"/>
  <c r="J27" i="162"/>
  <c r="I27" i="162" a="1"/>
  <c r="H27" i="162"/>
  <c r="G27" i="162" a="1"/>
  <c r="Y26" i="162"/>
  <c r="X26" i="162"/>
  <c r="J26" i="162"/>
  <c r="Y25" i="162"/>
  <c r="X25" i="162"/>
  <c r="J25" i="162"/>
  <c r="I25" i="162" a="1"/>
  <c r="H25" i="162"/>
  <c r="G25" i="162" a="1"/>
  <c r="Y24" i="162"/>
  <c r="X24" i="162"/>
  <c r="W24" i="162"/>
  <c r="J24" i="162"/>
  <c r="I24" i="162" a="1"/>
  <c r="H24" i="162"/>
  <c r="G24" i="162" a="1"/>
  <c r="Y23" i="162"/>
  <c r="X23" i="162"/>
  <c r="W23" i="162"/>
  <c r="J23" i="162"/>
  <c r="I23" i="162" a="1"/>
  <c r="H23" i="162"/>
  <c r="G23" i="162" a="1"/>
  <c r="Y22" i="162"/>
  <c r="X22" i="162"/>
  <c r="W22" i="162"/>
  <c r="J22" i="162"/>
  <c r="I22" i="162" a="1"/>
  <c r="H22" i="162"/>
  <c r="G22" i="162" a="1"/>
  <c r="Y21" i="162"/>
  <c r="X21" i="162"/>
  <c r="W21" i="162"/>
  <c r="J21" i="162"/>
  <c r="I21" i="162" a="1"/>
  <c r="H21" i="162"/>
  <c r="G21" i="162" a="1"/>
  <c r="I19" i="162" a="1"/>
  <c r="H19" i="162"/>
  <c r="I18" i="162" a="1"/>
  <c r="H18" i="162"/>
  <c r="I17" i="162" a="1"/>
  <c r="H17" i="162"/>
  <c r="Y16" i="162"/>
  <c r="X16" i="162"/>
  <c r="W16" i="162"/>
  <c r="J16" i="162"/>
  <c r="I16" i="162" a="1"/>
  <c r="H16" i="162"/>
  <c r="G16" i="162" a="1"/>
  <c r="Y15" i="162"/>
  <c r="X15" i="162"/>
  <c r="W15" i="162"/>
  <c r="J15" i="162"/>
  <c r="I15" i="162" a="1"/>
  <c r="H15" i="162"/>
  <c r="G15" i="162" a="1"/>
  <c r="I13" i="162" a="1"/>
  <c r="H13" i="162"/>
  <c r="I12" i="162" a="1"/>
  <c r="H12" i="162"/>
  <c r="I11" i="162" a="1"/>
  <c r="H11" i="162"/>
  <c r="I10" i="162" a="1"/>
  <c r="H10" i="162"/>
  <c r="I9" i="162" a="1"/>
  <c r="H9" i="162"/>
  <c r="I8" i="162" a="1"/>
  <c r="H8" i="162"/>
  <c r="I7" i="162" a="1"/>
  <c r="H7" i="162"/>
  <c r="M5" i="162"/>
  <c r="M4" i="162"/>
  <c r="M3" i="162"/>
  <c r="M2" i="162"/>
  <c r="J2" i="162"/>
  <c r="M1" i="162"/>
  <c r="J1" i="162"/>
  <c r="M5" i="159"/>
  <c r="M4" i="159"/>
  <c r="M3" i="159"/>
  <c r="M2" i="159"/>
  <c r="M1" i="159"/>
  <c r="J3" i="159"/>
  <c r="J2" i="159"/>
  <c r="J1" i="159"/>
  <c r="I55" i="159" a="1"/>
  <c r="I54" i="159" a="1"/>
  <c r="I53" i="159" a="1"/>
  <c r="I52" i="159" a="1"/>
  <c r="I51" i="159" a="1"/>
  <c r="I50" i="159" a="1"/>
  <c r="I49" i="159" a="1"/>
  <c r="I48" i="159" a="1"/>
  <c r="I47" i="159" a="1"/>
  <c r="I46" i="159" a="1"/>
  <c r="I45" i="159" a="1"/>
  <c r="I44" i="159" a="1"/>
  <c r="I43" i="159" a="1"/>
  <c r="I42" i="159" a="1"/>
  <c r="I41" i="159" a="1"/>
  <c r="I40" i="159" a="1"/>
  <c r="I39" i="159" a="1"/>
  <c r="I38" i="159" a="1"/>
  <c r="I37" i="159" a="1"/>
  <c r="I36" i="159" a="1"/>
  <c r="I35" i="159" a="1"/>
  <c r="I34" i="159" a="1"/>
  <c r="I33" i="159" a="1"/>
  <c r="I32" i="159" a="1"/>
  <c r="I31" i="159" a="1"/>
  <c r="I30" i="159" a="1"/>
  <c r="I29" i="159" a="1"/>
  <c r="I28" i="159" a="1"/>
  <c r="I27" i="159" a="1"/>
  <c r="I26" i="159" a="1"/>
  <c r="I25" i="159" a="1"/>
  <c r="I24" i="159" a="1"/>
  <c r="I23" i="159" a="1"/>
  <c r="I22" i="159" a="1"/>
  <c r="I21" i="159" a="1"/>
  <c r="I20" i="159" a="1"/>
  <c r="I19" i="159" a="1"/>
  <c r="I18" i="159" a="1"/>
  <c r="I17" i="159" a="1"/>
  <c r="I16" i="159" a="1"/>
  <c r="I15" i="159" a="1"/>
  <c r="I14" i="159" a="1"/>
  <c r="I13" i="159" a="1"/>
  <c r="I12" i="159" a="1"/>
  <c r="I11" i="159" a="1"/>
  <c r="I10" i="159" a="1"/>
  <c r="I9" i="159" a="1"/>
  <c r="I8" i="159" a="1"/>
  <c r="H55" i="159"/>
  <c r="H54" i="159"/>
  <c r="H53" i="159"/>
  <c r="H52" i="159"/>
  <c r="H51" i="159"/>
  <c r="H50" i="159"/>
  <c r="H49" i="159"/>
  <c r="H48" i="159"/>
  <c r="H47" i="159"/>
  <c r="H46" i="159"/>
  <c r="H45" i="159"/>
  <c r="H44" i="159"/>
  <c r="H43" i="159"/>
  <c r="H42" i="159"/>
  <c r="H41" i="159"/>
  <c r="H40" i="159"/>
  <c r="H39" i="159"/>
  <c r="H38" i="159"/>
  <c r="H37" i="159"/>
  <c r="H36" i="159"/>
  <c r="H35" i="159"/>
  <c r="H34" i="159"/>
  <c r="H33" i="159"/>
  <c r="H32" i="159"/>
  <c r="H31" i="159"/>
  <c r="H30" i="159"/>
  <c r="H29" i="159"/>
  <c r="H28" i="159"/>
  <c r="H27" i="159"/>
  <c r="H26" i="159"/>
  <c r="H25" i="159"/>
  <c r="H24" i="159"/>
  <c r="H23" i="159"/>
  <c r="H22" i="159"/>
  <c r="H21" i="159"/>
  <c r="H20" i="159"/>
  <c r="H19" i="159"/>
  <c r="H18" i="159"/>
  <c r="H17" i="159"/>
  <c r="H16" i="159"/>
  <c r="H15" i="159"/>
  <c r="H14" i="159"/>
  <c r="H13" i="159"/>
  <c r="H12" i="159"/>
  <c r="H11" i="159"/>
  <c r="H10" i="159"/>
  <c r="H9" i="159"/>
  <c r="H8" i="159"/>
  <c r="A5" i="94" a="1"/>
  <c r="I7" i="159" a="1"/>
  <c r="Y55" i="159"/>
  <c r="X55" i="159"/>
  <c r="F55" i="159"/>
  <c r="Q55" i="159"/>
  <c r="E55" i="159"/>
  <c r="W55" i="159"/>
  <c r="D55" i="159"/>
  <c r="U55" i="159"/>
  <c r="C55" i="159"/>
  <c r="Y54" i="159"/>
  <c r="X54" i="159"/>
  <c r="F54" i="159"/>
  <c r="Q54" i="159"/>
  <c r="E54" i="159"/>
  <c r="W54" i="159"/>
  <c r="D54" i="159"/>
  <c r="U54" i="159"/>
  <c r="C54" i="159"/>
  <c r="Y53" i="159"/>
  <c r="X53" i="159"/>
  <c r="F53" i="159"/>
  <c r="Q53" i="159"/>
  <c r="E53" i="159"/>
  <c r="W53" i="159"/>
  <c r="D53" i="159"/>
  <c r="U53" i="159"/>
  <c r="C53" i="159"/>
  <c r="Y52" i="159"/>
  <c r="X52" i="159"/>
  <c r="F52" i="159"/>
  <c r="Q52" i="159"/>
  <c r="E52" i="159"/>
  <c r="W52" i="159"/>
  <c r="D52" i="159"/>
  <c r="U52" i="159"/>
  <c r="C52" i="159"/>
  <c r="Y51" i="159"/>
  <c r="X51" i="159"/>
  <c r="F51" i="159"/>
  <c r="Q51" i="159"/>
  <c r="E51" i="159"/>
  <c r="W51" i="159"/>
  <c r="D51" i="159"/>
  <c r="U51" i="159"/>
  <c r="C51" i="159"/>
  <c r="Y50" i="159"/>
  <c r="X50" i="159"/>
  <c r="F50" i="159"/>
  <c r="Q50" i="159"/>
  <c r="E50" i="159"/>
  <c r="W50" i="159"/>
  <c r="D50" i="159"/>
  <c r="U50" i="159"/>
  <c r="C50" i="159"/>
  <c r="Y49" i="159"/>
  <c r="X49" i="159"/>
  <c r="F49" i="159"/>
  <c r="Q49" i="159"/>
  <c r="E49" i="159"/>
  <c r="W49" i="159"/>
  <c r="D49" i="159"/>
  <c r="U49" i="159"/>
  <c r="C49" i="159"/>
  <c r="Y48" i="159"/>
  <c r="X48" i="159"/>
  <c r="F48" i="159"/>
  <c r="Q48" i="159"/>
  <c r="E48" i="159"/>
  <c r="W48" i="159"/>
  <c r="D48" i="159"/>
  <c r="U48" i="159"/>
  <c r="C48" i="159"/>
  <c r="Y47" i="159"/>
  <c r="X47" i="159"/>
  <c r="F47" i="159"/>
  <c r="Q47" i="159"/>
  <c r="E47" i="159"/>
  <c r="W47" i="159"/>
  <c r="D47" i="159"/>
  <c r="U47" i="159"/>
  <c r="C47" i="159"/>
  <c r="Y46" i="159"/>
  <c r="X46" i="159"/>
  <c r="F46" i="159"/>
  <c r="Q46" i="159"/>
  <c r="E46" i="159"/>
  <c r="W46" i="159"/>
  <c r="D46" i="159"/>
  <c r="U46" i="159"/>
  <c r="C46" i="159"/>
  <c r="S46" i="159"/>
  <c r="G46" i="159" a="1"/>
  <c r="Y45" i="159"/>
  <c r="X45" i="159"/>
  <c r="F45" i="159"/>
  <c r="Q45" i="159"/>
  <c r="E45" i="159"/>
  <c r="W45" i="159"/>
  <c r="D45" i="159"/>
  <c r="U45" i="159"/>
  <c r="C45" i="159"/>
  <c r="Y44" i="159"/>
  <c r="X44" i="159"/>
  <c r="F44" i="159"/>
  <c r="Q44" i="159"/>
  <c r="E44" i="159"/>
  <c r="W44" i="159"/>
  <c r="D44" i="159"/>
  <c r="U44" i="159"/>
  <c r="C44" i="159"/>
  <c r="Y43" i="159"/>
  <c r="X43" i="159"/>
  <c r="F43" i="159"/>
  <c r="Q43" i="159"/>
  <c r="E43" i="159"/>
  <c r="W43" i="159"/>
  <c r="D43" i="159"/>
  <c r="U43" i="159"/>
  <c r="C43" i="159"/>
  <c r="S43" i="159"/>
  <c r="Y42" i="159"/>
  <c r="X42" i="159"/>
  <c r="F42" i="159"/>
  <c r="Q42" i="159"/>
  <c r="E42" i="159"/>
  <c r="W42" i="159"/>
  <c r="D42" i="159"/>
  <c r="U42" i="159"/>
  <c r="C42" i="159"/>
  <c r="Y41" i="159"/>
  <c r="X41" i="159"/>
  <c r="F41" i="159"/>
  <c r="Q41" i="159"/>
  <c r="E41" i="159"/>
  <c r="W41" i="159"/>
  <c r="D41" i="159"/>
  <c r="U41" i="159"/>
  <c r="C41" i="159"/>
  <c r="Y40" i="159"/>
  <c r="X40" i="159"/>
  <c r="F40" i="159"/>
  <c r="Q40" i="159"/>
  <c r="E40" i="159"/>
  <c r="W40" i="159"/>
  <c r="D40" i="159"/>
  <c r="U40" i="159"/>
  <c r="C40" i="159"/>
  <c r="Y39" i="159"/>
  <c r="X39" i="159"/>
  <c r="F39" i="159"/>
  <c r="Q39" i="159"/>
  <c r="E39" i="159"/>
  <c r="W39" i="159"/>
  <c r="D39" i="159"/>
  <c r="C39" i="159"/>
  <c r="Y38" i="159"/>
  <c r="X38" i="159"/>
  <c r="F38" i="159"/>
  <c r="Q38" i="159"/>
  <c r="E38" i="159"/>
  <c r="W38" i="159"/>
  <c r="D38" i="159"/>
  <c r="U38" i="159"/>
  <c r="C38" i="159"/>
  <c r="Y37" i="159"/>
  <c r="X37" i="159"/>
  <c r="F37" i="159"/>
  <c r="Q37" i="159"/>
  <c r="E37" i="159"/>
  <c r="W37" i="159"/>
  <c r="D37" i="159"/>
  <c r="C37" i="159"/>
  <c r="Y36" i="159"/>
  <c r="X36" i="159"/>
  <c r="F36" i="159"/>
  <c r="E36" i="159"/>
  <c r="D36" i="159"/>
  <c r="U36" i="159"/>
  <c r="C36" i="159"/>
  <c r="Y35" i="159"/>
  <c r="X35" i="159"/>
  <c r="F35" i="159"/>
  <c r="Q35" i="159"/>
  <c r="E35" i="159"/>
  <c r="D35" i="159"/>
  <c r="U35" i="159"/>
  <c r="C35" i="159"/>
  <c r="Y34" i="159"/>
  <c r="X34" i="159"/>
  <c r="F34" i="159"/>
  <c r="Q34" i="159"/>
  <c r="E34" i="159"/>
  <c r="D34" i="159"/>
  <c r="U34" i="159"/>
  <c r="C34" i="159"/>
  <c r="Y33" i="159"/>
  <c r="X33" i="159"/>
  <c r="F33" i="159"/>
  <c r="Q33" i="159"/>
  <c r="E33" i="159"/>
  <c r="W33" i="159"/>
  <c r="D33" i="159"/>
  <c r="U33" i="159"/>
  <c r="C33" i="159"/>
  <c r="G33" i="159" a="1"/>
  <c r="Y32" i="159"/>
  <c r="X32" i="159"/>
  <c r="F32" i="159"/>
  <c r="Q32" i="159"/>
  <c r="E32" i="159"/>
  <c r="W32" i="159"/>
  <c r="D32" i="159"/>
  <c r="U32" i="159"/>
  <c r="C32" i="159"/>
  <c r="S32" i="159"/>
  <c r="Y31" i="159"/>
  <c r="X31" i="159"/>
  <c r="F31" i="159"/>
  <c r="Q31" i="159"/>
  <c r="E31" i="159"/>
  <c r="W31" i="159"/>
  <c r="D31" i="159"/>
  <c r="U31" i="159"/>
  <c r="C31" i="159"/>
  <c r="Y30" i="159"/>
  <c r="X30" i="159"/>
  <c r="F30" i="159"/>
  <c r="Q30" i="159"/>
  <c r="E30" i="159"/>
  <c r="W30" i="159"/>
  <c r="D30" i="159"/>
  <c r="U30" i="159"/>
  <c r="C30" i="159"/>
  <c r="G30" i="159" a="1"/>
  <c r="S30" i="159"/>
  <c r="Y29" i="159"/>
  <c r="X29" i="159"/>
  <c r="F29" i="159"/>
  <c r="Q29" i="159"/>
  <c r="E29" i="159"/>
  <c r="W29" i="159"/>
  <c r="D29" i="159"/>
  <c r="U29" i="159"/>
  <c r="C29" i="159"/>
  <c r="Y28" i="159"/>
  <c r="X28" i="159"/>
  <c r="F28" i="159"/>
  <c r="E28" i="159"/>
  <c r="W28" i="159"/>
  <c r="D28" i="159"/>
  <c r="U28" i="159"/>
  <c r="C28" i="159"/>
  <c r="Y27" i="159"/>
  <c r="X27" i="159"/>
  <c r="F27" i="159"/>
  <c r="Q27" i="159"/>
  <c r="E27" i="159"/>
  <c r="W27" i="159"/>
  <c r="D27" i="159"/>
  <c r="U27" i="159"/>
  <c r="C27" i="159"/>
  <c r="Y26" i="159"/>
  <c r="X26" i="159"/>
  <c r="F26" i="159"/>
  <c r="Q26" i="159"/>
  <c r="E26" i="159"/>
  <c r="W26" i="159"/>
  <c r="D26" i="159"/>
  <c r="U26" i="159"/>
  <c r="C26" i="159"/>
  <c r="Y25" i="159"/>
  <c r="X25" i="159"/>
  <c r="F25" i="159"/>
  <c r="Q25" i="159"/>
  <c r="E25" i="159"/>
  <c r="W25" i="159"/>
  <c r="D25" i="159"/>
  <c r="U25" i="159"/>
  <c r="C25" i="159"/>
  <c r="Y24" i="159"/>
  <c r="X24" i="159"/>
  <c r="F24" i="159"/>
  <c r="Q24" i="159"/>
  <c r="E24" i="159"/>
  <c r="W24" i="159"/>
  <c r="D24" i="159"/>
  <c r="U24" i="159"/>
  <c r="C24" i="159"/>
  <c r="S24" i="159"/>
  <c r="Y23" i="159"/>
  <c r="X23" i="159"/>
  <c r="F23" i="159"/>
  <c r="Q23" i="159"/>
  <c r="E23" i="159"/>
  <c r="W23" i="159"/>
  <c r="D23" i="159"/>
  <c r="U23" i="159"/>
  <c r="C23" i="159"/>
  <c r="Y22" i="159"/>
  <c r="X22" i="159"/>
  <c r="F22" i="159"/>
  <c r="Q22" i="159"/>
  <c r="E22" i="159"/>
  <c r="W22" i="159"/>
  <c r="D22" i="159"/>
  <c r="U22" i="159"/>
  <c r="C22" i="159"/>
  <c r="Y21" i="159"/>
  <c r="X21" i="159"/>
  <c r="F21" i="159"/>
  <c r="Q21" i="159"/>
  <c r="E21" i="159"/>
  <c r="W21" i="159"/>
  <c r="D21" i="159"/>
  <c r="U21" i="159"/>
  <c r="C21" i="159"/>
  <c r="S21" i="159"/>
  <c r="Y20" i="159"/>
  <c r="X20" i="159"/>
  <c r="F20" i="159"/>
  <c r="Q20" i="159"/>
  <c r="E20" i="159"/>
  <c r="W20" i="159"/>
  <c r="D20" i="159"/>
  <c r="U20" i="159"/>
  <c r="C20" i="159"/>
  <c r="Y19" i="159"/>
  <c r="X19" i="159"/>
  <c r="F19" i="159"/>
  <c r="Q19" i="159"/>
  <c r="E19" i="159"/>
  <c r="W19" i="159"/>
  <c r="D19" i="159"/>
  <c r="U19" i="159"/>
  <c r="C19" i="159"/>
  <c r="S19" i="159"/>
  <c r="Y18" i="159"/>
  <c r="X18" i="159"/>
  <c r="F18" i="159"/>
  <c r="Q18" i="159"/>
  <c r="E18" i="159"/>
  <c r="W18" i="159"/>
  <c r="D18" i="159"/>
  <c r="U18" i="159"/>
  <c r="C18" i="159"/>
  <c r="Y17" i="159"/>
  <c r="X17" i="159"/>
  <c r="F17" i="159"/>
  <c r="Q17" i="159"/>
  <c r="E17" i="159"/>
  <c r="W17" i="159"/>
  <c r="D17" i="159"/>
  <c r="U17" i="159"/>
  <c r="C17" i="159"/>
  <c r="S17" i="159"/>
  <c r="Y16" i="159"/>
  <c r="X16" i="159"/>
  <c r="F16" i="159"/>
  <c r="Q16" i="159"/>
  <c r="E16" i="159"/>
  <c r="W16" i="159"/>
  <c r="D16" i="159"/>
  <c r="U16" i="159"/>
  <c r="C16" i="159"/>
  <c r="Y15" i="159"/>
  <c r="X15" i="159"/>
  <c r="F15" i="159"/>
  <c r="Q15" i="159"/>
  <c r="E15" i="159"/>
  <c r="W15" i="159"/>
  <c r="D15" i="159"/>
  <c r="U15" i="159"/>
  <c r="C15" i="159"/>
  <c r="Y14" i="159"/>
  <c r="X14" i="159"/>
  <c r="F14" i="159"/>
  <c r="Q14" i="159"/>
  <c r="E14" i="159"/>
  <c r="W14" i="159"/>
  <c r="D14" i="159"/>
  <c r="U14" i="159"/>
  <c r="C14" i="159"/>
  <c r="Y13" i="159"/>
  <c r="X13" i="159"/>
  <c r="F13" i="159"/>
  <c r="Q13" i="159"/>
  <c r="E13" i="159"/>
  <c r="W13" i="159"/>
  <c r="D13" i="159"/>
  <c r="U13" i="159"/>
  <c r="C13" i="159"/>
  <c r="Y12" i="159"/>
  <c r="X12" i="159"/>
  <c r="F12" i="159"/>
  <c r="Q12" i="159"/>
  <c r="E12" i="159"/>
  <c r="W12" i="159"/>
  <c r="D12" i="159"/>
  <c r="U12" i="159"/>
  <c r="C12" i="159"/>
  <c r="Y11" i="159"/>
  <c r="X11" i="159"/>
  <c r="F11" i="159"/>
  <c r="Q11" i="159"/>
  <c r="E11" i="159"/>
  <c r="W11" i="159"/>
  <c r="D11" i="159"/>
  <c r="U11" i="159"/>
  <c r="C11" i="159"/>
  <c r="Y10" i="159"/>
  <c r="X10" i="159"/>
  <c r="F10" i="159"/>
  <c r="Q10" i="159"/>
  <c r="E10" i="159"/>
  <c r="W10" i="159"/>
  <c r="D10" i="159"/>
  <c r="U10" i="159"/>
  <c r="C10" i="159"/>
  <c r="S10" i="159"/>
  <c r="Y9" i="159"/>
  <c r="X9" i="159"/>
  <c r="F9" i="159"/>
  <c r="Q9" i="159"/>
  <c r="E9" i="159"/>
  <c r="W9" i="159"/>
  <c r="D9" i="159"/>
  <c r="U9" i="159"/>
  <c r="C9" i="159"/>
  <c r="Y8" i="159"/>
  <c r="X8" i="159"/>
  <c r="F8" i="159"/>
  <c r="Q8" i="159"/>
  <c r="E8" i="159"/>
  <c r="W8" i="159"/>
  <c r="D8" i="159"/>
  <c r="U8" i="159"/>
  <c r="C8" i="159"/>
  <c r="Y7" i="159"/>
  <c r="X7" i="159"/>
  <c r="F7" i="159"/>
  <c r="Q7" i="159"/>
  <c r="E7" i="159"/>
  <c r="W7" i="159"/>
  <c r="D7" i="159"/>
  <c r="U7" i="159"/>
  <c r="C7" i="159"/>
  <c r="Z1" i="159" a="1"/>
  <c r="E104" i="4"/>
  <c r="D104" i="4"/>
  <c r="B104" i="4"/>
  <c r="E88" i="4"/>
  <c r="D88" i="4"/>
  <c r="B88" i="4"/>
  <c r="C88" i="4"/>
  <c r="E72" i="4"/>
  <c r="D72" i="4"/>
  <c r="B72" i="4"/>
  <c r="C72" i="4"/>
  <c r="Y3" i="114"/>
  <c r="X3" i="114"/>
  <c r="W3" i="114"/>
  <c r="V3" i="114"/>
  <c r="U3" i="114"/>
  <c r="T3" i="114"/>
  <c r="S3" i="114"/>
  <c r="R3" i="114"/>
  <c r="Q3" i="114"/>
  <c r="P3" i="114"/>
  <c r="O3" i="114"/>
  <c r="N3" i="114"/>
  <c r="M3" i="114"/>
  <c r="L3" i="114"/>
  <c r="K3" i="114"/>
  <c r="J3" i="114"/>
  <c r="I3" i="114"/>
  <c r="H3" i="114"/>
  <c r="G3" i="114"/>
  <c r="F3" i="114"/>
  <c r="E3" i="114"/>
  <c r="D3" i="114"/>
  <c r="C3" i="114"/>
  <c r="B3" i="114"/>
  <c r="T676" i="124"/>
  <c r="S676" i="124"/>
  <c r="Q676" i="124"/>
  <c r="T675" i="124"/>
  <c r="S675" i="124"/>
  <c r="Q675" i="124"/>
  <c r="T674" i="124"/>
  <c r="S674" i="124"/>
  <c r="Q674" i="124"/>
  <c r="W673" i="124"/>
  <c r="T673" i="124"/>
  <c r="S673" i="124"/>
  <c r="Q673" i="124"/>
  <c r="T672" i="124"/>
  <c r="S672" i="124"/>
  <c r="Q672" i="124"/>
  <c r="W671" i="124"/>
  <c r="V671" i="124"/>
  <c r="U671" i="124"/>
  <c r="T671" i="124"/>
  <c r="S671" i="124"/>
  <c r="Q671" i="124"/>
  <c r="W670" i="124"/>
  <c r="V670" i="124"/>
  <c r="U670" i="124"/>
  <c r="T670" i="124"/>
  <c r="S670" i="124"/>
  <c r="Q670" i="124"/>
  <c r="L670" i="124"/>
  <c r="K670" i="124"/>
  <c r="T669" i="124"/>
  <c r="S669" i="124"/>
  <c r="Q669" i="124"/>
  <c r="T668" i="124"/>
  <c r="S668" i="124"/>
  <c r="Q668" i="124"/>
  <c r="T667" i="124"/>
  <c r="S667" i="124"/>
  <c r="Q667" i="124"/>
  <c r="W666" i="124"/>
  <c r="T666" i="124"/>
  <c r="S666" i="124"/>
  <c r="Q666" i="124"/>
  <c r="T665" i="124"/>
  <c r="S665" i="124"/>
  <c r="Q665" i="124"/>
  <c r="W664" i="124"/>
  <c r="V664" i="124"/>
  <c r="U664" i="124"/>
  <c r="T664" i="124"/>
  <c r="S664" i="124"/>
  <c r="Q664" i="124"/>
  <c r="W663" i="124"/>
  <c r="V663" i="124"/>
  <c r="U663" i="124"/>
  <c r="T663" i="124"/>
  <c r="S663" i="124"/>
  <c r="Q663" i="124"/>
  <c r="L663" i="124"/>
  <c r="K663" i="124"/>
  <c r="T662" i="124"/>
  <c r="S662" i="124"/>
  <c r="Q662" i="124"/>
  <c r="T661" i="124"/>
  <c r="S661" i="124"/>
  <c r="Q661" i="124"/>
  <c r="T660" i="124"/>
  <c r="S660" i="124"/>
  <c r="Q660" i="124"/>
  <c r="W659" i="124"/>
  <c r="T659" i="124"/>
  <c r="S659" i="124"/>
  <c r="Q659" i="124"/>
  <c r="T658" i="124"/>
  <c r="S658" i="124"/>
  <c r="Q658" i="124"/>
  <c r="W657" i="124"/>
  <c r="V657" i="124"/>
  <c r="U657" i="124"/>
  <c r="T657" i="124"/>
  <c r="S657" i="124"/>
  <c r="Q657" i="124"/>
  <c r="W656" i="124"/>
  <c r="V656" i="124"/>
  <c r="U656" i="124"/>
  <c r="T656" i="124"/>
  <c r="S656" i="124"/>
  <c r="Q656" i="124"/>
  <c r="L656" i="124"/>
  <c r="K656" i="124"/>
  <c r="T655" i="124"/>
  <c r="S655" i="124"/>
  <c r="Q655" i="124"/>
  <c r="T654" i="124"/>
  <c r="S654" i="124"/>
  <c r="Q654" i="124"/>
  <c r="T653" i="124"/>
  <c r="S653" i="124"/>
  <c r="Q653" i="124"/>
  <c r="W652" i="124"/>
  <c r="T652" i="124"/>
  <c r="S652" i="124"/>
  <c r="Q652" i="124"/>
  <c r="T651" i="124"/>
  <c r="S651" i="124"/>
  <c r="Q651" i="124"/>
  <c r="W650" i="124"/>
  <c r="V650" i="124"/>
  <c r="U650" i="124"/>
  <c r="T650" i="124"/>
  <c r="S650" i="124"/>
  <c r="Q650" i="124"/>
  <c r="W649" i="124"/>
  <c r="V649" i="124"/>
  <c r="U649" i="124"/>
  <c r="T649" i="124"/>
  <c r="S649" i="124"/>
  <c r="Q649" i="124"/>
  <c r="M649" i="124"/>
  <c r="L649" i="124"/>
  <c r="K649" i="124"/>
  <c r="T648" i="124"/>
  <c r="S648" i="124"/>
  <c r="Q648" i="124"/>
  <c r="T647" i="124"/>
  <c r="S647" i="124"/>
  <c r="Q647" i="124"/>
  <c r="T646" i="124"/>
  <c r="S646" i="124"/>
  <c r="Q646" i="124"/>
  <c r="W645" i="124"/>
  <c r="T645" i="124"/>
  <c r="S645" i="124"/>
  <c r="Q645" i="124"/>
  <c r="T644" i="124"/>
  <c r="S644" i="124"/>
  <c r="Q644" i="124"/>
  <c r="W643" i="124"/>
  <c r="V643" i="124"/>
  <c r="U643" i="124"/>
  <c r="T643" i="124"/>
  <c r="S643" i="124"/>
  <c r="Q643" i="124"/>
  <c r="W642" i="124"/>
  <c r="V642" i="124"/>
  <c r="U642" i="124"/>
  <c r="T642" i="124"/>
  <c r="S642" i="124"/>
  <c r="Q642" i="124"/>
  <c r="L642" i="124"/>
  <c r="K642" i="124"/>
  <c r="T641" i="124"/>
  <c r="S641" i="124"/>
  <c r="Q641" i="124"/>
  <c r="T640" i="124"/>
  <c r="S640" i="124"/>
  <c r="Q640" i="124"/>
  <c r="T639" i="124"/>
  <c r="S639" i="124"/>
  <c r="Q639" i="124"/>
  <c r="W638" i="124"/>
  <c r="T638" i="124"/>
  <c r="S638" i="124"/>
  <c r="Q638" i="124"/>
  <c r="T637" i="124"/>
  <c r="S637" i="124"/>
  <c r="Q637" i="124"/>
  <c r="W636" i="124"/>
  <c r="V636" i="124"/>
  <c r="U636" i="124"/>
  <c r="T636" i="124"/>
  <c r="S636" i="124"/>
  <c r="Q636" i="124"/>
  <c r="W635" i="124"/>
  <c r="V635" i="124"/>
  <c r="U635" i="124"/>
  <c r="T635" i="124"/>
  <c r="S635" i="124"/>
  <c r="Q635" i="124"/>
  <c r="L635" i="124"/>
  <c r="K635" i="124"/>
  <c r="T634" i="124"/>
  <c r="S634" i="124"/>
  <c r="Q634" i="124"/>
  <c r="T633" i="124"/>
  <c r="S633" i="124"/>
  <c r="Q633" i="124"/>
  <c r="T632" i="124"/>
  <c r="S632" i="124"/>
  <c r="Q632" i="124"/>
  <c r="W631" i="124"/>
  <c r="T631" i="124"/>
  <c r="S631" i="124"/>
  <c r="Q631" i="124"/>
  <c r="T630" i="124"/>
  <c r="S630" i="124"/>
  <c r="Q630" i="124"/>
  <c r="W629" i="124"/>
  <c r="V629" i="124"/>
  <c r="U629" i="124"/>
  <c r="T629" i="124"/>
  <c r="S629" i="124"/>
  <c r="Q629" i="124"/>
  <c r="W628" i="124"/>
  <c r="V628" i="124"/>
  <c r="U628" i="124"/>
  <c r="T628" i="124"/>
  <c r="S628" i="124"/>
  <c r="Q628" i="124"/>
  <c r="L628" i="124"/>
  <c r="K628" i="124"/>
  <c r="T627" i="124"/>
  <c r="S627" i="124"/>
  <c r="Q627" i="124"/>
  <c r="T626" i="124"/>
  <c r="S626" i="124"/>
  <c r="Q626" i="124"/>
  <c r="T625" i="124"/>
  <c r="S625" i="124"/>
  <c r="Q625" i="124"/>
  <c r="W624" i="124"/>
  <c r="T624" i="124"/>
  <c r="S624" i="124"/>
  <c r="Q624" i="124"/>
  <c r="T623" i="124"/>
  <c r="S623" i="124"/>
  <c r="Q623" i="124"/>
  <c r="W622" i="124"/>
  <c r="V622" i="124"/>
  <c r="U622" i="124"/>
  <c r="T622" i="124"/>
  <c r="S622" i="124"/>
  <c r="Q622" i="124"/>
  <c r="W621" i="124"/>
  <c r="V621" i="124"/>
  <c r="U621" i="124"/>
  <c r="T621" i="124"/>
  <c r="S621" i="124"/>
  <c r="Q621" i="124"/>
  <c r="M621" i="124"/>
  <c r="L621" i="124"/>
  <c r="K621" i="124"/>
  <c r="T620" i="124"/>
  <c r="S620" i="124"/>
  <c r="Q620" i="124"/>
  <c r="T619" i="124"/>
  <c r="S619" i="124"/>
  <c r="Q619" i="124"/>
  <c r="T618" i="124"/>
  <c r="S618" i="124"/>
  <c r="Q618" i="124"/>
  <c r="W617" i="124"/>
  <c r="T617" i="124"/>
  <c r="S617" i="124"/>
  <c r="Q617" i="124"/>
  <c r="T616" i="124"/>
  <c r="S616" i="124"/>
  <c r="Q616" i="124"/>
  <c r="W615" i="124"/>
  <c r="V615" i="124"/>
  <c r="U615" i="124"/>
  <c r="T615" i="124"/>
  <c r="S615" i="124"/>
  <c r="Q615" i="124"/>
  <c r="W614" i="124"/>
  <c r="V614" i="124"/>
  <c r="U614" i="124"/>
  <c r="T614" i="124"/>
  <c r="S614" i="124"/>
  <c r="Q614" i="124"/>
  <c r="L614" i="124"/>
  <c r="K614" i="124"/>
  <c r="T613" i="124"/>
  <c r="S613" i="124"/>
  <c r="Q613" i="124"/>
  <c r="T612" i="124"/>
  <c r="S612" i="124"/>
  <c r="Q612" i="124"/>
  <c r="T611" i="124"/>
  <c r="S611" i="124"/>
  <c r="Q611" i="124"/>
  <c r="W610" i="124"/>
  <c r="T610" i="124"/>
  <c r="S610" i="124"/>
  <c r="Q610" i="124"/>
  <c r="T609" i="124"/>
  <c r="S609" i="124"/>
  <c r="Q609" i="124"/>
  <c r="W608" i="124"/>
  <c r="V608" i="124"/>
  <c r="U608" i="124"/>
  <c r="T608" i="124"/>
  <c r="S608" i="124"/>
  <c r="Q608" i="124"/>
  <c r="W607" i="124"/>
  <c r="V607" i="124"/>
  <c r="U607" i="124"/>
  <c r="T607" i="124"/>
  <c r="S607" i="124"/>
  <c r="Q607" i="124"/>
  <c r="L607" i="124"/>
  <c r="K607" i="124"/>
  <c r="T606" i="124"/>
  <c r="S606" i="124"/>
  <c r="Q606" i="124"/>
  <c r="T605" i="124"/>
  <c r="S605" i="124"/>
  <c r="Q605" i="124"/>
  <c r="T604" i="124"/>
  <c r="S604" i="124"/>
  <c r="Q604" i="124"/>
  <c r="W603" i="124"/>
  <c r="T603" i="124"/>
  <c r="S603" i="124"/>
  <c r="Q603" i="124"/>
  <c r="T602" i="124"/>
  <c r="S602" i="124"/>
  <c r="Q602" i="124"/>
  <c r="W601" i="124"/>
  <c r="V601" i="124"/>
  <c r="U601" i="124"/>
  <c r="T601" i="124"/>
  <c r="S601" i="124"/>
  <c r="Q601" i="124"/>
  <c r="W600" i="124"/>
  <c r="V600" i="124"/>
  <c r="U600" i="124"/>
  <c r="T600" i="124"/>
  <c r="S600" i="124"/>
  <c r="Q600" i="124"/>
  <c r="L600" i="124"/>
  <c r="K600" i="124"/>
  <c r="T599" i="124"/>
  <c r="S599" i="124"/>
  <c r="Q599" i="124"/>
  <c r="T598" i="124"/>
  <c r="S598" i="124"/>
  <c r="Q598" i="124"/>
  <c r="T597" i="124"/>
  <c r="S597" i="124"/>
  <c r="Q597" i="124"/>
  <c r="W596" i="124"/>
  <c r="T596" i="124"/>
  <c r="S596" i="124"/>
  <c r="Q596" i="124"/>
  <c r="T595" i="124"/>
  <c r="S595" i="124"/>
  <c r="Q595" i="124"/>
  <c r="W594" i="124"/>
  <c r="V594" i="124"/>
  <c r="U594" i="124"/>
  <c r="T594" i="124"/>
  <c r="S594" i="124"/>
  <c r="Q594" i="124"/>
  <c r="W593" i="124"/>
  <c r="V593" i="124"/>
  <c r="U593" i="124"/>
  <c r="T593" i="124"/>
  <c r="S593" i="124"/>
  <c r="Q593" i="124"/>
  <c r="M593" i="124"/>
  <c r="L593" i="124"/>
  <c r="K593" i="124"/>
  <c r="T592" i="124"/>
  <c r="S592" i="124"/>
  <c r="Q592" i="124"/>
  <c r="T591" i="124"/>
  <c r="S591" i="124"/>
  <c r="Q591" i="124"/>
  <c r="T590" i="124"/>
  <c r="S590" i="124"/>
  <c r="Q590" i="124"/>
  <c r="W589" i="124"/>
  <c r="T589" i="124"/>
  <c r="S589" i="124"/>
  <c r="Q589" i="124"/>
  <c r="T588" i="124"/>
  <c r="S588" i="124"/>
  <c r="Q588" i="124"/>
  <c r="W587" i="124"/>
  <c r="V587" i="124"/>
  <c r="U587" i="124"/>
  <c r="T587" i="124"/>
  <c r="S587" i="124"/>
  <c r="Q587" i="124"/>
  <c r="W586" i="124"/>
  <c r="V586" i="124"/>
  <c r="U586" i="124"/>
  <c r="T586" i="124"/>
  <c r="S586" i="124"/>
  <c r="Q586" i="124"/>
  <c r="L586" i="124"/>
  <c r="K586" i="124"/>
  <c r="T585" i="124"/>
  <c r="S585" i="124"/>
  <c r="Q585" i="124"/>
  <c r="T584" i="124"/>
  <c r="S584" i="124"/>
  <c r="Q584" i="124"/>
  <c r="T583" i="124"/>
  <c r="S583" i="124"/>
  <c r="Q583" i="124"/>
  <c r="W582" i="124"/>
  <c r="T582" i="124"/>
  <c r="S582" i="124"/>
  <c r="Q582" i="124"/>
  <c r="T581" i="124"/>
  <c r="S581" i="124"/>
  <c r="Q581" i="124"/>
  <c r="W580" i="124"/>
  <c r="V580" i="124"/>
  <c r="U580" i="124"/>
  <c r="T580" i="124"/>
  <c r="S580" i="124"/>
  <c r="Q580" i="124"/>
  <c r="W579" i="124"/>
  <c r="V579" i="124"/>
  <c r="U579" i="124"/>
  <c r="T579" i="124"/>
  <c r="S579" i="124"/>
  <c r="Q579" i="124"/>
  <c r="L579" i="124"/>
  <c r="K579" i="124"/>
  <c r="T578" i="124"/>
  <c r="S578" i="124"/>
  <c r="Q578" i="124"/>
  <c r="T577" i="124"/>
  <c r="S577" i="124"/>
  <c r="Q577" i="124"/>
  <c r="T576" i="124"/>
  <c r="S576" i="124"/>
  <c r="Q576" i="124"/>
  <c r="W575" i="124"/>
  <c r="T575" i="124"/>
  <c r="S575" i="124"/>
  <c r="Q575" i="124"/>
  <c r="T574" i="124"/>
  <c r="S574" i="124"/>
  <c r="Q574" i="124"/>
  <c r="W573" i="124"/>
  <c r="V573" i="124"/>
  <c r="U573" i="124"/>
  <c r="T573" i="124"/>
  <c r="S573" i="124"/>
  <c r="Q573" i="124"/>
  <c r="W572" i="124"/>
  <c r="V572" i="124"/>
  <c r="U572" i="124"/>
  <c r="T572" i="124"/>
  <c r="S572" i="124"/>
  <c r="Q572" i="124"/>
  <c r="L572" i="124"/>
  <c r="K572" i="124"/>
  <c r="T571" i="124"/>
  <c r="S571" i="124"/>
  <c r="Q571" i="124"/>
  <c r="T570" i="124"/>
  <c r="S570" i="124"/>
  <c r="Q570" i="124"/>
  <c r="T569" i="124"/>
  <c r="S569" i="124"/>
  <c r="Q569" i="124"/>
  <c r="W568" i="124"/>
  <c r="T568" i="124"/>
  <c r="S568" i="124"/>
  <c r="Q568" i="124"/>
  <c r="T567" i="124"/>
  <c r="S567" i="124"/>
  <c r="Q567" i="124"/>
  <c r="W566" i="124"/>
  <c r="V566" i="124"/>
  <c r="U566" i="124"/>
  <c r="T566" i="124"/>
  <c r="S566" i="124"/>
  <c r="Q566" i="124"/>
  <c r="W565" i="124"/>
  <c r="V565" i="124"/>
  <c r="U565" i="124"/>
  <c r="T565" i="124"/>
  <c r="S565" i="124"/>
  <c r="Q565" i="124"/>
  <c r="M565" i="124"/>
  <c r="L565" i="124"/>
  <c r="K565" i="124"/>
  <c r="T564" i="124"/>
  <c r="S564" i="124"/>
  <c r="Q564" i="124"/>
  <c r="T563" i="124"/>
  <c r="S563" i="124"/>
  <c r="Q563" i="124"/>
  <c r="T562" i="124"/>
  <c r="S562" i="124"/>
  <c r="Q562" i="124"/>
  <c r="W561" i="124"/>
  <c r="T561" i="124"/>
  <c r="S561" i="124"/>
  <c r="Q561" i="124"/>
  <c r="T560" i="124"/>
  <c r="S560" i="124"/>
  <c r="Q560" i="124"/>
  <c r="W559" i="124"/>
  <c r="V559" i="124"/>
  <c r="U559" i="124"/>
  <c r="T559" i="124"/>
  <c r="S559" i="124"/>
  <c r="Q559" i="124"/>
  <c r="W558" i="124"/>
  <c r="V558" i="124"/>
  <c r="U558" i="124"/>
  <c r="T558" i="124"/>
  <c r="S558" i="124"/>
  <c r="Q558" i="124"/>
  <c r="L558" i="124"/>
  <c r="K558" i="124"/>
  <c r="T557" i="124"/>
  <c r="S557" i="124"/>
  <c r="Q557" i="124"/>
  <c r="T556" i="124"/>
  <c r="S556" i="124"/>
  <c r="Q556" i="124"/>
  <c r="T555" i="124"/>
  <c r="S555" i="124"/>
  <c r="Q555" i="124"/>
  <c r="W554" i="124"/>
  <c r="T554" i="124"/>
  <c r="S554" i="124"/>
  <c r="Q554" i="124"/>
  <c r="T553" i="124"/>
  <c r="S553" i="124"/>
  <c r="Q553" i="124"/>
  <c r="W552" i="124"/>
  <c r="V552" i="124"/>
  <c r="U552" i="124"/>
  <c r="T552" i="124"/>
  <c r="S552" i="124"/>
  <c r="Q552" i="124"/>
  <c r="W551" i="124"/>
  <c r="V551" i="124"/>
  <c r="U551" i="124"/>
  <c r="T551" i="124"/>
  <c r="S551" i="124"/>
  <c r="Q551" i="124"/>
  <c r="L551" i="124"/>
  <c r="K551" i="124"/>
  <c r="T550" i="124"/>
  <c r="S550" i="124"/>
  <c r="Q550" i="124"/>
  <c r="T549" i="124"/>
  <c r="S549" i="124"/>
  <c r="Q549" i="124"/>
  <c r="T548" i="124"/>
  <c r="S548" i="124"/>
  <c r="Q548" i="124"/>
  <c r="W547" i="124"/>
  <c r="T547" i="124"/>
  <c r="S547" i="124"/>
  <c r="Q547" i="124"/>
  <c r="T546" i="124"/>
  <c r="S546" i="124"/>
  <c r="Q546" i="124"/>
  <c r="W545" i="124"/>
  <c r="V545" i="124"/>
  <c r="U545" i="124"/>
  <c r="T545" i="124"/>
  <c r="S545" i="124"/>
  <c r="Q545" i="124"/>
  <c r="W544" i="124"/>
  <c r="V544" i="124"/>
  <c r="U544" i="124"/>
  <c r="T544" i="124"/>
  <c r="S544" i="124"/>
  <c r="Q544" i="124"/>
  <c r="L544" i="124"/>
  <c r="K544" i="124"/>
  <c r="T543" i="124"/>
  <c r="S543" i="124"/>
  <c r="Q543" i="124"/>
  <c r="T542" i="124"/>
  <c r="S542" i="124"/>
  <c r="Q542" i="124"/>
  <c r="T541" i="124"/>
  <c r="S541" i="124"/>
  <c r="Q541" i="124"/>
  <c r="W540" i="124"/>
  <c r="T540" i="124"/>
  <c r="S540" i="124"/>
  <c r="Q540" i="124"/>
  <c r="T539" i="124"/>
  <c r="S539" i="124"/>
  <c r="Q539" i="124"/>
  <c r="W538" i="124"/>
  <c r="V538" i="124"/>
  <c r="U538" i="124"/>
  <c r="T538" i="124"/>
  <c r="S538" i="124"/>
  <c r="Q538" i="124"/>
  <c r="W537" i="124"/>
  <c r="V537" i="124"/>
  <c r="U537" i="124"/>
  <c r="T537" i="124"/>
  <c r="S537" i="124"/>
  <c r="Q537" i="124"/>
  <c r="M537" i="124"/>
  <c r="L537" i="124"/>
  <c r="K537" i="124"/>
  <c r="T536" i="124"/>
  <c r="S536" i="124"/>
  <c r="Q536" i="124"/>
  <c r="T535" i="124"/>
  <c r="S535" i="124"/>
  <c r="Q535" i="124"/>
  <c r="T534" i="124"/>
  <c r="S534" i="124"/>
  <c r="Q534" i="124"/>
  <c r="W533" i="124"/>
  <c r="T533" i="124"/>
  <c r="S533" i="124"/>
  <c r="Q533" i="124"/>
  <c r="T532" i="124"/>
  <c r="S532" i="124"/>
  <c r="Q532" i="124"/>
  <c r="W531" i="124"/>
  <c r="V531" i="124"/>
  <c r="U531" i="124"/>
  <c r="T531" i="124"/>
  <c r="S531" i="124"/>
  <c r="Q531" i="124"/>
  <c r="W530" i="124"/>
  <c r="V530" i="124"/>
  <c r="U530" i="124"/>
  <c r="T530" i="124"/>
  <c r="S530" i="124"/>
  <c r="Q530" i="124"/>
  <c r="L530" i="124"/>
  <c r="K530" i="124"/>
  <c r="T529" i="124"/>
  <c r="S529" i="124"/>
  <c r="Q529" i="124"/>
  <c r="T528" i="124"/>
  <c r="S528" i="124"/>
  <c r="Q528" i="124"/>
  <c r="T527" i="124"/>
  <c r="S527" i="124"/>
  <c r="Q527" i="124"/>
  <c r="W526" i="124"/>
  <c r="T526" i="124"/>
  <c r="S526" i="124"/>
  <c r="Q526" i="124"/>
  <c r="T525" i="124"/>
  <c r="S525" i="124"/>
  <c r="Q525" i="124"/>
  <c r="W524" i="124"/>
  <c r="V524" i="124"/>
  <c r="U524" i="124"/>
  <c r="T524" i="124"/>
  <c r="S524" i="124"/>
  <c r="Q524" i="124"/>
  <c r="W523" i="124"/>
  <c r="V523" i="124"/>
  <c r="U523" i="124"/>
  <c r="T523" i="124"/>
  <c r="S523" i="124"/>
  <c r="Q523" i="124"/>
  <c r="L523" i="124"/>
  <c r="K523" i="124"/>
  <c r="T522" i="124"/>
  <c r="S522" i="124"/>
  <c r="Q522" i="124"/>
  <c r="T521" i="124"/>
  <c r="S521" i="124"/>
  <c r="Q521" i="124"/>
  <c r="T520" i="124"/>
  <c r="S520" i="124"/>
  <c r="Q520" i="124"/>
  <c r="W519" i="124"/>
  <c r="T519" i="124"/>
  <c r="S519" i="124"/>
  <c r="Q519" i="124"/>
  <c r="T518" i="124"/>
  <c r="S518" i="124"/>
  <c r="Q518" i="124"/>
  <c r="W517" i="124"/>
  <c r="V517" i="124"/>
  <c r="U517" i="124"/>
  <c r="T517" i="124"/>
  <c r="S517" i="124"/>
  <c r="Q517" i="124"/>
  <c r="W516" i="124"/>
  <c r="V516" i="124"/>
  <c r="U516" i="124"/>
  <c r="T516" i="124"/>
  <c r="S516" i="124"/>
  <c r="Q516" i="124"/>
  <c r="L516" i="124"/>
  <c r="K516" i="124"/>
  <c r="T515" i="124"/>
  <c r="S515" i="124"/>
  <c r="Q515" i="124"/>
  <c r="T514" i="124"/>
  <c r="S514" i="124"/>
  <c r="Q514" i="124"/>
  <c r="T513" i="124"/>
  <c r="S513" i="124"/>
  <c r="Q513" i="124"/>
  <c r="W512" i="124"/>
  <c r="T512" i="124"/>
  <c r="S512" i="124"/>
  <c r="Q512" i="124"/>
  <c r="T511" i="124"/>
  <c r="S511" i="124"/>
  <c r="Q511" i="124"/>
  <c r="W510" i="124"/>
  <c r="V510" i="124"/>
  <c r="U510" i="124"/>
  <c r="T510" i="124"/>
  <c r="S510" i="124"/>
  <c r="Q510" i="124"/>
  <c r="W509" i="124"/>
  <c r="V509" i="124"/>
  <c r="U509" i="124"/>
  <c r="T509" i="124"/>
  <c r="X510" i="124"/>
  <c r="S509" i="124"/>
  <c r="Q509" i="124"/>
  <c r="M509" i="124"/>
  <c r="L509" i="124"/>
  <c r="K509" i="124"/>
  <c r="T508" i="124"/>
  <c r="S508" i="124"/>
  <c r="Q508" i="124"/>
  <c r="T507" i="124"/>
  <c r="S507" i="124"/>
  <c r="Q507" i="124"/>
  <c r="T506" i="124"/>
  <c r="S506" i="124"/>
  <c r="Q506" i="124"/>
  <c r="W505" i="124"/>
  <c r="T505" i="124"/>
  <c r="S505" i="124"/>
  <c r="Q505" i="124"/>
  <c r="T504" i="124"/>
  <c r="S504" i="124"/>
  <c r="Q504" i="124"/>
  <c r="W503" i="124"/>
  <c r="V503" i="124"/>
  <c r="U503" i="124"/>
  <c r="T503" i="124"/>
  <c r="S503" i="124"/>
  <c r="Q503" i="124"/>
  <c r="W502" i="124"/>
  <c r="V502" i="124"/>
  <c r="U502" i="124"/>
  <c r="T502" i="124"/>
  <c r="S502" i="124"/>
  <c r="Q502" i="124"/>
  <c r="L502" i="124"/>
  <c r="K502" i="124"/>
  <c r="T501" i="124"/>
  <c r="S501" i="124"/>
  <c r="Q501" i="124"/>
  <c r="T500" i="124"/>
  <c r="S500" i="124"/>
  <c r="Q500" i="124"/>
  <c r="T499" i="124"/>
  <c r="S499" i="124"/>
  <c r="Q499" i="124"/>
  <c r="W498" i="124"/>
  <c r="T498" i="124"/>
  <c r="S498" i="124"/>
  <c r="Q498" i="124"/>
  <c r="T497" i="124"/>
  <c r="S497" i="124"/>
  <c r="Q497" i="124"/>
  <c r="W496" i="124"/>
  <c r="V496" i="124"/>
  <c r="U496" i="124"/>
  <c r="T496" i="124"/>
  <c r="S496" i="124"/>
  <c r="Q496" i="124"/>
  <c r="W495" i="124"/>
  <c r="V495" i="124"/>
  <c r="U495" i="124"/>
  <c r="T495" i="124"/>
  <c r="X496" i="124"/>
  <c r="S495" i="124"/>
  <c r="Q495" i="124"/>
  <c r="X495" i="124"/>
  <c r="L495" i="124"/>
  <c r="K495" i="124"/>
  <c r="T494" i="124"/>
  <c r="S494" i="124"/>
  <c r="Q494" i="124"/>
  <c r="T493" i="124"/>
  <c r="S493" i="124"/>
  <c r="Q493" i="124"/>
  <c r="T492" i="124"/>
  <c r="S492" i="124"/>
  <c r="Q492" i="124"/>
  <c r="W491" i="124"/>
  <c r="T491" i="124"/>
  <c r="S491" i="124"/>
  <c r="Q491" i="124"/>
  <c r="T490" i="124"/>
  <c r="S490" i="124"/>
  <c r="Q490" i="124"/>
  <c r="W489" i="124"/>
  <c r="V489" i="124"/>
  <c r="U489" i="124"/>
  <c r="T489" i="124"/>
  <c r="S489" i="124"/>
  <c r="Q489" i="124"/>
  <c r="W488" i="124"/>
  <c r="V488" i="124"/>
  <c r="U488" i="124"/>
  <c r="T488" i="124"/>
  <c r="S488" i="124"/>
  <c r="Q488" i="124"/>
  <c r="L488" i="124"/>
  <c r="K488" i="124"/>
  <c r="T487" i="124"/>
  <c r="S487" i="124"/>
  <c r="Q487" i="124"/>
  <c r="T486" i="124"/>
  <c r="S486" i="124"/>
  <c r="Q486" i="124"/>
  <c r="T485" i="124"/>
  <c r="S485" i="124"/>
  <c r="Q485" i="124"/>
  <c r="W484" i="124"/>
  <c r="T484" i="124"/>
  <c r="S484" i="124"/>
  <c r="Q484" i="124"/>
  <c r="T483" i="124"/>
  <c r="S483" i="124"/>
  <c r="Q483" i="124"/>
  <c r="W482" i="124"/>
  <c r="V482" i="124"/>
  <c r="U482" i="124"/>
  <c r="T482" i="124"/>
  <c r="S482" i="124"/>
  <c r="Q482" i="124"/>
  <c r="W481" i="124"/>
  <c r="V481" i="124"/>
  <c r="U481" i="124"/>
  <c r="T481" i="124"/>
  <c r="S481" i="124"/>
  <c r="Q481" i="124"/>
  <c r="M481" i="124"/>
  <c r="L481" i="124"/>
  <c r="K481" i="124"/>
  <c r="T480" i="124"/>
  <c r="S480" i="124"/>
  <c r="Q480" i="124"/>
  <c r="T479" i="124"/>
  <c r="S479" i="124"/>
  <c r="Q479" i="124"/>
  <c r="T478" i="124"/>
  <c r="S478" i="124"/>
  <c r="Q478" i="124"/>
  <c r="W477" i="124"/>
  <c r="T477" i="124"/>
  <c r="S477" i="124"/>
  <c r="Q477" i="124"/>
  <c r="T476" i="124"/>
  <c r="S476" i="124"/>
  <c r="Q476" i="124"/>
  <c r="W475" i="124"/>
  <c r="V475" i="124"/>
  <c r="U475" i="124"/>
  <c r="T475" i="124"/>
  <c r="S475" i="124"/>
  <c r="Q475" i="124"/>
  <c r="W474" i="124"/>
  <c r="V474" i="124"/>
  <c r="U474" i="124"/>
  <c r="T474" i="124"/>
  <c r="S474" i="124"/>
  <c r="Q474" i="124"/>
  <c r="L474" i="124"/>
  <c r="K474" i="124"/>
  <c r="T473" i="124"/>
  <c r="S473" i="124"/>
  <c r="Q473" i="124"/>
  <c r="T472" i="124"/>
  <c r="S472" i="124"/>
  <c r="Q472" i="124"/>
  <c r="T471" i="124"/>
  <c r="S471" i="124"/>
  <c r="Q471" i="124"/>
  <c r="W470" i="124"/>
  <c r="T470" i="124"/>
  <c r="S470" i="124"/>
  <c r="Q470" i="124"/>
  <c r="T469" i="124"/>
  <c r="S469" i="124"/>
  <c r="Q469" i="124"/>
  <c r="W468" i="124"/>
  <c r="V468" i="124"/>
  <c r="U468" i="124"/>
  <c r="T468" i="124"/>
  <c r="S468" i="124"/>
  <c r="Q468" i="124"/>
  <c r="W467" i="124"/>
  <c r="V467" i="124"/>
  <c r="U467" i="124"/>
  <c r="T467" i="124"/>
  <c r="S467" i="124"/>
  <c r="Q467" i="124"/>
  <c r="L467" i="124"/>
  <c r="K467" i="124"/>
  <c r="T466" i="124"/>
  <c r="S466" i="124"/>
  <c r="Q466" i="124"/>
  <c r="T465" i="124"/>
  <c r="S465" i="124"/>
  <c r="Q465" i="124"/>
  <c r="T464" i="124"/>
  <c r="S464" i="124"/>
  <c r="Q464" i="124"/>
  <c r="W463" i="124"/>
  <c r="T463" i="124"/>
  <c r="S463" i="124"/>
  <c r="Q463" i="124"/>
  <c r="T462" i="124"/>
  <c r="S462" i="124"/>
  <c r="Q462" i="124"/>
  <c r="W461" i="124"/>
  <c r="V461" i="124"/>
  <c r="U461" i="124"/>
  <c r="T461" i="124"/>
  <c r="S461" i="124"/>
  <c r="Q461" i="124"/>
  <c r="W460" i="124"/>
  <c r="V460" i="124"/>
  <c r="U460" i="124"/>
  <c r="T460" i="124"/>
  <c r="S460" i="124"/>
  <c r="Q460" i="124"/>
  <c r="X460" i="124"/>
  <c r="L460" i="124"/>
  <c r="K460" i="124"/>
  <c r="T459" i="124"/>
  <c r="S459" i="124"/>
  <c r="Q459" i="124"/>
  <c r="T458" i="124"/>
  <c r="S458" i="124"/>
  <c r="Q458" i="124"/>
  <c r="T457" i="124"/>
  <c r="S457" i="124"/>
  <c r="Q457" i="124"/>
  <c r="W456" i="124"/>
  <c r="T456" i="124"/>
  <c r="S456" i="124"/>
  <c r="Q456" i="124"/>
  <c r="T455" i="124"/>
  <c r="S455" i="124"/>
  <c r="Q455" i="124"/>
  <c r="W454" i="124"/>
  <c r="V454" i="124"/>
  <c r="U454" i="124"/>
  <c r="T454" i="124"/>
  <c r="S454" i="124"/>
  <c r="Q454" i="124"/>
  <c r="W453" i="124"/>
  <c r="V453" i="124"/>
  <c r="U453" i="124"/>
  <c r="T453" i="124"/>
  <c r="S453" i="124"/>
  <c r="Q453" i="124"/>
  <c r="M453" i="124"/>
  <c r="L453" i="124"/>
  <c r="K453" i="124"/>
  <c r="T452" i="124"/>
  <c r="S452" i="124"/>
  <c r="Q452" i="124"/>
  <c r="T451" i="124"/>
  <c r="S451" i="124"/>
  <c r="Q451" i="124"/>
  <c r="T450" i="124"/>
  <c r="S450" i="124"/>
  <c r="Q450" i="124"/>
  <c r="W449" i="124"/>
  <c r="T449" i="124"/>
  <c r="S449" i="124"/>
  <c r="Q449" i="124"/>
  <c r="T448" i="124"/>
  <c r="S448" i="124"/>
  <c r="Q448" i="124"/>
  <c r="W447" i="124"/>
  <c r="V447" i="124"/>
  <c r="U447" i="124"/>
  <c r="T447" i="124"/>
  <c r="S447" i="124"/>
  <c r="Q447" i="124"/>
  <c r="W446" i="124"/>
  <c r="V446" i="124"/>
  <c r="U446" i="124"/>
  <c r="T446" i="124"/>
  <c r="S446" i="124"/>
  <c r="Q446" i="124"/>
  <c r="L446" i="124"/>
  <c r="K446" i="124"/>
  <c r="T445" i="124"/>
  <c r="S445" i="124"/>
  <c r="Q445" i="124"/>
  <c r="T444" i="124"/>
  <c r="S444" i="124"/>
  <c r="Q444" i="124"/>
  <c r="T443" i="124"/>
  <c r="S443" i="124"/>
  <c r="Q443" i="124"/>
  <c r="W442" i="124"/>
  <c r="T442" i="124"/>
  <c r="S442" i="124"/>
  <c r="Q442" i="124"/>
  <c r="T441" i="124"/>
  <c r="S441" i="124"/>
  <c r="Q441" i="124"/>
  <c r="W440" i="124"/>
  <c r="V440" i="124"/>
  <c r="U440" i="124"/>
  <c r="T440" i="124"/>
  <c r="S440" i="124"/>
  <c r="Q440" i="124"/>
  <c r="W439" i="124"/>
  <c r="V439" i="124"/>
  <c r="U439" i="124"/>
  <c r="T439" i="124"/>
  <c r="S439" i="124"/>
  <c r="Q439" i="124"/>
  <c r="L439" i="124"/>
  <c r="K439" i="124"/>
  <c r="T438" i="124"/>
  <c r="S438" i="124"/>
  <c r="Q438" i="124"/>
  <c r="T437" i="124"/>
  <c r="S437" i="124"/>
  <c r="Q437" i="124"/>
  <c r="T436" i="124"/>
  <c r="S436" i="124"/>
  <c r="Q436" i="124"/>
  <c r="W435" i="124"/>
  <c r="T435" i="124"/>
  <c r="S435" i="124"/>
  <c r="Q435" i="124"/>
  <c r="T434" i="124"/>
  <c r="S434" i="124"/>
  <c r="Q434" i="124"/>
  <c r="W433" i="124"/>
  <c r="V433" i="124"/>
  <c r="U433" i="124"/>
  <c r="T433" i="124"/>
  <c r="S433" i="124"/>
  <c r="Q433" i="124"/>
  <c r="W432" i="124"/>
  <c r="V432" i="124"/>
  <c r="U432" i="124"/>
  <c r="T432" i="124"/>
  <c r="S432" i="124"/>
  <c r="Q432" i="124"/>
  <c r="L432" i="124"/>
  <c r="K432" i="124"/>
  <c r="T431" i="124"/>
  <c r="S431" i="124"/>
  <c r="Q431" i="124"/>
  <c r="T430" i="124"/>
  <c r="S430" i="124"/>
  <c r="Q430" i="124"/>
  <c r="T429" i="124"/>
  <c r="S429" i="124"/>
  <c r="Q429" i="124"/>
  <c r="W428" i="124"/>
  <c r="T428" i="124"/>
  <c r="S428" i="124"/>
  <c r="Q428" i="124"/>
  <c r="T427" i="124"/>
  <c r="S427" i="124"/>
  <c r="Q427" i="124"/>
  <c r="W426" i="124"/>
  <c r="V426" i="124"/>
  <c r="U426" i="124"/>
  <c r="T426" i="124"/>
  <c r="S426" i="124"/>
  <c r="Q426" i="124"/>
  <c r="W425" i="124"/>
  <c r="V425" i="124"/>
  <c r="U425" i="124"/>
  <c r="T425" i="124"/>
  <c r="S425" i="124"/>
  <c r="Q425" i="124"/>
  <c r="M425" i="124"/>
  <c r="L425" i="124"/>
  <c r="K425" i="124"/>
  <c r="T424" i="124"/>
  <c r="S424" i="124"/>
  <c r="Q424" i="124"/>
  <c r="T423" i="124"/>
  <c r="S423" i="124"/>
  <c r="Q423" i="124"/>
  <c r="T422" i="124"/>
  <c r="S422" i="124"/>
  <c r="Q422" i="124"/>
  <c r="W421" i="124"/>
  <c r="T421" i="124"/>
  <c r="S421" i="124"/>
  <c r="Q421" i="124"/>
  <c r="T420" i="124"/>
  <c r="S420" i="124"/>
  <c r="Q420" i="124"/>
  <c r="W419" i="124"/>
  <c r="V419" i="124"/>
  <c r="U419" i="124"/>
  <c r="T419" i="124"/>
  <c r="S419" i="124"/>
  <c r="Q419" i="124"/>
  <c r="W418" i="124"/>
  <c r="V418" i="124"/>
  <c r="U418" i="124"/>
  <c r="T418" i="124"/>
  <c r="X419" i="124"/>
  <c r="S418" i="124"/>
  <c r="Q418" i="124"/>
  <c r="L418" i="124"/>
  <c r="K418" i="124"/>
  <c r="T417" i="124"/>
  <c r="S417" i="124"/>
  <c r="Q417" i="124"/>
  <c r="T416" i="124"/>
  <c r="S416" i="124"/>
  <c r="Q416" i="124"/>
  <c r="T415" i="124"/>
  <c r="S415" i="124"/>
  <c r="Q415" i="124"/>
  <c r="W414" i="124"/>
  <c r="T414" i="124"/>
  <c r="S414" i="124"/>
  <c r="Q414" i="124"/>
  <c r="T413" i="124"/>
  <c r="S413" i="124"/>
  <c r="Q413" i="124"/>
  <c r="W412" i="124"/>
  <c r="V412" i="124"/>
  <c r="U412" i="124"/>
  <c r="T412" i="124"/>
  <c r="S412" i="124"/>
  <c r="Q412" i="124"/>
  <c r="W411" i="124"/>
  <c r="V411" i="124"/>
  <c r="U411" i="124"/>
  <c r="T411" i="124"/>
  <c r="X412" i="124"/>
  <c r="S411" i="124"/>
  <c r="Q411" i="124"/>
  <c r="X411" i="124"/>
  <c r="L411" i="124"/>
  <c r="K411" i="124"/>
  <c r="T410" i="124"/>
  <c r="S410" i="124"/>
  <c r="Q410" i="124"/>
  <c r="T409" i="124"/>
  <c r="S409" i="124"/>
  <c r="Q409" i="124"/>
  <c r="T408" i="124"/>
  <c r="S408" i="124"/>
  <c r="Q408" i="124"/>
  <c r="W407" i="124"/>
  <c r="T407" i="124"/>
  <c r="S407" i="124"/>
  <c r="Q407" i="124"/>
  <c r="T406" i="124"/>
  <c r="S406" i="124"/>
  <c r="Q406" i="124"/>
  <c r="W405" i="124"/>
  <c r="V405" i="124"/>
  <c r="U405" i="124"/>
  <c r="T405" i="124"/>
  <c r="S405" i="124"/>
  <c r="Q405" i="124"/>
  <c r="W404" i="124"/>
  <c r="V404" i="124"/>
  <c r="U404" i="124"/>
  <c r="T404" i="124"/>
  <c r="X405" i="124"/>
  <c r="S404" i="124"/>
  <c r="Q404" i="124"/>
  <c r="L404" i="124"/>
  <c r="K404" i="124"/>
  <c r="T403" i="124"/>
  <c r="S403" i="124"/>
  <c r="Q403" i="124"/>
  <c r="T402" i="124"/>
  <c r="S402" i="124"/>
  <c r="Q402" i="124"/>
  <c r="T401" i="124"/>
  <c r="S401" i="124"/>
  <c r="Q401" i="124"/>
  <c r="W400" i="124"/>
  <c r="T400" i="124"/>
  <c r="S400" i="124"/>
  <c r="Q400" i="124"/>
  <c r="T399" i="124"/>
  <c r="S399" i="124"/>
  <c r="Q399" i="124"/>
  <c r="W398" i="124"/>
  <c r="V398" i="124"/>
  <c r="U398" i="124"/>
  <c r="T398" i="124"/>
  <c r="S398" i="124"/>
  <c r="Q398" i="124"/>
  <c r="W397" i="124"/>
  <c r="V397" i="124"/>
  <c r="U397" i="124"/>
  <c r="T397" i="124"/>
  <c r="S397" i="124"/>
  <c r="Q397" i="124"/>
  <c r="M397" i="124"/>
  <c r="L397" i="124"/>
  <c r="K397" i="124"/>
  <c r="T396" i="124"/>
  <c r="S396" i="124"/>
  <c r="Q396" i="124"/>
  <c r="T395" i="124"/>
  <c r="S395" i="124"/>
  <c r="Q395" i="124"/>
  <c r="T394" i="124"/>
  <c r="S394" i="124"/>
  <c r="Q394" i="124"/>
  <c r="W393" i="124"/>
  <c r="T393" i="124"/>
  <c r="S393" i="124"/>
  <c r="Q393" i="124"/>
  <c r="T392" i="124"/>
  <c r="S392" i="124"/>
  <c r="Q392" i="124"/>
  <c r="W391" i="124"/>
  <c r="V391" i="124"/>
  <c r="U391" i="124"/>
  <c r="T391" i="124"/>
  <c r="S391" i="124"/>
  <c r="Q391" i="124"/>
  <c r="W390" i="124"/>
  <c r="V390" i="124"/>
  <c r="U390" i="124"/>
  <c r="T390" i="124"/>
  <c r="S390" i="124"/>
  <c r="Q390" i="124"/>
  <c r="L390" i="124"/>
  <c r="K390" i="124"/>
  <c r="T389" i="124"/>
  <c r="S389" i="124"/>
  <c r="Q389" i="124"/>
  <c r="T388" i="124"/>
  <c r="S388" i="124"/>
  <c r="Q388" i="124"/>
  <c r="T387" i="124"/>
  <c r="S387" i="124"/>
  <c r="Q387" i="124"/>
  <c r="W386" i="124"/>
  <c r="T386" i="124"/>
  <c r="S386" i="124"/>
  <c r="Q386" i="124"/>
  <c r="T385" i="124"/>
  <c r="S385" i="124"/>
  <c r="Q385" i="124"/>
  <c r="W384" i="124"/>
  <c r="V384" i="124"/>
  <c r="U384" i="124"/>
  <c r="T384" i="124"/>
  <c r="S384" i="124"/>
  <c r="Q384" i="124"/>
  <c r="W383" i="124"/>
  <c r="V383" i="124"/>
  <c r="U383" i="124"/>
  <c r="T383" i="124"/>
  <c r="S383" i="124"/>
  <c r="Q383" i="124"/>
  <c r="L383" i="124"/>
  <c r="K383" i="124"/>
  <c r="T382" i="124"/>
  <c r="S382" i="124"/>
  <c r="Q382" i="124"/>
  <c r="T381" i="124"/>
  <c r="S381" i="124"/>
  <c r="Q381" i="124"/>
  <c r="T380" i="124"/>
  <c r="S380" i="124"/>
  <c r="Q380" i="124"/>
  <c r="W379" i="124"/>
  <c r="T379" i="124"/>
  <c r="S379" i="124"/>
  <c r="Q379" i="124"/>
  <c r="T378" i="124"/>
  <c r="S378" i="124"/>
  <c r="Q378" i="124"/>
  <c r="W377" i="124"/>
  <c r="V377" i="124"/>
  <c r="U377" i="124"/>
  <c r="T377" i="124"/>
  <c r="S377" i="124"/>
  <c r="Q377" i="124"/>
  <c r="W376" i="124"/>
  <c r="V376" i="124"/>
  <c r="U376" i="124"/>
  <c r="T376" i="124"/>
  <c r="S376" i="124"/>
  <c r="Q376" i="124"/>
  <c r="L376" i="124"/>
  <c r="K376" i="124"/>
  <c r="T375" i="124"/>
  <c r="S375" i="124"/>
  <c r="Q375" i="124"/>
  <c r="T374" i="124"/>
  <c r="S374" i="124"/>
  <c r="Q374" i="124"/>
  <c r="T373" i="124"/>
  <c r="S373" i="124"/>
  <c r="Q373" i="124"/>
  <c r="W372" i="124"/>
  <c r="T372" i="124"/>
  <c r="S372" i="124"/>
  <c r="Q372" i="124"/>
  <c r="T371" i="124"/>
  <c r="S371" i="124"/>
  <c r="Q371" i="124"/>
  <c r="W370" i="124"/>
  <c r="V370" i="124"/>
  <c r="U370" i="124"/>
  <c r="T370" i="124"/>
  <c r="S370" i="124"/>
  <c r="Q370" i="124"/>
  <c r="W369" i="124"/>
  <c r="V369" i="124"/>
  <c r="U369" i="124"/>
  <c r="T369" i="124"/>
  <c r="S369" i="124"/>
  <c r="Q369" i="124"/>
  <c r="X369" i="124"/>
  <c r="M369" i="124"/>
  <c r="L369" i="124"/>
  <c r="K369" i="124"/>
  <c r="T368" i="124"/>
  <c r="S368" i="124"/>
  <c r="Q368" i="124"/>
  <c r="T367" i="124"/>
  <c r="S367" i="124"/>
  <c r="Q367" i="124"/>
  <c r="T366" i="124"/>
  <c r="S366" i="124"/>
  <c r="Q366" i="124"/>
  <c r="W365" i="124"/>
  <c r="T365" i="124"/>
  <c r="S365" i="124"/>
  <c r="Q365" i="124"/>
  <c r="T364" i="124"/>
  <c r="S364" i="124"/>
  <c r="Q364" i="124"/>
  <c r="W363" i="124"/>
  <c r="V363" i="124"/>
  <c r="U363" i="124"/>
  <c r="T363" i="124"/>
  <c r="S363" i="124"/>
  <c r="Q363" i="124"/>
  <c r="W362" i="124"/>
  <c r="V362" i="124"/>
  <c r="U362" i="124"/>
  <c r="T362" i="124"/>
  <c r="S362" i="124"/>
  <c r="Q362" i="124"/>
  <c r="L362" i="124"/>
  <c r="K362" i="124"/>
  <c r="T361" i="124"/>
  <c r="S361" i="124"/>
  <c r="Q361" i="124"/>
  <c r="T360" i="124"/>
  <c r="S360" i="124"/>
  <c r="Q360" i="124"/>
  <c r="T359" i="124"/>
  <c r="S359" i="124"/>
  <c r="Q359" i="124"/>
  <c r="W358" i="124"/>
  <c r="T358" i="124"/>
  <c r="S358" i="124"/>
  <c r="Q358" i="124"/>
  <c r="T357" i="124"/>
  <c r="S357" i="124"/>
  <c r="Q357" i="124"/>
  <c r="W356" i="124"/>
  <c r="V356" i="124"/>
  <c r="U356" i="124"/>
  <c r="T356" i="124"/>
  <c r="S356" i="124"/>
  <c r="Q356" i="124"/>
  <c r="W355" i="124"/>
  <c r="V355" i="124"/>
  <c r="U355" i="124"/>
  <c r="T355" i="124"/>
  <c r="S355" i="124"/>
  <c r="Q355" i="124"/>
  <c r="L355" i="124"/>
  <c r="K355" i="124"/>
  <c r="T354" i="124"/>
  <c r="S354" i="124"/>
  <c r="Q354" i="124"/>
  <c r="T353" i="124"/>
  <c r="S353" i="124"/>
  <c r="Q353" i="124"/>
  <c r="T352" i="124"/>
  <c r="S352" i="124"/>
  <c r="Q352" i="124"/>
  <c r="W351" i="124"/>
  <c r="T351" i="124"/>
  <c r="S351" i="124"/>
  <c r="Q351" i="124"/>
  <c r="T350" i="124"/>
  <c r="S350" i="124"/>
  <c r="Q350" i="124"/>
  <c r="W349" i="124"/>
  <c r="V349" i="124"/>
  <c r="U349" i="124"/>
  <c r="T349" i="124"/>
  <c r="S349" i="124"/>
  <c r="Q349" i="124"/>
  <c r="W348" i="124"/>
  <c r="V348" i="124"/>
  <c r="U348" i="124"/>
  <c r="T348" i="124"/>
  <c r="S348" i="124"/>
  <c r="Q348" i="124"/>
  <c r="X348" i="124"/>
  <c r="L348" i="124"/>
  <c r="K348" i="124"/>
  <c r="T347" i="124"/>
  <c r="S347" i="124"/>
  <c r="Q347" i="124"/>
  <c r="T346" i="124"/>
  <c r="S346" i="124"/>
  <c r="Q346" i="124"/>
  <c r="T345" i="124"/>
  <c r="S345" i="124"/>
  <c r="Q345" i="124"/>
  <c r="W344" i="124"/>
  <c r="T344" i="124"/>
  <c r="S344" i="124"/>
  <c r="Q344" i="124"/>
  <c r="T343" i="124"/>
  <c r="S343" i="124"/>
  <c r="Q343" i="124"/>
  <c r="W342" i="124"/>
  <c r="V342" i="124"/>
  <c r="U342" i="124"/>
  <c r="T342" i="124"/>
  <c r="S342" i="124"/>
  <c r="Q342" i="124"/>
  <c r="W341" i="124"/>
  <c r="V341" i="124"/>
  <c r="U341" i="124"/>
  <c r="T341" i="124"/>
  <c r="S341" i="124"/>
  <c r="Q341" i="124"/>
  <c r="M341" i="124"/>
  <c r="L341" i="124"/>
  <c r="K341" i="124"/>
  <c r="T340" i="124"/>
  <c r="S340" i="124"/>
  <c r="Q340" i="124"/>
  <c r="T339" i="124"/>
  <c r="S339" i="124"/>
  <c r="Q339" i="124"/>
  <c r="T338" i="124"/>
  <c r="S338" i="124"/>
  <c r="Q338" i="124"/>
  <c r="W337" i="124"/>
  <c r="T337" i="124"/>
  <c r="S337" i="124"/>
  <c r="Q337" i="124"/>
  <c r="T336" i="124"/>
  <c r="S336" i="124"/>
  <c r="Q336" i="124"/>
  <c r="W335" i="124"/>
  <c r="V335" i="124"/>
  <c r="U335" i="124"/>
  <c r="T335" i="124"/>
  <c r="S335" i="124"/>
  <c r="Q335" i="124"/>
  <c r="W334" i="124"/>
  <c r="V334" i="124"/>
  <c r="U334" i="124"/>
  <c r="T334" i="124"/>
  <c r="S334" i="124"/>
  <c r="Q334" i="124"/>
  <c r="X334" i="124"/>
  <c r="L334" i="124"/>
  <c r="K334" i="124"/>
  <c r="T333" i="124"/>
  <c r="S333" i="124"/>
  <c r="Q333" i="124"/>
  <c r="T332" i="124"/>
  <c r="S332" i="124"/>
  <c r="Q332" i="124"/>
  <c r="T331" i="124"/>
  <c r="S331" i="124"/>
  <c r="Q331" i="124"/>
  <c r="W330" i="124"/>
  <c r="T330" i="124"/>
  <c r="S330" i="124"/>
  <c r="Q330" i="124"/>
  <c r="T329" i="124"/>
  <c r="S329" i="124"/>
  <c r="Q329" i="124"/>
  <c r="W328" i="124"/>
  <c r="V328" i="124"/>
  <c r="U328" i="124"/>
  <c r="T328" i="124"/>
  <c r="S328" i="124"/>
  <c r="Q328" i="124"/>
  <c r="W327" i="124"/>
  <c r="V327" i="124"/>
  <c r="U327" i="124"/>
  <c r="T327" i="124"/>
  <c r="S327" i="124"/>
  <c r="Q327" i="124"/>
  <c r="L327" i="124"/>
  <c r="K327" i="124"/>
  <c r="T326" i="124"/>
  <c r="S326" i="124"/>
  <c r="Q326" i="124"/>
  <c r="T325" i="124"/>
  <c r="S325" i="124"/>
  <c r="Q325" i="124"/>
  <c r="T324" i="124"/>
  <c r="S324" i="124"/>
  <c r="Q324" i="124"/>
  <c r="W323" i="124"/>
  <c r="T323" i="124"/>
  <c r="S323" i="124"/>
  <c r="Q323" i="124"/>
  <c r="T322" i="124"/>
  <c r="S322" i="124"/>
  <c r="Q322" i="124"/>
  <c r="W321" i="124"/>
  <c r="V321" i="124"/>
  <c r="U321" i="124"/>
  <c r="T321" i="124"/>
  <c r="S321" i="124"/>
  <c r="Q321" i="124"/>
  <c r="W320" i="124"/>
  <c r="V320" i="124"/>
  <c r="U320" i="124"/>
  <c r="T320" i="124"/>
  <c r="S320" i="124"/>
  <c r="Q320" i="124"/>
  <c r="L320" i="124"/>
  <c r="K320" i="124"/>
  <c r="T319" i="124"/>
  <c r="S319" i="124"/>
  <c r="Q319" i="124"/>
  <c r="T318" i="124"/>
  <c r="S318" i="124"/>
  <c r="Q318" i="124"/>
  <c r="T317" i="124"/>
  <c r="S317" i="124"/>
  <c r="Q317" i="124"/>
  <c r="W316" i="124"/>
  <c r="T316" i="124"/>
  <c r="S316" i="124"/>
  <c r="Q316" i="124"/>
  <c r="T315" i="124"/>
  <c r="S315" i="124"/>
  <c r="Q315" i="124"/>
  <c r="W314" i="124"/>
  <c r="V314" i="124"/>
  <c r="U314" i="124"/>
  <c r="T314" i="124"/>
  <c r="S314" i="124"/>
  <c r="Q314" i="124"/>
  <c r="W313" i="124"/>
  <c r="V313" i="124"/>
  <c r="U313" i="124"/>
  <c r="T313" i="124"/>
  <c r="S313" i="124"/>
  <c r="Q313" i="124"/>
  <c r="M313" i="124"/>
  <c r="L313" i="124"/>
  <c r="K313" i="124"/>
  <c r="T312" i="124"/>
  <c r="S312" i="124"/>
  <c r="Q312" i="124"/>
  <c r="T311" i="124"/>
  <c r="S311" i="124"/>
  <c r="Q311" i="124"/>
  <c r="T310" i="124"/>
  <c r="S310" i="124"/>
  <c r="Q310" i="124"/>
  <c r="W309" i="124"/>
  <c r="T309" i="124"/>
  <c r="S309" i="124"/>
  <c r="Q309" i="124"/>
  <c r="T308" i="124"/>
  <c r="S308" i="124"/>
  <c r="Q308" i="124"/>
  <c r="W307" i="124"/>
  <c r="V307" i="124"/>
  <c r="U307" i="124"/>
  <c r="T307" i="124"/>
  <c r="S307" i="124"/>
  <c r="Q307" i="124"/>
  <c r="W306" i="124"/>
  <c r="V306" i="124"/>
  <c r="U306" i="124"/>
  <c r="T306" i="124"/>
  <c r="S306" i="124"/>
  <c r="Q306" i="124"/>
  <c r="L306" i="124"/>
  <c r="K306" i="124"/>
  <c r="T305" i="124"/>
  <c r="S305" i="124"/>
  <c r="Q305" i="124"/>
  <c r="T304" i="124"/>
  <c r="S304" i="124"/>
  <c r="Q304" i="124"/>
  <c r="T303" i="124"/>
  <c r="S303" i="124"/>
  <c r="Q303" i="124"/>
  <c r="W302" i="124"/>
  <c r="T302" i="124"/>
  <c r="S302" i="124"/>
  <c r="Q302" i="124"/>
  <c r="T301" i="124"/>
  <c r="S301" i="124"/>
  <c r="Q301" i="124"/>
  <c r="W300" i="124"/>
  <c r="V300" i="124"/>
  <c r="U300" i="124"/>
  <c r="T300" i="124"/>
  <c r="S300" i="124"/>
  <c r="Q300" i="124"/>
  <c r="W299" i="124"/>
  <c r="V299" i="124"/>
  <c r="U299" i="124"/>
  <c r="T299" i="124"/>
  <c r="S299" i="124"/>
  <c r="Q299" i="124"/>
  <c r="L299" i="124"/>
  <c r="K299" i="124"/>
  <c r="T298" i="124"/>
  <c r="S298" i="124"/>
  <c r="Q298" i="124"/>
  <c r="T297" i="124"/>
  <c r="S297" i="124"/>
  <c r="Q297" i="124"/>
  <c r="T296" i="124"/>
  <c r="S296" i="124"/>
  <c r="Q296" i="124"/>
  <c r="W295" i="124"/>
  <c r="T295" i="124"/>
  <c r="S295" i="124"/>
  <c r="Q295" i="124"/>
  <c r="T294" i="124"/>
  <c r="S294" i="124"/>
  <c r="Q294" i="124"/>
  <c r="W293" i="124"/>
  <c r="V293" i="124"/>
  <c r="U293" i="124"/>
  <c r="T293" i="124"/>
  <c r="S293" i="124"/>
  <c r="Q293" i="124"/>
  <c r="W292" i="124"/>
  <c r="V292" i="124"/>
  <c r="U292" i="124"/>
  <c r="T292" i="124"/>
  <c r="S292" i="124"/>
  <c r="Q292" i="124"/>
  <c r="L292" i="124"/>
  <c r="K292" i="124"/>
  <c r="T291" i="124"/>
  <c r="S291" i="124"/>
  <c r="Q291" i="124"/>
  <c r="T290" i="124"/>
  <c r="S290" i="124"/>
  <c r="Q290" i="124"/>
  <c r="T289" i="124"/>
  <c r="S289" i="124"/>
  <c r="Q289" i="124"/>
  <c r="W288" i="124"/>
  <c r="T288" i="124"/>
  <c r="S288" i="124"/>
  <c r="Q288" i="124"/>
  <c r="T287" i="124"/>
  <c r="S287" i="124"/>
  <c r="Q287" i="124"/>
  <c r="W286" i="124"/>
  <c r="V286" i="124"/>
  <c r="U286" i="124"/>
  <c r="T286" i="124"/>
  <c r="S286" i="124"/>
  <c r="Q286" i="124"/>
  <c r="W285" i="124"/>
  <c r="V285" i="124"/>
  <c r="U285" i="124"/>
  <c r="T285" i="124"/>
  <c r="S285" i="124"/>
  <c r="Q285" i="124"/>
  <c r="M285" i="124"/>
  <c r="L285" i="124"/>
  <c r="K285" i="124"/>
  <c r="T284" i="124"/>
  <c r="S284" i="124"/>
  <c r="Q284" i="124"/>
  <c r="T283" i="124"/>
  <c r="S283" i="124"/>
  <c r="Q283" i="124"/>
  <c r="T282" i="124"/>
  <c r="S282" i="124"/>
  <c r="Q282" i="124"/>
  <c r="W281" i="124"/>
  <c r="T281" i="124"/>
  <c r="S281" i="124"/>
  <c r="Q281" i="124"/>
  <c r="T280" i="124"/>
  <c r="S280" i="124"/>
  <c r="Q280" i="124"/>
  <c r="W279" i="124"/>
  <c r="V279" i="124"/>
  <c r="U279" i="124"/>
  <c r="T279" i="124"/>
  <c r="S279" i="124"/>
  <c r="Q279" i="124"/>
  <c r="W278" i="124"/>
  <c r="V278" i="124"/>
  <c r="U278" i="124"/>
  <c r="T278" i="124"/>
  <c r="S278" i="124"/>
  <c r="Q278" i="124"/>
  <c r="L278" i="124"/>
  <c r="K278" i="124"/>
  <c r="T277" i="124"/>
  <c r="S277" i="124"/>
  <c r="Q277" i="124"/>
  <c r="T276" i="124"/>
  <c r="S276" i="124"/>
  <c r="Q276" i="124"/>
  <c r="T275" i="124"/>
  <c r="S275" i="124"/>
  <c r="Q275" i="124"/>
  <c r="W274" i="124"/>
  <c r="T274" i="124"/>
  <c r="S274" i="124"/>
  <c r="Q274" i="124"/>
  <c r="T273" i="124"/>
  <c r="S273" i="124"/>
  <c r="Q273" i="124"/>
  <c r="W272" i="124"/>
  <c r="V272" i="124"/>
  <c r="U272" i="124"/>
  <c r="T272" i="124"/>
  <c r="S272" i="124"/>
  <c r="Q272" i="124"/>
  <c r="W271" i="124"/>
  <c r="V271" i="124"/>
  <c r="U271" i="124"/>
  <c r="T271" i="124"/>
  <c r="S271" i="124"/>
  <c r="Q271" i="124"/>
  <c r="L271" i="124"/>
  <c r="K271" i="124"/>
  <c r="T270" i="124"/>
  <c r="S270" i="124"/>
  <c r="Q270" i="124"/>
  <c r="T269" i="124"/>
  <c r="S269" i="124"/>
  <c r="Q269" i="124"/>
  <c r="T268" i="124"/>
  <c r="S268" i="124"/>
  <c r="Q268" i="124"/>
  <c r="W267" i="124"/>
  <c r="T267" i="124"/>
  <c r="S267" i="124"/>
  <c r="Q267" i="124"/>
  <c r="T266" i="124"/>
  <c r="S266" i="124"/>
  <c r="Q266" i="124"/>
  <c r="W265" i="124"/>
  <c r="V265" i="124"/>
  <c r="U265" i="124"/>
  <c r="T265" i="124"/>
  <c r="S265" i="124"/>
  <c r="Q265" i="124"/>
  <c r="W264" i="124"/>
  <c r="V264" i="124"/>
  <c r="U264" i="124"/>
  <c r="T264" i="124"/>
  <c r="S264" i="124"/>
  <c r="Q264" i="124"/>
  <c r="L264" i="124"/>
  <c r="K264" i="124"/>
  <c r="T263" i="124"/>
  <c r="S263" i="124"/>
  <c r="Q263" i="124"/>
  <c r="T262" i="124"/>
  <c r="S262" i="124"/>
  <c r="Q262" i="124"/>
  <c r="T261" i="124"/>
  <c r="S261" i="124"/>
  <c r="Q261" i="124"/>
  <c r="W260" i="124"/>
  <c r="T260" i="124"/>
  <c r="S260" i="124"/>
  <c r="Q260" i="124"/>
  <c r="T259" i="124"/>
  <c r="S259" i="124"/>
  <c r="Q259" i="124"/>
  <c r="W258" i="124"/>
  <c r="V258" i="124"/>
  <c r="U258" i="124"/>
  <c r="T258" i="124"/>
  <c r="S258" i="124"/>
  <c r="Q258" i="124"/>
  <c r="W257" i="124"/>
  <c r="V257" i="124"/>
  <c r="U257" i="124"/>
  <c r="T257" i="124"/>
  <c r="S257" i="124"/>
  <c r="Q257" i="124"/>
  <c r="M257" i="124"/>
  <c r="L257" i="124"/>
  <c r="K257" i="124"/>
  <c r="T256" i="124"/>
  <c r="S256" i="124"/>
  <c r="Q256" i="124"/>
  <c r="T255" i="124"/>
  <c r="S255" i="124"/>
  <c r="Q255" i="124"/>
  <c r="T254" i="124"/>
  <c r="S254" i="124"/>
  <c r="Q254" i="124"/>
  <c r="W253" i="124"/>
  <c r="T253" i="124"/>
  <c r="S253" i="124"/>
  <c r="Q253" i="124"/>
  <c r="T252" i="124"/>
  <c r="S252" i="124"/>
  <c r="Q252" i="124"/>
  <c r="W251" i="124"/>
  <c r="V251" i="124"/>
  <c r="U251" i="124"/>
  <c r="T251" i="124"/>
  <c r="S251" i="124"/>
  <c r="Q251" i="124"/>
  <c r="W250" i="124"/>
  <c r="V250" i="124"/>
  <c r="U250" i="124"/>
  <c r="T250" i="124"/>
  <c r="S250" i="124"/>
  <c r="Q250" i="124"/>
  <c r="L250" i="124"/>
  <c r="K250" i="124"/>
  <c r="T249" i="124"/>
  <c r="S249" i="124"/>
  <c r="Q249" i="124"/>
  <c r="T248" i="124"/>
  <c r="S248" i="124"/>
  <c r="Q248" i="124"/>
  <c r="T247" i="124"/>
  <c r="S247" i="124"/>
  <c r="Q247" i="124"/>
  <c r="W246" i="124"/>
  <c r="T246" i="124"/>
  <c r="S246" i="124"/>
  <c r="Q246" i="124"/>
  <c r="T245" i="124"/>
  <c r="S245" i="124"/>
  <c r="Q245" i="124"/>
  <c r="W244" i="124"/>
  <c r="V244" i="124"/>
  <c r="U244" i="124"/>
  <c r="T244" i="124"/>
  <c r="S244" i="124"/>
  <c r="Q244" i="124"/>
  <c r="W243" i="124"/>
  <c r="V243" i="124"/>
  <c r="U243" i="124"/>
  <c r="T243" i="124"/>
  <c r="S243" i="124"/>
  <c r="Q243" i="124"/>
  <c r="L243" i="124"/>
  <c r="K243" i="124"/>
  <c r="T242" i="124"/>
  <c r="S242" i="124"/>
  <c r="Q242" i="124"/>
  <c r="T241" i="124"/>
  <c r="S241" i="124"/>
  <c r="Q241" i="124"/>
  <c r="T240" i="124"/>
  <c r="S240" i="124"/>
  <c r="Q240" i="124"/>
  <c r="W239" i="124"/>
  <c r="T239" i="124"/>
  <c r="S239" i="124"/>
  <c r="Q239" i="124"/>
  <c r="T238" i="124"/>
  <c r="S238" i="124"/>
  <c r="Q238" i="124"/>
  <c r="W237" i="124"/>
  <c r="V237" i="124"/>
  <c r="U237" i="124"/>
  <c r="T237" i="124"/>
  <c r="S237" i="124"/>
  <c r="Q237" i="124"/>
  <c r="W236" i="124"/>
  <c r="V236" i="124"/>
  <c r="U236" i="124"/>
  <c r="T236" i="124"/>
  <c r="S236" i="124"/>
  <c r="Q236" i="124"/>
  <c r="L236" i="124"/>
  <c r="K236" i="124"/>
  <c r="T235" i="124"/>
  <c r="S235" i="124"/>
  <c r="Q235" i="124"/>
  <c r="T234" i="124"/>
  <c r="S234" i="124"/>
  <c r="Q234" i="124"/>
  <c r="T233" i="124"/>
  <c r="S233" i="124"/>
  <c r="Q233" i="124"/>
  <c r="W232" i="124"/>
  <c r="T232" i="124"/>
  <c r="S232" i="124"/>
  <c r="Q232" i="124"/>
  <c r="T231" i="124"/>
  <c r="S231" i="124"/>
  <c r="Q231" i="124"/>
  <c r="W230" i="124"/>
  <c r="V230" i="124"/>
  <c r="U230" i="124"/>
  <c r="T230" i="124"/>
  <c r="S230" i="124"/>
  <c r="Q230" i="124"/>
  <c r="W229" i="124"/>
  <c r="V229" i="124"/>
  <c r="U229" i="124"/>
  <c r="T229" i="124"/>
  <c r="X230" i="124"/>
  <c r="S229" i="124"/>
  <c r="Q229" i="124"/>
  <c r="M229" i="124"/>
  <c r="L229" i="124"/>
  <c r="K229" i="124"/>
  <c r="T228" i="124"/>
  <c r="S228" i="124"/>
  <c r="Q228" i="124"/>
  <c r="T227" i="124"/>
  <c r="S227" i="124"/>
  <c r="Q227" i="124"/>
  <c r="T226" i="124"/>
  <c r="S226" i="124"/>
  <c r="Q226" i="124"/>
  <c r="W225" i="124"/>
  <c r="T225" i="124"/>
  <c r="S225" i="124"/>
  <c r="Q225" i="124"/>
  <c r="T224" i="124"/>
  <c r="S224" i="124"/>
  <c r="Q224" i="124"/>
  <c r="W223" i="124"/>
  <c r="V223" i="124"/>
  <c r="U223" i="124"/>
  <c r="T223" i="124"/>
  <c r="S223" i="124"/>
  <c r="Q223" i="124"/>
  <c r="W222" i="124"/>
  <c r="V222" i="124"/>
  <c r="U222" i="124"/>
  <c r="T222" i="124"/>
  <c r="S222" i="124"/>
  <c r="Q222" i="124"/>
  <c r="L222" i="124"/>
  <c r="K222" i="124"/>
  <c r="T221" i="124"/>
  <c r="S221" i="124"/>
  <c r="Q221" i="124"/>
  <c r="T220" i="124"/>
  <c r="S220" i="124"/>
  <c r="Q220" i="124"/>
  <c r="T219" i="124"/>
  <c r="S219" i="124"/>
  <c r="Q219" i="124"/>
  <c r="W218" i="124"/>
  <c r="T218" i="124"/>
  <c r="S218" i="124"/>
  <c r="Q218" i="124"/>
  <c r="T217" i="124"/>
  <c r="S217" i="124"/>
  <c r="Q217" i="124"/>
  <c r="W216" i="124"/>
  <c r="V216" i="124"/>
  <c r="U216" i="124"/>
  <c r="T216" i="124"/>
  <c r="S216" i="124"/>
  <c r="Q216" i="124"/>
  <c r="W215" i="124"/>
  <c r="V215" i="124"/>
  <c r="U215" i="124"/>
  <c r="T215" i="124"/>
  <c r="S215" i="124"/>
  <c r="Q215" i="124"/>
  <c r="L215" i="124"/>
  <c r="K215" i="124"/>
  <c r="T214" i="124"/>
  <c r="S214" i="124"/>
  <c r="Q214" i="124"/>
  <c r="T213" i="124"/>
  <c r="S213" i="124"/>
  <c r="Q213" i="124"/>
  <c r="T212" i="124"/>
  <c r="S212" i="124"/>
  <c r="Q212" i="124"/>
  <c r="W211" i="124"/>
  <c r="T211" i="124"/>
  <c r="S211" i="124"/>
  <c r="Q211" i="124"/>
  <c r="T210" i="124"/>
  <c r="S210" i="124"/>
  <c r="Q210" i="124"/>
  <c r="W209" i="124"/>
  <c r="V209" i="124"/>
  <c r="U209" i="124"/>
  <c r="T209" i="124"/>
  <c r="S209" i="124"/>
  <c r="Q209" i="124"/>
  <c r="W208" i="124"/>
  <c r="V208" i="124"/>
  <c r="U208" i="124"/>
  <c r="T208" i="124"/>
  <c r="S208" i="124"/>
  <c r="Q208" i="124"/>
  <c r="L208" i="124"/>
  <c r="K208" i="124"/>
  <c r="T207" i="124"/>
  <c r="S207" i="124"/>
  <c r="Q207" i="124"/>
  <c r="T206" i="124"/>
  <c r="S206" i="124"/>
  <c r="Q206" i="124"/>
  <c r="T205" i="124"/>
  <c r="S205" i="124"/>
  <c r="Q205" i="124"/>
  <c r="W204" i="124"/>
  <c r="T204" i="124"/>
  <c r="S204" i="124"/>
  <c r="Q204" i="124"/>
  <c r="T203" i="124"/>
  <c r="S203" i="124"/>
  <c r="Q203" i="124"/>
  <c r="W202" i="124"/>
  <c r="V202" i="124"/>
  <c r="U202" i="124"/>
  <c r="T202" i="124"/>
  <c r="S202" i="124"/>
  <c r="Q202" i="124"/>
  <c r="W201" i="124"/>
  <c r="V201" i="124"/>
  <c r="U201" i="124"/>
  <c r="T201" i="124"/>
  <c r="X202" i="124"/>
  <c r="S201" i="124"/>
  <c r="Q201" i="124"/>
  <c r="M201" i="124"/>
  <c r="L201" i="124"/>
  <c r="K201" i="124"/>
  <c r="T200" i="124"/>
  <c r="S200" i="124"/>
  <c r="Q200" i="124"/>
  <c r="T199" i="124"/>
  <c r="S199" i="124"/>
  <c r="Q199" i="124"/>
  <c r="T198" i="124"/>
  <c r="S198" i="124"/>
  <c r="Q198" i="124"/>
  <c r="W197" i="124"/>
  <c r="T197" i="124"/>
  <c r="S197" i="124"/>
  <c r="Q197" i="124"/>
  <c r="T196" i="124"/>
  <c r="S196" i="124"/>
  <c r="Q196" i="124"/>
  <c r="W195" i="124"/>
  <c r="V195" i="124"/>
  <c r="U195" i="124"/>
  <c r="T195" i="124"/>
  <c r="S195" i="124"/>
  <c r="Q195" i="124"/>
  <c r="W194" i="124"/>
  <c r="V194" i="124"/>
  <c r="U194" i="124"/>
  <c r="T194" i="124"/>
  <c r="X195" i="124"/>
  <c r="S194" i="124"/>
  <c r="Q194" i="124"/>
  <c r="X194" i="124"/>
  <c r="L194" i="124"/>
  <c r="K194" i="124"/>
  <c r="T193" i="124"/>
  <c r="S193" i="124"/>
  <c r="Q193" i="124"/>
  <c r="T192" i="124"/>
  <c r="S192" i="124"/>
  <c r="Q192" i="124"/>
  <c r="T191" i="124"/>
  <c r="S191" i="124"/>
  <c r="Q191" i="124"/>
  <c r="W190" i="124"/>
  <c r="T190" i="124"/>
  <c r="S190" i="124"/>
  <c r="Q190" i="124"/>
  <c r="T189" i="124"/>
  <c r="S189" i="124"/>
  <c r="Q189" i="124"/>
  <c r="W188" i="124"/>
  <c r="V188" i="124"/>
  <c r="U188" i="124"/>
  <c r="T188" i="124"/>
  <c r="S188" i="124"/>
  <c r="Q188" i="124"/>
  <c r="W187" i="124"/>
  <c r="V187" i="124"/>
  <c r="U187" i="124"/>
  <c r="T187" i="124"/>
  <c r="X188" i="124"/>
  <c r="S187" i="124"/>
  <c r="Q187" i="124"/>
  <c r="L187" i="124"/>
  <c r="K187" i="124"/>
  <c r="T186" i="124"/>
  <c r="S186" i="124"/>
  <c r="Q186" i="124"/>
  <c r="T185" i="124"/>
  <c r="S185" i="124"/>
  <c r="Q185" i="124"/>
  <c r="T184" i="124"/>
  <c r="S184" i="124"/>
  <c r="Q184" i="124"/>
  <c r="W183" i="124"/>
  <c r="T183" i="124"/>
  <c r="S183" i="124"/>
  <c r="Q183" i="124"/>
  <c r="T182" i="124"/>
  <c r="S182" i="124"/>
  <c r="Q182" i="124"/>
  <c r="W181" i="124"/>
  <c r="V181" i="124"/>
  <c r="U181" i="124"/>
  <c r="T181" i="124"/>
  <c r="S181" i="124"/>
  <c r="Q181" i="124"/>
  <c r="W180" i="124"/>
  <c r="V180" i="124"/>
  <c r="U180" i="124"/>
  <c r="T180" i="124"/>
  <c r="S180" i="124"/>
  <c r="Q180" i="124"/>
  <c r="L180" i="124"/>
  <c r="K180" i="124"/>
  <c r="T179" i="124"/>
  <c r="S179" i="124"/>
  <c r="Q179" i="124"/>
  <c r="T178" i="124"/>
  <c r="S178" i="124"/>
  <c r="Q178" i="124"/>
  <c r="T177" i="124"/>
  <c r="S177" i="124"/>
  <c r="Q177" i="124"/>
  <c r="W176" i="124"/>
  <c r="T176" i="124"/>
  <c r="S176" i="124"/>
  <c r="Q176" i="124"/>
  <c r="T175" i="124"/>
  <c r="S175" i="124"/>
  <c r="Q175" i="124"/>
  <c r="W174" i="124"/>
  <c r="V174" i="124"/>
  <c r="U174" i="124"/>
  <c r="T174" i="124"/>
  <c r="S174" i="124"/>
  <c r="Q174" i="124"/>
  <c r="W173" i="124"/>
  <c r="V173" i="124"/>
  <c r="U173" i="124"/>
  <c r="T173" i="124"/>
  <c r="S173" i="124"/>
  <c r="Q173" i="124"/>
  <c r="M173" i="124"/>
  <c r="L173" i="124"/>
  <c r="K173" i="124"/>
  <c r="T172" i="124"/>
  <c r="S172" i="124"/>
  <c r="Q172" i="124"/>
  <c r="T171" i="124"/>
  <c r="S171" i="124"/>
  <c r="Q171" i="124"/>
  <c r="T170" i="124"/>
  <c r="S170" i="124"/>
  <c r="Q170" i="124"/>
  <c r="W169" i="124"/>
  <c r="T169" i="124"/>
  <c r="S169" i="124"/>
  <c r="Q169" i="124"/>
  <c r="T168" i="124"/>
  <c r="S168" i="124"/>
  <c r="Q168" i="124"/>
  <c r="W167" i="124"/>
  <c r="V167" i="124"/>
  <c r="U167" i="124"/>
  <c r="T167" i="124"/>
  <c r="S167" i="124"/>
  <c r="Q167" i="124"/>
  <c r="W166" i="124"/>
  <c r="V166" i="124"/>
  <c r="U166" i="124"/>
  <c r="T166" i="124"/>
  <c r="S166" i="124"/>
  <c r="Q166" i="124"/>
  <c r="L166" i="124"/>
  <c r="K166" i="124"/>
  <c r="T165" i="124"/>
  <c r="S165" i="124"/>
  <c r="Q165" i="124"/>
  <c r="T164" i="124"/>
  <c r="S164" i="124"/>
  <c r="Q164" i="124"/>
  <c r="T163" i="124"/>
  <c r="S163" i="124"/>
  <c r="Q163" i="124"/>
  <c r="W162" i="124"/>
  <c r="T162" i="124"/>
  <c r="S162" i="124"/>
  <c r="Q162" i="124"/>
  <c r="T161" i="124"/>
  <c r="S161" i="124"/>
  <c r="Q161" i="124"/>
  <c r="W160" i="124"/>
  <c r="V160" i="124"/>
  <c r="U160" i="124"/>
  <c r="T160" i="124"/>
  <c r="S160" i="124"/>
  <c r="Q160" i="124"/>
  <c r="W159" i="124"/>
  <c r="V159" i="124"/>
  <c r="U159" i="124"/>
  <c r="T159" i="124"/>
  <c r="S159" i="124"/>
  <c r="Q159" i="124"/>
  <c r="L159" i="124"/>
  <c r="K159" i="124"/>
  <c r="T158" i="124"/>
  <c r="S158" i="124"/>
  <c r="Q158" i="124"/>
  <c r="T157" i="124"/>
  <c r="S157" i="124"/>
  <c r="Q157" i="124"/>
  <c r="T156" i="124"/>
  <c r="S156" i="124"/>
  <c r="Q156" i="124"/>
  <c r="W155" i="124"/>
  <c r="T155" i="124"/>
  <c r="S155" i="124"/>
  <c r="Q155" i="124"/>
  <c r="T154" i="124"/>
  <c r="S154" i="124"/>
  <c r="Q154" i="124"/>
  <c r="W153" i="124"/>
  <c r="V153" i="124"/>
  <c r="U153" i="124"/>
  <c r="T153" i="124"/>
  <c r="S153" i="124"/>
  <c r="Q153" i="124"/>
  <c r="W152" i="124"/>
  <c r="V152" i="124"/>
  <c r="U152" i="124"/>
  <c r="T152" i="124"/>
  <c r="X153" i="124"/>
  <c r="S152" i="124"/>
  <c r="Q152" i="124"/>
  <c r="L152" i="124"/>
  <c r="K152" i="124"/>
  <c r="T151" i="124"/>
  <c r="S151" i="124"/>
  <c r="Q151" i="124"/>
  <c r="T150" i="124"/>
  <c r="S150" i="124"/>
  <c r="Q150" i="124"/>
  <c r="T149" i="124"/>
  <c r="S149" i="124"/>
  <c r="Q149" i="124"/>
  <c r="W148" i="124"/>
  <c r="T148" i="124"/>
  <c r="S148" i="124"/>
  <c r="Q148" i="124"/>
  <c r="T147" i="124"/>
  <c r="S147" i="124"/>
  <c r="Q147" i="124"/>
  <c r="W146" i="124"/>
  <c r="V146" i="124"/>
  <c r="U146" i="124"/>
  <c r="T146" i="124"/>
  <c r="S146" i="124"/>
  <c r="Q146" i="124"/>
  <c r="W145" i="124"/>
  <c r="V145" i="124"/>
  <c r="U145" i="124"/>
  <c r="T145" i="124"/>
  <c r="S145" i="124"/>
  <c r="Q145" i="124"/>
  <c r="M145" i="124"/>
  <c r="L145" i="124"/>
  <c r="K145" i="124"/>
  <c r="T144" i="124"/>
  <c r="S144" i="124"/>
  <c r="Q144" i="124"/>
  <c r="T143" i="124"/>
  <c r="S143" i="124"/>
  <c r="Q143" i="124"/>
  <c r="T142" i="124"/>
  <c r="S142" i="124"/>
  <c r="Q142" i="124"/>
  <c r="W141" i="124"/>
  <c r="T141" i="124"/>
  <c r="S141" i="124"/>
  <c r="Q141" i="124"/>
  <c r="T140" i="124"/>
  <c r="S140" i="124"/>
  <c r="Q140" i="124"/>
  <c r="W139" i="124"/>
  <c r="V139" i="124"/>
  <c r="U139" i="124"/>
  <c r="T139" i="124"/>
  <c r="S139" i="124"/>
  <c r="Q139" i="124"/>
  <c r="W138" i="124"/>
  <c r="V138" i="124"/>
  <c r="U138" i="124"/>
  <c r="T138" i="124"/>
  <c r="X139" i="124"/>
  <c r="S138" i="124"/>
  <c r="Q138" i="124"/>
  <c r="L138" i="124"/>
  <c r="K138" i="124"/>
  <c r="T137" i="124"/>
  <c r="S137" i="124"/>
  <c r="Q137" i="124"/>
  <c r="T136" i="124"/>
  <c r="S136" i="124"/>
  <c r="Q136" i="124"/>
  <c r="T135" i="124"/>
  <c r="S135" i="124"/>
  <c r="Q135" i="124"/>
  <c r="W134" i="124"/>
  <c r="T134" i="124"/>
  <c r="S134" i="124"/>
  <c r="Q134" i="124"/>
  <c r="T133" i="124"/>
  <c r="S133" i="124"/>
  <c r="Q133" i="124"/>
  <c r="W132" i="124"/>
  <c r="V132" i="124"/>
  <c r="U132" i="124"/>
  <c r="T132" i="124"/>
  <c r="S132" i="124"/>
  <c r="Q132" i="124"/>
  <c r="W131" i="124"/>
  <c r="V131" i="124"/>
  <c r="U131" i="124"/>
  <c r="T131" i="124"/>
  <c r="S131" i="124"/>
  <c r="Q131" i="124"/>
  <c r="L131" i="124"/>
  <c r="K131" i="124"/>
  <c r="T130" i="124"/>
  <c r="S130" i="124"/>
  <c r="Q130" i="124"/>
  <c r="T129" i="124"/>
  <c r="S129" i="124"/>
  <c r="Q129" i="124"/>
  <c r="T128" i="124"/>
  <c r="S128" i="124"/>
  <c r="Q128" i="124"/>
  <c r="W127" i="124"/>
  <c r="T127" i="124"/>
  <c r="S127" i="124"/>
  <c r="Q127" i="124"/>
  <c r="T126" i="124"/>
  <c r="S126" i="124"/>
  <c r="Q126" i="124"/>
  <c r="W125" i="124"/>
  <c r="V125" i="124"/>
  <c r="U125" i="124"/>
  <c r="T125" i="124"/>
  <c r="S125" i="124"/>
  <c r="Q125" i="124"/>
  <c r="W124" i="124"/>
  <c r="V124" i="124"/>
  <c r="U124" i="124"/>
  <c r="T124" i="124"/>
  <c r="X125" i="124"/>
  <c r="S124" i="124"/>
  <c r="Q124" i="124"/>
  <c r="X124" i="124"/>
  <c r="L124" i="124"/>
  <c r="K124" i="124"/>
  <c r="T123" i="124"/>
  <c r="S123" i="124"/>
  <c r="Q123" i="124"/>
  <c r="T122" i="124"/>
  <c r="S122" i="124"/>
  <c r="Q122" i="124"/>
  <c r="T121" i="124"/>
  <c r="S121" i="124"/>
  <c r="Q121" i="124"/>
  <c r="W120" i="124"/>
  <c r="T120" i="124"/>
  <c r="S120" i="124"/>
  <c r="Q120" i="124"/>
  <c r="T119" i="124"/>
  <c r="S119" i="124"/>
  <c r="Q119" i="124"/>
  <c r="W118" i="124"/>
  <c r="V118" i="124"/>
  <c r="U118" i="124"/>
  <c r="T118" i="124"/>
  <c r="S118" i="124"/>
  <c r="Q118" i="124"/>
  <c r="W117" i="124"/>
  <c r="V117" i="124"/>
  <c r="U117" i="124"/>
  <c r="T117" i="124"/>
  <c r="S117" i="124"/>
  <c r="Q117" i="124"/>
  <c r="M117" i="124"/>
  <c r="L117" i="124"/>
  <c r="K117" i="124"/>
  <c r="T116" i="124"/>
  <c r="S116" i="124"/>
  <c r="Q116" i="124"/>
  <c r="T115" i="124"/>
  <c r="S115" i="124"/>
  <c r="Q115" i="124"/>
  <c r="T114" i="124"/>
  <c r="S114" i="124"/>
  <c r="Q114" i="124"/>
  <c r="W113" i="124"/>
  <c r="T113" i="124"/>
  <c r="S113" i="124"/>
  <c r="Q113" i="124"/>
  <c r="T112" i="124"/>
  <c r="S112" i="124"/>
  <c r="Q112" i="124"/>
  <c r="W111" i="124"/>
  <c r="V111" i="124"/>
  <c r="U111" i="124"/>
  <c r="T111" i="124"/>
  <c r="S111" i="124"/>
  <c r="Q111" i="124"/>
  <c r="W110" i="124"/>
  <c r="V110" i="124"/>
  <c r="U110" i="124"/>
  <c r="T110" i="124"/>
  <c r="S110" i="124"/>
  <c r="Q110" i="124"/>
  <c r="L110" i="124"/>
  <c r="K110" i="124"/>
  <c r="T109" i="124"/>
  <c r="S109" i="124"/>
  <c r="Q109" i="124"/>
  <c r="T108" i="124"/>
  <c r="S108" i="124"/>
  <c r="Q108" i="124"/>
  <c r="T107" i="124"/>
  <c r="S107" i="124"/>
  <c r="Q107" i="124"/>
  <c r="W106" i="124"/>
  <c r="T106" i="124"/>
  <c r="S106" i="124"/>
  <c r="Q106" i="124"/>
  <c r="T105" i="124"/>
  <c r="S105" i="124"/>
  <c r="Q105" i="124"/>
  <c r="W104" i="124"/>
  <c r="V104" i="124"/>
  <c r="U104" i="124"/>
  <c r="T104" i="124"/>
  <c r="S104" i="124"/>
  <c r="Q104" i="124"/>
  <c r="W103" i="124"/>
  <c r="V103" i="124"/>
  <c r="U103" i="124"/>
  <c r="T103" i="124"/>
  <c r="X104" i="124"/>
  <c r="S103" i="124"/>
  <c r="Q103" i="124"/>
  <c r="X103" i="124"/>
  <c r="L103" i="124"/>
  <c r="K103" i="124"/>
  <c r="T102" i="124"/>
  <c r="S102" i="124"/>
  <c r="Q102" i="124"/>
  <c r="T101" i="124"/>
  <c r="S101" i="124"/>
  <c r="Q101" i="124"/>
  <c r="T100" i="124"/>
  <c r="S100" i="124"/>
  <c r="Q100" i="124"/>
  <c r="W99" i="124"/>
  <c r="T99" i="124"/>
  <c r="S99" i="124"/>
  <c r="Q99" i="124"/>
  <c r="T98" i="124"/>
  <c r="S98" i="124"/>
  <c r="Q98" i="124"/>
  <c r="W97" i="124"/>
  <c r="V97" i="124"/>
  <c r="U97" i="124"/>
  <c r="T97" i="124"/>
  <c r="S97" i="124"/>
  <c r="Q97" i="124"/>
  <c r="W96" i="124"/>
  <c r="V96" i="124"/>
  <c r="U96" i="124"/>
  <c r="T96" i="124"/>
  <c r="S96" i="124"/>
  <c r="Q96" i="124"/>
  <c r="L96" i="124"/>
  <c r="K96" i="124"/>
  <c r="T95" i="124"/>
  <c r="S95" i="124"/>
  <c r="Q95" i="124"/>
  <c r="T94" i="124"/>
  <c r="S94" i="124"/>
  <c r="Q94" i="124"/>
  <c r="T93" i="124"/>
  <c r="S93" i="124"/>
  <c r="Q93" i="124"/>
  <c r="W92" i="124"/>
  <c r="T92" i="124"/>
  <c r="S92" i="124"/>
  <c r="Q92" i="124"/>
  <c r="T91" i="124"/>
  <c r="S91" i="124"/>
  <c r="Q91" i="124"/>
  <c r="W90" i="124"/>
  <c r="V90" i="124"/>
  <c r="U90" i="124"/>
  <c r="T90" i="124"/>
  <c r="S90" i="124"/>
  <c r="Q90" i="124"/>
  <c r="W89" i="124"/>
  <c r="V89" i="124"/>
  <c r="U89" i="124"/>
  <c r="T89" i="124"/>
  <c r="X90" i="124"/>
  <c r="S89" i="124"/>
  <c r="Q89" i="124"/>
  <c r="X89" i="124"/>
  <c r="M89" i="124"/>
  <c r="L89" i="124"/>
  <c r="K89" i="124"/>
  <c r="T88" i="124"/>
  <c r="S88" i="124"/>
  <c r="Q88" i="124"/>
  <c r="T87" i="124"/>
  <c r="S87" i="124"/>
  <c r="Q87" i="124"/>
  <c r="T86" i="124"/>
  <c r="S86" i="124"/>
  <c r="Q86" i="124"/>
  <c r="W85" i="124"/>
  <c r="T85" i="124"/>
  <c r="S85" i="124"/>
  <c r="Q85" i="124"/>
  <c r="T84" i="124"/>
  <c r="S84" i="124"/>
  <c r="Q84" i="124"/>
  <c r="W83" i="124"/>
  <c r="V83" i="124"/>
  <c r="U83" i="124"/>
  <c r="T83" i="124"/>
  <c r="S83" i="124"/>
  <c r="Q83" i="124"/>
  <c r="W82" i="124"/>
  <c r="V82" i="124"/>
  <c r="U82" i="124"/>
  <c r="T82" i="124"/>
  <c r="S82" i="124"/>
  <c r="Q82" i="124"/>
  <c r="L82" i="124"/>
  <c r="K82" i="124"/>
  <c r="T81" i="124"/>
  <c r="S81" i="124"/>
  <c r="Q81" i="124"/>
  <c r="T80" i="124"/>
  <c r="S80" i="124"/>
  <c r="Q80" i="124"/>
  <c r="T79" i="124"/>
  <c r="S79" i="124"/>
  <c r="Q79" i="124"/>
  <c r="W78" i="124"/>
  <c r="T78" i="124"/>
  <c r="S78" i="124"/>
  <c r="Q78" i="124"/>
  <c r="T77" i="124"/>
  <c r="S77" i="124"/>
  <c r="Q77" i="124"/>
  <c r="W76" i="124"/>
  <c r="V76" i="124"/>
  <c r="U76" i="124"/>
  <c r="T76" i="124"/>
  <c r="S76" i="124"/>
  <c r="Q76" i="124"/>
  <c r="W75" i="124"/>
  <c r="V75" i="124"/>
  <c r="U75" i="124"/>
  <c r="T75" i="124"/>
  <c r="S75" i="124"/>
  <c r="Q75" i="124"/>
  <c r="L75" i="124"/>
  <c r="K75" i="124"/>
  <c r="T74" i="124"/>
  <c r="S74" i="124"/>
  <c r="Q74" i="124"/>
  <c r="T73" i="124"/>
  <c r="S73" i="124"/>
  <c r="Q73" i="124"/>
  <c r="T72" i="124"/>
  <c r="S72" i="124"/>
  <c r="Q72" i="124"/>
  <c r="W71" i="124"/>
  <c r="T71" i="124"/>
  <c r="S71" i="124"/>
  <c r="Q71" i="124"/>
  <c r="T70" i="124"/>
  <c r="S70" i="124"/>
  <c r="Q70" i="124"/>
  <c r="W69" i="124"/>
  <c r="V69" i="124"/>
  <c r="U69" i="124"/>
  <c r="T69" i="124"/>
  <c r="S69" i="124"/>
  <c r="Q69" i="124"/>
  <c r="W68" i="124"/>
  <c r="V68" i="124"/>
  <c r="U68" i="124"/>
  <c r="T68" i="124"/>
  <c r="S68" i="124"/>
  <c r="Q68" i="124"/>
  <c r="L68" i="124"/>
  <c r="K68" i="124"/>
  <c r="T67" i="124"/>
  <c r="S67" i="124"/>
  <c r="Q67" i="124"/>
  <c r="T66" i="124"/>
  <c r="S66" i="124"/>
  <c r="Q66" i="124"/>
  <c r="T65" i="124"/>
  <c r="S65" i="124"/>
  <c r="Q65" i="124"/>
  <c r="W64" i="124"/>
  <c r="T64" i="124"/>
  <c r="S64" i="124"/>
  <c r="Q64" i="124"/>
  <c r="T63" i="124"/>
  <c r="S63" i="124"/>
  <c r="Q63" i="124"/>
  <c r="W62" i="124"/>
  <c r="V62" i="124"/>
  <c r="U62" i="124"/>
  <c r="T62" i="124"/>
  <c r="S62" i="124"/>
  <c r="Q62" i="124"/>
  <c r="W61" i="124"/>
  <c r="V61" i="124"/>
  <c r="U61" i="124"/>
  <c r="T61" i="124"/>
  <c r="S61" i="124"/>
  <c r="Q61" i="124"/>
  <c r="M61" i="124"/>
  <c r="L61" i="124"/>
  <c r="K61" i="124"/>
  <c r="T60" i="124"/>
  <c r="S60" i="124"/>
  <c r="Q60" i="124"/>
  <c r="T59" i="124"/>
  <c r="S59" i="124"/>
  <c r="Q59" i="124"/>
  <c r="T58" i="124"/>
  <c r="S58" i="124"/>
  <c r="Q58" i="124"/>
  <c r="W57" i="124"/>
  <c r="T57" i="124"/>
  <c r="S57" i="124"/>
  <c r="Q57" i="124"/>
  <c r="T56" i="124"/>
  <c r="S56" i="124"/>
  <c r="Q56" i="124"/>
  <c r="W55" i="124"/>
  <c r="V55" i="124"/>
  <c r="U55" i="124"/>
  <c r="T55" i="124"/>
  <c r="S55" i="124"/>
  <c r="Q55" i="124"/>
  <c r="W54" i="124"/>
  <c r="V54" i="124"/>
  <c r="U54" i="124"/>
  <c r="T54" i="124"/>
  <c r="S54" i="124"/>
  <c r="Q54" i="124"/>
  <c r="L54" i="124"/>
  <c r="K54" i="124"/>
  <c r="T53" i="124"/>
  <c r="S53" i="124"/>
  <c r="Q53" i="124"/>
  <c r="T52" i="124"/>
  <c r="S52" i="124"/>
  <c r="Q52" i="124"/>
  <c r="T51" i="124"/>
  <c r="S51" i="124"/>
  <c r="Q51" i="124"/>
  <c r="W50" i="124"/>
  <c r="T50" i="124"/>
  <c r="S50" i="124"/>
  <c r="Q50" i="124"/>
  <c r="T49" i="124"/>
  <c r="S49" i="124"/>
  <c r="Q49" i="124"/>
  <c r="W48" i="124"/>
  <c r="V48" i="124"/>
  <c r="U48" i="124"/>
  <c r="T48" i="124"/>
  <c r="S48" i="124"/>
  <c r="Q48" i="124"/>
  <c r="W47" i="124"/>
  <c r="V47" i="124"/>
  <c r="U47" i="124"/>
  <c r="T47" i="124"/>
  <c r="S47" i="124"/>
  <c r="Q47" i="124"/>
  <c r="X47" i="124"/>
  <c r="L47" i="124"/>
  <c r="K47" i="124"/>
  <c r="T46" i="124"/>
  <c r="S46" i="124"/>
  <c r="Q46" i="124"/>
  <c r="T45" i="124"/>
  <c r="S45" i="124"/>
  <c r="Q45" i="124"/>
  <c r="T44" i="124"/>
  <c r="S44" i="124"/>
  <c r="Q44" i="124"/>
  <c r="W43" i="124"/>
  <c r="T43" i="124"/>
  <c r="S43" i="124"/>
  <c r="Q43" i="124"/>
  <c r="T42" i="124"/>
  <c r="S42" i="124"/>
  <c r="Q42" i="124"/>
  <c r="W41" i="124"/>
  <c r="V41" i="124"/>
  <c r="U41" i="124"/>
  <c r="T41" i="124"/>
  <c r="S41" i="124"/>
  <c r="Q41" i="124"/>
  <c r="W40" i="124"/>
  <c r="V40" i="124"/>
  <c r="U40" i="124"/>
  <c r="T40" i="124"/>
  <c r="S40" i="124"/>
  <c r="Q40" i="124"/>
  <c r="L40" i="124"/>
  <c r="K40" i="124"/>
  <c r="T39" i="124"/>
  <c r="S39" i="124"/>
  <c r="Q39" i="124"/>
  <c r="T38" i="124"/>
  <c r="S38" i="124"/>
  <c r="Q38" i="124"/>
  <c r="T37" i="124"/>
  <c r="S37" i="124"/>
  <c r="Q37" i="124"/>
  <c r="W36" i="124"/>
  <c r="T36" i="124"/>
  <c r="S36" i="124"/>
  <c r="Q36" i="124"/>
  <c r="T35" i="124"/>
  <c r="S35" i="124"/>
  <c r="Q35" i="124"/>
  <c r="W34" i="124"/>
  <c r="V34" i="124"/>
  <c r="U34" i="124"/>
  <c r="T34" i="124"/>
  <c r="S34" i="124"/>
  <c r="Q34" i="124"/>
  <c r="W33" i="124"/>
  <c r="V33" i="124"/>
  <c r="U33" i="124"/>
  <c r="T33" i="124"/>
  <c r="S33" i="124"/>
  <c r="Q33" i="124"/>
  <c r="M33" i="124"/>
  <c r="L33" i="124"/>
  <c r="K33" i="124"/>
  <c r="T32" i="124"/>
  <c r="S32" i="124"/>
  <c r="Q32" i="124"/>
  <c r="T31" i="124"/>
  <c r="S31" i="124"/>
  <c r="Q31" i="124"/>
  <c r="T30" i="124"/>
  <c r="S30" i="124"/>
  <c r="Q30" i="124"/>
  <c r="W29" i="124"/>
  <c r="T29" i="124"/>
  <c r="S29" i="124"/>
  <c r="Q29" i="124"/>
  <c r="T28" i="124"/>
  <c r="S28" i="124"/>
  <c r="Q28" i="124"/>
  <c r="W27" i="124"/>
  <c r="V27" i="124"/>
  <c r="U27" i="124"/>
  <c r="T27" i="124"/>
  <c r="S27" i="124"/>
  <c r="Q27" i="124"/>
  <c r="W26" i="124"/>
  <c r="V26" i="124"/>
  <c r="U26" i="124"/>
  <c r="T26" i="124"/>
  <c r="S26" i="124"/>
  <c r="Q26" i="124"/>
  <c r="L26" i="124"/>
  <c r="K26" i="124"/>
  <c r="T25" i="124"/>
  <c r="S25" i="124"/>
  <c r="Q25" i="124"/>
  <c r="T24" i="124"/>
  <c r="S24" i="124"/>
  <c r="Q24" i="124"/>
  <c r="T23" i="124"/>
  <c r="S23" i="124"/>
  <c r="Q23" i="124"/>
  <c r="W22" i="124"/>
  <c r="T22" i="124"/>
  <c r="S22" i="124"/>
  <c r="Q22" i="124"/>
  <c r="T21" i="124"/>
  <c r="S21" i="124"/>
  <c r="Q21" i="124"/>
  <c r="W20" i="124"/>
  <c r="V20" i="124"/>
  <c r="U20" i="124"/>
  <c r="T20" i="124"/>
  <c r="S20" i="124"/>
  <c r="Q20" i="124"/>
  <c r="W19" i="124"/>
  <c r="V19" i="124"/>
  <c r="U19" i="124"/>
  <c r="T19" i="124"/>
  <c r="X20" i="124"/>
  <c r="S19" i="124"/>
  <c r="Q19" i="124"/>
  <c r="L19" i="124"/>
  <c r="K19" i="124"/>
  <c r="T18" i="124"/>
  <c r="S18" i="124"/>
  <c r="Q18" i="124"/>
  <c r="T17" i="124"/>
  <c r="S17" i="124"/>
  <c r="Q17" i="124"/>
  <c r="T16" i="124"/>
  <c r="S16" i="124"/>
  <c r="Q16" i="124"/>
  <c r="W15" i="124"/>
  <c r="T15" i="124"/>
  <c r="S15" i="124"/>
  <c r="Q15" i="124"/>
  <c r="T14" i="124"/>
  <c r="S14" i="124"/>
  <c r="Q14" i="124"/>
  <c r="W13" i="124"/>
  <c r="V13" i="124"/>
  <c r="U13" i="124"/>
  <c r="T13" i="124"/>
  <c r="S13" i="124"/>
  <c r="Q13" i="124"/>
  <c r="W12" i="124"/>
  <c r="V12" i="124"/>
  <c r="U12" i="124"/>
  <c r="T12" i="124"/>
  <c r="S12" i="124"/>
  <c r="Q12" i="124"/>
  <c r="L12" i="124"/>
  <c r="K12" i="124"/>
  <c r="T11" i="124"/>
  <c r="S11" i="124"/>
  <c r="Q11" i="124"/>
  <c r="T10" i="124"/>
  <c r="S10" i="124"/>
  <c r="Q10" i="124"/>
  <c r="T9" i="124"/>
  <c r="S9" i="124"/>
  <c r="Q9" i="124"/>
  <c r="W8" i="124"/>
  <c r="T8" i="124"/>
  <c r="S8" i="124"/>
  <c r="Q8" i="124"/>
  <c r="T7" i="124"/>
  <c r="S7" i="124"/>
  <c r="Q7" i="124"/>
  <c r="W6" i="124"/>
  <c r="V6" i="124"/>
  <c r="U6" i="124"/>
  <c r="T6" i="124"/>
  <c r="S6" i="124"/>
  <c r="Q6" i="124"/>
  <c r="W5" i="124"/>
  <c r="V5" i="124"/>
  <c r="U5" i="124"/>
  <c r="T5" i="124"/>
  <c r="X6" i="124"/>
  <c r="S5" i="124"/>
  <c r="Q5" i="124"/>
  <c r="M5" i="124"/>
  <c r="L5" i="124"/>
  <c r="K5" i="124"/>
  <c r="F55" i="4"/>
  <c r="Q55" i="4"/>
  <c r="E55" i="4"/>
  <c r="W55" i="4"/>
  <c r="D55" i="4"/>
  <c r="C55" i="4"/>
  <c r="S55" i="4"/>
  <c r="F54" i="4"/>
  <c r="E54" i="4"/>
  <c r="W54" i="4"/>
  <c r="D54" i="4"/>
  <c r="C54" i="4"/>
  <c r="F53" i="4"/>
  <c r="E53" i="4"/>
  <c r="D53" i="4"/>
  <c r="C53" i="4"/>
  <c r="S53" i="4"/>
  <c r="F52" i="4"/>
  <c r="Q52" i="4"/>
  <c r="E52" i="4"/>
  <c r="W52" i="4"/>
  <c r="D52" i="4"/>
  <c r="U52" i="4"/>
  <c r="C52" i="4"/>
  <c r="S52" i="4"/>
  <c r="F51" i="4"/>
  <c r="Q51" i="4"/>
  <c r="E51" i="4"/>
  <c r="W51" i="4"/>
  <c r="D51" i="4"/>
  <c r="C51" i="4"/>
  <c r="F50" i="4"/>
  <c r="E50" i="4"/>
  <c r="W50" i="4"/>
  <c r="D50" i="4"/>
  <c r="U50" i="4"/>
  <c r="C50" i="4"/>
  <c r="S50" i="4"/>
  <c r="F49" i="4"/>
  <c r="Q49" i="4"/>
  <c r="E49" i="4"/>
  <c r="W49" i="4"/>
  <c r="D49" i="4"/>
  <c r="U49" i="4"/>
  <c r="C49" i="4"/>
  <c r="S49" i="4"/>
  <c r="F48" i="4"/>
  <c r="Q48" i="4"/>
  <c r="E48" i="4"/>
  <c r="W48" i="4"/>
  <c r="D48" i="4"/>
  <c r="U48" i="4"/>
  <c r="C48" i="4"/>
  <c r="S48" i="4"/>
  <c r="F47" i="4"/>
  <c r="Q47" i="4"/>
  <c r="E47" i="4"/>
  <c r="W47" i="4"/>
  <c r="D47" i="4"/>
  <c r="U47" i="4"/>
  <c r="C47" i="4"/>
  <c r="S47" i="4"/>
  <c r="F46" i="4"/>
  <c r="Q46" i="4"/>
  <c r="E46" i="4"/>
  <c r="W46" i="4"/>
  <c r="D46" i="4"/>
  <c r="U46" i="4"/>
  <c r="C46" i="4"/>
  <c r="S46" i="4"/>
  <c r="F45" i="4"/>
  <c r="Q45" i="4"/>
  <c r="E45" i="4"/>
  <c r="W45" i="4"/>
  <c r="D45" i="4"/>
  <c r="U45" i="4"/>
  <c r="C45" i="4"/>
  <c r="S45" i="4"/>
  <c r="F44" i="4"/>
  <c r="Q44" i="4"/>
  <c r="E44" i="4"/>
  <c r="W44" i="4"/>
  <c r="D44" i="4"/>
  <c r="U44" i="4"/>
  <c r="C44" i="4"/>
  <c r="S44" i="4"/>
  <c r="F43" i="4"/>
  <c r="Q43" i="4"/>
  <c r="E43" i="4"/>
  <c r="W43" i="4"/>
  <c r="D43" i="4"/>
  <c r="U43" i="4"/>
  <c r="C43" i="4"/>
  <c r="S43" i="4"/>
  <c r="F42" i="4"/>
  <c r="E42" i="4"/>
  <c r="W42" i="4"/>
  <c r="D42" i="4"/>
  <c r="U42" i="4"/>
  <c r="C42" i="4"/>
  <c r="S42" i="4"/>
  <c r="F41" i="4"/>
  <c r="Q41" i="4"/>
  <c r="E41" i="4"/>
  <c r="W41" i="4"/>
  <c r="D41" i="4"/>
  <c r="U41" i="4"/>
  <c r="C41" i="4"/>
  <c r="S41" i="4"/>
  <c r="F40" i="4"/>
  <c r="Q40" i="4"/>
  <c r="E40" i="4"/>
  <c r="W40" i="4"/>
  <c r="D40" i="4"/>
  <c r="C40" i="4"/>
  <c r="F39" i="4"/>
  <c r="Q39" i="4"/>
  <c r="E39" i="4"/>
  <c r="D39" i="4"/>
  <c r="U39" i="4"/>
  <c r="C39" i="4"/>
  <c r="S39" i="4"/>
  <c r="F38" i="4"/>
  <c r="Q38" i="4"/>
  <c r="E38" i="4"/>
  <c r="W38" i="4"/>
  <c r="D38" i="4"/>
  <c r="U38" i="4"/>
  <c r="C38" i="4"/>
  <c r="F37" i="4"/>
  <c r="E37" i="4"/>
  <c r="D37" i="4"/>
  <c r="C37" i="4"/>
  <c r="S37" i="4"/>
  <c r="F36" i="4"/>
  <c r="Q36" i="4"/>
  <c r="E36" i="4"/>
  <c r="W36" i="4"/>
  <c r="D36" i="4"/>
  <c r="U36" i="4"/>
  <c r="C36" i="4"/>
  <c r="S36" i="4"/>
  <c r="F35" i="4"/>
  <c r="Q35" i="4"/>
  <c r="E35" i="4"/>
  <c r="W35" i="4"/>
  <c r="D35" i="4"/>
  <c r="U35" i="4"/>
  <c r="C35" i="4"/>
  <c r="S35" i="4"/>
  <c r="F34" i="4"/>
  <c r="Q34" i="4"/>
  <c r="E34" i="4"/>
  <c r="W34" i="4"/>
  <c r="D34" i="4"/>
  <c r="U34" i="4"/>
  <c r="C34" i="4"/>
  <c r="F33" i="4"/>
  <c r="E33" i="4"/>
  <c r="D33" i="4"/>
  <c r="C33" i="4"/>
  <c r="S33" i="4"/>
  <c r="F32" i="4"/>
  <c r="Q32" i="4"/>
  <c r="E32" i="4"/>
  <c r="W32" i="4"/>
  <c r="D32" i="4"/>
  <c r="U32" i="4"/>
  <c r="C32" i="4"/>
  <c r="S32" i="4"/>
  <c r="F31" i="4"/>
  <c r="E31" i="4"/>
  <c r="D31" i="4"/>
  <c r="U31" i="4"/>
  <c r="C31" i="4"/>
  <c r="S31" i="4"/>
  <c r="F30" i="4"/>
  <c r="Q30" i="4"/>
  <c r="E30" i="4"/>
  <c r="W30" i="4"/>
  <c r="D30" i="4"/>
  <c r="U30" i="4"/>
  <c r="C30" i="4"/>
  <c r="S30" i="4"/>
  <c r="F29" i="4"/>
  <c r="Q29" i="4"/>
  <c r="E29" i="4"/>
  <c r="W29" i="4"/>
  <c r="D29" i="4"/>
  <c r="U29" i="4"/>
  <c r="C29" i="4"/>
  <c r="S29" i="4"/>
  <c r="F28" i="4"/>
  <c r="Q28" i="4"/>
  <c r="E28" i="4"/>
  <c r="W28" i="4"/>
  <c r="D28" i="4"/>
  <c r="U28" i="4"/>
  <c r="C28" i="4"/>
  <c r="S28" i="4"/>
  <c r="F27" i="4"/>
  <c r="Q27" i="4"/>
  <c r="E27" i="4"/>
  <c r="W27" i="4"/>
  <c r="D27" i="4"/>
  <c r="U27" i="4"/>
  <c r="C27" i="4"/>
  <c r="S27" i="4"/>
  <c r="F26" i="4"/>
  <c r="Q26" i="4"/>
  <c r="E26" i="4"/>
  <c r="W26" i="4"/>
  <c r="D26" i="4"/>
  <c r="U26" i="4"/>
  <c r="C26" i="4"/>
  <c r="S26" i="4"/>
  <c r="F25" i="4"/>
  <c r="Q25" i="4"/>
  <c r="E25" i="4"/>
  <c r="W25" i="4"/>
  <c r="D25" i="4"/>
  <c r="U25" i="4"/>
  <c r="C25" i="4"/>
  <c r="S25" i="4"/>
  <c r="F24" i="4"/>
  <c r="E24" i="4"/>
  <c r="W24" i="4"/>
  <c r="D24" i="4"/>
  <c r="U24" i="4"/>
  <c r="C24" i="4"/>
  <c r="S24" i="4"/>
  <c r="F23" i="4"/>
  <c r="Q23" i="4"/>
  <c r="E23" i="4"/>
  <c r="D23" i="4"/>
  <c r="C23" i="4"/>
  <c r="S23" i="4"/>
  <c r="F22" i="4"/>
  <c r="Q22" i="4"/>
  <c r="E22" i="4"/>
  <c r="D22" i="4"/>
  <c r="C22" i="4"/>
  <c r="S22" i="4"/>
  <c r="F21" i="4"/>
  <c r="Q21" i="4"/>
  <c r="E21" i="4"/>
  <c r="W21" i="4"/>
  <c r="D21" i="4"/>
  <c r="C21" i="4"/>
  <c r="S21" i="4"/>
  <c r="F20" i="4"/>
  <c r="Q20" i="4"/>
  <c r="E20" i="4"/>
  <c r="D20" i="4"/>
  <c r="C20" i="4"/>
  <c r="S20" i="4"/>
  <c r="F19" i="4"/>
  <c r="Q19" i="4"/>
  <c r="E19" i="4"/>
  <c r="D19" i="4"/>
  <c r="U19" i="4"/>
  <c r="C19" i="4"/>
  <c r="S19" i="4"/>
  <c r="F18" i="4"/>
  <c r="Q18" i="4"/>
  <c r="E18" i="4"/>
  <c r="D18" i="4"/>
  <c r="C18" i="4"/>
  <c r="S18" i="4"/>
  <c r="F17" i="4"/>
  <c r="E17" i="4"/>
  <c r="W17" i="4"/>
  <c r="D17" i="4"/>
  <c r="C17" i="4"/>
  <c r="S17" i="4"/>
  <c r="F16" i="4"/>
  <c r="Q16" i="4"/>
  <c r="E16" i="4"/>
  <c r="D16" i="4"/>
  <c r="U16" i="4"/>
  <c r="C16" i="4"/>
  <c r="F15" i="4"/>
  <c r="E15" i="4"/>
  <c r="W15" i="4"/>
  <c r="D15" i="4"/>
  <c r="C15" i="4"/>
  <c r="F14" i="4"/>
  <c r="Q14" i="4"/>
  <c r="E14" i="4"/>
  <c r="W14" i="4"/>
  <c r="D14" i="4"/>
  <c r="U14" i="4"/>
  <c r="C14" i="4"/>
  <c r="F13" i="4"/>
  <c r="Q13" i="4"/>
  <c r="E13" i="4"/>
  <c r="D13" i="4"/>
  <c r="C13" i="4"/>
  <c r="F12" i="4"/>
  <c r="Q12" i="4"/>
  <c r="E12" i="4"/>
  <c r="D12" i="4"/>
  <c r="C12" i="4"/>
  <c r="F11" i="4"/>
  <c r="E11" i="4"/>
  <c r="W11" i="4"/>
  <c r="D11" i="4"/>
  <c r="U11" i="4"/>
  <c r="C11" i="4"/>
  <c r="S11" i="4"/>
  <c r="F10" i="4"/>
  <c r="Q10" i="4"/>
  <c r="E10" i="4"/>
  <c r="D10" i="4"/>
  <c r="U10" i="4"/>
  <c r="C10" i="4"/>
  <c r="F9" i="4"/>
  <c r="Q9" i="4"/>
  <c r="E9" i="4"/>
  <c r="D9" i="4"/>
  <c r="U9" i="4"/>
  <c r="C9" i="4"/>
  <c r="F8" i="4"/>
  <c r="E8" i="4"/>
  <c r="W8" i="4"/>
  <c r="D8" i="4"/>
  <c r="C8" i="4"/>
  <c r="F7" i="4"/>
  <c r="Q7" i="4"/>
  <c r="E7" i="4"/>
  <c r="D7" i="4"/>
  <c r="U7" i="4"/>
  <c r="C7" i="4"/>
  <c r="Y9" i="4"/>
  <c r="Y16" i="4"/>
  <c r="Y17" i="4"/>
  <c r="Y18" i="4"/>
  <c r="O5" i="4"/>
  <c r="O2" i="4"/>
  <c r="B251" i="94"/>
  <c r="B250" i="94"/>
  <c r="B249" i="94"/>
  <c r="C249" i="94"/>
  <c r="B248" i="94"/>
  <c r="C248" i="94"/>
  <c r="B247" i="94"/>
  <c r="B246" i="94"/>
  <c r="B245" i="94"/>
  <c r="B244" i="94"/>
  <c r="B243" i="94"/>
  <c r="B242" i="94"/>
  <c r="B241" i="94"/>
  <c r="B240" i="94"/>
  <c r="B239" i="94"/>
  <c r="B238" i="94"/>
  <c r="B237" i="94"/>
  <c r="B236" i="94"/>
  <c r="B235" i="94"/>
  <c r="B234" i="94"/>
  <c r="B233" i="94"/>
  <c r="B232" i="94"/>
  <c r="B231" i="94"/>
  <c r="B230" i="94"/>
  <c r="B229" i="94"/>
  <c r="B228" i="94"/>
  <c r="B227" i="94"/>
  <c r="B226" i="94"/>
  <c r="B225" i="94"/>
  <c r="B224" i="94"/>
  <c r="B223" i="94"/>
  <c r="B222" i="94"/>
  <c r="B221" i="94"/>
  <c r="B220" i="94"/>
  <c r="B219" i="94"/>
  <c r="B218" i="94"/>
  <c r="B217" i="94"/>
  <c r="B216" i="94"/>
  <c r="B215" i="94"/>
  <c r="B214" i="94"/>
  <c r="B213" i="94"/>
  <c r="B212" i="94"/>
  <c r="B211" i="94"/>
  <c r="B210" i="94"/>
  <c r="B209" i="94"/>
  <c r="B208" i="94"/>
  <c r="B207" i="94"/>
  <c r="C207" i="94"/>
  <c r="B206" i="94"/>
  <c r="B205" i="94"/>
  <c r="B204" i="94"/>
  <c r="B203" i="94"/>
  <c r="B202" i="94"/>
  <c r="B201" i="94"/>
  <c r="B200" i="94"/>
  <c r="C200" i="94"/>
  <c r="E200" i="94"/>
  <c r="B199" i="94"/>
  <c r="C199" i="94"/>
  <c r="E199" i="94"/>
  <c r="B198" i="94"/>
  <c r="B197" i="94"/>
  <c r="B196" i="94"/>
  <c r="B195" i="94"/>
  <c r="B194" i="94"/>
  <c r="B193" i="94"/>
  <c r="B192" i="94"/>
  <c r="B191" i="94"/>
  <c r="B190" i="94"/>
  <c r="B189" i="94"/>
  <c r="B188" i="94"/>
  <c r="B187" i="94"/>
  <c r="B186" i="94"/>
  <c r="B185" i="94"/>
  <c r="B184" i="94"/>
  <c r="B183" i="94"/>
  <c r="B182" i="94"/>
  <c r="B181" i="94"/>
  <c r="B180" i="94"/>
  <c r="B179" i="94"/>
  <c r="B178" i="94"/>
  <c r="B177" i="94"/>
  <c r="B176" i="94"/>
  <c r="B175" i="94"/>
  <c r="B174" i="94"/>
  <c r="B173" i="94"/>
  <c r="B172" i="94"/>
  <c r="B171" i="94"/>
  <c r="B170" i="94"/>
  <c r="B169" i="94"/>
  <c r="B168" i="94"/>
  <c r="B167" i="94"/>
  <c r="B166" i="94"/>
  <c r="B165" i="94"/>
  <c r="B164" i="94"/>
  <c r="B163" i="94"/>
  <c r="B162" i="94"/>
  <c r="B161" i="94"/>
  <c r="B160" i="94"/>
  <c r="B159" i="94"/>
  <c r="B158" i="94"/>
  <c r="B157" i="94"/>
  <c r="B156" i="94"/>
  <c r="B155" i="94"/>
  <c r="B154" i="94"/>
  <c r="B153" i="94"/>
  <c r="B152" i="94"/>
  <c r="B151" i="94"/>
  <c r="B150" i="94"/>
  <c r="B149" i="94"/>
  <c r="B148" i="94"/>
  <c r="B147" i="94"/>
  <c r="B146" i="94"/>
  <c r="B145" i="94"/>
  <c r="B144" i="94"/>
  <c r="B143" i="94"/>
  <c r="B142" i="94"/>
  <c r="B141" i="94"/>
  <c r="B140" i="94"/>
  <c r="B139" i="94"/>
  <c r="B138" i="94"/>
  <c r="B137" i="94"/>
  <c r="B136" i="94"/>
  <c r="B135" i="94"/>
  <c r="B134" i="94"/>
  <c r="B133" i="94"/>
  <c r="B132" i="94"/>
  <c r="B131" i="94"/>
  <c r="E131" i="94"/>
  <c r="B130" i="94"/>
  <c r="B129" i="94"/>
  <c r="B128" i="94"/>
  <c r="C128" i="94"/>
  <c r="B127" i="94"/>
  <c r="C127" i="94"/>
  <c r="E127" i="94"/>
  <c r="B126" i="94"/>
  <c r="B125" i="94"/>
  <c r="B124" i="94"/>
  <c r="B123" i="94"/>
  <c r="B122" i="94"/>
  <c r="B121" i="94"/>
  <c r="B120" i="94"/>
  <c r="B119" i="94"/>
  <c r="B118" i="94"/>
  <c r="B117" i="94"/>
  <c r="B116" i="94"/>
  <c r="B115" i="94"/>
  <c r="B114" i="94"/>
  <c r="B113" i="94"/>
  <c r="B112" i="94"/>
  <c r="B111" i="94"/>
  <c r="B110" i="94"/>
  <c r="B109" i="94"/>
  <c r="B108" i="94"/>
  <c r="B107" i="94"/>
  <c r="B106" i="94"/>
  <c r="B105" i="94"/>
  <c r="C105" i="94"/>
  <c r="B104" i="94"/>
  <c r="B103" i="94"/>
  <c r="B102" i="94"/>
  <c r="B101" i="94"/>
  <c r="B100" i="94"/>
  <c r="B99" i="94"/>
  <c r="B98" i="94"/>
  <c r="B97" i="94"/>
  <c r="B96" i="94"/>
  <c r="B95" i="94"/>
  <c r="B94" i="94"/>
  <c r="B93" i="94"/>
  <c r="B92" i="94"/>
  <c r="B91" i="94"/>
  <c r="B88" i="94"/>
  <c r="B84" i="94"/>
  <c r="B89" i="94"/>
  <c r="B82" i="94"/>
  <c r="B78" i="94"/>
  <c r="B74" i="94"/>
  <c r="B86" i="94"/>
  <c r="B90" i="94"/>
  <c r="B80" i="94"/>
  <c r="B76" i="94"/>
  <c r="C76" i="94"/>
  <c r="B87" i="94"/>
  <c r="B85" i="94"/>
  <c r="B77" i="94"/>
  <c r="B81" i="94"/>
  <c r="C81" i="94"/>
  <c r="E81" i="94"/>
  <c r="B71" i="94"/>
  <c r="B67" i="94"/>
  <c r="B73" i="94"/>
  <c r="B68" i="94"/>
  <c r="B79" i="94"/>
  <c r="B69" i="94"/>
  <c r="B72" i="94"/>
  <c r="B58" i="94"/>
  <c r="B70" i="94"/>
  <c r="B83" i="94"/>
  <c r="B64" i="94"/>
  <c r="B56" i="94"/>
  <c r="B53" i="94"/>
  <c r="B51" i="94"/>
  <c r="B62" i="94"/>
  <c r="B47" i="94"/>
  <c r="B65" i="94"/>
  <c r="B50" i="94"/>
  <c r="B66" i="94"/>
  <c r="B59" i="94"/>
  <c r="E59" i="94"/>
  <c r="B54" i="94"/>
  <c r="B61" i="94"/>
  <c r="E61" i="94"/>
  <c r="C61" i="94"/>
  <c r="B55" i="94"/>
  <c r="E55" i="94"/>
  <c r="B49" i="94"/>
  <c r="B75" i="94"/>
  <c r="B52" i="94"/>
  <c r="B63" i="94"/>
  <c r="B60" i="94"/>
  <c r="B57" i="94"/>
  <c r="B48" i="94"/>
  <c r="Y7" i="4"/>
  <c r="X7" i="4"/>
  <c r="Y55" i="4"/>
  <c r="X55" i="4"/>
  <c r="Y54" i="4"/>
  <c r="X54" i="4"/>
  <c r="Y53" i="4"/>
  <c r="X53" i="4"/>
  <c r="Y52" i="4"/>
  <c r="X52" i="4"/>
  <c r="Y51" i="4"/>
  <c r="X51" i="4"/>
  <c r="Y50" i="4"/>
  <c r="X50" i="4"/>
  <c r="Y49" i="4"/>
  <c r="X49" i="4"/>
  <c r="Y48" i="4"/>
  <c r="X48" i="4"/>
  <c r="Y47" i="4"/>
  <c r="X47" i="4"/>
  <c r="Y46" i="4"/>
  <c r="X46" i="4"/>
  <c r="Y45" i="4"/>
  <c r="X45" i="4"/>
  <c r="Y44" i="4"/>
  <c r="X44" i="4"/>
  <c r="Y43" i="4"/>
  <c r="X43" i="4"/>
  <c r="Y42" i="4"/>
  <c r="X42" i="4"/>
  <c r="Y41" i="4"/>
  <c r="X41" i="4"/>
  <c r="Y40" i="4"/>
  <c r="X40" i="4"/>
  <c r="Y39" i="4"/>
  <c r="X39" i="4"/>
  <c r="Y38" i="4"/>
  <c r="X38" i="4"/>
  <c r="Y37" i="4"/>
  <c r="X37" i="4"/>
  <c r="Y36" i="4"/>
  <c r="X36" i="4"/>
  <c r="Y35" i="4"/>
  <c r="X35" i="4"/>
  <c r="Y34" i="4"/>
  <c r="X34" i="4"/>
  <c r="Y33" i="4"/>
  <c r="X33" i="4"/>
  <c r="Y32" i="4"/>
  <c r="X32" i="4"/>
  <c r="Y31" i="4"/>
  <c r="X31" i="4"/>
  <c r="Y30" i="4"/>
  <c r="X30" i="4"/>
  <c r="Y29" i="4"/>
  <c r="X29" i="4"/>
  <c r="Y28" i="4"/>
  <c r="X28" i="4"/>
  <c r="Y27" i="4"/>
  <c r="X27" i="4"/>
  <c r="Y26" i="4"/>
  <c r="X26" i="4"/>
  <c r="Y25" i="4"/>
  <c r="X25" i="4"/>
  <c r="Y24" i="4"/>
  <c r="X24" i="4"/>
  <c r="Y23" i="4"/>
  <c r="X23" i="4"/>
  <c r="Y22" i="4"/>
  <c r="X22" i="4"/>
  <c r="X21" i="4"/>
  <c r="Y21" i="4"/>
  <c r="X20" i="4"/>
  <c r="Y20" i="4"/>
  <c r="X19" i="4"/>
  <c r="Y19" i="4"/>
  <c r="X18" i="4"/>
  <c r="X17" i="4"/>
  <c r="X16" i="4"/>
  <c r="Y15" i="4"/>
  <c r="X15" i="4"/>
  <c r="Y14" i="4"/>
  <c r="X14" i="4"/>
  <c r="Y13" i="4"/>
  <c r="X13" i="4"/>
  <c r="X12" i="4"/>
  <c r="Y12" i="4"/>
  <c r="X11" i="4"/>
  <c r="Y11" i="4"/>
  <c r="X10" i="4"/>
  <c r="Y10" i="4"/>
  <c r="X9" i="4"/>
  <c r="X8" i="4"/>
  <c r="Y8" i="4"/>
  <c r="C3" i="4" a="1"/>
  <c r="Z1" i="4" a="1"/>
  <c r="B46" i="94"/>
  <c r="E46" i="94"/>
  <c r="B45" i="94"/>
  <c r="C45" i="94"/>
  <c r="E45" i="94"/>
  <c r="B44" i="94"/>
  <c r="E44" i="94"/>
  <c r="C44" i="94"/>
  <c r="B43" i="94"/>
  <c r="B42" i="94"/>
  <c r="E42" i="94"/>
  <c r="B41" i="94"/>
  <c r="C46" i="94"/>
  <c r="C41" i="94"/>
  <c r="E41" i="94"/>
  <c r="E43" i="94"/>
  <c r="C43" i="94"/>
  <c r="B40" i="94"/>
  <c r="E40" i="94"/>
  <c r="B39" i="94"/>
  <c r="C42" i="94"/>
  <c r="B36" i="94"/>
  <c r="B35" i="94"/>
  <c r="B38" i="94"/>
  <c r="B37" i="94"/>
  <c r="C39" i="94"/>
  <c r="E39" i="94"/>
  <c r="C38" i="94"/>
  <c r="E38" i="94"/>
  <c r="E35" i="94"/>
  <c r="C36" i="94"/>
  <c r="E37" i="94"/>
  <c r="C37" i="94"/>
  <c r="M8" i="94" a="1"/>
  <c r="X7" i="94" a="1"/>
  <c r="AC7" i="94"/>
  <c r="J12" i="106"/>
  <c r="L7" i="94" a="1"/>
  <c r="J8" i="94" a="1"/>
  <c r="E12" i="106"/>
  <c r="F7" i="94" a="1"/>
  <c r="S8" i="94" a="1"/>
  <c r="F8" i="94" a="1"/>
  <c r="M11" i="106"/>
  <c r="H12" i="106"/>
  <c r="C12" i="106"/>
  <c r="G8" i="94" a="1"/>
  <c r="G13" i="106"/>
  <c r="W7" i="94"/>
  <c r="AF8" i="94" a="1"/>
  <c r="AE7" i="94" a="1"/>
  <c r="B11" i="106"/>
  <c r="AD35" i="94" a="1"/>
  <c r="F13" i="106"/>
  <c r="AB7" i="94"/>
  <c r="D12" i="106"/>
  <c r="F11" i="106"/>
  <c r="T8" i="94"/>
  <c r="D11" i="106"/>
  <c r="V7" i="94"/>
  <c r="W8" i="94"/>
  <c r="S7" i="94" a="1"/>
  <c r="I8" i="94" a="1"/>
  <c r="Z8" i="94"/>
  <c r="K12" i="106"/>
  <c r="C11" i="106"/>
  <c r="H7" i="94" a="1"/>
  <c r="Q7" i="94"/>
  <c r="V8" i="94"/>
  <c r="AA7" i="94"/>
  <c r="AA35" i="94"/>
  <c r="F35" i="94" a="1"/>
  <c r="J11" i="106"/>
  <c r="I13" i="106"/>
  <c r="AF35" i="94" a="1"/>
  <c r="AG35" i="94" a="1"/>
  <c r="G7" i="94" a="1"/>
  <c r="K13" i="106"/>
  <c r="G35" i="94" a="1"/>
  <c r="Y8" i="94" a="1"/>
  <c r="J13" i="106"/>
  <c r="Y7" i="94" a="1"/>
  <c r="G12" i="106"/>
  <c r="R35" i="94" a="1"/>
  <c r="X35" i="94" a="1"/>
  <c r="M35" i="94" a="1"/>
  <c r="D13" i="106"/>
  <c r="G11" i="106"/>
  <c r="U35" i="94"/>
  <c r="E11" i="106"/>
  <c r="T7" i="94"/>
  <c r="O8" i="94"/>
  <c r="I35" i="94" a="1"/>
  <c r="I7" i="94" a="1"/>
  <c r="AG8" i="94" a="1"/>
  <c r="X8" i="94" a="1"/>
  <c r="K35" i="94" a="1"/>
  <c r="O7" i="94"/>
  <c r="R8" i="94" a="1"/>
  <c r="K7" i="94" a="1"/>
  <c r="AB8" i="94"/>
  <c r="I12" i="106"/>
  <c r="U8" i="94"/>
  <c r="AE35" i="94" a="1"/>
  <c r="P35" i="94"/>
  <c r="F12" i="106"/>
  <c r="AA8" i="94"/>
  <c r="U7" i="94"/>
  <c r="J35" i="94" a="1"/>
  <c r="N7" i="94"/>
  <c r="R7" i="94" a="1"/>
  <c r="L13" i="106"/>
  <c r="H13" i="106"/>
  <c r="L8" i="94" a="1"/>
  <c r="Z35" i="94"/>
  <c r="Z7" i="94"/>
  <c r="AD7" i="94" a="1"/>
  <c r="J7" i="94" a="1"/>
  <c r="M12" i="106"/>
  <c r="W35" i="94"/>
  <c r="P7" i="94"/>
  <c r="T35" i="94"/>
  <c r="H11" i="106"/>
  <c r="Q8" i="94"/>
  <c r="I11" i="106"/>
  <c r="AE8" i="94" a="1"/>
  <c r="S35" i="94" a="1"/>
  <c r="AB35" i="94"/>
  <c r="Q35" i="94"/>
  <c r="L11" i="106"/>
  <c r="C13" i="106"/>
  <c r="K8" i="94" a="1"/>
  <c r="AD8" i="94" a="1"/>
  <c r="L12" i="106"/>
  <c r="P8" i="94"/>
  <c r="W37" i="94"/>
  <c r="AC35" i="94"/>
  <c r="T37" i="94"/>
  <c r="B12" i="106"/>
  <c r="O35" i="94"/>
  <c r="H8" i="94" a="1"/>
  <c r="N8" i="94"/>
  <c r="Y35" i="94" a="1"/>
  <c r="E13" i="106"/>
  <c r="M7" i="94" a="1"/>
  <c r="N35" i="94"/>
  <c r="H35" i="94" a="1"/>
  <c r="AC8" i="94"/>
  <c r="M13" i="106"/>
  <c r="V35" i="94"/>
  <c r="K11" i="106"/>
  <c r="N37" i="94"/>
  <c r="AF37" i="94" a="1"/>
  <c r="X37" i="94" a="1"/>
  <c r="H37" i="94" a="1"/>
  <c r="AD38" i="94" a="1"/>
  <c r="W38" i="94"/>
  <c r="AC37" i="94"/>
  <c r="T38" i="94"/>
  <c r="M38" i="94" a="1"/>
  <c r="J38" i="94" a="1"/>
  <c r="O38" i="94"/>
  <c r="I37" i="94" a="1"/>
  <c r="G38" i="94" a="1"/>
  <c r="L38" i="94" a="1"/>
  <c r="U37" i="94"/>
  <c r="F38" i="94" a="1"/>
  <c r="N38" i="94"/>
  <c r="K37" i="94" a="1"/>
  <c r="Y38" i="94" a="1"/>
  <c r="H38" i="94" a="1"/>
  <c r="R37" i="94" a="1"/>
  <c r="AC38" i="94"/>
  <c r="G37" i="94" a="1"/>
  <c r="S38" i="94" a="1"/>
  <c r="J37" i="94" a="1"/>
  <c r="AB38" i="94"/>
  <c r="Q37" i="94"/>
  <c r="K38" i="94" a="1"/>
  <c r="V37" i="94"/>
  <c r="AG37" i="94" a="1"/>
  <c r="AA38" i="94"/>
  <c r="S37" i="94" a="1"/>
  <c r="F37" i="94" a="1"/>
  <c r="AD37" i="94" a="1"/>
  <c r="P38" i="94"/>
  <c r="V38" i="94"/>
  <c r="P37" i="94"/>
  <c r="Z38" i="94"/>
  <c r="AE37" i="94" a="1"/>
  <c r="R38" i="94" a="1"/>
  <c r="Z37" i="94"/>
  <c r="L37" i="94" a="1"/>
  <c r="M37" i="94" a="1"/>
  <c r="Q38" i="94"/>
  <c r="L35" i="94" a="1"/>
  <c r="AE38" i="94" a="1"/>
  <c r="AA37" i="94"/>
  <c r="AG38" i="94" a="1"/>
  <c r="AB37" i="94"/>
  <c r="I38" i="94" a="1"/>
  <c r="O37" i="94"/>
  <c r="X38" i="94" a="1"/>
  <c r="Y37" i="94" a="1"/>
  <c r="AF38" i="94" a="1"/>
  <c r="U38" i="94"/>
  <c r="C192" i="94"/>
  <c r="E192" i="94"/>
  <c r="E191" i="94"/>
  <c r="C191" i="94"/>
  <c r="E190" i="94"/>
  <c r="C190" i="94"/>
  <c r="C184" i="94"/>
  <c r="E184" i="94"/>
  <c r="C178" i="94"/>
  <c r="E178" i="94"/>
  <c r="C174" i="94"/>
  <c r="E174" i="94"/>
  <c r="C173" i="94"/>
  <c r="E173" i="94"/>
  <c r="E171" i="94"/>
  <c r="C171" i="94"/>
  <c r="C169" i="94"/>
  <c r="E169" i="94"/>
  <c r="E168" i="94"/>
  <c r="C168" i="94"/>
  <c r="E167" i="94"/>
  <c r="C167" i="94"/>
  <c r="C166" i="94"/>
  <c r="E166" i="94"/>
  <c r="E157" i="94"/>
  <c r="C157" i="94"/>
  <c r="E155" i="94"/>
  <c r="C155" i="94"/>
  <c r="C149" i="94"/>
  <c r="E149" i="94"/>
  <c r="C148" i="94"/>
  <c r="E148" i="94"/>
  <c r="E147" i="94"/>
  <c r="C147" i="94"/>
  <c r="E146" i="94"/>
  <c r="C146" i="94"/>
  <c r="E144" i="94"/>
  <c r="C144" i="94"/>
  <c r="C143" i="94"/>
  <c r="E143" i="94"/>
  <c r="C140" i="94"/>
  <c r="E140" i="94"/>
  <c r="C137" i="94"/>
  <c r="E137" i="94"/>
  <c r="E129" i="94"/>
  <c r="C129" i="94"/>
  <c r="C125" i="94"/>
  <c r="E125" i="94"/>
  <c r="C116" i="94"/>
  <c r="E116" i="94"/>
  <c r="E115" i="94"/>
  <c r="C115" i="94"/>
  <c r="E114" i="94"/>
  <c r="C114" i="94"/>
  <c r="C106" i="94"/>
  <c r="E106" i="94"/>
  <c r="C104" i="94"/>
  <c r="E104" i="94"/>
  <c r="C103" i="94"/>
  <c r="E103" i="94"/>
  <c r="C102" i="94"/>
  <c r="E102" i="94"/>
  <c r="C98" i="94"/>
  <c r="E98" i="94"/>
  <c r="E97" i="94"/>
  <c r="C97" i="94"/>
  <c r="C172" i="94"/>
  <c r="E172" i="94"/>
  <c r="W27" i="177"/>
  <c r="J22" i="177"/>
  <c r="J21" i="177"/>
  <c r="X20" i="177"/>
  <c r="Y19" i="177"/>
  <c r="W18" i="177"/>
  <c r="G18" i="177" a="1"/>
  <c r="U17" i="177"/>
  <c r="W11" i="177"/>
  <c r="S11" i="177"/>
  <c r="J11" i="177"/>
  <c r="S9" i="177"/>
  <c r="S7" i="177"/>
  <c r="O2" i="177"/>
  <c r="W33" i="177"/>
  <c r="Q26" i="177"/>
  <c r="S21" i="177"/>
  <c r="G20" i="177" a="1"/>
  <c r="S17" i="177"/>
  <c r="J17" i="177"/>
  <c r="G17" i="177" a="1"/>
  <c r="W10" i="177"/>
  <c r="J10" i="177"/>
  <c r="Y9" i="177"/>
  <c r="J9" i="177"/>
  <c r="G9" i="177" a="1"/>
  <c r="Y8" i="177"/>
  <c r="J8" i="177"/>
  <c r="W7" i="177"/>
  <c r="G7" i="177" a="1"/>
  <c r="Q32" i="177"/>
  <c r="W28" i="177"/>
  <c r="Q27" i="177"/>
  <c r="G21" i="177" a="1"/>
  <c r="Y20" i="177"/>
  <c r="U19" i="177"/>
  <c r="J19" i="177"/>
  <c r="G19" i="177" a="1"/>
  <c r="S18" i="177"/>
  <c r="J18" i="177"/>
  <c r="S10" i="177"/>
  <c r="X8" i="177"/>
  <c r="H5" i="177"/>
  <c r="W26" i="177"/>
  <c r="W21" i="177"/>
  <c r="Q21" i="177"/>
  <c r="W19" i="177"/>
  <c r="S19" i="177"/>
  <c r="X17" i="177"/>
  <c r="U11" i="177"/>
  <c r="Y21" i="177"/>
  <c r="U20" i="177"/>
  <c r="S20" i="177"/>
  <c r="U18" i="177"/>
  <c r="Y11" i="177"/>
  <c r="Y10" i="177"/>
  <c r="X9" i="177"/>
  <c r="U7" i="177"/>
  <c r="J7" i="177"/>
  <c r="W34" i="177"/>
  <c r="Q33" i="177"/>
  <c r="T22" i="177"/>
  <c r="S22" i="177"/>
  <c r="W20" i="177"/>
  <c r="X18" i="177"/>
  <c r="W17" i="177"/>
  <c r="G10" i="177" a="1"/>
  <c r="W9" i="177"/>
  <c r="U9" i="177"/>
  <c r="W8" i="177"/>
  <c r="G8" i="177" a="1"/>
  <c r="Y7" i="177"/>
  <c r="O5" i="177"/>
  <c r="X21" i="177"/>
  <c r="J20" i="177"/>
  <c r="X19" i="177"/>
  <c r="Y18" i="177"/>
  <c r="Y17" i="177"/>
  <c r="X11" i="177"/>
  <c r="U10" i="177"/>
  <c r="S8" i="177"/>
  <c r="W32" i="177"/>
  <c r="X10" i="177"/>
  <c r="U8" i="177"/>
  <c r="X7" i="177"/>
  <c r="Q34" i="177"/>
  <c r="Q28" i="177"/>
  <c r="W22" i="177"/>
  <c r="Q22" i="173"/>
  <c r="D22" i="173"/>
  <c r="Q9" i="173"/>
  <c r="W34" i="169"/>
  <c r="W33" i="169"/>
  <c r="W27" i="169"/>
  <c r="T22" i="169"/>
  <c r="D22" i="169"/>
  <c r="D22" i="165"/>
  <c r="I32" i="176" a="1"/>
  <c r="I26" i="176" a="1"/>
  <c r="I20" i="176" a="1"/>
  <c r="I13" i="176" a="1"/>
  <c r="C5" i="175" a="1"/>
  <c r="I30" i="174" a="1"/>
  <c r="I26" i="174" a="1"/>
  <c r="I20" i="174" a="1"/>
  <c r="I14" i="174" a="1"/>
  <c r="S19" i="166"/>
  <c r="S20" i="166"/>
  <c r="Q25" i="166"/>
  <c r="Q26" i="166"/>
  <c r="Q29" i="166"/>
  <c r="Q30" i="166"/>
  <c r="Q34" i="166"/>
  <c r="Q35" i="166"/>
  <c r="Q36" i="166"/>
  <c r="W34" i="173"/>
  <c r="I34" i="173" a="1"/>
  <c r="W33" i="173"/>
  <c r="W32" i="173"/>
  <c r="W28" i="173"/>
  <c r="I28" i="173" a="1"/>
  <c r="W27" i="173"/>
  <c r="W26" i="173"/>
  <c r="W22" i="173"/>
  <c r="J22" i="173"/>
  <c r="I22" i="173" a="1"/>
  <c r="W21" i="173"/>
  <c r="J21" i="173"/>
  <c r="G21" i="173" a="1"/>
  <c r="W20" i="173"/>
  <c r="J20" i="173"/>
  <c r="G20" i="173" a="1"/>
  <c r="W19" i="173"/>
  <c r="J19" i="173"/>
  <c r="G19" i="173" a="1"/>
  <c r="W18" i="173"/>
  <c r="J18" i="173"/>
  <c r="G18" i="173" a="1"/>
  <c r="W17" i="173"/>
  <c r="J17" i="173"/>
  <c r="G17" i="173" a="1"/>
  <c r="W11" i="173"/>
  <c r="J11" i="173"/>
  <c r="I11" i="173" a="1"/>
  <c r="W10" i="173"/>
  <c r="J10" i="173"/>
  <c r="G10" i="173" a="1"/>
  <c r="W9" i="173"/>
  <c r="J9" i="173"/>
  <c r="G9" i="173" a="1"/>
  <c r="W8" i="173"/>
  <c r="J8" i="173"/>
  <c r="G8" i="173" a="1"/>
  <c r="W7" i="173"/>
  <c r="J7" i="173"/>
  <c r="G7" i="173" a="1"/>
  <c r="C5" i="173" a="1"/>
  <c r="S8" i="162"/>
  <c r="W25" i="171"/>
  <c r="I25" i="171" a="1"/>
  <c r="W24" i="171"/>
  <c r="I24" i="171" a="1"/>
  <c r="W20" i="171"/>
  <c r="J20" i="171"/>
  <c r="I20" i="171" a="1"/>
  <c r="G20" i="171" a="1"/>
  <c r="W19" i="171"/>
  <c r="J19" i="171"/>
  <c r="G19" i="171" a="1"/>
  <c r="W18" i="171"/>
  <c r="J18" i="171"/>
  <c r="G18" i="171" a="1"/>
  <c r="J17" i="171"/>
  <c r="G17" i="171" a="1"/>
  <c r="J16" i="171"/>
  <c r="G16" i="171" a="1"/>
  <c r="W12" i="171"/>
  <c r="J12" i="171"/>
  <c r="I12" i="171" a="1"/>
  <c r="G12" i="171" a="1"/>
  <c r="J11" i="171"/>
  <c r="G11" i="171" a="1"/>
  <c r="W10" i="171"/>
  <c r="J10" i="171"/>
  <c r="G10" i="171" a="1"/>
  <c r="W9" i="171"/>
  <c r="J9" i="171"/>
  <c r="G9" i="171" a="1"/>
  <c r="W8" i="171"/>
  <c r="J8" i="171"/>
  <c r="G8" i="171" a="1"/>
  <c r="W7" i="171"/>
  <c r="J7" i="171"/>
  <c r="G7" i="171" a="1"/>
  <c r="Q36" i="170"/>
  <c r="Q35" i="170"/>
  <c r="Q34" i="170"/>
  <c r="Q30" i="170"/>
  <c r="Q29" i="170"/>
  <c r="Q26" i="170"/>
  <c r="Q25" i="170"/>
  <c r="S20" i="170"/>
  <c r="S19" i="170"/>
  <c r="S18" i="170"/>
  <c r="S17" i="170"/>
  <c r="S14" i="170"/>
  <c r="S13" i="170"/>
  <c r="S12" i="170"/>
  <c r="S11" i="170"/>
  <c r="S10" i="170"/>
  <c r="S9" i="170"/>
  <c r="U8" i="170"/>
  <c r="S8" i="170"/>
  <c r="U7" i="170"/>
  <c r="S7" i="170"/>
  <c r="Y22" i="169"/>
  <c r="X22" i="169"/>
  <c r="W22" i="169"/>
  <c r="J22" i="169"/>
  <c r="I22" i="169" a="1"/>
  <c r="Y21" i="169"/>
  <c r="X21" i="169"/>
  <c r="W21" i="169"/>
  <c r="J21" i="169"/>
  <c r="G21" i="169" a="1"/>
  <c r="Y20" i="169"/>
  <c r="X20" i="169"/>
  <c r="W20" i="169"/>
  <c r="J20" i="169"/>
  <c r="G20" i="169" a="1"/>
  <c r="Y19" i="169"/>
  <c r="X19" i="169"/>
  <c r="W19" i="169"/>
  <c r="J19" i="169"/>
  <c r="G19" i="169" a="1"/>
  <c r="Y18" i="169"/>
  <c r="X18" i="169"/>
  <c r="W18" i="169"/>
  <c r="J18" i="169"/>
  <c r="G18" i="169" a="1"/>
  <c r="Y17" i="169"/>
  <c r="X17" i="169"/>
  <c r="W17" i="169"/>
  <c r="J17" i="169"/>
  <c r="G17" i="169" a="1"/>
  <c r="W32" i="168"/>
  <c r="I32" i="168" a="1"/>
  <c r="W31" i="168"/>
  <c r="W30" i="168"/>
  <c r="W26" i="168"/>
  <c r="I26" i="168" a="1"/>
  <c r="W25" i="168"/>
  <c r="W24" i="168"/>
  <c r="I20" i="168" a="1"/>
  <c r="W19" i="168"/>
  <c r="W18" i="168"/>
  <c r="W17" i="168"/>
  <c r="W13" i="168"/>
  <c r="J13" i="168"/>
  <c r="W42" i="166"/>
  <c r="I42" i="166" a="1"/>
  <c r="W41" i="166"/>
  <c r="W40" i="166"/>
  <c r="W37" i="166"/>
  <c r="I37" i="166" a="1"/>
  <c r="W36" i="166"/>
  <c r="I36" i="166" a="1"/>
  <c r="W35" i="166"/>
  <c r="I35" i="166" a="1"/>
  <c r="W34" i="166"/>
  <c r="I34" i="166" a="1"/>
  <c r="W30" i="166"/>
  <c r="I30" i="166" a="1"/>
  <c r="W29" i="166"/>
  <c r="W26" i="166"/>
  <c r="I26" i="166" a="1"/>
  <c r="W25" i="166"/>
  <c r="W20" i="166"/>
  <c r="J20" i="166"/>
  <c r="I20" i="166" a="1"/>
  <c r="G20" i="166" a="1"/>
  <c r="W19" i="166"/>
  <c r="J19" i="166"/>
  <c r="G19" i="166" a="1"/>
  <c r="W18" i="166"/>
  <c r="J18" i="166"/>
  <c r="G18" i="166" a="1"/>
  <c r="W17" i="166"/>
  <c r="G17" i="166" a="1"/>
  <c r="I14" i="166" a="1"/>
  <c r="G14" i="166" a="1"/>
  <c r="C5" i="166" a="1"/>
  <c r="U7" i="162"/>
  <c r="W32" i="164"/>
  <c r="I32" i="164" a="1"/>
  <c r="W31" i="164"/>
  <c r="W30" i="164"/>
  <c r="W26" i="164"/>
  <c r="I26" i="164" a="1"/>
  <c r="J8" i="162"/>
  <c r="W7" i="162"/>
  <c r="J7" i="162"/>
  <c r="G7" i="162" a="1"/>
  <c r="J55" i="159"/>
  <c r="J54" i="159"/>
  <c r="J53" i="159"/>
  <c r="J52" i="159"/>
  <c r="J51" i="159"/>
  <c r="J50" i="159"/>
  <c r="J49" i="159"/>
  <c r="J48" i="159"/>
  <c r="J47" i="159"/>
  <c r="J46" i="159"/>
  <c r="J45" i="159"/>
  <c r="J44" i="159"/>
  <c r="J43" i="159"/>
  <c r="J42" i="159"/>
  <c r="J41" i="159"/>
  <c r="J40" i="159"/>
  <c r="J39" i="159"/>
  <c r="J38" i="159"/>
  <c r="J37" i="159"/>
  <c r="J36" i="159"/>
  <c r="J35" i="159"/>
  <c r="J34" i="159"/>
  <c r="J33" i="159"/>
  <c r="J32" i="159"/>
  <c r="J31" i="159"/>
  <c r="J30" i="159"/>
  <c r="J29" i="159"/>
  <c r="J28" i="159"/>
  <c r="J27" i="159"/>
  <c r="J26" i="159"/>
  <c r="J25" i="159"/>
  <c r="J24" i="159"/>
  <c r="J23" i="159"/>
  <c r="J22" i="159"/>
  <c r="J21" i="159"/>
  <c r="J20" i="159"/>
  <c r="J19" i="159"/>
  <c r="J18" i="159"/>
  <c r="J17" i="159"/>
  <c r="J16" i="159"/>
  <c r="J15" i="159"/>
  <c r="J14" i="159"/>
  <c r="J13" i="159"/>
  <c r="J12" i="159"/>
  <c r="J11" i="159"/>
  <c r="J10" i="159"/>
  <c r="J9" i="159"/>
  <c r="J8" i="159"/>
  <c r="J7" i="159"/>
  <c r="S7" i="162"/>
  <c r="U55" i="4"/>
  <c r="Q54" i="4"/>
  <c r="U54" i="4"/>
  <c r="S54" i="4"/>
  <c r="Q53" i="4"/>
  <c r="W53" i="4"/>
  <c r="U40" i="4"/>
  <c r="S40" i="4"/>
  <c r="U37" i="4"/>
  <c r="W33" i="4"/>
  <c r="U22" i="4"/>
  <c r="U21" i="4"/>
  <c r="W19" i="4"/>
  <c r="U18" i="4"/>
  <c r="Q17" i="4"/>
  <c r="Q15" i="4"/>
  <c r="S15" i="4"/>
  <c r="W13" i="4"/>
  <c r="U13" i="4"/>
  <c r="S13" i="4"/>
  <c r="Q11" i="4"/>
  <c r="W10" i="4"/>
  <c r="U8" i="4"/>
  <c r="W7" i="4"/>
  <c r="C239" i="94"/>
  <c r="E233" i="94"/>
  <c r="E230" i="94"/>
  <c r="C228" i="94"/>
  <c r="C227" i="94"/>
  <c r="E223" i="94"/>
  <c r="C223" i="94"/>
  <c r="E218" i="94"/>
  <c r="C218" i="94"/>
  <c r="E217" i="94"/>
  <c r="E212" i="94"/>
  <c r="C211" i="94"/>
  <c r="E211" i="94"/>
  <c r="E210" i="94"/>
  <c r="E209" i="94"/>
  <c r="E206" i="94"/>
  <c r="C206" i="94"/>
  <c r="E203" i="94"/>
  <c r="C203" i="94"/>
  <c r="C194" i="94"/>
  <c r="E194" i="94"/>
  <c r="E189" i="94"/>
  <c r="C187" i="94"/>
  <c r="E186" i="94"/>
  <c r="E183" i="94"/>
  <c r="C183" i="94"/>
  <c r="E179" i="94"/>
  <c r="C176" i="94"/>
  <c r="C170" i="94"/>
  <c r="E170" i="94"/>
  <c r="E164" i="94"/>
  <c r="E163" i="94"/>
  <c r="C161" i="94"/>
  <c r="E160" i="94"/>
  <c r="E153" i="94"/>
  <c r="E151" i="94"/>
  <c r="C150" i="94"/>
  <c r="E150" i="94"/>
  <c r="E141" i="94"/>
  <c r="C138" i="94"/>
  <c r="C135" i="94"/>
  <c r="E134" i="94"/>
  <c r="C133" i="94"/>
  <c r="E133" i="94"/>
  <c r="C131" i="94"/>
  <c r="C120" i="94"/>
  <c r="E119" i="94"/>
  <c r="C119" i="94"/>
  <c r="C118" i="94"/>
  <c r="E112" i="94"/>
  <c r="C110" i="94"/>
  <c r="E109" i="94"/>
  <c r="E107" i="94"/>
  <c r="E101" i="94"/>
  <c r="C101" i="94"/>
  <c r="C99" i="94"/>
  <c r="E96" i="94"/>
  <c r="E95" i="94"/>
  <c r="E92" i="94"/>
  <c r="E84" i="94"/>
  <c r="C84" i="94"/>
  <c r="C90" i="94"/>
  <c r="E85" i="94"/>
  <c r="C85" i="94"/>
  <c r="C71" i="94"/>
  <c r="C79" i="94"/>
  <c r="E79" i="94"/>
  <c r="E69" i="94"/>
  <c r="E58" i="94"/>
  <c r="E64" i="94"/>
  <c r="C56" i="94"/>
  <c r="C51" i="94"/>
  <c r="C62" i="94"/>
  <c r="C59" i="94"/>
  <c r="E75" i="94"/>
  <c r="C63" i="94"/>
  <c r="E60" i="94"/>
  <c r="X391" i="124"/>
  <c r="U53" i="4"/>
  <c r="U51" i="4"/>
  <c r="S51" i="4"/>
  <c r="Q50" i="4"/>
  <c r="Q42" i="4"/>
  <c r="W39" i="4"/>
  <c r="S38" i="4"/>
  <c r="Q37" i="4"/>
  <c r="W37" i="4"/>
  <c r="S34" i="4"/>
  <c r="Q33" i="4"/>
  <c r="U33" i="4"/>
  <c r="Q31" i="4"/>
  <c r="W31" i="4"/>
  <c r="Q24" i="4"/>
  <c r="W23" i="4"/>
  <c r="U23" i="4"/>
  <c r="W22" i="4"/>
  <c r="W20" i="4"/>
  <c r="W18" i="4"/>
  <c r="U17" i="4"/>
  <c r="W16" i="4"/>
  <c r="S16" i="4"/>
  <c r="W12" i="4"/>
  <c r="S12" i="4"/>
  <c r="W9" i="4"/>
  <c r="S9" i="4"/>
  <c r="C251" i="94"/>
  <c r="C247" i="94"/>
  <c r="C245" i="94"/>
  <c r="C243" i="94"/>
  <c r="E239" i="94"/>
  <c r="E238" i="94"/>
  <c r="C238" i="94"/>
  <c r="C233" i="94"/>
  <c r="C232" i="94"/>
  <c r="E232" i="94"/>
  <c r="C231" i="94"/>
  <c r="E231" i="94"/>
  <c r="E228" i="94"/>
  <c r="E225" i="94"/>
  <c r="C225" i="94"/>
  <c r="C222" i="94"/>
  <c r="C220" i="94"/>
  <c r="C217" i="94"/>
  <c r="C213" i="94"/>
  <c r="E213" i="94"/>
  <c r="C212" i="94"/>
  <c r="C210" i="94"/>
  <c r="E207" i="94"/>
  <c r="E205" i="94"/>
  <c r="E196" i="94"/>
  <c r="E193" i="94"/>
  <c r="C188" i="94"/>
  <c r="E187" i="94"/>
  <c r="C185" i="94"/>
  <c r="E182" i="94"/>
  <c r="E181" i="94"/>
  <c r="C181" i="94"/>
  <c r="C180" i="94"/>
  <c r="E180" i="94"/>
  <c r="C179" i="94"/>
  <c r="C177" i="94"/>
  <c r="E176" i="94"/>
  <c r="C175" i="94"/>
  <c r="C164" i="94"/>
  <c r="C160" i="94"/>
  <c r="C159" i="94"/>
  <c r="E159" i="94"/>
  <c r="E158" i="94"/>
  <c r="C158" i="94"/>
  <c r="C154" i="94"/>
  <c r="E154" i="94"/>
  <c r="E152" i="94"/>
  <c r="C151" i="94"/>
  <c r="E145" i="94"/>
  <c r="C145" i="94"/>
  <c r="E142" i="94"/>
  <c r="C142" i="94"/>
  <c r="C139" i="94"/>
  <c r="E139" i="94"/>
  <c r="C136" i="94"/>
  <c r="C134" i="94"/>
  <c r="C132" i="94"/>
  <c r="E126" i="94"/>
  <c r="C126" i="94"/>
  <c r="C117" i="94"/>
  <c r="C113" i="94"/>
  <c r="E110" i="94"/>
  <c r="C108" i="94"/>
  <c r="C107" i="94"/>
  <c r="C100" i="94"/>
  <c r="C95" i="94"/>
  <c r="C88" i="94"/>
  <c r="E88" i="94"/>
  <c r="C82" i="94"/>
  <c r="E82" i="94"/>
  <c r="E74" i="94"/>
  <c r="C74" i="94"/>
  <c r="E90" i="94"/>
  <c r="C87" i="94"/>
  <c r="E87" i="94"/>
  <c r="E71" i="94"/>
  <c r="C69" i="94"/>
  <c r="C72" i="94"/>
  <c r="E56" i="94"/>
  <c r="E53" i="94"/>
  <c r="E62" i="94"/>
  <c r="E47" i="94"/>
  <c r="C75" i="94"/>
  <c r="E52" i="94"/>
  <c r="C52" i="94"/>
  <c r="E63" i="94"/>
  <c r="E57" i="94"/>
  <c r="C40" i="94"/>
  <c r="E36" i="94"/>
  <c r="X48" i="124"/>
  <c r="U20" i="4"/>
  <c r="U15" i="4"/>
  <c r="S14" i="4"/>
  <c r="U12" i="4"/>
  <c r="S10" i="4"/>
  <c r="Q8" i="4"/>
  <c r="S8" i="4"/>
  <c r="S7" i="4"/>
  <c r="C250" i="94"/>
  <c r="C246" i="94"/>
  <c r="C244" i="94"/>
  <c r="C241" i="94"/>
  <c r="E241" i="94"/>
  <c r="C240" i="94"/>
  <c r="E240" i="94"/>
  <c r="E235" i="94"/>
  <c r="C235" i="94"/>
  <c r="C234" i="94"/>
  <c r="E234" i="94"/>
  <c r="C230" i="94"/>
  <c r="E227" i="94"/>
  <c r="E222" i="94"/>
  <c r="C221" i="94"/>
  <c r="E221" i="94"/>
  <c r="E220" i="94"/>
  <c r="C209" i="94"/>
  <c r="C205" i="94"/>
  <c r="C198" i="94"/>
  <c r="E198" i="94"/>
  <c r="C196" i="94"/>
  <c r="C193" i="94"/>
  <c r="C189" i="94"/>
  <c r="E188" i="94"/>
  <c r="C186" i="94"/>
  <c r="E185" i="94"/>
  <c r="C182" i="94"/>
  <c r="E177" i="94"/>
  <c r="E175" i="94"/>
  <c r="E165" i="94"/>
  <c r="C165" i="94"/>
  <c r="C163" i="94"/>
  <c r="C162" i="94"/>
  <c r="E162" i="94"/>
  <c r="E161" i="94"/>
  <c r="C156" i="94"/>
  <c r="E156" i="94"/>
  <c r="C153" i="94"/>
  <c r="C152" i="94"/>
  <c r="C141" i="94"/>
  <c r="E138" i="94"/>
  <c r="E135" i="94"/>
  <c r="E132" i="94"/>
  <c r="E130" i="94"/>
  <c r="C130" i="94"/>
  <c r="E128" i="94"/>
  <c r="E124" i="94"/>
  <c r="C124" i="94"/>
  <c r="C123" i="94"/>
  <c r="E123" i="94"/>
  <c r="E122" i="94"/>
  <c r="C122" i="94"/>
  <c r="C121" i="94"/>
  <c r="E121" i="94"/>
  <c r="E120" i="94"/>
  <c r="E118" i="94"/>
  <c r="E117" i="94"/>
  <c r="E113" i="94"/>
  <c r="C112" i="94"/>
  <c r="E111" i="94"/>
  <c r="C111" i="94"/>
  <c r="C109" i="94"/>
  <c r="E108" i="94"/>
  <c r="E105" i="94"/>
  <c r="E100" i="94"/>
  <c r="E99" i="94"/>
  <c r="C96" i="94"/>
  <c r="E93" i="94"/>
  <c r="C93" i="94"/>
  <c r="C92" i="94"/>
  <c r="C78" i="94"/>
  <c r="E78" i="94"/>
  <c r="C86" i="94"/>
  <c r="E86" i="94"/>
  <c r="E76" i="94"/>
  <c r="E72" i="94"/>
  <c r="C58" i="94"/>
  <c r="C64" i="94"/>
  <c r="C53" i="94"/>
  <c r="E51" i="94"/>
  <c r="C47" i="94"/>
  <c r="C65" i="94"/>
  <c r="E65" i="94"/>
  <c r="C55" i="94"/>
  <c r="E49" i="94"/>
  <c r="C49" i="94"/>
  <c r="C60" i="94"/>
  <c r="C57" i="94"/>
  <c r="C35" i="94"/>
  <c r="W32" i="176"/>
  <c r="Q31" i="176"/>
  <c r="W30" i="176"/>
  <c r="Q30" i="176"/>
  <c r="U13" i="176"/>
  <c r="U12" i="176"/>
  <c r="J12" i="176"/>
  <c r="G12" i="176" a="1"/>
  <c r="J11" i="176"/>
  <c r="G11" i="176" a="1"/>
  <c r="U10" i="176"/>
  <c r="J10" i="176"/>
  <c r="W9" i="176"/>
  <c r="J9" i="176"/>
  <c r="G9" i="176" a="1"/>
  <c r="W8" i="176"/>
  <c r="Q25" i="176"/>
  <c r="W18" i="176"/>
  <c r="J13" i="176"/>
  <c r="G13" i="176" a="1"/>
  <c r="Y11" i="176"/>
  <c r="S10" i="176"/>
  <c r="G10" i="176" a="1"/>
  <c r="U9" i="176"/>
  <c r="Y13" i="176"/>
  <c r="W10" i="176"/>
  <c r="X8" i="176"/>
  <c r="W7" i="176"/>
  <c r="S7" i="176"/>
  <c r="G7" i="176" a="1"/>
  <c r="H5" i="176"/>
  <c r="Q24" i="176"/>
  <c r="W13" i="176"/>
  <c r="S13" i="176"/>
  <c r="Y12" i="176"/>
  <c r="X11" i="176"/>
  <c r="Y10" i="176"/>
  <c r="U8" i="176"/>
  <c r="J8" i="176"/>
  <c r="Y7" i="176"/>
  <c r="W25" i="176"/>
  <c r="Q20" i="176"/>
  <c r="W19" i="176"/>
  <c r="Q19" i="176"/>
  <c r="X13" i="176"/>
  <c r="S12" i="176"/>
  <c r="W11" i="176"/>
  <c r="S11" i="176"/>
  <c r="S9" i="176"/>
  <c r="J7" i="176"/>
  <c r="O5" i="176"/>
  <c r="W31" i="176"/>
  <c r="W26" i="176"/>
  <c r="W20" i="176"/>
  <c r="X10" i="176"/>
  <c r="Y9" i="176"/>
  <c r="Y8" i="176"/>
  <c r="U7" i="176"/>
  <c r="O2" i="176"/>
  <c r="Q26" i="176"/>
  <c r="W17" i="176"/>
  <c r="Q17" i="176"/>
  <c r="X12" i="176"/>
  <c r="U11" i="176"/>
  <c r="X9" i="176"/>
  <c r="G8" i="176" a="1"/>
  <c r="X7" i="176"/>
  <c r="Q32" i="176"/>
  <c r="W24" i="176"/>
  <c r="Q18" i="176"/>
  <c r="W12" i="176"/>
  <c r="S8" i="176"/>
  <c r="W31" i="172"/>
  <c r="W13" i="172"/>
  <c r="W20" i="168"/>
  <c r="W12" i="168"/>
  <c r="W8" i="168"/>
  <c r="C5" i="168" a="1"/>
  <c r="Q42" i="175"/>
  <c r="W36" i="175"/>
  <c r="Q32" i="175"/>
  <c r="I32" i="175" a="1"/>
  <c r="W18" i="175"/>
  <c r="S18" i="175"/>
  <c r="J18" i="175"/>
  <c r="U16" i="175"/>
  <c r="S16" i="175"/>
  <c r="J16" i="175"/>
  <c r="G16" i="175" a="1"/>
  <c r="X12" i="175"/>
  <c r="Y11" i="175"/>
  <c r="X10" i="175"/>
  <c r="X9" i="175"/>
  <c r="Y8" i="175"/>
  <c r="Y7" i="175"/>
  <c r="Q36" i="175"/>
  <c r="W35" i="175"/>
  <c r="W32" i="175"/>
  <c r="Q26" i="175"/>
  <c r="I26" i="175" a="1"/>
  <c r="J9" i="175"/>
  <c r="S8" i="175"/>
  <c r="O2" i="175"/>
  <c r="W25" i="175"/>
  <c r="Q25" i="175"/>
  <c r="I25" i="175" a="1"/>
  <c r="W42" i="175"/>
  <c r="W41" i="175"/>
  <c r="Q41" i="175"/>
  <c r="I36" i="175" a="1"/>
  <c r="G19" i="175" a="1"/>
  <c r="X18" i="175"/>
  <c r="U17" i="175"/>
  <c r="S17" i="175"/>
  <c r="J17" i="175"/>
  <c r="S11" i="175"/>
  <c r="J11" i="175"/>
  <c r="G11" i="175" a="1"/>
  <c r="U10" i="175"/>
  <c r="S10" i="175"/>
  <c r="J10" i="175"/>
  <c r="W8" i="175"/>
  <c r="J8" i="175"/>
  <c r="H5" i="175"/>
  <c r="I42" i="175" a="1"/>
  <c r="G20" i="175" a="1"/>
  <c r="Y19" i="175"/>
  <c r="X19" i="175"/>
  <c r="J19" i="175"/>
  <c r="Y18" i="175"/>
  <c r="U18" i="175"/>
  <c r="W16" i="175"/>
  <c r="W12" i="175"/>
  <c r="Y10" i="175"/>
  <c r="G10" i="175" a="1"/>
  <c r="Y9" i="175"/>
  <c r="G9" i="175" a="1"/>
  <c r="X8" i="175"/>
  <c r="G8" i="175" a="1"/>
  <c r="U7" i="175"/>
  <c r="G7" i="175" a="1"/>
  <c r="Q27" i="175"/>
  <c r="W26" i="175"/>
  <c r="Q24" i="175"/>
  <c r="I24" i="175" a="1"/>
  <c r="Q33" i="175"/>
  <c r="W24" i="175"/>
  <c r="Y20" i="175"/>
  <c r="X20" i="175"/>
  <c r="W20" i="175"/>
  <c r="U20" i="175"/>
  <c r="S20" i="175"/>
  <c r="J20" i="175"/>
  <c r="W33" i="175"/>
  <c r="Q31" i="175"/>
  <c r="I31" i="175" a="1"/>
  <c r="U12" i="175"/>
  <c r="S12" i="175"/>
  <c r="J12" i="175"/>
  <c r="I35" i="175" a="1"/>
  <c r="W19" i="175"/>
  <c r="U19" i="175"/>
  <c r="S19" i="175"/>
  <c r="Y17" i="175"/>
  <c r="Y16" i="175"/>
  <c r="Y12" i="175"/>
  <c r="G12" i="175" a="1"/>
  <c r="U11" i="175"/>
  <c r="W9" i="175"/>
  <c r="W7" i="175"/>
  <c r="Q34" i="175"/>
  <c r="I33" i="175" a="1"/>
  <c r="W17" i="175"/>
  <c r="X11" i="175"/>
  <c r="W10" i="175"/>
  <c r="U8" i="175"/>
  <c r="S7" i="175"/>
  <c r="J7" i="175"/>
  <c r="O5" i="175"/>
  <c r="W40" i="175"/>
  <c r="Q40" i="175"/>
  <c r="Q35" i="175"/>
  <c r="W31" i="175"/>
  <c r="W27" i="175"/>
  <c r="I27" i="175" a="1"/>
  <c r="W34" i="175"/>
  <c r="I34" i="175" a="1"/>
  <c r="G18" i="175" a="1"/>
  <c r="X17" i="175"/>
  <c r="G17" i="175" a="1"/>
  <c r="X16" i="175"/>
  <c r="W11" i="175"/>
  <c r="U9" i="175"/>
  <c r="S9" i="175"/>
  <c r="X7" i="175"/>
  <c r="W40" i="171"/>
  <c r="W33" i="171"/>
  <c r="W11" i="171"/>
  <c r="W17" i="171"/>
  <c r="C5" i="171" a="1"/>
  <c r="W16" i="171"/>
  <c r="W41" i="163"/>
  <c r="W40" i="163"/>
  <c r="W36" i="163"/>
  <c r="W32" i="163"/>
  <c r="W25" i="163"/>
  <c r="W24" i="163"/>
  <c r="W19" i="163"/>
  <c r="W17" i="163"/>
  <c r="W16" i="163"/>
  <c r="W12" i="163"/>
  <c r="W8" i="163"/>
  <c r="W7" i="163"/>
  <c r="C5" i="163" a="1"/>
  <c r="G42" i="163" a="1"/>
  <c r="I35" i="174" a="1"/>
  <c r="W10" i="174"/>
  <c r="W9" i="174"/>
  <c r="S9" i="174"/>
  <c r="J9" i="174"/>
  <c r="S7" i="174"/>
  <c r="G42" i="174" a="1"/>
  <c r="Q34" i="174"/>
  <c r="I34" i="174" a="1"/>
  <c r="U10" i="174"/>
  <c r="J10" i="174"/>
  <c r="Y9" i="174"/>
  <c r="X8" i="174"/>
  <c r="W26" i="174"/>
  <c r="Q26" i="174"/>
  <c r="W36" i="174"/>
  <c r="Q36" i="174"/>
  <c r="W35" i="174"/>
  <c r="Q35" i="174"/>
  <c r="W34" i="174"/>
  <c r="S20" i="174"/>
  <c r="Q42" i="174"/>
  <c r="W40" i="174"/>
  <c r="Q40" i="174"/>
  <c r="W37" i="174"/>
  <c r="I36" i="174" a="1"/>
  <c r="X20" i="174"/>
  <c r="W19" i="174"/>
  <c r="U19" i="174"/>
  <c r="S19" i="174"/>
  <c r="S18" i="174"/>
  <c r="G14" i="174" a="1"/>
  <c r="W13" i="174"/>
  <c r="U13" i="174"/>
  <c r="S13" i="174"/>
  <c r="S12" i="174"/>
  <c r="G10" i="174" a="1"/>
  <c r="X9" i="174"/>
  <c r="G9" i="174" a="1"/>
  <c r="U8" i="174"/>
  <c r="O5" i="174"/>
  <c r="I42" i="174" a="1"/>
  <c r="Q25" i="174"/>
  <c r="U20" i="174"/>
  <c r="J20" i="174"/>
  <c r="X19" i="174"/>
  <c r="Y18" i="174"/>
  <c r="W18" i="174"/>
  <c r="U18" i="174"/>
  <c r="G18" i="174" a="1"/>
  <c r="Y17" i="174"/>
  <c r="G17" i="174" a="1"/>
  <c r="J14" i="174"/>
  <c r="X13" i="174"/>
  <c r="G11" i="174" a="1"/>
  <c r="X10" i="174"/>
  <c r="Y8" i="174"/>
  <c r="G8" i="174" a="1"/>
  <c r="W7" i="174"/>
  <c r="U7" i="174"/>
  <c r="H5" i="174"/>
  <c r="O2" i="174"/>
  <c r="W30" i="174"/>
  <c r="Q30" i="174"/>
  <c r="W29" i="174"/>
  <c r="Q29" i="174"/>
  <c r="W20" i="174"/>
  <c r="J19" i="174"/>
  <c r="G19" i="174" a="1"/>
  <c r="X18" i="174"/>
  <c r="J18" i="174"/>
  <c r="X17" i="174"/>
  <c r="J17" i="174"/>
  <c r="Y14" i="174"/>
  <c r="W14" i="174"/>
  <c r="U14" i="174"/>
  <c r="S14" i="174"/>
  <c r="Q37" i="174"/>
  <c r="I37" i="174" a="1"/>
  <c r="W17" i="174"/>
  <c r="U17" i="174"/>
  <c r="S17" i="174"/>
  <c r="X14" i="174"/>
  <c r="G13" i="174" a="1"/>
  <c r="Y12" i="174"/>
  <c r="W12" i="174"/>
  <c r="G12" i="174" a="1"/>
  <c r="X11" i="174"/>
  <c r="S11" i="174"/>
  <c r="U9" i="174"/>
  <c r="X7" i="174"/>
  <c r="W42" i="174"/>
  <c r="W41" i="174"/>
  <c r="Q41" i="174"/>
  <c r="W25" i="174"/>
  <c r="Y20" i="174"/>
  <c r="G20" i="174" a="1"/>
  <c r="Y19" i="174"/>
  <c r="Y13" i="174"/>
  <c r="J13" i="174"/>
  <c r="X12" i="174"/>
  <c r="U12" i="174"/>
  <c r="J12" i="174"/>
  <c r="Y11" i="174"/>
  <c r="W11" i="174"/>
  <c r="U11" i="174"/>
  <c r="J11" i="174"/>
  <c r="Y10" i="174"/>
  <c r="S10" i="174"/>
  <c r="W8" i="174"/>
  <c r="S8" i="174"/>
  <c r="J8" i="174"/>
  <c r="Y7" i="174"/>
  <c r="J7" i="174"/>
  <c r="G7" i="174" a="1"/>
  <c r="U11" i="170"/>
  <c r="U10" i="170"/>
  <c r="U9" i="170"/>
  <c r="U20" i="170"/>
  <c r="U19" i="170"/>
  <c r="U18" i="170"/>
  <c r="U17" i="170"/>
  <c r="U14" i="170"/>
  <c r="U13" i="170"/>
  <c r="U12" i="170"/>
  <c r="U20" i="166"/>
  <c r="U19" i="166"/>
  <c r="S7" i="166"/>
  <c r="U7" i="166"/>
  <c r="S8" i="166"/>
  <c r="U8" i="166"/>
  <c r="S9" i="166"/>
  <c r="U9" i="166"/>
  <c r="S10" i="166"/>
  <c r="U10" i="166"/>
  <c r="S11" i="166"/>
  <c r="U11" i="166"/>
  <c r="S12" i="166"/>
  <c r="U12" i="166"/>
  <c r="S13" i="166"/>
  <c r="U13" i="166"/>
  <c r="S14" i="166"/>
  <c r="U14" i="166"/>
  <c r="S17" i="166"/>
  <c r="U17" i="166"/>
  <c r="S18" i="166"/>
  <c r="U18" i="166"/>
  <c r="Q37" i="166"/>
  <c r="Q40" i="166"/>
  <c r="Q41" i="166"/>
  <c r="Q42" i="166"/>
  <c r="Q34" i="173"/>
  <c r="Q33" i="173"/>
  <c r="Q32" i="173"/>
  <c r="Q28" i="173"/>
  <c r="Q27" i="173"/>
  <c r="Q26" i="173"/>
  <c r="S22" i="173"/>
  <c r="S21" i="173"/>
  <c r="Q21" i="173"/>
  <c r="U20" i="173"/>
  <c r="S20" i="173"/>
  <c r="U19" i="173"/>
  <c r="S19" i="173"/>
  <c r="U18" i="173"/>
  <c r="S18" i="173"/>
  <c r="U17" i="173"/>
  <c r="S17" i="173"/>
  <c r="U11" i="173"/>
  <c r="S11" i="173"/>
  <c r="U10" i="173"/>
  <c r="S10" i="173"/>
  <c r="U9" i="173"/>
  <c r="S9" i="173"/>
  <c r="U8" i="173"/>
  <c r="S8" i="173"/>
  <c r="U7" i="173"/>
  <c r="S7" i="173"/>
  <c r="Y9" i="173"/>
  <c r="X9" i="173"/>
  <c r="O5" i="173"/>
  <c r="O2" i="173"/>
  <c r="Q32" i="172"/>
  <c r="Q31" i="172"/>
  <c r="Q30" i="172"/>
  <c r="Q26" i="172"/>
  <c r="Q25" i="172"/>
  <c r="Q24" i="172"/>
  <c r="Q20" i="172"/>
  <c r="Q18" i="172"/>
  <c r="Q17" i="172"/>
  <c r="S13" i="172"/>
  <c r="U12" i="172"/>
  <c r="S11" i="172"/>
  <c r="U10" i="172"/>
  <c r="S9" i="172"/>
  <c r="U8" i="172"/>
  <c r="Y9" i="171"/>
  <c r="Y18" i="170"/>
  <c r="X18" i="170"/>
  <c r="Y17" i="170"/>
  <c r="X17" i="170"/>
  <c r="Y9" i="170"/>
  <c r="X9" i="170"/>
  <c r="O2" i="170"/>
  <c r="S10" i="169"/>
  <c r="X18" i="166"/>
  <c r="X14" i="166"/>
  <c r="Y13" i="166"/>
  <c r="X13" i="166"/>
  <c r="H5" i="166"/>
  <c r="Q32" i="164"/>
  <c r="Q25" i="164"/>
  <c r="S13" i="164"/>
  <c r="U10" i="164"/>
  <c r="U7" i="164"/>
  <c r="Y20" i="163"/>
  <c r="Y17" i="163"/>
  <c r="O5" i="163"/>
  <c r="U20" i="162"/>
  <c r="S17" i="162"/>
  <c r="S13" i="162"/>
  <c r="U11" i="162"/>
  <c r="S9" i="162"/>
  <c r="W30" i="172"/>
  <c r="W26" i="172"/>
  <c r="I26" i="172" a="1"/>
  <c r="G26" i="172" a="1"/>
  <c r="W25" i="172"/>
  <c r="W24" i="172"/>
  <c r="W20" i="172"/>
  <c r="I20" i="172" a="1"/>
  <c r="G20" i="172" a="1"/>
  <c r="W19" i="172"/>
  <c r="W18" i="172"/>
  <c r="W17" i="172"/>
  <c r="Y13" i="172"/>
  <c r="X13" i="172"/>
  <c r="X20" i="171"/>
  <c r="X10" i="171"/>
  <c r="X9" i="171"/>
  <c r="Y8" i="171"/>
  <c r="X8" i="171"/>
  <c r="Q42" i="170"/>
  <c r="Q41" i="170"/>
  <c r="Q40" i="170"/>
  <c r="Q37" i="170"/>
  <c r="X20" i="170"/>
  <c r="Q34" i="169"/>
  <c r="Q27" i="169"/>
  <c r="S21" i="169"/>
  <c r="S20" i="169"/>
  <c r="S11" i="169"/>
  <c r="U9" i="169"/>
  <c r="U8" i="169"/>
  <c r="Y10" i="168"/>
  <c r="X9" i="168"/>
  <c r="Y8" i="168"/>
  <c r="X8" i="168"/>
  <c r="Y7" i="168"/>
  <c r="X7" i="168"/>
  <c r="O5" i="168"/>
  <c r="Q42" i="167"/>
  <c r="Q36" i="167"/>
  <c r="Q34" i="167"/>
  <c r="Q33" i="167"/>
  <c r="Q27" i="167"/>
  <c r="Q24" i="167"/>
  <c r="U19" i="167"/>
  <c r="S18" i="167"/>
  <c r="S10" i="167"/>
  <c r="U8" i="167"/>
  <c r="S7" i="167"/>
  <c r="Y20" i="166"/>
  <c r="Q31" i="164"/>
  <c r="Q26" i="164"/>
  <c r="Q18" i="164"/>
  <c r="U13" i="164"/>
  <c r="S12" i="164"/>
  <c r="U8" i="164"/>
  <c r="S7" i="164"/>
  <c r="X18" i="163"/>
  <c r="X17" i="163"/>
  <c r="S14" i="162"/>
  <c r="W42" i="170"/>
  <c r="W41" i="170"/>
  <c r="W40" i="170"/>
  <c r="W37" i="170"/>
  <c r="S8" i="169"/>
  <c r="X10" i="168"/>
  <c r="Y9" i="168"/>
  <c r="Q35" i="167"/>
  <c r="Q25" i="167"/>
  <c r="S19" i="167"/>
  <c r="U17" i="167"/>
  <c r="S12" i="167"/>
  <c r="U10" i="167"/>
  <c r="S9" i="167"/>
  <c r="Y12" i="166"/>
  <c r="X12" i="166"/>
  <c r="S10" i="164"/>
  <c r="Y16" i="163"/>
  <c r="X16" i="163"/>
  <c r="X12" i="163"/>
  <c r="Y11" i="169"/>
  <c r="X11" i="169"/>
  <c r="W11" i="169"/>
  <c r="J11" i="169"/>
  <c r="I11" i="169" a="1"/>
  <c r="Y10" i="169"/>
  <c r="X10" i="169"/>
  <c r="W10" i="169"/>
  <c r="J10" i="169"/>
  <c r="G10" i="169" a="1"/>
  <c r="Y9" i="169"/>
  <c r="X9" i="169"/>
  <c r="W9" i="169"/>
  <c r="J9" i="169"/>
  <c r="G9" i="169" a="1"/>
  <c r="Y8" i="169"/>
  <c r="X8" i="169"/>
  <c r="W8" i="169"/>
  <c r="J8" i="169"/>
  <c r="G8" i="169" a="1"/>
  <c r="Y7" i="169"/>
  <c r="X7" i="169"/>
  <c r="W7" i="169"/>
  <c r="J7" i="169"/>
  <c r="G7" i="169" a="1"/>
  <c r="O5" i="169"/>
  <c r="H5" i="169"/>
  <c r="C5" i="169" a="1"/>
  <c r="O2" i="169"/>
  <c r="Q32" i="168"/>
  <c r="Q31" i="168"/>
  <c r="Q30" i="168"/>
  <c r="Q26" i="168"/>
  <c r="Q25" i="168"/>
  <c r="Q24" i="168"/>
  <c r="Q20" i="168"/>
  <c r="Q19" i="168"/>
  <c r="Q18" i="168"/>
  <c r="Q17" i="168"/>
  <c r="U13" i="168"/>
  <c r="S13" i="168"/>
  <c r="U12" i="168"/>
  <c r="S12" i="168"/>
  <c r="U11" i="168"/>
  <c r="S11" i="168"/>
  <c r="U10" i="168"/>
  <c r="S10" i="168"/>
  <c r="U9" i="168"/>
  <c r="S9" i="168"/>
  <c r="U8" i="168"/>
  <c r="S8" i="168"/>
  <c r="U7" i="168"/>
  <c r="S7" i="168"/>
  <c r="Y13" i="168"/>
  <c r="X13" i="168"/>
  <c r="Y12" i="168"/>
  <c r="X12" i="168"/>
  <c r="Y11" i="168"/>
  <c r="X11" i="168"/>
  <c r="H5" i="168"/>
  <c r="O2" i="168"/>
  <c r="S20" i="167"/>
  <c r="Y19" i="166"/>
  <c r="X19" i="166"/>
  <c r="O2" i="166"/>
  <c r="Y12" i="163"/>
  <c r="Y9" i="163"/>
  <c r="X9" i="163"/>
  <c r="Y7" i="163"/>
  <c r="Q42" i="162"/>
  <c r="Q41" i="162"/>
  <c r="Q40" i="162"/>
  <c r="Q35" i="162"/>
  <c r="Q34" i="162"/>
  <c r="S20" i="162"/>
  <c r="U18" i="162"/>
  <c r="U10" i="162"/>
  <c r="U8" i="162"/>
  <c r="W42" i="167"/>
  <c r="I42" i="167" a="1"/>
  <c r="G42" i="167" a="1"/>
  <c r="W41" i="167"/>
  <c r="W40" i="167"/>
  <c r="W36" i="167"/>
  <c r="I36" i="167" a="1"/>
  <c r="W35" i="167"/>
  <c r="I35" i="167" a="1"/>
  <c r="W34" i="167"/>
  <c r="I34" i="167" a="1"/>
  <c r="W33" i="167"/>
  <c r="I33" i="167" a="1"/>
  <c r="W32" i="167"/>
  <c r="I32" i="167" a="1"/>
  <c r="W31" i="167"/>
  <c r="I31" i="167" a="1"/>
  <c r="W27" i="167"/>
  <c r="I27" i="167" a="1"/>
  <c r="G27" i="167" a="1"/>
  <c r="W26" i="167"/>
  <c r="I26" i="167" a="1"/>
  <c r="G26" i="167" a="1"/>
  <c r="W25" i="167"/>
  <c r="I25" i="167" a="1"/>
  <c r="G25" i="167" a="1"/>
  <c r="W24" i="167"/>
  <c r="I24" i="167" a="1"/>
  <c r="G24" i="167" a="1"/>
  <c r="Y20" i="167"/>
  <c r="X20" i="167"/>
  <c r="W20" i="167"/>
  <c r="J20" i="167"/>
  <c r="I20" i="167" a="1"/>
  <c r="G20" i="167" a="1"/>
  <c r="Y19" i="167"/>
  <c r="X19" i="167"/>
  <c r="W19" i="167"/>
  <c r="J19" i="167"/>
  <c r="G19" i="167" a="1"/>
  <c r="Y18" i="167"/>
  <c r="X18" i="167"/>
  <c r="W18" i="167"/>
  <c r="J18" i="167"/>
  <c r="G18" i="167" a="1"/>
  <c r="Y17" i="167"/>
  <c r="X17" i="167"/>
  <c r="W17" i="167"/>
  <c r="J17" i="167"/>
  <c r="G17" i="167" a="1"/>
  <c r="Y16" i="167"/>
  <c r="X16" i="167"/>
  <c r="W16" i="167"/>
  <c r="J16" i="167"/>
  <c r="G16" i="167" a="1"/>
  <c r="Y12" i="167"/>
  <c r="X12" i="167"/>
  <c r="W12" i="167"/>
  <c r="J12" i="167"/>
  <c r="I12" i="167" a="1"/>
  <c r="G12" i="167" a="1"/>
  <c r="Y11" i="167"/>
  <c r="X11" i="167"/>
  <c r="W11" i="167"/>
  <c r="J11" i="167"/>
  <c r="G11" i="167" a="1"/>
  <c r="Y10" i="167"/>
  <c r="X10" i="167"/>
  <c r="W10" i="167"/>
  <c r="J10" i="167"/>
  <c r="G10" i="167" a="1"/>
  <c r="Y9" i="167"/>
  <c r="X9" i="167"/>
  <c r="W9" i="167"/>
  <c r="J9" i="167"/>
  <c r="G9" i="167" a="1"/>
  <c r="Y8" i="167"/>
  <c r="X8" i="167"/>
  <c r="W8" i="167"/>
  <c r="J8" i="167"/>
  <c r="G8" i="167" a="1"/>
  <c r="Y7" i="167"/>
  <c r="X7" i="167"/>
  <c r="W7" i="167"/>
  <c r="J7" i="167"/>
  <c r="G7" i="167" a="1"/>
  <c r="O5" i="167"/>
  <c r="C5" i="167" a="1"/>
  <c r="O2" i="167"/>
  <c r="Y18" i="166"/>
  <c r="Y17" i="166"/>
  <c r="X17" i="166"/>
  <c r="Y9" i="166"/>
  <c r="Y18" i="163"/>
  <c r="Y8" i="163"/>
  <c r="X8" i="163"/>
  <c r="Q25" i="162"/>
  <c r="S19" i="162"/>
  <c r="U14" i="162"/>
  <c r="S11" i="162"/>
  <c r="U9" i="162"/>
  <c r="Q34" i="165"/>
  <c r="Q33" i="165"/>
  <c r="Q32" i="165"/>
  <c r="Q28" i="165"/>
  <c r="Q27" i="165"/>
  <c r="Q26" i="165"/>
  <c r="S22" i="165"/>
  <c r="S21" i="165"/>
  <c r="Q21" i="165"/>
  <c r="U20" i="165"/>
  <c r="S20" i="165"/>
  <c r="U19" i="165"/>
  <c r="S19" i="165"/>
  <c r="U18" i="165"/>
  <c r="S18" i="165"/>
  <c r="U17" i="165"/>
  <c r="S17" i="165"/>
  <c r="U11" i="165"/>
  <c r="S11" i="165"/>
  <c r="U10" i="165"/>
  <c r="S10" i="165"/>
  <c r="U9" i="165"/>
  <c r="S9" i="165"/>
  <c r="U8" i="165"/>
  <c r="S8" i="165"/>
  <c r="U7" i="165"/>
  <c r="S7" i="165"/>
  <c r="Y22" i="165"/>
  <c r="X22" i="165"/>
  <c r="Y21" i="165"/>
  <c r="X21" i="165"/>
  <c r="Y20" i="165"/>
  <c r="X20" i="165"/>
  <c r="Y19" i="165"/>
  <c r="X19" i="165"/>
  <c r="Y18" i="165"/>
  <c r="X18" i="165"/>
  <c r="Y17" i="165"/>
  <c r="X17" i="165"/>
  <c r="Y11" i="165"/>
  <c r="X11" i="165"/>
  <c r="Y10" i="165"/>
  <c r="X10" i="165"/>
  <c r="Y9" i="165"/>
  <c r="X9" i="165"/>
  <c r="Y8" i="165"/>
  <c r="X8" i="165"/>
  <c r="Y7" i="165"/>
  <c r="X7" i="165"/>
  <c r="O5" i="165"/>
  <c r="H5" i="165"/>
  <c r="O2" i="165"/>
  <c r="G26" i="164" a="1"/>
  <c r="W25" i="164"/>
  <c r="W24" i="164"/>
  <c r="W20" i="164"/>
  <c r="I20" i="164" a="1"/>
  <c r="G20" i="164" a="1"/>
  <c r="W19" i="164"/>
  <c r="W18" i="164"/>
  <c r="W17" i="164"/>
  <c r="Y13" i="164"/>
  <c r="X13" i="164"/>
  <c r="W13" i="164"/>
  <c r="J13" i="164"/>
  <c r="I13" i="164" a="1"/>
  <c r="G13" i="164" a="1"/>
  <c r="Y12" i="164"/>
  <c r="X12" i="164"/>
  <c r="W12" i="164"/>
  <c r="J12" i="164"/>
  <c r="G12" i="164" a="1"/>
  <c r="Y11" i="164"/>
  <c r="X11" i="164"/>
  <c r="W11" i="164"/>
  <c r="J11" i="164"/>
  <c r="G11" i="164" a="1"/>
  <c r="Y10" i="164"/>
  <c r="X10" i="164"/>
  <c r="W10" i="164"/>
  <c r="J10" i="164"/>
  <c r="G10" i="164" a="1"/>
  <c r="Y9" i="164"/>
  <c r="X9" i="164"/>
  <c r="W9" i="164"/>
  <c r="J9" i="164"/>
  <c r="G9" i="164" a="1"/>
  <c r="Y8" i="164"/>
  <c r="X8" i="164"/>
  <c r="W8" i="164"/>
  <c r="J8" i="164"/>
  <c r="G8" i="164" a="1"/>
  <c r="Y7" i="164"/>
  <c r="X7" i="164"/>
  <c r="W7" i="164"/>
  <c r="J7" i="164"/>
  <c r="G7" i="164" a="1"/>
  <c r="O5" i="164"/>
  <c r="C5" i="164" a="1"/>
  <c r="O2" i="164"/>
  <c r="Q42" i="163"/>
  <c r="Q41" i="163"/>
  <c r="Q40" i="163"/>
  <c r="Q36" i="163"/>
  <c r="Q35" i="163"/>
  <c r="Q34" i="163"/>
  <c r="Q33" i="163"/>
  <c r="Q32" i="163"/>
  <c r="Q31" i="163"/>
  <c r="Q27" i="163"/>
  <c r="Q26" i="163"/>
  <c r="Q25" i="163"/>
  <c r="Q24" i="163"/>
  <c r="U20" i="163"/>
  <c r="S20" i="163"/>
  <c r="U19" i="163"/>
  <c r="S19" i="163"/>
  <c r="U18" i="163"/>
  <c r="S18" i="163"/>
  <c r="U17" i="163"/>
  <c r="S17" i="163"/>
  <c r="U16" i="163"/>
  <c r="S16" i="163"/>
  <c r="U12" i="163"/>
  <c r="S12" i="163"/>
  <c r="U11" i="163"/>
  <c r="S11" i="163"/>
  <c r="U10" i="163"/>
  <c r="S10" i="163"/>
  <c r="U9" i="163"/>
  <c r="S9" i="163"/>
  <c r="U8" i="163"/>
  <c r="S8" i="163"/>
  <c r="U7" i="163"/>
  <c r="S7" i="163"/>
  <c r="X7" i="163"/>
  <c r="O2" i="163"/>
  <c r="W42" i="162"/>
  <c r="I42" i="162" a="1"/>
  <c r="G42" i="162" a="1"/>
  <c r="W41" i="162"/>
  <c r="W40" i="162"/>
  <c r="W37" i="162"/>
  <c r="I37" i="162" a="1"/>
  <c r="G37" i="162" a="1"/>
  <c r="W36" i="162"/>
  <c r="I36" i="162" a="1"/>
  <c r="G36" i="162" a="1"/>
  <c r="W35" i="162"/>
  <c r="I35" i="162" a="1"/>
  <c r="G35" i="162" a="1"/>
  <c r="W34" i="162"/>
  <c r="I34" i="162" a="1"/>
  <c r="G34" i="162" a="1"/>
  <c r="W30" i="162"/>
  <c r="I30" i="162" a="1"/>
  <c r="G30" i="162" a="1"/>
  <c r="W29" i="162"/>
  <c r="W26" i="162"/>
  <c r="I26" i="162" a="1"/>
  <c r="G26" i="162" a="1"/>
  <c r="W25" i="162"/>
  <c r="Y20" i="162"/>
  <c r="X20" i="162"/>
  <c r="W20" i="162"/>
  <c r="J20" i="162"/>
  <c r="I20" i="162" a="1"/>
  <c r="G20" i="162" a="1"/>
  <c r="Y19" i="162"/>
  <c r="X19" i="162"/>
  <c r="W19" i="162"/>
  <c r="J19" i="162"/>
  <c r="G19" i="162" a="1"/>
  <c r="Y18" i="162"/>
  <c r="X18" i="162"/>
  <c r="W18" i="162"/>
  <c r="J18" i="162"/>
  <c r="G18" i="162" a="1"/>
  <c r="Y17" i="162"/>
  <c r="X17" i="162"/>
  <c r="W17" i="162"/>
  <c r="J17" i="162"/>
  <c r="G17" i="162" a="1"/>
  <c r="Y14" i="162"/>
  <c r="X14" i="162"/>
  <c r="W14" i="162"/>
  <c r="J14" i="162"/>
  <c r="I14" i="162" a="1"/>
  <c r="G14" i="162" a="1"/>
  <c r="Y13" i="162"/>
  <c r="X13" i="162"/>
  <c r="W13" i="162"/>
  <c r="J13" i="162"/>
  <c r="G13" i="162" a="1"/>
  <c r="Y12" i="162"/>
  <c r="X12" i="162"/>
  <c r="W12" i="162"/>
  <c r="J12" i="162"/>
  <c r="G12" i="162" a="1"/>
  <c r="Y11" i="162"/>
  <c r="X11" i="162"/>
  <c r="W11" i="162"/>
  <c r="J11" i="162"/>
  <c r="G11" i="162" a="1"/>
  <c r="Y10" i="162"/>
  <c r="X10" i="162"/>
  <c r="W10" i="162"/>
  <c r="J10" i="162"/>
  <c r="G10" i="162" a="1"/>
  <c r="Y9" i="162"/>
  <c r="X9" i="162"/>
  <c r="W9" i="162"/>
  <c r="J9" i="162"/>
  <c r="G9" i="162" a="1"/>
  <c r="Y8" i="162"/>
  <c r="X8" i="162"/>
  <c r="W8" i="162"/>
  <c r="G8" i="162" a="1"/>
  <c r="Y7" i="162"/>
  <c r="X7" i="162"/>
  <c r="O5" i="162"/>
  <c r="C5" i="162" a="1"/>
  <c r="O2" i="162"/>
  <c r="Y20" i="170"/>
  <c r="X19" i="170"/>
  <c r="Y11" i="170"/>
  <c r="Y10" i="170"/>
  <c r="X10" i="170"/>
  <c r="Q33" i="169"/>
  <c r="Q28" i="169"/>
  <c r="S22" i="169"/>
  <c r="S19" i="169"/>
  <c r="S18" i="169"/>
  <c r="U17" i="169"/>
  <c r="U10" i="169"/>
  <c r="S9" i="169"/>
  <c r="U7" i="169"/>
  <c r="O5" i="166"/>
  <c r="Q24" i="164"/>
  <c r="Q17" i="164"/>
  <c r="U11" i="164"/>
  <c r="U9" i="164"/>
  <c r="S8" i="164"/>
  <c r="Y11" i="163"/>
  <c r="X11" i="163"/>
  <c r="Y22" i="173"/>
  <c r="X22" i="173"/>
  <c r="Y21" i="173"/>
  <c r="X21" i="173"/>
  <c r="Y19" i="173"/>
  <c r="X19" i="173"/>
  <c r="Y17" i="173"/>
  <c r="X17" i="173"/>
  <c r="Y11" i="173"/>
  <c r="Y10" i="173"/>
  <c r="X10" i="173"/>
  <c r="Y8" i="173"/>
  <c r="X8" i="173"/>
  <c r="H5" i="173"/>
  <c r="U7" i="172"/>
  <c r="Y11" i="172"/>
  <c r="X11" i="172"/>
  <c r="Y10" i="172"/>
  <c r="X10" i="172"/>
  <c r="Y7" i="172"/>
  <c r="X7" i="172"/>
  <c r="O2" i="172"/>
  <c r="Y19" i="171"/>
  <c r="Y18" i="171"/>
  <c r="X18" i="171"/>
  <c r="Y17" i="171"/>
  <c r="X17" i="171"/>
  <c r="Y11" i="171"/>
  <c r="X11" i="171"/>
  <c r="X11" i="170"/>
  <c r="O5" i="170"/>
  <c r="H5" i="170"/>
  <c r="Q40" i="167"/>
  <c r="Q32" i="167"/>
  <c r="U20" i="167"/>
  <c r="U16" i="167"/>
  <c r="S11" i="167"/>
  <c r="Y14" i="166"/>
  <c r="Y10" i="163"/>
  <c r="Y20" i="173"/>
  <c r="X20" i="173"/>
  <c r="Y18" i="173"/>
  <c r="X18" i="173"/>
  <c r="X11" i="173"/>
  <c r="X12" i="171"/>
  <c r="O2" i="171"/>
  <c r="Y14" i="170"/>
  <c r="Y8" i="170"/>
  <c r="X8" i="170"/>
  <c r="X20" i="166"/>
  <c r="Y8" i="166"/>
  <c r="X8" i="166"/>
  <c r="Y7" i="166"/>
  <c r="X7" i="166"/>
  <c r="Q30" i="164"/>
  <c r="Q20" i="164"/>
  <c r="Q19" i="164"/>
  <c r="U12" i="164"/>
  <c r="S11" i="164"/>
  <c r="S9" i="164"/>
  <c r="Y19" i="163"/>
  <c r="X19" i="163"/>
  <c r="X10" i="163"/>
  <c r="Y7" i="173"/>
  <c r="X7" i="173"/>
  <c r="Q19" i="172"/>
  <c r="U13" i="172"/>
  <c r="S12" i="172"/>
  <c r="U11" i="172"/>
  <c r="S10" i="172"/>
  <c r="U9" i="172"/>
  <c r="S8" i="172"/>
  <c r="S7" i="172"/>
  <c r="Y8" i="172"/>
  <c r="X8" i="172"/>
  <c r="H5" i="172"/>
  <c r="Q42" i="171"/>
  <c r="Q41" i="171"/>
  <c r="Q40" i="171"/>
  <c r="Q36" i="171"/>
  <c r="Q35" i="171"/>
  <c r="Q34" i="171"/>
  <c r="Q33" i="171"/>
  <c r="Q32" i="171"/>
  <c r="Q31" i="171"/>
  <c r="Q27" i="171"/>
  <c r="Q26" i="171"/>
  <c r="Q25" i="171"/>
  <c r="Q24" i="171"/>
  <c r="U20" i="171"/>
  <c r="S20" i="171"/>
  <c r="U19" i="171"/>
  <c r="S19" i="171"/>
  <c r="U18" i="171"/>
  <c r="S18" i="171"/>
  <c r="U17" i="171"/>
  <c r="S17" i="171"/>
  <c r="U16" i="171"/>
  <c r="S16" i="171"/>
  <c r="U12" i="171"/>
  <c r="S12" i="171"/>
  <c r="U11" i="171"/>
  <c r="S11" i="171"/>
  <c r="U10" i="171"/>
  <c r="S10" i="171"/>
  <c r="U9" i="171"/>
  <c r="S9" i="171"/>
  <c r="U8" i="171"/>
  <c r="S8" i="171"/>
  <c r="U7" i="171"/>
  <c r="S7" i="171"/>
  <c r="X19" i="171"/>
  <c r="Y12" i="171"/>
  <c r="Y7" i="171"/>
  <c r="X7" i="171"/>
  <c r="Y19" i="170"/>
  <c r="Y13" i="170"/>
  <c r="X13" i="170"/>
  <c r="Y12" i="170"/>
  <c r="X12" i="170"/>
  <c r="Q32" i="169"/>
  <c r="Q26" i="169"/>
  <c r="Q21" i="169"/>
  <c r="S17" i="169"/>
  <c r="U11" i="169"/>
  <c r="S7" i="169"/>
  <c r="Q41" i="167"/>
  <c r="Q31" i="167"/>
  <c r="Q26" i="167"/>
  <c r="U18" i="167"/>
  <c r="S17" i="167"/>
  <c r="S16" i="167"/>
  <c r="U12" i="167"/>
  <c r="U11" i="167"/>
  <c r="U9" i="167"/>
  <c r="S8" i="167"/>
  <c r="X10" i="166"/>
  <c r="X9" i="166"/>
  <c r="Q26" i="162"/>
  <c r="U19" i="162"/>
  <c r="S18" i="162"/>
  <c r="U13" i="162"/>
  <c r="U12" i="162"/>
  <c r="S10" i="162"/>
  <c r="Y12" i="172"/>
  <c r="X12" i="172"/>
  <c r="Y9" i="172"/>
  <c r="X9" i="172"/>
  <c r="O5" i="172"/>
  <c r="Y20" i="171"/>
  <c r="Y16" i="171"/>
  <c r="X16" i="171"/>
  <c r="Y10" i="171"/>
  <c r="O5" i="171"/>
  <c r="H5" i="171"/>
  <c r="X14" i="170"/>
  <c r="Y7" i="170"/>
  <c r="X7" i="170"/>
  <c r="U7" i="167"/>
  <c r="Y11" i="166"/>
  <c r="X11" i="166"/>
  <c r="Y10" i="166"/>
  <c r="X20" i="163"/>
  <c r="Q37" i="162"/>
  <c r="Q36" i="162"/>
  <c r="Q30" i="162"/>
  <c r="Q29" i="162"/>
  <c r="U17" i="162"/>
  <c r="S12" i="162"/>
  <c r="W35" i="159"/>
  <c r="C104" i="4"/>
  <c r="X349" i="124"/>
  <c r="X342" i="124"/>
  <c r="X328" i="124"/>
  <c r="Q28" i="159"/>
  <c r="X573" i="124"/>
  <c r="X461" i="124"/>
  <c r="X335" i="124"/>
  <c r="X363" i="124"/>
  <c r="X370" i="124"/>
  <c r="X258" i="124"/>
  <c r="X160" i="124"/>
  <c r="X69" i="124"/>
  <c r="X76" i="124"/>
  <c r="U39" i="159"/>
  <c r="U37" i="159"/>
  <c r="Q36" i="159"/>
  <c r="W36" i="159"/>
  <c r="W34" i="159"/>
  <c r="X146" i="124"/>
  <c r="X145" i="124"/>
  <c r="X131" i="124"/>
  <c r="X132" i="124"/>
  <c r="X110" i="124"/>
  <c r="X111" i="124"/>
  <c r="X97" i="124"/>
  <c r="X96" i="124"/>
  <c r="X62" i="124"/>
  <c r="X61" i="124"/>
  <c r="X41" i="124"/>
  <c r="X40" i="124"/>
  <c r="X34" i="124"/>
  <c r="X33" i="124"/>
  <c r="X13" i="124"/>
  <c r="X12" i="124"/>
  <c r="C242" i="94"/>
  <c r="E242" i="94"/>
  <c r="E237" i="94"/>
  <c r="C237" i="94"/>
  <c r="C224" i="94"/>
  <c r="E224" i="94"/>
  <c r="E219" i="94"/>
  <c r="C219" i="94"/>
  <c r="E216" i="94"/>
  <c r="C216" i="94"/>
  <c r="C215" i="94"/>
  <c r="E215" i="94"/>
  <c r="C208" i="94"/>
  <c r="E208" i="94"/>
  <c r="E204" i="94"/>
  <c r="C204" i="94"/>
  <c r="C202" i="94"/>
  <c r="E202" i="94"/>
  <c r="E201" i="94"/>
  <c r="C201" i="94"/>
  <c r="E197" i="94"/>
  <c r="C197" i="94"/>
  <c r="C195" i="94"/>
  <c r="E195" i="94"/>
  <c r="E94" i="94"/>
  <c r="C94" i="94"/>
  <c r="E91" i="94"/>
  <c r="C91" i="94"/>
  <c r="E80" i="94"/>
  <c r="C80" i="94"/>
  <c r="E77" i="94"/>
  <c r="C77" i="94"/>
  <c r="E67" i="94"/>
  <c r="C67" i="94"/>
  <c r="E73" i="94"/>
  <c r="C73" i="94"/>
  <c r="C68" i="94"/>
  <c r="E68" i="94"/>
  <c r="E70" i="94"/>
  <c r="C70" i="94"/>
  <c r="C83" i="94"/>
  <c r="E83" i="94"/>
  <c r="X55" i="124"/>
  <c r="X54" i="124"/>
  <c r="X26" i="124"/>
  <c r="X27" i="124"/>
  <c r="C236" i="94"/>
  <c r="E236" i="94"/>
  <c r="C229" i="94"/>
  <c r="E229" i="94"/>
  <c r="C226" i="94"/>
  <c r="E226" i="94"/>
  <c r="C214" i="94"/>
  <c r="E214" i="94"/>
  <c r="E89" i="94"/>
  <c r="C89" i="94"/>
  <c r="E50" i="94"/>
  <c r="C50" i="94"/>
  <c r="C66" i="94"/>
  <c r="E66" i="94"/>
  <c r="C54" i="94"/>
  <c r="E54" i="94"/>
  <c r="C48" i="94"/>
  <c r="E48" i="94"/>
  <c r="X167" i="124"/>
  <c r="X83" i="124"/>
  <c r="O2" i="159"/>
  <c r="E136" i="94"/>
  <c r="X118" i="124"/>
  <c r="X117" i="124"/>
  <c r="X166" i="124"/>
  <c r="X159" i="124"/>
  <c r="X138" i="124"/>
  <c r="X152" i="124"/>
  <c r="X75" i="124"/>
  <c r="X68" i="124"/>
  <c r="X19" i="124"/>
  <c r="X5" i="124"/>
  <c r="C5" i="159" a="1"/>
  <c r="X572" i="124"/>
  <c r="X201" i="124"/>
  <c r="X174" i="124"/>
  <c r="X82" i="124"/>
  <c r="C5" i="4" a="1"/>
  <c r="M14" i="106"/>
  <c r="B14" i="106"/>
  <c r="F14" i="106"/>
  <c r="D14" i="106"/>
  <c r="C14" i="106"/>
  <c r="J14" i="106"/>
  <c r="G14" i="106"/>
  <c r="E14" i="106"/>
  <c r="H14" i="106"/>
  <c r="I14" i="106"/>
  <c r="L14" i="106"/>
  <c r="K14" i="106"/>
  <c r="X551" i="124"/>
  <c r="X552" i="124"/>
  <c r="X545" i="124"/>
  <c r="X544" i="124"/>
  <c r="X523" i="124"/>
  <c r="X524" i="124"/>
  <c r="X300" i="124"/>
  <c r="X299" i="124"/>
  <c r="X509" i="124"/>
  <c r="X418" i="124"/>
  <c r="X404" i="124"/>
  <c r="X390" i="124"/>
  <c r="X362" i="124"/>
  <c r="X341" i="124"/>
  <c r="X327" i="124"/>
  <c r="X257" i="124"/>
  <c r="X229" i="124"/>
  <c r="X187" i="124"/>
  <c r="X173" i="124"/>
  <c r="X251" i="124"/>
  <c r="X250" i="124"/>
  <c r="X559" i="124"/>
  <c r="X558" i="124"/>
  <c r="X538" i="124"/>
  <c r="X537" i="124"/>
  <c r="X530" i="124"/>
  <c r="X531" i="124"/>
  <c r="X516" i="124"/>
  <c r="X517" i="124"/>
  <c r="X475" i="124"/>
  <c r="X474" i="124"/>
  <c r="X384" i="124"/>
  <c r="X383" i="124"/>
  <c r="X307" i="124"/>
  <c r="X306" i="124"/>
  <c r="X209" i="124"/>
  <c r="X208" i="124"/>
  <c r="X181" i="124"/>
  <c r="X180" i="124"/>
  <c r="X502" i="124"/>
  <c r="X503" i="124"/>
  <c r="X482" i="124"/>
  <c r="X481" i="124"/>
  <c r="X453" i="124"/>
  <c r="X454" i="124"/>
  <c r="X447" i="124"/>
  <c r="X446" i="124"/>
  <c r="X439" i="124"/>
  <c r="X440" i="124"/>
  <c r="X425" i="124"/>
  <c r="X426" i="124"/>
  <c r="X313" i="124"/>
  <c r="X314" i="124"/>
  <c r="X278" i="124"/>
  <c r="X279" i="124"/>
  <c r="X272" i="124"/>
  <c r="X271" i="124"/>
  <c r="X264" i="124"/>
  <c r="X265" i="124"/>
  <c r="X243" i="124"/>
  <c r="X244" i="124"/>
  <c r="X236" i="124"/>
  <c r="X237" i="124"/>
  <c r="X223" i="124"/>
  <c r="X222" i="124"/>
  <c r="X215" i="124"/>
  <c r="X216" i="124"/>
  <c r="H5" i="159"/>
  <c r="O5" i="159"/>
  <c r="S55" i="159"/>
  <c r="G55" i="159" a="1"/>
  <c r="S54" i="159"/>
  <c r="G54" i="159" a="1"/>
  <c r="G53" i="159" a="1"/>
  <c r="S53" i="159"/>
  <c r="G52" i="159" a="1"/>
  <c r="S52" i="159"/>
  <c r="S51" i="159"/>
  <c r="G51" i="159" a="1"/>
  <c r="G50" i="159" a="1"/>
  <c r="S50" i="159"/>
  <c r="G49" i="159" a="1"/>
  <c r="S49" i="159"/>
  <c r="G48" i="159" a="1"/>
  <c r="S48" i="159"/>
  <c r="S47" i="159"/>
  <c r="G47" i="159" a="1"/>
  <c r="G45" i="159" a="1"/>
  <c r="S45" i="159"/>
  <c r="G44" i="159" a="1"/>
  <c r="S44" i="159"/>
  <c r="G43" i="159" a="1"/>
  <c r="G42" i="159" a="1"/>
  <c r="S42" i="159"/>
  <c r="G41" i="159" a="1"/>
  <c r="S41" i="159"/>
  <c r="G40" i="159" a="1"/>
  <c r="S40" i="159"/>
  <c r="S39" i="159"/>
  <c r="G39" i="159" a="1"/>
  <c r="S38" i="159"/>
  <c r="G38" i="159" a="1"/>
  <c r="S37" i="159"/>
  <c r="G37" i="159" a="1"/>
  <c r="S36" i="159"/>
  <c r="G36" i="159" a="1"/>
  <c r="S35" i="159"/>
  <c r="G35" i="159" a="1"/>
  <c r="G34" i="159" a="1"/>
  <c r="S34" i="159"/>
  <c r="S33" i="159"/>
  <c r="G32" i="159" a="1"/>
  <c r="G31" i="159" a="1"/>
  <c r="S31" i="159"/>
  <c r="S29" i="159"/>
  <c r="G29" i="159" a="1"/>
  <c r="S28" i="159"/>
  <c r="G28" i="159" a="1"/>
  <c r="G27" i="159" a="1"/>
  <c r="S27" i="159"/>
  <c r="G26" i="159" a="1"/>
  <c r="S26" i="159"/>
  <c r="S25" i="159"/>
  <c r="G25" i="159" a="1"/>
  <c r="G24" i="159" a="1"/>
  <c r="G23" i="159" a="1"/>
  <c r="S23" i="159"/>
  <c r="G22" i="159" a="1"/>
  <c r="S22" i="159"/>
  <c r="G21" i="159" a="1"/>
  <c r="S20" i="159"/>
  <c r="G20" i="159" a="1"/>
  <c r="G19" i="159" a="1"/>
  <c r="S18" i="159"/>
  <c r="G18" i="159" a="1"/>
  <c r="G17" i="159" a="1"/>
  <c r="S16" i="159"/>
  <c r="G16" i="159" a="1"/>
  <c r="S15" i="159"/>
  <c r="G15" i="159" a="1"/>
  <c r="S14" i="159"/>
  <c r="G14" i="159" a="1"/>
  <c r="S13" i="159"/>
  <c r="G13" i="159" a="1"/>
  <c r="S12" i="159"/>
  <c r="G12" i="159" a="1"/>
  <c r="G11" i="159" a="1"/>
  <c r="S11" i="159"/>
  <c r="G10" i="159" a="1"/>
  <c r="S9" i="159"/>
  <c r="G9" i="159" a="1"/>
  <c r="G8" i="159" a="1"/>
  <c r="S8" i="159"/>
  <c r="G7" i="159" a="1"/>
  <c r="S7" i="159"/>
  <c r="X670" i="124"/>
  <c r="X671" i="124"/>
  <c r="X663" i="124"/>
  <c r="X664" i="124"/>
  <c r="X657" i="124"/>
  <c r="X656" i="124"/>
  <c r="X650" i="124"/>
  <c r="X649" i="124"/>
  <c r="X642" i="124"/>
  <c r="X643" i="124"/>
  <c r="X636" i="124"/>
  <c r="X635" i="124"/>
  <c r="X628" i="124"/>
  <c r="X629" i="124"/>
  <c r="X621" i="124"/>
  <c r="X622" i="124"/>
  <c r="X615" i="124"/>
  <c r="X614" i="124"/>
  <c r="X607" i="124"/>
  <c r="X608" i="124"/>
  <c r="X600" i="124"/>
  <c r="X601" i="124"/>
  <c r="X594" i="124"/>
  <c r="X593" i="124"/>
  <c r="X587" i="124"/>
  <c r="X586" i="124"/>
  <c r="X579" i="124"/>
  <c r="X580" i="124"/>
  <c r="X566" i="124"/>
  <c r="X565" i="124"/>
  <c r="X489" i="124"/>
  <c r="X488" i="124"/>
  <c r="X468" i="124"/>
  <c r="X467" i="124"/>
  <c r="X433" i="124"/>
  <c r="X432" i="124"/>
  <c r="X397" i="124"/>
  <c r="X398" i="124"/>
  <c r="X377" i="124"/>
  <c r="X376" i="124"/>
  <c r="X356" i="124"/>
  <c r="X355" i="124"/>
  <c r="X320" i="124"/>
  <c r="X321" i="124"/>
  <c r="X293" i="124"/>
  <c r="X292" i="124"/>
  <c r="X286" i="124"/>
  <c r="X285" i="124"/>
  <c r="B16" i="94"/>
  <c r="B15" i="94"/>
  <c r="B13" i="94"/>
  <c r="B6" i="94"/>
  <c r="C6" i="94"/>
  <c r="B20" i="94"/>
  <c r="B26" i="94"/>
  <c r="B7" i="94"/>
  <c r="C7" i="94"/>
  <c r="B11" i="94"/>
  <c r="B10" i="94"/>
  <c r="B29" i="94"/>
  <c r="B30" i="94"/>
  <c r="B9" i="94"/>
  <c r="B22" i="94"/>
  <c r="B34" i="94"/>
  <c r="B33" i="94"/>
  <c r="B5" i="94"/>
  <c r="C5" i="94"/>
  <c r="B24" i="94"/>
  <c r="B31" i="94"/>
  <c r="B18" i="94"/>
  <c r="B19" i="94"/>
  <c r="B8" i="94"/>
  <c r="C8" i="94"/>
  <c r="B25" i="94"/>
  <c r="B27" i="94"/>
  <c r="B21" i="94"/>
  <c r="B17" i="94"/>
  <c r="B12" i="94"/>
  <c r="B14" i="94"/>
  <c r="B32" i="94"/>
  <c r="B23" i="94"/>
  <c r="B28" i="94"/>
  <c r="Y22" i="177"/>
  <c r="X22" i="177"/>
  <c r="D22" i="177"/>
  <c r="AA1" i="177"/>
  <c r="AB1" i="177"/>
  <c r="AC1" i="177"/>
  <c r="G34" i="173" a="1"/>
  <c r="G11" i="173" a="1"/>
  <c r="G22" i="173" a="1"/>
  <c r="U22" i="173"/>
  <c r="G28" i="173" a="1"/>
  <c r="G22" i="169" a="1"/>
  <c r="G11" i="169" a="1"/>
  <c r="U22" i="169"/>
  <c r="G34" i="165" a="1"/>
  <c r="G28" i="165" a="1"/>
  <c r="G22" i="165" a="1"/>
  <c r="G11" i="165" a="1"/>
  <c r="U22" i="165"/>
  <c r="Q36" i="94"/>
  <c r="AB36" i="94"/>
  <c r="L36" i="94" a="1"/>
  <c r="H36" i="94" a="1"/>
  <c r="J36" i="94" a="1"/>
  <c r="S36" i="94" a="1"/>
  <c r="AC36" i="94"/>
  <c r="AF36" i="94" a="1"/>
  <c r="Y36" i="94" a="1"/>
  <c r="W36" i="94"/>
  <c r="I36" i="94" a="1"/>
  <c r="Z36" i="94"/>
  <c r="V36" i="94"/>
  <c r="AD36" i="94" a="1"/>
  <c r="F36" i="94" a="1"/>
  <c r="AA36" i="94"/>
  <c r="X36" i="94" a="1"/>
  <c r="M36" i="94" a="1"/>
  <c r="U36" i="94"/>
  <c r="G36" i="94" a="1"/>
  <c r="P36" i="94"/>
  <c r="T36" i="94"/>
  <c r="O36" i="94"/>
  <c r="R36" i="94" a="1"/>
  <c r="K36" i="94" a="1"/>
  <c r="AG36" i="94" a="1"/>
  <c r="N36" i="94"/>
  <c r="AE36" i="94" a="1"/>
  <c r="AA1" i="176"/>
  <c r="AB1" i="176"/>
  <c r="AC1" i="176"/>
  <c r="AC1" i="175"/>
  <c r="AA1" i="175"/>
  <c r="AB1" i="175"/>
  <c r="AA1" i="174"/>
  <c r="AB1" i="174"/>
  <c r="AC1" i="174"/>
  <c r="AA1" i="168"/>
  <c r="AB1" i="168"/>
  <c r="AC1" i="168"/>
  <c r="AA1" i="169"/>
  <c r="AB1" i="169"/>
  <c r="AC1" i="169"/>
  <c r="AA1" i="167"/>
  <c r="AB1" i="167"/>
  <c r="AC1" i="167"/>
  <c r="AA1" i="166"/>
  <c r="AB1" i="166"/>
  <c r="AC1" i="166"/>
  <c r="AA1" i="165"/>
  <c r="AB1" i="165"/>
  <c r="AC1" i="165"/>
  <c r="AA1" i="164"/>
  <c r="AB1" i="164"/>
  <c r="AC1" i="164"/>
  <c r="AA1" i="162"/>
  <c r="AB1" i="162"/>
  <c r="AC1" i="162"/>
  <c r="AB1" i="173"/>
  <c r="AA1" i="173"/>
  <c r="AC1" i="173"/>
  <c r="AA1" i="171"/>
  <c r="AB1" i="171"/>
  <c r="AC1" i="171"/>
  <c r="AA1" i="170"/>
  <c r="AB1" i="170"/>
  <c r="AC1" i="170"/>
  <c r="AA1" i="172"/>
  <c r="AB1" i="172"/>
  <c r="AC1" i="172"/>
  <c r="AA1" i="163"/>
  <c r="AB1" i="163"/>
  <c r="AC1" i="163"/>
  <c r="AC1" i="159"/>
  <c r="AB1" i="159"/>
  <c r="AA1" i="159"/>
  <c r="AB1" i="4"/>
  <c r="AA1" i="4"/>
  <c r="AC1" i="4"/>
  <c r="C16" i="94"/>
  <c r="E16" i="94"/>
  <c r="E15" i="94"/>
  <c r="C15" i="94"/>
  <c r="E13" i="94"/>
  <c r="C13" i="94"/>
  <c r="E20" i="94"/>
  <c r="C20" i="94"/>
  <c r="E26" i="94"/>
  <c r="C26" i="94"/>
  <c r="C11" i="94"/>
  <c r="E11" i="94"/>
  <c r="C10" i="94"/>
  <c r="E10" i="94"/>
  <c r="C29" i="94"/>
  <c r="E29" i="94"/>
  <c r="C30" i="94"/>
  <c r="E30" i="94"/>
  <c r="E9" i="94"/>
  <c r="C9" i="94"/>
  <c r="E22" i="94"/>
  <c r="C22" i="94"/>
  <c r="E34" i="94"/>
  <c r="C34" i="94"/>
  <c r="C33" i="94"/>
  <c r="E33" i="94"/>
  <c r="E24" i="94"/>
  <c r="C24" i="94"/>
  <c r="C31" i="94"/>
  <c r="E31" i="94"/>
  <c r="C18" i="94"/>
  <c r="E18" i="94"/>
  <c r="E19" i="94"/>
  <c r="C19" i="94"/>
  <c r="C25" i="94"/>
  <c r="E25" i="94"/>
  <c r="C27" i="94"/>
  <c r="E27" i="94"/>
  <c r="C21" i="94"/>
  <c r="E21" i="94"/>
  <c r="C17" i="94"/>
  <c r="E17" i="94"/>
  <c r="E12" i="94"/>
  <c r="C12" i="94"/>
  <c r="C14" i="94"/>
  <c r="E14" i="94"/>
  <c r="E32" i="94"/>
  <c r="C32" i="94"/>
  <c r="E23" i="94"/>
  <c r="C23" i="94"/>
  <c r="C28" i="94"/>
  <c r="E28" i="94"/>
  <c r="G11" i="177" a="1"/>
  <c r="G22" i="177" a="1"/>
  <c r="U22" i="177"/>
  <c r="H16" i="175"/>
  <c r="H16" i="163"/>
  <c r="H37" i="166"/>
  <c r="H42" i="166"/>
  <c r="H26" i="166"/>
  <c r="H14" i="166"/>
  <c r="H35" i="166"/>
  <c r="H34" i="166"/>
  <c r="H36" i="166"/>
  <c r="H30" i="166"/>
  <c r="H6" i="170"/>
  <c r="H20" i="170"/>
  <c r="H26" i="170"/>
  <c r="H30" i="170"/>
  <c r="H34" i="170"/>
  <c r="H35" i="170"/>
  <c r="H36" i="170"/>
  <c r="H37" i="170"/>
  <c r="H42" i="170"/>
  <c r="H14" i="170"/>
  <c r="H32" i="172"/>
  <c r="H20" i="172"/>
  <c r="H26" i="172"/>
  <c r="H6" i="172"/>
  <c r="H13" i="172"/>
  <c r="H12" i="163"/>
  <c r="H27" i="163"/>
  <c r="H6" i="163"/>
  <c r="H20" i="163"/>
  <c r="H26" i="163"/>
  <c r="H24" i="163"/>
  <c r="H25" i="163"/>
  <c r="H31" i="163"/>
  <c r="H32" i="163"/>
  <c r="H33" i="163"/>
  <c r="H34" i="163"/>
  <c r="H35" i="163"/>
  <c r="H36" i="163"/>
  <c r="H42" i="163"/>
  <c r="C1" i="159"/>
  <c r="C1" i="4"/>
  <c r="H16" i="94" a="1"/>
  <c r="V16" i="94"/>
  <c r="K16" i="94" a="1"/>
  <c r="U16" i="94"/>
  <c r="AA16" i="94"/>
  <c r="N16" i="94"/>
  <c r="F16" i="94" a="1"/>
  <c r="T16" i="94"/>
  <c r="M16" i="94" a="1"/>
  <c r="P16" i="94"/>
  <c r="AE16" i="94" a="1"/>
  <c r="X16" i="94" a="1"/>
  <c r="O16" i="94"/>
  <c r="Z16" i="94"/>
  <c r="J16" i="94" a="1"/>
  <c r="G16" i="94" a="1"/>
  <c r="R16" i="94" a="1"/>
  <c r="AF16" i="94" a="1"/>
  <c r="Y16" i="94" a="1"/>
  <c r="AC16" i="94"/>
  <c r="Q16" i="94"/>
  <c r="AD16" i="94" a="1"/>
  <c r="S16" i="94" a="1"/>
  <c r="L16" i="94" a="1"/>
  <c r="AG16" i="94" a="1"/>
  <c r="I16" i="94" a="1"/>
  <c r="W16" i="94"/>
  <c r="AB16" i="94"/>
  <c r="Z15" i="94"/>
  <c r="Y15" i="94" a="1"/>
  <c r="L15" i="94" a="1"/>
  <c r="S15" i="94" a="1"/>
  <c r="AA15" i="94"/>
  <c r="M15" i="94" a="1"/>
  <c r="K15" i="94" a="1"/>
  <c r="J15" i="94" a="1"/>
  <c r="AB15" i="94"/>
  <c r="AF15" i="94" a="1"/>
  <c r="P15" i="94"/>
  <c r="R15" i="94" a="1"/>
  <c r="Q15" i="94"/>
  <c r="W15" i="94"/>
  <c r="G15" i="94" a="1"/>
  <c r="X15" i="94" a="1"/>
  <c r="U15" i="94"/>
  <c r="AE15" i="94" a="1"/>
  <c r="I15" i="94" a="1"/>
  <c r="AC15" i="94"/>
  <c r="F15" i="94" a="1"/>
  <c r="O15" i="94"/>
  <c r="H15" i="94" a="1"/>
  <c r="V15" i="94"/>
  <c r="T15" i="94"/>
  <c r="N15" i="94"/>
  <c r="AG15" i="94" a="1"/>
  <c r="AD15" i="94" a="1"/>
  <c r="Z13" i="94"/>
  <c r="AC13" i="94"/>
  <c r="S13" i="94" a="1"/>
  <c r="M13" i="94" a="1"/>
  <c r="AA13" i="94"/>
  <c r="N13" i="94"/>
  <c r="W13" i="94"/>
  <c r="P13" i="94"/>
  <c r="L13" i="94" a="1"/>
  <c r="O13" i="94"/>
  <c r="I13" i="94" a="1"/>
  <c r="Q13" i="94"/>
  <c r="AG13" i="94" a="1"/>
  <c r="V13" i="94"/>
  <c r="X13" i="94" a="1"/>
  <c r="K13" i="94" a="1"/>
  <c r="H13" i="94" a="1"/>
  <c r="T13" i="94"/>
  <c r="R13" i="94" a="1"/>
  <c r="U13" i="94"/>
  <c r="J13" i="94" a="1"/>
  <c r="AF13" i="94" a="1"/>
  <c r="Y13" i="94" a="1"/>
  <c r="AE13" i="94" a="1"/>
  <c r="F13" i="94" a="1"/>
  <c r="AD13" i="94" a="1"/>
  <c r="AB13" i="94"/>
  <c r="G13" i="94" a="1"/>
  <c r="K20" i="94" a="1"/>
  <c r="U20" i="94"/>
  <c r="P20" i="94"/>
  <c r="R20" i="94" a="1"/>
  <c r="Y20" i="94" a="1"/>
  <c r="Q20" i="94"/>
  <c r="AE20" i="94" a="1"/>
  <c r="AC20" i="94"/>
  <c r="F20" i="94" a="1"/>
  <c r="N20" i="94"/>
  <c r="V20" i="94"/>
  <c r="I20" i="94" a="1"/>
  <c r="Z20" i="94"/>
  <c r="AA20" i="94"/>
  <c r="H20" i="94" a="1"/>
  <c r="J20" i="94" a="1"/>
  <c r="G20" i="94" a="1"/>
  <c r="X20" i="94" a="1"/>
  <c r="L20" i="94" a="1"/>
  <c r="O20" i="94"/>
  <c r="AG20" i="94" a="1"/>
  <c r="M20" i="94" a="1"/>
  <c r="AD20" i="94" a="1"/>
  <c r="W20" i="94"/>
  <c r="T20" i="94"/>
  <c r="S20" i="94" a="1"/>
  <c r="AF20" i="94" a="1"/>
  <c r="AB20" i="94"/>
  <c r="L26" i="94" a="1"/>
  <c r="AD26" i="94" a="1"/>
  <c r="G26" i="94" a="1"/>
  <c r="T26" i="94"/>
  <c r="U26" i="94"/>
  <c r="M26" i="94" a="1"/>
  <c r="AG26" i="94" a="1"/>
  <c r="O26" i="94"/>
  <c r="H26" i="94" a="1"/>
  <c r="X26" i="94" a="1"/>
  <c r="R26" i="94" a="1"/>
  <c r="Q26" i="94"/>
  <c r="AC26" i="94"/>
  <c r="K26" i="94" a="1"/>
  <c r="AE26" i="94" a="1"/>
  <c r="AA26" i="94"/>
  <c r="S26" i="94" a="1"/>
  <c r="I26" i="94" a="1"/>
  <c r="V26" i="94"/>
  <c r="J26" i="94" a="1"/>
  <c r="F26" i="94" a="1"/>
  <c r="AB26" i="94"/>
  <c r="P26" i="94"/>
  <c r="N26" i="94"/>
  <c r="Y26" i="94" a="1"/>
  <c r="AF26" i="94" a="1"/>
  <c r="W26" i="94"/>
  <c r="Z26" i="94"/>
  <c r="R11" i="94" a="1"/>
  <c r="AF11" i="94" a="1"/>
  <c r="AG11" i="94" a="1"/>
  <c r="Z11" i="94"/>
  <c r="K11" i="94" a="1"/>
  <c r="AE11" i="94" a="1"/>
  <c r="AB11" i="94"/>
  <c r="G11" i="94" a="1"/>
  <c r="S11" i="94" a="1"/>
  <c r="J11" i="94" a="1"/>
  <c r="L11" i="94" a="1"/>
  <c r="Y11" i="94" a="1"/>
  <c r="AA11" i="94"/>
  <c r="M11" i="94" a="1"/>
  <c r="I11" i="94" a="1"/>
  <c r="O11" i="94"/>
  <c r="AD11" i="94" a="1"/>
  <c r="T11" i="94"/>
  <c r="V11" i="94"/>
  <c r="F11" i="94" a="1"/>
  <c r="U11" i="94"/>
  <c r="H11" i="94" a="1"/>
  <c r="AC11" i="94"/>
  <c r="N11" i="94"/>
  <c r="P11" i="94"/>
  <c r="W11" i="94"/>
  <c r="Q11" i="94"/>
  <c r="X11" i="94" a="1"/>
  <c r="L10" i="94" a="1"/>
  <c r="V10" i="94"/>
  <c r="Y10" i="94" a="1"/>
  <c r="AC10" i="94"/>
  <c r="W10" i="94"/>
  <c r="M10" i="94" a="1"/>
  <c r="X10" i="94" a="1"/>
  <c r="I10" i="94" a="1"/>
  <c r="H10" i="94" a="1"/>
  <c r="G10" i="94" a="1"/>
  <c r="J10" i="94" a="1"/>
  <c r="P10" i="94"/>
  <c r="AG10" i="94" a="1"/>
  <c r="Z10" i="94"/>
  <c r="T10" i="94"/>
  <c r="Q10" i="94"/>
  <c r="F10" i="94" a="1"/>
  <c r="AF10" i="94" a="1"/>
  <c r="AB10" i="94"/>
  <c r="AD10" i="94" a="1"/>
  <c r="N10" i="94"/>
  <c r="R10" i="94" a="1"/>
  <c r="S10" i="94" a="1"/>
  <c r="AE10" i="94" a="1"/>
  <c r="K10" i="94" a="1"/>
  <c r="AA10" i="94"/>
  <c r="U10" i="94"/>
  <c r="O10" i="94"/>
  <c r="J29" i="94" a="1"/>
  <c r="P29" i="94"/>
  <c r="S29" i="94" a="1"/>
  <c r="F29" i="94" a="1"/>
  <c r="U29" i="94"/>
  <c r="R29" i="94" a="1"/>
  <c r="T29" i="94"/>
  <c r="O29" i="94"/>
  <c r="M29" i="94" a="1"/>
  <c r="AG29" i="94" a="1"/>
  <c r="AC29" i="94"/>
  <c r="AD29" i="94" a="1"/>
  <c r="AE29" i="94" a="1"/>
  <c r="AF29" i="94" a="1"/>
  <c r="G29" i="94" a="1"/>
  <c r="Y29" i="94" a="1"/>
  <c r="X29" i="94" a="1"/>
  <c r="W29" i="94"/>
  <c r="N29" i="94"/>
  <c r="L29" i="94" a="1"/>
  <c r="Q29" i="94"/>
  <c r="Z29" i="94"/>
  <c r="I29" i="94" a="1"/>
  <c r="V29" i="94"/>
  <c r="AB29" i="94"/>
  <c r="H29" i="94" a="1"/>
  <c r="AA29" i="94"/>
  <c r="K29" i="94" a="1"/>
  <c r="W30" i="94"/>
  <c r="X30" i="94" a="1"/>
  <c r="AB30" i="94"/>
  <c r="G30" i="94" a="1"/>
  <c r="T30" i="94"/>
  <c r="AA30" i="94"/>
  <c r="F30" i="94" a="1"/>
  <c r="P30" i="94"/>
  <c r="N30" i="94"/>
  <c r="I30" i="94" a="1"/>
  <c r="Q30" i="94"/>
  <c r="O30" i="94"/>
  <c r="Z30" i="94"/>
  <c r="AG30" i="94" a="1"/>
  <c r="U30" i="94"/>
  <c r="R30" i="94" a="1"/>
  <c r="AE30" i="94" a="1"/>
  <c r="M30" i="94" a="1"/>
  <c r="V30" i="94"/>
  <c r="K30" i="94" a="1"/>
  <c r="J30" i="94" a="1"/>
  <c r="AC30" i="94"/>
  <c r="S30" i="94" a="1"/>
  <c r="Y30" i="94" a="1"/>
  <c r="AF30" i="94" a="1"/>
  <c r="AD30" i="94" a="1"/>
  <c r="H30" i="94" a="1"/>
  <c r="L30" i="94" a="1"/>
  <c r="O9" i="94"/>
  <c r="N9" i="94"/>
  <c r="AA9" i="94"/>
  <c r="AE9" i="94" a="1"/>
  <c r="L9" i="94" a="1"/>
  <c r="J9" i="94" a="1"/>
  <c r="S9" i="94" a="1"/>
  <c r="AG9" i="94" a="1"/>
  <c r="W9" i="94"/>
  <c r="T9" i="94"/>
  <c r="AF9" i="94" a="1"/>
  <c r="F9" i="94" a="1"/>
  <c r="AC9" i="94"/>
  <c r="Z9" i="94"/>
  <c r="Y9" i="94" a="1"/>
  <c r="Q9" i="94"/>
  <c r="I9" i="94" a="1"/>
  <c r="M9" i="94" a="1"/>
  <c r="P9" i="94"/>
  <c r="AD9" i="94" a="1"/>
  <c r="G9" i="94" a="1"/>
  <c r="H9" i="94" a="1"/>
  <c r="R9" i="94" a="1"/>
  <c r="K9" i="94" a="1"/>
  <c r="X9" i="94" a="1"/>
  <c r="AB9" i="94"/>
  <c r="V9" i="94"/>
  <c r="U9" i="94"/>
  <c r="W22" i="94"/>
  <c r="I22" i="94" a="1"/>
  <c r="AA22" i="94"/>
  <c r="X22" i="94" a="1"/>
  <c r="V22" i="94"/>
  <c r="AC22" i="94"/>
  <c r="G22" i="94" a="1"/>
  <c r="Q22" i="94"/>
  <c r="AG22" i="94" a="1"/>
  <c r="R22" i="94" a="1"/>
  <c r="Z22" i="94"/>
  <c r="O22" i="94"/>
  <c r="T22" i="94"/>
  <c r="AE22" i="94" a="1"/>
  <c r="L22" i="94" a="1"/>
  <c r="P22" i="94"/>
  <c r="N22" i="94"/>
  <c r="M22" i="94" a="1"/>
  <c r="U22" i="94"/>
  <c r="H22" i="94" a="1"/>
  <c r="F22" i="94" a="1"/>
  <c r="AF22" i="94" a="1"/>
  <c r="AB22" i="94"/>
  <c r="AD22" i="94" a="1"/>
  <c r="S22" i="94" a="1"/>
  <c r="J22" i="94" a="1"/>
  <c r="K22" i="94" a="1"/>
  <c r="Y22" i="94" a="1"/>
  <c r="Y34" i="94" a="1"/>
  <c r="AD34" i="94" a="1"/>
  <c r="AG34" i="94" a="1"/>
  <c r="AB34" i="94"/>
  <c r="T34" i="94"/>
  <c r="J34" i="94" a="1"/>
  <c r="Z34" i="94"/>
  <c r="H34" i="94" a="1"/>
  <c r="W34" i="94"/>
  <c r="N34" i="94"/>
  <c r="AE34" i="94" a="1"/>
  <c r="V34" i="94"/>
  <c r="I34" i="94" a="1"/>
  <c r="G34" i="94" a="1"/>
  <c r="Q34" i="94"/>
  <c r="AF34" i="94" a="1"/>
  <c r="M34" i="94" a="1"/>
  <c r="O34" i="94"/>
  <c r="F34" i="94" a="1"/>
  <c r="R34" i="94" a="1"/>
  <c r="U34" i="94"/>
  <c r="AA34" i="94"/>
  <c r="X34" i="94" a="1"/>
  <c r="S34" i="94" a="1"/>
  <c r="AC34" i="94"/>
  <c r="K34" i="94" a="1"/>
  <c r="L34" i="94" a="1"/>
  <c r="P34" i="94"/>
  <c r="AC33" i="94"/>
  <c r="N33" i="94"/>
  <c r="Z33" i="94"/>
  <c r="AG33" i="94" a="1"/>
  <c r="R33" i="94" a="1"/>
  <c r="F33" i="94" a="1"/>
  <c r="J33" i="94" a="1"/>
  <c r="S33" i="94" a="1"/>
  <c r="G33" i="94" a="1"/>
  <c r="AF33" i="94" a="1"/>
  <c r="H33" i="94" a="1"/>
  <c r="V33" i="94"/>
  <c r="X33" i="94" a="1"/>
  <c r="Q33" i="94"/>
  <c r="Y33" i="94" a="1"/>
  <c r="AE33" i="94" a="1"/>
  <c r="P33" i="94"/>
  <c r="M33" i="94" a="1"/>
  <c r="W33" i="94"/>
  <c r="AD33" i="94" a="1"/>
  <c r="K33" i="94" a="1"/>
  <c r="I33" i="94" a="1"/>
  <c r="L33" i="94" a="1"/>
  <c r="U33" i="94"/>
  <c r="T33" i="94"/>
  <c r="AA33" i="94"/>
  <c r="O33" i="94"/>
  <c r="AB33" i="94"/>
  <c r="Y24" i="94" a="1"/>
  <c r="AF24" i="94" a="1"/>
  <c r="I24" i="94" a="1"/>
  <c r="P24" i="94"/>
  <c r="M24" i="94" a="1"/>
  <c r="H24" i="94" a="1"/>
  <c r="V24" i="94"/>
  <c r="Z24" i="94"/>
  <c r="N24" i="94"/>
  <c r="S24" i="94" a="1"/>
  <c r="R24" i="94" a="1"/>
  <c r="O24" i="94"/>
  <c r="G24" i="94" a="1"/>
  <c r="T24" i="94"/>
  <c r="K24" i="94" a="1"/>
  <c r="AG24" i="94" a="1"/>
  <c r="U24" i="94"/>
  <c r="J24" i="94" a="1"/>
  <c r="Q24" i="94"/>
  <c r="AE24" i="94" a="1"/>
  <c r="W24" i="94"/>
  <c r="L24" i="94" a="1"/>
  <c r="AB24" i="94"/>
  <c r="X24" i="94" a="1"/>
  <c r="AA24" i="94"/>
  <c r="F24" i="94" a="1"/>
  <c r="AD24" i="94" a="1"/>
  <c r="AC24" i="94"/>
  <c r="Q31" i="94"/>
  <c r="T31" i="94"/>
  <c r="P31" i="94"/>
  <c r="I31" i="94" a="1"/>
  <c r="J31" i="94" a="1"/>
  <c r="H31" i="94" a="1"/>
  <c r="V31" i="94"/>
  <c r="AE31" i="94" a="1"/>
  <c r="S31" i="94" a="1"/>
  <c r="Y31" i="94" a="1"/>
  <c r="AA31" i="94"/>
  <c r="R31" i="94" a="1"/>
  <c r="AB31" i="94"/>
  <c r="F31" i="94" a="1"/>
  <c r="W31" i="94"/>
  <c r="X31" i="94" a="1"/>
  <c r="U31" i="94"/>
  <c r="AG31" i="94" a="1"/>
  <c r="O31" i="94"/>
  <c r="M31" i="94" a="1"/>
  <c r="K31" i="94" a="1"/>
  <c r="AC31" i="94"/>
  <c r="Z31" i="94"/>
  <c r="AF31" i="94" a="1"/>
  <c r="L31" i="94" a="1"/>
  <c r="AD31" i="94" a="1"/>
  <c r="N31" i="94"/>
  <c r="G31" i="94" a="1"/>
  <c r="AE18" i="94" a="1"/>
  <c r="H18" i="94" a="1"/>
  <c r="W18" i="94"/>
  <c r="J18" i="94" a="1"/>
  <c r="G18" i="94" a="1"/>
  <c r="O18" i="94"/>
  <c r="R18" i="94" a="1"/>
  <c r="X18" i="94" a="1"/>
  <c r="F18" i="94" a="1"/>
  <c r="P18" i="94"/>
  <c r="U18" i="94"/>
  <c r="AA18" i="94"/>
  <c r="K18" i="94" a="1"/>
  <c r="T18" i="94"/>
  <c r="AC18" i="94"/>
  <c r="I18" i="94" a="1"/>
  <c r="AD18" i="94" a="1"/>
  <c r="AB18" i="94"/>
  <c r="Y18" i="94" a="1"/>
  <c r="AG18" i="94" a="1"/>
  <c r="L18" i="94" a="1"/>
  <c r="M18" i="94" a="1"/>
  <c r="Z18" i="94"/>
  <c r="Q18" i="94"/>
  <c r="S18" i="94" a="1"/>
  <c r="AF18" i="94" a="1"/>
  <c r="V18" i="94"/>
  <c r="N18" i="94"/>
  <c r="G19" i="94" a="1"/>
  <c r="V19" i="94"/>
  <c r="Q19" i="94"/>
  <c r="AC19" i="94"/>
  <c r="AA19" i="94"/>
  <c r="P19" i="94"/>
  <c r="N19" i="94"/>
  <c r="AD19" i="94" a="1"/>
  <c r="M19" i="94" a="1"/>
  <c r="T19" i="94"/>
  <c r="AE19" i="94" a="1"/>
  <c r="Z19" i="94"/>
  <c r="AF19" i="94" a="1"/>
  <c r="S19" i="94" a="1"/>
  <c r="AB19" i="94"/>
  <c r="L19" i="94" a="1"/>
  <c r="AG19" i="94" a="1"/>
  <c r="J19" i="94" a="1"/>
  <c r="O19" i="94"/>
  <c r="K19" i="94" a="1"/>
  <c r="H19" i="94" a="1"/>
  <c r="Y19" i="94" a="1"/>
  <c r="W19" i="94"/>
  <c r="X19" i="94" a="1"/>
  <c r="U19" i="94"/>
  <c r="I19" i="94" a="1"/>
  <c r="F19" i="94" a="1"/>
  <c r="R19" i="94" a="1"/>
  <c r="AG25" i="94" a="1"/>
  <c r="N25" i="94"/>
  <c r="X25" i="94" a="1"/>
  <c r="M25" i="94" a="1"/>
  <c r="V25" i="94"/>
  <c r="Y25" i="94" a="1"/>
  <c r="AF25" i="94" a="1"/>
  <c r="AC25" i="94"/>
  <c r="W25" i="94"/>
  <c r="AB25" i="94"/>
  <c r="S25" i="94" a="1"/>
  <c r="L25" i="94" a="1"/>
  <c r="AD25" i="94" a="1"/>
  <c r="I25" i="94" a="1"/>
  <c r="O25" i="94"/>
  <c r="T25" i="94"/>
  <c r="G25" i="94" a="1"/>
  <c r="U25" i="94"/>
  <c r="P25" i="94"/>
  <c r="AE25" i="94" a="1"/>
  <c r="R25" i="94" a="1"/>
  <c r="AA25" i="94"/>
  <c r="Z25" i="94"/>
  <c r="Q25" i="94"/>
  <c r="K25" i="94" a="1"/>
  <c r="J25" i="94" a="1"/>
  <c r="F25" i="94" a="1"/>
  <c r="H25" i="94" a="1"/>
  <c r="N27" i="94"/>
  <c r="S27" i="94" a="1"/>
  <c r="O27" i="94"/>
  <c r="M27" i="94" a="1"/>
  <c r="R27" i="94" a="1"/>
  <c r="U27" i="94"/>
  <c r="AD27" i="94" a="1"/>
  <c r="AA27" i="94"/>
  <c r="W27" i="94"/>
  <c r="H27" i="94" a="1"/>
  <c r="AG27" i="94" a="1"/>
  <c r="X27" i="94" a="1"/>
  <c r="V27" i="94"/>
  <c r="AC27" i="94"/>
  <c r="P27" i="94"/>
  <c r="AB27" i="94"/>
  <c r="L27" i="94" a="1"/>
  <c r="F27" i="94" a="1"/>
  <c r="T27" i="94"/>
  <c r="I27" i="94" a="1"/>
  <c r="G27" i="94" a="1"/>
  <c r="Z27" i="94"/>
  <c r="Q27" i="94"/>
  <c r="AE27" i="94" a="1"/>
  <c r="AF27" i="94" a="1"/>
  <c r="K27" i="94" a="1"/>
  <c r="J27" i="94" a="1"/>
  <c r="Y27" i="94" a="1"/>
  <c r="AC21" i="94"/>
  <c r="K21" i="94" a="1"/>
  <c r="AE21" i="94" a="1"/>
  <c r="L21" i="94" a="1"/>
  <c r="F21" i="94" a="1"/>
  <c r="AF21" i="94" a="1"/>
  <c r="H21" i="94" a="1"/>
  <c r="S21" i="94" a="1"/>
  <c r="Y21" i="94" a="1"/>
  <c r="G21" i="94" a="1"/>
  <c r="M21" i="94" a="1"/>
  <c r="T21" i="94"/>
  <c r="R21" i="94" a="1"/>
  <c r="I21" i="94" a="1"/>
  <c r="AB21" i="94"/>
  <c r="N21" i="94"/>
  <c r="Z21" i="94"/>
  <c r="AG21" i="94" a="1"/>
  <c r="X21" i="94" a="1"/>
  <c r="U21" i="94"/>
  <c r="AA21" i="94"/>
  <c r="V21" i="94"/>
  <c r="P21" i="94"/>
  <c r="Q21" i="94"/>
  <c r="O21" i="94"/>
  <c r="W21" i="94"/>
  <c r="AD21" i="94" a="1"/>
  <c r="J21" i="94" a="1"/>
  <c r="AE17" i="94" a="1"/>
  <c r="AA17" i="94"/>
  <c r="O17" i="94"/>
  <c r="G17" i="94" a="1"/>
  <c r="H17" i="94" a="1"/>
  <c r="I17" i="94" a="1"/>
  <c r="Y17" i="94" a="1"/>
  <c r="AF17" i="94" a="1"/>
  <c r="P17" i="94"/>
  <c r="F17" i="94" a="1"/>
  <c r="U17" i="94"/>
  <c r="AB17" i="94"/>
  <c r="Z17" i="94"/>
  <c r="S17" i="94" a="1"/>
  <c r="AG17" i="94" a="1"/>
  <c r="N17" i="94"/>
  <c r="V17" i="94"/>
  <c r="AC17" i="94"/>
  <c r="J17" i="94" a="1"/>
  <c r="X17" i="94" a="1"/>
  <c r="R17" i="94" a="1"/>
  <c r="Q17" i="94"/>
  <c r="K17" i="94" a="1"/>
  <c r="AD17" i="94" a="1"/>
  <c r="M17" i="94" a="1"/>
  <c r="W17" i="94"/>
  <c r="T17" i="94"/>
  <c r="L17" i="94" a="1"/>
  <c r="N12" i="94"/>
  <c r="AF12" i="94" a="1"/>
  <c r="AE12" i="94" a="1"/>
  <c r="O12" i="94"/>
  <c r="AC12" i="94"/>
  <c r="Y12" i="94" a="1"/>
  <c r="R12" i="94" a="1"/>
  <c r="J12" i="94" a="1"/>
  <c r="AD12" i="94" a="1"/>
  <c r="Z12" i="94"/>
  <c r="AG12" i="94" a="1"/>
  <c r="AB12" i="94"/>
  <c r="G12" i="94" a="1"/>
  <c r="K12" i="94" a="1"/>
  <c r="Q12" i="94"/>
  <c r="L12" i="94" a="1"/>
  <c r="W12" i="94"/>
  <c r="AA12" i="94"/>
  <c r="P12" i="94"/>
  <c r="I12" i="94" a="1"/>
  <c r="V12" i="94"/>
  <c r="M12" i="94" a="1"/>
  <c r="T12" i="94"/>
  <c r="H12" i="94" a="1"/>
  <c r="X12" i="94" a="1"/>
  <c r="S12" i="94" a="1"/>
  <c r="U12" i="94"/>
  <c r="F12" i="94" a="1"/>
  <c r="N14" i="94"/>
  <c r="AE14" i="94" a="1"/>
  <c r="AA14" i="94"/>
  <c r="Q14" i="94"/>
  <c r="W14" i="94"/>
  <c r="AG14" i="94" a="1"/>
  <c r="V14" i="94"/>
  <c r="F14" i="94" a="1"/>
  <c r="H14" i="94" a="1"/>
  <c r="S14" i="94" a="1"/>
  <c r="P14" i="94"/>
  <c r="X14" i="94" a="1"/>
  <c r="AB14" i="94"/>
  <c r="AC14" i="94"/>
  <c r="L14" i="94" a="1"/>
  <c r="AD14" i="94" a="1"/>
  <c r="J14" i="94" a="1"/>
  <c r="I14" i="94" a="1"/>
  <c r="AF14" i="94" a="1"/>
  <c r="K14" i="94" a="1"/>
  <c r="R14" i="94" a="1"/>
  <c r="Z14" i="94"/>
  <c r="M14" i="94" a="1"/>
  <c r="O14" i="94"/>
  <c r="G14" i="94" a="1"/>
  <c r="T14" i="94"/>
  <c r="Y14" i="94" a="1"/>
  <c r="U14" i="94"/>
  <c r="R32" i="94" a="1"/>
  <c r="P32" i="94"/>
  <c r="V32" i="94"/>
  <c r="F32" i="94" a="1"/>
  <c r="Q32" i="94"/>
  <c r="H32" i="94" a="1"/>
  <c r="W32" i="94"/>
  <c r="AF32" i="94" a="1"/>
  <c r="T32" i="94"/>
  <c r="K32" i="94" a="1"/>
  <c r="S32" i="94" a="1"/>
  <c r="Z32" i="94"/>
  <c r="AC32" i="94"/>
  <c r="L32" i="94" a="1"/>
  <c r="AD32" i="94" a="1"/>
  <c r="G32" i="94" a="1"/>
  <c r="AG32" i="94" a="1"/>
  <c r="N32" i="94"/>
  <c r="M32" i="94" a="1"/>
  <c r="I32" i="94" a="1"/>
  <c r="O32" i="94"/>
  <c r="U32" i="94"/>
  <c r="Y32" i="94" a="1"/>
  <c r="J32" i="94" a="1"/>
  <c r="AA32" i="94"/>
  <c r="X32" i="94" a="1"/>
  <c r="AB32" i="94"/>
  <c r="AE32" i="94" a="1"/>
  <c r="AD23" i="94" a="1"/>
  <c r="O23" i="94"/>
  <c r="AA23" i="94"/>
  <c r="W23" i="94"/>
  <c r="R23" i="94" a="1"/>
  <c r="I23" i="94" a="1"/>
  <c r="N23" i="94"/>
  <c r="U23" i="94"/>
  <c r="P23" i="94"/>
  <c r="Y23" i="94" a="1"/>
  <c r="AG23" i="94" a="1"/>
  <c r="T23" i="94"/>
  <c r="V23" i="94"/>
  <c r="AC23" i="94"/>
  <c r="AE23" i="94" a="1"/>
  <c r="AF23" i="94" a="1"/>
  <c r="Z23" i="94"/>
  <c r="F23" i="94" a="1"/>
  <c r="Q23" i="94"/>
  <c r="J23" i="94" a="1"/>
  <c r="G23" i="94" a="1"/>
  <c r="S23" i="94" a="1"/>
  <c r="H23" i="94" a="1"/>
  <c r="M23" i="94" a="1"/>
  <c r="L23" i="94" a="1"/>
  <c r="AB23" i="94"/>
  <c r="K23" i="94" a="1"/>
  <c r="X23" i="94" a="1"/>
  <c r="Z28" i="94"/>
  <c r="AF28" i="94" a="1"/>
  <c r="AE28" i="94" a="1"/>
  <c r="K28" i="94" a="1"/>
  <c r="S28" i="94" a="1"/>
  <c r="O28" i="94"/>
  <c r="AG28" i="94" a="1"/>
  <c r="P28" i="94"/>
  <c r="Q28" i="94"/>
  <c r="I28" i="94" a="1"/>
  <c r="N28" i="94"/>
  <c r="AC28" i="94"/>
  <c r="V28" i="94"/>
  <c r="R28" i="94" a="1"/>
  <c r="J28" i="94" a="1"/>
  <c r="H28" i="94" a="1"/>
  <c r="G28" i="94" a="1"/>
  <c r="U28" i="94"/>
  <c r="X28" i="94" a="1"/>
  <c r="W28" i="94"/>
  <c r="F28" i="94" a="1"/>
  <c r="M28" i="94" a="1"/>
  <c r="Y28" i="94" a="1"/>
  <c r="T28" i="94"/>
  <c r="AB28" i="94"/>
  <c r="L28" i="94" a="1"/>
  <c r="AD28" i="94" a="1"/>
  <c r="AA28" i="94"/>
  <c r="H11" i="177"/>
  <c r="H34" i="177"/>
  <c r="H28" i="177"/>
  <c r="H22" i="177"/>
  <c r="H6" i="177"/>
  <c r="H6" i="173"/>
  <c r="H22" i="173"/>
  <c r="H28" i="173"/>
  <c r="H11" i="173"/>
  <c r="H34" i="173"/>
  <c r="H32" i="176"/>
  <c r="H20" i="176"/>
  <c r="H6" i="176"/>
  <c r="H13" i="176"/>
  <c r="H26" i="176"/>
  <c r="H20" i="166"/>
  <c r="H13" i="164"/>
  <c r="H20" i="164"/>
  <c r="H26" i="164"/>
  <c r="H32" i="164"/>
  <c r="H6" i="164"/>
  <c r="H6" i="166"/>
  <c r="H20" i="175"/>
  <c r="H12" i="175"/>
  <c r="H6" i="175"/>
  <c r="H42" i="175"/>
  <c r="H33" i="175"/>
  <c r="H27" i="175"/>
  <c r="H26" i="175"/>
  <c r="H35" i="175"/>
  <c r="H32" i="175"/>
  <c r="H25" i="175"/>
  <c r="H24" i="175"/>
  <c r="H36" i="175"/>
  <c r="H34" i="175"/>
  <c r="H31" i="175"/>
  <c r="H27" i="167"/>
  <c r="H42" i="167"/>
  <c r="H32" i="167"/>
  <c r="H31" i="167"/>
  <c r="H24" i="167"/>
  <c r="H26" i="167"/>
  <c r="H36" i="167"/>
  <c r="H34" i="167"/>
  <c r="H35" i="167"/>
  <c r="H33" i="167"/>
  <c r="H25" i="167"/>
  <c r="H12" i="167"/>
  <c r="H20" i="167"/>
  <c r="H32" i="168"/>
  <c r="H20" i="168"/>
  <c r="H13" i="168"/>
  <c r="H26" i="168"/>
  <c r="H26" i="174"/>
  <c r="H6" i="174"/>
  <c r="H36" i="174"/>
  <c r="H37" i="174"/>
  <c r="H35" i="174"/>
  <c r="H34" i="174"/>
  <c r="H42" i="174"/>
  <c r="H30" i="174"/>
  <c r="H20" i="174"/>
  <c r="H14" i="174"/>
  <c r="H22" i="169"/>
  <c r="H34" i="169"/>
  <c r="H28" i="169"/>
  <c r="H11" i="169"/>
  <c r="H6" i="167"/>
  <c r="H6" i="169"/>
  <c r="H6" i="168"/>
  <c r="H34" i="165"/>
  <c r="H28" i="165"/>
  <c r="H22" i="165"/>
  <c r="H11" i="165"/>
  <c r="H6" i="165"/>
  <c r="H42" i="162"/>
  <c r="H37" i="162"/>
  <c r="H36" i="162"/>
  <c r="H35" i="162"/>
  <c r="H34" i="162"/>
  <c r="H30" i="162"/>
  <c r="H26" i="162"/>
  <c r="H20" i="162"/>
  <c r="H14" i="162"/>
  <c r="H6" i="162"/>
  <c r="H25" i="171"/>
  <c r="H36" i="171"/>
  <c r="H31" i="171"/>
  <c r="H20" i="171"/>
  <c r="H33" i="171"/>
  <c r="H24" i="171"/>
  <c r="H34" i="171"/>
  <c r="H27" i="171"/>
  <c r="H26" i="171"/>
  <c r="H12" i="171"/>
  <c r="H32" i="171"/>
  <c r="H42" i="171"/>
  <c r="H35" i="171"/>
  <c r="H6" i="171"/>
  <c r="H6" i="159"/>
  <c r="H7" i="159"/>
  <c r="I55" i="177"/>
  <c r="G55" i="177"/>
  <c r="I54" i="177"/>
  <c r="G54" i="177"/>
  <c r="I53" i="177"/>
  <c r="G53" i="177"/>
  <c r="I52" i="177"/>
  <c r="G52" i="177"/>
  <c r="I51" i="177"/>
  <c r="G51" i="177"/>
  <c r="I50" i="177"/>
  <c r="G50" i="177"/>
  <c r="I49" i="177"/>
  <c r="G49" i="177"/>
  <c r="I48" i="177"/>
  <c r="G48" i="177"/>
  <c r="I47" i="177"/>
  <c r="G47" i="177"/>
  <c r="I46" i="177"/>
  <c r="G46" i="177"/>
  <c r="I45" i="177"/>
  <c r="G45" i="177"/>
  <c r="I44" i="177"/>
  <c r="G44" i="177"/>
  <c r="I43" i="177"/>
  <c r="G43" i="177"/>
  <c r="I42" i="177"/>
  <c r="G42" i="177"/>
  <c r="I41" i="177"/>
  <c r="G41" i="177"/>
  <c r="I40" i="177"/>
  <c r="G40" i="177"/>
  <c r="I39" i="177"/>
  <c r="G39" i="177"/>
  <c r="I38" i="177"/>
  <c r="G38" i="177"/>
  <c r="I37" i="177"/>
  <c r="G37" i="177"/>
  <c r="I36" i="177"/>
  <c r="G36" i="177"/>
  <c r="I35" i="177"/>
  <c r="G35" i="177"/>
  <c r="I34" i="177"/>
  <c r="G34" i="177"/>
  <c r="I33" i="177"/>
  <c r="G33" i="177"/>
  <c r="I32" i="177"/>
  <c r="G32" i="177"/>
  <c r="I31" i="177"/>
  <c r="G31" i="177"/>
  <c r="I30" i="177"/>
  <c r="G30" i="177"/>
  <c r="I29" i="177"/>
  <c r="G29" i="177"/>
  <c r="I28" i="177"/>
  <c r="G28" i="177"/>
  <c r="I27" i="177"/>
  <c r="G27" i="177"/>
  <c r="I26" i="177"/>
  <c r="G26" i="177"/>
  <c r="I25" i="177"/>
  <c r="G25" i="177"/>
  <c r="I24" i="177"/>
  <c r="G24" i="177"/>
  <c r="I23" i="177"/>
  <c r="G23" i="177"/>
  <c r="I22" i="177"/>
  <c r="G22" i="177"/>
  <c r="I21" i="177"/>
  <c r="G21" i="177"/>
  <c r="I20" i="177"/>
  <c r="G20" i="177"/>
  <c r="I19" i="177"/>
  <c r="G19" i="177"/>
  <c r="I18" i="177"/>
  <c r="G18" i="177"/>
  <c r="I17" i="177"/>
  <c r="G17" i="177"/>
  <c r="I16" i="177"/>
  <c r="G16" i="177"/>
  <c r="I15" i="177"/>
  <c r="G15" i="177"/>
  <c r="I14" i="177"/>
  <c r="G14" i="177"/>
  <c r="I13" i="177"/>
  <c r="G13" i="177"/>
  <c r="I12" i="177"/>
  <c r="G12" i="177"/>
  <c r="I11" i="177"/>
  <c r="G11" i="177"/>
  <c r="I10" i="177"/>
  <c r="G10" i="177"/>
  <c r="I9" i="177"/>
  <c r="G9" i="177"/>
  <c r="I8" i="177"/>
  <c r="G8" i="177"/>
  <c r="I7" i="177"/>
  <c r="G7" i="177"/>
  <c r="C5" i="177"/>
  <c r="I55" i="176"/>
  <c r="G55" i="176"/>
  <c r="I54" i="176"/>
  <c r="G54" i="176"/>
  <c r="I53" i="176"/>
  <c r="G53" i="176"/>
  <c r="I52" i="176"/>
  <c r="G52" i="176"/>
  <c r="I51" i="176"/>
  <c r="G51" i="176"/>
  <c r="I50" i="176"/>
  <c r="G50" i="176"/>
  <c r="I49" i="176"/>
  <c r="G49" i="176"/>
  <c r="I48" i="176"/>
  <c r="G48" i="176"/>
  <c r="I47" i="176"/>
  <c r="G47" i="176"/>
  <c r="I46" i="176"/>
  <c r="G46" i="176"/>
  <c r="I45" i="176"/>
  <c r="G45" i="176"/>
  <c r="I44" i="176"/>
  <c r="G44" i="176"/>
  <c r="I43" i="176"/>
  <c r="G43" i="176"/>
  <c r="I42" i="176"/>
  <c r="G42" i="176"/>
  <c r="I41" i="176"/>
  <c r="G41" i="176"/>
  <c r="I40" i="176"/>
  <c r="G40" i="176"/>
  <c r="I39" i="176"/>
  <c r="G39" i="176"/>
  <c r="I38" i="176"/>
  <c r="G38" i="176"/>
  <c r="I37" i="176"/>
  <c r="G37" i="176"/>
  <c r="I36" i="176"/>
  <c r="G36" i="176"/>
  <c r="I35" i="176"/>
  <c r="G35" i="176"/>
  <c r="I34" i="176"/>
  <c r="G34" i="176"/>
  <c r="I33" i="176"/>
  <c r="G33" i="176"/>
  <c r="I32" i="176"/>
  <c r="G32" i="176"/>
  <c r="I31" i="176"/>
  <c r="G31" i="176"/>
  <c r="I30" i="176"/>
  <c r="G30" i="176"/>
  <c r="I29" i="176"/>
  <c r="G29" i="176"/>
  <c r="I28" i="176"/>
  <c r="G28" i="176"/>
  <c r="I27" i="176"/>
  <c r="G27" i="176"/>
  <c r="I26" i="176"/>
  <c r="G26" i="176"/>
  <c r="I25" i="176"/>
  <c r="G25" i="176"/>
  <c r="I24" i="176"/>
  <c r="G24" i="176"/>
  <c r="I23" i="176"/>
  <c r="G23" i="176"/>
  <c r="I22" i="176"/>
  <c r="G22" i="176"/>
  <c r="I21" i="176"/>
  <c r="G21" i="176"/>
  <c r="I20" i="176"/>
  <c r="G20" i="176"/>
  <c r="I19" i="176"/>
  <c r="G19" i="176"/>
  <c r="I18" i="176"/>
  <c r="G18" i="176"/>
  <c r="I17" i="176"/>
  <c r="G17" i="176"/>
  <c r="I16" i="176"/>
  <c r="G16" i="176"/>
  <c r="I15" i="176"/>
  <c r="G15" i="176"/>
  <c r="I14" i="176"/>
  <c r="G14" i="176"/>
  <c r="I13" i="176"/>
  <c r="G13" i="176"/>
  <c r="I12" i="176"/>
  <c r="G12" i="176"/>
  <c r="I11" i="176"/>
  <c r="G11" i="176"/>
  <c r="I10" i="176"/>
  <c r="G10" i="176"/>
  <c r="I9" i="176"/>
  <c r="G9" i="176"/>
  <c r="I8" i="176"/>
  <c r="G8" i="176"/>
  <c r="I7" i="176"/>
  <c r="G7" i="176"/>
  <c r="C5" i="176"/>
  <c r="I55" i="175"/>
  <c r="G55" i="175"/>
  <c r="I54" i="175"/>
  <c r="G54" i="175"/>
  <c r="I53" i="175"/>
  <c r="G53" i="175"/>
  <c r="I52" i="175"/>
  <c r="G52" i="175"/>
  <c r="I51" i="175"/>
  <c r="G51" i="175"/>
  <c r="I50" i="175"/>
  <c r="G50" i="175"/>
  <c r="I49" i="175"/>
  <c r="G49" i="175"/>
  <c r="I48" i="175"/>
  <c r="G48" i="175"/>
  <c r="I47" i="175"/>
  <c r="G47" i="175"/>
  <c r="I46" i="175"/>
  <c r="G46" i="175"/>
  <c r="I45" i="175"/>
  <c r="G45" i="175"/>
  <c r="I44" i="175"/>
  <c r="G44" i="175"/>
  <c r="I43" i="175"/>
  <c r="G43" i="175"/>
  <c r="I42" i="175"/>
  <c r="G42" i="175"/>
  <c r="I41" i="175"/>
  <c r="G41" i="175"/>
  <c r="I40" i="175"/>
  <c r="G40" i="175"/>
  <c r="I39" i="175"/>
  <c r="G39" i="175"/>
  <c r="I38" i="175"/>
  <c r="G38" i="175"/>
  <c r="I37" i="175"/>
  <c r="G37" i="175"/>
  <c r="I36" i="175"/>
  <c r="G36" i="175"/>
  <c r="I35" i="175"/>
  <c r="G35" i="175"/>
  <c r="I34" i="175"/>
  <c r="G34" i="175"/>
  <c r="I33" i="175"/>
  <c r="G33" i="175"/>
  <c r="I32" i="175"/>
  <c r="G32" i="175"/>
  <c r="I31" i="175"/>
  <c r="G31" i="175"/>
  <c r="I30" i="175"/>
  <c r="G30" i="175"/>
  <c r="I29" i="175"/>
  <c r="G29" i="175"/>
  <c r="I28" i="175"/>
  <c r="G28" i="175"/>
  <c r="I27" i="175"/>
  <c r="G27" i="175"/>
  <c r="I26" i="175"/>
  <c r="G26" i="175"/>
  <c r="I25" i="175"/>
  <c r="G25" i="175"/>
  <c r="I24" i="175"/>
  <c r="G24" i="175"/>
  <c r="I23" i="175"/>
  <c r="G23" i="175"/>
  <c r="I22" i="175"/>
  <c r="G22" i="175"/>
  <c r="I21" i="175"/>
  <c r="G21" i="175"/>
  <c r="I20" i="175"/>
  <c r="G20" i="175"/>
  <c r="I19" i="175"/>
  <c r="G19" i="175"/>
  <c r="I18" i="175"/>
  <c r="G18" i="175"/>
  <c r="I17" i="175"/>
  <c r="G17" i="175"/>
  <c r="I16" i="175"/>
  <c r="G16" i="175"/>
  <c r="I15" i="175"/>
  <c r="G15" i="175"/>
  <c r="I14" i="175"/>
  <c r="G14" i="175"/>
  <c r="I13" i="175"/>
  <c r="G13" i="175"/>
  <c r="I12" i="175"/>
  <c r="G12" i="175"/>
  <c r="I11" i="175"/>
  <c r="G11" i="175"/>
  <c r="I10" i="175"/>
  <c r="G10" i="175"/>
  <c r="I9" i="175"/>
  <c r="G9" i="175"/>
  <c r="I8" i="175"/>
  <c r="G8" i="175"/>
  <c r="I7" i="175"/>
  <c r="G7" i="175"/>
  <c r="C5" i="175"/>
  <c r="I55" i="174"/>
  <c r="G55" i="174"/>
  <c r="I54" i="174"/>
  <c r="G54" i="174"/>
  <c r="I53" i="174"/>
  <c r="G53" i="174"/>
  <c r="I52" i="174"/>
  <c r="G52" i="174"/>
  <c r="I51" i="174"/>
  <c r="G51" i="174"/>
  <c r="I50" i="174"/>
  <c r="G50" i="174"/>
  <c r="I49" i="174"/>
  <c r="G49" i="174"/>
  <c r="I48" i="174"/>
  <c r="G48" i="174"/>
  <c r="I47" i="174"/>
  <c r="G47" i="174"/>
  <c r="I46" i="174"/>
  <c r="G46" i="174"/>
  <c r="I45" i="174"/>
  <c r="G45" i="174"/>
  <c r="I44" i="174"/>
  <c r="G44" i="174"/>
  <c r="I43" i="174"/>
  <c r="G43" i="174"/>
  <c r="I42" i="174"/>
  <c r="G42" i="174"/>
  <c r="I41" i="174"/>
  <c r="G41" i="174"/>
  <c r="I40" i="174"/>
  <c r="G40" i="174"/>
  <c r="I39" i="174"/>
  <c r="G39" i="174"/>
  <c r="I38" i="174"/>
  <c r="G38" i="174"/>
  <c r="I37" i="174"/>
  <c r="G37" i="174"/>
  <c r="I36" i="174"/>
  <c r="G36" i="174"/>
  <c r="I35" i="174"/>
  <c r="G35" i="174"/>
  <c r="I34" i="174"/>
  <c r="G34" i="174"/>
  <c r="I33" i="174"/>
  <c r="G33" i="174"/>
  <c r="I32" i="174"/>
  <c r="G32" i="174"/>
  <c r="I31" i="174"/>
  <c r="G31" i="174"/>
  <c r="I30" i="174"/>
  <c r="G30" i="174"/>
  <c r="I29" i="174"/>
  <c r="G29" i="174"/>
  <c r="I28" i="174"/>
  <c r="G28" i="174"/>
  <c r="I27" i="174"/>
  <c r="G27" i="174"/>
  <c r="I26" i="174"/>
  <c r="G26" i="174"/>
  <c r="I25" i="174"/>
  <c r="G25" i="174"/>
  <c r="I24" i="174"/>
  <c r="G24" i="174"/>
  <c r="I23" i="174"/>
  <c r="G23" i="174"/>
  <c r="I22" i="174"/>
  <c r="G22" i="174"/>
  <c r="I21" i="174"/>
  <c r="G21" i="174"/>
  <c r="I20" i="174"/>
  <c r="G20" i="174"/>
  <c r="I19" i="174"/>
  <c r="G19" i="174"/>
  <c r="I18" i="174"/>
  <c r="G18" i="174"/>
  <c r="I17" i="174"/>
  <c r="G17" i="174"/>
  <c r="I16" i="174"/>
  <c r="G16" i="174"/>
  <c r="I15" i="174"/>
  <c r="G15" i="174"/>
  <c r="I14" i="174"/>
  <c r="G14" i="174"/>
  <c r="I13" i="174"/>
  <c r="G13" i="174"/>
  <c r="I12" i="174"/>
  <c r="G12" i="174"/>
  <c r="I11" i="174"/>
  <c r="G11" i="174"/>
  <c r="I10" i="174"/>
  <c r="G10" i="174"/>
  <c r="I9" i="174"/>
  <c r="G9" i="174"/>
  <c r="I8" i="174"/>
  <c r="G8" i="174"/>
  <c r="I7" i="174"/>
  <c r="G7" i="174"/>
  <c r="C5" i="174"/>
  <c r="I55" i="173"/>
  <c r="G55" i="173"/>
  <c r="I54" i="173"/>
  <c r="G54" i="173"/>
  <c r="I53" i="173"/>
  <c r="G53" i="173"/>
  <c r="I52" i="173"/>
  <c r="G52" i="173"/>
  <c r="I51" i="173"/>
  <c r="G51" i="173"/>
  <c r="I50" i="173"/>
  <c r="G50" i="173"/>
  <c r="I49" i="173"/>
  <c r="G49" i="173"/>
  <c r="I48" i="173"/>
  <c r="G48" i="173"/>
  <c r="I47" i="173"/>
  <c r="G47" i="173"/>
  <c r="I46" i="173"/>
  <c r="G46" i="173"/>
  <c r="I45" i="173"/>
  <c r="G45" i="173"/>
  <c r="I44" i="173"/>
  <c r="G44" i="173"/>
  <c r="I43" i="173"/>
  <c r="G43" i="173"/>
  <c r="I42" i="173"/>
  <c r="G42" i="173"/>
  <c r="I41" i="173"/>
  <c r="G41" i="173"/>
  <c r="I40" i="173"/>
  <c r="G40" i="173"/>
  <c r="I39" i="173"/>
  <c r="G39" i="173"/>
  <c r="I38" i="173"/>
  <c r="G38" i="173"/>
  <c r="I37" i="173"/>
  <c r="G37" i="173"/>
  <c r="I36" i="173"/>
  <c r="G36" i="173"/>
  <c r="I35" i="173"/>
  <c r="G35" i="173"/>
  <c r="I34" i="173"/>
  <c r="G34" i="173"/>
  <c r="I33" i="173"/>
  <c r="G33" i="173"/>
  <c r="I32" i="173"/>
  <c r="G32" i="173"/>
  <c r="I31" i="173"/>
  <c r="G31" i="173"/>
  <c r="I30" i="173"/>
  <c r="G30" i="173"/>
  <c r="I29" i="173"/>
  <c r="G29" i="173"/>
  <c r="I28" i="173"/>
  <c r="G28" i="173"/>
  <c r="I27" i="173"/>
  <c r="G27" i="173"/>
  <c r="I26" i="173"/>
  <c r="G26" i="173"/>
  <c r="I25" i="173"/>
  <c r="G25" i="173"/>
  <c r="I24" i="173"/>
  <c r="G24" i="173"/>
  <c r="I23" i="173"/>
  <c r="G23" i="173"/>
  <c r="I22" i="173"/>
  <c r="G22" i="173"/>
  <c r="I21" i="173"/>
  <c r="G21" i="173"/>
  <c r="I20" i="173"/>
  <c r="G20" i="173"/>
  <c r="I19" i="173"/>
  <c r="G19" i="173"/>
  <c r="I18" i="173"/>
  <c r="G18" i="173"/>
  <c r="I17" i="173"/>
  <c r="G17" i="173"/>
  <c r="I16" i="173"/>
  <c r="G16" i="173"/>
  <c r="I15" i="173"/>
  <c r="G15" i="173"/>
  <c r="I14" i="173"/>
  <c r="G14" i="173"/>
  <c r="I13" i="173"/>
  <c r="G13" i="173"/>
  <c r="I12" i="173"/>
  <c r="G12" i="173"/>
  <c r="I11" i="173"/>
  <c r="G11" i="173"/>
  <c r="I10" i="173"/>
  <c r="G10" i="173"/>
  <c r="I9" i="173"/>
  <c r="G9" i="173"/>
  <c r="I8" i="173"/>
  <c r="G8" i="173"/>
  <c r="I7" i="173"/>
  <c r="G7" i="173"/>
  <c r="C5" i="173"/>
  <c r="I55" i="172"/>
  <c r="G55" i="172"/>
  <c r="I54" i="172"/>
  <c r="G54" i="172"/>
  <c r="I53" i="172"/>
  <c r="G53" i="172"/>
  <c r="I52" i="172"/>
  <c r="G52" i="172"/>
  <c r="I51" i="172"/>
  <c r="G51" i="172"/>
  <c r="I50" i="172"/>
  <c r="G50" i="172"/>
  <c r="I49" i="172"/>
  <c r="G49" i="172"/>
  <c r="I48" i="172"/>
  <c r="G48" i="172"/>
  <c r="I47" i="172"/>
  <c r="G47" i="172"/>
  <c r="I46" i="172"/>
  <c r="G46" i="172"/>
  <c r="I45" i="172"/>
  <c r="G45" i="172"/>
  <c r="I44" i="172"/>
  <c r="G44" i="172"/>
  <c r="I43" i="172"/>
  <c r="G43" i="172"/>
  <c r="I42" i="172"/>
  <c r="G42" i="172"/>
  <c r="I41" i="172"/>
  <c r="G41" i="172"/>
  <c r="I40" i="172"/>
  <c r="G40" i="172"/>
  <c r="I39" i="172"/>
  <c r="G39" i="172"/>
  <c r="I38" i="172"/>
  <c r="G38" i="172"/>
  <c r="I37" i="172"/>
  <c r="G37" i="172"/>
  <c r="I36" i="172"/>
  <c r="G36" i="172"/>
  <c r="I35" i="172"/>
  <c r="G35" i="172"/>
  <c r="I34" i="172"/>
  <c r="G34" i="172"/>
  <c r="I33" i="172"/>
  <c r="G33" i="172"/>
  <c r="I32" i="172"/>
  <c r="G32" i="172"/>
  <c r="I31" i="172"/>
  <c r="G31" i="172"/>
  <c r="I30" i="172"/>
  <c r="G30" i="172"/>
  <c r="I29" i="172"/>
  <c r="G29" i="172"/>
  <c r="I28" i="172"/>
  <c r="G28" i="172"/>
  <c r="I27" i="172"/>
  <c r="G27" i="172"/>
  <c r="I26" i="172"/>
  <c r="G26" i="172"/>
  <c r="I25" i="172"/>
  <c r="G25" i="172"/>
  <c r="I24" i="172"/>
  <c r="G24" i="172"/>
  <c r="I23" i="172"/>
  <c r="G23" i="172"/>
  <c r="I22" i="172"/>
  <c r="G22" i="172"/>
  <c r="I21" i="172"/>
  <c r="G21" i="172"/>
  <c r="I20" i="172"/>
  <c r="G20" i="172"/>
  <c r="I19" i="172"/>
  <c r="G19" i="172"/>
  <c r="I18" i="172"/>
  <c r="G18" i="172"/>
  <c r="I17" i="172"/>
  <c r="G17" i="172"/>
  <c r="I16" i="172"/>
  <c r="G16" i="172"/>
  <c r="I15" i="172"/>
  <c r="G15" i="172"/>
  <c r="I14" i="172"/>
  <c r="G14" i="172"/>
  <c r="I13" i="172"/>
  <c r="G13" i="172"/>
  <c r="I12" i="172"/>
  <c r="G12" i="172"/>
  <c r="I11" i="172"/>
  <c r="G11" i="172"/>
  <c r="I10" i="172"/>
  <c r="G10" i="172"/>
  <c r="I9" i="172"/>
  <c r="G9" i="172"/>
  <c r="I8" i="172"/>
  <c r="G8" i="172"/>
  <c r="I7" i="172"/>
  <c r="G7" i="172"/>
  <c r="C5" i="172"/>
  <c r="I55" i="171"/>
  <c r="G55" i="171"/>
  <c r="I54" i="171"/>
  <c r="G54" i="171"/>
  <c r="I53" i="171"/>
  <c r="G53" i="171"/>
  <c r="I52" i="171"/>
  <c r="G52" i="171"/>
  <c r="I51" i="171"/>
  <c r="G51" i="171"/>
  <c r="I50" i="171"/>
  <c r="G50" i="171"/>
  <c r="I49" i="171"/>
  <c r="G49" i="171"/>
  <c r="I48" i="171"/>
  <c r="G48" i="171"/>
  <c r="I47" i="171"/>
  <c r="G47" i="171"/>
  <c r="I46" i="171"/>
  <c r="G46" i="171"/>
  <c r="I45" i="171"/>
  <c r="G45" i="171"/>
  <c r="I44" i="171"/>
  <c r="G44" i="171"/>
  <c r="I43" i="171"/>
  <c r="G43" i="171"/>
  <c r="I42" i="171"/>
  <c r="G42" i="171"/>
  <c r="I41" i="171"/>
  <c r="G41" i="171"/>
  <c r="I40" i="171"/>
  <c r="G40" i="171"/>
  <c r="I39" i="171"/>
  <c r="G39" i="171"/>
  <c r="I38" i="171"/>
  <c r="G38" i="171"/>
  <c r="I37" i="171"/>
  <c r="G37" i="171"/>
  <c r="I36" i="171"/>
  <c r="G36" i="171"/>
  <c r="I35" i="171"/>
  <c r="G35" i="171"/>
  <c r="I34" i="171"/>
  <c r="G34" i="171"/>
  <c r="I33" i="171"/>
  <c r="G33" i="171"/>
  <c r="I32" i="171"/>
  <c r="G32" i="171"/>
  <c r="I31" i="171"/>
  <c r="G31" i="171"/>
  <c r="I30" i="171"/>
  <c r="G30" i="171"/>
  <c r="I29" i="171"/>
  <c r="G29" i="171"/>
  <c r="I28" i="171"/>
  <c r="G28" i="171"/>
  <c r="I27" i="171"/>
  <c r="G27" i="171"/>
  <c r="I26" i="171"/>
  <c r="G26" i="171"/>
  <c r="I25" i="171"/>
  <c r="G25" i="171"/>
  <c r="I24" i="171"/>
  <c r="G24" i="171"/>
  <c r="I23" i="171"/>
  <c r="G23" i="171"/>
  <c r="I22" i="171"/>
  <c r="G22" i="171"/>
  <c r="I21" i="171"/>
  <c r="G21" i="171"/>
  <c r="I20" i="171"/>
  <c r="G20" i="171"/>
  <c r="I19" i="171"/>
  <c r="G19" i="171"/>
  <c r="I18" i="171"/>
  <c r="G18" i="171"/>
  <c r="I17" i="171"/>
  <c r="G17" i="171"/>
  <c r="I16" i="171"/>
  <c r="G16" i="171"/>
  <c r="I15" i="171"/>
  <c r="G15" i="171"/>
  <c r="I14" i="171"/>
  <c r="G14" i="171"/>
  <c r="I13" i="171"/>
  <c r="G13" i="171"/>
  <c r="I12" i="171"/>
  <c r="G12" i="171"/>
  <c r="I11" i="171"/>
  <c r="G11" i="171"/>
  <c r="I10" i="171"/>
  <c r="G10" i="171"/>
  <c r="I9" i="171"/>
  <c r="G9" i="171"/>
  <c r="I8" i="171"/>
  <c r="G8" i="171"/>
  <c r="I7" i="171"/>
  <c r="G7" i="171"/>
  <c r="C5" i="171"/>
  <c r="I55" i="170"/>
  <c r="G55" i="170"/>
  <c r="I54" i="170"/>
  <c r="G54" i="170"/>
  <c r="I53" i="170"/>
  <c r="G53" i="170"/>
  <c r="I52" i="170"/>
  <c r="G52" i="170"/>
  <c r="I51" i="170"/>
  <c r="G51" i="170"/>
  <c r="I50" i="170"/>
  <c r="G50" i="170"/>
  <c r="I49" i="170"/>
  <c r="G49" i="170"/>
  <c r="I48" i="170"/>
  <c r="G48" i="170"/>
  <c r="I47" i="170"/>
  <c r="G47" i="170"/>
  <c r="I46" i="170"/>
  <c r="G46" i="170"/>
  <c r="I45" i="170"/>
  <c r="G45" i="170"/>
  <c r="I44" i="170"/>
  <c r="G44" i="170"/>
  <c r="I43" i="170"/>
  <c r="G43" i="170"/>
  <c r="I42" i="170"/>
  <c r="G42" i="170"/>
  <c r="I41" i="170"/>
  <c r="G41" i="170"/>
  <c r="I40" i="170"/>
  <c r="G40" i="170"/>
  <c r="I39" i="170"/>
  <c r="G39" i="170"/>
  <c r="I38" i="170"/>
  <c r="G38" i="170"/>
  <c r="I37" i="170"/>
  <c r="G37" i="170"/>
  <c r="I36" i="170"/>
  <c r="G36" i="170"/>
  <c r="I35" i="170"/>
  <c r="G35" i="170"/>
  <c r="I34" i="170"/>
  <c r="G34" i="170"/>
  <c r="I33" i="170"/>
  <c r="G33" i="170"/>
  <c r="I32" i="170"/>
  <c r="G32" i="170"/>
  <c r="I31" i="170"/>
  <c r="G31" i="170"/>
  <c r="I30" i="170"/>
  <c r="G30" i="170"/>
  <c r="I29" i="170"/>
  <c r="G29" i="170"/>
  <c r="I28" i="170"/>
  <c r="G28" i="170"/>
  <c r="I27" i="170"/>
  <c r="G27" i="170"/>
  <c r="I26" i="170"/>
  <c r="G26" i="170"/>
  <c r="I25" i="170"/>
  <c r="G25" i="170"/>
  <c r="I24" i="170"/>
  <c r="G24" i="170"/>
  <c r="I23" i="170"/>
  <c r="G23" i="170"/>
  <c r="I22" i="170"/>
  <c r="G22" i="170"/>
  <c r="I21" i="170"/>
  <c r="G21" i="170"/>
  <c r="I20" i="170"/>
  <c r="G20" i="170"/>
  <c r="I19" i="170"/>
  <c r="G19" i="170"/>
  <c r="I18" i="170"/>
  <c r="G18" i="170"/>
  <c r="I17" i="170"/>
  <c r="G17" i="170"/>
  <c r="I16" i="170"/>
  <c r="G16" i="170"/>
  <c r="I15" i="170"/>
  <c r="G15" i="170"/>
  <c r="I14" i="170"/>
  <c r="G14" i="170"/>
  <c r="I13" i="170"/>
  <c r="G13" i="170"/>
  <c r="I12" i="170"/>
  <c r="G12" i="170"/>
  <c r="I11" i="170"/>
  <c r="G11" i="170"/>
  <c r="I10" i="170"/>
  <c r="G10" i="170"/>
  <c r="I9" i="170"/>
  <c r="G9" i="170"/>
  <c r="I8" i="170"/>
  <c r="G8" i="170"/>
  <c r="I7" i="170"/>
  <c r="G7" i="170"/>
  <c r="C5" i="170"/>
  <c r="I55" i="169"/>
  <c r="G55" i="169"/>
  <c r="I54" i="169"/>
  <c r="G54" i="169"/>
  <c r="I53" i="169"/>
  <c r="G53" i="169"/>
  <c r="I52" i="169"/>
  <c r="G52" i="169"/>
  <c r="I51" i="169"/>
  <c r="G51" i="169"/>
  <c r="I50" i="169"/>
  <c r="G50" i="169"/>
  <c r="I49" i="169"/>
  <c r="G49" i="169"/>
  <c r="I48" i="169"/>
  <c r="G48" i="169"/>
  <c r="I47" i="169"/>
  <c r="G47" i="169"/>
  <c r="I46" i="169"/>
  <c r="G46" i="169"/>
  <c r="I45" i="169"/>
  <c r="G45" i="169"/>
  <c r="I44" i="169"/>
  <c r="G44" i="169"/>
  <c r="I43" i="169"/>
  <c r="G43" i="169"/>
  <c r="I42" i="169"/>
  <c r="G42" i="169"/>
  <c r="I41" i="169"/>
  <c r="G41" i="169"/>
  <c r="I40" i="169"/>
  <c r="G40" i="169"/>
  <c r="I39" i="169"/>
  <c r="G39" i="169"/>
  <c r="I38" i="169"/>
  <c r="G38" i="169"/>
  <c r="I37" i="169"/>
  <c r="G37" i="169"/>
  <c r="I36" i="169"/>
  <c r="G36" i="169"/>
  <c r="I35" i="169"/>
  <c r="G35" i="169"/>
  <c r="I34" i="169"/>
  <c r="G34" i="169"/>
  <c r="I33" i="169"/>
  <c r="G33" i="169"/>
  <c r="I32" i="169"/>
  <c r="G32" i="169"/>
  <c r="I31" i="169"/>
  <c r="G31" i="169"/>
  <c r="I30" i="169"/>
  <c r="G30" i="169"/>
  <c r="I29" i="169"/>
  <c r="G29" i="169"/>
  <c r="I28" i="169"/>
  <c r="G28" i="169"/>
  <c r="I27" i="169"/>
  <c r="G27" i="169"/>
  <c r="I26" i="169"/>
  <c r="G26" i="169"/>
  <c r="I25" i="169"/>
  <c r="G25" i="169"/>
  <c r="I24" i="169"/>
  <c r="G24" i="169"/>
  <c r="I23" i="169"/>
  <c r="G23" i="169"/>
  <c r="I22" i="169"/>
  <c r="G22" i="169"/>
  <c r="I21" i="169"/>
  <c r="G21" i="169"/>
  <c r="I20" i="169"/>
  <c r="G20" i="169"/>
  <c r="I19" i="169"/>
  <c r="G19" i="169"/>
  <c r="I18" i="169"/>
  <c r="G18" i="169"/>
  <c r="I17" i="169"/>
  <c r="G17" i="169"/>
  <c r="I16" i="169"/>
  <c r="G16" i="169"/>
  <c r="I15" i="169"/>
  <c r="G15" i="169"/>
  <c r="I14" i="169"/>
  <c r="G14" i="169"/>
  <c r="I13" i="169"/>
  <c r="G13" i="169"/>
  <c r="I12" i="169"/>
  <c r="G12" i="169"/>
  <c r="I11" i="169"/>
  <c r="G11" i="169"/>
  <c r="I10" i="169"/>
  <c r="G10" i="169"/>
  <c r="I9" i="169"/>
  <c r="G9" i="169"/>
  <c r="I8" i="169"/>
  <c r="G8" i="169"/>
  <c r="I7" i="169"/>
  <c r="G7" i="169"/>
  <c r="C5" i="169"/>
  <c r="I55" i="168"/>
  <c r="G55" i="168"/>
  <c r="I54" i="168"/>
  <c r="G54" i="168"/>
  <c r="I53" i="168"/>
  <c r="G53" i="168"/>
  <c r="I52" i="168"/>
  <c r="G52" i="168"/>
  <c r="I51" i="168"/>
  <c r="G51" i="168"/>
  <c r="I50" i="168"/>
  <c r="G50" i="168"/>
  <c r="I49" i="168"/>
  <c r="G49" i="168"/>
  <c r="I48" i="168"/>
  <c r="G48" i="168"/>
  <c r="I47" i="168"/>
  <c r="G47" i="168"/>
  <c r="I46" i="168"/>
  <c r="G46" i="168"/>
  <c r="I45" i="168"/>
  <c r="G45" i="168"/>
  <c r="I44" i="168"/>
  <c r="G44" i="168"/>
  <c r="I43" i="168"/>
  <c r="G43" i="168"/>
  <c r="I42" i="168"/>
  <c r="G42" i="168"/>
  <c r="I41" i="168"/>
  <c r="G41" i="168"/>
  <c r="I40" i="168"/>
  <c r="G40" i="168"/>
  <c r="I39" i="168"/>
  <c r="G39" i="168"/>
  <c r="I38" i="168"/>
  <c r="G38" i="168"/>
  <c r="I37" i="168"/>
  <c r="G37" i="168"/>
  <c r="I36" i="168"/>
  <c r="G36" i="168"/>
  <c r="I35" i="168"/>
  <c r="G35" i="168"/>
  <c r="I34" i="168"/>
  <c r="G34" i="168"/>
  <c r="I33" i="168"/>
  <c r="G33" i="168"/>
  <c r="I32" i="168"/>
  <c r="G32" i="168"/>
  <c r="I31" i="168"/>
  <c r="G31" i="168"/>
  <c r="I30" i="168"/>
  <c r="G30" i="168"/>
  <c r="I29" i="168"/>
  <c r="G29" i="168"/>
  <c r="I28" i="168"/>
  <c r="G28" i="168"/>
  <c r="I27" i="168"/>
  <c r="G27" i="168"/>
  <c r="I26" i="168"/>
  <c r="G26" i="168"/>
  <c r="I25" i="168"/>
  <c r="G25" i="168"/>
  <c r="I24" i="168"/>
  <c r="G24" i="168"/>
  <c r="I23" i="168"/>
  <c r="G23" i="168"/>
  <c r="I22" i="168"/>
  <c r="G22" i="168"/>
  <c r="I21" i="168"/>
  <c r="G21" i="168"/>
  <c r="I20" i="168"/>
  <c r="G20" i="168"/>
  <c r="I19" i="168"/>
  <c r="G19" i="168"/>
  <c r="I18" i="168"/>
  <c r="G18" i="168"/>
  <c r="I17" i="168"/>
  <c r="G17" i="168"/>
  <c r="I16" i="168"/>
  <c r="G16" i="168"/>
  <c r="I15" i="168"/>
  <c r="G15" i="168"/>
  <c r="I14" i="168"/>
  <c r="G14" i="168"/>
  <c r="I13" i="168"/>
  <c r="G13" i="168"/>
  <c r="I12" i="168"/>
  <c r="G12" i="168"/>
  <c r="I11" i="168"/>
  <c r="G11" i="168"/>
  <c r="I10" i="168"/>
  <c r="G10" i="168"/>
  <c r="I9" i="168"/>
  <c r="G9" i="168"/>
  <c r="I8" i="168"/>
  <c r="G8" i="168"/>
  <c r="I7" i="168"/>
  <c r="G7" i="168"/>
  <c r="C5" i="168"/>
  <c r="I55" i="167"/>
  <c r="G55" i="167"/>
  <c r="I54" i="167"/>
  <c r="G54" i="167"/>
  <c r="I53" i="167"/>
  <c r="G53" i="167"/>
  <c r="I52" i="167"/>
  <c r="G52" i="167"/>
  <c r="I51" i="167"/>
  <c r="G51" i="167"/>
  <c r="I50" i="167"/>
  <c r="G50" i="167"/>
  <c r="I49" i="167"/>
  <c r="G49" i="167"/>
  <c r="I48" i="167"/>
  <c r="G48" i="167"/>
  <c r="I47" i="167"/>
  <c r="G47" i="167"/>
  <c r="I46" i="167"/>
  <c r="G46" i="167"/>
  <c r="I45" i="167"/>
  <c r="G45" i="167"/>
  <c r="I44" i="167"/>
  <c r="G44" i="167"/>
  <c r="I43" i="167"/>
  <c r="G43" i="167"/>
  <c r="I42" i="167"/>
  <c r="G42" i="167"/>
  <c r="I41" i="167"/>
  <c r="G41" i="167"/>
  <c r="I40" i="167"/>
  <c r="G40" i="167"/>
  <c r="I39" i="167"/>
  <c r="G39" i="167"/>
  <c r="I38" i="167"/>
  <c r="G38" i="167"/>
  <c r="I37" i="167"/>
  <c r="G37" i="167"/>
  <c r="I36" i="167"/>
  <c r="G36" i="167"/>
  <c r="I35" i="167"/>
  <c r="G35" i="167"/>
  <c r="I34" i="167"/>
  <c r="G34" i="167"/>
  <c r="I33" i="167"/>
  <c r="G33" i="167"/>
  <c r="I32" i="167"/>
  <c r="G32" i="167"/>
  <c r="I31" i="167"/>
  <c r="G31" i="167"/>
  <c r="I30" i="167"/>
  <c r="G30" i="167"/>
  <c r="I29" i="167"/>
  <c r="G29" i="167"/>
  <c r="I28" i="167"/>
  <c r="G28" i="167"/>
  <c r="I27" i="167"/>
  <c r="G27" i="167"/>
  <c r="I26" i="167"/>
  <c r="G26" i="167"/>
  <c r="I25" i="167"/>
  <c r="G25" i="167"/>
  <c r="I24" i="167"/>
  <c r="G24" i="167"/>
  <c r="I23" i="167"/>
  <c r="G23" i="167"/>
  <c r="I22" i="167"/>
  <c r="G22" i="167"/>
  <c r="I21" i="167"/>
  <c r="G21" i="167"/>
  <c r="I20" i="167"/>
  <c r="G20" i="167"/>
  <c r="I19" i="167"/>
  <c r="G19" i="167"/>
  <c r="I18" i="167"/>
  <c r="G18" i="167"/>
  <c r="I17" i="167"/>
  <c r="G17" i="167"/>
  <c r="I16" i="167"/>
  <c r="G16" i="167"/>
  <c r="I15" i="167"/>
  <c r="G15" i="167"/>
  <c r="I14" i="167"/>
  <c r="G14" i="167"/>
  <c r="I13" i="167"/>
  <c r="G13" i="167"/>
  <c r="I12" i="167"/>
  <c r="G12" i="167"/>
  <c r="I11" i="167"/>
  <c r="G11" i="167"/>
  <c r="I10" i="167"/>
  <c r="G10" i="167"/>
  <c r="I9" i="167"/>
  <c r="G9" i="167"/>
  <c r="I8" i="167"/>
  <c r="G8" i="167"/>
  <c r="I7" i="167"/>
  <c r="G7" i="167"/>
  <c r="C5" i="167"/>
  <c r="I55" i="165"/>
  <c r="G55" i="165"/>
  <c r="I54" i="165"/>
  <c r="G54" i="165"/>
  <c r="I53" i="165"/>
  <c r="G53" i="165"/>
  <c r="I52" i="165"/>
  <c r="G52" i="165"/>
  <c r="I51" i="165"/>
  <c r="G51" i="165"/>
  <c r="I50" i="165"/>
  <c r="G50" i="165"/>
  <c r="I49" i="165"/>
  <c r="G49" i="165"/>
  <c r="I48" i="165"/>
  <c r="G48" i="165"/>
  <c r="I47" i="165"/>
  <c r="G47" i="165"/>
  <c r="I46" i="165"/>
  <c r="G46" i="165"/>
  <c r="I45" i="165"/>
  <c r="G45" i="165"/>
  <c r="I44" i="165"/>
  <c r="G44" i="165"/>
  <c r="I43" i="165"/>
  <c r="G43" i="165"/>
  <c r="I42" i="165"/>
  <c r="G42" i="165"/>
  <c r="I41" i="165"/>
  <c r="G41" i="165"/>
  <c r="I40" i="165"/>
  <c r="G40" i="165"/>
  <c r="I39" i="165"/>
  <c r="G39" i="165"/>
  <c r="I38" i="165"/>
  <c r="G38" i="165"/>
  <c r="I37" i="165"/>
  <c r="G37" i="165"/>
  <c r="I36" i="165"/>
  <c r="G36" i="165"/>
  <c r="I35" i="165"/>
  <c r="G35" i="165"/>
  <c r="I34" i="165"/>
  <c r="G34" i="165"/>
  <c r="I33" i="165"/>
  <c r="G33" i="165"/>
  <c r="I32" i="165"/>
  <c r="G32" i="165"/>
  <c r="I31" i="165"/>
  <c r="G31" i="165"/>
  <c r="I30" i="165"/>
  <c r="G30" i="165"/>
  <c r="I29" i="165"/>
  <c r="G29" i="165"/>
  <c r="I28" i="165"/>
  <c r="G28" i="165"/>
  <c r="I27" i="165"/>
  <c r="G27" i="165"/>
  <c r="I26" i="165"/>
  <c r="G26" i="165"/>
  <c r="I25" i="165"/>
  <c r="G25" i="165"/>
  <c r="I24" i="165"/>
  <c r="G24" i="165"/>
  <c r="I23" i="165"/>
  <c r="G23" i="165"/>
  <c r="I22" i="165"/>
  <c r="G22" i="165"/>
  <c r="I21" i="165"/>
  <c r="G21" i="165"/>
  <c r="I20" i="165"/>
  <c r="G20" i="165"/>
  <c r="I19" i="165"/>
  <c r="G19" i="165"/>
  <c r="I18" i="165"/>
  <c r="G18" i="165"/>
  <c r="I17" i="165"/>
  <c r="G17" i="165"/>
  <c r="I16" i="165"/>
  <c r="G16" i="165"/>
  <c r="I15" i="165"/>
  <c r="G15" i="165"/>
  <c r="I14" i="165"/>
  <c r="G14" i="165"/>
  <c r="I13" i="165"/>
  <c r="G13" i="165"/>
  <c r="I12" i="165"/>
  <c r="G12" i="165"/>
  <c r="I11" i="165"/>
  <c r="G11" i="165"/>
  <c r="I10" i="165"/>
  <c r="G10" i="165"/>
  <c r="I9" i="165"/>
  <c r="G9" i="165"/>
  <c r="I8" i="165"/>
  <c r="G8" i="165"/>
  <c r="I7" i="165"/>
  <c r="G7" i="165"/>
  <c r="C5" i="165"/>
  <c r="I55" i="164"/>
  <c r="G55" i="164"/>
  <c r="I54" i="164"/>
  <c r="G54" i="164"/>
  <c r="I53" i="164"/>
  <c r="G53" i="164"/>
  <c r="I52" i="164"/>
  <c r="G52" i="164"/>
  <c r="I51" i="164"/>
  <c r="G51" i="164"/>
  <c r="I50" i="164"/>
  <c r="G50" i="164"/>
  <c r="I49" i="164"/>
  <c r="G49" i="164"/>
  <c r="I48" i="164"/>
  <c r="G48" i="164"/>
  <c r="I47" i="164"/>
  <c r="G47" i="164"/>
  <c r="I46" i="164"/>
  <c r="G46" i="164"/>
  <c r="I45" i="164"/>
  <c r="G45" i="164"/>
  <c r="I44" i="164"/>
  <c r="G44" i="164"/>
  <c r="I43" i="164"/>
  <c r="G43" i="164"/>
  <c r="I42" i="164"/>
  <c r="G42" i="164"/>
  <c r="I41" i="164"/>
  <c r="G41" i="164"/>
  <c r="I40" i="164"/>
  <c r="G40" i="164"/>
  <c r="I39" i="164"/>
  <c r="G39" i="164"/>
  <c r="I38" i="164"/>
  <c r="G38" i="164"/>
  <c r="I37" i="164"/>
  <c r="G37" i="164"/>
  <c r="I36" i="164"/>
  <c r="G36" i="164"/>
  <c r="I35" i="164"/>
  <c r="G35" i="164"/>
  <c r="I34" i="164"/>
  <c r="G34" i="164"/>
  <c r="I33" i="164"/>
  <c r="G33" i="164"/>
  <c r="I32" i="164"/>
  <c r="G32" i="164"/>
  <c r="I31" i="164"/>
  <c r="G31" i="164"/>
  <c r="I30" i="164"/>
  <c r="G30" i="164"/>
  <c r="I29" i="164"/>
  <c r="G29" i="164"/>
  <c r="I28" i="164"/>
  <c r="G28" i="164"/>
  <c r="I27" i="164"/>
  <c r="G27" i="164"/>
  <c r="I26" i="164"/>
  <c r="G26" i="164"/>
  <c r="I25" i="164"/>
  <c r="G25" i="164"/>
  <c r="I24" i="164"/>
  <c r="G24" i="164"/>
  <c r="I23" i="164"/>
  <c r="G23" i="164"/>
  <c r="I22" i="164"/>
  <c r="G22" i="164"/>
  <c r="I21" i="164"/>
  <c r="G21" i="164"/>
  <c r="I20" i="164"/>
  <c r="G20" i="164"/>
  <c r="I19" i="164"/>
  <c r="G19" i="164"/>
  <c r="I18" i="164"/>
  <c r="G18" i="164"/>
  <c r="I17" i="164"/>
  <c r="G17" i="164"/>
  <c r="I16" i="164"/>
  <c r="G16" i="164"/>
  <c r="I15" i="164"/>
  <c r="G15" i="164"/>
  <c r="I14" i="164"/>
  <c r="G14" i="164"/>
  <c r="I13" i="164"/>
  <c r="G13" i="164"/>
  <c r="I12" i="164"/>
  <c r="G12" i="164"/>
  <c r="I11" i="164"/>
  <c r="G11" i="164"/>
  <c r="I10" i="164"/>
  <c r="G10" i="164"/>
  <c r="I9" i="164"/>
  <c r="G9" i="164"/>
  <c r="I8" i="164"/>
  <c r="G8" i="164"/>
  <c r="I7" i="164"/>
  <c r="G7" i="164"/>
  <c r="C5" i="164"/>
  <c r="I55" i="163"/>
  <c r="G55" i="163"/>
  <c r="I54" i="163"/>
  <c r="G54" i="163"/>
  <c r="I53" i="163"/>
  <c r="G53" i="163"/>
  <c r="I52" i="163"/>
  <c r="G52" i="163"/>
  <c r="I51" i="163"/>
  <c r="G51" i="163"/>
  <c r="I50" i="163"/>
  <c r="G50" i="163"/>
  <c r="I49" i="163"/>
  <c r="G49" i="163"/>
  <c r="I48" i="163"/>
  <c r="G48" i="163"/>
  <c r="I47" i="163"/>
  <c r="G47" i="163"/>
  <c r="I46" i="163"/>
  <c r="G46" i="163"/>
  <c r="I45" i="163"/>
  <c r="G45" i="163"/>
  <c r="I44" i="163"/>
  <c r="G44" i="163"/>
  <c r="I43" i="163"/>
  <c r="G43" i="163"/>
  <c r="I42" i="163"/>
  <c r="G42" i="163"/>
  <c r="I41" i="163"/>
  <c r="G41" i="163"/>
  <c r="I40" i="163"/>
  <c r="G40" i="163"/>
  <c r="I39" i="163"/>
  <c r="G39" i="163"/>
  <c r="I38" i="163"/>
  <c r="G38" i="163"/>
  <c r="I37" i="163"/>
  <c r="G37" i="163"/>
  <c r="I36" i="163"/>
  <c r="G36" i="163"/>
  <c r="I35" i="163"/>
  <c r="G35" i="163"/>
  <c r="I34" i="163"/>
  <c r="G34" i="163"/>
  <c r="I33" i="163"/>
  <c r="G33" i="163"/>
  <c r="I32" i="163"/>
  <c r="G32" i="163"/>
  <c r="I31" i="163"/>
  <c r="G31" i="163"/>
  <c r="I30" i="163"/>
  <c r="G30" i="163"/>
  <c r="I29" i="163"/>
  <c r="G29" i="163"/>
  <c r="I28" i="163"/>
  <c r="G28" i="163"/>
  <c r="I27" i="163"/>
  <c r="G27" i="163"/>
  <c r="I26" i="163"/>
  <c r="G26" i="163"/>
  <c r="I25" i="163"/>
  <c r="G25" i="163"/>
  <c r="I24" i="163"/>
  <c r="G24" i="163"/>
  <c r="I23" i="163"/>
  <c r="G23" i="163"/>
  <c r="I22" i="163"/>
  <c r="G22" i="163"/>
  <c r="I21" i="163"/>
  <c r="G21" i="163"/>
  <c r="I20" i="163"/>
  <c r="G20" i="163"/>
  <c r="I19" i="163"/>
  <c r="G19" i="163"/>
  <c r="I18" i="163"/>
  <c r="G18" i="163"/>
  <c r="I17" i="163"/>
  <c r="G17" i="163"/>
  <c r="I16" i="163"/>
  <c r="G16" i="163"/>
  <c r="I15" i="163"/>
  <c r="G15" i="163"/>
  <c r="I14" i="163"/>
  <c r="G14" i="163"/>
  <c r="I13" i="163"/>
  <c r="G13" i="163"/>
  <c r="I12" i="163"/>
  <c r="G12" i="163"/>
  <c r="I11" i="163"/>
  <c r="G11" i="163"/>
  <c r="I10" i="163"/>
  <c r="G10" i="163"/>
  <c r="I9" i="163"/>
  <c r="G9" i="163"/>
  <c r="I8" i="163"/>
  <c r="G8" i="163"/>
  <c r="I7" i="163"/>
  <c r="G7" i="163"/>
  <c r="C5" i="163"/>
  <c r="I55" i="162"/>
  <c r="G55" i="162"/>
  <c r="I54" i="162"/>
  <c r="G54" i="162"/>
  <c r="I53" i="162"/>
  <c r="G53" i="162"/>
  <c r="I52" i="162"/>
  <c r="G52" i="162"/>
  <c r="I51" i="162"/>
  <c r="G51" i="162"/>
  <c r="I50" i="162"/>
  <c r="G50" i="162"/>
  <c r="I49" i="162"/>
  <c r="G49" i="162"/>
  <c r="I48" i="162"/>
  <c r="G48" i="162"/>
  <c r="I47" i="162"/>
  <c r="G47" i="162"/>
  <c r="I46" i="162"/>
  <c r="G46" i="162"/>
  <c r="I45" i="162"/>
  <c r="G45" i="162"/>
  <c r="I44" i="162"/>
  <c r="G44" i="162"/>
  <c r="I43" i="162"/>
  <c r="G43" i="162"/>
  <c r="I42" i="162"/>
  <c r="G42" i="162"/>
  <c r="I41" i="162"/>
  <c r="G41" i="162"/>
  <c r="I40" i="162"/>
  <c r="G40" i="162"/>
  <c r="I39" i="162"/>
  <c r="G39" i="162"/>
  <c r="I38" i="162"/>
  <c r="G38" i="162"/>
  <c r="I37" i="162"/>
  <c r="G37" i="162"/>
  <c r="I36" i="162"/>
  <c r="G36" i="162"/>
  <c r="I35" i="162"/>
  <c r="G35" i="162"/>
  <c r="I34" i="162"/>
  <c r="G34" i="162"/>
  <c r="I33" i="162"/>
  <c r="G33" i="162"/>
  <c r="I32" i="162"/>
  <c r="G32" i="162"/>
  <c r="I31" i="162"/>
  <c r="G31" i="162"/>
  <c r="I30" i="162"/>
  <c r="G30" i="162"/>
  <c r="I29" i="162"/>
  <c r="G29" i="162"/>
  <c r="I28" i="162"/>
  <c r="G28" i="162"/>
  <c r="I27" i="162"/>
  <c r="G27" i="162"/>
  <c r="I26" i="162"/>
  <c r="G26" i="162"/>
  <c r="I25" i="162"/>
  <c r="G25" i="162"/>
  <c r="I24" i="162"/>
  <c r="G24" i="162"/>
  <c r="I23" i="162"/>
  <c r="G23" i="162"/>
  <c r="I22" i="162"/>
  <c r="G22" i="162"/>
  <c r="I21" i="162"/>
  <c r="G21" i="162"/>
  <c r="I20" i="162"/>
  <c r="G20" i="162"/>
  <c r="I19" i="162"/>
  <c r="G19" i="162"/>
  <c r="I18" i="162"/>
  <c r="G18" i="162"/>
  <c r="I17" i="162"/>
  <c r="G17" i="162"/>
  <c r="I16" i="162"/>
  <c r="G16" i="162"/>
  <c r="I15" i="162"/>
  <c r="G15" i="162"/>
  <c r="I14" i="162"/>
  <c r="G14" i="162"/>
  <c r="I13" i="162"/>
  <c r="G13" i="162"/>
  <c r="I12" i="162"/>
  <c r="G12" i="162"/>
  <c r="I11" i="162"/>
  <c r="G11" i="162"/>
  <c r="I10" i="162"/>
  <c r="G10" i="162"/>
  <c r="I9" i="162"/>
  <c r="G9" i="162"/>
  <c r="I8" i="162"/>
  <c r="G8" i="162"/>
  <c r="I7" i="162"/>
  <c r="G7" i="162"/>
  <c r="C5" i="162"/>
  <c r="C5" i="4"/>
  <c r="C3" i="4"/>
  <c r="Z1" i="4"/>
  <c r="I55" i="159"/>
  <c r="G55" i="159"/>
  <c r="I54" i="159"/>
  <c r="G54" i="159"/>
  <c r="I53" i="159"/>
  <c r="G53" i="159"/>
  <c r="I52" i="159"/>
  <c r="G52" i="159"/>
  <c r="I51" i="159"/>
  <c r="G51" i="159"/>
  <c r="I50" i="159"/>
  <c r="G50" i="159"/>
  <c r="I49" i="159"/>
  <c r="G49" i="159"/>
  <c r="I48" i="159"/>
  <c r="G48" i="159"/>
  <c r="I47" i="159"/>
  <c r="G47" i="159"/>
  <c r="I46" i="159"/>
  <c r="G46" i="159"/>
  <c r="I45" i="159"/>
  <c r="G45" i="159"/>
  <c r="I44" i="159"/>
  <c r="G44" i="159"/>
  <c r="I43" i="159"/>
  <c r="G43" i="159"/>
  <c r="I42" i="159"/>
  <c r="G42" i="159"/>
  <c r="I41" i="159"/>
  <c r="G41" i="159"/>
  <c r="I40" i="159"/>
  <c r="G40" i="159"/>
  <c r="I39" i="159"/>
  <c r="G39" i="159"/>
  <c r="I38" i="159"/>
  <c r="G38" i="159"/>
  <c r="I37" i="159"/>
  <c r="G37" i="159"/>
  <c r="I36" i="159"/>
  <c r="G36" i="159"/>
  <c r="I35" i="159"/>
  <c r="G35" i="159"/>
  <c r="I34" i="159"/>
  <c r="G34" i="159"/>
  <c r="I33" i="159"/>
  <c r="G33" i="159"/>
  <c r="I32" i="159"/>
  <c r="G32" i="159"/>
  <c r="I31" i="159"/>
  <c r="G31" i="159"/>
  <c r="I30" i="159"/>
  <c r="G30" i="159"/>
  <c r="I29" i="159"/>
  <c r="G29" i="159"/>
  <c r="I28" i="159"/>
  <c r="G28" i="159"/>
  <c r="I27" i="159"/>
  <c r="G27" i="159"/>
  <c r="I26" i="159"/>
  <c r="G26" i="159"/>
  <c r="I25" i="159"/>
  <c r="G25" i="159"/>
  <c r="I24" i="159"/>
  <c r="G24" i="159"/>
  <c r="I23" i="159"/>
  <c r="G23" i="159"/>
  <c r="I22" i="159"/>
  <c r="G22" i="159"/>
  <c r="I21" i="159"/>
  <c r="G21" i="159"/>
  <c r="I20" i="159"/>
  <c r="G20" i="159"/>
  <c r="I19" i="159"/>
  <c r="G19" i="159"/>
  <c r="I18" i="159"/>
  <c r="G18" i="159"/>
  <c r="I17" i="159"/>
  <c r="G17" i="159"/>
  <c r="I16" i="159"/>
  <c r="G16" i="159"/>
  <c r="I15" i="159"/>
  <c r="G15" i="159"/>
  <c r="I14" i="159"/>
  <c r="G14" i="159"/>
  <c r="I13" i="159"/>
  <c r="G13" i="159"/>
  <c r="I12" i="159"/>
  <c r="G12" i="159"/>
  <c r="I11" i="159"/>
  <c r="G11" i="159"/>
  <c r="I10" i="159"/>
  <c r="G10" i="159"/>
  <c r="I9" i="159"/>
  <c r="G9" i="159"/>
  <c r="I8" i="159"/>
  <c r="G8" i="159"/>
  <c r="I7" i="159"/>
  <c r="G7" i="159"/>
  <c r="C5" i="159"/>
  <c r="Z1" i="159"/>
  <c r="AG38" i="94"/>
  <c r="AF38" i="94"/>
  <c r="AE38" i="94"/>
  <c r="AD38" i="94"/>
  <c r="Y38" i="94"/>
  <c r="X38" i="94"/>
  <c r="S38" i="94"/>
  <c r="R38" i="94"/>
  <c r="M38" i="94"/>
  <c r="L38" i="94"/>
  <c r="K38" i="94"/>
  <c r="J38" i="94"/>
  <c r="I38" i="94"/>
  <c r="H38" i="94"/>
  <c r="G38" i="94"/>
  <c r="F38" i="94"/>
  <c r="AG37" i="94"/>
  <c r="AF37" i="94"/>
  <c r="AE37" i="94"/>
  <c r="AD37" i="94"/>
  <c r="Y37" i="94"/>
  <c r="X37" i="94"/>
  <c r="S37" i="94"/>
  <c r="R37" i="94"/>
  <c r="M37" i="94"/>
  <c r="L37" i="94"/>
  <c r="K37" i="94"/>
  <c r="J37" i="94"/>
  <c r="I37" i="94"/>
  <c r="H37" i="94"/>
  <c r="G37" i="94"/>
  <c r="F37" i="94"/>
  <c r="AG36" i="94"/>
  <c r="AF36" i="94"/>
  <c r="AE36" i="94"/>
  <c r="AD36" i="94"/>
  <c r="Y36" i="94"/>
  <c r="X36" i="94"/>
  <c r="S36" i="94"/>
  <c r="R36" i="94"/>
  <c r="M36" i="94"/>
  <c r="L36" i="94"/>
  <c r="K36" i="94"/>
  <c r="J36" i="94"/>
  <c r="I36" i="94"/>
  <c r="H36" i="94"/>
  <c r="G36" i="94"/>
  <c r="F36" i="94"/>
  <c r="AG35" i="94"/>
  <c r="AF35" i="94"/>
  <c r="AE35" i="94"/>
  <c r="AD35" i="94"/>
  <c r="Y35" i="94"/>
  <c r="X35" i="94"/>
  <c r="S35" i="94"/>
  <c r="R35" i="94"/>
  <c r="M35" i="94"/>
  <c r="L35" i="94"/>
  <c r="K35" i="94"/>
  <c r="J35" i="94"/>
  <c r="I35" i="94"/>
  <c r="H35" i="94"/>
  <c r="G35" i="94"/>
  <c r="F35" i="94"/>
  <c r="AG34" i="94"/>
  <c r="AF34" i="94"/>
  <c r="AE34" i="94"/>
  <c r="AD34" i="94"/>
  <c r="Y34" i="94"/>
  <c r="X34" i="94"/>
  <c r="S34" i="94"/>
  <c r="R34" i="94"/>
  <c r="M34" i="94"/>
  <c r="L34" i="94"/>
  <c r="K34" i="94"/>
  <c r="J34" i="94"/>
  <c r="I34" i="94"/>
  <c r="H34" i="94"/>
  <c r="G34" i="94"/>
  <c r="F34" i="94"/>
  <c r="AG33" i="94"/>
  <c r="AF33" i="94"/>
  <c r="AE33" i="94"/>
  <c r="AD33" i="94"/>
  <c r="Y33" i="94"/>
  <c r="X33" i="94"/>
  <c r="S33" i="94"/>
  <c r="R33" i="94"/>
  <c r="M33" i="94"/>
  <c r="L33" i="94"/>
  <c r="K33" i="94"/>
  <c r="J33" i="94"/>
  <c r="I33" i="94"/>
  <c r="H33" i="94"/>
  <c r="G33" i="94"/>
  <c r="F33" i="94"/>
  <c r="AG32" i="94"/>
  <c r="AF32" i="94"/>
  <c r="AE32" i="94"/>
  <c r="AD32" i="94"/>
  <c r="Y32" i="94"/>
  <c r="X32" i="94"/>
  <c r="S32" i="94"/>
  <c r="R32" i="94"/>
  <c r="M32" i="94"/>
  <c r="L32" i="94"/>
  <c r="K32" i="94"/>
  <c r="J32" i="94"/>
  <c r="I32" i="94"/>
  <c r="H32" i="94"/>
  <c r="G32" i="94"/>
  <c r="F32" i="94"/>
  <c r="AG31" i="94"/>
  <c r="AF31" i="94"/>
  <c r="AE31" i="94"/>
  <c r="AD31" i="94"/>
  <c r="Y31" i="94"/>
  <c r="X31" i="94"/>
  <c r="S31" i="94"/>
  <c r="R31" i="94"/>
  <c r="M31" i="94"/>
  <c r="L31" i="94"/>
  <c r="K31" i="94"/>
  <c r="J31" i="94"/>
  <c r="I31" i="94"/>
  <c r="H31" i="94"/>
  <c r="G31" i="94"/>
  <c r="F31" i="94"/>
  <c r="AG30" i="94"/>
  <c r="AF30" i="94"/>
  <c r="AE30" i="94"/>
  <c r="AD30" i="94"/>
  <c r="Y30" i="94"/>
  <c r="X30" i="94"/>
  <c r="S30" i="94"/>
  <c r="R30" i="94"/>
  <c r="M30" i="94"/>
  <c r="L30" i="94"/>
  <c r="K30" i="94"/>
  <c r="J30" i="94"/>
  <c r="I30" i="94"/>
  <c r="H30" i="94"/>
  <c r="G30" i="94"/>
  <c r="F30" i="94"/>
  <c r="AG29" i="94"/>
  <c r="AF29" i="94"/>
  <c r="AE29" i="94"/>
  <c r="AD29" i="94"/>
  <c r="Y29" i="94"/>
  <c r="X29" i="94"/>
  <c r="S29" i="94"/>
  <c r="R29" i="94"/>
  <c r="M29" i="94"/>
  <c r="L29" i="94"/>
  <c r="K29" i="94"/>
  <c r="J29" i="94"/>
  <c r="I29" i="94"/>
  <c r="H29" i="94"/>
  <c r="G29" i="94"/>
  <c r="F29" i="94"/>
  <c r="AG28" i="94"/>
  <c r="AF28" i="94"/>
  <c r="AE28" i="94"/>
  <c r="AD28" i="94"/>
  <c r="Y28" i="94"/>
  <c r="X28" i="94"/>
  <c r="S28" i="94"/>
  <c r="R28" i="94"/>
  <c r="M28" i="94"/>
  <c r="L28" i="94"/>
  <c r="K28" i="94"/>
  <c r="J28" i="94"/>
  <c r="I28" i="94"/>
  <c r="H28" i="94"/>
  <c r="G28" i="94"/>
  <c r="F28" i="94"/>
  <c r="AG27" i="94"/>
  <c r="AF27" i="94"/>
  <c r="AE27" i="94"/>
  <c r="AD27" i="94"/>
  <c r="Y27" i="94"/>
  <c r="X27" i="94"/>
  <c r="S27" i="94"/>
  <c r="R27" i="94"/>
  <c r="M27" i="94"/>
  <c r="L27" i="94"/>
  <c r="K27" i="94"/>
  <c r="J27" i="94"/>
  <c r="I27" i="94"/>
  <c r="H27" i="94"/>
  <c r="G27" i="94"/>
  <c r="F27" i="94"/>
  <c r="AG26" i="94"/>
  <c r="AF26" i="94"/>
  <c r="AE26" i="94"/>
  <c r="AD26" i="94"/>
  <c r="Y26" i="94"/>
  <c r="X26" i="94"/>
  <c r="S26" i="94"/>
  <c r="R26" i="94"/>
  <c r="M26" i="94"/>
  <c r="L26" i="94"/>
  <c r="K26" i="94"/>
  <c r="J26" i="94"/>
  <c r="I26" i="94"/>
  <c r="H26" i="94"/>
  <c r="G26" i="94"/>
  <c r="F26" i="94"/>
  <c r="AG25" i="94"/>
  <c r="AF25" i="94"/>
  <c r="AE25" i="94"/>
  <c r="AD25" i="94"/>
  <c r="Y25" i="94"/>
  <c r="X25" i="94"/>
  <c r="S25" i="94"/>
  <c r="R25" i="94"/>
  <c r="M25" i="94"/>
  <c r="L25" i="94"/>
  <c r="K25" i="94"/>
  <c r="J25" i="94"/>
  <c r="I25" i="94"/>
  <c r="H25" i="94"/>
  <c r="G25" i="94"/>
  <c r="F25" i="94"/>
  <c r="AG24" i="94"/>
  <c r="AF24" i="94"/>
  <c r="AE24" i="94"/>
  <c r="AD24" i="94"/>
  <c r="Y24" i="94"/>
  <c r="X24" i="94"/>
  <c r="S24" i="94"/>
  <c r="R24" i="94"/>
  <c r="M24" i="94"/>
  <c r="L24" i="94"/>
  <c r="K24" i="94"/>
  <c r="J24" i="94"/>
  <c r="I24" i="94"/>
  <c r="H24" i="94"/>
  <c r="G24" i="94"/>
  <c r="F24" i="94"/>
  <c r="AG23" i="94"/>
  <c r="AF23" i="94"/>
  <c r="AE23" i="94"/>
  <c r="AD23" i="94"/>
  <c r="Y23" i="94"/>
  <c r="X23" i="94"/>
  <c r="S23" i="94"/>
  <c r="R23" i="94"/>
  <c r="M23" i="94"/>
  <c r="L23" i="94"/>
  <c r="K23" i="94"/>
  <c r="J23" i="94"/>
  <c r="I23" i="94"/>
  <c r="H23" i="94"/>
  <c r="G23" i="94"/>
  <c r="F23" i="94"/>
  <c r="AG22" i="94"/>
  <c r="AF22" i="94"/>
  <c r="AE22" i="94"/>
  <c r="AD22" i="94"/>
  <c r="Y22" i="94"/>
  <c r="X22" i="94"/>
  <c r="S22" i="94"/>
  <c r="R22" i="94"/>
  <c r="M22" i="94"/>
  <c r="L22" i="94"/>
  <c r="K22" i="94"/>
  <c r="J22" i="94"/>
  <c r="I22" i="94"/>
  <c r="H22" i="94"/>
  <c r="G22" i="94"/>
  <c r="F22" i="94"/>
  <c r="AG21" i="94"/>
  <c r="AF21" i="94"/>
  <c r="AE21" i="94"/>
  <c r="AD21" i="94"/>
  <c r="Y21" i="94"/>
  <c r="X21" i="94"/>
  <c r="S21" i="94"/>
  <c r="R21" i="94"/>
  <c r="M21" i="94"/>
  <c r="L21" i="94"/>
  <c r="K21" i="94"/>
  <c r="J21" i="94"/>
  <c r="I21" i="94"/>
  <c r="H21" i="94"/>
  <c r="G21" i="94"/>
  <c r="F21" i="94"/>
  <c r="AG20" i="94"/>
  <c r="AF20" i="94"/>
  <c r="AE20" i="94"/>
  <c r="AD20" i="94"/>
  <c r="Y20" i="94"/>
  <c r="X20" i="94"/>
  <c r="S20" i="94"/>
  <c r="R20" i="94"/>
  <c r="M20" i="94"/>
  <c r="L20" i="94"/>
  <c r="K20" i="94"/>
  <c r="J20" i="94"/>
  <c r="I20" i="94"/>
  <c r="H20" i="94"/>
  <c r="G20" i="94"/>
  <c r="F20" i="94"/>
  <c r="AG19" i="94"/>
  <c r="AF19" i="94"/>
  <c r="AE19" i="94"/>
  <c r="AD19" i="94"/>
  <c r="Y19" i="94"/>
  <c r="X19" i="94"/>
  <c r="S19" i="94"/>
  <c r="R19" i="94"/>
  <c r="M19" i="94"/>
  <c r="L19" i="94"/>
  <c r="K19" i="94"/>
  <c r="J19" i="94"/>
  <c r="I19" i="94"/>
  <c r="H19" i="94"/>
  <c r="G19" i="94"/>
  <c r="F19" i="94"/>
  <c r="AG18" i="94"/>
  <c r="AF18" i="94"/>
  <c r="AE18" i="94"/>
  <c r="AD18" i="94"/>
  <c r="Y18" i="94"/>
  <c r="X18" i="94"/>
  <c r="S18" i="94"/>
  <c r="R18" i="94"/>
  <c r="M18" i="94"/>
  <c r="L18" i="94"/>
  <c r="K18" i="94"/>
  <c r="J18" i="94"/>
  <c r="I18" i="94"/>
  <c r="H18" i="94"/>
  <c r="G18" i="94"/>
  <c r="F18" i="94"/>
  <c r="AG17" i="94"/>
  <c r="AF17" i="94"/>
  <c r="AE17" i="94"/>
  <c r="AD17" i="94"/>
  <c r="Y17" i="94"/>
  <c r="X17" i="94"/>
  <c r="S17" i="94"/>
  <c r="R17" i="94"/>
  <c r="M17" i="94"/>
  <c r="L17" i="94"/>
  <c r="K17" i="94"/>
  <c r="J17" i="94"/>
  <c r="I17" i="94"/>
  <c r="H17" i="94"/>
  <c r="G17" i="94"/>
  <c r="F17" i="94"/>
  <c r="AG16" i="94"/>
  <c r="AF16" i="94"/>
  <c r="AE16" i="94"/>
  <c r="AD16" i="94"/>
  <c r="Y16" i="94"/>
  <c r="X16" i="94"/>
  <c r="S16" i="94"/>
  <c r="R16" i="94"/>
  <c r="M16" i="94"/>
  <c r="L16" i="94"/>
  <c r="K16" i="94"/>
  <c r="J16" i="94"/>
  <c r="I16" i="94"/>
  <c r="H16" i="94"/>
  <c r="G16" i="94"/>
  <c r="F16" i="94"/>
  <c r="AG15" i="94"/>
  <c r="AF15" i="94"/>
  <c r="AE15" i="94"/>
  <c r="AD15" i="94"/>
  <c r="Y15" i="94"/>
  <c r="X15" i="94"/>
  <c r="S15" i="94"/>
  <c r="R15" i="94"/>
  <c r="M15" i="94"/>
  <c r="L15" i="94"/>
  <c r="K15" i="94"/>
  <c r="J15" i="94"/>
  <c r="I15" i="94"/>
  <c r="H15" i="94"/>
  <c r="G15" i="94"/>
  <c r="F15" i="94"/>
  <c r="AG14" i="94"/>
  <c r="AF14" i="94"/>
  <c r="AE14" i="94"/>
  <c r="AD14" i="94"/>
  <c r="Y14" i="94"/>
  <c r="X14" i="94"/>
  <c r="S14" i="94"/>
  <c r="R14" i="94"/>
  <c r="M14" i="94"/>
  <c r="L14" i="94"/>
  <c r="K14" i="94"/>
  <c r="J14" i="94"/>
  <c r="I14" i="94"/>
  <c r="H14" i="94"/>
  <c r="G14" i="94"/>
  <c r="F14" i="94"/>
  <c r="AG13" i="94"/>
  <c r="AF13" i="94"/>
  <c r="AE13" i="94"/>
  <c r="AD13" i="94"/>
  <c r="Y13" i="94"/>
  <c r="X13" i="94"/>
  <c r="S13" i="94"/>
  <c r="R13" i="94"/>
  <c r="M13" i="94"/>
  <c r="L13" i="94"/>
  <c r="K13" i="94"/>
  <c r="J13" i="94"/>
  <c r="I13" i="94"/>
  <c r="H13" i="94"/>
  <c r="G13" i="94"/>
  <c r="F13" i="94"/>
  <c r="AG12" i="94"/>
  <c r="AF12" i="94"/>
  <c r="AE12" i="94"/>
  <c r="AD12" i="94"/>
  <c r="Y12" i="94"/>
  <c r="X12" i="94"/>
  <c r="S12" i="94"/>
  <c r="R12" i="94"/>
  <c r="M12" i="94"/>
  <c r="L12" i="94"/>
  <c r="K12" i="94"/>
  <c r="J12" i="94"/>
  <c r="I12" i="94"/>
  <c r="H12" i="94"/>
  <c r="G12" i="94"/>
  <c r="F12" i="94"/>
  <c r="AG11" i="94"/>
  <c r="AF11" i="94"/>
  <c r="AE11" i="94"/>
  <c r="AD11" i="94"/>
  <c r="Y11" i="94"/>
  <c r="X11" i="94"/>
  <c r="S11" i="94"/>
  <c r="R11" i="94"/>
  <c r="M11" i="94"/>
  <c r="L11" i="94"/>
  <c r="K11" i="94"/>
  <c r="J11" i="94"/>
  <c r="I11" i="94"/>
  <c r="H11" i="94"/>
  <c r="G11" i="94"/>
  <c r="F11" i="94"/>
  <c r="AG10" i="94"/>
  <c r="AF10" i="94"/>
  <c r="AE10" i="94"/>
  <c r="AD10" i="94"/>
  <c r="Y10" i="94"/>
  <c r="X10" i="94"/>
  <c r="S10" i="94"/>
  <c r="R10" i="94"/>
  <c r="M10" i="94"/>
  <c r="L10" i="94"/>
  <c r="K10" i="94"/>
  <c r="J10" i="94"/>
  <c r="I10" i="94"/>
  <c r="H10" i="94"/>
  <c r="G10" i="94"/>
  <c r="F10" i="94"/>
  <c r="AG9" i="94"/>
  <c r="AF9" i="94"/>
  <c r="AE9" i="94"/>
  <c r="AD9" i="94"/>
  <c r="Y9" i="94"/>
  <c r="X9" i="94"/>
  <c r="S9" i="94"/>
  <c r="R9" i="94"/>
  <c r="M9" i="94"/>
  <c r="L9" i="94"/>
  <c r="K9" i="94"/>
  <c r="J9" i="94"/>
  <c r="I9" i="94"/>
  <c r="H9" i="94"/>
  <c r="G9" i="94"/>
  <c r="F9" i="94"/>
  <c r="AG8" i="94"/>
  <c r="AF8" i="94"/>
  <c r="AE8" i="94"/>
  <c r="AD8" i="94"/>
  <c r="Y8" i="94"/>
  <c r="X8" i="94"/>
  <c r="S8" i="94"/>
  <c r="R8" i="94"/>
  <c r="M8" i="94"/>
  <c r="L8" i="94"/>
  <c r="K8" i="94"/>
  <c r="J8" i="94"/>
  <c r="I8" i="94"/>
  <c r="H8" i="94"/>
  <c r="G8" i="94"/>
  <c r="F8" i="94"/>
  <c r="AE7" i="94"/>
  <c r="AD7" i="94"/>
  <c r="Y7" i="94"/>
  <c r="X7" i="94"/>
  <c r="S7" i="94"/>
  <c r="R7" i="94"/>
  <c r="M7" i="94"/>
  <c r="L7" i="94"/>
  <c r="K7" i="94"/>
  <c r="J7" i="94"/>
  <c r="I7" i="94"/>
  <c r="H7" i="94"/>
  <c r="G7" i="94"/>
  <c r="F7" i="94"/>
  <c r="A5" i="94"/>
  <c r="I55" i="166"/>
  <c r="G55" i="166"/>
  <c r="I54" i="166"/>
  <c r="G54" i="166"/>
  <c r="I53" i="166"/>
  <c r="G53" i="166"/>
  <c r="I52" i="166"/>
  <c r="G52" i="166"/>
  <c r="I51" i="166"/>
  <c r="G51" i="166"/>
  <c r="I50" i="166"/>
  <c r="G50" i="166"/>
  <c r="I49" i="166"/>
  <c r="G49" i="166"/>
  <c r="I48" i="166"/>
  <c r="G48" i="166"/>
  <c r="I47" i="166"/>
  <c r="G47" i="166"/>
  <c r="I46" i="166"/>
  <c r="G46" i="166"/>
  <c r="I45" i="166"/>
  <c r="G45" i="166"/>
  <c r="I44" i="166"/>
  <c r="G44" i="166"/>
  <c r="I43" i="166"/>
  <c r="G43" i="166"/>
  <c r="I42" i="166"/>
  <c r="G42" i="166"/>
  <c r="I41" i="166"/>
  <c r="G41" i="166"/>
  <c r="I40" i="166"/>
  <c r="G40" i="166"/>
  <c r="I39" i="166"/>
  <c r="G39" i="166"/>
  <c r="I38" i="166"/>
  <c r="G38" i="166"/>
  <c r="I37" i="166"/>
  <c r="G37" i="166"/>
  <c r="I36" i="166"/>
  <c r="G36" i="166"/>
  <c r="I35" i="166"/>
  <c r="G35" i="166"/>
  <c r="I34" i="166"/>
  <c r="G34" i="166"/>
  <c r="I33" i="166"/>
  <c r="G33" i="166"/>
  <c r="I32" i="166"/>
  <c r="G32" i="166"/>
  <c r="I31" i="166"/>
  <c r="G31" i="166"/>
  <c r="I30" i="166"/>
  <c r="G30" i="166"/>
  <c r="I29" i="166"/>
  <c r="G29" i="166"/>
  <c r="I28" i="166"/>
  <c r="G28" i="166"/>
  <c r="I27" i="166"/>
  <c r="G27" i="166"/>
  <c r="I26" i="166"/>
  <c r="G26" i="166"/>
  <c r="I25" i="166"/>
  <c r="G25" i="166"/>
  <c r="I24" i="166"/>
  <c r="G24" i="166"/>
  <c r="I23" i="166"/>
  <c r="G23" i="166"/>
  <c r="I22" i="166"/>
  <c r="G22" i="166"/>
  <c r="I21" i="166"/>
  <c r="G21" i="166"/>
  <c r="I20" i="166"/>
  <c r="G20" i="166"/>
  <c r="I19" i="166"/>
  <c r="G19" i="166"/>
  <c r="I18" i="166"/>
  <c r="G18" i="166"/>
  <c r="I17" i="166"/>
  <c r="G17" i="166"/>
  <c r="I16" i="166"/>
  <c r="G16" i="166"/>
  <c r="I15" i="166"/>
  <c r="G15" i="166"/>
  <c r="I14" i="166"/>
  <c r="G14" i="166"/>
  <c r="I13" i="166"/>
  <c r="G13" i="166"/>
  <c r="I12" i="166"/>
  <c r="G12" i="166"/>
  <c r="I11" i="166"/>
  <c r="G11" i="166"/>
  <c r="I10" i="166"/>
  <c r="G10" i="166"/>
  <c r="I9" i="166"/>
  <c r="G9" i="166"/>
  <c r="I8" i="166"/>
  <c r="G8" i="166"/>
  <c r="I7" i="166"/>
  <c r="G7" i="166"/>
  <c r="C5" i="16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<sst xmlns="http://schemas.openxmlformats.org/spreadsheetml/2006/main" count="4549" uniqueCount="419">
  <si>
    <t>Catégories exercices</t>
  </si>
  <si>
    <t>Liste exercices</t>
  </si>
  <si>
    <t>Variation</t>
  </si>
  <si>
    <t>Lift principaux</t>
  </si>
  <si>
    <t>SQUAT COMP</t>
  </si>
  <si>
    <t>Comp</t>
  </si>
  <si>
    <t>BENCH COMP</t>
  </si>
  <si>
    <t>Pausé / TEMPO</t>
  </si>
  <si>
    <t>DEADLIFT COMP</t>
  </si>
  <si>
    <t>Halte</t>
  </si>
  <si>
    <t>PULL UP</t>
  </si>
  <si>
    <t>Prise serré</t>
  </si>
  <si>
    <t>CHINE UP</t>
  </si>
  <si>
    <t>Close grip</t>
  </si>
  <si>
    <t>MUSCLE UP</t>
  </si>
  <si>
    <t>Larsen</t>
  </si>
  <si>
    <t>DIPS SUR Station</t>
  </si>
  <si>
    <t>Max grip</t>
  </si>
  <si>
    <t/>
  </si>
  <si>
    <t>Larsen Max grip</t>
  </si>
  <si>
    <t>Dos</t>
  </si>
  <si>
    <t>Pull over poulie haute barre</t>
  </si>
  <si>
    <t>Larsen Close grip</t>
  </si>
  <si>
    <t>Tirage poulie haute + banc</t>
  </si>
  <si>
    <t>Smith machine</t>
  </si>
  <si>
    <t>biceps</t>
  </si>
  <si>
    <t>Curl barre pronation </t>
  </si>
  <si>
    <t>Sumo</t>
  </si>
  <si>
    <t>Tradi</t>
  </si>
  <si>
    <t>Pec</t>
  </si>
  <si>
    <t>Dc incliné haltère </t>
  </si>
  <si>
    <t>Band</t>
  </si>
  <si>
    <t>Triceps</t>
  </si>
  <si>
    <t xml:space="preserve">DC prise serrée </t>
  </si>
  <si>
    <t>Prise large</t>
  </si>
  <si>
    <t>Curl barre</t>
  </si>
  <si>
    <t>RDL</t>
  </si>
  <si>
    <t>Extension triceps poulie </t>
  </si>
  <si>
    <t>Isométrie</t>
  </si>
  <si>
    <t>SUPER7</t>
  </si>
  <si>
    <t>Ischio</t>
  </si>
  <si>
    <t xml:space="preserve">SDT jambes tendues Haltère unilatéral </t>
  </si>
  <si>
    <t>BI7</t>
  </si>
  <si>
    <t>Développé couché haltère</t>
  </si>
  <si>
    <t>Unilatéral</t>
  </si>
  <si>
    <t>Développé décline barre</t>
  </si>
  <si>
    <t>Position A</t>
  </si>
  <si>
    <t>développé décline haltère</t>
  </si>
  <si>
    <t>Position B</t>
  </si>
  <si>
    <t>Développé incliné barre</t>
  </si>
  <si>
    <t>Position C</t>
  </si>
  <si>
    <t>Pompe prise large</t>
  </si>
  <si>
    <t>Avec sangles</t>
  </si>
  <si>
    <t>Pompe prise sérrée</t>
  </si>
  <si>
    <t>SSB</t>
  </si>
  <si>
    <t>écarté couché haltère</t>
  </si>
  <si>
    <t>Focus Hanche</t>
  </si>
  <si>
    <t>écarté couché poulie</t>
  </si>
  <si>
    <t>Focus GENOUX</t>
  </si>
  <si>
    <t>DIPS avec machine</t>
  </si>
  <si>
    <t>CALE</t>
  </si>
  <si>
    <t>Développé couché suppination</t>
  </si>
  <si>
    <t>Déficit</t>
  </si>
  <si>
    <t>Chest Press</t>
  </si>
  <si>
    <t>Surélevé</t>
  </si>
  <si>
    <t>Développé machine convergente</t>
  </si>
  <si>
    <t>High bar</t>
  </si>
  <si>
    <t>Poulie vis-à-vis haute</t>
  </si>
  <si>
    <t>à la poulie</t>
  </si>
  <si>
    <t>Poulie vis-à-vis moyenne</t>
  </si>
  <si>
    <t>prise triange</t>
  </si>
  <si>
    <t>Poulie vis-à-vis basse</t>
  </si>
  <si>
    <t>prise barre large</t>
  </si>
  <si>
    <t>Extension triceps poulie unilatéral</t>
  </si>
  <si>
    <t>prise barre serrée</t>
  </si>
  <si>
    <t>Barre front</t>
  </si>
  <si>
    <t>prise neutre</t>
  </si>
  <si>
    <t>Extension au dessu de la tête haltère</t>
  </si>
  <si>
    <t>supination</t>
  </si>
  <si>
    <t>Extension au dessu de la tête poulie</t>
  </si>
  <si>
    <t>pronation</t>
  </si>
  <si>
    <t>Kick back haltère</t>
  </si>
  <si>
    <t>kettlebel</t>
  </si>
  <si>
    <t>Kick back poulie</t>
  </si>
  <si>
    <t>aux haltères</t>
  </si>
  <si>
    <t xml:space="preserve">Curl haltère </t>
  </si>
  <si>
    <t>à la barre</t>
  </si>
  <si>
    <t>Curl prise marteau haltère</t>
  </si>
  <si>
    <t>B STANCE</t>
  </si>
  <si>
    <t xml:space="preserve">Curl poulie unilatérale </t>
  </si>
  <si>
    <t>TNG</t>
  </si>
  <si>
    <t>Curl poulie à la corde</t>
  </si>
  <si>
    <t>Belt</t>
  </si>
  <si>
    <t>Curl poulie Barre</t>
  </si>
  <si>
    <t>hack squat</t>
  </si>
  <si>
    <t>Curl poulie Barre en arrière</t>
  </si>
  <si>
    <t>SPOTTO</t>
  </si>
  <si>
    <t xml:space="preserve">Curl Larry scott </t>
  </si>
  <si>
    <t>Jambes tendues</t>
  </si>
  <si>
    <t>Curl pupitre barre</t>
  </si>
  <si>
    <t>Cluster</t>
  </si>
  <si>
    <t>Curl pupitre haltère</t>
  </si>
  <si>
    <t>Dégressif</t>
  </si>
  <si>
    <t>Curl Incliné</t>
  </si>
  <si>
    <t>Progressif</t>
  </si>
  <si>
    <t>Curl Gironda</t>
  </si>
  <si>
    <t>Curl Zottman haltère</t>
  </si>
  <si>
    <t xml:space="preserve">Curl araignée </t>
  </si>
  <si>
    <t>dos</t>
  </si>
  <si>
    <t>Tirage poulie haute barre prise pronation</t>
  </si>
  <si>
    <t xml:space="preserve">Tirage poulie haute barre à la nuque </t>
  </si>
  <si>
    <t xml:space="preserve">Tirage poulie haute corde  </t>
  </si>
  <si>
    <t>Tirage poulie haute unilatéral</t>
  </si>
  <si>
    <t>Tirage poulie haute prise triangle</t>
  </si>
  <si>
    <t>Rowing barre pronation</t>
  </si>
  <si>
    <t>Rowing barre supination</t>
  </si>
  <si>
    <t>Rowing T-Barre pronation</t>
  </si>
  <si>
    <t>Rowing T-Barre supination</t>
  </si>
  <si>
    <t>Double rowing haltère</t>
  </si>
  <si>
    <t>Double rowing haltère sur banc</t>
  </si>
  <si>
    <t>Rowing inversé pronation</t>
  </si>
  <si>
    <t>Rowing inversé supination</t>
  </si>
  <si>
    <t>Power clean</t>
  </si>
  <si>
    <t>Tirage poulie basse - triangle</t>
  </si>
  <si>
    <t>Tirage poulie basse corde</t>
  </si>
  <si>
    <t>Tirage poulie basse barre supination</t>
  </si>
  <si>
    <t>Tirage poulie basse barre pronation</t>
  </si>
  <si>
    <t xml:space="preserve">Tirage poulie basse unilatéral </t>
  </si>
  <si>
    <t>Extension lombaire machine</t>
  </si>
  <si>
    <t>Good morning barre</t>
  </si>
  <si>
    <t>Shrug barre</t>
  </si>
  <si>
    <t xml:space="preserve">Walkman </t>
  </si>
  <si>
    <t>Rowing menton barre</t>
  </si>
  <si>
    <t>Rowing menton poulie basse</t>
  </si>
  <si>
    <t>épaules</t>
  </si>
  <si>
    <t>Développé barre 90°</t>
  </si>
  <si>
    <t>Développé Haltère 90°</t>
  </si>
  <si>
    <t>Développé unilatéral 90°</t>
  </si>
  <si>
    <t>Développé nuque barre</t>
  </si>
  <si>
    <t xml:space="preserve">Développé Arnold </t>
  </si>
  <si>
    <t>Élévations latérales à la machine</t>
  </si>
  <si>
    <t>Elévations latérales buste penché (Oiseau)</t>
  </si>
  <si>
    <t>Elévations latérales haltère</t>
  </si>
  <si>
    <t>Elévations latérales poulie</t>
  </si>
  <si>
    <t>Elévation frontale barre</t>
  </si>
  <si>
    <t>Elévation frontale haltère</t>
  </si>
  <si>
    <t>Elévation frontale poulie</t>
  </si>
  <si>
    <t>Machine développé épaule</t>
  </si>
  <si>
    <t>Face-pull à la corde</t>
  </si>
  <si>
    <t>L-Fly</t>
  </si>
  <si>
    <t>Abdos</t>
  </si>
  <si>
    <t>Crunch classique sol (pieds sérrés)</t>
  </si>
  <si>
    <t>Russian twist</t>
  </si>
  <si>
    <t xml:space="preserve">Crunch classique au banc </t>
  </si>
  <si>
    <t>Crunch classique (pieds en l'air)</t>
  </si>
  <si>
    <t>Crunch CR7</t>
  </si>
  <si>
    <t>Relevé de jambes chaise romaine</t>
  </si>
  <si>
    <t>Relevé de jambes au sol</t>
  </si>
  <si>
    <t>Relevé de genoux chaise romaine</t>
  </si>
  <si>
    <t>Relevé de bassin sol</t>
  </si>
  <si>
    <t>Relevé de buste banc incliné</t>
  </si>
  <si>
    <t>Crunch à la poulie haute</t>
  </si>
  <si>
    <t>Flexion de buste à la machine</t>
  </si>
  <si>
    <t>Relevés de jambes renversés</t>
  </si>
  <si>
    <t>Roue abdominale</t>
  </si>
  <si>
    <t>Flexion latérales haltères ou kettlebel</t>
  </si>
  <si>
    <t xml:space="preserve">rotation de buste à la poulie </t>
  </si>
  <si>
    <t>Flexions latérales du buste au banc</t>
  </si>
  <si>
    <t>Gainage classique</t>
  </si>
  <si>
    <t>Gainage superman</t>
  </si>
  <si>
    <t>Side Bridge</t>
  </si>
  <si>
    <t>Gainage développé Pallof</t>
  </si>
  <si>
    <t>Jambes</t>
  </si>
  <si>
    <t xml:space="preserve">Presse à cuisse incliné </t>
  </si>
  <si>
    <t>Presse à cuisse incliné unilatéral</t>
  </si>
  <si>
    <t>Presse à cuisse classique</t>
  </si>
  <si>
    <t>Presse à cuisse classique unilatéral</t>
  </si>
  <si>
    <t>Hack Squat</t>
  </si>
  <si>
    <t>Squat 1 jambe</t>
  </si>
  <si>
    <t>Front Squat</t>
  </si>
  <si>
    <t>Fentes haltères en marche</t>
  </si>
  <si>
    <t>Fentes haltères statique</t>
  </si>
  <si>
    <t>Fentes barre en marche</t>
  </si>
  <si>
    <t xml:space="preserve">Fentes smith machine </t>
  </si>
  <si>
    <t>Jump Squat</t>
  </si>
  <si>
    <t>Adducteur</t>
  </si>
  <si>
    <t>Adducteurs assis à la machine (intérieur cuisses)</t>
  </si>
  <si>
    <t>Abducteur</t>
  </si>
  <si>
    <t>Abducteurs assis à la machine (fessiers)</t>
  </si>
  <si>
    <t>Leg Extension</t>
  </si>
  <si>
    <t>Sissy squat</t>
  </si>
  <si>
    <t>Leg curl couché</t>
  </si>
  <si>
    <t>Leg curl assis</t>
  </si>
  <si>
    <t>SDT Jambes tendues double haltère</t>
  </si>
  <si>
    <t>Jump Box</t>
  </si>
  <si>
    <t>Jump fentes</t>
  </si>
  <si>
    <t xml:space="preserve">Retenue ischio </t>
  </si>
  <si>
    <t>Pistol squat</t>
  </si>
  <si>
    <t>Mollets smith machine</t>
  </si>
  <si>
    <t>Mollets assis à la machine</t>
  </si>
  <si>
    <t>Presse cuisse extension mollets</t>
  </si>
  <si>
    <t>triceps</t>
  </si>
  <si>
    <t xml:space="preserve">Dips contre banc </t>
  </si>
  <si>
    <t>BACK SQUAT prise serrée</t>
  </si>
  <si>
    <t xml:space="preserve">hip thrust machine </t>
  </si>
  <si>
    <t>Deltoïd machine (reverse butterfly)</t>
  </si>
  <si>
    <t>BUTTERFLY</t>
  </si>
  <si>
    <t xml:space="preserve">lat pull down </t>
  </si>
  <si>
    <t>Clean and Jerk</t>
  </si>
  <si>
    <t>Snatch</t>
  </si>
  <si>
    <t>Clean</t>
  </si>
  <si>
    <t>ischio</t>
  </si>
  <si>
    <t>Nordic Hamstring Curl</t>
  </si>
  <si>
    <t>BSS</t>
  </si>
  <si>
    <t>BSS HACK SQUAT</t>
  </si>
  <si>
    <t>BSS HALTERE</t>
  </si>
  <si>
    <t>gainage adducteur</t>
  </si>
  <si>
    <t>OHP</t>
  </si>
  <si>
    <t>Rowing haltère</t>
  </si>
  <si>
    <t>Rowing</t>
  </si>
  <si>
    <t>Tirage vertical machine divergente</t>
  </si>
  <si>
    <t>Cross bench haltère</t>
  </si>
  <si>
    <t>Pompe prise anatomique</t>
  </si>
  <si>
    <t>rotation au sol en R2</t>
  </si>
  <si>
    <t>jefferson curl</t>
  </si>
  <si>
    <t>jefferson curl + deep squat</t>
  </si>
  <si>
    <t>gainage planche focus transverse</t>
  </si>
  <si>
    <t>PRONE SHOULDER</t>
  </si>
  <si>
    <t>LU Raises</t>
  </si>
  <si>
    <t>Liste des onglets</t>
  </si>
  <si>
    <t>Date séance</t>
  </si>
  <si>
    <t>Date</t>
  </si>
  <si>
    <t>RPE Moyen reel</t>
  </si>
  <si>
    <t>RPE Moyen attendu</t>
  </si>
  <si>
    <t>Impact phy réel</t>
  </si>
  <si>
    <t>Impact phy attendu</t>
  </si>
  <si>
    <t>TONAGE</t>
  </si>
  <si>
    <t>BLOCK</t>
  </si>
  <si>
    <t>TONAGE attendu</t>
  </si>
  <si>
    <t>SERIE de SQUAT COMP</t>
  </si>
  <si>
    <t>total  SQUAT COMP</t>
  </si>
  <si>
    <t>TOTAL RPE SQUAT COMP ATTENDU</t>
  </si>
  <si>
    <t>TOTAL RPE SQUAT COMP REEL</t>
  </si>
  <si>
    <t>TONAGE SQUAT COMP ATTENDU</t>
  </si>
  <si>
    <t>TONAGE SQUAT COMP Réel</t>
  </si>
  <si>
    <t>SERIE de BENCH COMP</t>
  </si>
  <si>
    <t>total  BENCH COMP</t>
  </si>
  <si>
    <t>TOTAL RPE BENCH COMP ATTENDU</t>
  </si>
  <si>
    <t>TOTAL RPE BENCH COMP REEL</t>
  </si>
  <si>
    <t>TONAGE BENCH COMP ATTENDU</t>
  </si>
  <si>
    <t>TONAGE BENCH COMP Réel</t>
  </si>
  <si>
    <t>SERIE de DEADLIFT COMP</t>
  </si>
  <si>
    <t>total  DEADLIFT COMP</t>
  </si>
  <si>
    <t>TOTAL RPE DEADLIFT COMP ATTENDU</t>
  </si>
  <si>
    <t>TOTAL RPE DEADLIFT COMP REEL</t>
  </si>
  <si>
    <t>TONAGE DEADLIFT COMP ATTENDU</t>
  </si>
  <si>
    <t>TONAGE DEADLIFT COMP Réel</t>
  </si>
  <si>
    <t>Qualité sommeil</t>
  </si>
  <si>
    <t>Inflammations / Courbatures</t>
  </si>
  <si>
    <t>Block</t>
  </si>
  <si>
    <t>(Tous)</t>
  </si>
  <si>
    <t>Max. de poids réel</t>
  </si>
  <si>
    <t>Étiquettes de colonnes</t>
  </si>
  <si>
    <t>Étiquettes de lignes</t>
  </si>
  <si>
    <t>Total général</t>
  </si>
  <si>
    <t>Curl haltère</t>
  </si>
  <si>
    <t>REPETITION MAX</t>
  </si>
  <si>
    <t>DEADLIFT Comp</t>
  </si>
  <si>
    <t>Elevation latérales</t>
  </si>
  <si>
    <t>TOTAL</t>
  </si>
  <si>
    <t>Extension triceps poulie corde</t>
  </si>
  <si>
    <t>Presse à cuisse inclinée</t>
  </si>
  <si>
    <t>Charge max</t>
  </si>
  <si>
    <t>Rowing haltère unilatéral</t>
  </si>
  <si>
    <t>Nombre de répétion</t>
  </si>
  <si>
    <t>Hiptrhust machine</t>
  </si>
  <si>
    <t>Tirage poulie basse unilatéral</t>
  </si>
  <si>
    <t>Hip thrust machine</t>
  </si>
  <si>
    <t>Nombre de Série</t>
  </si>
  <si>
    <t>Nombre de rép</t>
  </si>
  <si>
    <t>BSS Haltère</t>
  </si>
  <si>
    <t>Hiptrhust</t>
  </si>
  <si>
    <t>FEUILLE DE BORD</t>
  </si>
  <si>
    <t>MOIS</t>
  </si>
  <si>
    <t>JANVIER</t>
  </si>
  <si>
    <t>FÉVRIER</t>
  </si>
  <si>
    <t>MARS</t>
  </si>
  <si>
    <t>AVRIL</t>
  </si>
  <si>
    <t>MAI</t>
  </si>
  <si>
    <t>JUIN</t>
  </si>
  <si>
    <t>SEMAINE</t>
  </si>
  <si>
    <t>N°</t>
  </si>
  <si>
    <t>Macrocycle</t>
  </si>
  <si>
    <t>Microcycle</t>
  </si>
  <si>
    <t>Vacances / Evénements</t>
  </si>
  <si>
    <t>OBJECTIFS 2024</t>
  </si>
  <si>
    <t>Objectif Moyen terme</t>
  </si>
  <si>
    <t>PRINCIPAUX</t>
  </si>
  <si>
    <t>SECONDAIRES</t>
  </si>
  <si>
    <t>TERNAIRES</t>
  </si>
  <si>
    <t xml:space="preserve">LIFTS </t>
  </si>
  <si>
    <t>Charges</t>
  </si>
  <si>
    <t>Répétions</t>
  </si>
  <si>
    <t>Autres</t>
  </si>
  <si>
    <t>Objectif Long terme</t>
  </si>
  <si>
    <t>Date de début du macro block</t>
  </si>
  <si>
    <t>Date de fin</t>
  </si>
  <si>
    <t>Objectif du MACRO block</t>
  </si>
  <si>
    <t>E1RM</t>
  </si>
  <si>
    <t>Résumé textuel du macro block</t>
  </si>
  <si>
    <t>SERIE</t>
  </si>
  <si>
    <t xml:space="preserve"> Répétition réel</t>
  </si>
  <si>
    <t>poids réel</t>
  </si>
  <si>
    <t>RPE cap</t>
  </si>
  <si>
    <t>SEPARATEUR</t>
  </si>
  <si>
    <t>Date de début du micro block</t>
  </si>
  <si>
    <t>Objectif du MICRO block</t>
  </si>
  <si>
    <t>Résumé textuel du micro block</t>
  </si>
  <si>
    <t>Notes du block</t>
  </si>
  <si>
    <t>par l'athlète</t>
  </si>
  <si>
    <t>par moi</t>
  </si>
  <si>
    <t xml:space="preserve">Moyenne qualite sommeil </t>
  </si>
  <si>
    <t>Moyenne Infla / courb</t>
  </si>
  <si>
    <t>Moyenne PDC</t>
  </si>
  <si>
    <t>SEANCE</t>
  </si>
  <si>
    <t>Max SQUAT</t>
  </si>
  <si>
    <t>Max AR</t>
  </si>
  <si>
    <t>TOTAL Haltéro</t>
  </si>
  <si>
    <t>BACK</t>
  </si>
  <si>
    <t>Max BENCH</t>
  </si>
  <si>
    <t>Max EJ</t>
  </si>
  <si>
    <t>SEMAINE N°</t>
  </si>
  <si>
    <t>Max DEADLIFT</t>
  </si>
  <si>
    <t>Max MU</t>
  </si>
  <si>
    <t>PDC en kg</t>
  </si>
  <si>
    <t>TOTAL SBD</t>
  </si>
  <si>
    <t>Max PULL UP</t>
  </si>
  <si>
    <t>TOTAL STREET</t>
  </si>
  <si>
    <t>Durée séance</t>
  </si>
  <si>
    <t>Max DIPS</t>
  </si>
  <si>
    <t>Exercices</t>
  </si>
  <si>
    <t>Répétition</t>
  </si>
  <si>
    <t>poids</t>
  </si>
  <si>
    <t>récup (s)</t>
  </si>
  <si>
    <t>RPE</t>
  </si>
  <si>
    <t>TONNAGE</t>
  </si>
  <si>
    <t>Best tonnage ajusté</t>
  </si>
  <si>
    <t>Max xRM</t>
  </si>
  <si>
    <t>Excentrique</t>
  </si>
  <si>
    <t>transition E/C</t>
  </si>
  <si>
    <t>Concentrique</t>
  </si>
  <si>
    <t>Transition C/E</t>
  </si>
  <si>
    <t>Configurator</t>
  </si>
  <si>
    <t>RPE attendu</t>
  </si>
  <si>
    <t>RPE réel</t>
  </si>
  <si>
    <t xml:space="preserve"> Répétition attendu</t>
  </si>
  <si>
    <t>poids attendu</t>
  </si>
  <si>
    <t>récup attendu</t>
  </si>
  <si>
    <t>récup réel</t>
  </si>
  <si>
    <t>%1RM attendu</t>
  </si>
  <si>
    <t>%1RM réel</t>
  </si>
  <si>
    <t>Commentaires généaux</t>
  </si>
  <si>
    <t>Commentaires Athlète</t>
  </si>
  <si>
    <t>Echauffement / rehab / prehab</t>
  </si>
  <si>
    <t>Consignes</t>
  </si>
  <si>
    <t>Types</t>
  </si>
  <si>
    <t>Rep / Série</t>
  </si>
  <si>
    <t>Obligatoire</t>
  </si>
  <si>
    <t>CE QUE TU DOIS COMPLETER</t>
  </si>
  <si>
    <t>A NE PAS TOUCHER</t>
  </si>
  <si>
    <t xml:space="preserve">STEP </t>
  </si>
  <si>
    <t xml:space="preserve">POIDS </t>
  </si>
  <si>
    <t xml:space="preserve">Réel Macro </t>
  </si>
  <si>
    <t xml:space="preserve">Cycle </t>
  </si>
  <si>
    <t>Réel</t>
  </si>
  <si>
    <t>poids suivi</t>
  </si>
  <si>
    <t>TES OBJECTIFS A SUIVRE</t>
  </si>
  <si>
    <t>Adhérence 
(Moyenne hebdomadaire)</t>
  </si>
  <si>
    <t xml:space="preserve">JOUR </t>
  </si>
  <si>
    <t>Que tu as réalisé aujourd'hui</t>
  </si>
  <si>
    <t xml:space="preserve">KG </t>
  </si>
  <si>
    <t>Protéines</t>
  </si>
  <si>
    <t>Glucides</t>
  </si>
  <si>
    <t xml:space="preserve">Lipides </t>
  </si>
  <si>
    <t>Menstruel</t>
  </si>
  <si>
    <t>Quantité d'eau</t>
  </si>
  <si>
    <t>Commentaires athlètes</t>
  </si>
  <si>
    <t>Poids moyen hebdomadaire</t>
  </si>
  <si>
    <t>Variation Hebdo 
Max-min</t>
  </si>
  <si>
    <t>Variation MENS 
Max-min</t>
  </si>
  <si>
    <t>TOTAL kcall a atteindre</t>
  </si>
  <si>
    <t>Objectif Quantité d'eau</t>
  </si>
  <si>
    <t>Repas libre</t>
  </si>
  <si>
    <t xml:space="preserve">Total Réel </t>
  </si>
  <si>
    <t xml:space="preserve">Kcal </t>
  </si>
  <si>
    <t>Objectif Step</t>
  </si>
  <si>
    <t>Taux sur objectif Step</t>
  </si>
  <si>
    <t xml:space="preserve">Réel Step </t>
  </si>
  <si>
    <t>Commentaires</t>
  </si>
  <si>
    <t>FORCE ET HONNEUR</t>
  </si>
  <si>
    <t>Séance N</t>
  </si>
  <si>
    <t>Commentaires généraux</t>
  </si>
  <si>
    <t>Objectifs de la séance - Micro et macro block</t>
  </si>
  <si>
    <t>CALCULATEUR DEGRESSIF PROGRESSIF</t>
  </si>
  <si>
    <t>TYPE</t>
  </si>
  <si>
    <t>TONAGE MOYEN</t>
  </si>
  <si>
    <t>NB REP</t>
  </si>
  <si>
    <t>RPE MOYEN</t>
  </si>
  <si>
    <t>Exercice</t>
  </si>
  <si>
    <t>RepsSeance</t>
  </si>
  <si>
    <t>TonnageSeance</t>
  </si>
  <si>
    <t>MoyKgParRep</t>
  </si>
  <si>
    <t>HipTrhust machine</t>
  </si>
  <si>
    <t>Dc incliné haltère</t>
  </si>
  <si>
    <t>Extension triceps poulie</t>
  </si>
  <si>
    <t>Curl poulie unilatérale</t>
  </si>
  <si>
    <t>Reps</t>
  </si>
  <si>
    <t>MaxKg</t>
  </si>
  <si>
    <r>
      <rPr>
        <b/>
        <sz val="12"/>
        <color theme="1"/>
        <rFont val="Calibri"/>
        <family val="2"/>
        <scheme val="minor"/>
      </rPr>
      <t xml:space="preserve">HALTE DEADLIFT : </t>
    </r>
    <r>
      <rPr>
        <sz val="11"/>
        <color theme="1"/>
        <rFont val="Calibri"/>
        <family val="2"/>
        <scheme val="minor"/>
      </rPr>
      <t xml:space="preserve">
1 rep = demi rep puis rep - l'idée c'est que ta rep finale soit la plus efficace possible au niveau de ta position vis-à-vis de la barre (distance, hauteur de hanche) et sur le verrouillage final</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</si>
</sst>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General&quot; kg&quot;"/>
    <numFmt numFmtId="165" formatCode="0.00000"/>
    <numFmt numFmtId="166" formatCode="#,##0.00000"/>
    <numFmt numFmtId="167" formatCode="#,##0.0000"/>
    <numFmt numFmtId="168" formatCode="0.0"/>
    <numFmt numFmtId="169" formatCode="0#&quot; kg&quot;"/>
    <numFmt numFmtId="170" formatCode="#,##0&quot; kg&quot;;\-#,##0&quot; kg&quot;;0&quot; kg&quot;"/>
  </numFmts>
  <fonts count="45" x14ac:knownFonts="1">
    <font>
      <sz val="11"/>
      <color theme="1"/>
      <name val="Calibri"/>
      <family val="2"/>
      <scheme val="minor"/>
    </font>
    <font>
      <sz val="11"/>
      <color theme="1"/>
      <name val="Calibri"/>
      <family val="2"/>
      <scheme val="minor"/>
    </font>
    <font>
      <b/>
      <sz val="11"/>
      <color theme="1"/>
      <name val="Calibri"/>
      <family val="2"/>
      <scheme val="minor"/>
    </font>
    <font>
      <b/>
      <sz val="14"/>
      <color theme="1"/>
      <name val="Century Gothic"/>
      <family val="2"/>
    </font>
    <font>
      <b/>
      <sz val="12"/>
      <color theme="1"/>
      <name val="Century Gothic"/>
      <family val="2"/>
    </font>
    <font>
      <u/>
      <sz val="11"/>
      <color theme="10"/>
      <name val="Calibri"/>
      <family val="2"/>
      <scheme val="minor"/>
    </font>
    <font>
      <sz val="11"/>
      <color rgb="FFC00000"/>
      <name val="Century Gothic"/>
      <family val="2"/>
    </font>
    <font>
      <b/>
      <sz val="31"/>
      <color theme="1"/>
      <name val="Bernard MT Condensed"/>
      <family val="1"/>
    </font>
    <font>
      <b/>
      <sz val="40"/>
      <color rgb="FFC00000"/>
      <name val="Calibri"/>
      <family val="2"/>
      <scheme val="minor"/>
    </font>
    <font>
      <b/>
      <sz val="22"/>
      <color theme="1"/>
      <name val="Calibri"/>
      <family val="2"/>
      <scheme val="minor"/>
    </font>
    <font>
      <sz val="11"/>
      <color theme="4"/>
      <name val="Century Gothic"/>
      <family val="2"/>
    </font>
    <font>
      <b/>
      <sz val="10"/>
      <color theme="1"/>
      <name val="Century Gothic"/>
      <family val="2"/>
    </font>
    <font>
      <b/>
      <sz val="20"/>
      <color theme="1"/>
      <name val="Calibri"/>
      <family val="2"/>
      <scheme val="minor"/>
    </font>
    <font>
      <b/>
      <sz val="11"/>
      <color theme="1" tint="0.14999847407452621"/>
      <name val="Calibri"/>
      <family val="2"/>
      <scheme val="minor"/>
    </font>
    <font>
      <sz val="11"/>
      <color theme="4"/>
      <name val="Calibri"/>
      <family val="2"/>
      <scheme val="minor"/>
    </font>
    <font>
      <b/>
      <sz val="11"/>
      <color theme="0"/>
      <name val="Calibri"/>
      <family val="2"/>
      <scheme val="minor"/>
    </font>
    <font>
      <b/>
      <sz val="10"/>
      <name val="Century Gothic"/>
      <family val="2"/>
    </font>
    <font>
      <b/>
      <sz val="16"/>
      <name val="Calibri"/>
      <family val="2"/>
      <scheme val="minor"/>
    </font>
    <font>
      <b/>
      <sz val="18"/>
      <name val="Calibri"/>
      <family val="2"/>
      <scheme val="minor"/>
    </font>
    <font>
      <b/>
      <sz val="11"/>
      <color theme="1"/>
      <name val="Century Gothic"/>
      <family val="2"/>
    </font>
    <font>
      <sz val="11"/>
      <color rgb="FF0070C0"/>
      <name val="Calibri"/>
      <family val="2"/>
      <scheme val="minor"/>
    </font>
    <font>
      <b/>
      <sz val="14"/>
      <color indexed="8"/>
      <name val="Calibri"/>
      <family val="2"/>
      <scheme val="minor"/>
    </font>
    <font>
      <b/>
      <sz val="14"/>
      <color theme="1"/>
      <name val="Calibri"/>
      <family val="2"/>
      <scheme val="minor"/>
    </font>
    <font>
      <sz val="14"/>
      <color rgb="FF4472C4"/>
      <name val="Calibri"/>
      <family val="2"/>
      <scheme val="minor"/>
    </font>
    <font>
      <sz val="11"/>
      <color theme="0"/>
      <name val="Calibri"/>
      <family val="2"/>
      <scheme val="minor"/>
    </font>
    <font>
      <b/>
      <sz val="20"/>
      <color theme="0"/>
      <name val="Calibri"/>
      <family val="2"/>
      <scheme val="minor"/>
    </font>
    <font>
      <b/>
      <sz val="26"/>
      <color theme="1"/>
      <name val="Calibri"/>
      <family val="2"/>
      <scheme val="minor"/>
    </font>
    <font>
      <sz val="12"/>
      <color theme="1"/>
      <name val="Calibri"/>
      <family val="2"/>
      <scheme val="minor"/>
    </font>
    <font>
      <b/>
      <sz val="18"/>
      <color theme="1"/>
      <name val="Calibri"/>
      <family val="2"/>
      <scheme val="minor"/>
    </font>
    <font>
      <b/>
      <sz val="18"/>
      <color rgb="FF000000"/>
      <name val="Century Gothic"/>
      <family val="2"/>
    </font>
    <font>
      <b/>
      <sz val="11"/>
      <color rgb="FF000000"/>
      <name val="Century Gothic"/>
      <family val="2"/>
    </font>
    <font>
      <sz val="11"/>
      <color theme="1"/>
      <name val="Century Gothic"/>
      <family val="2"/>
    </font>
    <font>
      <sz val="36"/>
      <color rgb="FF000000"/>
      <name val="Century Gothic"/>
      <family val="2"/>
    </font>
    <font>
      <sz val="11"/>
      <name val="Century Gothic"/>
      <family val="2"/>
    </font>
    <font>
      <sz val="14"/>
      <color theme="1"/>
      <name val="Calibri"/>
      <family val="2"/>
      <scheme val="minor"/>
    </font>
    <font>
      <sz val="11"/>
      <color rgb="FF000000"/>
      <name val="Century Gothic"/>
      <family val="2"/>
    </font>
    <font>
      <sz val="11"/>
      <color rgb="FFC65911"/>
      <name val="Century Gothic"/>
      <family val="2"/>
    </font>
    <font>
      <sz val="6"/>
      <name val="Yu Gothic"/>
      <family val="2"/>
      <charset val="128"/>
    </font>
    <font>
      <b/>
      <sz val="12"/>
      <color theme="1"/>
      <name val="Calibri"/>
      <family val="2"/>
      <scheme val="minor"/>
    </font>
    <font>
      <b/>
      <sz val="16"/>
      <color theme="1"/>
      <name val="Calibri"/>
      <family val="2"/>
      <scheme val="minor"/>
    </font>
    <font>
      <sz val="16"/>
      <color rgb="FFC00000"/>
      <name val="Century Gothic"/>
      <family val="2"/>
    </font>
    <font>
      <b/>
      <sz val="14"/>
      <color rgb="FFC00000"/>
      <name val="Century Gothic"/>
      <family val="2"/>
    </font>
    <font>
      <sz val="16"/>
      <color theme="4"/>
      <name val="Century Gothic"/>
      <family val="2"/>
    </font>
    <font>
      <b/>
      <sz val="13"/>
      <color theme="1"/>
      <name val="Calibri"/>
      <family val="2"/>
      <scheme val="minor"/>
    </font>
    <font>
      <b/>
      <sz val="10"/>
      <color theme="1"/>
      <name val="Calibri"/>
      <family val="2"/>
      <scheme val="minor"/>
    </font>
  </fonts>
  <fills count="18">
    <fill>
      <patternFill patternType="none"/>
    </fill>
    <fill>
      <patternFill patternType="gray125"/>
    </fill>
    <fill>
      <patternFill patternType="solid">
        <fgColor theme="0" tint="-4.9989318521683403E-2"/>
        <bgColor indexed="64"/>
      </patternFill>
    </fill>
    <fill>
      <patternFill patternType="solid">
        <fgColor theme="3" tint="0.79998168889431442"/>
        <bgColor indexed="64"/>
      </patternFill>
    </fill>
    <fill>
      <patternFill patternType="solid">
        <fgColor theme="1"/>
        <bgColor indexed="64"/>
      </patternFill>
    </fill>
    <fill>
      <patternFill patternType="solid">
        <fgColor rgb="FFFFC000"/>
        <bgColor indexed="64"/>
      </patternFill>
    </fill>
    <fill>
      <patternFill patternType="solid">
        <fgColor theme="1"/>
        <bgColor theme="1"/>
      </patternFill>
    </fill>
    <fill>
      <patternFill patternType="solid">
        <fgColor rgb="FFD6DCE4"/>
        <bgColor indexed="64"/>
      </patternFill>
    </fill>
    <fill>
      <patternFill patternType="solid">
        <fgColor rgb="FFFFFF00"/>
        <bgColor indexed="64"/>
      </patternFill>
    </fill>
    <fill>
      <patternFill patternType="solid">
        <fgColor rgb="FF9FE6FF"/>
        <bgColor indexed="64"/>
      </patternFill>
    </fill>
    <fill>
      <patternFill patternType="solid">
        <fgColor rgb="FFFFBDBD"/>
        <bgColor indexed="64"/>
      </patternFill>
    </fill>
    <fill>
      <patternFill patternType="solid">
        <fgColor rgb="FFEAEAEA"/>
        <bgColor indexed="64"/>
      </patternFill>
    </fill>
    <fill>
      <patternFill patternType="solid">
        <fgColor theme="0"/>
        <bgColor indexed="64"/>
      </patternFill>
    </fill>
    <fill>
      <patternFill patternType="solid">
        <fgColor rgb="FFFFFFFF"/>
        <bgColor rgb="FF000000"/>
      </patternFill>
    </fill>
    <fill>
      <patternFill patternType="solid">
        <fgColor rgb="FFD0CECE"/>
        <bgColor rgb="FF000000"/>
      </patternFill>
    </fill>
    <fill>
      <patternFill patternType="solid">
        <fgColor theme="4" tint="0.79998168889431442"/>
        <bgColor rgb="FF000000"/>
      </patternFill>
    </fill>
    <fill>
      <patternFill patternType="solid">
        <fgColor theme="5" tint="0.59999389629810485"/>
        <bgColor indexed="64"/>
      </patternFill>
    </fill>
    <fill>
      <patternFill patternType="solid">
        <fgColor theme="4" tint="0.39997558519241921"/>
        <bgColor indexed="64"/>
      </patternFill>
    </fill>
  </fills>
  <borders count="133">
    <border>
      <left/>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rgb="FFC00000"/>
      </left>
      <right/>
      <top style="medium">
        <color rgb="FFC00000"/>
      </top>
      <bottom/>
      <diagonal/>
    </border>
    <border>
      <left/>
      <right/>
      <top style="medium">
        <color rgb="FFC00000"/>
      </top>
      <bottom/>
      <diagonal/>
    </border>
    <border>
      <left/>
      <right style="medium">
        <color rgb="FFC00000"/>
      </right>
      <top style="medium">
        <color rgb="FFC00000"/>
      </top>
      <bottom/>
      <diagonal/>
    </border>
    <border>
      <left style="medium">
        <color rgb="FFC00000"/>
      </left>
      <right/>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diagonal/>
    </border>
    <border>
      <left/>
      <right style="medium">
        <color rgb="FFC00000"/>
      </right>
      <top/>
      <bottom/>
      <diagonal/>
    </border>
    <border>
      <left/>
      <right style="medium">
        <color indexed="64"/>
      </right>
      <top/>
      <bottom/>
      <diagonal/>
    </border>
    <border>
      <left style="medium">
        <color rgb="FFC00000"/>
      </left>
      <right/>
      <top/>
      <bottom style="medium">
        <color rgb="FFC00000"/>
      </bottom>
      <diagonal/>
    </border>
    <border>
      <left/>
      <right/>
      <top/>
      <bottom style="medium">
        <color rgb="FFC00000"/>
      </bottom>
      <diagonal/>
    </border>
    <border>
      <left/>
      <right style="medium">
        <color rgb="FFC00000"/>
      </right>
      <top/>
      <bottom style="medium">
        <color rgb="FFC00000"/>
      </bottom>
      <diagonal/>
    </border>
    <border>
      <left style="medium">
        <color rgb="FFC00000"/>
      </left>
      <right/>
      <top/>
      <bottom style="thick">
        <color indexed="64"/>
      </bottom>
      <diagonal/>
    </border>
    <border>
      <left/>
      <right/>
      <top/>
      <bottom style="thick">
        <color auto="1"/>
      </bottom>
      <diagonal/>
    </border>
    <border>
      <left/>
      <right/>
      <top/>
      <bottom style="medium">
        <color indexed="64"/>
      </bottom>
      <diagonal/>
    </border>
    <border>
      <left/>
      <right style="medium">
        <color indexed="64"/>
      </right>
      <top/>
      <bottom style="medium">
        <color indexed="64"/>
      </bottom>
      <diagonal/>
    </border>
    <border>
      <left style="thick">
        <color auto="1"/>
      </left>
      <right/>
      <top/>
      <bottom/>
      <diagonal/>
    </border>
    <border>
      <left/>
      <right style="thick">
        <color indexed="64"/>
      </right>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style="medium">
        <color indexed="64"/>
      </left>
      <right/>
      <top style="medium">
        <color indexed="64"/>
      </top>
      <bottom style="thick">
        <color indexed="64"/>
      </bottom>
      <diagonal/>
    </border>
    <border>
      <left/>
      <right style="medium">
        <color indexed="64"/>
      </right>
      <top style="medium">
        <color indexed="64"/>
      </top>
      <bottom style="thick">
        <color auto="1"/>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medium">
        <color indexed="64"/>
      </left>
      <right style="medium">
        <color indexed="64"/>
      </right>
      <top/>
      <bottom/>
      <diagonal/>
    </border>
    <border>
      <left style="thick">
        <color indexed="64"/>
      </left>
      <right/>
      <top style="thick">
        <color indexed="64"/>
      </top>
      <bottom/>
      <diagonal/>
    </border>
    <border>
      <left/>
      <right/>
      <top style="thick">
        <color indexed="64"/>
      </top>
      <bottom/>
      <diagonal/>
    </border>
    <border>
      <left style="medium">
        <color indexed="64"/>
      </left>
      <right style="medium">
        <color indexed="64"/>
      </right>
      <top style="medium">
        <color indexed="64"/>
      </top>
      <bottom/>
      <diagonal/>
    </border>
    <border>
      <left/>
      <right style="thick">
        <color auto="1"/>
      </right>
      <top style="thick">
        <color auto="1"/>
      </top>
      <bottom/>
      <diagonal/>
    </border>
    <border>
      <left style="thick">
        <color auto="1"/>
      </left>
      <right/>
      <top/>
      <bottom style="thick">
        <color auto="1"/>
      </bottom>
      <diagonal/>
    </border>
    <border>
      <left/>
      <right style="thick">
        <color auto="1"/>
      </right>
      <top/>
      <bottom style="thick">
        <color auto="1"/>
      </bottom>
      <diagonal/>
    </border>
    <border>
      <left style="thick">
        <color indexed="64"/>
      </left>
      <right/>
      <top/>
      <bottom style="medium">
        <color indexed="64"/>
      </bottom>
      <diagonal/>
    </border>
    <border>
      <left/>
      <right style="thick">
        <color indexed="64"/>
      </right>
      <top/>
      <bottom style="medium">
        <color indexed="64"/>
      </bottom>
      <diagonal/>
    </border>
    <border>
      <left style="thick">
        <color auto="1"/>
      </left>
      <right/>
      <top style="medium">
        <color auto="1"/>
      </top>
      <bottom/>
      <diagonal/>
    </border>
    <border>
      <left/>
      <right style="thick">
        <color auto="1"/>
      </right>
      <top style="medium">
        <color auto="1"/>
      </top>
      <bottom/>
      <diagonal/>
    </border>
    <border>
      <left style="thick">
        <color indexed="64"/>
      </left>
      <right style="thin">
        <color indexed="64"/>
      </right>
      <top style="thin">
        <color indexed="64"/>
      </top>
      <bottom/>
      <diagonal/>
    </border>
    <border>
      <left style="thin">
        <color indexed="64"/>
      </left>
      <right style="thick">
        <color indexed="64"/>
      </right>
      <top style="thin">
        <color indexed="64"/>
      </top>
      <bottom/>
      <diagonal/>
    </border>
    <border>
      <left style="thick">
        <color indexed="64"/>
      </left>
      <right style="thin">
        <color indexed="64"/>
      </right>
      <top/>
      <bottom style="thick">
        <color auto="1"/>
      </bottom>
      <diagonal/>
    </border>
    <border>
      <left style="thin">
        <color indexed="64"/>
      </left>
      <right style="thin">
        <color indexed="64"/>
      </right>
      <top/>
      <bottom style="thick">
        <color auto="1"/>
      </bottom>
      <diagonal/>
    </border>
    <border>
      <left style="thin">
        <color indexed="64"/>
      </left>
      <right style="thick">
        <color indexed="64"/>
      </right>
      <top/>
      <bottom style="thick">
        <color auto="1"/>
      </bottom>
      <diagonal/>
    </border>
    <border>
      <left style="thick">
        <color auto="1"/>
      </left>
      <right/>
      <top style="thin">
        <color theme="1"/>
      </top>
      <bottom/>
      <diagonal/>
    </border>
    <border>
      <left style="thick">
        <color theme="1"/>
      </left>
      <right style="thick">
        <color auto="1"/>
      </right>
      <top style="thick">
        <color theme="1"/>
      </top>
      <bottom/>
      <diagonal/>
    </border>
    <border>
      <left style="thick">
        <color theme="1"/>
      </left>
      <right style="thick">
        <color auto="1"/>
      </right>
      <top/>
      <bottom/>
      <diagonal/>
    </border>
    <border>
      <left style="thick">
        <color theme="1"/>
      </left>
      <right style="thick">
        <color auto="1"/>
      </right>
      <top/>
      <bottom style="thick">
        <color theme="1"/>
      </bottom>
      <diagonal/>
    </border>
    <border>
      <left style="thin">
        <color indexed="64"/>
      </left>
      <right/>
      <top style="thin">
        <color indexed="64"/>
      </top>
      <bottom/>
      <diagonal/>
    </border>
    <border>
      <left style="thin">
        <color auto="1"/>
      </left>
      <right/>
      <top/>
      <bottom/>
      <diagonal/>
    </border>
    <border>
      <left style="thin">
        <color auto="1"/>
      </left>
      <right/>
      <top/>
      <bottom style="thin">
        <color auto="1"/>
      </bottom>
      <diagonal/>
    </border>
    <border>
      <left/>
      <right style="thick">
        <color indexed="64"/>
      </right>
      <top style="thick">
        <color indexed="64"/>
      </top>
      <bottom style="thick">
        <color auto="1"/>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thick">
        <color indexed="64"/>
      </right>
      <top/>
      <bottom style="thick">
        <color indexed="64"/>
      </bottom>
      <diagonal/>
    </border>
    <border>
      <left/>
      <right style="thick">
        <color rgb="FF00B0F0"/>
      </right>
      <top style="thick">
        <color rgb="FF00B0F0"/>
      </top>
      <bottom/>
      <diagonal/>
    </border>
    <border>
      <left style="thick">
        <color rgb="FF00B0F0"/>
      </left>
      <right/>
      <top/>
      <bottom/>
      <diagonal/>
    </border>
    <border>
      <left/>
      <right style="thick">
        <color rgb="FF00B0F0"/>
      </right>
      <top/>
      <bottom/>
      <diagonal/>
    </border>
    <border>
      <left style="thick">
        <color rgb="FF00B0F0"/>
      </left>
      <right/>
      <top style="thick">
        <color rgb="FF00B0F0"/>
      </top>
      <bottom style="thick">
        <color rgb="FF00B0F0"/>
      </bottom>
      <diagonal/>
    </border>
    <border>
      <left/>
      <right style="thick">
        <color rgb="FF00B0F0"/>
      </right>
      <top style="thick">
        <color rgb="FF00B0F0"/>
      </top>
      <bottom style="thick">
        <color rgb="FF00B0F0"/>
      </bottom>
      <diagonal/>
    </border>
    <border>
      <left style="thick">
        <color rgb="FFFFC000"/>
      </left>
      <right style="thick">
        <color rgb="FFFFC000"/>
      </right>
      <top style="thick">
        <color rgb="FFFFC000"/>
      </top>
      <bottom style="thick">
        <color rgb="FFFFC000"/>
      </bottom>
      <diagonal/>
    </border>
    <border>
      <left/>
      <right style="thick">
        <color rgb="FFFFC000"/>
      </right>
      <top style="thick">
        <color rgb="FFFFC000"/>
      </top>
      <bottom style="thick">
        <color rgb="FFFFC000"/>
      </bottom>
      <diagonal/>
    </border>
    <border>
      <left style="thick">
        <color auto="1"/>
      </left>
      <right style="thick">
        <color auto="1"/>
      </right>
      <top style="thick">
        <color auto="1"/>
      </top>
      <bottom style="thick">
        <color auto="1"/>
      </bottom>
      <diagonal/>
    </border>
    <border>
      <left style="thick">
        <color auto="1"/>
      </left>
      <right style="dashed">
        <color auto="1"/>
      </right>
      <top style="thick">
        <color auto="1"/>
      </top>
      <bottom/>
      <diagonal/>
    </border>
    <border>
      <left style="dashed">
        <color auto="1"/>
      </left>
      <right style="dashed">
        <color auto="1"/>
      </right>
      <top style="thick">
        <color auto="1"/>
      </top>
      <bottom/>
      <diagonal/>
    </border>
    <border>
      <left style="thick">
        <color auto="1"/>
      </left>
      <right style="dashed">
        <color auto="1"/>
      </right>
      <top/>
      <bottom/>
      <diagonal/>
    </border>
    <border>
      <left style="dashed">
        <color auto="1"/>
      </left>
      <right style="dashed">
        <color auto="1"/>
      </right>
      <top/>
      <bottom/>
      <diagonal/>
    </border>
    <border>
      <left style="thick">
        <color auto="1"/>
      </left>
      <right style="dashed">
        <color auto="1"/>
      </right>
      <top/>
      <bottom style="thick">
        <color auto="1"/>
      </bottom>
      <diagonal/>
    </border>
    <border>
      <left style="dashed">
        <color auto="1"/>
      </left>
      <right style="dashed">
        <color auto="1"/>
      </right>
      <top/>
      <bottom style="thick">
        <color auto="1"/>
      </bottom>
      <diagonal/>
    </border>
    <border>
      <left style="dashed">
        <color auto="1"/>
      </left>
      <right style="thick">
        <color auto="1"/>
      </right>
      <top/>
      <bottom style="thick">
        <color auto="1"/>
      </bottom>
      <diagonal/>
    </border>
    <border>
      <left style="medium">
        <color auto="1"/>
      </left>
      <right/>
      <top style="thick">
        <color auto="1"/>
      </top>
      <bottom/>
      <diagonal/>
    </border>
    <border>
      <left style="thick">
        <color auto="1"/>
      </left>
      <right style="dashDot">
        <color auto="1"/>
      </right>
      <top style="thick">
        <color auto="1"/>
      </top>
      <bottom/>
      <diagonal/>
    </border>
    <border>
      <left style="thick">
        <color auto="1"/>
      </left>
      <right style="dashDot">
        <color auto="1"/>
      </right>
      <top/>
      <bottom/>
      <diagonal/>
    </border>
    <border>
      <left style="thick">
        <color auto="1"/>
      </left>
      <right style="dashDot">
        <color auto="1"/>
      </right>
      <top/>
      <bottom style="thick">
        <color auto="1"/>
      </bottom>
      <diagonal/>
    </border>
    <border>
      <left style="thick">
        <color auto="1"/>
      </left>
      <right/>
      <top style="thick">
        <color auto="1"/>
      </top>
      <bottom style="medium">
        <color auto="1"/>
      </bottom>
      <diagonal/>
    </border>
    <border>
      <left/>
      <right style="thick">
        <color auto="1"/>
      </right>
      <top style="thick">
        <color auto="1"/>
      </top>
      <bottom style="medium">
        <color auto="1"/>
      </bottom>
      <diagonal/>
    </border>
    <border>
      <left style="thick">
        <color auto="1"/>
      </left>
      <right/>
      <top/>
      <bottom style="thin">
        <color auto="1"/>
      </bottom>
      <diagonal/>
    </border>
    <border>
      <left/>
      <right style="thick">
        <color auto="1"/>
      </right>
      <top/>
      <bottom style="thin">
        <color auto="1"/>
      </bottom>
      <diagonal/>
    </border>
    <border>
      <left/>
      <right/>
      <top style="medium">
        <color auto="1"/>
      </top>
      <bottom style="medium">
        <color auto="1"/>
      </bottom>
      <diagonal/>
    </border>
    <border>
      <left/>
      <right/>
      <top style="thick">
        <color indexed="64"/>
      </top>
      <bottom style="medium">
        <color auto="1"/>
      </bottom>
      <diagonal/>
    </border>
    <border>
      <left style="thick">
        <color indexed="64"/>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top style="thick">
        <color indexed="64"/>
      </top>
      <bottom style="medium">
        <color indexed="64"/>
      </bottom>
      <diagonal/>
    </border>
    <border>
      <left/>
      <right style="medium">
        <color indexed="64"/>
      </right>
      <top style="thick">
        <color indexed="64"/>
      </top>
      <bottom style="medium">
        <color indexed="64"/>
      </bottom>
      <diagonal/>
    </border>
    <border>
      <left style="medium">
        <color indexed="64"/>
      </left>
      <right style="thick">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ck">
        <color indexed="64"/>
      </top>
      <bottom/>
      <diagonal/>
    </border>
    <border>
      <left/>
      <right style="medium">
        <color indexed="64"/>
      </right>
      <top/>
      <bottom style="thick">
        <color indexed="64"/>
      </bottom>
      <diagonal/>
    </border>
    <border>
      <left style="medium">
        <color auto="1"/>
      </left>
      <right/>
      <top/>
      <bottom style="dashDot">
        <color auto="1"/>
      </bottom>
      <diagonal/>
    </border>
    <border>
      <left style="dashDot">
        <color auto="1"/>
      </left>
      <right style="dashDot">
        <color auto="1"/>
      </right>
      <top/>
      <bottom style="dashDot">
        <color auto="1"/>
      </bottom>
      <diagonal/>
    </border>
    <border>
      <left/>
      <right style="medium">
        <color auto="1"/>
      </right>
      <top/>
      <bottom style="dashDot">
        <color auto="1"/>
      </bottom>
      <diagonal/>
    </border>
    <border>
      <left style="dashDot">
        <color auto="1"/>
      </left>
      <right style="thick">
        <color auto="1"/>
      </right>
      <top/>
      <bottom style="dashDot">
        <color auto="1"/>
      </bottom>
      <diagonal/>
    </border>
    <border>
      <left style="medium">
        <color auto="1"/>
      </left>
      <right/>
      <top style="dashDot">
        <color auto="1"/>
      </top>
      <bottom style="thick">
        <color auto="1"/>
      </bottom>
      <diagonal/>
    </border>
    <border>
      <left style="dashDot">
        <color auto="1"/>
      </left>
      <right style="dashDot">
        <color auto="1"/>
      </right>
      <top style="dashDot">
        <color auto="1"/>
      </top>
      <bottom style="thick">
        <color auto="1"/>
      </bottom>
      <diagonal/>
    </border>
    <border>
      <left/>
      <right style="medium">
        <color auto="1"/>
      </right>
      <top style="dashDot">
        <color auto="1"/>
      </top>
      <bottom style="thick">
        <color auto="1"/>
      </bottom>
      <diagonal/>
    </border>
    <border>
      <left style="thick">
        <color indexed="64"/>
      </left>
      <right style="medium">
        <color indexed="64"/>
      </right>
      <top style="medium">
        <color indexed="64"/>
      </top>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thick">
        <color auto="1"/>
      </right>
      <top style="medium">
        <color indexed="64"/>
      </top>
      <bottom style="hair">
        <color indexed="64"/>
      </bottom>
      <diagonal/>
    </border>
    <border>
      <left style="thick">
        <color indexed="64"/>
      </left>
      <right style="medium">
        <color indexed="64"/>
      </right>
      <top/>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ck">
        <color auto="1"/>
      </right>
      <top style="hair">
        <color indexed="64"/>
      </top>
      <bottom style="hair">
        <color indexed="64"/>
      </bottom>
      <diagonal/>
    </border>
    <border>
      <left style="thick">
        <color indexed="64"/>
      </left>
      <right style="medium">
        <color indexed="64"/>
      </right>
      <top/>
      <bottom style="thick">
        <color indexed="64"/>
      </bottom>
      <diagonal/>
    </border>
    <border>
      <left style="medium">
        <color indexed="64"/>
      </left>
      <right style="hair">
        <color indexed="64"/>
      </right>
      <top style="hair">
        <color indexed="64"/>
      </top>
      <bottom style="thick">
        <color auto="1"/>
      </bottom>
      <diagonal/>
    </border>
    <border>
      <left style="hair">
        <color indexed="64"/>
      </left>
      <right style="hair">
        <color indexed="64"/>
      </right>
      <top style="hair">
        <color indexed="64"/>
      </top>
      <bottom style="thick">
        <color auto="1"/>
      </bottom>
      <diagonal/>
    </border>
    <border>
      <left style="hair">
        <color indexed="64"/>
      </left>
      <right style="thick">
        <color auto="1"/>
      </right>
      <top style="hair">
        <color indexed="64"/>
      </top>
      <bottom style="thick">
        <color auto="1"/>
      </bottom>
      <diagonal/>
    </border>
    <border>
      <left style="thick">
        <color auto="1"/>
      </left>
      <right/>
      <top style="thin">
        <color auto="1"/>
      </top>
      <bottom style="dashed">
        <color auto="1"/>
      </bottom>
      <diagonal/>
    </border>
    <border>
      <left/>
      <right/>
      <top style="thin">
        <color auto="1"/>
      </top>
      <bottom style="dashed">
        <color auto="1"/>
      </bottom>
      <diagonal/>
    </border>
    <border>
      <left/>
      <right style="thick">
        <color indexed="64"/>
      </right>
      <top style="thin">
        <color auto="1"/>
      </top>
      <bottom style="dashed">
        <color auto="1"/>
      </bottom>
      <diagonal/>
    </border>
    <border>
      <left/>
      <right style="thick">
        <color rgb="FFFFC000"/>
      </right>
      <top/>
      <bottom/>
      <diagonal/>
    </border>
    <border>
      <left/>
      <right style="thick">
        <color rgb="FFFFC000"/>
      </right>
      <top/>
      <bottom style="thick">
        <color rgb="FFFFC000"/>
      </bottom>
      <diagonal/>
    </border>
    <border>
      <left/>
      <right style="thick">
        <color rgb="FFFFC000"/>
      </right>
      <top style="thick">
        <color rgb="FFFFC000"/>
      </top>
      <bottom/>
      <diagonal/>
    </border>
    <border>
      <left style="thick">
        <color rgb="FFFFC000"/>
      </left>
      <right style="thick">
        <color rgb="FFFFC000"/>
      </right>
      <top style="thick">
        <color rgb="FFFFC000"/>
      </top>
      <bottom/>
      <diagonal/>
    </border>
    <border>
      <left style="thick">
        <color rgb="FFFFC000"/>
      </left>
      <right style="thick">
        <color rgb="FFFFC000"/>
      </right>
      <top/>
      <bottom/>
      <diagonal/>
    </border>
    <border>
      <left style="thick">
        <color rgb="FFFFC000"/>
      </left>
      <right style="thick">
        <color rgb="FFFFC000"/>
      </right>
      <top/>
      <bottom style="thick">
        <color rgb="FFFFC000"/>
      </bottom>
      <diagonal/>
    </border>
    <border>
      <left style="medium">
        <color indexed="64"/>
      </left>
      <right/>
      <top/>
      <bottom style="thick">
        <color auto="1"/>
      </bottom>
      <diagonal/>
    </border>
    <border>
      <left style="thick">
        <color auto="1"/>
      </left>
      <right/>
      <top/>
      <bottom style="thick">
        <color theme="1"/>
      </bottom>
      <diagonal/>
    </border>
    <border>
      <left style="thick">
        <color indexed="64"/>
      </left>
      <right style="thin">
        <color indexed="64"/>
      </right>
      <top/>
      <bottom style="thick">
        <color theme="1"/>
      </bottom>
      <diagonal/>
    </border>
    <border>
      <left style="thin">
        <color indexed="64"/>
      </left>
      <right style="thin">
        <color indexed="64"/>
      </right>
      <top style="thin">
        <color indexed="64"/>
      </top>
      <bottom style="thick">
        <color theme="1"/>
      </bottom>
      <diagonal/>
    </border>
    <border>
      <left style="thin">
        <color indexed="64"/>
      </left>
      <right style="thin">
        <color indexed="64"/>
      </right>
      <top/>
      <bottom style="thick">
        <color theme="1"/>
      </bottom>
      <diagonal/>
    </border>
    <border>
      <left style="thin">
        <color indexed="64"/>
      </left>
      <right style="thick">
        <color indexed="64"/>
      </right>
      <top/>
      <bottom style="thick">
        <color theme="1"/>
      </bottom>
      <diagonal/>
    </border>
    <border>
      <left style="thick">
        <color auto="1"/>
      </left>
      <right style="dashDot">
        <color auto="1"/>
      </right>
      <top style="thick">
        <color auto="1"/>
      </top>
      <bottom style="dashDot">
        <color auto="1"/>
      </bottom>
      <diagonal/>
    </border>
    <border>
      <left style="dashDot">
        <color auto="1"/>
      </left>
      <right style="dashDot">
        <color auto="1"/>
      </right>
      <top style="thick">
        <color auto="1"/>
      </top>
      <bottom style="dashDot">
        <color auto="1"/>
      </bottom>
      <diagonal/>
    </border>
    <border>
      <left style="dashDot">
        <color auto="1"/>
      </left>
      <right style="thick">
        <color auto="1"/>
      </right>
      <top style="thick">
        <color auto="1"/>
      </top>
      <bottom style="dashDot">
        <color auto="1"/>
      </bottom>
      <diagonal/>
    </border>
    <border>
      <left style="thick">
        <color auto="1"/>
      </left>
      <right style="dashDot">
        <color auto="1"/>
      </right>
      <top style="dashDot">
        <color auto="1"/>
      </top>
      <bottom style="dashDot">
        <color auto="1"/>
      </bottom>
      <diagonal/>
    </border>
    <border>
      <left style="dashDot">
        <color auto="1"/>
      </left>
      <right style="dashDot">
        <color auto="1"/>
      </right>
      <top style="dashDot">
        <color auto="1"/>
      </top>
      <bottom style="dashDot">
        <color auto="1"/>
      </bottom>
      <diagonal/>
    </border>
    <border>
      <left style="dashDot">
        <color auto="1"/>
      </left>
      <right style="thick">
        <color auto="1"/>
      </right>
      <top style="dashDot">
        <color auto="1"/>
      </top>
      <bottom style="dashDot">
        <color auto="1"/>
      </bottom>
      <diagonal/>
    </border>
    <border>
      <left style="thick">
        <color auto="1"/>
      </left>
      <right style="dashDot">
        <color auto="1"/>
      </right>
      <top style="dashDot">
        <color auto="1"/>
      </top>
      <bottom style="thick">
        <color auto="1"/>
      </bottom>
      <diagonal/>
    </border>
    <border>
      <left style="dashDot">
        <color auto="1"/>
      </left>
      <right style="thick">
        <color auto="1"/>
      </right>
      <top style="dashDot">
        <color auto="1"/>
      </top>
      <bottom style="thick">
        <color auto="1"/>
      </bottom>
      <diagonal/>
    </border>
  </borders>
  <cellStyleXfs count="3">
    <xf numFmtId="0" fontId="0" fillId="0" borderId="0"/>
    <xf numFmtId="9" fontId="1" fillId="0" borderId="0" applyFont="0" applyFill="0" applyBorder="0" applyAlignment="0" applyProtection="0"/>
    <xf numFmtId="0" fontId="5" fillId="0" borderId="0" applyNumberFormat="0" applyFill="0" applyBorder="0" applyAlignment="0" applyProtection="0"/>
  </cellStyleXfs>
  <cellXfs count="447">
    <xf numFmtId="0" fontId="0" fillId="0" borderId="0" xfId="0"/>
    <xf numFmtId="14" fontId="0" fillId="0" borderId="0" xfId="0" applyNumberFormat="1"/>
    <xf numFmtId="14" fontId="3" fillId="0" borderId="0" xfId="0" applyNumberFormat="1" applyFont="1"/>
    <xf numFmtId="2" fontId="0" fillId="0" borderId="0" xfId="0" applyNumberFormat="1"/>
    <xf numFmtId="3" fontId="0" fillId="0" borderId="0" xfId="0" applyNumberFormat="1"/>
    <xf numFmtId="0" fontId="3" fillId="2" borderId="4" xfId="0" applyFont="1" applyFill="1" applyBorder="1" applyAlignment="1">
      <alignment horizontal="center" vertical="center"/>
    </xf>
    <xf numFmtId="0" fontId="3" fillId="2" borderId="7" xfId="0" applyFont="1" applyFill="1" applyBorder="1" applyAlignment="1">
      <alignment horizontal="center" vertical="center"/>
    </xf>
    <xf numFmtId="0" fontId="2" fillId="0" borderId="0" xfId="0" applyFont="1" applyAlignment="1">
      <alignment horizontal="center" vertical="center"/>
    </xf>
    <xf numFmtId="0" fontId="3" fillId="2" borderId="13" xfId="0" applyFont="1" applyFill="1" applyBorder="1" applyAlignment="1">
      <alignment horizontal="center" vertical="center" wrapText="1"/>
    </xf>
    <xf numFmtId="0" fontId="2" fillId="0" borderId="20" xfId="0" applyFont="1" applyBorder="1" applyAlignment="1">
      <alignment horizontal="center" vertical="center"/>
    </xf>
    <xf numFmtId="0" fontId="2" fillId="0" borderId="21" xfId="0" applyFont="1" applyBorder="1" applyAlignment="1">
      <alignment horizontal="center" vertical="center"/>
    </xf>
    <xf numFmtId="0" fontId="2" fillId="0" borderId="0" xfId="0" applyFont="1" applyAlignment="1">
      <alignment horizontal="center" vertical="center" wrapText="1"/>
    </xf>
    <xf numFmtId="0" fontId="2" fillId="0" borderId="24" xfId="0" applyFont="1" applyBorder="1" applyAlignment="1">
      <alignment horizontal="center" vertical="center" wrapText="1"/>
    </xf>
    <xf numFmtId="0" fontId="13" fillId="2" borderId="25" xfId="0" applyFont="1" applyFill="1" applyBorder="1" applyAlignment="1">
      <alignment horizontal="center" vertical="center" wrapText="1"/>
    </xf>
    <xf numFmtId="0" fontId="2" fillId="0" borderId="26" xfId="0" applyFont="1" applyBorder="1" applyAlignment="1">
      <alignment horizontal="center" vertical="center" wrapText="1"/>
    </xf>
    <xf numFmtId="0" fontId="13" fillId="2" borderId="27" xfId="0" applyFont="1" applyFill="1" applyBorder="1" applyAlignment="1">
      <alignment horizontal="center" vertical="center" wrapText="1"/>
    </xf>
    <xf numFmtId="9" fontId="0" fillId="0" borderId="2" xfId="1" applyFont="1" applyBorder="1" applyAlignment="1">
      <alignment horizontal="center" vertical="center"/>
    </xf>
    <xf numFmtId="9" fontId="13" fillId="2" borderId="12" xfId="0" applyNumberFormat="1" applyFont="1" applyFill="1" applyBorder="1" applyAlignment="1">
      <alignment horizontal="center" vertical="center" wrapText="1"/>
    </xf>
    <xf numFmtId="0" fontId="0" fillId="0" borderId="0" xfId="0" applyAlignment="1">
      <alignment vertical="top" wrapText="1"/>
    </xf>
    <xf numFmtId="0" fontId="16" fillId="0" borderId="0" xfId="0" applyFont="1" applyAlignment="1">
      <alignment horizontal="center" vertical="center"/>
    </xf>
    <xf numFmtId="0" fontId="0" fillId="4" borderId="34" xfId="0" applyFill="1" applyBorder="1" applyAlignment="1">
      <alignment horizontal="center" vertical="center"/>
    </xf>
    <xf numFmtId="0" fontId="0" fillId="4" borderId="31" xfId="0" applyFill="1" applyBorder="1" applyAlignment="1">
      <alignment horizontal="center" vertical="center"/>
    </xf>
    <xf numFmtId="0" fontId="0" fillId="0" borderId="31" xfId="0" applyBorder="1" applyAlignment="1">
      <alignment horizontal="center" vertical="center"/>
    </xf>
    <xf numFmtId="0" fontId="14" fillId="0" borderId="28" xfId="0" applyFont="1" applyBorder="1" applyAlignment="1" applyProtection="1">
      <alignment horizontal="center" vertical="center"/>
      <protection locked="0"/>
    </xf>
    <xf numFmtId="0" fontId="14" fillId="0" borderId="29" xfId="0" applyFont="1" applyBorder="1" applyAlignment="1" applyProtection="1">
      <alignment horizontal="center" vertical="center"/>
      <protection locked="0"/>
    </xf>
    <xf numFmtId="0" fontId="14" fillId="0" borderId="30" xfId="0" applyFont="1" applyBorder="1" applyAlignment="1" applyProtection="1">
      <alignment horizontal="center" vertical="center"/>
      <protection locked="0"/>
    </xf>
    <xf numFmtId="0" fontId="14" fillId="0" borderId="42" xfId="0" applyFont="1" applyBorder="1" applyAlignment="1" applyProtection="1">
      <alignment horizontal="center" vertical="center"/>
      <protection locked="0"/>
    </xf>
    <xf numFmtId="0" fontId="14" fillId="0" borderId="10" xfId="0" applyFont="1" applyBorder="1" applyAlignment="1" applyProtection="1">
      <alignment horizontal="center" vertical="center"/>
      <protection locked="0"/>
    </xf>
    <xf numFmtId="0" fontId="14" fillId="0" borderId="43" xfId="0" applyFont="1" applyBorder="1" applyAlignment="1" applyProtection="1">
      <alignment horizontal="center" vertical="center"/>
      <protection locked="0"/>
    </xf>
    <xf numFmtId="0" fontId="14" fillId="0" borderId="44" xfId="0" applyFont="1" applyBorder="1" applyAlignment="1" applyProtection="1">
      <alignment horizontal="center" vertical="center"/>
      <protection locked="0"/>
    </xf>
    <xf numFmtId="0" fontId="14" fillId="0" borderId="45" xfId="0" applyFont="1" applyBorder="1" applyAlignment="1" applyProtection="1">
      <alignment horizontal="center" vertical="center"/>
      <protection locked="0"/>
    </xf>
    <xf numFmtId="0" fontId="14" fillId="0" borderId="46" xfId="0" applyFont="1" applyBorder="1" applyAlignment="1" applyProtection="1">
      <alignment horizontal="center" vertical="center"/>
      <protection locked="0"/>
    </xf>
    <xf numFmtId="0" fontId="4" fillId="7" borderId="0" xfId="0" applyFont="1" applyFill="1" applyAlignment="1">
      <alignment horizontal="center" vertical="center"/>
    </xf>
    <xf numFmtId="164" fontId="0" fillId="7" borderId="0" xfId="0" applyNumberFormat="1" applyFill="1" applyAlignment="1">
      <alignment horizontal="center" vertical="center"/>
    </xf>
    <xf numFmtId="0" fontId="0" fillId="7" borderId="0" xfId="0" applyFill="1"/>
    <xf numFmtId="0" fontId="11" fillId="7" borderId="0" xfId="0" applyFont="1" applyFill="1" applyAlignment="1">
      <alignment horizontal="center" vertical="center"/>
    </xf>
    <xf numFmtId="0" fontId="15" fillId="6" borderId="47" xfId="0" applyFont="1" applyFill="1" applyBorder="1" applyAlignment="1">
      <alignment horizontal="center" vertical="center"/>
    </xf>
    <xf numFmtId="0" fontId="9" fillId="5" borderId="51" xfId="0" applyFont="1" applyFill="1" applyBorder="1" applyAlignment="1">
      <alignment horizontal="center" vertical="center"/>
    </xf>
    <xf numFmtId="0" fontId="0" fillId="5" borderId="52" xfId="0" applyFill="1" applyBorder="1" applyAlignment="1">
      <alignment horizontal="center" vertical="center"/>
    </xf>
    <xf numFmtId="0" fontId="0" fillId="5" borderId="52" xfId="0" quotePrefix="1" applyFill="1" applyBorder="1" applyAlignment="1">
      <alignment horizontal="center" vertical="center"/>
    </xf>
    <xf numFmtId="0" fontId="0" fillId="5" borderId="53" xfId="0" applyFill="1" applyBorder="1" applyAlignment="1">
      <alignment horizontal="center" vertical="center"/>
    </xf>
    <xf numFmtId="0" fontId="0" fillId="0" borderId="0" xfId="0" applyAlignment="1" applyProtection="1">
      <alignment horizontal="center" vertical="center"/>
      <protection locked="0"/>
    </xf>
    <xf numFmtId="0" fontId="0" fillId="0" borderId="2" xfId="0" applyBorder="1" applyAlignment="1" applyProtection="1">
      <alignment horizontal="center" vertical="center"/>
      <protection locked="0"/>
    </xf>
    <xf numFmtId="0" fontId="13" fillId="2" borderId="12" xfId="0" applyFont="1" applyFill="1" applyBorder="1" applyAlignment="1" applyProtection="1">
      <alignment horizontal="center" vertical="center"/>
      <protection locked="0"/>
    </xf>
    <xf numFmtId="0" fontId="13" fillId="2" borderId="12" xfId="0" applyFont="1" applyFill="1" applyBorder="1" applyAlignment="1" applyProtection="1">
      <alignment horizontal="center" vertical="center" wrapText="1"/>
      <protection locked="0"/>
    </xf>
    <xf numFmtId="0" fontId="20" fillId="0" borderId="29" xfId="0" applyFont="1" applyBorder="1" applyAlignment="1" applyProtection="1">
      <alignment horizontal="center" vertical="center"/>
      <protection locked="0"/>
    </xf>
    <xf numFmtId="14" fontId="4" fillId="0" borderId="0" xfId="0" applyNumberFormat="1" applyFont="1"/>
    <xf numFmtId="165" fontId="0" fillId="0" borderId="0" xfId="0" applyNumberFormat="1"/>
    <xf numFmtId="166" fontId="0" fillId="0" borderId="0" xfId="0" applyNumberFormat="1"/>
    <xf numFmtId="167" fontId="0" fillId="0" borderId="0" xfId="0" applyNumberFormat="1"/>
    <xf numFmtId="0" fontId="5" fillId="0" borderId="0" xfId="2"/>
    <xf numFmtId="0" fontId="21" fillId="0" borderId="0" xfId="0" applyFont="1"/>
    <xf numFmtId="0" fontId="0" fillId="0" borderId="1" xfId="0" applyBorder="1"/>
    <xf numFmtId="0" fontId="0" fillId="0" borderId="2" xfId="0" applyBorder="1"/>
    <xf numFmtId="0" fontId="0" fillId="0" borderId="3" xfId="0" applyBorder="1"/>
    <xf numFmtId="14" fontId="0" fillId="0" borderId="0" xfId="0" applyNumberFormat="1" applyAlignment="1">
      <alignment horizontal="right"/>
    </xf>
    <xf numFmtId="1" fontId="0" fillId="0" borderId="0" xfId="0" applyNumberFormat="1"/>
    <xf numFmtId="14" fontId="0" fillId="8" borderId="0" xfId="0" applyNumberFormat="1" applyFill="1"/>
    <xf numFmtId="0" fontId="0" fillId="7" borderId="55" xfId="0" applyFill="1" applyBorder="1"/>
    <xf numFmtId="0" fontId="2" fillId="0" borderId="20" xfId="0" applyFont="1" applyBorder="1" applyAlignment="1" applyProtection="1">
      <alignment horizontal="center" vertical="center"/>
      <protection locked="0"/>
    </xf>
    <xf numFmtId="0" fontId="2" fillId="2" borderId="48" xfId="0" applyFont="1" applyFill="1" applyBorder="1" applyAlignment="1" applyProtection="1">
      <alignment horizontal="center" vertical="center"/>
      <protection locked="0"/>
    </xf>
    <xf numFmtId="0" fontId="2" fillId="2" borderId="49" xfId="0" applyFont="1" applyFill="1" applyBorder="1" applyAlignment="1" applyProtection="1">
      <alignment horizontal="center" vertical="center"/>
      <protection locked="0"/>
    </xf>
    <xf numFmtId="0" fontId="2" fillId="2" borderId="50" xfId="0" applyFont="1" applyFill="1" applyBorder="1" applyAlignment="1" applyProtection="1">
      <alignment horizontal="center" vertical="center"/>
      <protection locked="0"/>
    </xf>
    <xf numFmtId="0" fontId="2" fillId="0" borderId="36" xfId="0" applyFont="1" applyBorder="1" applyAlignment="1" applyProtection="1">
      <alignment horizontal="center" vertical="center"/>
      <protection locked="0"/>
    </xf>
    <xf numFmtId="0" fontId="0" fillId="7" borderId="0" xfId="0" applyFill="1" applyAlignment="1">
      <alignment horizontal="left"/>
    </xf>
    <xf numFmtId="0" fontId="0" fillId="7" borderId="0" xfId="0" applyFill="1" applyAlignment="1">
      <alignment horizontal="center" vertical="center" wrapText="1"/>
    </xf>
    <xf numFmtId="0" fontId="22" fillId="9" borderId="32" xfId="0" applyFont="1" applyFill="1" applyBorder="1" applyAlignment="1">
      <alignment horizontal="center" vertical="center" wrapText="1"/>
    </xf>
    <xf numFmtId="0" fontId="22" fillId="9" borderId="33" xfId="0" applyFont="1" applyFill="1" applyBorder="1" applyAlignment="1">
      <alignment horizontal="center" vertical="center" wrapText="1"/>
    </xf>
    <xf numFmtId="0" fontId="22" fillId="9" borderId="35" xfId="0" applyFont="1" applyFill="1" applyBorder="1" applyAlignment="1">
      <alignment horizontal="center" vertical="center" wrapText="1"/>
    </xf>
    <xf numFmtId="0" fontId="22" fillId="9" borderId="20" xfId="0" applyFont="1" applyFill="1" applyBorder="1" applyAlignment="1">
      <alignment horizontal="center" vertical="center" wrapText="1"/>
    </xf>
    <xf numFmtId="0" fontId="0" fillId="10" borderId="0" xfId="0" applyFill="1" applyAlignment="1">
      <alignment horizontal="center" vertical="center" wrapText="1"/>
    </xf>
    <xf numFmtId="0" fontId="0" fillId="10" borderId="21" xfId="0" applyFill="1" applyBorder="1" applyAlignment="1">
      <alignment horizontal="center" vertical="center" wrapText="1"/>
    </xf>
    <xf numFmtId="0" fontId="22" fillId="9" borderId="36" xfId="0" applyFont="1" applyFill="1" applyBorder="1" applyAlignment="1">
      <alignment horizontal="center" vertical="center" wrapText="1"/>
    </xf>
    <xf numFmtId="168" fontId="2" fillId="10" borderId="17" xfId="0" applyNumberFormat="1" applyFont="1" applyFill="1" applyBorder="1" applyAlignment="1">
      <alignment horizontal="center" vertical="center" wrapText="1"/>
    </xf>
    <xf numFmtId="168" fontId="2" fillId="10" borderId="37" xfId="0" applyNumberFormat="1" applyFont="1" applyFill="1" applyBorder="1" applyAlignment="1">
      <alignment horizontal="center" vertical="center" wrapText="1"/>
    </xf>
    <xf numFmtId="0" fontId="0" fillId="7" borderId="58" xfId="0" applyFill="1" applyBorder="1" applyAlignment="1">
      <alignment horizontal="center" vertical="center" wrapText="1"/>
    </xf>
    <xf numFmtId="0" fontId="0" fillId="7" borderId="59" xfId="0" applyFill="1" applyBorder="1" applyAlignment="1">
      <alignment horizontal="center" vertical="center" wrapText="1"/>
    </xf>
    <xf numFmtId="0" fontId="0" fillId="7" borderId="60" xfId="0" applyFill="1" applyBorder="1" applyAlignment="1">
      <alignment horizontal="center" vertical="center" wrapText="1"/>
    </xf>
    <xf numFmtId="0" fontId="0" fillId="7" borderId="21" xfId="0" applyFill="1" applyBorder="1"/>
    <xf numFmtId="0" fontId="0" fillId="7" borderId="33" xfId="0" applyFill="1" applyBorder="1"/>
    <xf numFmtId="0" fontId="0" fillId="7" borderId="61" xfId="0" applyFill="1" applyBorder="1" applyAlignment="1">
      <alignment horizontal="center" vertical="center" wrapText="1"/>
    </xf>
    <xf numFmtId="0" fontId="0" fillId="7" borderId="62" xfId="0" applyFill="1" applyBorder="1" applyAlignment="1">
      <alignment horizontal="center" vertical="center" wrapText="1"/>
    </xf>
    <xf numFmtId="0" fontId="0" fillId="7" borderId="37" xfId="0" applyFill="1" applyBorder="1"/>
    <xf numFmtId="0" fontId="0" fillId="7" borderId="63" xfId="0" applyFill="1" applyBorder="1" applyAlignment="1">
      <alignment horizontal="center" vertical="center" wrapText="1"/>
    </xf>
    <xf numFmtId="0" fontId="0" fillId="7" borderId="64" xfId="0" applyFill="1" applyBorder="1" applyAlignment="1">
      <alignment horizontal="center" vertical="center" wrapText="1"/>
    </xf>
    <xf numFmtId="0" fontId="23" fillId="0" borderId="28" xfId="0" applyFont="1" applyBorder="1" applyAlignment="1">
      <alignment horizontal="center" vertical="center"/>
    </xf>
    <xf numFmtId="0" fontId="23" fillId="0" borderId="0" xfId="0" applyFont="1" applyAlignment="1" applyProtection="1">
      <alignment horizontal="center" vertical="center"/>
      <protection locked="0"/>
    </xf>
    <xf numFmtId="0" fontId="0" fillId="0" borderId="0" xfId="0" applyProtection="1">
      <protection locked="0"/>
    </xf>
    <xf numFmtId="0" fontId="24" fillId="12" borderId="0" xfId="0" applyFont="1" applyFill="1" applyProtection="1">
      <protection locked="0"/>
    </xf>
    <xf numFmtId="0" fontId="28" fillId="11" borderId="77" xfId="0" applyFont="1" applyFill="1" applyBorder="1" applyAlignment="1">
      <alignment horizontal="center" vertical="center"/>
    </xf>
    <xf numFmtId="0" fontId="28" fillId="11" borderId="78" xfId="0" applyFont="1" applyFill="1" applyBorder="1" applyAlignment="1">
      <alignment horizontal="center" vertical="center"/>
    </xf>
    <xf numFmtId="0" fontId="27" fillId="11" borderId="40" xfId="0" applyFont="1" applyFill="1" applyBorder="1" applyAlignment="1">
      <alignment horizontal="left" vertical="center"/>
    </xf>
    <xf numFmtId="0" fontId="0" fillId="11" borderId="41" xfId="0" applyFill="1" applyBorder="1" applyAlignment="1">
      <alignment horizontal="center" vertical="center"/>
    </xf>
    <xf numFmtId="0" fontId="27" fillId="11" borderId="79" xfId="0" applyFont="1" applyFill="1" applyBorder="1" applyAlignment="1">
      <alignment horizontal="left" vertical="center"/>
    </xf>
    <xf numFmtId="0" fontId="20" fillId="11" borderId="80" xfId="0" applyFont="1" applyFill="1" applyBorder="1" applyAlignment="1">
      <alignment horizontal="center" vertical="center"/>
    </xf>
    <xf numFmtId="0" fontId="27" fillId="11" borderId="20" xfId="0" applyFont="1" applyFill="1" applyBorder="1" applyAlignment="1">
      <alignment horizontal="left" vertical="center"/>
    </xf>
    <xf numFmtId="0" fontId="20" fillId="11" borderId="21" xfId="0" applyFont="1" applyFill="1" applyBorder="1" applyAlignment="1">
      <alignment horizontal="center" vertical="center"/>
    </xf>
    <xf numFmtId="0" fontId="27" fillId="11" borderId="36" xfId="0" applyFont="1" applyFill="1" applyBorder="1" applyAlignment="1">
      <alignment horizontal="left" vertical="center"/>
    </xf>
    <xf numFmtId="0" fontId="20" fillId="11" borderId="37" xfId="0" applyFont="1" applyFill="1" applyBorder="1" applyAlignment="1">
      <alignment horizontal="center" vertical="center"/>
    </xf>
    <xf numFmtId="0" fontId="30" fillId="0" borderId="83" xfId="0" applyFont="1" applyBorder="1" applyAlignment="1">
      <alignment horizontal="center" vertical="center" wrapText="1"/>
    </xf>
    <xf numFmtId="0" fontId="30" fillId="0" borderId="84" xfId="0" applyFont="1" applyBorder="1" applyAlignment="1">
      <alignment horizontal="center" vertical="center" wrapText="1"/>
    </xf>
    <xf numFmtId="0" fontId="30" fillId="0" borderId="87" xfId="0" applyFont="1" applyBorder="1" applyAlignment="1">
      <alignment horizontal="center" vertical="center" wrapText="1"/>
    </xf>
    <xf numFmtId="0" fontId="30" fillId="0" borderId="18" xfId="0" applyFont="1" applyBorder="1" applyAlignment="1">
      <alignment horizontal="center" vertical="center" wrapText="1"/>
    </xf>
    <xf numFmtId="0" fontId="30" fillId="0" borderId="0" xfId="0" applyFont="1" applyAlignment="1">
      <alignment horizontal="center" vertical="center" wrapText="1"/>
    </xf>
    <xf numFmtId="0" fontId="30" fillId="13" borderId="1" xfId="0" applyFont="1" applyFill="1" applyBorder="1" applyAlignment="1">
      <alignment horizontal="center" vertical="center" wrapText="1"/>
    </xf>
    <xf numFmtId="0" fontId="30" fillId="0" borderId="8" xfId="0" applyFont="1" applyBorder="1" applyAlignment="1">
      <alignment horizontal="center" vertical="center" wrapText="1"/>
    </xf>
    <xf numFmtId="0" fontId="30" fillId="0" borderId="88" xfId="0" applyFont="1" applyBorder="1" applyAlignment="1">
      <alignment horizontal="center" vertical="center" wrapText="1"/>
    </xf>
    <xf numFmtId="0" fontId="30" fillId="0" borderId="39" xfId="0" applyFont="1" applyBorder="1" applyAlignment="1">
      <alignment horizontal="center" vertical="center" wrapText="1"/>
    </xf>
    <xf numFmtId="0" fontId="30" fillId="0" borderId="81" xfId="0" applyFont="1" applyBorder="1" applyAlignment="1">
      <alignment horizontal="center" vertical="center" wrapText="1"/>
    </xf>
    <xf numFmtId="0" fontId="30" fillId="0" borderId="77" xfId="0" applyFont="1" applyBorder="1" applyAlignment="1">
      <alignment horizontal="center" vertical="center" wrapText="1"/>
    </xf>
    <xf numFmtId="0" fontId="0" fillId="0" borderId="78" xfId="0" applyBorder="1" applyAlignment="1" applyProtection="1">
      <alignment horizontal="center" vertical="center" wrapText="1"/>
      <protection locked="0"/>
    </xf>
    <xf numFmtId="0" fontId="30" fillId="0" borderId="20" xfId="0" applyFont="1" applyBorder="1" applyAlignment="1">
      <alignment horizontal="center" vertical="center" wrapText="1"/>
    </xf>
    <xf numFmtId="0" fontId="31" fillId="0" borderId="0" xfId="0" applyFont="1" applyAlignment="1" applyProtection="1">
      <alignment horizontal="center" vertical="center" wrapText="1"/>
      <protection locked="0"/>
    </xf>
    <xf numFmtId="0" fontId="30" fillId="0" borderId="21" xfId="0" applyFont="1" applyBorder="1" applyAlignment="1">
      <alignment horizontal="center" vertical="center" wrapText="1"/>
    </xf>
    <xf numFmtId="0" fontId="30" fillId="0" borderId="78" xfId="0" applyFont="1" applyBorder="1" applyAlignment="1">
      <alignment horizontal="center" vertical="center" wrapText="1"/>
    </xf>
    <xf numFmtId="14" fontId="30" fillId="14" borderId="0" xfId="0" applyNumberFormat="1" applyFont="1" applyFill="1" applyAlignment="1">
      <alignment horizontal="center"/>
    </xf>
    <xf numFmtId="3" fontId="33" fillId="15" borderId="88" xfId="0" applyNumberFormat="1" applyFont="1" applyFill="1" applyBorder="1" applyAlignment="1" applyProtection="1">
      <alignment horizontal="center"/>
      <protection locked="0"/>
    </xf>
    <xf numFmtId="0" fontId="33" fillId="15" borderId="88" xfId="0" applyFont="1" applyFill="1" applyBorder="1" applyAlignment="1" applyProtection="1">
      <alignment horizontal="center"/>
      <protection locked="0"/>
    </xf>
    <xf numFmtId="1" fontId="33" fillId="15" borderId="88" xfId="0" applyNumberFormat="1" applyFont="1" applyFill="1" applyBorder="1" applyAlignment="1" applyProtection="1">
      <alignment horizontal="center"/>
      <protection locked="0"/>
    </xf>
    <xf numFmtId="1" fontId="35" fillId="14" borderId="40" xfId="0" applyNumberFormat="1" applyFont="1" applyFill="1" applyBorder="1" applyAlignment="1">
      <alignment horizontal="center" vertical="center"/>
    </xf>
    <xf numFmtId="1" fontId="35" fillId="14" borderId="8" xfId="0" applyNumberFormat="1" applyFont="1" applyFill="1" applyBorder="1" applyAlignment="1">
      <alignment horizontal="center" vertical="center"/>
    </xf>
    <xf numFmtId="0" fontId="36" fillId="14" borderId="8" xfId="0" applyFont="1" applyFill="1" applyBorder="1" applyAlignment="1">
      <alignment horizontal="center"/>
    </xf>
    <xf numFmtId="1" fontId="35" fillId="14" borderId="41" xfId="0" applyNumberFormat="1" applyFont="1" applyFill="1" applyBorder="1" applyAlignment="1">
      <alignment horizontal="center"/>
    </xf>
    <xf numFmtId="9" fontId="33" fillId="14" borderId="20" xfId="1" applyFont="1" applyFill="1" applyBorder="1" applyAlignment="1" applyProtection="1">
      <alignment horizontal="center"/>
    </xf>
    <xf numFmtId="9" fontId="33" fillId="14" borderId="0" xfId="1" applyFont="1" applyFill="1" applyBorder="1" applyAlignment="1" applyProtection="1">
      <alignment horizontal="center"/>
    </xf>
    <xf numFmtId="9" fontId="33" fillId="14" borderId="21" xfId="1" applyFont="1" applyFill="1" applyBorder="1" applyAlignment="1" applyProtection="1">
      <alignment horizontal="center"/>
    </xf>
    <xf numFmtId="1" fontId="35" fillId="14" borderId="20" xfId="0" applyNumberFormat="1" applyFont="1" applyFill="1" applyBorder="1" applyAlignment="1">
      <alignment horizontal="center" vertical="center"/>
    </xf>
    <xf numFmtId="1" fontId="35" fillId="14" borderId="0" xfId="0" applyNumberFormat="1" applyFont="1" applyFill="1" applyAlignment="1">
      <alignment horizontal="center" vertical="center"/>
    </xf>
    <xf numFmtId="0" fontId="35" fillId="14" borderId="0" xfId="0" applyFont="1" applyFill="1" applyAlignment="1">
      <alignment horizontal="center"/>
    </xf>
    <xf numFmtId="1" fontId="35" fillId="14" borderId="21" xfId="0" applyNumberFormat="1" applyFont="1" applyFill="1" applyBorder="1" applyAlignment="1">
      <alignment horizontal="center"/>
    </xf>
    <xf numFmtId="1" fontId="35" fillId="14" borderId="36" xfId="0" applyNumberFormat="1" applyFont="1" applyFill="1" applyBorder="1" applyAlignment="1">
      <alignment horizontal="center"/>
    </xf>
    <xf numFmtId="1" fontId="35" fillId="14" borderId="17" xfId="0" applyNumberFormat="1" applyFont="1" applyFill="1" applyBorder="1" applyAlignment="1">
      <alignment horizontal="center"/>
    </xf>
    <xf numFmtId="1" fontId="35" fillId="14" borderId="37" xfId="0" applyNumberFormat="1" applyFont="1" applyFill="1" applyBorder="1" applyAlignment="1">
      <alignment horizontal="center"/>
    </xf>
    <xf numFmtId="1" fontId="30" fillId="14" borderId="32" xfId="0" applyNumberFormat="1" applyFont="1" applyFill="1" applyBorder="1" applyAlignment="1">
      <alignment horizontal="center" vertical="center"/>
    </xf>
    <xf numFmtId="3" fontId="35" fillId="14" borderId="89" xfId="0" applyNumberFormat="1" applyFont="1" applyFill="1" applyBorder="1" applyAlignment="1">
      <alignment horizontal="center"/>
    </xf>
    <xf numFmtId="3" fontId="35" fillId="14" borderId="36" xfId="0" applyNumberFormat="1" applyFont="1" applyFill="1" applyBorder="1" applyAlignment="1">
      <alignment horizontal="center"/>
    </xf>
    <xf numFmtId="3" fontId="35" fillId="14" borderId="90" xfId="0" applyNumberFormat="1" applyFont="1" applyFill="1" applyBorder="1" applyAlignment="1">
      <alignment horizontal="center"/>
    </xf>
    <xf numFmtId="14" fontId="30" fillId="14" borderId="18" xfId="0" applyNumberFormat="1" applyFont="1" applyFill="1" applyBorder="1" applyAlignment="1">
      <alignment horizontal="center"/>
    </xf>
    <xf numFmtId="1" fontId="35" fillId="14" borderId="38" xfId="0" applyNumberFormat="1" applyFont="1" applyFill="1" applyBorder="1" applyAlignment="1">
      <alignment horizontal="center" vertical="center"/>
    </xf>
    <xf numFmtId="1" fontId="35" fillId="14" borderId="18" xfId="0" applyNumberFormat="1" applyFont="1" applyFill="1" applyBorder="1" applyAlignment="1">
      <alignment horizontal="center" vertical="center"/>
    </xf>
    <xf numFmtId="0" fontId="35" fillId="14" borderId="18" xfId="0" applyFont="1" applyFill="1" applyBorder="1" applyAlignment="1">
      <alignment horizontal="center"/>
    </xf>
    <xf numFmtId="1" fontId="35" fillId="14" borderId="39" xfId="0" applyNumberFormat="1" applyFont="1" applyFill="1" applyBorder="1" applyAlignment="1">
      <alignment horizontal="center"/>
    </xf>
    <xf numFmtId="14" fontId="30" fillId="14" borderId="8" xfId="0" applyNumberFormat="1" applyFont="1" applyFill="1" applyBorder="1" applyAlignment="1">
      <alignment horizontal="center"/>
    </xf>
    <xf numFmtId="0" fontId="31" fillId="0" borderId="0" xfId="0" applyFont="1" applyProtection="1">
      <protection locked="0"/>
    </xf>
    <xf numFmtId="0" fontId="31" fillId="0" borderId="0" xfId="0" applyFont="1" applyAlignment="1" applyProtection="1">
      <alignment wrapText="1"/>
      <protection locked="0"/>
    </xf>
    <xf numFmtId="0" fontId="0" fillId="11" borderId="65" xfId="0" applyFill="1" applyBorder="1" applyAlignment="1">
      <alignment horizontal="center" vertical="center"/>
    </xf>
    <xf numFmtId="0" fontId="0" fillId="11" borderId="91" xfId="0" applyFill="1" applyBorder="1" applyAlignment="1">
      <alignment horizontal="center" vertical="center"/>
    </xf>
    <xf numFmtId="0" fontId="0" fillId="11" borderId="92" xfId="0" applyFill="1" applyBorder="1" applyAlignment="1">
      <alignment horizontal="center" vertical="center"/>
    </xf>
    <xf numFmtId="0" fontId="0" fillId="11" borderId="93" xfId="0" applyFill="1" applyBorder="1" applyAlignment="1">
      <alignment horizontal="center" vertical="center"/>
    </xf>
    <xf numFmtId="0" fontId="0" fillId="11" borderId="94" xfId="0" applyFill="1" applyBorder="1" applyAlignment="1">
      <alignment horizontal="center" vertical="center"/>
    </xf>
    <xf numFmtId="0" fontId="0" fillId="11" borderId="95" xfId="0" applyFill="1" applyBorder="1" applyAlignment="1">
      <alignment horizontal="center" vertical="center"/>
    </xf>
    <xf numFmtId="0" fontId="0" fillId="11" borderId="96" xfId="0" applyFill="1" applyBorder="1" applyAlignment="1">
      <alignment horizontal="center" vertical="center"/>
    </xf>
    <xf numFmtId="0" fontId="0" fillId="11" borderId="97" xfId="0" applyFill="1" applyBorder="1" applyAlignment="1">
      <alignment horizontal="center" vertical="center"/>
    </xf>
    <xf numFmtId="0" fontId="0" fillId="11" borderId="20" xfId="0" applyFill="1" applyBorder="1" applyAlignment="1">
      <alignment vertical="center"/>
    </xf>
    <xf numFmtId="0" fontId="0" fillId="11" borderId="0" xfId="0" applyFill="1" applyAlignment="1">
      <alignment vertical="center"/>
    </xf>
    <xf numFmtId="0" fontId="0" fillId="11" borderId="33" xfId="0" applyFill="1" applyBorder="1" applyAlignment="1">
      <alignment vertical="center"/>
    </xf>
    <xf numFmtId="0" fontId="0" fillId="11" borderId="35" xfId="0" applyFill="1" applyBorder="1" applyAlignment="1">
      <alignment vertical="center"/>
    </xf>
    <xf numFmtId="0" fontId="0" fillId="11" borderId="21" xfId="0" applyFill="1" applyBorder="1" applyAlignment="1">
      <alignment vertical="center"/>
    </xf>
    <xf numFmtId="0" fontId="0" fillId="11" borderId="18" xfId="0" applyFill="1" applyBorder="1" applyAlignment="1" applyProtection="1">
      <alignment horizontal="center" vertical="center"/>
      <protection locked="0"/>
    </xf>
    <xf numFmtId="0" fontId="0" fillId="11" borderId="39" xfId="0" applyFill="1" applyBorder="1" applyAlignment="1" applyProtection="1">
      <alignment horizontal="center" vertical="center"/>
      <protection locked="0"/>
    </xf>
    <xf numFmtId="0" fontId="0" fillId="12" borderId="0" xfId="0" applyFill="1"/>
    <xf numFmtId="0" fontId="2" fillId="11" borderId="66" xfId="0" applyFont="1" applyFill="1" applyBorder="1" applyAlignment="1">
      <alignment horizontal="center" vertical="center"/>
    </xf>
    <xf numFmtId="0" fontId="2" fillId="11" borderId="67" xfId="0" applyFont="1" applyFill="1" applyBorder="1" applyAlignment="1">
      <alignment horizontal="center" vertical="center"/>
    </xf>
    <xf numFmtId="0" fontId="0" fillId="12" borderId="68" xfId="0" applyFill="1" applyBorder="1" applyAlignment="1">
      <alignment vertical="center"/>
    </xf>
    <xf numFmtId="0" fontId="0" fillId="11" borderId="69" xfId="0" applyFill="1" applyBorder="1" applyAlignment="1">
      <alignment vertical="center"/>
    </xf>
    <xf numFmtId="0" fontId="0" fillId="12" borderId="0" xfId="0" applyFill="1" applyAlignment="1">
      <alignment vertical="center"/>
    </xf>
    <xf numFmtId="0" fontId="0" fillId="11" borderId="69" xfId="0" applyFill="1" applyBorder="1" applyAlignment="1">
      <alignment horizontal="center" vertical="center"/>
    </xf>
    <xf numFmtId="0" fontId="27" fillId="12" borderId="68" xfId="0" applyFont="1" applyFill="1" applyBorder="1" applyAlignment="1">
      <alignment horizontal="center" vertical="center"/>
    </xf>
    <xf numFmtId="0" fontId="0" fillId="12" borderId="70" xfId="0" applyFill="1" applyBorder="1" applyAlignment="1">
      <alignment vertical="center"/>
    </xf>
    <xf numFmtId="0" fontId="0" fillId="11" borderId="71" xfId="0" applyFill="1" applyBorder="1" applyAlignment="1">
      <alignment horizontal="center" vertical="center"/>
    </xf>
    <xf numFmtId="0" fontId="0" fillId="12" borderId="72" xfId="0" applyFill="1" applyBorder="1" applyAlignment="1">
      <alignment vertical="center"/>
    </xf>
    <xf numFmtId="0" fontId="15" fillId="4" borderId="73" xfId="0" applyFont="1" applyFill="1" applyBorder="1" applyAlignment="1">
      <alignment horizontal="center" vertical="center"/>
    </xf>
    <xf numFmtId="14" fontId="15" fillId="4" borderId="33" xfId="0" applyNumberFormat="1" applyFont="1" applyFill="1" applyBorder="1" applyAlignment="1">
      <alignment horizontal="center" vertical="center"/>
    </xf>
    <xf numFmtId="0" fontId="15" fillId="4" borderId="33" xfId="0" applyFont="1" applyFill="1" applyBorder="1" applyAlignment="1">
      <alignment horizontal="center" vertical="center"/>
    </xf>
    <xf numFmtId="0" fontId="22" fillId="11" borderId="20" xfId="0" applyFont="1" applyFill="1" applyBorder="1" applyAlignment="1">
      <alignment horizontal="center" vertical="center"/>
    </xf>
    <xf numFmtId="0" fontId="2" fillId="11" borderId="20" xfId="0" applyFont="1" applyFill="1" applyBorder="1" applyAlignment="1">
      <alignment horizontal="center" vertical="center"/>
    </xf>
    <xf numFmtId="0" fontId="2" fillId="11" borderId="0" xfId="0" applyFont="1" applyFill="1" applyAlignment="1">
      <alignment horizontal="center" vertical="center"/>
    </xf>
    <xf numFmtId="0" fontId="2" fillId="11" borderId="21" xfId="0" applyFont="1" applyFill="1" applyBorder="1" applyAlignment="1">
      <alignment horizontal="center" vertical="center"/>
    </xf>
    <xf numFmtId="0" fontId="0" fillId="12" borderId="74" xfId="0" applyFill="1" applyBorder="1" applyAlignment="1">
      <alignment horizontal="center" vertical="center"/>
    </xf>
    <xf numFmtId="0" fontId="0" fillId="11" borderId="20" xfId="0" applyFill="1" applyBorder="1" applyAlignment="1">
      <alignment horizontal="center" vertical="center"/>
    </xf>
    <xf numFmtId="0" fontId="0" fillId="11" borderId="0" xfId="0" applyFill="1" applyAlignment="1">
      <alignment horizontal="center" vertical="center"/>
    </xf>
    <xf numFmtId="0" fontId="0" fillId="11" borderId="21" xfId="0" applyFill="1" applyBorder="1" applyAlignment="1">
      <alignment horizontal="center" vertical="center"/>
    </xf>
    <xf numFmtId="0" fontId="0" fillId="12" borderId="75" xfId="0" applyFill="1" applyBorder="1" applyAlignment="1">
      <alignment horizontal="center" vertical="center"/>
    </xf>
    <xf numFmtId="0" fontId="0" fillId="11" borderId="36" xfId="0" applyFill="1" applyBorder="1" applyAlignment="1">
      <alignment horizontal="center" vertical="center"/>
    </xf>
    <xf numFmtId="0" fontId="0" fillId="11" borderId="17" xfId="0" applyFill="1" applyBorder="1" applyAlignment="1">
      <alignment horizontal="center" vertical="center"/>
    </xf>
    <xf numFmtId="0" fontId="0" fillId="11" borderId="37" xfId="0" applyFill="1" applyBorder="1" applyAlignment="1">
      <alignment horizontal="center" vertical="center"/>
    </xf>
    <xf numFmtId="0" fontId="0" fillId="12" borderId="76" xfId="0" applyFill="1" applyBorder="1" applyAlignment="1">
      <alignment horizontal="center" vertical="center"/>
    </xf>
    <xf numFmtId="0" fontId="0" fillId="12" borderId="20" xfId="0" applyFill="1" applyBorder="1"/>
    <xf numFmtId="0" fontId="38" fillId="16" borderId="20" xfId="0" applyFont="1" applyFill="1" applyBorder="1" applyAlignment="1">
      <alignment horizontal="center" vertical="center"/>
    </xf>
    <xf numFmtId="0" fontId="38" fillId="16" borderId="0" xfId="0" applyFont="1" applyFill="1" applyAlignment="1">
      <alignment horizontal="center" vertical="center"/>
    </xf>
    <xf numFmtId="0" fontId="38" fillId="16" borderId="21" xfId="0" applyFont="1" applyFill="1" applyBorder="1" applyAlignment="1">
      <alignment horizontal="center" vertical="center"/>
    </xf>
    <xf numFmtId="0" fontId="2" fillId="16" borderId="99" xfId="0" applyFont="1" applyFill="1" applyBorder="1" applyAlignment="1" applyProtection="1">
      <alignment horizontal="center" vertical="center"/>
      <protection locked="0"/>
    </xf>
    <xf numFmtId="0" fontId="0" fillId="16" borderId="100" xfId="0" applyFill="1" applyBorder="1" applyAlignment="1">
      <alignment horizontal="center" vertical="center"/>
    </xf>
    <xf numFmtId="0" fontId="0" fillId="16" borderId="101" xfId="0" applyFill="1" applyBorder="1" applyAlignment="1">
      <alignment horizontal="center" vertical="center"/>
    </xf>
    <xf numFmtId="0" fontId="2" fillId="16" borderId="103" xfId="0" applyFont="1" applyFill="1" applyBorder="1" applyAlignment="1" applyProtection="1">
      <alignment horizontal="center" vertical="center"/>
      <protection locked="0"/>
    </xf>
    <xf numFmtId="0" fontId="0" fillId="16" borderId="104" xfId="0" applyFill="1" applyBorder="1" applyAlignment="1">
      <alignment horizontal="center" vertical="center"/>
    </xf>
    <xf numFmtId="0" fontId="0" fillId="16" borderId="105" xfId="0" applyFill="1" applyBorder="1" applyAlignment="1">
      <alignment horizontal="center" vertical="center"/>
    </xf>
    <xf numFmtId="0" fontId="2" fillId="16" borderId="107" xfId="0" applyFont="1" applyFill="1" applyBorder="1" applyAlignment="1" applyProtection="1">
      <alignment horizontal="center" vertical="center"/>
      <protection locked="0"/>
    </xf>
    <xf numFmtId="0" fontId="0" fillId="16" borderId="108" xfId="0" applyFill="1" applyBorder="1" applyAlignment="1">
      <alignment horizontal="center" vertical="center"/>
    </xf>
    <xf numFmtId="0" fontId="0" fillId="16" borderId="109" xfId="0" applyFill="1" applyBorder="1" applyAlignment="1">
      <alignment horizontal="center" vertical="center"/>
    </xf>
    <xf numFmtId="0" fontId="2" fillId="16" borderId="110" xfId="0" applyFont="1" applyFill="1" applyBorder="1" applyAlignment="1">
      <alignment horizontal="center" vertical="center"/>
    </xf>
    <xf numFmtId="0" fontId="2" fillId="16" borderId="111" xfId="0" applyFont="1" applyFill="1" applyBorder="1" applyAlignment="1" applyProtection="1">
      <alignment horizontal="center" vertical="center"/>
      <protection locked="0"/>
    </xf>
    <xf numFmtId="0" fontId="0" fillId="2" borderId="36" xfId="0" applyFill="1" applyBorder="1" applyAlignment="1">
      <alignment horizontal="center" vertical="center"/>
    </xf>
    <xf numFmtId="2" fontId="0" fillId="2" borderId="17" xfId="0" applyNumberFormat="1" applyFill="1" applyBorder="1" applyAlignment="1">
      <alignment horizontal="center" vertical="center"/>
    </xf>
    <xf numFmtId="0" fontId="0" fillId="7" borderId="88" xfId="0" applyFill="1" applyBorder="1" applyAlignment="1">
      <alignment horizontal="center" vertical="center" wrapText="1"/>
    </xf>
    <xf numFmtId="0" fontId="0" fillId="7" borderId="116" xfId="0" applyFill="1" applyBorder="1" applyAlignment="1">
      <alignment horizontal="center" vertical="center" wrapText="1"/>
    </xf>
    <xf numFmtId="0" fontId="0" fillId="7" borderId="117" xfId="0" applyFill="1" applyBorder="1" applyAlignment="1">
      <alignment horizontal="center" vertical="center" wrapText="1"/>
    </xf>
    <xf numFmtId="0" fontId="0" fillId="7" borderId="118" xfId="0" applyFill="1" applyBorder="1" applyAlignment="1">
      <alignment horizontal="center" vertical="center" wrapText="1"/>
    </xf>
    <xf numFmtId="0" fontId="3" fillId="2" borderId="1" xfId="0" applyFont="1" applyFill="1" applyBorder="1" applyAlignment="1">
      <alignment horizontal="center" vertical="center" wrapText="1"/>
    </xf>
    <xf numFmtId="0" fontId="19" fillId="17" borderId="0" xfId="0" applyFont="1" applyFill="1" applyAlignment="1">
      <alignment horizontal="center" vertical="center"/>
    </xf>
    <xf numFmtId="0" fontId="23" fillId="0" borderId="28" xfId="0" applyFont="1" applyBorder="1" applyAlignment="1" applyProtection="1">
      <alignment horizontal="center" vertical="center"/>
      <protection locked="0"/>
    </xf>
    <xf numFmtId="0" fontId="41" fillId="2" borderId="2" xfId="0" applyFont="1" applyFill="1" applyBorder="1" applyAlignment="1" applyProtection="1">
      <alignment horizontal="center" vertical="center" wrapText="1"/>
      <protection locked="0"/>
    </xf>
    <xf numFmtId="164" fontId="0" fillId="17" borderId="0" xfId="0" applyNumberFormat="1" applyFill="1" applyAlignment="1">
      <alignment horizontal="center" vertical="center"/>
    </xf>
    <xf numFmtId="0" fontId="3" fillId="2" borderId="2" xfId="0" applyFont="1" applyFill="1" applyBorder="1" applyAlignment="1" applyProtection="1">
      <alignment vertical="center" wrapText="1"/>
      <protection locked="0"/>
    </xf>
    <xf numFmtId="0" fontId="11" fillId="17" borderId="0" xfId="0" applyFont="1" applyFill="1" applyAlignment="1">
      <alignment horizontal="center" vertical="center"/>
    </xf>
    <xf numFmtId="0" fontId="3" fillId="2" borderId="3" xfId="0" applyFont="1" applyFill="1" applyBorder="1" applyAlignment="1" applyProtection="1">
      <alignment vertical="center" wrapText="1"/>
      <protection locked="0"/>
    </xf>
    <xf numFmtId="0" fontId="22" fillId="4" borderId="0" xfId="0" applyFont="1" applyFill="1" applyAlignment="1">
      <alignment horizontal="center" vertical="center"/>
    </xf>
    <xf numFmtId="0" fontId="22" fillId="3" borderId="82" xfId="0" applyFont="1" applyFill="1" applyBorder="1" applyAlignment="1">
      <alignment horizontal="center" vertical="center" wrapText="1"/>
    </xf>
    <xf numFmtId="0" fontId="22" fillId="3" borderId="77" xfId="0" applyFont="1" applyFill="1" applyBorder="1" applyAlignment="1">
      <alignment horizontal="center" vertical="center" wrapText="1"/>
    </xf>
    <xf numFmtId="0" fontId="16" fillId="0" borderId="0" xfId="0" applyFont="1" applyAlignment="1" applyProtection="1">
      <alignment horizontal="center" vertical="center"/>
      <protection locked="0"/>
    </xf>
    <xf numFmtId="0" fontId="2" fillId="0" borderId="0" xfId="0" applyFont="1" applyAlignment="1" applyProtection="1">
      <alignment horizontal="center" vertical="center"/>
      <protection locked="0"/>
    </xf>
    <xf numFmtId="169" fontId="0" fillId="0" borderId="40" xfId="0" applyNumberFormat="1" applyBorder="1" applyAlignment="1">
      <alignment horizontal="center" vertical="center"/>
    </xf>
    <xf numFmtId="170" fontId="0" fillId="3" borderId="20" xfId="0" applyNumberFormat="1" applyFill="1" applyBorder="1" applyAlignment="1">
      <alignment horizontal="center" vertical="center" wrapText="1"/>
    </xf>
    <xf numFmtId="164" fontId="0" fillId="3" borderId="12" xfId="0" applyNumberFormat="1" applyFill="1" applyBorder="1" applyAlignment="1">
      <alignment horizontal="center" vertical="center"/>
    </xf>
    <xf numFmtId="0" fontId="0" fillId="4" borderId="34" xfId="0" applyFill="1" applyBorder="1" applyAlignment="1" applyProtection="1">
      <alignment horizontal="center" vertical="center"/>
      <protection locked="0"/>
    </xf>
    <xf numFmtId="9" fontId="0" fillId="0" borderId="2" xfId="1" applyFont="1" applyBorder="1" applyAlignment="1" applyProtection="1">
      <alignment horizontal="center" vertical="center"/>
      <protection locked="0"/>
    </xf>
    <xf numFmtId="9" fontId="13" fillId="2" borderId="12" xfId="0" applyNumberFormat="1" applyFont="1" applyFill="1" applyBorder="1" applyAlignment="1" applyProtection="1">
      <alignment horizontal="center" vertical="center" wrapText="1"/>
      <protection locked="0"/>
    </xf>
    <xf numFmtId="169" fontId="0" fillId="0" borderId="56" xfId="0" applyNumberFormat="1" applyBorder="1" applyAlignment="1">
      <alignment horizontal="center" vertical="center"/>
    </xf>
    <xf numFmtId="0" fontId="0" fillId="4" borderId="31" xfId="0" applyFill="1" applyBorder="1" applyAlignment="1" applyProtection="1">
      <alignment horizontal="center" vertical="center"/>
      <protection locked="0"/>
    </xf>
    <xf numFmtId="0" fontId="0" fillId="0" borderId="31" xfId="0" applyBorder="1" applyAlignment="1" applyProtection="1">
      <alignment horizontal="center" vertical="center"/>
      <protection locked="0"/>
    </xf>
    <xf numFmtId="0" fontId="2" fillId="0" borderId="120" xfId="0" applyFont="1" applyBorder="1" applyAlignment="1" applyProtection="1">
      <alignment horizontal="center" vertical="center"/>
      <protection locked="0"/>
    </xf>
    <xf numFmtId="0" fontId="14" fillId="0" borderId="121" xfId="0" applyFont="1" applyBorder="1" applyAlignment="1" applyProtection="1">
      <alignment horizontal="center" vertical="center"/>
      <protection locked="0"/>
    </xf>
    <xf numFmtId="0" fontId="14" fillId="0" borderId="122" xfId="0" applyFont="1" applyBorder="1" applyAlignment="1" applyProtection="1">
      <alignment horizontal="center" vertical="center"/>
      <protection locked="0"/>
    </xf>
    <xf numFmtId="0" fontId="14" fillId="0" borderId="123" xfId="0" applyFont="1" applyBorder="1" applyAlignment="1" applyProtection="1">
      <alignment horizontal="center" vertical="center"/>
      <protection locked="0"/>
    </xf>
    <xf numFmtId="0" fontId="14" fillId="0" borderId="124" xfId="0" applyFont="1" applyBorder="1" applyAlignment="1" applyProtection="1">
      <alignment horizontal="center" vertical="center"/>
      <protection locked="0"/>
    </xf>
    <xf numFmtId="169" fontId="0" fillId="0" borderId="120" xfId="0" applyNumberFormat="1" applyBorder="1" applyAlignment="1">
      <alignment horizontal="center" vertical="center"/>
    </xf>
    <xf numFmtId="0" fontId="0" fillId="0" borderId="0" xfId="0" applyAlignment="1" applyProtection="1">
      <alignment vertical="top" wrapText="1"/>
      <protection locked="0"/>
    </xf>
    <xf numFmtId="0" fontId="28" fillId="17" borderId="20" xfId="0" applyFont="1" applyFill="1" applyBorder="1" applyAlignment="1">
      <alignment horizontal="center" vertical="center" wrapText="1"/>
    </xf>
    <xf numFmtId="0" fontId="43" fillId="17" borderId="0" xfId="0" applyFont="1" applyFill="1" applyAlignment="1">
      <alignment horizontal="center" vertical="center" wrapText="1"/>
    </xf>
    <xf numFmtId="0" fontId="22" fillId="17" borderId="0" xfId="0" applyFont="1" applyFill="1" applyAlignment="1">
      <alignment vertical="center" wrapText="1"/>
    </xf>
    <xf numFmtId="0" fontId="38" fillId="17" borderId="21" xfId="0" applyFont="1" applyFill="1" applyBorder="1" applyAlignment="1">
      <alignment horizontal="center" vertical="center" wrapText="1"/>
    </xf>
    <xf numFmtId="0" fontId="0" fillId="0" borderId="125" xfId="0" applyBorder="1" applyAlignment="1" applyProtection="1">
      <alignment horizontal="center" vertical="center" wrapText="1"/>
      <protection locked="0"/>
    </xf>
    <xf numFmtId="0" fontId="0" fillId="0" borderId="126" xfId="0" applyBorder="1" applyAlignment="1" applyProtection="1">
      <alignment horizontal="center" vertical="center"/>
      <protection locked="0"/>
    </xf>
    <xf numFmtId="0" fontId="0" fillId="0" borderId="127" xfId="0" applyBorder="1" applyAlignment="1" applyProtection="1">
      <alignment horizontal="center" vertical="center"/>
      <protection locked="0"/>
    </xf>
    <xf numFmtId="0" fontId="0" fillId="0" borderId="128" xfId="0" applyBorder="1" applyAlignment="1" applyProtection="1">
      <alignment horizontal="center" vertical="center"/>
      <protection locked="0"/>
    </xf>
    <xf numFmtId="0" fontId="0" fillId="0" borderId="129" xfId="0" applyBorder="1" applyAlignment="1" applyProtection="1">
      <alignment horizontal="center" vertical="center"/>
      <protection locked="0"/>
    </xf>
    <xf numFmtId="0" fontId="0" fillId="0" borderId="130" xfId="0" applyBorder="1" applyAlignment="1" applyProtection="1">
      <alignment horizontal="center" vertical="center"/>
      <protection locked="0"/>
    </xf>
    <xf numFmtId="0" fontId="0" fillId="0" borderId="131" xfId="0" applyBorder="1" applyAlignment="1" applyProtection="1">
      <alignment horizontal="center" vertical="center"/>
      <protection locked="0"/>
    </xf>
    <xf numFmtId="0" fontId="0" fillId="0" borderId="96" xfId="0" applyBorder="1" applyAlignment="1" applyProtection="1">
      <alignment horizontal="center" vertical="center"/>
      <protection locked="0"/>
    </xf>
    <xf numFmtId="0" fontId="0" fillId="0" borderId="132" xfId="0" applyBorder="1" applyAlignment="1" applyProtection="1">
      <alignment horizontal="center" vertical="center"/>
      <protection locked="0"/>
    </xf>
    <xf numFmtId="0" fontId="44" fillId="3" borderId="78" xfId="0" applyFont="1" applyFill="1" applyBorder="1" applyAlignment="1">
      <alignment horizontal="center" vertical="center" wrapText="1"/>
    </xf>
    <xf numFmtId="164" fontId="0" fillId="3" borderId="9" xfId="0" applyNumberFormat="1" applyFill="1" applyBorder="1" applyAlignment="1">
      <alignment horizontal="center" vertical="center"/>
    </xf>
    <xf numFmtId="170" fontId="0" fillId="3" borderId="36" xfId="0" applyNumberFormat="1" applyFill="1" applyBorder="1" applyAlignment="1">
      <alignment horizontal="center" vertical="center" wrapText="1"/>
    </xf>
    <xf numFmtId="0" fontId="0" fillId="0" borderId="126" xfId="0" applyBorder="1" applyAlignment="1" applyProtection="1">
      <alignment horizontal="center" vertical="center" wrapText="1"/>
      <protection locked="0"/>
    </xf>
    <xf numFmtId="0" fontId="0" fillId="0" borderId="0" xfId="0" applyAlignment="1" applyProtection="1">
      <alignment horizontal="center" vertical="center" wrapText="1"/>
      <protection locked="0"/>
    </xf>
    <xf numFmtId="164" fontId="4" fillId="3" borderId="12" xfId="0" applyNumberFormat="1" applyFont="1" applyFill="1" applyBorder="1" applyAlignment="1">
      <alignment horizontal="center" vertical="center"/>
    </xf>
    <xf numFmtId="0" fontId="22" fillId="11" borderId="0" xfId="0" applyFont="1" applyFill="1" applyAlignment="1">
      <alignment horizontal="center" vertical="center"/>
    </xf>
    <xf numFmtId="0" fontId="2" fillId="11" borderId="33" xfId="0" applyFont="1" applyFill="1" applyBorder="1" applyAlignment="1">
      <alignment horizontal="center" vertical="center"/>
    </xf>
    <xf numFmtId="0" fontId="0" fillId="12" borderId="21" xfId="0" applyFill="1" applyBorder="1" applyAlignment="1">
      <alignment horizontal="center" vertical="center"/>
    </xf>
    <xf numFmtId="0" fontId="0" fillId="12" borderId="37" xfId="0" applyFill="1" applyBorder="1" applyAlignment="1">
      <alignment horizontal="center" vertical="center"/>
    </xf>
    <xf numFmtId="0" fontId="30" fillId="0" borderId="82" xfId="0" applyFont="1" applyBorder="1" applyAlignment="1">
      <alignment horizontal="center" vertical="center" wrapText="1"/>
    </xf>
    <xf numFmtId="0" fontId="2" fillId="16" borderId="111" xfId="0" applyFont="1" applyFill="1" applyBorder="1" applyAlignment="1">
      <alignment horizontal="center" vertical="center"/>
    </xf>
    <xf numFmtId="0" fontId="0" fillId="2" borderId="17" xfId="0" applyFill="1" applyBorder="1" applyAlignment="1">
      <alignment horizontal="center" vertical="center"/>
    </xf>
    <xf numFmtId="0" fontId="0" fillId="7" borderId="113" xfId="0" applyFill="1" applyBorder="1" applyAlignment="1">
      <alignment horizontal="center" vertical="center" wrapText="1"/>
    </xf>
    <xf numFmtId="0" fontId="0" fillId="7" borderId="114" xfId="0" applyFill="1" applyBorder="1" applyAlignment="1">
      <alignment horizontal="center" vertical="center" wrapText="1"/>
    </xf>
    <xf numFmtId="0" fontId="0" fillId="7" borderId="115" xfId="0" applyFill="1" applyBorder="1" applyAlignment="1">
      <alignment horizontal="center" vertical="center" wrapText="1"/>
    </xf>
    <xf numFmtId="14" fontId="40" fillId="2" borderId="5" xfId="0" applyNumberFormat="1" applyFont="1" applyFill="1" applyBorder="1" applyAlignment="1">
      <alignment horizontal="center" vertical="center"/>
    </xf>
    <xf numFmtId="14" fontId="40" fillId="2" borderId="6" xfId="0" applyNumberFormat="1" applyFont="1" applyFill="1" applyBorder="1" applyAlignment="1">
      <alignment horizontal="center" vertical="center"/>
    </xf>
    <xf numFmtId="0" fontId="3" fillId="3" borderId="1" xfId="0" applyFont="1" applyFill="1" applyBorder="1" applyAlignment="1">
      <alignment horizontal="left" vertical="center" wrapText="1"/>
    </xf>
    <xf numFmtId="0" fontId="3" fillId="3" borderId="8" xfId="0" applyFont="1" applyFill="1" applyBorder="1" applyAlignment="1">
      <alignment horizontal="left" vertical="center" wrapText="1"/>
    </xf>
    <xf numFmtId="0" fontId="3" fillId="3" borderId="2" xfId="0" applyFont="1" applyFill="1" applyBorder="1" applyAlignment="1">
      <alignment horizontal="left" vertical="center" wrapText="1"/>
    </xf>
    <xf numFmtId="0" fontId="3" fillId="3" borderId="0" xfId="0" applyFont="1" applyFill="1" applyAlignment="1">
      <alignment horizontal="left" vertical="center" wrapText="1"/>
    </xf>
    <xf numFmtId="164" fontId="4" fillId="3" borderId="8" xfId="0" applyNumberFormat="1" applyFont="1" applyFill="1" applyBorder="1" applyAlignment="1">
      <alignment horizontal="center" vertical="center"/>
    </xf>
    <xf numFmtId="164" fontId="4" fillId="3" borderId="9" xfId="0" applyNumberFormat="1" applyFont="1" applyFill="1" applyBorder="1" applyAlignment="1">
      <alignment horizontal="center" vertical="center"/>
    </xf>
    <xf numFmtId="0" fontId="8" fillId="4" borderId="0" xfId="0" applyFont="1" applyFill="1" applyAlignment="1">
      <alignment horizontal="center" vertical="center"/>
    </xf>
    <xf numFmtId="0" fontId="6" fillId="2" borderId="0" xfId="0" applyFont="1" applyFill="1" applyAlignment="1" applyProtection="1">
      <alignment horizontal="center" vertical="center"/>
      <protection locked="0"/>
    </xf>
    <xf numFmtId="0" fontId="6" fillId="2" borderId="11" xfId="0" applyFont="1" applyFill="1" applyBorder="1" applyAlignment="1" applyProtection="1">
      <alignment horizontal="center" vertical="center"/>
      <protection locked="0"/>
    </xf>
    <xf numFmtId="164" fontId="4" fillId="3" borderId="0" xfId="0" applyNumberFormat="1" applyFont="1" applyFill="1" applyAlignment="1">
      <alignment horizontal="center" vertical="center"/>
    </xf>
    <xf numFmtId="164" fontId="4" fillId="3" borderId="12" xfId="0" applyNumberFormat="1" applyFont="1" applyFill="1" applyBorder="1" applyAlignment="1">
      <alignment horizontal="center" vertical="center"/>
    </xf>
    <xf numFmtId="20" fontId="40" fillId="2" borderId="14" xfId="0" applyNumberFormat="1" applyFont="1" applyFill="1" applyBorder="1" applyAlignment="1">
      <alignment horizontal="center" vertical="center"/>
    </xf>
    <xf numFmtId="20" fontId="40" fillId="2" borderId="15" xfId="0" applyNumberFormat="1" applyFont="1" applyFill="1" applyBorder="1" applyAlignment="1">
      <alignment horizontal="center" vertical="center"/>
    </xf>
    <xf numFmtId="0" fontId="0" fillId="0" borderId="20" xfId="0" applyBorder="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0" fillId="0" borderId="21" xfId="0" applyBorder="1" applyAlignment="1" applyProtection="1">
      <alignment horizontal="center" vertical="center" wrapText="1"/>
      <protection locked="0"/>
    </xf>
    <xf numFmtId="0" fontId="0" fillId="0" borderId="36" xfId="0" applyBorder="1" applyAlignment="1" applyProtection="1">
      <alignment horizontal="center" vertical="center" wrapText="1"/>
      <protection locked="0"/>
    </xf>
    <xf numFmtId="0" fontId="0" fillId="0" borderId="17" xfId="0" applyBorder="1" applyAlignment="1" applyProtection="1">
      <alignment horizontal="center" vertical="center" wrapText="1"/>
      <protection locked="0"/>
    </xf>
    <xf numFmtId="0" fontId="0" fillId="0" borderId="37" xfId="0" applyBorder="1" applyAlignment="1" applyProtection="1">
      <alignment horizontal="center" vertical="center" wrapText="1"/>
      <protection locked="0"/>
    </xf>
    <xf numFmtId="0" fontId="19" fillId="2" borderId="6" xfId="0" applyFont="1" applyFill="1" applyBorder="1" applyAlignment="1">
      <alignment horizontal="center" vertical="center" wrapText="1"/>
    </xf>
    <xf numFmtId="0" fontId="19" fillId="2" borderId="11" xfId="0" applyFont="1" applyFill="1" applyBorder="1" applyAlignment="1">
      <alignment horizontal="center" vertical="center" wrapText="1"/>
    </xf>
    <xf numFmtId="0" fontId="40" fillId="2" borderId="0" xfId="0" applyFont="1" applyFill="1" applyAlignment="1" applyProtection="1">
      <alignment horizontal="center" vertical="center"/>
      <protection locked="0"/>
    </xf>
    <xf numFmtId="0" fontId="40" fillId="2" borderId="11" xfId="0" applyFont="1" applyFill="1" applyBorder="1" applyAlignment="1" applyProtection="1">
      <alignment horizontal="center" vertical="center"/>
      <protection locked="0"/>
    </xf>
    <xf numFmtId="0" fontId="42" fillId="2" borderId="0" xfId="0" applyFont="1" applyFill="1" applyAlignment="1" applyProtection="1">
      <alignment horizontal="center" vertical="center"/>
      <protection locked="0"/>
    </xf>
    <xf numFmtId="0" fontId="42" fillId="2" borderId="11" xfId="0" applyFont="1" applyFill="1" applyBorder="1" applyAlignment="1" applyProtection="1">
      <alignment horizontal="center" vertical="center"/>
      <protection locked="0"/>
    </xf>
    <xf numFmtId="0" fontId="3" fillId="17" borderId="2" xfId="0" applyFont="1" applyFill="1" applyBorder="1" applyAlignment="1">
      <alignment horizontal="center" vertical="center" wrapText="1"/>
    </xf>
    <xf numFmtId="0" fontId="3" fillId="17" borderId="0" xfId="0" applyFont="1" applyFill="1" applyAlignment="1">
      <alignment horizontal="center" vertical="center" wrapText="1"/>
    </xf>
    <xf numFmtId="0" fontId="3" fillId="17" borderId="12" xfId="0" applyFont="1" applyFill="1" applyBorder="1" applyAlignment="1">
      <alignment horizontal="center" vertical="center" wrapText="1"/>
    </xf>
    <xf numFmtId="164" fontId="3" fillId="17" borderId="119" xfId="0" applyNumberFormat="1" applyFont="1" applyFill="1" applyBorder="1" applyAlignment="1">
      <alignment horizontal="center" vertical="center"/>
    </xf>
    <xf numFmtId="164" fontId="3" fillId="17" borderId="17" xfId="0" applyNumberFormat="1" applyFont="1" applyFill="1" applyBorder="1" applyAlignment="1">
      <alignment horizontal="center" vertical="center"/>
    </xf>
    <xf numFmtId="164" fontId="3" fillId="17" borderId="90" xfId="0" applyNumberFormat="1" applyFont="1" applyFill="1" applyBorder="1" applyAlignment="1">
      <alignment horizontal="center" vertical="center"/>
    </xf>
    <xf numFmtId="0" fontId="3" fillId="3" borderId="3" xfId="0" applyFont="1" applyFill="1" applyBorder="1" applyAlignment="1">
      <alignment horizontal="left" vertical="center" wrapText="1"/>
    </xf>
    <xf numFmtId="0" fontId="3" fillId="3" borderId="18" xfId="0" applyFont="1" applyFill="1" applyBorder="1" applyAlignment="1">
      <alignment horizontal="left" vertical="center" wrapText="1"/>
    </xf>
    <xf numFmtId="164" fontId="4" fillId="3" borderId="18" xfId="0" applyNumberFormat="1" applyFont="1" applyFill="1" applyBorder="1" applyAlignment="1">
      <alignment horizontal="center" vertical="center"/>
    </xf>
    <xf numFmtId="164" fontId="4" fillId="3" borderId="19" xfId="0" applyNumberFormat="1" applyFont="1" applyFill="1" applyBorder="1" applyAlignment="1">
      <alignment horizontal="center" vertical="center"/>
    </xf>
    <xf numFmtId="0" fontId="9" fillId="3" borderId="32" xfId="0" applyFont="1" applyFill="1" applyBorder="1" applyAlignment="1">
      <alignment horizontal="center" vertical="center"/>
    </xf>
    <xf numFmtId="0" fontId="9" fillId="3" borderId="33" xfId="0" applyFont="1" applyFill="1" applyBorder="1" applyAlignment="1">
      <alignment horizontal="center" vertical="center"/>
    </xf>
    <xf numFmtId="0" fontId="9" fillId="3" borderId="35" xfId="0" applyFont="1" applyFill="1" applyBorder="1" applyAlignment="1">
      <alignment horizontal="center" vertical="center"/>
    </xf>
    <xf numFmtId="0" fontId="0" fillId="0" borderId="129" xfId="0" applyBorder="1" applyAlignment="1" applyProtection="1">
      <alignment horizontal="center" vertical="center" wrapText="1"/>
      <protection locked="0"/>
    </xf>
    <xf numFmtId="0" fontId="39" fillId="17" borderId="0" xfId="0" applyFont="1" applyFill="1" applyAlignment="1">
      <alignment horizontal="center" vertical="center" wrapText="1"/>
    </xf>
    <xf numFmtId="0" fontId="0" fillId="0" borderId="126" xfId="0" applyBorder="1" applyAlignment="1" applyProtection="1">
      <alignment horizontal="center" vertical="center" wrapText="1"/>
      <protection locked="0"/>
    </xf>
    <xf numFmtId="0" fontId="0" fillId="0" borderId="96" xfId="0" applyBorder="1" applyAlignment="1" applyProtection="1">
      <alignment horizontal="center" vertical="center" wrapText="1"/>
      <protection locked="0"/>
    </xf>
    <xf numFmtId="0" fontId="22" fillId="0" borderId="56" xfId="0" applyFont="1" applyBorder="1" applyAlignment="1">
      <alignment horizontal="center" vertical="center" wrapText="1"/>
    </xf>
    <xf numFmtId="0" fontId="22" fillId="0" borderId="57" xfId="0" applyFont="1" applyBorder="1" applyAlignment="1">
      <alignment horizontal="center" vertical="center" wrapText="1"/>
    </xf>
    <xf numFmtId="0" fontId="12" fillId="7" borderId="22" xfId="0" applyFont="1" applyFill="1" applyBorder="1" applyAlignment="1">
      <alignment horizontal="center" vertical="center" wrapText="1"/>
    </xf>
    <xf numFmtId="0" fontId="12" fillId="7" borderId="23" xfId="0" applyFont="1" applyFill="1" applyBorder="1" applyAlignment="1">
      <alignment horizontal="center" vertical="center" wrapText="1"/>
    </xf>
    <xf numFmtId="0" fontId="12" fillId="7" borderId="54" xfId="0" applyFont="1" applyFill="1" applyBorder="1" applyAlignment="1">
      <alignment horizontal="center" vertical="center" wrapText="1"/>
    </xf>
    <xf numFmtId="0" fontId="25" fillId="4" borderId="0" xfId="0" applyFont="1" applyFill="1" applyAlignment="1">
      <alignment horizontal="center" vertical="center"/>
    </xf>
    <xf numFmtId="0" fontId="22" fillId="11" borderId="33" xfId="0" applyFont="1" applyFill="1" applyBorder="1" applyAlignment="1">
      <alignment horizontal="center" vertical="center"/>
    </xf>
    <xf numFmtId="0" fontId="22" fillId="11" borderId="35" xfId="0" applyFont="1" applyFill="1" applyBorder="1" applyAlignment="1">
      <alignment horizontal="center" vertical="center"/>
    </xf>
    <xf numFmtId="0" fontId="22" fillId="11" borderId="32" xfId="0" applyFont="1" applyFill="1" applyBorder="1" applyAlignment="1">
      <alignment horizontal="center" vertical="center"/>
    </xf>
    <xf numFmtId="0" fontId="22" fillId="11" borderId="73" xfId="0" applyFont="1" applyFill="1" applyBorder="1" applyAlignment="1">
      <alignment horizontal="center" vertical="center"/>
    </xf>
    <xf numFmtId="0" fontId="22" fillId="11" borderId="89" xfId="0" applyFont="1" applyFill="1" applyBorder="1" applyAlignment="1">
      <alignment horizontal="center" vertical="center"/>
    </xf>
    <xf numFmtId="0" fontId="22" fillId="11" borderId="36" xfId="0" applyFont="1" applyFill="1" applyBorder="1" applyAlignment="1">
      <alignment horizontal="center" vertical="center"/>
    </xf>
    <xf numFmtId="0" fontId="22" fillId="11" borderId="17" xfId="0" applyFont="1" applyFill="1" applyBorder="1" applyAlignment="1">
      <alignment horizontal="center" vertical="center"/>
    </xf>
    <xf numFmtId="0" fontId="22" fillId="11" borderId="37" xfId="0" applyFont="1" applyFill="1" applyBorder="1" applyAlignment="1">
      <alignment horizontal="center" vertical="center"/>
    </xf>
    <xf numFmtId="0" fontId="26" fillId="11" borderId="55" xfId="0" applyFont="1" applyFill="1" applyBorder="1" applyAlignment="1">
      <alignment horizontal="center" vertical="center" wrapText="1"/>
    </xf>
    <xf numFmtId="0" fontId="26" fillId="11" borderId="56" xfId="0" applyFont="1" applyFill="1" applyBorder="1" applyAlignment="1">
      <alignment horizontal="center" vertical="center" wrapText="1"/>
    </xf>
    <xf numFmtId="0" fontId="22" fillId="11" borderId="0" xfId="0" applyFont="1" applyFill="1" applyAlignment="1">
      <alignment horizontal="center" vertical="center"/>
    </xf>
    <xf numFmtId="0" fontId="22" fillId="11" borderId="21" xfId="0" applyFont="1" applyFill="1" applyBorder="1" applyAlignment="1">
      <alignment horizontal="center" vertical="center"/>
    </xf>
    <xf numFmtId="0" fontId="2" fillId="11" borderId="32" xfId="0" applyFont="1" applyFill="1" applyBorder="1" applyAlignment="1">
      <alignment horizontal="center" vertical="center"/>
    </xf>
    <xf numFmtId="0" fontId="2" fillId="11" borderId="33" xfId="0" applyFont="1" applyFill="1" applyBorder="1" applyAlignment="1">
      <alignment horizontal="center" vertical="center"/>
    </xf>
    <xf numFmtId="0" fontId="2" fillId="11" borderId="35" xfId="0" applyFont="1" applyFill="1" applyBorder="1" applyAlignment="1">
      <alignment horizontal="center" vertical="center"/>
    </xf>
    <xf numFmtId="0" fontId="0" fillId="12" borderId="20" xfId="0" applyFill="1" applyBorder="1" applyAlignment="1">
      <alignment horizontal="center" vertical="center"/>
    </xf>
    <xf numFmtId="0" fontId="0" fillId="12" borderId="0" xfId="0" applyFill="1" applyAlignment="1">
      <alignment horizontal="center" vertical="center"/>
    </xf>
    <xf numFmtId="0" fontId="0" fillId="12" borderId="21" xfId="0" applyFill="1" applyBorder="1" applyAlignment="1">
      <alignment horizontal="center" vertical="center"/>
    </xf>
    <xf numFmtId="0" fontId="0" fillId="12" borderId="36" xfId="0" applyFill="1" applyBorder="1" applyAlignment="1">
      <alignment horizontal="center" vertical="center"/>
    </xf>
    <xf numFmtId="0" fontId="0" fillId="12" borderId="17" xfId="0" applyFill="1" applyBorder="1" applyAlignment="1">
      <alignment horizontal="center" vertical="center"/>
    </xf>
    <xf numFmtId="0" fontId="0" fillId="12" borderId="37" xfId="0" applyFill="1" applyBorder="1" applyAlignment="1">
      <alignment horizontal="center" vertical="center"/>
    </xf>
    <xf numFmtId="0" fontId="26" fillId="11" borderId="57" xfId="0" applyFont="1" applyFill="1" applyBorder="1" applyAlignment="1">
      <alignment horizontal="center" vertical="center" wrapText="1"/>
    </xf>
    <xf numFmtId="0" fontId="0" fillId="11" borderId="20" xfId="0" applyFill="1" applyBorder="1" applyAlignment="1">
      <alignment horizontal="center" vertical="center" wrapText="1"/>
    </xf>
    <xf numFmtId="0" fontId="0" fillId="11" borderId="0" xfId="0" applyFill="1" applyAlignment="1">
      <alignment horizontal="center" vertical="center" wrapText="1"/>
    </xf>
    <xf numFmtId="0" fontId="0" fillId="11" borderId="21" xfId="0" applyFill="1" applyBorder="1" applyAlignment="1">
      <alignment horizontal="center" vertical="center" wrapText="1"/>
    </xf>
    <xf numFmtId="0" fontId="0" fillId="11" borderId="36" xfId="0" applyFill="1" applyBorder="1" applyAlignment="1">
      <alignment horizontal="center" vertical="center" wrapText="1"/>
    </xf>
    <xf numFmtId="0" fontId="0" fillId="11" borderId="17" xfId="0" applyFill="1" applyBorder="1" applyAlignment="1">
      <alignment horizontal="center" vertical="center" wrapText="1"/>
    </xf>
    <xf numFmtId="0" fontId="0" fillId="11" borderId="37" xfId="0" applyFill="1" applyBorder="1" applyAlignment="1">
      <alignment horizontal="center" vertical="center" wrapText="1"/>
    </xf>
    <xf numFmtId="0" fontId="0" fillId="0" borderId="36" xfId="0" applyBorder="1" applyAlignment="1">
      <alignment horizontal="center" vertical="center"/>
    </xf>
    <xf numFmtId="0" fontId="0" fillId="0" borderId="37" xfId="0" applyBorder="1" applyAlignment="1">
      <alignment horizontal="center" vertical="center"/>
    </xf>
    <xf numFmtId="0" fontId="29" fillId="13" borderId="32" xfId="0" applyFont="1" applyFill="1" applyBorder="1" applyAlignment="1" applyProtection="1">
      <alignment horizontal="center" vertical="center" wrapText="1"/>
      <protection locked="0"/>
    </xf>
    <xf numFmtId="0" fontId="29" fillId="13" borderId="35" xfId="0" applyFont="1" applyFill="1" applyBorder="1" applyAlignment="1" applyProtection="1">
      <alignment horizontal="center" vertical="center" wrapText="1"/>
      <protection locked="0"/>
    </xf>
    <xf numFmtId="0" fontId="29" fillId="13" borderId="20" xfId="0" applyFont="1" applyFill="1" applyBorder="1" applyAlignment="1" applyProtection="1">
      <alignment horizontal="center" vertical="center" wrapText="1"/>
      <protection locked="0"/>
    </xf>
    <xf numFmtId="0" fontId="29" fillId="13" borderId="21" xfId="0" applyFont="1" applyFill="1" applyBorder="1" applyAlignment="1" applyProtection="1">
      <alignment horizontal="center" vertical="center" wrapText="1"/>
      <protection locked="0"/>
    </xf>
    <xf numFmtId="0" fontId="29" fillId="13" borderId="38" xfId="0" applyFont="1" applyFill="1" applyBorder="1" applyAlignment="1" applyProtection="1">
      <alignment horizontal="center" vertical="center" wrapText="1"/>
      <protection locked="0"/>
    </xf>
    <xf numFmtId="0" fontId="29" fillId="13" borderId="39" xfId="0" applyFont="1" applyFill="1" applyBorder="1" applyAlignment="1" applyProtection="1">
      <alignment horizontal="center" vertical="center" wrapText="1"/>
      <protection locked="0"/>
    </xf>
    <xf numFmtId="0" fontId="29" fillId="13" borderId="33" xfId="0" applyFont="1" applyFill="1" applyBorder="1" applyAlignment="1" applyProtection="1">
      <alignment horizontal="center" vertical="center" wrapText="1"/>
      <protection locked="0"/>
    </xf>
    <xf numFmtId="0" fontId="29" fillId="13" borderId="36" xfId="0" applyFont="1" applyFill="1" applyBorder="1" applyAlignment="1" applyProtection="1">
      <alignment horizontal="center" vertical="center" wrapText="1"/>
      <protection locked="0"/>
    </xf>
    <xf numFmtId="0" fontId="29" fillId="13" borderId="17" xfId="0" applyFont="1" applyFill="1" applyBorder="1" applyAlignment="1" applyProtection="1">
      <alignment horizontal="center" vertical="center" wrapText="1"/>
      <protection locked="0"/>
    </xf>
    <xf numFmtId="0" fontId="29" fillId="13" borderId="37" xfId="0" applyFont="1" applyFill="1" applyBorder="1" applyAlignment="1" applyProtection="1">
      <alignment horizontal="center" vertical="center" wrapText="1"/>
      <protection locked="0"/>
    </xf>
    <xf numFmtId="0" fontId="30" fillId="0" borderId="85" xfId="0" applyFont="1" applyBorder="1" applyAlignment="1">
      <alignment horizontal="center" vertical="center" wrapText="1"/>
    </xf>
    <xf numFmtId="0" fontId="30" fillId="0" borderId="82" xfId="0" applyFont="1" applyBorder="1" applyAlignment="1">
      <alignment horizontal="center" vertical="center" wrapText="1"/>
    </xf>
    <xf numFmtId="0" fontId="30" fillId="0" borderId="86" xfId="0" applyFont="1" applyBorder="1" applyAlignment="1">
      <alignment horizontal="center" vertical="center" wrapText="1"/>
    </xf>
    <xf numFmtId="0" fontId="30" fillId="0" borderId="22" xfId="0" applyFont="1" applyBorder="1" applyAlignment="1">
      <alignment horizontal="center" vertical="center" wrapText="1"/>
    </xf>
    <xf numFmtId="0" fontId="30" fillId="0" borderId="54" xfId="0" applyFont="1" applyBorder="1" applyAlignment="1">
      <alignment horizontal="center" vertical="center" wrapText="1"/>
    </xf>
    <xf numFmtId="0" fontId="30" fillId="0" borderId="23" xfId="0" applyFont="1" applyBorder="1" applyAlignment="1">
      <alignment horizontal="center" vertical="center" wrapText="1"/>
    </xf>
    <xf numFmtId="1" fontId="33" fillId="15" borderId="1" xfId="0" applyNumberFormat="1" applyFont="1" applyFill="1" applyBorder="1" applyAlignment="1" applyProtection="1">
      <alignment horizontal="center" wrapText="1"/>
      <protection locked="0"/>
    </xf>
    <xf numFmtId="1" fontId="33" fillId="15" borderId="2" xfId="0" applyNumberFormat="1" applyFont="1" applyFill="1" applyBorder="1" applyAlignment="1" applyProtection="1">
      <alignment horizontal="center" wrapText="1"/>
      <protection locked="0"/>
    </xf>
    <xf numFmtId="1" fontId="33" fillId="15" borderId="3" xfId="0" applyNumberFormat="1" applyFont="1" applyFill="1" applyBorder="1" applyAlignment="1" applyProtection="1">
      <alignment horizontal="center" wrapText="1"/>
      <protection locked="0"/>
    </xf>
    <xf numFmtId="2" fontId="30" fillId="14" borderId="20" xfId="0" applyNumberFormat="1" applyFont="1" applyFill="1" applyBorder="1" applyAlignment="1">
      <alignment horizontal="center" vertical="center"/>
    </xf>
    <xf numFmtId="2" fontId="30" fillId="14" borderId="38" xfId="0" applyNumberFormat="1" applyFont="1" applyFill="1" applyBorder="1" applyAlignment="1">
      <alignment horizontal="center" vertical="center"/>
    </xf>
    <xf numFmtId="2" fontId="30" fillId="14" borderId="8" xfId="0" applyNumberFormat="1" applyFont="1" applyFill="1" applyBorder="1" applyAlignment="1">
      <alignment horizontal="center" vertical="center"/>
    </xf>
    <xf numFmtId="2" fontId="30" fillId="14" borderId="0" xfId="0" applyNumberFormat="1" applyFont="1" applyFill="1" applyAlignment="1">
      <alignment horizontal="center" vertical="center"/>
    </xf>
    <xf numFmtId="2" fontId="30" fillId="14" borderId="18" xfId="0" applyNumberFormat="1" applyFont="1" applyFill="1" applyBorder="1" applyAlignment="1">
      <alignment horizontal="center" vertical="center"/>
    </xf>
    <xf numFmtId="3" fontId="35" fillId="14" borderId="33" xfId="0" applyNumberFormat="1" applyFont="1" applyFill="1" applyBorder="1" applyAlignment="1">
      <alignment horizontal="center"/>
    </xf>
    <xf numFmtId="3" fontId="35" fillId="14" borderId="35" xfId="0" applyNumberFormat="1" applyFont="1" applyFill="1" applyBorder="1" applyAlignment="1">
      <alignment horizontal="center"/>
    </xf>
    <xf numFmtId="9" fontId="35" fillId="14" borderId="17" xfId="1" applyFont="1" applyFill="1" applyBorder="1" applyAlignment="1" applyProtection="1">
      <alignment horizontal="center" vertical="center"/>
    </xf>
    <xf numFmtId="9" fontId="35" fillId="14" borderId="37" xfId="1" applyFont="1" applyFill="1" applyBorder="1" applyAlignment="1" applyProtection="1">
      <alignment horizontal="center" vertical="center"/>
    </xf>
    <xf numFmtId="1" fontId="30" fillId="14" borderId="20" xfId="0" applyNumberFormat="1" applyFont="1" applyFill="1" applyBorder="1" applyAlignment="1">
      <alignment horizontal="center" vertical="center"/>
    </xf>
    <xf numFmtId="1" fontId="30" fillId="14" borderId="0" xfId="0" applyNumberFormat="1" applyFont="1" applyFill="1" applyAlignment="1">
      <alignment horizontal="center" vertical="center"/>
    </xf>
    <xf numFmtId="1" fontId="30" fillId="14" borderId="21" xfId="0" applyNumberFormat="1" applyFont="1" applyFill="1" applyBorder="1" applyAlignment="1">
      <alignment horizontal="center" vertical="center"/>
    </xf>
    <xf numFmtId="1" fontId="35" fillId="14" borderId="20" xfId="0" applyNumberFormat="1" applyFont="1" applyFill="1" applyBorder="1" applyAlignment="1">
      <alignment horizontal="center" vertical="center" wrapText="1"/>
    </xf>
    <xf numFmtId="1" fontId="35" fillId="14" borderId="0" xfId="0" applyNumberFormat="1" applyFont="1" applyFill="1" applyAlignment="1">
      <alignment horizontal="center" vertical="center" wrapText="1"/>
    </xf>
    <xf numFmtId="1" fontId="35" fillId="14" borderId="21" xfId="0" applyNumberFormat="1" applyFont="1" applyFill="1" applyBorder="1" applyAlignment="1">
      <alignment horizontal="center" vertical="center" wrapText="1"/>
    </xf>
    <xf numFmtId="1" fontId="35" fillId="14" borderId="38" xfId="0" applyNumberFormat="1" applyFont="1" applyFill="1" applyBorder="1" applyAlignment="1">
      <alignment horizontal="center" vertical="center" wrapText="1"/>
    </xf>
    <xf numFmtId="1" fontId="35" fillId="14" borderId="18" xfId="0" applyNumberFormat="1" applyFont="1" applyFill="1" applyBorder="1" applyAlignment="1">
      <alignment horizontal="center" vertical="center" wrapText="1"/>
    </xf>
    <xf numFmtId="1" fontId="35" fillId="14" borderId="39" xfId="0" applyNumberFormat="1" applyFont="1" applyFill="1" applyBorder="1" applyAlignment="1">
      <alignment horizontal="center" vertical="center" wrapText="1"/>
    </xf>
    <xf numFmtId="0" fontId="32" fillId="14" borderId="2" xfId="0" applyFont="1" applyFill="1" applyBorder="1" applyAlignment="1">
      <alignment horizontal="center" vertical="center"/>
    </xf>
    <xf numFmtId="0" fontId="32" fillId="14" borderId="3" xfId="0" applyFont="1" applyFill="1" applyBorder="1" applyAlignment="1">
      <alignment horizontal="center" vertical="center"/>
    </xf>
    <xf numFmtId="0" fontId="34" fillId="0" borderId="55" xfId="0" applyFont="1" applyBorder="1" applyAlignment="1" applyProtection="1">
      <alignment horizontal="center" vertical="center"/>
      <protection locked="0"/>
    </xf>
    <xf numFmtId="0" fontId="34" fillId="0" borderId="56" xfId="0" applyFont="1" applyBorder="1" applyAlignment="1" applyProtection="1">
      <alignment horizontal="center" vertical="center"/>
      <protection locked="0"/>
    </xf>
    <xf numFmtId="0" fontId="34" fillId="0" borderId="57" xfId="0" applyFont="1" applyBorder="1" applyAlignment="1" applyProtection="1">
      <alignment horizontal="center" vertical="center"/>
      <protection locked="0"/>
    </xf>
    <xf numFmtId="0" fontId="32" fillId="14" borderId="1" xfId="0" applyFont="1" applyFill="1" applyBorder="1" applyAlignment="1">
      <alignment horizontal="center" vertical="center"/>
    </xf>
    <xf numFmtId="164" fontId="4" fillId="3" borderId="8" xfId="0" applyNumberFormat="1" applyFont="1" applyFill="1" applyBorder="1" applyAlignment="1" applyProtection="1">
      <alignment horizontal="center" vertical="center"/>
      <protection locked="0"/>
    </xf>
    <xf numFmtId="164" fontId="4" fillId="3" borderId="9" xfId="0" applyNumberFormat="1" applyFont="1" applyFill="1" applyBorder="1" applyAlignment="1" applyProtection="1">
      <alignment horizontal="center" vertical="center"/>
      <protection locked="0"/>
    </xf>
    <xf numFmtId="0" fontId="12" fillId="2" borderId="32" xfId="0" applyFont="1" applyFill="1" applyBorder="1" applyAlignment="1">
      <alignment horizontal="center" vertical="center"/>
    </xf>
    <xf numFmtId="0" fontId="12" fillId="2" borderId="33" xfId="0" applyFont="1" applyFill="1" applyBorder="1" applyAlignment="1">
      <alignment horizontal="center" vertical="center"/>
    </xf>
    <xf numFmtId="0" fontId="20" fillId="0" borderId="20" xfId="0" applyFont="1" applyBorder="1" applyAlignment="1" applyProtection="1">
      <alignment horizontal="center" vertical="center" wrapText="1"/>
      <protection locked="0"/>
    </xf>
    <xf numFmtId="0" fontId="20" fillId="0" borderId="0" xfId="0" applyFont="1" applyAlignment="1" applyProtection="1">
      <alignment horizontal="center" vertical="center" wrapText="1"/>
      <protection locked="0"/>
    </xf>
    <xf numFmtId="0" fontId="20" fillId="0" borderId="21" xfId="0" applyFont="1" applyBorder="1" applyAlignment="1" applyProtection="1">
      <alignment horizontal="center" vertical="center" wrapText="1"/>
      <protection locked="0"/>
    </xf>
    <xf numFmtId="0" fontId="20" fillId="0" borderId="36" xfId="0" applyFont="1" applyBorder="1" applyAlignment="1" applyProtection="1">
      <alignment horizontal="center" vertical="center" wrapText="1"/>
      <protection locked="0"/>
    </xf>
    <xf numFmtId="0" fontId="20" fillId="0" borderId="17" xfId="0" applyFont="1" applyBorder="1" applyAlignment="1" applyProtection="1">
      <alignment horizontal="center" vertical="center" wrapText="1"/>
      <protection locked="0"/>
    </xf>
    <xf numFmtId="0" fontId="20" fillId="0" borderId="37" xfId="0" applyFont="1" applyBorder="1" applyAlignment="1" applyProtection="1">
      <alignment horizontal="center" vertical="center" wrapText="1"/>
      <protection locked="0"/>
    </xf>
    <xf numFmtId="0" fontId="0" fillId="4" borderId="22" xfId="0" applyFill="1" applyBorder="1" applyAlignment="1" applyProtection="1">
      <alignment horizontal="center" vertical="top" wrapText="1"/>
      <protection locked="0"/>
    </xf>
    <xf numFmtId="0" fontId="0" fillId="4" borderId="23" xfId="0" applyFill="1" applyBorder="1" applyAlignment="1" applyProtection="1">
      <alignment horizontal="center" vertical="top" wrapText="1"/>
      <protection locked="0"/>
    </xf>
    <xf numFmtId="0" fontId="0" fillId="4" borderId="22" xfId="0" applyFill="1" applyBorder="1" applyAlignment="1" applyProtection="1">
      <alignment horizontal="center"/>
      <protection locked="0"/>
    </xf>
    <xf numFmtId="0" fontId="0" fillId="4" borderId="23" xfId="0" applyFill="1" applyBorder="1" applyAlignment="1" applyProtection="1">
      <alignment horizontal="center"/>
      <protection locked="0"/>
    </xf>
    <xf numFmtId="0" fontId="17" fillId="0" borderId="32" xfId="0" applyFont="1" applyBorder="1" applyAlignment="1" applyProtection="1">
      <alignment horizontal="center" vertical="top" wrapText="1"/>
      <protection locked="0"/>
    </xf>
    <xf numFmtId="0" fontId="17" fillId="0" borderId="33" xfId="0" applyFont="1" applyBorder="1" applyAlignment="1" applyProtection="1">
      <alignment horizontal="center" vertical="top" wrapText="1"/>
      <protection locked="0"/>
    </xf>
    <xf numFmtId="0" fontId="17" fillId="0" borderId="35" xfId="0" applyFont="1" applyBorder="1" applyAlignment="1" applyProtection="1">
      <alignment horizontal="center" vertical="top" wrapText="1"/>
      <protection locked="0"/>
    </xf>
    <xf numFmtId="0" fontId="17" fillId="0" borderId="38" xfId="0" applyFont="1" applyBorder="1" applyAlignment="1" applyProtection="1">
      <alignment horizontal="center" vertical="top" wrapText="1"/>
      <protection locked="0"/>
    </xf>
    <xf numFmtId="0" fontId="17" fillId="0" borderId="18" xfId="0" applyFont="1" applyBorder="1" applyAlignment="1" applyProtection="1">
      <alignment horizontal="center" vertical="top" wrapText="1"/>
      <protection locked="0"/>
    </xf>
    <xf numFmtId="0" fontId="17" fillId="0" borderId="39" xfId="0" applyFont="1" applyBorder="1" applyAlignment="1" applyProtection="1">
      <alignment horizontal="center" vertical="top" wrapText="1"/>
      <protection locked="0"/>
    </xf>
    <xf numFmtId="0" fontId="0" fillId="0" borderId="40" xfId="0" applyBorder="1" applyAlignment="1" applyProtection="1">
      <alignment horizontal="center" vertical="center" wrapText="1"/>
      <protection locked="0"/>
    </xf>
    <xf numFmtId="0" fontId="0" fillId="0" borderId="8" xfId="0" applyBorder="1" applyAlignment="1" applyProtection="1">
      <alignment horizontal="center" vertical="center" wrapText="1"/>
      <protection locked="0"/>
    </xf>
    <xf numFmtId="0" fontId="0" fillId="0" borderId="41" xfId="0" applyBorder="1" applyAlignment="1" applyProtection="1">
      <alignment horizontal="center" vertical="center" wrapText="1"/>
      <protection locked="0"/>
    </xf>
    <xf numFmtId="0" fontId="18" fillId="0" borderId="32" xfId="0" applyFont="1" applyBorder="1" applyAlignment="1" applyProtection="1">
      <alignment horizontal="center" vertical="top" wrapText="1"/>
      <protection locked="0"/>
    </xf>
    <xf numFmtId="0" fontId="18" fillId="0" borderId="33" xfId="0" applyFont="1" applyBorder="1" applyAlignment="1" applyProtection="1">
      <alignment horizontal="center" vertical="top" wrapText="1"/>
      <protection locked="0"/>
    </xf>
    <xf numFmtId="0" fontId="18" fillId="0" borderId="35" xfId="0" applyFont="1" applyBorder="1" applyAlignment="1" applyProtection="1">
      <alignment horizontal="center" vertical="top" wrapText="1"/>
      <protection locked="0"/>
    </xf>
    <xf numFmtId="0" fontId="18" fillId="0" borderId="38" xfId="0" applyFont="1" applyBorder="1" applyAlignment="1" applyProtection="1">
      <alignment horizontal="center" vertical="top" wrapText="1"/>
      <protection locked="0"/>
    </xf>
    <xf numFmtId="0" fontId="18" fillId="0" borderId="18" xfId="0" applyFont="1" applyBorder="1" applyAlignment="1" applyProtection="1">
      <alignment horizontal="center" vertical="top" wrapText="1"/>
      <protection locked="0"/>
    </xf>
    <xf numFmtId="0" fontId="18" fillId="0" borderId="39" xfId="0" applyFont="1" applyBorder="1" applyAlignment="1" applyProtection="1">
      <alignment horizontal="center" vertical="top" wrapText="1"/>
      <protection locked="0"/>
    </xf>
    <xf numFmtId="0" fontId="6" fillId="2" borderId="0" xfId="0" applyFont="1" applyFill="1" applyAlignment="1">
      <alignment horizontal="center" vertical="center"/>
    </xf>
    <xf numFmtId="0" fontId="6" fillId="2" borderId="11" xfId="0" applyFont="1" applyFill="1" applyBorder="1" applyAlignment="1">
      <alignment horizontal="center" vertical="center"/>
    </xf>
    <xf numFmtId="164" fontId="4" fillId="3" borderId="0" xfId="0" applyNumberFormat="1" applyFont="1" applyFill="1" applyAlignment="1" applyProtection="1">
      <alignment horizontal="center" vertical="center"/>
      <protection locked="0"/>
    </xf>
    <xf numFmtId="164" fontId="4" fillId="3" borderId="12" xfId="0" applyNumberFormat="1" applyFont="1" applyFill="1" applyBorder="1" applyAlignment="1" applyProtection="1">
      <alignment horizontal="center" vertical="center"/>
      <protection locked="0"/>
    </xf>
    <xf numFmtId="0" fontId="10" fillId="2" borderId="0" xfId="0" applyFont="1" applyFill="1" applyAlignment="1" applyProtection="1">
      <alignment horizontal="center" vertical="center"/>
      <protection locked="0"/>
    </xf>
    <xf numFmtId="0" fontId="10" fillId="2" borderId="11" xfId="0" applyFont="1" applyFill="1" applyBorder="1" applyAlignment="1" applyProtection="1">
      <alignment horizontal="center" vertical="center"/>
      <protection locked="0"/>
    </xf>
    <xf numFmtId="20" fontId="6" fillId="2" borderId="14" xfId="0" applyNumberFormat="1" applyFont="1" applyFill="1" applyBorder="1" applyAlignment="1">
      <alignment horizontal="center" vertical="center"/>
    </xf>
    <xf numFmtId="20" fontId="6" fillId="2" borderId="15" xfId="0" applyNumberFormat="1" applyFont="1" applyFill="1" applyBorder="1" applyAlignment="1">
      <alignment horizontal="center" vertical="center"/>
    </xf>
    <xf numFmtId="164" fontId="4" fillId="3" borderId="18" xfId="0" applyNumberFormat="1" applyFont="1" applyFill="1" applyBorder="1" applyAlignment="1" applyProtection="1">
      <alignment horizontal="center" vertical="center"/>
      <protection locked="0"/>
    </xf>
    <xf numFmtId="164" fontId="4" fillId="3" borderId="19" xfId="0" applyNumberFormat="1" applyFont="1" applyFill="1" applyBorder="1" applyAlignment="1" applyProtection="1">
      <alignment horizontal="center" vertical="center"/>
      <protection locked="0"/>
    </xf>
    <xf numFmtId="14" fontId="6" fillId="2" borderId="5" xfId="0" applyNumberFormat="1" applyFont="1" applyFill="1" applyBorder="1" applyAlignment="1">
      <alignment horizontal="center" vertical="center"/>
    </xf>
    <xf numFmtId="14" fontId="6" fillId="2" borderId="6" xfId="0" applyNumberFormat="1" applyFont="1" applyFill="1" applyBorder="1" applyAlignment="1">
      <alignment horizontal="center" vertical="center"/>
    </xf>
    <xf numFmtId="0" fontId="7" fillId="3" borderId="7" xfId="0" applyFont="1" applyFill="1" applyBorder="1" applyAlignment="1">
      <alignment horizontal="center" vertical="center"/>
    </xf>
    <xf numFmtId="0" fontId="7" fillId="3" borderId="0" xfId="0" applyFont="1" applyFill="1" applyAlignment="1">
      <alignment horizontal="center" vertical="center"/>
    </xf>
    <xf numFmtId="0" fontId="7" fillId="3" borderId="16" xfId="0" applyFont="1" applyFill="1" applyBorder="1" applyAlignment="1">
      <alignment horizontal="center" vertical="center"/>
    </xf>
    <xf numFmtId="0" fontId="7" fillId="3" borderId="17" xfId="0" applyFont="1" applyFill="1" applyBorder="1" applyAlignment="1">
      <alignment horizontal="center" vertical="center"/>
    </xf>
    <xf numFmtId="0" fontId="38" fillId="16" borderId="77" xfId="0" applyFont="1" applyFill="1" applyBorder="1" applyAlignment="1">
      <alignment horizontal="center" vertical="center"/>
    </xf>
    <xf numFmtId="0" fontId="38" fillId="16" borderId="82" xfId="0" applyFont="1" applyFill="1" applyBorder="1" applyAlignment="1">
      <alignment horizontal="center" vertical="center"/>
    </xf>
    <xf numFmtId="0" fontId="38" fillId="16" borderId="78" xfId="0" applyFont="1" applyFill="1" applyBorder="1" applyAlignment="1">
      <alignment horizontal="center" vertical="center"/>
    </xf>
    <xf numFmtId="0" fontId="22" fillId="2" borderId="98" xfId="0" applyFont="1" applyFill="1" applyBorder="1" applyAlignment="1" applyProtection="1">
      <alignment horizontal="center" vertical="center"/>
      <protection locked="0"/>
    </xf>
    <xf numFmtId="0" fontId="22" fillId="2" borderId="102" xfId="0" applyFont="1" applyFill="1" applyBorder="1" applyAlignment="1" applyProtection="1">
      <alignment horizontal="center" vertical="center"/>
      <protection locked="0"/>
    </xf>
    <xf numFmtId="0" fontId="22" fillId="2" borderId="106" xfId="0" applyFont="1" applyFill="1" applyBorder="1" applyAlignment="1" applyProtection="1">
      <alignment horizontal="center" vertical="center"/>
      <protection locked="0"/>
    </xf>
    <xf numFmtId="0" fontId="39" fillId="2" borderId="32" xfId="0" applyFont="1" applyFill="1" applyBorder="1" applyAlignment="1" applyProtection="1">
      <alignment horizontal="center" vertical="center"/>
      <protection locked="0"/>
    </xf>
    <xf numFmtId="0" fontId="39" fillId="2" borderId="33" xfId="0" applyFont="1" applyFill="1" applyBorder="1" applyAlignment="1" applyProtection="1">
      <alignment horizontal="center" vertical="center"/>
      <protection locked="0"/>
    </xf>
    <xf numFmtId="0" fontId="39" fillId="2" borderId="35" xfId="0" applyFont="1" applyFill="1" applyBorder="1" applyAlignment="1" applyProtection="1">
      <alignment horizontal="center" vertical="center"/>
      <protection locked="0"/>
    </xf>
    <xf numFmtId="0" fontId="2" fillId="16" borderId="111" xfId="0" applyFont="1" applyFill="1" applyBorder="1" applyAlignment="1">
      <alignment horizontal="center" vertical="center"/>
    </xf>
    <xf numFmtId="0" fontId="2" fillId="16" borderId="112" xfId="0" applyFont="1" applyFill="1" applyBorder="1" applyAlignment="1">
      <alignment horizontal="center" vertical="center"/>
    </xf>
    <xf numFmtId="0" fontId="0" fillId="2" borderId="17" xfId="0" applyFill="1" applyBorder="1" applyAlignment="1">
      <alignment horizontal="center" vertical="center"/>
    </xf>
    <xf numFmtId="0" fontId="0" fillId="2" borderId="37" xfId="0" applyFill="1" applyBorder="1" applyAlignment="1">
      <alignment horizontal="center" vertical="center"/>
    </xf>
  </cellXfs>
  <cellStyles count="3">
    <cellStyle name="Hyperlink" xfId="2" xr:uid="{E9C0F05D-1F91-461D-A75A-CD2B70990D3F}"/>
    <cellStyle name="Normal" xfId="0" builtinId="0"/>
    <cellStyle name="Pourcentage" xfId="1" builtinId="5"/>
  </cellStyles>
  <dxfs count="3739">
    <dxf>
      <font>
        <b/>
        <color theme="1" tint="0.14999847407452621"/>
      </font>
      <numFmt numFmtId="13" formatCode="0%"/>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vertical/>
      </border>
      <protection locked="0" hidden="0"/>
    </dxf>
    <dxf>
      <numFmt numFmtId="13" formatCode="0%"/>
      <alignment horizontal="center" vertical="center" textRotation="0" indent="0" justifyLastLine="0" shrinkToFit="0" readingOrder="0"/>
      <border diagonalUp="0" diagonalDown="0">
        <left style="medium">
          <color indexed="64"/>
        </left>
        <right/>
        <vertical/>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strike val="0"/>
        <outline val="0"/>
        <shadow val="0"/>
        <u val="none"/>
        <vertAlign val="baseline"/>
        <sz val="11"/>
        <color theme="1" tint="0.14999847407452621"/>
        <name val="Calibri"/>
        <family val="2"/>
        <scheme val="minor"/>
      </font>
      <numFmt numFmtId="0" formatCode="General"/>
      <fill>
        <patternFill patternType="solid">
          <fgColor indexed="64"/>
          <bgColor theme="0" tint="-4.9989318521683403E-2"/>
        </patternFill>
      </fill>
      <alignment horizontal="center" vertical="center" textRotation="0" indent="0" justifyLastLine="0" shrinkToFit="0" readingOrder="0"/>
      <border diagonalUp="0" diagonalDown="0">
        <left/>
        <right style="medium">
          <color indexed="64"/>
        </right>
        <top/>
        <bottom/>
      </border>
      <protection locked="0" hidden="0"/>
    </dxf>
    <dxf>
      <numFmt numFmtId="0" formatCode="General"/>
      <alignment horizontal="center" vertical="center" textRotation="0" indent="0" justifyLastLine="0" shrinkToFit="0" readingOrder="0"/>
      <border diagonalUp="0" diagonalDown="0">
        <left style="medium">
          <color indexed="64"/>
        </left>
        <right/>
        <top/>
        <bottom/>
      </border>
      <protection locked="0" hidden="0"/>
    </dxf>
    <dxf>
      <alignment horizontal="center" vertical="center" textRotation="0" indent="0" justifyLastLine="0" shrinkToFit="0" readingOrder="0"/>
      <protection locked="0" hidden="0"/>
    </dxf>
    <dxf>
      <font>
        <b/>
      </font>
      <alignment horizontal="center" vertical="center" textRotation="0" wrapText="1" indent="0" justifyLastLine="0" shrinkToFit="0" readingOrder="0"/>
      <protection locked="1" hidden="0"/>
    </dxf>
    <dxf>
      <fill>
        <patternFill patternType="solid">
          <fgColor indexed="64"/>
          <bgColor theme="1"/>
        </patternFill>
      </fill>
      <alignment horizontal="center" vertical="center" textRotation="0" indent="0" justifyLastLine="0" shrinkToFit="0" readingOrder="0"/>
      <border diagonalUp="0" diagonalDown="0">
        <left style="medium">
          <color indexed="64"/>
        </left>
        <right style="medium">
          <color indexed="64"/>
        </right>
        <top/>
        <bottom/>
      </border>
      <protection locked="0" hidden="0"/>
    </dxf>
    <dxf>
      <alignment horizontal="center" vertical="center" textRotation="0" indent="0" justifyLastLine="0" shrinkToFit="0" readingOrder="0"/>
      <border>
        <right style="medium">
          <color indexed="64"/>
        </right>
      </border>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border diagonalUp="0" diagonalDown="0">
        <left style="thick">
          <color auto="1"/>
        </left>
        <right style="thick">
          <color auto="1"/>
        </right>
        <top style="thick">
          <color auto="1"/>
        </top>
        <bottom style="thick">
          <color auto="1"/>
        </bottom>
      </border>
    </dxf>
    <dxf>
      <alignment horizontal="center" vertical="center" textRotation="0" indent="0" justifyLastLine="0" shrinkToFit="0" readingOrder="0"/>
      <protection locked="0" hidden="0"/>
    </dxf>
    <dxf>
      <font>
        <b/>
      </font>
      <alignment horizontal="center" vertical="center" textRotation="0" wrapText="0" indent="0" justifyLastLine="0" shrinkToFit="0" readingOrder="0"/>
      <protection locked="0" hidden="0"/>
    </dxf>
    <dxf>
      <numFmt numFmtId="169" formatCode="0#&quot; kg&quot;"/>
      <alignment horizontal="center" vertical="center" textRotation="0" wrapText="0" indent="0" justifyLastLine="0" shrinkToFit="0" readingOrder="0"/>
      <protection locked="1"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ck">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right style="thin">
          <color indexed="64"/>
        </right>
        <top style="thin">
          <color indexed="64"/>
        </top>
        <bottom style="thin">
          <color indexed="64"/>
        </bottom>
      </border>
      <protection locked="0" hidden="0"/>
    </dxf>
    <dxf>
      <font>
        <b/>
        <strike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style="thick">
          <color auto="1"/>
        </left>
        <right/>
        <top/>
        <bottom/>
        <vertical/>
        <horizontal/>
      </border>
      <protection locked="0" hidden="0"/>
    </dxf>
    <dxf>
      <alignment horizontal="center" vertical="center" textRotation="0" wrapText="0" indent="0" justifyLastLine="0" shrinkToFit="0" readingOrder="0"/>
      <protection locked="0" hidden="0"/>
    </dxf>
    <dxf>
      <font>
        <b/>
      </font>
      <alignment horizontal="center" vertical="center" textRotation="0" wrapText="0" indent="0" justifyLastLine="0" shrinkToFit="0" readingOrder="0"/>
      <border diagonalUp="0" diagonalDown="0">
        <left/>
        <right/>
        <top/>
      </border>
      <protection locked="1" hidden="0"/>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ont>
        <b/>
        <color theme="1" tint="0.14999847407452621"/>
      </font>
      <numFmt numFmtId="13" formatCode="0%"/>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vertical/>
      </border>
      <protection locked="0" hidden="0"/>
    </dxf>
    <dxf>
      <numFmt numFmtId="13" formatCode="0%"/>
      <alignment horizontal="center" vertical="center" textRotation="0" indent="0" justifyLastLine="0" shrinkToFit="0" readingOrder="0"/>
      <border diagonalUp="0" diagonalDown="0">
        <left style="medium">
          <color indexed="64"/>
        </left>
        <right/>
        <vertical/>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strike val="0"/>
        <outline val="0"/>
        <shadow val="0"/>
        <u val="none"/>
        <vertAlign val="baseline"/>
        <sz val="11"/>
        <color theme="1" tint="0.14999847407452621"/>
        <name val="Calibri"/>
        <family val="2"/>
        <scheme val="minor"/>
      </font>
      <numFmt numFmtId="0" formatCode="General"/>
      <fill>
        <patternFill patternType="solid">
          <fgColor indexed="64"/>
          <bgColor theme="0" tint="-4.9989318521683403E-2"/>
        </patternFill>
      </fill>
      <alignment horizontal="center" vertical="center" textRotation="0" indent="0" justifyLastLine="0" shrinkToFit="0" readingOrder="0"/>
      <border diagonalUp="0" diagonalDown="0">
        <left/>
        <right style="medium">
          <color indexed="64"/>
        </right>
        <top/>
        <bottom/>
      </border>
      <protection locked="0" hidden="0"/>
    </dxf>
    <dxf>
      <numFmt numFmtId="0" formatCode="General"/>
      <alignment horizontal="center" vertical="center" textRotation="0" indent="0" justifyLastLine="0" shrinkToFit="0" readingOrder="0"/>
      <border diagonalUp="0" diagonalDown="0">
        <left style="medium">
          <color indexed="64"/>
        </left>
        <right/>
        <top/>
        <bottom/>
      </border>
      <protection locked="0" hidden="0"/>
    </dxf>
    <dxf>
      <alignment horizontal="center" vertical="center" textRotation="0" indent="0" justifyLastLine="0" shrinkToFit="0" readingOrder="0"/>
      <protection locked="0" hidden="0"/>
    </dxf>
    <dxf>
      <font>
        <b/>
      </font>
      <alignment horizontal="center" vertical="center" textRotation="0" wrapText="1" indent="0" justifyLastLine="0" shrinkToFit="0" readingOrder="0"/>
      <protection locked="1" hidden="0"/>
    </dxf>
    <dxf>
      <fill>
        <patternFill patternType="solid">
          <fgColor indexed="64"/>
          <bgColor theme="1"/>
        </patternFill>
      </fill>
      <alignment horizontal="center" vertical="center" textRotation="0" indent="0" justifyLastLine="0" shrinkToFit="0" readingOrder="0"/>
      <border diagonalUp="0" diagonalDown="0">
        <left style="medium">
          <color indexed="64"/>
        </left>
        <right style="medium">
          <color indexed="64"/>
        </right>
        <top/>
        <bottom/>
      </border>
      <protection locked="0" hidden="0"/>
    </dxf>
    <dxf>
      <alignment horizontal="center" vertical="center" textRotation="0" indent="0" justifyLastLine="0" shrinkToFit="0" readingOrder="0"/>
      <border>
        <right style="medium">
          <color indexed="64"/>
        </right>
      </border>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border diagonalUp="0" diagonalDown="0">
        <left style="thick">
          <color auto="1"/>
        </left>
        <right style="thick">
          <color auto="1"/>
        </right>
        <top style="thick">
          <color auto="1"/>
        </top>
        <bottom style="thick">
          <color auto="1"/>
        </bottom>
      </border>
    </dxf>
    <dxf>
      <alignment horizontal="center" vertical="center" textRotation="0" indent="0" justifyLastLine="0" shrinkToFit="0" readingOrder="0"/>
      <protection locked="0" hidden="0"/>
    </dxf>
    <dxf>
      <font>
        <b/>
      </font>
      <alignment horizontal="center" vertical="center" textRotation="0" wrapText="0" indent="0" justifyLastLine="0" shrinkToFit="0" readingOrder="0"/>
      <protection locked="0" hidden="0"/>
    </dxf>
    <dxf>
      <numFmt numFmtId="169" formatCode="0#&quot; kg&quot;"/>
      <alignment horizontal="center" vertical="center" textRotation="0" wrapText="0" indent="0" justifyLastLine="0" shrinkToFit="0" readingOrder="0"/>
      <protection locked="1"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ck">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right style="thin">
          <color indexed="64"/>
        </right>
        <top style="thin">
          <color indexed="64"/>
        </top>
        <bottom style="thin">
          <color indexed="64"/>
        </bottom>
      </border>
      <protection locked="0" hidden="0"/>
    </dxf>
    <dxf>
      <font>
        <b/>
        <strike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style="thick">
          <color auto="1"/>
        </left>
        <right/>
        <top/>
        <bottom/>
        <vertical/>
        <horizontal/>
      </border>
      <protection locked="0" hidden="0"/>
    </dxf>
    <dxf>
      <alignment horizontal="center" vertical="center" textRotation="0" wrapText="0" indent="0" justifyLastLine="0" shrinkToFit="0" readingOrder="0"/>
      <protection locked="0" hidden="0"/>
    </dxf>
    <dxf>
      <font>
        <b/>
      </font>
      <alignment horizontal="center" vertical="center" textRotation="0" wrapText="0" indent="0" justifyLastLine="0" shrinkToFit="0" readingOrder="0"/>
      <border diagonalUp="0" diagonalDown="0">
        <left/>
        <right/>
        <top/>
      </border>
      <protection locked="1" hidden="0"/>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ont>
        <b/>
        <color theme="1" tint="0.14999847407452621"/>
      </font>
      <numFmt numFmtId="13" formatCode="0%"/>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vertical/>
      </border>
      <protection locked="0" hidden="0"/>
    </dxf>
    <dxf>
      <numFmt numFmtId="13" formatCode="0%"/>
      <alignment horizontal="center" vertical="center" textRotation="0" indent="0" justifyLastLine="0" shrinkToFit="0" readingOrder="0"/>
      <border diagonalUp="0" diagonalDown="0">
        <left style="medium">
          <color indexed="64"/>
        </left>
        <right/>
        <vertical/>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strike val="0"/>
        <outline val="0"/>
        <shadow val="0"/>
        <u val="none"/>
        <vertAlign val="baseline"/>
        <sz val="11"/>
        <color theme="1" tint="0.14999847407452621"/>
        <name val="Calibri"/>
        <family val="2"/>
        <scheme val="minor"/>
      </font>
      <numFmt numFmtId="0" formatCode="General"/>
      <fill>
        <patternFill patternType="solid">
          <fgColor indexed="64"/>
          <bgColor theme="0" tint="-4.9989318521683403E-2"/>
        </patternFill>
      </fill>
      <alignment horizontal="center" vertical="center" textRotation="0" indent="0" justifyLastLine="0" shrinkToFit="0" readingOrder="0"/>
      <border diagonalUp="0" diagonalDown="0">
        <left/>
        <right style="medium">
          <color indexed="64"/>
        </right>
        <top/>
        <bottom/>
      </border>
      <protection locked="0" hidden="0"/>
    </dxf>
    <dxf>
      <numFmt numFmtId="0" formatCode="General"/>
      <alignment horizontal="center" vertical="center" textRotation="0" indent="0" justifyLastLine="0" shrinkToFit="0" readingOrder="0"/>
      <border diagonalUp="0" diagonalDown="0">
        <left style="medium">
          <color indexed="64"/>
        </left>
        <right/>
        <top/>
        <bottom/>
      </border>
      <protection locked="0" hidden="0"/>
    </dxf>
    <dxf>
      <alignment horizontal="center" vertical="center" textRotation="0" indent="0" justifyLastLine="0" shrinkToFit="0" readingOrder="0"/>
      <protection locked="0" hidden="0"/>
    </dxf>
    <dxf>
      <font>
        <b/>
      </font>
      <alignment horizontal="center" vertical="center" textRotation="0" wrapText="1" indent="0" justifyLastLine="0" shrinkToFit="0" readingOrder="0"/>
      <protection locked="1" hidden="0"/>
    </dxf>
    <dxf>
      <fill>
        <patternFill patternType="solid">
          <fgColor indexed="64"/>
          <bgColor theme="1"/>
        </patternFill>
      </fill>
      <alignment horizontal="center" vertical="center" textRotation="0" indent="0" justifyLastLine="0" shrinkToFit="0" readingOrder="0"/>
      <border diagonalUp="0" diagonalDown="0">
        <left style="medium">
          <color indexed="64"/>
        </left>
        <right style="medium">
          <color indexed="64"/>
        </right>
        <top/>
        <bottom/>
      </border>
      <protection locked="0" hidden="0"/>
    </dxf>
    <dxf>
      <alignment horizontal="center" vertical="center" textRotation="0" indent="0" justifyLastLine="0" shrinkToFit="0" readingOrder="0"/>
      <border>
        <right style="medium">
          <color indexed="64"/>
        </right>
      </border>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border diagonalUp="0" diagonalDown="0">
        <left style="thick">
          <color auto="1"/>
        </left>
        <right style="thick">
          <color auto="1"/>
        </right>
        <top style="thick">
          <color auto="1"/>
        </top>
        <bottom style="thick">
          <color auto="1"/>
        </bottom>
      </border>
    </dxf>
    <dxf>
      <alignment horizontal="center" vertical="center" textRotation="0" indent="0" justifyLastLine="0" shrinkToFit="0" readingOrder="0"/>
      <protection locked="0" hidden="0"/>
    </dxf>
    <dxf>
      <font>
        <b/>
      </font>
      <alignment horizontal="center" vertical="center" textRotation="0" wrapText="0" indent="0" justifyLastLine="0" shrinkToFit="0" readingOrder="0"/>
      <protection locked="0" hidden="0"/>
    </dxf>
    <dxf>
      <numFmt numFmtId="169" formatCode="0#&quot; kg&quot;"/>
      <alignment horizontal="center" vertical="center" textRotation="0" wrapText="0" indent="0" justifyLastLine="0" shrinkToFit="0" readingOrder="0"/>
      <protection locked="1"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ck">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right style="thin">
          <color indexed="64"/>
        </right>
        <top style="thin">
          <color indexed="64"/>
        </top>
        <bottom style="thin">
          <color indexed="64"/>
        </bottom>
      </border>
      <protection locked="0" hidden="0"/>
    </dxf>
    <dxf>
      <font>
        <b/>
        <strike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style="thick">
          <color auto="1"/>
        </left>
        <right/>
        <top/>
        <bottom/>
        <vertical/>
        <horizontal/>
      </border>
      <protection locked="0" hidden="0"/>
    </dxf>
    <dxf>
      <alignment horizontal="center" vertical="center" textRotation="0" wrapText="0" indent="0" justifyLastLine="0" shrinkToFit="0" readingOrder="0"/>
      <protection locked="0" hidden="0"/>
    </dxf>
    <dxf>
      <font>
        <b/>
      </font>
      <alignment horizontal="center" vertical="center" textRotation="0" wrapText="0" indent="0" justifyLastLine="0" shrinkToFit="0" readingOrder="0"/>
      <border diagonalUp="0" diagonalDown="0">
        <left/>
        <right/>
        <top/>
      </border>
      <protection locked="1" hidden="0"/>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ont>
        <b/>
        <color theme="1" tint="0.14999847407452621"/>
      </font>
      <numFmt numFmtId="13" formatCode="0%"/>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vertical/>
      </border>
      <protection locked="0" hidden="0"/>
    </dxf>
    <dxf>
      <numFmt numFmtId="13" formatCode="0%"/>
      <alignment horizontal="center" vertical="center" textRotation="0" indent="0" justifyLastLine="0" shrinkToFit="0" readingOrder="0"/>
      <border diagonalUp="0" diagonalDown="0">
        <left style="medium">
          <color indexed="64"/>
        </left>
        <right/>
        <vertical/>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strike val="0"/>
        <outline val="0"/>
        <shadow val="0"/>
        <u val="none"/>
        <vertAlign val="baseline"/>
        <sz val="11"/>
        <color theme="1" tint="0.14999847407452621"/>
        <name val="Calibri"/>
        <family val="2"/>
        <scheme val="minor"/>
      </font>
      <numFmt numFmtId="0" formatCode="General"/>
      <fill>
        <patternFill patternType="solid">
          <fgColor indexed="64"/>
          <bgColor theme="0" tint="-4.9989318521683403E-2"/>
        </patternFill>
      </fill>
      <alignment horizontal="center" vertical="center" textRotation="0" indent="0" justifyLastLine="0" shrinkToFit="0" readingOrder="0"/>
      <border diagonalUp="0" diagonalDown="0">
        <left/>
        <right style="medium">
          <color indexed="64"/>
        </right>
        <top/>
        <bottom/>
      </border>
      <protection locked="0" hidden="0"/>
    </dxf>
    <dxf>
      <numFmt numFmtId="0" formatCode="General"/>
      <alignment horizontal="center" vertical="center" textRotation="0" indent="0" justifyLastLine="0" shrinkToFit="0" readingOrder="0"/>
      <border diagonalUp="0" diagonalDown="0">
        <left style="medium">
          <color indexed="64"/>
        </left>
        <right/>
        <top/>
        <bottom/>
      </border>
      <protection locked="0" hidden="0"/>
    </dxf>
    <dxf>
      <alignment horizontal="center" vertical="center" textRotation="0" indent="0" justifyLastLine="0" shrinkToFit="0" readingOrder="0"/>
      <protection locked="0" hidden="0"/>
    </dxf>
    <dxf>
      <font>
        <b/>
      </font>
      <alignment horizontal="center" vertical="center" textRotation="0" wrapText="1" indent="0" justifyLastLine="0" shrinkToFit="0" readingOrder="0"/>
      <protection locked="1" hidden="0"/>
    </dxf>
    <dxf>
      <fill>
        <patternFill patternType="solid">
          <fgColor indexed="64"/>
          <bgColor theme="1"/>
        </patternFill>
      </fill>
      <alignment horizontal="center" vertical="center" textRotation="0" indent="0" justifyLastLine="0" shrinkToFit="0" readingOrder="0"/>
      <border diagonalUp="0" diagonalDown="0">
        <left style="medium">
          <color indexed="64"/>
        </left>
        <right style="medium">
          <color indexed="64"/>
        </right>
        <top/>
        <bottom/>
      </border>
      <protection locked="0" hidden="0"/>
    </dxf>
    <dxf>
      <alignment horizontal="center" vertical="center" textRotation="0" indent="0" justifyLastLine="0" shrinkToFit="0" readingOrder="0"/>
      <border>
        <right style="medium">
          <color indexed="64"/>
        </right>
      </border>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border diagonalUp="0" diagonalDown="0">
        <left style="thick">
          <color auto="1"/>
        </left>
        <right style="thick">
          <color auto="1"/>
        </right>
        <top style="thick">
          <color auto="1"/>
        </top>
        <bottom style="thick">
          <color auto="1"/>
        </bottom>
      </border>
    </dxf>
    <dxf>
      <alignment horizontal="center" vertical="center" textRotation="0" indent="0" justifyLastLine="0" shrinkToFit="0" readingOrder="0"/>
      <protection locked="0" hidden="0"/>
    </dxf>
    <dxf>
      <font>
        <b/>
      </font>
      <alignment horizontal="center" vertical="center" textRotation="0" wrapText="0" indent="0" justifyLastLine="0" shrinkToFit="0" readingOrder="0"/>
      <protection locked="0" hidden="0"/>
    </dxf>
    <dxf>
      <numFmt numFmtId="169" formatCode="0#&quot; kg&quot;"/>
      <alignment horizontal="center" vertical="center" textRotation="0" wrapText="0" indent="0" justifyLastLine="0" shrinkToFit="0" readingOrder="0"/>
      <protection locked="1"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ck">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right style="thin">
          <color indexed="64"/>
        </right>
        <top style="thin">
          <color indexed="64"/>
        </top>
        <bottom style="thin">
          <color indexed="64"/>
        </bottom>
      </border>
      <protection locked="0" hidden="0"/>
    </dxf>
    <dxf>
      <font>
        <b/>
        <strike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style="thick">
          <color auto="1"/>
        </left>
        <right/>
        <top/>
        <bottom/>
        <vertical/>
        <horizontal/>
      </border>
      <protection locked="0" hidden="0"/>
    </dxf>
    <dxf>
      <alignment horizontal="center" vertical="center" textRotation="0" wrapText="0" indent="0" justifyLastLine="0" shrinkToFit="0" readingOrder="0"/>
      <protection locked="0" hidden="0"/>
    </dxf>
    <dxf>
      <font>
        <b/>
      </font>
      <alignment horizontal="center" vertical="center" textRotation="0" wrapText="0" indent="0" justifyLastLine="0" shrinkToFit="0" readingOrder="0"/>
      <border diagonalUp="0" diagonalDown="0">
        <left/>
        <right/>
        <top/>
      </border>
      <protection locked="1" hidden="0"/>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ont>
        <b/>
        <color theme="1" tint="0.14999847407452621"/>
      </font>
      <numFmt numFmtId="13" formatCode="0%"/>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vertical/>
      </border>
      <protection locked="0" hidden="0"/>
    </dxf>
    <dxf>
      <numFmt numFmtId="13" formatCode="0%"/>
      <alignment horizontal="center" vertical="center" textRotation="0" indent="0" justifyLastLine="0" shrinkToFit="0" readingOrder="0"/>
      <border diagonalUp="0" diagonalDown="0">
        <left style="medium">
          <color indexed="64"/>
        </left>
        <right/>
        <vertical/>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strike val="0"/>
        <outline val="0"/>
        <shadow val="0"/>
        <u val="none"/>
        <vertAlign val="baseline"/>
        <sz val="11"/>
        <color theme="1" tint="0.14999847407452621"/>
        <name val="Calibri"/>
        <family val="2"/>
        <scheme val="minor"/>
      </font>
      <numFmt numFmtId="0" formatCode="General"/>
      <fill>
        <patternFill patternType="solid">
          <fgColor indexed="64"/>
          <bgColor theme="0" tint="-4.9989318521683403E-2"/>
        </patternFill>
      </fill>
      <alignment horizontal="center" vertical="center" textRotation="0" indent="0" justifyLastLine="0" shrinkToFit="0" readingOrder="0"/>
      <border diagonalUp="0" diagonalDown="0">
        <left/>
        <right style="medium">
          <color indexed="64"/>
        </right>
        <top/>
        <bottom/>
      </border>
      <protection locked="0" hidden="0"/>
    </dxf>
    <dxf>
      <numFmt numFmtId="0" formatCode="General"/>
      <alignment horizontal="center" vertical="center" textRotation="0" indent="0" justifyLastLine="0" shrinkToFit="0" readingOrder="0"/>
      <border diagonalUp="0" diagonalDown="0">
        <left style="medium">
          <color indexed="64"/>
        </left>
        <right/>
        <top/>
        <bottom/>
      </border>
      <protection locked="0" hidden="0"/>
    </dxf>
    <dxf>
      <alignment horizontal="center" vertical="center" textRotation="0" indent="0" justifyLastLine="0" shrinkToFit="0" readingOrder="0"/>
      <protection locked="0" hidden="0"/>
    </dxf>
    <dxf>
      <font>
        <b/>
      </font>
      <alignment horizontal="center" vertical="center" textRotation="0" wrapText="1" indent="0" justifyLastLine="0" shrinkToFit="0" readingOrder="0"/>
      <protection locked="1" hidden="0"/>
    </dxf>
    <dxf>
      <fill>
        <patternFill patternType="solid">
          <fgColor indexed="64"/>
          <bgColor theme="1"/>
        </patternFill>
      </fill>
      <alignment horizontal="center" vertical="center" textRotation="0" indent="0" justifyLastLine="0" shrinkToFit="0" readingOrder="0"/>
      <border diagonalUp="0" diagonalDown="0">
        <left style="medium">
          <color indexed="64"/>
        </left>
        <right style="medium">
          <color indexed="64"/>
        </right>
        <top/>
        <bottom/>
      </border>
      <protection locked="0" hidden="0"/>
    </dxf>
    <dxf>
      <alignment horizontal="center" vertical="center" textRotation="0" indent="0" justifyLastLine="0" shrinkToFit="0" readingOrder="0"/>
      <border>
        <right style="medium">
          <color indexed="64"/>
        </right>
      </border>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border diagonalUp="0" diagonalDown="0">
        <left style="thick">
          <color auto="1"/>
        </left>
        <right style="thick">
          <color auto="1"/>
        </right>
        <top style="thick">
          <color auto="1"/>
        </top>
        <bottom style="thick">
          <color auto="1"/>
        </bottom>
      </border>
    </dxf>
    <dxf>
      <alignment horizontal="center" vertical="center" textRotation="0" indent="0" justifyLastLine="0" shrinkToFit="0" readingOrder="0"/>
      <protection locked="0" hidden="0"/>
    </dxf>
    <dxf>
      <font>
        <b/>
      </font>
      <alignment horizontal="center" vertical="center" textRotation="0" wrapText="0" indent="0" justifyLastLine="0" shrinkToFit="0" readingOrder="0"/>
      <protection locked="0" hidden="0"/>
    </dxf>
    <dxf>
      <numFmt numFmtId="169" formatCode="0#&quot; kg&quot;"/>
      <alignment horizontal="center" vertical="center" textRotation="0" wrapText="0" indent="0" justifyLastLine="0" shrinkToFit="0" readingOrder="0"/>
      <protection locked="1"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ck">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right style="thin">
          <color indexed="64"/>
        </right>
        <top style="thin">
          <color indexed="64"/>
        </top>
        <bottom style="thin">
          <color indexed="64"/>
        </bottom>
      </border>
      <protection locked="0" hidden="0"/>
    </dxf>
    <dxf>
      <font>
        <b/>
        <strike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style="thick">
          <color auto="1"/>
        </left>
        <right/>
        <top/>
        <bottom/>
        <vertical/>
        <horizontal/>
      </border>
      <protection locked="0" hidden="0"/>
    </dxf>
    <dxf>
      <alignment horizontal="center" vertical="center" textRotation="0" wrapText="0" indent="0" justifyLastLine="0" shrinkToFit="0" readingOrder="0"/>
      <protection locked="0" hidden="0"/>
    </dxf>
    <dxf>
      <font>
        <b/>
      </font>
      <alignment horizontal="center" vertical="center" textRotation="0" wrapText="0" indent="0" justifyLastLine="0" shrinkToFit="0" readingOrder="0"/>
      <border diagonalUp="0" diagonalDown="0">
        <left/>
        <right/>
        <top/>
      </border>
      <protection locked="1" hidden="0"/>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ont>
        <b/>
        <color theme="1" tint="0.14999847407452621"/>
      </font>
      <numFmt numFmtId="13" formatCode="0%"/>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vertical/>
      </border>
      <protection locked="0" hidden="0"/>
    </dxf>
    <dxf>
      <numFmt numFmtId="13" formatCode="0%"/>
      <alignment horizontal="center" vertical="center" textRotation="0" indent="0" justifyLastLine="0" shrinkToFit="0" readingOrder="0"/>
      <border diagonalUp="0" diagonalDown="0">
        <left style="medium">
          <color indexed="64"/>
        </left>
        <right/>
        <vertical/>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strike val="0"/>
        <outline val="0"/>
        <shadow val="0"/>
        <u val="none"/>
        <vertAlign val="baseline"/>
        <sz val="11"/>
        <color theme="1" tint="0.14999847407452621"/>
        <name val="Calibri"/>
        <family val="2"/>
        <scheme val="minor"/>
      </font>
      <numFmt numFmtId="0" formatCode="General"/>
      <fill>
        <patternFill patternType="solid">
          <fgColor indexed="64"/>
          <bgColor theme="0" tint="-4.9989318521683403E-2"/>
        </patternFill>
      </fill>
      <alignment horizontal="center" vertical="center" textRotation="0" indent="0" justifyLastLine="0" shrinkToFit="0" readingOrder="0"/>
      <border diagonalUp="0" diagonalDown="0">
        <left/>
        <right style="medium">
          <color indexed="64"/>
        </right>
        <top/>
        <bottom/>
      </border>
      <protection locked="0" hidden="0"/>
    </dxf>
    <dxf>
      <numFmt numFmtId="0" formatCode="General"/>
      <alignment horizontal="center" vertical="center" textRotation="0" indent="0" justifyLastLine="0" shrinkToFit="0" readingOrder="0"/>
      <border diagonalUp="0" diagonalDown="0">
        <left style="medium">
          <color indexed="64"/>
        </left>
        <right/>
        <top/>
        <bottom/>
      </border>
      <protection locked="0" hidden="0"/>
    </dxf>
    <dxf>
      <alignment horizontal="center" vertical="center" textRotation="0" indent="0" justifyLastLine="0" shrinkToFit="0" readingOrder="0"/>
      <protection locked="0" hidden="0"/>
    </dxf>
    <dxf>
      <font>
        <b/>
      </font>
      <alignment horizontal="center" vertical="center" textRotation="0" wrapText="1" indent="0" justifyLastLine="0" shrinkToFit="0" readingOrder="0"/>
      <protection locked="1" hidden="0"/>
    </dxf>
    <dxf>
      <fill>
        <patternFill patternType="solid">
          <fgColor indexed="64"/>
          <bgColor theme="1"/>
        </patternFill>
      </fill>
      <alignment horizontal="center" vertical="center" textRotation="0" indent="0" justifyLastLine="0" shrinkToFit="0" readingOrder="0"/>
      <border diagonalUp="0" diagonalDown="0">
        <left style="medium">
          <color indexed="64"/>
        </left>
        <right style="medium">
          <color indexed="64"/>
        </right>
        <top/>
        <bottom/>
      </border>
      <protection locked="0" hidden="0"/>
    </dxf>
    <dxf>
      <alignment horizontal="center" vertical="center" textRotation="0" indent="0" justifyLastLine="0" shrinkToFit="0" readingOrder="0"/>
      <border>
        <right style="medium">
          <color indexed="64"/>
        </right>
      </border>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border diagonalUp="0" diagonalDown="0">
        <left style="thick">
          <color auto="1"/>
        </left>
        <right style="thick">
          <color auto="1"/>
        </right>
        <top style="thick">
          <color auto="1"/>
        </top>
        <bottom style="thick">
          <color auto="1"/>
        </bottom>
      </border>
    </dxf>
    <dxf>
      <alignment horizontal="center" vertical="center" textRotation="0" indent="0" justifyLastLine="0" shrinkToFit="0" readingOrder="0"/>
      <protection locked="0" hidden="0"/>
    </dxf>
    <dxf>
      <font>
        <b/>
      </font>
      <alignment horizontal="center" vertical="center" textRotation="0" wrapText="0" indent="0" justifyLastLine="0" shrinkToFit="0" readingOrder="0"/>
      <protection locked="0" hidden="0"/>
    </dxf>
    <dxf>
      <numFmt numFmtId="169" formatCode="0#&quot; kg&quot;"/>
      <alignment horizontal="center" vertical="center" textRotation="0" wrapText="0" indent="0" justifyLastLine="0" shrinkToFit="0" readingOrder="0"/>
      <protection locked="1"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ck">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right style="thin">
          <color indexed="64"/>
        </right>
        <top style="thin">
          <color indexed="64"/>
        </top>
        <bottom style="thin">
          <color indexed="64"/>
        </bottom>
      </border>
      <protection locked="0" hidden="0"/>
    </dxf>
    <dxf>
      <font>
        <b/>
        <strike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style="thick">
          <color auto="1"/>
        </left>
        <right/>
        <top/>
        <bottom/>
        <vertical/>
        <horizontal/>
      </border>
      <protection locked="0" hidden="0"/>
    </dxf>
    <dxf>
      <alignment horizontal="center" vertical="center" textRotation="0" wrapText="0" indent="0" justifyLastLine="0" shrinkToFit="0" readingOrder="0"/>
      <protection locked="0" hidden="0"/>
    </dxf>
    <dxf>
      <font>
        <b/>
      </font>
      <alignment horizontal="center" vertical="center" textRotation="0" wrapText="0" indent="0" justifyLastLine="0" shrinkToFit="0" readingOrder="0"/>
      <border diagonalUp="0" diagonalDown="0">
        <left/>
        <right/>
        <top/>
      </border>
      <protection locked="1" hidden="0"/>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ont>
        <b/>
        <color theme="1" tint="0.14999847407452621"/>
      </font>
      <numFmt numFmtId="13" formatCode="0%"/>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vertical/>
      </border>
      <protection locked="0" hidden="0"/>
    </dxf>
    <dxf>
      <numFmt numFmtId="13" formatCode="0%"/>
      <alignment horizontal="center" vertical="center" textRotation="0" indent="0" justifyLastLine="0" shrinkToFit="0" readingOrder="0"/>
      <border diagonalUp="0" diagonalDown="0">
        <left style="medium">
          <color indexed="64"/>
        </left>
        <right/>
        <vertical/>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strike val="0"/>
        <outline val="0"/>
        <shadow val="0"/>
        <u val="none"/>
        <vertAlign val="baseline"/>
        <sz val="11"/>
        <color theme="1" tint="0.14999847407452621"/>
        <name val="Calibri"/>
        <family val="2"/>
        <scheme val="minor"/>
      </font>
      <numFmt numFmtId="0" formatCode="General"/>
      <fill>
        <patternFill patternType="solid">
          <fgColor indexed="64"/>
          <bgColor theme="0" tint="-4.9989318521683403E-2"/>
        </patternFill>
      </fill>
      <alignment horizontal="center" vertical="center" textRotation="0" indent="0" justifyLastLine="0" shrinkToFit="0" readingOrder="0"/>
      <border diagonalUp="0" diagonalDown="0">
        <left/>
        <right style="medium">
          <color indexed="64"/>
        </right>
        <top/>
        <bottom/>
      </border>
      <protection locked="0" hidden="0"/>
    </dxf>
    <dxf>
      <numFmt numFmtId="0" formatCode="General"/>
      <alignment horizontal="center" vertical="center" textRotation="0" indent="0" justifyLastLine="0" shrinkToFit="0" readingOrder="0"/>
      <border diagonalUp="0" diagonalDown="0">
        <left style="medium">
          <color indexed="64"/>
        </left>
        <right/>
        <top/>
        <bottom/>
      </border>
      <protection locked="0" hidden="0"/>
    </dxf>
    <dxf>
      <alignment horizontal="center" vertical="center" textRotation="0" indent="0" justifyLastLine="0" shrinkToFit="0" readingOrder="0"/>
      <protection locked="0" hidden="0"/>
    </dxf>
    <dxf>
      <font>
        <b/>
      </font>
      <alignment horizontal="center" vertical="center" textRotation="0" wrapText="1" indent="0" justifyLastLine="0" shrinkToFit="0" readingOrder="0"/>
      <protection locked="1" hidden="0"/>
    </dxf>
    <dxf>
      <fill>
        <patternFill patternType="solid">
          <fgColor indexed="64"/>
          <bgColor theme="1"/>
        </patternFill>
      </fill>
      <alignment horizontal="center" vertical="center" textRotation="0" indent="0" justifyLastLine="0" shrinkToFit="0" readingOrder="0"/>
      <border diagonalUp="0" diagonalDown="0">
        <left style="medium">
          <color indexed="64"/>
        </left>
        <right style="medium">
          <color indexed="64"/>
        </right>
        <top/>
        <bottom/>
      </border>
      <protection locked="0" hidden="0"/>
    </dxf>
    <dxf>
      <alignment horizontal="center" vertical="center" textRotation="0" indent="0" justifyLastLine="0" shrinkToFit="0" readingOrder="0"/>
      <border>
        <right style="medium">
          <color indexed="64"/>
        </right>
      </border>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border diagonalUp="0" diagonalDown="0">
        <left style="thick">
          <color auto="1"/>
        </left>
        <right style="thick">
          <color auto="1"/>
        </right>
        <top style="thick">
          <color auto="1"/>
        </top>
        <bottom style="thick">
          <color auto="1"/>
        </bottom>
      </border>
    </dxf>
    <dxf>
      <alignment horizontal="center" vertical="center" textRotation="0" indent="0" justifyLastLine="0" shrinkToFit="0" readingOrder="0"/>
      <protection locked="0" hidden="0"/>
    </dxf>
    <dxf>
      <font>
        <b/>
      </font>
      <alignment horizontal="center" vertical="center" textRotation="0" wrapText="0" indent="0" justifyLastLine="0" shrinkToFit="0" readingOrder="0"/>
      <protection locked="0" hidden="0"/>
    </dxf>
    <dxf>
      <numFmt numFmtId="169" formatCode="0#&quot; kg&quot;"/>
      <alignment horizontal="center" vertical="center" textRotation="0" wrapText="0" indent="0" justifyLastLine="0" shrinkToFit="0" readingOrder="0"/>
      <protection locked="1"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ck">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right style="thin">
          <color indexed="64"/>
        </right>
        <top style="thin">
          <color indexed="64"/>
        </top>
        <bottom style="thin">
          <color indexed="64"/>
        </bottom>
      </border>
      <protection locked="0" hidden="0"/>
    </dxf>
    <dxf>
      <font>
        <b/>
        <strike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style="thick">
          <color auto="1"/>
        </left>
        <right/>
        <top/>
        <bottom/>
        <vertical/>
        <horizontal/>
      </border>
      <protection locked="0" hidden="0"/>
    </dxf>
    <dxf>
      <alignment horizontal="center" vertical="center" textRotation="0" wrapText="0" indent="0" justifyLastLine="0" shrinkToFit="0" readingOrder="0"/>
      <protection locked="0" hidden="0"/>
    </dxf>
    <dxf>
      <font>
        <b/>
      </font>
      <alignment horizontal="center" vertical="center" textRotation="0" wrapText="0" indent="0" justifyLastLine="0" shrinkToFit="0" readingOrder="0"/>
      <border diagonalUp="0" diagonalDown="0">
        <left/>
        <right/>
        <top/>
      </border>
      <protection locked="1" hidden="0"/>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ont>
        <b/>
        <color theme="1" tint="0.14999847407452621"/>
      </font>
      <numFmt numFmtId="13" formatCode="0%"/>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vertical/>
      </border>
      <protection locked="0" hidden="0"/>
    </dxf>
    <dxf>
      <numFmt numFmtId="13" formatCode="0%"/>
      <alignment horizontal="center" vertical="center" textRotation="0" indent="0" justifyLastLine="0" shrinkToFit="0" readingOrder="0"/>
      <border diagonalUp="0" diagonalDown="0">
        <left style="medium">
          <color indexed="64"/>
        </left>
        <right/>
        <vertical/>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strike val="0"/>
        <outline val="0"/>
        <shadow val="0"/>
        <u val="none"/>
        <vertAlign val="baseline"/>
        <sz val="11"/>
        <color theme="1" tint="0.14999847407452621"/>
        <name val="Calibri"/>
        <family val="2"/>
        <scheme val="minor"/>
      </font>
      <numFmt numFmtId="0" formatCode="General"/>
      <fill>
        <patternFill patternType="solid">
          <fgColor indexed="64"/>
          <bgColor theme="0" tint="-4.9989318521683403E-2"/>
        </patternFill>
      </fill>
      <alignment horizontal="center" vertical="center" textRotation="0" indent="0" justifyLastLine="0" shrinkToFit="0" readingOrder="0"/>
      <border diagonalUp="0" diagonalDown="0">
        <left/>
        <right style="medium">
          <color indexed="64"/>
        </right>
        <top/>
        <bottom/>
      </border>
      <protection locked="0" hidden="0"/>
    </dxf>
    <dxf>
      <numFmt numFmtId="0" formatCode="General"/>
      <alignment horizontal="center" vertical="center" textRotation="0" indent="0" justifyLastLine="0" shrinkToFit="0" readingOrder="0"/>
      <border diagonalUp="0" diagonalDown="0">
        <left style="medium">
          <color indexed="64"/>
        </left>
        <right/>
        <top/>
        <bottom/>
      </border>
      <protection locked="0" hidden="0"/>
    </dxf>
    <dxf>
      <alignment horizontal="center" vertical="center" textRotation="0" indent="0" justifyLastLine="0" shrinkToFit="0" readingOrder="0"/>
      <protection locked="0" hidden="0"/>
    </dxf>
    <dxf>
      <font>
        <b/>
      </font>
      <alignment horizontal="center" vertical="center" textRotation="0" wrapText="1" indent="0" justifyLastLine="0" shrinkToFit="0" readingOrder="0"/>
      <protection locked="1" hidden="0"/>
    </dxf>
    <dxf>
      <fill>
        <patternFill patternType="solid">
          <fgColor indexed="64"/>
          <bgColor theme="1"/>
        </patternFill>
      </fill>
      <alignment horizontal="center" vertical="center" textRotation="0" indent="0" justifyLastLine="0" shrinkToFit="0" readingOrder="0"/>
      <border diagonalUp="0" diagonalDown="0">
        <left style="medium">
          <color indexed="64"/>
        </left>
        <right style="medium">
          <color indexed="64"/>
        </right>
        <top/>
        <bottom/>
      </border>
      <protection locked="0" hidden="0"/>
    </dxf>
    <dxf>
      <alignment horizontal="center" vertical="center" textRotation="0" indent="0" justifyLastLine="0" shrinkToFit="0" readingOrder="0"/>
      <border>
        <right style="medium">
          <color indexed="64"/>
        </right>
      </border>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border diagonalUp="0" diagonalDown="0">
        <left style="thick">
          <color auto="1"/>
        </left>
        <right style="thick">
          <color auto="1"/>
        </right>
        <top style="thick">
          <color auto="1"/>
        </top>
        <bottom style="thick">
          <color auto="1"/>
        </bottom>
      </border>
    </dxf>
    <dxf>
      <alignment horizontal="center" vertical="center" textRotation="0" indent="0" justifyLastLine="0" shrinkToFit="0" readingOrder="0"/>
      <protection locked="0" hidden="0"/>
    </dxf>
    <dxf>
      <font>
        <b/>
      </font>
      <alignment horizontal="center" vertical="center" textRotation="0" wrapText="0" indent="0" justifyLastLine="0" shrinkToFit="0" readingOrder="0"/>
      <protection locked="0" hidden="0"/>
    </dxf>
    <dxf>
      <numFmt numFmtId="169" formatCode="0#&quot; kg&quot;"/>
      <alignment horizontal="center" vertical="center" textRotation="0" wrapText="0" indent="0" justifyLastLine="0" shrinkToFit="0" readingOrder="0"/>
      <protection locked="1"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ck">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right style="thin">
          <color indexed="64"/>
        </right>
        <top style="thin">
          <color indexed="64"/>
        </top>
        <bottom style="thin">
          <color indexed="64"/>
        </bottom>
      </border>
      <protection locked="0" hidden="0"/>
    </dxf>
    <dxf>
      <font>
        <b/>
        <strike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style="thick">
          <color auto="1"/>
        </left>
        <right/>
        <top/>
        <bottom/>
        <vertical/>
        <horizontal/>
      </border>
      <protection locked="0" hidden="0"/>
    </dxf>
    <dxf>
      <alignment horizontal="center" vertical="center" textRotation="0" wrapText="0" indent="0" justifyLastLine="0" shrinkToFit="0" readingOrder="0"/>
      <protection locked="0" hidden="0"/>
    </dxf>
    <dxf>
      <font>
        <b/>
      </font>
      <alignment horizontal="center" vertical="center" textRotation="0" wrapText="0" indent="0" justifyLastLine="0" shrinkToFit="0" readingOrder="0"/>
      <border diagonalUp="0" diagonalDown="0">
        <left/>
        <right/>
        <top/>
      </border>
      <protection locked="1" hidden="0"/>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ont>
        <b/>
        <color theme="1" tint="0.14999847407452621"/>
      </font>
      <numFmt numFmtId="13" formatCode="0%"/>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vertical/>
      </border>
      <protection locked="0" hidden="0"/>
    </dxf>
    <dxf>
      <numFmt numFmtId="13" formatCode="0%"/>
      <alignment horizontal="center" vertical="center" textRotation="0" indent="0" justifyLastLine="0" shrinkToFit="0" readingOrder="0"/>
      <border diagonalUp="0" diagonalDown="0">
        <left style="medium">
          <color indexed="64"/>
        </left>
        <right/>
        <vertical/>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strike val="0"/>
        <outline val="0"/>
        <shadow val="0"/>
        <u val="none"/>
        <vertAlign val="baseline"/>
        <sz val="11"/>
        <color theme="1" tint="0.14999847407452621"/>
        <name val="Calibri"/>
        <family val="2"/>
        <scheme val="minor"/>
      </font>
      <numFmt numFmtId="0" formatCode="General"/>
      <fill>
        <patternFill patternType="solid">
          <fgColor indexed="64"/>
          <bgColor theme="0" tint="-4.9989318521683403E-2"/>
        </patternFill>
      </fill>
      <alignment horizontal="center" vertical="center" textRotation="0" indent="0" justifyLastLine="0" shrinkToFit="0" readingOrder="0"/>
      <border diagonalUp="0" diagonalDown="0">
        <left/>
        <right style="medium">
          <color indexed="64"/>
        </right>
        <top/>
        <bottom/>
      </border>
      <protection locked="0" hidden="0"/>
    </dxf>
    <dxf>
      <numFmt numFmtId="0" formatCode="General"/>
      <alignment horizontal="center" vertical="center" textRotation="0" indent="0" justifyLastLine="0" shrinkToFit="0" readingOrder="0"/>
      <border diagonalUp="0" diagonalDown="0">
        <left style="medium">
          <color indexed="64"/>
        </left>
        <right/>
        <top/>
        <bottom/>
      </border>
      <protection locked="0" hidden="0"/>
    </dxf>
    <dxf>
      <alignment horizontal="center" vertical="center" textRotation="0" indent="0" justifyLastLine="0" shrinkToFit="0" readingOrder="0"/>
      <protection locked="0" hidden="0"/>
    </dxf>
    <dxf>
      <font>
        <b/>
      </font>
      <alignment horizontal="center" vertical="center" textRotation="0" wrapText="1" indent="0" justifyLastLine="0" shrinkToFit="0" readingOrder="0"/>
      <protection locked="1" hidden="0"/>
    </dxf>
    <dxf>
      <fill>
        <patternFill patternType="solid">
          <fgColor indexed="64"/>
          <bgColor theme="1"/>
        </patternFill>
      </fill>
      <alignment horizontal="center" vertical="center" textRotation="0" indent="0" justifyLastLine="0" shrinkToFit="0" readingOrder="0"/>
      <border diagonalUp="0" diagonalDown="0">
        <left style="medium">
          <color indexed="64"/>
        </left>
        <right style="medium">
          <color indexed="64"/>
        </right>
        <top/>
        <bottom/>
      </border>
      <protection locked="0" hidden="0"/>
    </dxf>
    <dxf>
      <alignment horizontal="center" vertical="center" textRotation="0" indent="0" justifyLastLine="0" shrinkToFit="0" readingOrder="0"/>
      <border>
        <right style="medium">
          <color indexed="64"/>
        </right>
      </border>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border diagonalUp="0" diagonalDown="0">
        <left style="thick">
          <color auto="1"/>
        </left>
        <right style="thick">
          <color auto="1"/>
        </right>
        <top style="thick">
          <color auto="1"/>
        </top>
        <bottom style="thick">
          <color auto="1"/>
        </bottom>
      </border>
    </dxf>
    <dxf>
      <alignment horizontal="center" vertical="center" textRotation="0" indent="0" justifyLastLine="0" shrinkToFit="0" readingOrder="0"/>
      <protection locked="0" hidden="0"/>
    </dxf>
    <dxf>
      <font>
        <b/>
      </font>
      <alignment horizontal="center" vertical="center" textRotation="0" wrapText="0" indent="0" justifyLastLine="0" shrinkToFit="0" readingOrder="0"/>
      <protection locked="0" hidden="0"/>
    </dxf>
    <dxf>
      <numFmt numFmtId="169" formatCode="0#&quot; kg&quot;"/>
      <alignment horizontal="center" vertical="center" textRotation="0" wrapText="0" indent="0" justifyLastLine="0" shrinkToFit="0" readingOrder="0"/>
      <protection locked="1"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ck">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right style="thin">
          <color indexed="64"/>
        </right>
        <top style="thin">
          <color indexed="64"/>
        </top>
        <bottom style="thin">
          <color indexed="64"/>
        </bottom>
      </border>
      <protection locked="0" hidden="0"/>
    </dxf>
    <dxf>
      <font>
        <b/>
        <strike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style="thick">
          <color auto="1"/>
        </left>
        <right/>
        <top/>
        <bottom/>
        <vertical/>
        <horizontal/>
      </border>
      <protection locked="0" hidden="0"/>
    </dxf>
    <dxf>
      <alignment horizontal="center" vertical="center" textRotation="0" wrapText="0" indent="0" justifyLastLine="0" shrinkToFit="0" readingOrder="0"/>
      <protection locked="0" hidden="0"/>
    </dxf>
    <dxf>
      <font>
        <b/>
      </font>
      <alignment horizontal="center" vertical="center" textRotation="0" wrapText="0" indent="0" justifyLastLine="0" shrinkToFit="0" readingOrder="0"/>
      <border diagonalUp="0" diagonalDown="0">
        <left/>
        <right/>
        <top/>
      </border>
      <protection locked="1" hidden="0"/>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ont>
        <b/>
        <color theme="1" tint="0.14999847407452621"/>
      </font>
      <numFmt numFmtId="13" formatCode="0%"/>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vertical/>
      </border>
      <protection locked="0" hidden="0"/>
    </dxf>
    <dxf>
      <numFmt numFmtId="13" formatCode="0%"/>
      <alignment horizontal="center" vertical="center" textRotation="0" indent="0" justifyLastLine="0" shrinkToFit="0" readingOrder="0"/>
      <border diagonalUp="0" diagonalDown="0">
        <left style="medium">
          <color indexed="64"/>
        </left>
        <right/>
        <vertical/>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strike val="0"/>
        <outline val="0"/>
        <shadow val="0"/>
        <u val="none"/>
        <vertAlign val="baseline"/>
        <sz val="11"/>
        <color theme="1" tint="0.14999847407452621"/>
        <name val="Calibri"/>
        <family val="2"/>
        <scheme val="minor"/>
      </font>
      <numFmt numFmtId="0" formatCode="General"/>
      <fill>
        <patternFill patternType="solid">
          <fgColor indexed="64"/>
          <bgColor theme="0" tint="-4.9989318521683403E-2"/>
        </patternFill>
      </fill>
      <alignment horizontal="center" vertical="center" textRotation="0" indent="0" justifyLastLine="0" shrinkToFit="0" readingOrder="0"/>
      <border diagonalUp="0" diagonalDown="0">
        <left/>
        <right style="medium">
          <color indexed="64"/>
        </right>
        <top/>
        <bottom/>
      </border>
      <protection locked="0" hidden="0"/>
    </dxf>
    <dxf>
      <numFmt numFmtId="0" formatCode="General"/>
      <alignment horizontal="center" vertical="center" textRotation="0" indent="0" justifyLastLine="0" shrinkToFit="0" readingOrder="0"/>
      <border diagonalUp="0" diagonalDown="0">
        <left style="medium">
          <color indexed="64"/>
        </left>
        <right/>
        <top/>
        <bottom/>
      </border>
      <protection locked="0" hidden="0"/>
    </dxf>
    <dxf>
      <alignment horizontal="center" vertical="center" textRotation="0" indent="0" justifyLastLine="0" shrinkToFit="0" readingOrder="0"/>
      <protection locked="0" hidden="0"/>
    </dxf>
    <dxf>
      <font>
        <b/>
      </font>
      <alignment horizontal="center" vertical="center" textRotation="0" wrapText="1" indent="0" justifyLastLine="0" shrinkToFit="0" readingOrder="0"/>
      <protection locked="1" hidden="0"/>
    </dxf>
    <dxf>
      <fill>
        <patternFill patternType="solid">
          <fgColor indexed="64"/>
          <bgColor theme="1"/>
        </patternFill>
      </fill>
      <alignment horizontal="center" vertical="center" textRotation="0" indent="0" justifyLastLine="0" shrinkToFit="0" readingOrder="0"/>
      <border diagonalUp="0" diagonalDown="0">
        <left style="medium">
          <color indexed="64"/>
        </left>
        <right style="medium">
          <color indexed="64"/>
        </right>
        <top/>
        <bottom/>
      </border>
      <protection locked="0" hidden="0"/>
    </dxf>
    <dxf>
      <alignment horizontal="center" vertical="center" textRotation="0" indent="0" justifyLastLine="0" shrinkToFit="0" readingOrder="0"/>
      <border>
        <right style="medium">
          <color indexed="64"/>
        </right>
      </border>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border diagonalUp="0" diagonalDown="0">
        <left style="thick">
          <color auto="1"/>
        </left>
        <right style="thick">
          <color auto="1"/>
        </right>
        <top style="thick">
          <color auto="1"/>
        </top>
        <bottom style="thick">
          <color auto="1"/>
        </bottom>
      </border>
    </dxf>
    <dxf>
      <alignment horizontal="center" vertical="center" textRotation="0" indent="0" justifyLastLine="0" shrinkToFit="0" readingOrder="0"/>
      <protection locked="0" hidden="0"/>
    </dxf>
    <dxf>
      <font>
        <b/>
      </font>
      <alignment horizontal="center" vertical="center" textRotation="0" wrapText="0" indent="0" justifyLastLine="0" shrinkToFit="0" readingOrder="0"/>
      <protection locked="0" hidden="0"/>
    </dxf>
    <dxf>
      <numFmt numFmtId="169" formatCode="0#&quot; kg&quot;"/>
      <alignment horizontal="center" vertical="center" textRotation="0" wrapText="0" indent="0" justifyLastLine="0" shrinkToFit="0" readingOrder="0"/>
      <protection locked="1"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ck">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right style="thin">
          <color indexed="64"/>
        </right>
        <top style="thin">
          <color indexed="64"/>
        </top>
        <bottom style="thin">
          <color indexed="64"/>
        </bottom>
      </border>
      <protection locked="0" hidden="0"/>
    </dxf>
    <dxf>
      <font>
        <b/>
        <strike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style="thick">
          <color auto="1"/>
        </left>
        <right/>
        <top/>
        <bottom/>
        <vertical/>
        <horizontal/>
      </border>
      <protection locked="0" hidden="0"/>
    </dxf>
    <dxf>
      <alignment horizontal="center" vertical="center" textRotation="0" wrapText="0" indent="0" justifyLastLine="0" shrinkToFit="0" readingOrder="0"/>
      <protection locked="0" hidden="0"/>
    </dxf>
    <dxf>
      <font>
        <b/>
      </font>
      <alignment horizontal="center" vertical="center" textRotation="0" wrapText="0" indent="0" justifyLastLine="0" shrinkToFit="0" readingOrder="0"/>
      <border diagonalUp="0" diagonalDown="0">
        <left/>
        <right/>
        <top/>
      </border>
      <protection locked="1" hidden="0"/>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ont>
        <b/>
        <color theme="1" tint="0.14999847407452621"/>
      </font>
      <numFmt numFmtId="13" formatCode="0%"/>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vertical/>
      </border>
      <protection locked="0" hidden="0"/>
    </dxf>
    <dxf>
      <numFmt numFmtId="13" formatCode="0%"/>
      <alignment horizontal="center" vertical="center" textRotation="0" indent="0" justifyLastLine="0" shrinkToFit="0" readingOrder="0"/>
      <border diagonalUp="0" diagonalDown="0">
        <left style="medium">
          <color indexed="64"/>
        </left>
        <right/>
        <vertical/>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strike val="0"/>
        <outline val="0"/>
        <shadow val="0"/>
        <u val="none"/>
        <vertAlign val="baseline"/>
        <sz val="11"/>
        <color theme="1" tint="0.14999847407452621"/>
        <name val="Calibri"/>
        <family val="2"/>
        <scheme val="minor"/>
      </font>
      <numFmt numFmtId="0" formatCode="General"/>
      <fill>
        <patternFill patternType="solid">
          <fgColor indexed="64"/>
          <bgColor theme="0" tint="-4.9989318521683403E-2"/>
        </patternFill>
      </fill>
      <alignment horizontal="center" vertical="center" textRotation="0" indent="0" justifyLastLine="0" shrinkToFit="0" readingOrder="0"/>
      <border diagonalUp="0" diagonalDown="0">
        <left/>
        <right style="medium">
          <color indexed="64"/>
        </right>
        <top/>
        <bottom/>
      </border>
      <protection locked="0" hidden="0"/>
    </dxf>
    <dxf>
      <numFmt numFmtId="0" formatCode="General"/>
      <alignment horizontal="center" vertical="center" textRotation="0" indent="0" justifyLastLine="0" shrinkToFit="0" readingOrder="0"/>
      <border diagonalUp="0" diagonalDown="0">
        <left style="medium">
          <color indexed="64"/>
        </left>
        <right/>
        <top/>
        <bottom/>
      </border>
      <protection locked="0" hidden="0"/>
    </dxf>
    <dxf>
      <alignment horizontal="center" vertical="center" textRotation="0" indent="0" justifyLastLine="0" shrinkToFit="0" readingOrder="0"/>
      <protection locked="0" hidden="0"/>
    </dxf>
    <dxf>
      <font>
        <b/>
      </font>
      <alignment horizontal="center" vertical="center" textRotation="0" wrapText="1" indent="0" justifyLastLine="0" shrinkToFit="0" readingOrder="0"/>
      <protection locked="1" hidden="0"/>
    </dxf>
    <dxf>
      <fill>
        <patternFill patternType="solid">
          <fgColor indexed="64"/>
          <bgColor theme="1"/>
        </patternFill>
      </fill>
      <alignment horizontal="center" vertical="center" textRotation="0" indent="0" justifyLastLine="0" shrinkToFit="0" readingOrder="0"/>
      <border diagonalUp="0" diagonalDown="0">
        <left style="medium">
          <color indexed="64"/>
        </left>
        <right style="medium">
          <color indexed="64"/>
        </right>
        <top/>
        <bottom/>
      </border>
      <protection locked="0" hidden="0"/>
    </dxf>
    <dxf>
      <alignment horizontal="center" vertical="center" textRotation="0" indent="0" justifyLastLine="0" shrinkToFit="0" readingOrder="0"/>
      <border>
        <right style="medium">
          <color indexed="64"/>
        </right>
      </border>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border diagonalUp="0" diagonalDown="0">
        <left style="thick">
          <color auto="1"/>
        </left>
        <right style="thick">
          <color auto="1"/>
        </right>
        <top style="thick">
          <color auto="1"/>
        </top>
        <bottom style="thick">
          <color auto="1"/>
        </bottom>
      </border>
    </dxf>
    <dxf>
      <alignment horizontal="center" vertical="center" textRotation="0" indent="0" justifyLastLine="0" shrinkToFit="0" readingOrder="0"/>
      <protection locked="0" hidden="0"/>
    </dxf>
    <dxf>
      <font>
        <b/>
      </font>
      <alignment horizontal="center" vertical="center" textRotation="0" wrapText="0" indent="0" justifyLastLine="0" shrinkToFit="0" readingOrder="0"/>
      <protection locked="0" hidden="0"/>
    </dxf>
    <dxf>
      <numFmt numFmtId="169" formatCode="0#&quot; kg&quot;"/>
      <alignment horizontal="center" vertical="center" textRotation="0" wrapText="0" indent="0" justifyLastLine="0" shrinkToFit="0" readingOrder="0"/>
      <protection locked="1"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ck">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right style="thin">
          <color indexed="64"/>
        </right>
        <top style="thin">
          <color indexed="64"/>
        </top>
        <bottom style="thin">
          <color indexed="64"/>
        </bottom>
      </border>
      <protection locked="0" hidden="0"/>
    </dxf>
    <dxf>
      <font>
        <b/>
        <strike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style="thick">
          <color auto="1"/>
        </left>
        <right/>
        <top/>
        <bottom/>
        <vertical/>
        <horizontal/>
      </border>
      <protection locked="0" hidden="0"/>
    </dxf>
    <dxf>
      <alignment horizontal="center" vertical="center" textRotation="0" wrapText="0" indent="0" justifyLastLine="0" shrinkToFit="0" readingOrder="0"/>
      <protection locked="0" hidden="0"/>
    </dxf>
    <dxf>
      <font>
        <b/>
      </font>
      <alignment horizontal="center" vertical="center" textRotation="0" wrapText="0" indent="0" justifyLastLine="0" shrinkToFit="0" readingOrder="0"/>
      <border diagonalUp="0" diagonalDown="0">
        <left/>
        <right/>
        <top/>
      </border>
      <protection locked="1" hidden="0"/>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ont>
        <b/>
        <color theme="1" tint="0.14999847407452621"/>
      </font>
      <numFmt numFmtId="13" formatCode="0%"/>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vertical/>
      </border>
      <protection locked="0" hidden="0"/>
    </dxf>
    <dxf>
      <numFmt numFmtId="13" formatCode="0%"/>
      <alignment horizontal="center" vertical="center" textRotation="0" indent="0" justifyLastLine="0" shrinkToFit="0" readingOrder="0"/>
      <border diagonalUp="0" diagonalDown="0">
        <left style="medium">
          <color indexed="64"/>
        </left>
        <right/>
        <vertical/>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strike val="0"/>
        <outline val="0"/>
        <shadow val="0"/>
        <u val="none"/>
        <vertAlign val="baseline"/>
        <sz val="11"/>
        <color theme="1" tint="0.14999847407452621"/>
        <name val="Calibri"/>
        <family val="2"/>
        <scheme val="minor"/>
      </font>
      <numFmt numFmtId="0" formatCode="General"/>
      <fill>
        <patternFill patternType="solid">
          <fgColor indexed="64"/>
          <bgColor theme="0" tint="-4.9989318521683403E-2"/>
        </patternFill>
      </fill>
      <alignment horizontal="center" vertical="center" textRotation="0" indent="0" justifyLastLine="0" shrinkToFit="0" readingOrder="0"/>
      <border diagonalUp="0" diagonalDown="0">
        <left/>
        <right style="medium">
          <color indexed="64"/>
        </right>
        <top/>
        <bottom/>
      </border>
      <protection locked="0" hidden="0"/>
    </dxf>
    <dxf>
      <numFmt numFmtId="0" formatCode="General"/>
      <alignment horizontal="center" vertical="center" textRotation="0" indent="0" justifyLastLine="0" shrinkToFit="0" readingOrder="0"/>
      <border diagonalUp="0" diagonalDown="0">
        <left style="medium">
          <color indexed="64"/>
        </left>
        <right/>
        <top/>
        <bottom/>
      </border>
      <protection locked="0" hidden="0"/>
    </dxf>
    <dxf>
      <alignment horizontal="center" vertical="center" textRotation="0" indent="0" justifyLastLine="0" shrinkToFit="0" readingOrder="0"/>
      <protection locked="0" hidden="0"/>
    </dxf>
    <dxf>
      <font>
        <b/>
      </font>
      <alignment horizontal="center" vertical="center" textRotation="0" wrapText="1" indent="0" justifyLastLine="0" shrinkToFit="0" readingOrder="0"/>
      <protection locked="1" hidden="0"/>
    </dxf>
    <dxf>
      <fill>
        <patternFill patternType="solid">
          <fgColor indexed="64"/>
          <bgColor theme="1"/>
        </patternFill>
      </fill>
      <alignment horizontal="center" vertical="center" textRotation="0" indent="0" justifyLastLine="0" shrinkToFit="0" readingOrder="0"/>
      <border diagonalUp="0" diagonalDown="0">
        <left style="medium">
          <color indexed="64"/>
        </left>
        <right style="medium">
          <color indexed="64"/>
        </right>
        <top/>
        <bottom/>
      </border>
      <protection locked="0" hidden="0"/>
    </dxf>
    <dxf>
      <alignment horizontal="center" vertical="center" textRotation="0" indent="0" justifyLastLine="0" shrinkToFit="0" readingOrder="0"/>
      <border>
        <right style="medium">
          <color indexed="64"/>
        </right>
      </border>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border diagonalUp="0" diagonalDown="0">
        <left style="thick">
          <color auto="1"/>
        </left>
        <right style="thick">
          <color auto="1"/>
        </right>
        <top style="thick">
          <color auto="1"/>
        </top>
        <bottom style="thick">
          <color auto="1"/>
        </bottom>
      </border>
    </dxf>
    <dxf>
      <alignment horizontal="center" vertical="center" textRotation="0" indent="0" justifyLastLine="0" shrinkToFit="0" readingOrder="0"/>
      <protection locked="0" hidden="0"/>
    </dxf>
    <dxf>
      <font>
        <b/>
      </font>
      <alignment horizontal="center" vertical="center" textRotation="0" wrapText="0" indent="0" justifyLastLine="0" shrinkToFit="0" readingOrder="0"/>
      <protection locked="0" hidden="0"/>
    </dxf>
    <dxf>
      <numFmt numFmtId="169" formatCode="0#&quot; kg&quot;"/>
      <alignment horizontal="center" vertical="center" textRotation="0" wrapText="0" indent="0" justifyLastLine="0" shrinkToFit="0" readingOrder="0"/>
      <protection locked="1"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ck">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right style="thin">
          <color indexed="64"/>
        </right>
        <top style="thin">
          <color indexed="64"/>
        </top>
        <bottom style="thin">
          <color indexed="64"/>
        </bottom>
      </border>
      <protection locked="0" hidden="0"/>
    </dxf>
    <dxf>
      <font>
        <b/>
        <strike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style="thick">
          <color auto="1"/>
        </left>
        <right/>
        <top/>
        <bottom/>
        <vertical/>
        <horizontal/>
      </border>
      <protection locked="0" hidden="0"/>
    </dxf>
    <dxf>
      <alignment horizontal="center" vertical="center" textRotation="0" wrapText="0" indent="0" justifyLastLine="0" shrinkToFit="0" readingOrder="0"/>
      <protection locked="0" hidden="0"/>
    </dxf>
    <dxf>
      <font>
        <b/>
      </font>
      <alignment horizontal="center" vertical="center" textRotation="0" wrapText="0" indent="0" justifyLastLine="0" shrinkToFit="0" readingOrder="0"/>
      <border diagonalUp="0" diagonalDown="0">
        <left/>
        <right/>
        <top/>
      </border>
      <protection locked="1" hidden="0"/>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ont>
        <b/>
        <color theme="1" tint="0.14999847407452621"/>
      </font>
      <numFmt numFmtId="13" formatCode="0%"/>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vertical/>
      </border>
      <protection locked="0" hidden="0"/>
    </dxf>
    <dxf>
      <numFmt numFmtId="13" formatCode="0%"/>
      <alignment horizontal="center" vertical="center" textRotation="0" indent="0" justifyLastLine="0" shrinkToFit="0" readingOrder="0"/>
      <border diagonalUp="0" diagonalDown="0">
        <left style="medium">
          <color indexed="64"/>
        </left>
        <right/>
        <vertical/>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strike val="0"/>
        <outline val="0"/>
        <shadow val="0"/>
        <u val="none"/>
        <vertAlign val="baseline"/>
        <sz val="11"/>
        <color theme="1" tint="0.14999847407452621"/>
        <name val="Calibri"/>
        <family val="2"/>
        <scheme val="minor"/>
      </font>
      <numFmt numFmtId="0" formatCode="General"/>
      <fill>
        <patternFill patternType="solid">
          <fgColor indexed="64"/>
          <bgColor theme="0" tint="-4.9989318521683403E-2"/>
        </patternFill>
      </fill>
      <alignment horizontal="center" vertical="center" textRotation="0" indent="0" justifyLastLine="0" shrinkToFit="0" readingOrder="0"/>
      <border diagonalUp="0" diagonalDown="0">
        <left/>
        <right style="medium">
          <color indexed="64"/>
        </right>
        <top/>
        <bottom/>
      </border>
      <protection locked="0" hidden="0"/>
    </dxf>
    <dxf>
      <numFmt numFmtId="0" formatCode="General"/>
      <alignment horizontal="center" vertical="center" textRotation="0" indent="0" justifyLastLine="0" shrinkToFit="0" readingOrder="0"/>
      <border diagonalUp="0" diagonalDown="0">
        <left style="medium">
          <color indexed="64"/>
        </left>
        <right/>
        <top/>
        <bottom/>
      </border>
      <protection locked="0" hidden="0"/>
    </dxf>
    <dxf>
      <alignment horizontal="center" vertical="center" textRotation="0" indent="0" justifyLastLine="0" shrinkToFit="0" readingOrder="0"/>
      <protection locked="0" hidden="0"/>
    </dxf>
    <dxf>
      <font>
        <b/>
      </font>
      <alignment horizontal="center" vertical="center" textRotation="0" wrapText="1" indent="0" justifyLastLine="0" shrinkToFit="0" readingOrder="0"/>
      <protection locked="1" hidden="0"/>
    </dxf>
    <dxf>
      <fill>
        <patternFill patternType="solid">
          <fgColor indexed="64"/>
          <bgColor theme="1"/>
        </patternFill>
      </fill>
      <alignment horizontal="center" vertical="center" textRotation="0" indent="0" justifyLastLine="0" shrinkToFit="0" readingOrder="0"/>
      <border diagonalUp="0" diagonalDown="0">
        <left style="medium">
          <color indexed="64"/>
        </left>
        <right style="medium">
          <color indexed="64"/>
        </right>
        <top/>
        <bottom/>
      </border>
      <protection locked="0" hidden="0"/>
    </dxf>
    <dxf>
      <alignment horizontal="center" vertical="center" textRotation="0" indent="0" justifyLastLine="0" shrinkToFit="0" readingOrder="0"/>
      <border>
        <right style="medium">
          <color indexed="64"/>
        </right>
      </border>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border diagonalUp="0" diagonalDown="0">
        <left style="thick">
          <color auto="1"/>
        </left>
        <right style="thick">
          <color auto="1"/>
        </right>
        <top style="thick">
          <color auto="1"/>
        </top>
        <bottom style="thick">
          <color auto="1"/>
        </bottom>
      </border>
    </dxf>
    <dxf>
      <alignment horizontal="center" vertical="center" textRotation="0" indent="0" justifyLastLine="0" shrinkToFit="0" readingOrder="0"/>
      <protection locked="0" hidden="0"/>
    </dxf>
    <dxf>
      <font>
        <b/>
      </font>
      <alignment horizontal="center" vertical="center" textRotation="0" wrapText="0" indent="0" justifyLastLine="0" shrinkToFit="0" readingOrder="0"/>
      <protection locked="0" hidden="0"/>
    </dxf>
    <dxf>
      <numFmt numFmtId="169" formatCode="0#&quot; kg&quot;"/>
      <alignment horizontal="center" vertical="center" textRotation="0" wrapText="0" indent="0" justifyLastLine="0" shrinkToFit="0" readingOrder="0"/>
      <protection locked="1"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ck">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right style="thin">
          <color indexed="64"/>
        </right>
        <top style="thin">
          <color indexed="64"/>
        </top>
        <bottom style="thin">
          <color indexed="64"/>
        </bottom>
      </border>
      <protection locked="0" hidden="0"/>
    </dxf>
    <dxf>
      <font>
        <b/>
        <strike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style="thick">
          <color auto="1"/>
        </left>
        <right/>
        <top/>
        <bottom/>
        <vertical/>
        <horizontal/>
      </border>
      <protection locked="0" hidden="0"/>
    </dxf>
    <dxf>
      <alignment horizontal="center" vertical="center" textRotation="0" wrapText="0" indent="0" justifyLastLine="0" shrinkToFit="0" readingOrder="0"/>
      <protection locked="0" hidden="0"/>
    </dxf>
    <dxf>
      <font>
        <b/>
      </font>
      <alignment horizontal="center" vertical="center" textRotation="0" wrapText="0" indent="0" justifyLastLine="0" shrinkToFit="0" readingOrder="0"/>
      <border diagonalUp="0" diagonalDown="0">
        <left/>
        <right/>
        <top/>
      </border>
      <protection locked="1" hidden="0"/>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ont>
        <b/>
        <color theme="1" tint="0.14999847407452621"/>
      </font>
      <numFmt numFmtId="13" formatCode="0%"/>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vertical/>
      </border>
      <protection locked="0" hidden="0"/>
    </dxf>
    <dxf>
      <numFmt numFmtId="13" formatCode="0%"/>
      <alignment horizontal="center" vertical="center" textRotation="0" indent="0" justifyLastLine="0" shrinkToFit="0" readingOrder="0"/>
      <border diagonalUp="0" diagonalDown="0">
        <left style="medium">
          <color indexed="64"/>
        </left>
        <right/>
        <vertical/>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strike val="0"/>
        <outline val="0"/>
        <shadow val="0"/>
        <u val="none"/>
        <vertAlign val="baseline"/>
        <sz val="11"/>
        <color theme="1" tint="0.14999847407452621"/>
        <name val="Calibri"/>
        <family val="2"/>
        <scheme val="minor"/>
      </font>
      <numFmt numFmtId="0" formatCode="General"/>
      <fill>
        <patternFill patternType="solid">
          <fgColor indexed="64"/>
          <bgColor theme="0" tint="-4.9989318521683403E-2"/>
        </patternFill>
      </fill>
      <alignment horizontal="center" vertical="center" textRotation="0" indent="0" justifyLastLine="0" shrinkToFit="0" readingOrder="0"/>
      <border diagonalUp="0" diagonalDown="0">
        <left/>
        <right style="medium">
          <color indexed="64"/>
        </right>
        <top/>
        <bottom/>
      </border>
      <protection locked="0" hidden="0"/>
    </dxf>
    <dxf>
      <numFmt numFmtId="0" formatCode="General"/>
      <alignment horizontal="center" vertical="center" textRotation="0" indent="0" justifyLastLine="0" shrinkToFit="0" readingOrder="0"/>
      <border diagonalUp="0" diagonalDown="0">
        <left style="medium">
          <color indexed="64"/>
        </left>
        <right/>
        <top/>
        <bottom/>
      </border>
      <protection locked="0" hidden="0"/>
    </dxf>
    <dxf>
      <alignment horizontal="center" vertical="center" textRotation="0" indent="0" justifyLastLine="0" shrinkToFit="0" readingOrder="0"/>
      <protection locked="0" hidden="0"/>
    </dxf>
    <dxf>
      <font>
        <b/>
      </font>
      <alignment horizontal="center" vertical="center" textRotation="0" wrapText="1" indent="0" justifyLastLine="0" shrinkToFit="0" readingOrder="0"/>
      <protection locked="1" hidden="0"/>
    </dxf>
    <dxf>
      <fill>
        <patternFill patternType="solid">
          <fgColor indexed="64"/>
          <bgColor theme="1"/>
        </patternFill>
      </fill>
      <alignment horizontal="center" vertical="center" textRotation="0" indent="0" justifyLastLine="0" shrinkToFit="0" readingOrder="0"/>
      <border diagonalUp="0" diagonalDown="0">
        <left style="medium">
          <color indexed="64"/>
        </left>
        <right style="medium">
          <color indexed="64"/>
        </right>
        <top/>
        <bottom/>
      </border>
      <protection locked="0" hidden="0"/>
    </dxf>
    <dxf>
      <alignment horizontal="center" vertical="center" textRotation="0" indent="0" justifyLastLine="0" shrinkToFit="0" readingOrder="0"/>
      <border>
        <right style="medium">
          <color indexed="64"/>
        </right>
      </border>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border diagonalUp="0" diagonalDown="0">
        <left style="thick">
          <color auto="1"/>
        </left>
        <right style="thick">
          <color auto="1"/>
        </right>
        <top style="thick">
          <color auto="1"/>
        </top>
        <bottom style="thick">
          <color auto="1"/>
        </bottom>
      </border>
    </dxf>
    <dxf>
      <alignment horizontal="center" vertical="center" textRotation="0" indent="0" justifyLastLine="0" shrinkToFit="0" readingOrder="0"/>
      <protection locked="0" hidden="0"/>
    </dxf>
    <dxf>
      <font>
        <b/>
      </font>
      <alignment horizontal="center" vertical="center" textRotation="0" wrapText="0" indent="0" justifyLastLine="0" shrinkToFit="0" readingOrder="0"/>
      <protection locked="0" hidden="0"/>
    </dxf>
    <dxf>
      <numFmt numFmtId="169" formatCode="0#&quot; kg&quot;"/>
      <alignment horizontal="center" vertical="center" textRotation="0" wrapText="0" indent="0" justifyLastLine="0" shrinkToFit="0" readingOrder="0"/>
      <protection locked="1"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ck">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right style="thin">
          <color indexed="64"/>
        </right>
        <top style="thin">
          <color indexed="64"/>
        </top>
        <bottom style="thin">
          <color indexed="64"/>
        </bottom>
      </border>
      <protection locked="0" hidden="0"/>
    </dxf>
    <dxf>
      <font>
        <b/>
        <strike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style="thick">
          <color auto="1"/>
        </left>
        <right/>
        <top/>
        <bottom/>
        <vertical/>
        <horizontal/>
      </border>
      <protection locked="0" hidden="0"/>
    </dxf>
    <dxf>
      <alignment horizontal="center" vertical="center" textRotation="0" wrapText="0" indent="0" justifyLastLine="0" shrinkToFit="0" readingOrder="0"/>
      <protection locked="0" hidden="0"/>
    </dxf>
    <dxf>
      <font>
        <b/>
      </font>
      <alignment horizontal="center" vertical="center" textRotation="0" wrapText="0" indent="0" justifyLastLine="0" shrinkToFit="0" readingOrder="0"/>
      <border diagonalUp="0" diagonalDown="0">
        <left/>
        <right/>
        <top/>
      </border>
      <protection locked="1" hidden="0"/>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ont>
        <b/>
        <color theme="1" tint="0.14999847407452621"/>
      </font>
      <numFmt numFmtId="13" formatCode="0%"/>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vertical/>
      </border>
      <protection locked="0" hidden="0"/>
    </dxf>
    <dxf>
      <numFmt numFmtId="13" formatCode="0%"/>
      <alignment horizontal="center" vertical="center" textRotation="0" indent="0" justifyLastLine="0" shrinkToFit="0" readingOrder="0"/>
      <border diagonalUp="0" diagonalDown="0">
        <left style="medium">
          <color indexed="64"/>
        </left>
        <right/>
        <vertical/>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strike val="0"/>
        <outline val="0"/>
        <shadow val="0"/>
        <u val="none"/>
        <vertAlign val="baseline"/>
        <sz val="11"/>
        <color theme="1" tint="0.14999847407452621"/>
        <name val="Calibri"/>
        <family val="2"/>
        <scheme val="minor"/>
      </font>
      <numFmt numFmtId="0" formatCode="General"/>
      <fill>
        <patternFill patternType="solid">
          <fgColor indexed="64"/>
          <bgColor theme="0" tint="-4.9989318521683403E-2"/>
        </patternFill>
      </fill>
      <alignment horizontal="center" vertical="center" textRotation="0" indent="0" justifyLastLine="0" shrinkToFit="0" readingOrder="0"/>
      <border diagonalUp="0" diagonalDown="0">
        <left/>
        <right style="medium">
          <color indexed="64"/>
        </right>
        <top/>
        <bottom/>
      </border>
      <protection locked="0" hidden="0"/>
    </dxf>
    <dxf>
      <numFmt numFmtId="0" formatCode="General"/>
      <alignment horizontal="center" vertical="center" textRotation="0" indent="0" justifyLastLine="0" shrinkToFit="0" readingOrder="0"/>
      <border diagonalUp="0" diagonalDown="0">
        <left style="medium">
          <color indexed="64"/>
        </left>
        <right/>
        <top/>
        <bottom/>
      </border>
      <protection locked="0" hidden="0"/>
    </dxf>
    <dxf>
      <alignment horizontal="center" vertical="center" textRotation="0" indent="0" justifyLastLine="0" shrinkToFit="0" readingOrder="0"/>
      <protection locked="0" hidden="0"/>
    </dxf>
    <dxf>
      <font>
        <b/>
      </font>
      <alignment horizontal="center" vertical="center" textRotation="0" wrapText="1" indent="0" justifyLastLine="0" shrinkToFit="0" readingOrder="0"/>
      <protection locked="1" hidden="0"/>
    </dxf>
    <dxf>
      <fill>
        <patternFill patternType="solid">
          <fgColor indexed="64"/>
          <bgColor theme="1"/>
        </patternFill>
      </fill>
      <alignment horizontal="center" vertical="center" textRotation="0" indent="0" justifyLastLine="0" shrinkToFit="0" readingOrder="0"/>
      <border diagonalUp="0" diagonalDown="0">
        <left style="medium">
          <color indexed="64"/>
        </left>
        <right style="medium">
          <color indexed="64"/>
        </right>
        <top/>
        <bottom/>
      </border>
      <protection locked="0" hidden="0"/>
    </dxf>
    <dxf>
      <alignment horizontal="center" vertical="center" textRotation="0" indent="0" justifyLastLine="0" shrinkToFit="0" readingOrder="0"/>
      <border>
        <right style="medium">
          <color indexed="64"/>
        </right>
      </border>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border diagonalUp="0" diagonalDown="0">
        <left style="thick">
          <color auto="1"/>
        </left>
        <right style="thick">
          <color auto="1"/>
        </right>
        <top style="thick">
          <color auto="1"/>
        </top>
        <bottom style="thick">
          <color auto="1"/>
        </bottom>
      </border>
    </dxf>
    <dxf>
      <alignment horizontal="center" vertical="center" textRotation="0" indent="0" justifyLastLine="0" shrinkToFit="0" readingOrder="0"/>
      <protection locked="0" hidden="0"/>
    </dxf>
    <dxf>
      <font>
        <b/>
      </font>
      <alignment horizontal="center" vertical="center" textRotation="0" wrapText="0" indent="0" justifyLastLine="0" shrinkToFit="0" readingOrder="0"/>
      <protection locked="0" hidden="0"/>
    </dxf>
    <dxf>
      <numFmt numFmtId="169" formatCode="0#&quot; kg&quot;"/>
      <alignment horizontal="center" vertical="center" textRotation="0" wrapText="0" indent="0" justifyLastLine="0" shrinkToFit="0" readingOrder="0"/>
      <protection locked="1"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ck">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right style="thin">
          <color indexed="64"/>
        </right>
        <top style="thin">
          <color indexed="64"/>
        </top>
        <bottom style="thin">
          <color indexed="64"/>
        </bottom>
      </border>
      <protection locked="0" hidden="0"/>
    </dxf>
    <dxf>
      <font>
        <b/>
        <strike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style="thick">
          <color auto="1"/>
        </left>
        <right/>
        <top/>
        <bottom/>
        <vertical/>
        <horizontal/>
      </border>
      <protection locked="0" hidden="0"/>
    </dxf>
    <dxf>
      <alignment horizontal="center" vertical="center" textRotation="0" wrapText="0" indent="0" justifyLastLine="0" shrinkToFit="0" readingOrder="0"/>
      <protection locked="0" hidden="0"/>
    </dxf>
    <dxf>
      <font>
        <b/>
      </font>
      <alignment horizontal="center" vertical="center" textRotation="0" wrapText="0" indent="0" justifyLastLine="0" shrinkToFit="0" readingOrder="0"/>
      <border diagonalUp="0" diagonalDown="0">
        <left/>
        <right/>
        <top/>
      </border>
      <protection locked="1" hidden="0"/>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ont>
        <b/>
        <color theme="1" tint="0.14999847407452621"/>
      </font>
      <numFmt numFmtId="13" formatCode="0%"/>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vertical/>
      </border>
    </dxf>
    <dxf>
      <numFmt numFmtId="13" formatCode="0%"/>
      <alignment horizontal="center" vertical="center" textRotation="0" indent="0" justifyLastLine="0" shrinkToFit="0" readingOrder="0"/>
      <border diagonalUp="0" diagonalDown="0">
        <left style="medium">
          <color indexed="64"/>
        </left>
        <right/>
        <vertical/>
      </border>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strike val="0"/>
        <outline val="0"/>
        <shadow val="0"/>
        <u val="none"/>
        <vertAlign val="baseline"/>
        <sz val="11"/>
        <color theme="1" tint="0.14999847407452621"/>
        <name val="Calibri"/>
        <family val="2"/>
        <scheme val="minor"/>
      </font>
      <numFmt numFmtId="0" formatCode="General"/>
      <fill>
        <patternFill patternType="solid">
          <fgColor indexed="64"/>
          <bgColor theme="0" tint="-4.9989318521683403E-2"/>
        </patternFill>
      </fill>
      <alignment horizontal="center" vertical="center" textRotation="0" indent="0" justifyLastLine="0" shrinkToFit="0" readingOrder="0"/>
      <border diagonalUp="0" diagonalDown="0">
        <left/>
        <right style="medium">
          <color indexed="64"/>
        </right>
        <top/>
        <bottom/>
      </border>
      <protection locked="0" hidden="0"/>
    </dxf>
    <dxf>
      <numFmt numFmtId="0" formatCode="General"/>
      <alignment horizontal="center" vertical="center" textRotation="0" indent="0" justifyLastLine="0" shrinkToFit="0" readingOrder="0"/>
      <border diagonalUp="0" diagonalDown="0">
        <left style="medium">
          <color indexed="64"/>
        </left>
        <right/>
        <top/>
        <bottom/>
      </border>
      <protection locked="0" hidden="0"/>
    </dxf>
    <dxf>
      <alignment horizontal="center" vertical="center" textRotation="0" indent="0" justifyLastLine="0" shrinkToFit="0" readingOrder="0"/>
    </dxf>
    <dxf>
      <font>
        <b/>
      </font>
      <alignment horizontal="center" vertical="center" textRotation="0" wrapText="1" indent="0" justifyLastLine="0" shrinkToFit="0" readingOrder="0"/>
    </dxf>
    <dxf>
      <fill>
        <patternFill patternType="solid">
          <fgColor indexed="64"/>
          <bgColor theme="1"/>
        </patternFill>
      </fill>
      <alignment horizontal="center" vertical="center" textRotation="0" indent="0" justifyLastLine="0" shrinkToFit="0" readingOrder="0"/>
      <border diagonalUp="0" diagonalDown="0" outline="0">
        <left style="medium">
          <color indexed="64"/>
        </left>
        <right style="medium">
          <color indexed="64"/>
        </right>
        <top/>
        <bottom/>
      </border>
    </dxf>
    <dxf>
      <alignment horizontal="center" vertical="center" textRotation="0" indent="0" justifyLastLine="0" shrinkToFit="0" readingOrder="0"/>
      <border>
        <right style="medium">
          <color indexed="64"/>
        </right>
      </border>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border diagonalUp="0" diagonalDown="0">
        <left style="thick">
          <color auto="1"/>
        </left>
        <right style="thick">
          <color auto="1"/>
        </right>
        <top style="thick">
          <color auto="1"/>
        </top>
        <bottom style="thick">
          <color auto="1"/>
        </bottom>
      </border>
    </dxf>
    <dxf>
      <alignment horizontal="center" vertical="center" textRotation="0" indent="0" justifyLastLine="0" shrinkToFit="0" readingOrder="0"/>
    </dxf>
    <dxf>
      <font>
        <b/>
      </font>
      <alignment horizontal="center" vertical="center" textRotation="0" wrapText="0" indent="0" justifyLastLine="0" shrinkToFit="0" readingOrder="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ck">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protection locked="0" hidden="0"/>
    </dxf>
    <dxf>
      <font>
        <b/>
        <strike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outline="0">
        <left style="thick">
          <color auto="1"/>
        </left>
        <top/>
        <bottom/>
      </border>
      <protection locked="0" hidden="0"/>
    </dxf>
    <dxf>
      <alignment horizontal="center" vertical="center" textRotation="0" wrapText="0" indent="0" justifyLastLine="0" shrinkToFit="0" readingOrder="0"/>
      <protection locked="0" hidden="0"/>
    </dxf>
    <dxf>
      <font>
        <b/>
      </font>
      <alignment horizontal="center" vertical="center" textRotation="0" wrapText="0" indent="0" justifyLastLine="0" shrinkToFit="0" readingOrder="0"/>
      <border diagonalUp="0" diagonalDown="0" outline="0">
        <left/>
        <right/>
        <top/>
      </border>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b/>
        <color theme="1" tint="0.14999847407452621"/>
      </font>
      <numFmt numFmtId="13" formatCode="0%"/>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vertical/>
      </border>
      <protection locked="0" hidden="0"/>
    </dxf>
    <dxf>
      <numFmt numFmtId="13" formatCode="0%"/>
      <alignment horizontal="center" vertical="center" textRotation="0" indent="0" justifyLastLine="0" shrinkToFit="0" readingOrder="0"/>
      <border diagonalUp="0" diagonalDown="0">
        <left style="medium">
          <color indexed="64"/>
        </left>
        <right/>
        <vertical/>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strike val="0"/>
        <outline val="0"/>
        <shadow val="0"/>
        <u val="none"/>
        <vertAlign val="baseline"/>
        <sz val="11"/>
        <color theme="1" tint="0.14999847407452621"/>
        <name val="Calibri"/>
        <family val="2"/>
        <scheme val="minor"/>
      </font>
      <numFmt numFmtId="0" formatCode="General"/>
      <fill>
        <patternFill patternType="solid">
          <fgColor indexed="64"/>
          <bgColor theme="0" tint="-4.9989318521683403E-2"/>
        </patternFill>
      </fill>
      <alignment horizontal="center" vertical="center" textRotation="0" indent="0" justifyLastLine="0" shrinkToFit="0" readingOrder="0"/>
      <border diagonalUp="0" diagonalDown="0">
        <left/>
        <right style="medium">
          <color indexed="64"/>
        </right>
        <top/>
        <bottom/>
      </border>
      <protection locked="0" hidden="0"/>
    </dxf>
    <dxf>
      <numFmt numFmtId="0" formatCode="General"/>
      <alignment horizontal="center" vertical="center" textRotation="0" indent="0" justifyLastLine="0" shrinkToFit="0" readingOrder="0"/>
      <border diagonalUp="0" diagonalDown="0">
        <left style="medium">
          <color indexed="64"/>
        </left>
        <right/>
        <top/>
        <bottom/>
      </border>
      <protection locked="0" hidden="0"/>
    </dxf>
    <dxf>
      <alignment horizontal="center" vertical="center" textRotation="0" indent="0" justifyLastLine="0" shrinkToFit="0" readingOrder="0"/>
      <protection locked="0" hidden="0"/>
    </dxf>
    <dxf>
      <font>
        <b/>
      </font>
      <alignment horizontal="center" vertical="center" textRotation="0" wrapText="1" indent="0" justifyLastLine="0" shrinkToFit="0" readingOrder="0"/>
      <protection locked="1" hidden="0"/>
    </dxf>
    <dxf>
      <fill>
        <patternFill patternType="solid">
          <fgColor indexed="64"/>
          <bgColor theme="1"/>
        </patternFill>
      </fill>
      <alignment horizontal="center" vertical="center" textRotation="0" indent="0" justifyLastLine="0" shrinkToFit="0" readingOrder="0"/>
      <border diagonalUp="0" diagonalDown="0">
        <left style="medium">
          <color indexed="64"/>
        </left>
        <right style="medium">
          <color indexed="64"/>
        </right>
        <top/>
        <bottom/>
      </border>
      <protection locked="0" hidden="0"/>
    </dxf>
    <dxf>
      <alignment horizontal="center" vertical="center" textRotation="0" indent="0" justifyLastLine="0" shrinkToFit="0" readingOrder="0"/>
      <border>
        <right style="medium">
          <color indexed="64"/>
        </right>
      </border>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border diagonalUp="0" diagonalDown="0">
        <left style="thick">
          <color auto="1"/>
        </left>
        <right style="thick">
          <color auto="1"/>
        </right>
        <top style="thick">
          <color auto="1"/>
        </top>
        <bottom style="thick">
          <color auto="1"/>
        </bottom>
      </border>
    </dxf>
    <dxf>
      <alignment horizontal="center" vertical="center" textRotation="0" indent="0" justifyLastLine="0" shrinkToFit="0" readingOrder="0"/>
      <protection locked="0" hidden="0"/>
    </dxf>
    <dxf>
      <font>
        <b/>
      </font>
      <alignment horizontal="center" vertical="center" textRotation="0" wrapText="0" indent="0" justifyLastLine="0" shrinkToFit="0" readingOrder="0"/>
      <protection locked="0" hidden="0"/>
    </dxf>
    <dxf>
      <numFmt numFmtId="169" formatCode="0#&quot; kg&quot;"/>
      <alignment horizontal="center" vertical="center" textRotation="0" wrapText="0" indent="0" justifyLastLine="0" shrinkToFit="0" readingOrder="0"/>
      <protection locked="1"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ck">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right style="thin">
          <color indexed="64"/>
        </right>
        <top style="thin">
          <color indexed="64"/>
        </top>
        <bottom style="thin">
          <color indexed="64"/>
        </bottom>
      </border>
      <protection locked="0" hidden="0"/>
    </dxf>
    <dxf>
      <font>
        <b/>
        <strike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style="thick">
          <color auto="1"/>
        </left>
        <right/>
        <top/>
        <bottom/>
        <vertical/>
        <horizontal/>
      </border>
      <protection locked="0" hidden="0"/>
    </dxf>
    <dxf>
      <alignment horizontal="center" vertical="center" textRotation="0" wrapText="0" indent="0" justifyLastLine="0" shrinkToFit="0" readingOrder="0"/>
      <protection locked="0" hidden="0"/>
    </dxf>
    <dxf>
      <font>
        <b/>
      </font>
      <alignment horizontal="center" vertical="center" textRotation="0" wrapText="0" indent="0" justifyLastLine="0" shrinkToFit="0" readingOrder="0"/>
      <border diagonalUp="0" diagonalDown="0">
        <left/>
        <right/>
        <top/>
      </border>
      <protection locked="1" hidden="0"/>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ill>
        <patternFill>
          <bgColor rgb="FFFF7979"/>
        </patternFill>
      </fill>
    </dxf>
    <dxf>
      <fill>
        <patternFill>
          <bgColor rgb="FFFF7979"/>
        </patternFill>
      </fill>
    </dxf>
    <dxf>
      <border>
        <right style="thick">
          <color rgb="FFFFC000"/>
        </right>
        <vertical style="thick">
          <color rgb="FFFFC000"/>
        </vertical>
      </border>
    </dxf>
    <dxf>
      <border>
        <right style="thick">
          <color rgb="FFFFC000"/>
        </right>
        <vertical style="thick">
          <color rgb="FFFFC000"/>
        </vertical>
      </border>
    </dxf>
    <dxf>
      <border>
        <right style="thick">
          <color rgb="FFFFC000"/>
        </right>
        <vertical style="thick">
          <color rgb="FFFFC000"/>
        </vertical>
      </border>
    </dxf>
    <dxf>
      <border>
        <right style="thick">
          <color rgb="FFFFC000"/>
        </right>
        <vertical style="thick">
          <color rgb="FFFFC000"/>
        </vertical>
      </border>
    </dxf>
    <dxf>
      <border>
        <left style="thick">
          <color rgb="FFFFC000"/>
        </left>
        <right style="thick">
          <color rgb="FFFFC000"/>
        </right>
        <top style="thick">
          <color rgb="FFFFC000"/>
        </top>
        <bottom style="thick">
          <color rgb="FFFFC000"/>
        </bottom>
      </border>
    </dxf>
    <dxf>
      <border>
        <left style="thick">
          <color rgb="FFFFC000"/>
        </left>
        <right style="thick">
          <color rgb="FFFFC000"/>
        </right>
        <top style="thick">
          <color rgb="FFFFC000"/>
        </top>
        <bottom style="thick">
          <color rgb="FFFFC000"/>
        </bottom>
      </border>
    </dxf>
    <dxf>
      <border>
        <left style="thick">
          <color rgb="FFFFC000"/>
        </left>
        <right style="thick">
          <color rgb="FFFFC000"/>
        </right>
        <top style="thick">
          <color rgb="FFFFC000"/>
        </top>
        <bottom style="thick">
          <color rgb="FFFFC000"/>
        </bottom>
      </border>
    </dxf>
    <dxf>
      <border>
        <left style="thick">
          <color rgb="FFFFC000"/>
        </left>
        <right style="thick">
          <color rgb="FFFFC000"/>
        </right>
        <top style="thick">
          <color rgb="FFFFC000"/>
        </top>
        <bottom style="thick">
          <color rgb="FFFFC000"/>
        </bottom>
      </border>
    </dxf>
    <dxf>
      <border>
        <left style="thick">
          <color rgb="FFFFC000"/>
        </left>
        <right style="thick">
          <color rgb="FFFFC000"/>
        </right>
        <top style="thick">
          <color rgb="FFFFC000"/>
        </top>
        <bottom style="thick">
          <color rgb="FFFFC000"/>
        </bottom>
      </border>
    </dxf>
    <dxf>
      <fill>
        <patternFill>
          <bgColor rgb="FFD6DCE4"/>
        </patternFill>
      </fill>
    </dxf>
    <dxf>
      <fill>
        <patternFill>
          <bgColor rgb="FFD6DCE4"/>
        </patternFill>
      </fill>
    </dxf>
    <dxf>
      <fill>
        <patternFill>
          <bgColor rgb="FFD6DCE4"/>
        </patternFill>
      </fill>
    </dxf>
    <dxf>
      <fill>
        <patternFill>
          <bgColor rgb="FFD6DCE4"/>
        </patternFill>
      </fill>
    </dxf>
    <dxf>
      <fill>
        <patternFill>
          <bgColor rgb="FFD6DCE4"/>
        </patternFill>
      </fill>
    </dxf>
    <dxf>
      <border>
        <left style="thick">
          <color rgb="FF00B0F0"/>
        </left>
        <right style="thick">
          <color rgb="FF00B0F0"/>
        </right>
        <top style="thick">
          <color rgb="FF00B0F0"/>
        </top>
        <bottom style="thick">
          <color rgb="FF00B0F0"/>
        </bottom>
      </border>
    </dxf>
    <dxf>
      <border>
        <left style="thick">
          <color rgb="FF00B0F0"/>
        </left>
        <right style="thick">
          <color rgb="FF00B0F0"/>
        </right>
        <top style="thick">
          <color rgb="FF00B0F0"/>
        </top>
        <bottom style="thick">
          <color rgb="FF00B0F0"/>
        </bottom>
      </border>
    </dxf>
    <dxf>
      <border>
        <left style="thick">
          <color rgb="FF00B0F0"/>
        </left>
        <right style="thick">
          <color rgb="FF00B0F0"/>
        </right>
        <top style="thick">
          <color rgb="FF00B0F0"/>
        </top>
        <bottom style="thick">
          <color rgb="FF00B0F0"/>
        </bottom>
      </border>
    </dxf>
    <dxf>
      <border>
        <left style="thick">
          <color rgb="FF00B0F0"/>
        </left>
        <right style="thick">
          <color rgb="FF00B0F0"/>
        </right>
        <top style="thick">
          <color rgb="FF00B0F0"/>
        </top>
        <bottom style="thick">
          <color rgb="FF00B0F0"/>
        </bottom>
      </border>
    </dxf>
    <dxf>
      <border>
        <left style="thick">
          <color rgb="FF00B0F0"/>
        </left>
        <right style="thick">
          <color rgb="FF00B0F0"/>
        </right>
        <top style="thick">
          <color rgb="FF00B0F0"/>
        </top>
        <bottom style="thick">
          <color rgb="FF00B0F0"/>
        </bottom>
      </border>
    </dxf>
    <dxf>
      <alignment wrapText="1"/>
    </dxf>
    <dxf>
      <alignment wrapText="1"/>
    </dxf>
    <dxf>
      <alignment wrapText="1"/>
    </dxf>
    <dxf>
      <alignment wrapText="1"/>
    </dxf>
    <dxf>
      <alignment wrapText="1"/>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fill>
        <patternFill>
          <bgColor rgb="FFD6DCE4"/>
        </patternFill>
      </fill>
    </dxf>
    <dxf>
      <fill>
        <patternFill>
          <bgColor rgb="FFD6DCE4"/>
        </patternFill>
      </fill>
    </dxf>
    <dxf>
      <fill>
        <patternFill>
          <bgColor rgb="FFD6DCE4"/>
        </patternFill>
      </fill>
    </dxf>
    <dxf>
      <fill>
        <patternFill>
          <bgColor rgb="FFD6DCE4"/>
        </patternFill>
      </fill>
    </dxf>
    <dxf>
      <fill>
        <patternFill>
          <bgColor rgb="FFD6DCE4"/>
        </patternFill>
      </fill>
    </dxf>
    <dxf>
      <alignment wrapText="1"/>
    </dxf>
    <dxf>
      <alignment wrapText="1"/>
    </dxf>
    <dxf>
      <fill>
        <patternFill>
          <bgColor rgb="FFD6DCE4"/>
        </patternFill>
      </fill>
    </dxf>
    <dxf>
      <fill>
        <patternFill>
          <bgColor rgb="FFD6DCE4"/>
        </patternFill>
      </fill>
    </dxf>
    <dxf>
      <fill>
        <patternFill>
          <bgColor rgb="FFD6DCE4"/>
        </patternFill>
      </fill>
    </dxf>
    <dxf>
      <fill>
        <patternFill>
          <bgColor rgb="FFD6DCE4"/>
        </patternFill>
      </fill>
    </dxf>
    <dxf>
      <fill>
        <patternFill>
          <bgColor rgb="FFD6DCE4"/>
        </patternFill>
      </fill>
    </dxf>
    <dxf>
      <fill>
        <patternFill>
          <bgColor rgb="FFD6DCE4"/>
        </patternFill>
      </fill>
    </dxf>
    <dxf>
      <fill>
        <patternFill>
          <bgColor rgb="FFD6DCE4"/>
        </patternFill>
      </fill>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fill>
        <patternFill>
          <bgColor rgb="FFD6DCE4"/>
        </patternFill>
      </fill>
    </dxf>
    <dxf>
      <fill>
        <patternFill>
          <bgColor rgb="FFD6DCE4"/>
        </patternFill>
      </fill>
    </dxf>
    <dxf>
      <fill>
        <patternFill>
          <bgColor rgb="FFD6DCE4"/>
        </patternFill>
      </fill>
    </dxf>
    <dxf>
      <fill>
        <patternFill>
          <bgColor rgb="FFD6DCE4"/>
        </patternFill>
      </fill>
    </dxf>
    <dxf>
      <fill>
        <patternFill>
          <bgColor rgb="FFD6DCE4"/>
        </patternFill>
      </fill>
    </dxf>
    <dxf>
      <fill>
        <patternFill>
          <bgColor rgb="FFD6DCE4"/>
        </patternFill>
      </fill>
    </dxf>
    <dxf>
      <fill>
        <patternFill>
          <bgColor rgb="FFD6DCE4"/>
        </patternFill>
      </fill>
    </dxf>
    <dxf>
      <fill>
        <patternFill>
          <bgColor rgb="FFD6DCE4"/>
        </patternFill>
      </fill>
    </dxf>
    <dxf>
      <border>
        <right/>
      </border>
    </dxf>
    <dxf>
      <border>
        <left/>
      </border>
    </dxf>
    <dxf>
      <border>
        <top style="thick">
          <color rgb="FFFFFF00"/>
        </top>
        <bottom style="thick">
          <color rgb="FFFFFF00"/>
        </bottom>
      </border>
    </dxf>
    <dxf>
      <border>
        <top style="thick">
          <color rgb="FFFFFF00"/>
        </top>
        <bottom style="thick">
          <color rgb="FFFFFF00"/>
        </bottom>
      </border>
    </dxf>
    <dxf>
      <border>
        <left style="thick">
          <color rgb="FFFFFF00"/>
        </left>
        <right style="thick">
          <color rgb="FFFFFF00"/>
        </right>
        <top style="thick">
          <color rgb="FFFFFF00"/>
        </top>
        <bottom style="thick">
          <color rgb="FFFFFF00"/>
        </bottom>
      </border>
    </dxf>
    <dxf>
      <border>
        <left style="thick">
          <color rgb="FFFFFF00"/>
        </left>
        <right style="thick">
          <color rgb="FFFFFF00"/>
        </right>
        <top style="thick">
          <color rgb="FFFFFF00"/>
        </top>
        <bottom style="thick">
          <color rgb="FFFFFF00"/>
        </bottom>
      </border>
    </dxf>
    <dxf>
      <border>
        <left style="thick">
          <color rgb="FFFFFF00"/>
        </left>
        <right style="thick">
          <color rgb="FFFFFF00"/>
        </right>
        <top style="thick">
          <color rgb="FFFFFF00"/>
        </top>
        <bottom style="thick">
          <color rgb="FFFFFF00"/>
        </bottom>
      </border>
    </dxf>
    <dxf>
      <border>
        <left style="thick">
          <color rgb="FFFFFF00"/>
        </left>
        <right style="thick">
          <color rgb="FFFFFF00"/>
        </right>
        <top style="thick">
          <color rgb="FFFFFF00"/>
        </top>
        <bottom style="thick">
          <color rgb="FFFFFF00"/>
        </bottom>
      </border>
    </dxf>
    <dxf>
      <border>
        <left style="thick">
          <color rgb="FFFFFF00"/>
        </left>
        <right style="thick">
          <color rgb="FFFFFF00"/>
        </right>
        <top style="thick">
          <color rgb="FFFFFF00"/>
        </top>
        <bottom style="thick">
          <color rgb="FFFFFF00"/>
        </bottom>
      </border>
    </dxf>
    <dxf>
      <border>
        <left style="thick">
          <color rgb="FFFFFF00"/>
        </left>
        <right style="thick">
          <color rgb="FFFFFF00"/>
        </right>
        <top style="thick">
          <color rgb="FFFFFF00"/>
        </top>
        <bottom style="thick">
          <color rgb="FFFFFF00"/>
        </bottom>
      </border>
    </dxf>
    <dxf>
      <border>
        <left style="thick">
          <color rgb="FFFFFF00"/>
        </left>
        <right style="thick">
          <color rgb="FFFFFF00"/>
        </right>
        <top style="thick">
          <color rgb="FFFFFF00"/>
        </top>
        <bottom style="thick">
          <color rgb="FFFFFF00"/>
        </bottom>
      </border>
    </dxf>
    <dxf>
      <border>
        <left style="thick">
          <color rgb="FFFFFF00"/>
        </left>
        <right style="thick">
          <color rgb="FFFFFF00"/>
        </right>
        <top style="thick">
          <color rgb="FFFFFF00"/>
        </top>
        <bottom style="thick">
          <color rgb="FFFFFF00"/>
        </bottom>
      </border>
    </dxf>
    <dxf>
      <fill>
        <patternFill>
          <bgColor rgb="FFD6DCE4"/>
        </patternFill>
      </fill>
    </dxf>
    <dxf>
      <fill>
        <patternFill>
          <bgColor rgb="FFD6DCE4"/>
        </patternFill>
      </fill>
    </dxf>
    <dxf>
      <fill>
        <patternFill>
          <bgColor rgb="FFD6DCE4"/>
        </patternFill>
      </fill>
    </dxf>
    <dxf>
      <fill>
        <patternFill>
          <bgColor rgb="FFD6DCE4"/>
        </patternFill>
      </fill>
    </dxf>
    <dxf>
      <fill>
        <patternFill>
          <bgColor rgb="FFD6DCE4"/>
        </patternFill>
      </fill>
    </dxf>
    <dxf>
      <fill>
        <patternFill>
          <bgColor rgb="FFD6DCE4"/>
        </patternFill>
      </fill>
    </dxf>
    <dxf>
      <fill>
        <patternFill>
          <bgColor rgb="FFD6DCE4"/>
        </patternFill>
      </fill>
    </dxf>
    <dxf>
      <fill>
        <patternFill>
          <bgColor rgb="FFD6DCE4"/>
        </patternFill>
      </fill>
    </dxf>
    <dxf>
      <border>
        <right/>
      </border>
    </dxf>
    <dxf>
      <border>
        <left style="thick">
          <color rgb="FF00B0F0"/>
        </left>
        <right style="thick">
          <color rgb="FF00B0F0"/>
        </right>
        <top style="thick">
          <color rgb="FF00B0F0"/>
        </top>
        <bottom style="thick">
          <color rgb="FF00B0F0"/>
        </bottom>
      </border>
    </dxf>
    <dxf>
      <border>
        <left style="thick">
          <color rgb="FF00B0F0"/>
        </left>
        <right style="thick">
          <color rgb="FF00B0F0"/>
        </right>
        <top style="thick">
          <color rgb="FF00B0F0"/>
        </top>
        <bottom style="thick">
          <color rgb="FF00B0F0"/>
        </bottom>
      </border>
    </dxf>
    <dxf>
      <border>
        <left style="thick">
          <color rgb="FF00B0F0"/>
        </left>
        <right style="thick">
          <color rgb="FF00B0F0"/>
        </right>
        <top style="thick">
          <color rgb="FF00B0F0"/>
        </top>
        <bottom style="thick">
          <color rgb="FF00B0F0"/>
        </bottom>
      </border>
    </dxf>
    <dxf>
      <border>
        <left style="thick">
          <color rgb="FF00B0F0"/>
        </left>
        <right style="thick">
          <color rgb="FF00B0F0"/>
        </right>
        <top style="thick">
          <color rgb="FF00B0F0"/>
        </top>
        <bottom style="thick">
          <color rgb="FF00B0F0"/>
        </bottom>
      </border>
    </dxf>
    <dxf>
      <border>
        <left style="thick">
          <color rgb="FF00B0F0"/>
        </left>
        <right style="thick">
          <color rgb="FF00B0F0"/>
        </right>
        <top style="thick">
          <color rgb="FF00B0F0"/>
        </top>
        <bottom style="thick">
          <color rgb="FF00B0F0"/>
        </bottom>
      </border>
    </dxf>
    <dxf>
      <border>
        <left style="thick">
          <color rgb="FF00B0F0"/>
        </left>
        <right style="thick">
          <color rgb="FF00B0F0"/>
        </right>
        <top style="thick">
          <color rgb="FF00B0F0"/>
        </top>
        <bottom style="thick">
          <color rgb="FF00B0F0"/>
        </bottom>
      </border>
    </dxf>
    <dxf>
      <border>
        <left style="thick">
          <color rgb="FF00B0F0"/>
        </left>
        <right style="thick">
          <color rgb="FF00B0F0"/>
        </right>
        <top style="thick">
          <color rgb="FF00B0F0"/>
        </top>
        <bottom style="thick">
          <color rgb="FF00B0F0"/>
        </bottom>
      </border>
    </dxf>
    <dxf>
      <border>
        <left style="thick">
          <color rgb="FF00B0F0"/>
        </left>
        <right style="thick">
          <color rgb="FF00B0F0"/>
        </right>
        <top style="thick">
          <color rgb="FF00B0F0"/>
        </top>
        <bottom style="thick">
          <color rgb="FF00B0F0"/>
        </bottom>
      </border>
    </dxf>
    <dxf>
      <alignment wrapText="1"/>
    </dxf>
    <dxf>
      <alignment wrapText="1"/>
    </dxf>
    <dxf>
      <alignment wrapText="1"/>
    </dxf>
    <dxf>
      <alignment wrapText="1"/>
    </dxf>
    <dxf>
      <alignment wrapText="1"/>
    </dxf>
    <dxf>
      <alignment wrapText="1"/>
    </dxf>
    <dxf>
      <alignment wrapText="1"/>
    </dxf>
    <dxf>
      <alignment wrapText="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fill>
        <patternFill>
          <bgColor rgb="FFD6DCE4"/>
        </patternFill>
      </fill>
    </dxf>
    <dxf>
      <fill>
        <patternFill>
          <bgColor rgb="FFD6DCE4"/>
        </patternFill>
      </fill>
    </dxf>
    <dxf>
      <fill>
        <patternFill>
          <bgColor rgb="FFD6DCE4"/>
        </patternFill>
      </fill>
    </dxf>
    <dxf>
      <fill>
        <patternFill>
          <bgColor rgb="FFD6DCE4"/>
        </patternFill>
      </fill>
    </dxf>
    <dxf>
      <fill>
        <patternFill>
          <bgColor rgb="FFD6DCE4"/>
        </patternFill>
      </fill>
    </dxf>
    <dxf>
      <fill>
        <patternFill>
          <bgColor rgb="FFD6DCE4"/>
        </patternFill>
      </fill>
    </dxf>
    <dxf>
      <fill>
        <patternFill>
          <bgColor rgb="FFD6DCE4"/>
        </patternFill>
      </fill>
    </dxf>
    <dxf>
      <fill>
        <patternFill>
          <bgColor rgb="FFD6DCE4"/>
        </patternFill>
      </fill>
    </dxf>
    <dxf>
      <fill>
        <patternFill>
          <bgColor rgb="FFD6DCE4"/>
        </patternFill>
      </fill>
    </dxf>
    <dxf>
      <fill>
        <patternFill>
          <bgColor rgb="FFD6DCE4"/>
        </patternFill>
      </fill>
    </dxf>
    <dxf>
      <fill>
        <patternFill>
          <bgColor rgb="FFD6DCE4"/>
        </patternFill>
      </fill>
    </dxf>
    <dxf>
      <fill>
        <patternFill>
          <bgColor rgb="FFD6DCE4"/>
        </patternFill>
      </fill>
    </dxf>
    <dxf>
      <fill>
        <patternFill>
          <bgColor rgb="FFD6DCE4"/>
        </patternFill>
      </fill>
    </dxf>
    <dxf>
      <fill>
        <patternFill>
          <bgColor rgb="FFD6DCE4"/>
        </patternFill>
      </fill>
    </dxf>
    <dxf>
      <fill>
        <patternFill>
          <bgColor rgb="FFD6DCE4"/>
        </patternFill>
      </fill>
    </dxf>
    <dxf>
      <fill>
        <patternFill>
          <bgColor rgb="FFD6DCE4"/>
        </patternFill>
      </fill>
    </dxf>
    <dxf>
      <fill>
        <patternFill>
          <bgColor rgb="FFD6DCE4"/>
        </patternFill>
      </fill>
    </dxf>
    <dxf>
      <fill>
        <patternFill patternType="solid">
          <fgColor indexed="64"/>
          <bgColor rgb="FFFFC000"/>
        </patternFill>
      </fill>
      <alignment horizontal="center" vertical="center" textRotation="0" wrapText="0" indent="0" justifyLastLine="0" shrinkToFit="0" readingOrder="0"/>
      <border diagonalUp="0" diagonalDown="0">
        <left style="thin">
          <color auto="1"/>
        </left>
        <right/>
        <top/>
        <bottom style="thin">
          <color auto="1"/>
        </bottom>
        <vertical/>
        <horizontal/>
      </border>
    </dxf>
    <dxf>
      <border outline="0">
        <right style="thin">
          <color auto="1"/>
        </right>
      </border>
    </dxf>
    <dxf>
      <font>
        <b/>
        <color theme="1" tint="0.14999847407452621"/>
      </font>
      <numFmt numFmtId="13" formatCode="0%"/>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vertical/>
      </border>
      <protection locked="0" hidden="0"/>
    </dxf>
    <dxf>
      <numFmt numFmtId="13" formatCode="0%"/>
      <alignment horizontal="center" vertical="center" textRotation="0" indent="0" justifyLastLine="0" shrinkToFit="0" readingOrder="0"/>
      <border diagonalUp="0" diagonalDown="0">
        <left style="medium">
          <color indexed="64"/>
        </left>
        <right/>
        <vertical/>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color theme="1" tint="0.14999847407452621"/>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right style="medium">
          <color indexed="64"/>
        </right>
      </border>
      <protection locked="0" hidden="0"/>
    </dxf>
    <dxf>
      <numFmt numFmtId="0" formatCode="General"/>
      <alignment horizontal="center" vertical="center" textRotation="0" indent="0" justifyLastLine="0" shrinkToFit="0" readingOrder="0"/>
      <border diagonalUp="0" diagonalDown="0">
        <left style="medium">
          <color indexed="64"/>
        </left>
        <right/>
      </border>
      <protection locked="0" hidden="0"/>
    </dxf>
    <dxf>
      <font>
        <b/>
        <strike val="0"/>
        <outline val="0"/>
        <shadow val="0"/>
        <u val="none"/>
        <vertAlign val="baseline"/>
        <sz val="11"/>
        <color theme="1" tint="0.14999847407452621"/>
        <name val="Calibri"/>
        <family val="2"/>
        <scheme val="minor"/>
      </font>
      <numFmt numFmtId="0" formatCode="General"/>
      <fill>
        <patternFill patternType="solid">
          <fgColor indexed="64"/>
          <bgColor theme="0" tint="-4.9989318521683403E-2"/>
        </patternFill>
      </fill>
      <alignment horizontal="center" vertical="center" textRotation="0" indent="0" justifyLastLine="0" shrinkToFit="0" readingOrder="0"/>
      <border diagonalUp="0" diagonalDown="0">
        <left/>
        <right style="medium">
          <color indexed="64"/>
        </right>
        <top/>
        <bottom/>
      </border>
      <protection locked="0" hidden="0"/>
    </dxf>
    <dxf>
      <numFmt numFmtId="0" formatCode="General"/>
      <alignment horizontal="center" vertical="center" textRotation="0" indent="0" justifyLastLine="0" shrinkToFit="0" readingOrder="0"/>
      <border diagonalUp="0" diagonalDown="0">
        <left style="medium">
          <color indexed="64"/>
        </left>
        <right/>
        <top/>
        <bottom/>
      </border>
      <protection locked="0" hidden="0"/>
    </dxf>
    <dxf>
      <alignment horizontal="center" vertical="center" textRotation="0" indent="0" justifyLastLine="0" shrinkToFit="0" readingOrder="0"/>
      <protection locked="0" hidden="0"/>
    </dxf>
    <dxf>
      <font>
        <b/>
      </font>
      <alignment horizontal="center" vertical="center" textRotation="0" wrapText="1" indent="0" justifyLastLine="0" shrinkToFit="0" readingOrder="0"/>
      <protection locked="1" hidden="0"/>
    </dxf>
    <dxf>
      <fill>
        <patternFill patternType="solid">
          <fgColor indexed="64"/>
          <bgColor theme="1"/>
        </patternFill>
      </fill>
      <alignment horizontal="center" vertical="center" textRotation="0" indent="0" justifyLastLine="0" shrinkToFit="0" readingOrder="0"/>
      <border diagonalUp="0" diagonalDown="0">
        <left style="medium">
          <color indexed="64"/>
        </left>
        <right style="medium">
          <color indexed="64"/>
        </right>
        <top/>
        <bottom/>
      </border>
      <protection locked="0" hidden="0"/>
    </dxf>
    <dxf>
      <alignment horizontal="center" vertical="center" textRotation="0" indent="0" justifyLastLine="0" shrinkToFit="0" readingOrder="0"/>
      <border>
        <right style="medium">
          <color indexed="64"/>
        </right>
      </border>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border diagonalUp="0" diagonalDown="0">
        <left style="thick">
          <color auto="1"/>
        </left>
        <right style="thick">
          <color auto="1"/>
        </right>
        <top style="thick">
          <color auto="1"/>
        </top>
        <bottom style="thick">
          <color auto="1"/>
        </bottom>
      </border>
    </dxf>
    <dxf>
      <alignment horizontal="center" vertical="center" textRotation="0" indent="0" justifyLastLine="0" shrinkToFit="0" readingOrder="0"/>
      <protection locked="0" hidden="0"/>
    </dxf>
    <dxf>
      <font>
        <b/>
      </font>
      <alignment horizontal="center" vertical="center" textRotation="0" wrapText="0" indent="0" justifyLastLine="0" shrinkToFit="0" readingOrder="0"/>
      <protection locked="0" hidden="0"/>
    </dxf>
    <dxf>
      <numFmt numFmtId="169" formatCode="0#&quot; kg&quot;"/>
      <alignment horizontal="center" vertical="center" textRotation="0" wrapText="0" indent="0" justifyLastLine="0" shrinkToFit="0" readingOrder="0"/>
      <protection locked="1"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ck">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theme="4"/>
        <name val="Calibri"/>
        <family val="2"/>
        <scheme val="minor"/>
      </font>
      <numFmt numFmtId="0" formatCode="General"/>
      <alignment horizontal="center" vertical="center" textRotation="0" wrapText="0" indent="0" justifyLastLine="0" shrinkToFit="0" readingOrder="0"/>
      <border diagonalUp="0" diagonalDown="0">
        <left/>
        <right style="thin">
          <color indexed="64"/>
        </right>
        <top style="thin">
          <color indexed="64"/>
        </top>
        <bottom style="thin">
          <color indexed="64"/>
        </bottom>
      </border>
      <protection locked="0" hidden="0"/>
    </dxf>
    <dxf>
      <font>
        <b/>
        <strike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style="thick">
          <color auto="1"/>
        </left>
        <right/>
        <top/>
        <bottom/>
        <vertical/>
        <horizontal/>
      </border>
      <protection locked="0" hidden="0"/>
    </dxf>
    <dxf>
      <alignment horizontal="center" vertical="center" textRotation="0" wrapText="0" indent="0" justifyLastLine="0" shrinkToFit="0" readingOrder="0"/>
      <protection locked="0" hidden="0"/>
    </dxf>
    <dxf>
      <font>
        <b/>
      </font>
      <alignment horizontal="center" vertical="center" textRotation="0" wrapText="0" indent="0" justifyLastLine="0" shrinkToFit="0" readingOrder="0"/>
      <border diagonalUp="0" diagonalDown="0">
        <left/>
        <right/>
        <top/>
      </border>
      <protection locked="1" hidden="0"/>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rgb="FFFFFF00"/>
        </patternFill>
      </fill>
    </dxf>
    <dxf>
      <fill>
        <patternFill>
          <bgColor rgb="FFFFFF00"/>
        </patternFill>
      </fill>
    </dxf>
    <dxf>
      <fill>
        <patternFill>
          <bgColor theme="9" tint="0.59996337778862885"/>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FF00"/>
        </patternFill>
      </fill>
    </dxf>
  </dxfs>
  <tableStyles count="0" defaultTableStyle="TableStyleMedium2" defaultPivotStyle="PivotStyleLight16"/>
  <colors>
    <mruColors>
      <color rgb="FFD8BEEC"/>
      <color rgb="FFEAEAEA"/>
      <color rgb="FFD6DC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 /><Relationship Id="rId13" Type="http://schemas.openxmlformats.org/officeDocument/2006/relationships/worksheet" Target="worksheets/sheet13.xml" /><Relationship Id="rId18" Type="http://schemas.openxmlformats.org/officeDocument/2006/relationships/worksheet" Target="worksheets/sheet18.xml" /><Relationship Id="rId26" Type="http://schemas.openxmlformats.org/officeDocument/2006/relationships/pivotCacheDefinition" Target="pivotCache/pivotCacheDefinition1.xml" /><Relationship Id="rId39" Type="http://schemas.openxmlformats.org/officeDocument/2006/relationships/styles" Target="styles.xml" /><Relationship Id="rId3" Type="http://schemas.openxmlformats.org/officeDocument/2006/relationships/worksheet" Target="worksheets/sheet3.xml" /><Relationship Id="rId21" Type="http://schemas.openxmlformats.org/officeDocument/2006/relationships/worksheet" Target="worksheets/sheet21.xml" /><Relationship Id="rId34" Type="http://schemas.microsoft.com/office/2007/relationships/slicerCache" Target="slicerCaches/slicerCache6.xml" /><Relationship Id="rId42" Type="http://schemas.openxmlformats.org/officeDocument/2006/relationships/calcChain" Target="calcChain.xml" /><Relationship Id="rId7" Type="http://schemas.openxmlformats.org/officeDocument/2006/relationships/worksheet" Target="worksheets/sheet7.xml" /><Relationship Id="rId12" Type="http://schemas.openxmlformats.org/officeDocument/2006/relationships/worksheet" Target="worksheets/sheet12.xml" /><Relationship Id="rId17" Type="http://schemas.openxmlformats.org/officeDocument/2006/relationships/worksheet" Target="worksheets/sheet17.xml" /><Relationship Id="rId25" Type="http://schemas.openxmlformats.org/officeDocument/2006/relationships/worksheet" Target="worksheets/sheet25.xml" /><Relationship Id="rId33" Type="http://schemas.microsoft.com/office/2007/relationships/slicerCache" Target="slicerCaches/slicerCache5.xml" /><Relationship Id="rId38" Type="http://schemas.openxmlformats.org/officeDocument/2006/relationships/theme" Target="theme/theme1.xml" /><Relationship Id="rId2" Type="http://schemas.openxmlformats.org/officeDocument/2006/relationships/worksheet" Target="worksheets/sheet2.xml" /><Relationship Id="rId16" Type="http://schemas.openxmlformats.org/officeDocument/2006/relationships/worksheet" Target="worksheets/sheet16.xml" /><Relationship Id="rId20" Type="http://schemas.openxmlformats.org/officeDocument/2006/relationships/worksheet" Target="worksheets/sheet20.xml" /><Relationship Id="rId29" Type="http://schemas.microsoft.com/office/2007/relationships/slicerCache" Target="slicerCaches/slicerCache1.xml" /><Relationship Id="rId41" Type="http://schemas.openxmlformats.org/officeDocument/2006/relationships/sheetMetadata" Target="metadata.xml" /><Relationship Id="rId1" Type="http://schemas.openxmlformats.org/officeDocument/2006/relationships/worksheet" Target="worksheets/sheet1.xml" /><Relationship Id="rId6" Type="http://schemas.openxmlformats.org/officeDocument/2006/relationships/worksheet" Target="worksheets/sheet6.xml" /><Relationship Id="rId11" Type="http://schemas.openxmlformats.org/officeDocument/2006/relationships/worksheet" Target="worksheets/sheet11.xml" /><Relationship Id="rId24" Type="http://schemas.openxmlformats.org/officeDocument/2006/relationships/worksheet" Target="worksheets/sheet24.xml" /><Relationship Id="rId32" Type="http://schemas.microsoft.com/office/2007/relationships/slicerCache" Target="slicerCaches/slicerCache4.xml" /><Relationship Id="rId37" Type="http://schemas.microsoft.com/office/2007/relationships/slicerCache" Target="slicerCaches/slicerCache9.xml" /><Relationship Id="rId40" Type="http://schemas.openxmlformats.org/officeDocument/2006/relationships/sharedStrings" Target="sharedStrings.xml" /><Relationship Id="rId5" Type="http://schemas.openxmlformats.org/officeDocument/2006/relationships/worksheet" Target="worksheets/sheet5.xml" /><Relationship Id="rId15" Type="http://schemas.openxmlformats.org/officeDocument/2006/relationships/worksheet" Target="worksheets/sheet15.xml" /><Relationship Id="rId23" Type="http://schemas.openxmlformats.org/officeDocument/2006/relationships/worksheet" Target="worksheets/sheet23.xml" /><Relationship Id="rId28" Type="http://schemas.openxmlformats.org/officeDocument/2006/relationships/pivotCacheDefinition" Target="pivotCache/pivotCacheDefinition3.xml" /><Relationship Id="rId36" Type="http://schemas.microsoft.com/office/2007/relationships/slicerCache" Target="slicerCaches/slicerCache8.xml" /><Relationship Id="rId10" Type="http://schemas.openxmlformats.org/officeDocument/2006/relationships/worksheet" Target="worksheets/sheet10.xml" /><Relationship Id="rId19" Type="http://schemas.openxmlformats.org/officeDocument/2006/relationships/worksheet" Target="worksheets/sheet19.xml" /><Relationship Id="rId31" Type="http://schemas.microsoft.com/office/2007/relationships/slicerCache" Target="slicerCaches/slicerCache3.xml" /><Relationship Id="rId4" Type="http://schemas.openxmlformats.org/officeDocument/2006/relationships/worksheet" Target="worksheets/sheet4.xml" /><Relationship Id="rId9" Type="http://schemas.openxmlformats.org/officeDocument/2006/relationships/worksheet" Target="worksheets/sheet9.xml" /><Relationship Id="rId14" Type="http://schemas.openxmlformats.org/officeDocument/2006/relationships/worksheet" Target="worksheets/sheet14.xml" /><Relationship Id="rId22" Type="http://schemas.openxmlformats.org/officeDocument/2006/relationships/worksheet" Target="worksheets/sheet22.xml" /><Relationship Id="rId27" Type="http://schemas.openxmlformats.org/officeDocument/2006/relationships/pivotCacheDefinition" Target="pivotCache/pivotCacheDefinition2.xml" /><Relationship Id="rId30" Type="http://schemas.microsoft.com/office/2007/relationships/slicerCache" Target="slicerCaches/slicerCache2.xml" /><Relationship Id="rId35" Type="http://schemas.microsoft.com/office/2007/relationships/slicerCache" Target="slicerCaches/slicerCache7.xml" /><Relationship Id="rId43" Type="http://schemas.microsoft.com/office/2006/relationships/vbaProject" Target="vbaProject.bin"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4</xdr:row>
          <xdr:rowOff>66675</xdr:rowOff>
        </xdr:from>
        <xdr:to>
          <xdr:col>3</xdr:col>
          <xdr:colOff>1790700</xdr:colOff>
          <xdr:row>8</xdr:row>
          <xdr:rowOff>85725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Copie Tableur 2 vers fichier de suivi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13</xdr:row>
          <xdr:rowOff>0</xdr:rowOff>
        </xdr:from>
        <xdr:to>
          <xdr:col>3</xdr:col>
          <xdr:colOff>1857375</xdr:colOff>
          <xdr:row>16</xdr:row>
          <xdr:rowOff>57150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100-0000023000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Supprimer le block de mon choix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66675</xdr:colOff>
          <xdr:row>9</xdr:row>
          <xdr:rowOff>0</xdr:rowOff>
        </xdr:from>
        <xdr:to>
          <xdr:col>3</xdr:col>
          <xdr:colOff>1847850</xdr:colOff>
          <xdr:row>12</xdr:row>
          <xdr:rowOff>38100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100-0000033000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Export données feuille par feuille en V2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14</xdr:col>
      <xdr:colOff>57150</xdr:colOff>
      <xdr:row>10</xdr:row>
      <xdr:rowOff>171450</xdr:rowOff>
    </xdr:from>
    <xdr:to>
      <xdr:col>17</xdr:col>
      <xdr:colOff>9525</xdr:colOff>
      <xdr:row>21</xdr:row>
      <xdr:rowOff>133350</xdr:rowOff>
    </xdr:to>
    <mc:AlternateContent xmlns:mc="http://schemas.openxmlformats.org/markup-compatibility/2006" xmlns:a14="http://schemas.microsoft.com/office/drawing/2010/main">
      <mc:Choice Requires="a14">
        <xdr:graphicFrame macro="">
          <xdr:nvGraphicFramePr>
            <xdr:cNvPr id="9" name="Block">
              <a:extLst>
                <a:ext uri="{FF2B5EF4-FFF2-40B4-BE49-F238E27FC236}">
                  <a16:creationId xmlns:a16="http://schemas.microsoft.com/office/drawing/2014/main" id="{00000000-0008-0000-0200-000009000000}"/>
                </a:ext>
              </a:extLst>
            </xdr:cNvPr>
            <xdr:cNvGraphicFramePr/>
          </xdr:nvGraphicFramePr>
          <xdr:xfrm>
            <a:off x="0" y="0"/>
            <a:ext cx="0" cy="0"/>
          </xdr:xfrm>
          <a:graphic>
            <a:graphicData uri="http://schemas.microsoft.com/office/drawing/2010/slicer">
              <sle:slicer xmlns:sle="http://schemas.microsoft.com/office/drawing/2010/slicer" name="Block"/>
            </a:graphicData>
          </a:graphic>
        </xdr:graphicFrame>
      </mc:Choice>
      <mc:Fallback xmlns="">
        <xdr:sp macro="" textlink="">
          <xdr:nvSpPr>
            <xdr:cNvPr id="0" name=""/>
            <xdr:cNvSpPr>
              <a:spLocks noTextEdit="1"/>
            </xdr:cNvSpPr>
          </xdr:nvSpPr>
          <xdr:spPr>
            <a:xfrm>
              <a:off x="11639550" y="1352550"/>
              <a:ext cx="1828800" cy="2524125"/>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3</xdr:col>
      <xdr:colOff>38100</xdr:colOff>
      <xdr:row>29</xdr:row>
      <xdr:rowOff>171450</xdr:rowOff>
    </xdr:from>
    <xdr:to>
      <xdr:col>5</xdr:col>
      <xdr:colOff>628650</xdr:colOff>
      <xdr:row>37</xdr:row>
      <xdr:rowOff>9525</xdr:rowOff>
    </xdr:to>
    <mc:AlternateContent xmlns:mc="http://schemas.openxmlformats.org/markup-compatibility/2006" xmlns:a14="http://schemas.microsoft.com/office/drawing/2010/main">
      <mc:Choice Requires="a14">
        <xdr:graphicFrame macro="">
          <xdr:nvGraphicFramePr>
            <xdr:cNvPr id="2" name="Block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Block 1"/>
            </a:graphicData>
          </a:graphic>
        </xdr:graphicFrame>
      </mc:Choice>
      <mc:Fallback xmlns="">
        <xdr:sp macro="" textlink="">
          <xdr:nvSpPr>
            <xdr:cNvPr id="0" name=""/>
            <xdr:cNvSpPr>
              <a:spLocks noTextEdit="1"/>
            </xdr:cNvSpPr>
          </xdr:nvSpPr>
          <xdr:spPr>
            <a:xfrm>
              <a:off x="3762375" y="5257800"/>
              <a:ext cx="2019300" cy="1647825"/>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0</xdr:col>
      <xdr:colOff>0</xdr:colOff>
      <xdr:row>22</xdr:row>
      <xdr:rowOff>123826</xdr:rowOff>
    </xdr:from>
    <xdr:to>
      <xdr:col>0</xdr:col>
      <xdr:colOff>2762250</xdr:colOff>
      <xdr:row>30</xdr:row>
      <xdr:rowOff>9526</xdr:rowOff>
    </xdr:to>
    <mc:AlternateContent xmlns:mc="http://schemas.openxmlformats.org/markup-compatibility/2006" xmlns:a14="http://schemas.microsoft.com/office/drawing/2010/main">
      <mc:Choice Requires="a14">
        <xdr:graphicFrame macro="">
          <xdr:nvGraphicFramePr>
            <xdr:cNvPr id="5" name="Block 4">
              <a:extLst>
                <a:ext uri="{FF2B5EF4-FFF2-40B4-BE49-F238E27FC236}">
                  <a16:creationId xmlns:a16="http://schemas.microsoft.com/office/drawing/2014/main" id="{00000000-0008-0000-0200-000005000000}"/>
                </a:ext>
                <a:ext uri="{147F2762-F138-4A5C-976F-8EAC2B608ADB}">
                  <a16:predDERef xmlns:a16="http://schemas.microsoft.com/office/drawing/2014/main" pred="{00000000-0008-0000-0200-000002000000}"/>
                </a:ext>
              </a:extLst>
            </xdr:cNvPr>
            <xdr:cNvGraphicFramePr/>
          </xdr:nvGraphicFramePr>
          <xdr:xfrm>
            <a:off x="0" y="0"/>
            <a:ext cx="0" cy="0"/>
          </xdr:xfrm>
          <a:graphic>
            <a:graphicData uri="http://schemas.microsoft.com/office/drawing/2010/slicer">
              <sle:slicer xmlns:sle="http://schemas.microsoft.com/office/drawing/2010/slicer" name="Block 4"/>
            </a:graphicData>
          </a:graphic>
        </xdr:graphicFrame>
      </mc:Choice>
      <mc:Fallback xmlns="">
        <xdr:sp macro="" textlink="">
          <xdr:nvSpPr>
            <xdr:cNvPr id="0" name=""/>
            <xdr:cNvSpPr>
              <a:spLocks noTextEdit="1"/>
            </xdr:cNvSpPr>
          </xdr:nvSpPr>
          <xdr:spPr>
            <a:xfrm>
              <a:off x="0" y="3400426"/>
              <a:ext cx="1828800" cy="1409700"/>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17</xdr:col>
      <xdr:colOff>38100</xdr:colOff>
      <xdr:row>10</xdr:row>
      <xdr:rowOff>161925</xdr:rowOff>
    </xdr:from>
    <xdr:to>
      <xdr:col>20</xdr:col>
      <xdr:colOff>428625</xdr:colOff>
      <xdr:row>21</xdr:row>
      <xdr:rowOff>123825</xdr:rowOff>
    </xdr:to>
    <mc:AlternateContent xmlns:mc="http://schemas.openxmlformats.org/markup-compatibility/2006" xmlns:a14="http://schemas.microsoft.com/office/drawing/2010/main">
      <mc:Choice Requires="a14">
        <xdr:graphicFrame macro="">
          <xdr:nvGraphicFramePr>
            <xdr:cNvPr id="6" name="Mois (DATE)">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microsoft.com/office/drawing/2010/slicer">
              <sle:slicer xmlns:sle="http://schemas.microsoft.com/office/drawing/2010/slicer" name="Mois (DATE)"/>
            </a:graphicData>
          </a:graphic>
        </xdr:graphicFrame>
      </mc:Choice>
      <mc:Fallback xmlns="">
        <xdr:sp macro="" textlink="">
          <xdr:nvSpPr>
            <xdr:cNvPr id="0" name=""/>
            <xdr:cNvSpPr>
              <a:spLocks noTextEdit="1"/>
            </xdr:cNvSpPr>
          </xdr:nvSpPr>
          <xdr:spPr>
            <a:xfrm>
              <a:off x="13496925" y="1343025"/>
              <a:ext cx="1828800" cy="2524125"/>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5</xdr:col>
      <xdr:colOff>647700</xdr:colOff>
      <xdr:row>29</xdr:row>
      <xdr:rowOff>180975</xdr:rowOff>
    </xdr:from>
    <xdr:to>
      <xdr:col>8</xdr:col>
      <xdr:colOff>333375</xdr:colOff>
      <xdr:row>37</xdr:row>
      <xdr:rowOff>0</xdr:rowOff>
    </xdr:to>
    <mc:AlternateContent xmlns:mc="http://schemas.openxmlformats.org/markup-compatibility/2006" xmlns:a14="http://schemas.microsoft.com/office/drawing/2010/main">
      <mc:Choice Requires="a14">
        <xdr:graphicFrame macro="">
          <xdr:nvGraphicFramePr>
            <xdr:cNvPr id="7" name="Mois (DATE) 1">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microsoft.com/office/drawing/2010/slicer">
              <sle:slicer xmlns:sle="http://schemas.microsoft.com/office/drawing/2010/slicer" name="Mois (DATE) 1"/>
            </a:graphicData>
          </a:graphic>
        </xdr:graphicFrame>
      </mc:Choice>
      <mc:Fallback xmlns="">
        <xdr:sp macro="" textlink="">
          <xdr:nvSpPr>
            <xdr:cNvPr id="0" name=""/>
            <xdr:cNvSpPr>
              <a:spLocks noTextEdit="1"/>
            </xdr:cNvSpPr>
          </xdr:nvSpPr>
          <xdr:spPr>
            <a:xfrm>
              <a:off x="5800725" y="5267325"/>
              <a:ext cx="1828800" cy="1628775"/>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1</xdr:col>
      <xdr:colOff>352425</xdr:colOff>
      <xdr:row>22</xdr:row>
      <xdr:rowOff>38101</xdr:rowOff>
    </xdr:from>
    <xdr:to>
      <xdr:col>2</xdr:col>
      <xdr:colOff>590550</xdr:colOff>
      <xdr:row>29</xdr:row>
      <xdr:rowOff>123825</xdr:rowOff>
    </xdr:to>
    <mc:AlternateContent xmlns:mc="http://schemas.openxmlformats.org/markup-compatibility/2006" xmlns:a14="http://schemas.microsoft.com/office/drawing/2010/main">
      <mc:Choice Requires="a14">
        <xdr:graphicFrame macro="">
          <xdr:nvGraphicFramePr>
            <xdr:cNvPr id="11" name="Mois (DATE) 4">
              <a:extLst>
                <a:ext uri="{FF2B5EF4-FFF2-40B4-BE49-F238E27FC236}">
                  <a16:creationId xmlns:a16="http://schemas.microsoft.com/office/drawing/2014/main" id="{00000000-0008-0000-0200-00000B000000}"/>
                </a:ext>
                <a:ext uri="{147F2762-F138-4A5C-976F-8EAC2B608ADB}">
                  <a16:predDERef xmlns:a16="http://schemas.microsoft.com/office/drawing/2014/main" pred="{00000000-0008-0000-0200-000007000000}"/>
                </a:ext>
              </a:extLst>
            </xdr:cNvPr>
            <xdr:cNvGraphicFramePr/>
          </xdr:nvGraphicFramePr>
          <xdr:xfrm>
            <a:off x="0" y="0"/>
            <a:ext cx="0" cy="0"/>
          </xdr:xfrm>
          <a:graphic>
            <a:graphicData uri="http://schemas.microsoft.com/office/drawing/2010/slicer">
              <sle:slicer xmlns:sle="http://schemas.microsoft.com/office/drawing/2010/slicer" name="Mois (DATE) 4"/>
            </a:graphicData>
          </a:graphic>
        </xdr:graphicFrame>
      </mc:Choice>
      <mc:Fallback xmlns="">
        <xdr:sp macro="" textlink="">
          <xdr:nvSpPr>
            <xdr:cNvPr id="0" name=""/>
            <xdr:cNvSpPr>
              <a:spLocks noTextEdit="1"/>
            </xdr:cNvSpPr>
          </xdr:nvSpPr>
          <xdr:spPr>
            <a:xfrm>
              <a:off x="1819275" y="3390901"/>
              <a:ext cx="1828800" cy="1419224"/>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14</xdr:col>
      <xdr:colOff>57150</xdr:colOff>
      <xdr:row>2</xdr:row>
      <xdr:rowOff>47624</xdr:rowOff>
    </xdr:from>
    <xdr:to>
      <xdr:col>17</xdr:col>
      <xdr:colOff>9525</xdr:colOff>
      <xdr:row>10</xdr:row>
      <xdr:rowOff>171449</xdr:rowOff>
    </xdr:to>
    <mc:AlternateContent xmlns:mc="http://schemas.openxmlformats.org/markup-compatibility/2006" xmlns:a14="http://schemas.microsoft.com/office/drawing/2010/main">
      <mc:Choice Requires="a14">
        <xdr:graphicFrame macro="">
          <xdr:nvGraphicFramePr>
            <xdr:cNvPr id="12" name="Années (DATE)">
              <a:extLst>
                <a:ext uri="{FF2B5EF4-FFF2-40B4-BE49-F238E27FC236}">
                  <a16:creationId xmlns:a16="http://schemas.microsoft.com/office/drawing/2014/main" id="{00000000-0008-0000-0200-00000C000000}"/>
                </a:ext>
              </a:extLst>
            </xdr:cNvPr>
            <xdr:cNvGraphicFramePr/>
          </xdr:nvGraphicFramePr>
          <xdr:xfrm>
            <a:off x="0" y="0"/>
            <a:ext cx="0" cy="0"/>
          </xdr:xfrm>
          <a:graphic>
            <a:graphicData uri="http://schemas.microsoft.com/office/drawing/2010/slicer">
              <sle:slicer xmlns:sle="http://schemas.microsoft.com/office/drawing/2010/slicer" name="Années (DATE)"/>
            </a:graphicData>
          </a:graphic>
        </xdr:graphicFrame>
      </mc:Choice>
      <mc:Fallback xmlns="">
        <xdr:sp macro="" textlink="">
          <xdr:nvSpPr>
            <xdr:cNvPr id="0" name=""/>
            <xdr:cNvSpPr>
              <a:spLocks noTextEdit="1"/>
            </xdr:cNvSpPr>
          </xdr:nvSpPr>
          <xdr:spPr>
            <a:xfrm>
              <a:off x="11639550" y="428624"/>
              <a:ext cx="1828800" cy="923925"/>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3</xdr:col>
      <xdr:colOff>85725</xdr:colOff>
      <xdr:row>22</xdr:row>
      <xdr:rowOff>38101</xdr:rowOff>
    </xdr:from>
    <xdr:to>
      <xdr:col>5</xdr:col>
      <xdr:colOff>485775</xdr:colOff>
      <xdr:row>26</xdr:row>
      <xdr:rowOff>152401</xdr:rowOff>
    </xdr:to>
    <mc:AlternateContent xmlns:mc="http://schemas.openxmlformats.org/markup-compatibility/2006" xmlns:a14="http://schemas.microsoft.com/office/drawing/2010/main">
      <mc:Choice Requires="a14">
        <xdr:graphicFrame macro="">
          <xdr:nvGraphicFramePr>
            <xdr:cNvPr id="15" name="Années (DATE) 3">
              <a:extLst>
                <a:ext uri="{FF2B5EF4-FFF2-40B4-BE49-F238E27FC236}">
                  <a16:creationId xmlns:a16="http://schemas.microsoft.com/office/drawing/2014/main" id="{00000000-0008-0000-0200-00000F000000}"/>
                </a:ext>
                <a:ext uri="{147F2762-F138-4A5C-976F-8EAC2B608ADB}">
                  <a16:predDERef xmlns:a16="http://schemas.microsoft.com/office/drawing/2014/main" pred="{00000000-0008-0000-0200-00000C000000}"/>
                </a:ext>
              </a:extLst>
            </xdr:cNvPr>
            <xdr:cNvGraphicFramePr/>
          </xdr:nvGraphicFramePr>
          <xdr:xfrm>
            <a:off x="0" y="0"/>
            <a:ext cx="0" cy="0"/>
          </xdr:xfrm>
          <a:graphic>
            <a:graphicData uri="http://schemas.microsoft.com/office/drawing/2010/slicer">
              <sle:slicer xmlns:sle="http://schemas.microsoft.com/office/drawing/2010/slicer" name="Années (DATE) 3"/>
            </a:graphicData>
          </a:graphic>
        </xdr:graphicFrame>
      </mc:Choice>
      <mc:Fallback xmlns="">
        <xdr:sp macro="" textlink="">
          <xdr:nvSpPr>
            <xdr:cNvPr id="0" name=""/>
            <xdr:cNvSpPr>
              <a:spLocks noTextEdit="1"/>
            </xdr:cNvSpPr>
          </xdr:nvSpPr>
          <xdr:spPr>
            <a:xfrm>
              <a:off x="3619500" y="3381376"/>
              <a:ext cx="1828800" cy="876300"/>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4</xdr:col>
      <xdr:colOff>123825</xdr:colOff>
      <xdr:row>39</xdr:row>
      <xdr:rowOff>314326</xdr:rowOff>
    </xdr:from>
    <xdr:to>
      <xdr:col>8</xdr:col>
      <xdr:colOff>28575</xdr:colOff>
      <xdr:row>44</xdr:row>
      <xdr:rowOff>95251</xdr:rowOff>
    </xdr:to>
    <mc:AlternateContent xmlns:mc="http://schemas.openxmlformats.org/markup-compatibility/2006" xmlns:a14="http://schemas.microsoft.com/office/drawing/2010/main">
      <mc:Choice Requires="a14">
        <xdr:graphicFrame macro="">
          <xdr:nvGraphicFramePr>
            <xdr:cNvPr id="16" name="Années (DATE) 4">
              <a:extLst>
                <a:ext uri="{FF2B5EF4-FFF2-40B4-BE49-F238E27FC236}">
                  <a16:creationId xmlns:a16="http://schemas.microsoft.com/office/drawing/2014/main" id="{00000000-0008-0000-0200-000010000000}"/>
                </a:ext>
              </a:extLst>
            </xdr:cNvPr>
            <xdr:cNvGraphicFramePr/>
          </xdr:nvGraphicFramePr>
          <xdr:xfrm>
            <a:off x="0" y="0"/>
            <a:ext cx="0" cy="0"/>
          </xdr:xfrm>
          <a:graphic>
            <a:graphicData uri="http://schemas.microsoft.com/office/drawing/2010/slicer">
              <sle:slicer xmlns:sle="http://schemas.microsoft.com/office/drawing/2010/slicer" name="Années (DATE) 4"/>
            </a:graphicData>
          </a:graphic>
        </xdr:graphicFrame>
      </mc:Choice>
      <mc:Fallback xmlns="">
        <xdr:sp macro="" textlink="">
          <xdr:nvSpPr>
            <xdr:cNvPr id="0" name=""/>
            <xdr:cNvSpPr>
              <a:spLocks noTextEdit="1"/>
            </xdr:cNvSpPr>
          </xdr:nvSpPr>
          <xdr:spPr>
            <a:xfrm>
              <a:off x="5495925" y="7410451"/>
              <a:ext cx="2762250" cy="857250"/>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mc:AlternateContent xmlns:mc="http://schemas.openxmlformats.org/markup-compatibility/2006">
    <mc:Choice xmlns:a14="http://schemas.microsoft.com/office/drawing/2010/main" Requires="a14">
      <xdr:twoCellAnchor>
        <xdr:from>
          <xdr:col>21</xdr:col>
          <xdr:colOff>19050</xdr:colOff>
          <xdr:row>0</xdr:row>
          <xdr:rowOff>19050</xdr:rowOff>
        </xdr:from>
        <xdr:to>
          <xdr:col>23</xdr:col>
          <xdr:colOff>314325</xdr:colOff>
          <xdr:row>8</xdr:row>
          <xdr:rowOff>161925</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200-000001A400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MAJ TCD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34</xdr:row>
          <xdr:rowOff>104775</xdr:rowOff>
        </xdr:from>
        <xdr:to>
          <xdr:col>1</xdr:col>
          <xdr:colOff>85725</xdr:colOff>
          <xdr:row>37</xdr:row>
          <xdr:rowOff>152400</xdr:rowOff>
        </xdr:to>
        <xdr:sp macro="" textlink="">
          <xdr:nvSpPr>
            <xdr:cNvPr id="40961" name="Button 1" hidden="1">
              <a:extLst>
                <a:ext uri="{63B3BB69-23CF-44E3-9099-C40C66FF867C}">
                  <a14:compatExt spid="_x0000_s40961"/>
                </a:ext>
                <a:ext uri="{FF2B5EF4-FFF2-40B4-BE49-F238E27FC236}">
                  <a16:creationId xmlns:a16="http://schemas.microsoft.com/office/drawing/2014/main" id="{00000000-0008-0000-0300-000001A000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Export vers fichier de suivi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34</xdr:row>
          <xdr:rowOff>104775</xdr:rowOff>
        </xdr:from>
        <xdr:to>
          <xdr:col>3</xdr:col>
          <xdr:colOff>809625</xdr:colOff>
          <xdr:row>37</xdr:row>
          <xdr:rowOff>142875</xdr:rowOff>
        </xdr:to>
        <xdr:sp macro="" textlink="">
          <xdr:nvSpPr>
            <xdr:cNvPr id="40962" name="Button 2" hidden="1">
              <a:extLst>
                <a:ext uri="{63B3BB69-23CF-44E3-9099-C40C66FF867C}">
                  <a14:compatExt spid="_x0000_s40962"/>
                </a:ext>
                <a:ext uri="{FF2B5EF4-FFF2-40B4-BE49-F238E27FC236}">
                  <a16:creationId xmlns:a16="http://schemas.microsoft.com/office/drawing/2014/main" id="{00000000-0008-0000-0300-000002A000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CLEAN BLOCK</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95250</xdr:colOff>
          <xdr:row>6</xdr:row>
          <xdr:rowOff>114300</xdr:rowOff>
        </xdr:from>
        <xdr:to>
          <xdr:col>14</xdr:col>
          <xdr:colOff>962025</xdr:colOff>
          <xdr:row>8</xdr:row>
          <xdr:rowOff>104775</xdr:rowOff>
        </xdr:to>
        <xdr:sp macro="" textlink="">
          <xdr:nvSpPr>
            <xdr:cNvPr id="100353" name="Button 1" hidden="1">
              <a:extLst>
                <a:ext uri="{63B3BB69-23CF-44E3-9099-C40C66FF867C}">
                  <a14:compatExt spid="_x0000_s100353"/>
                </a:ext>
                <a:ext uri="{FF2B5EF4-FFF2-40B4-BE49-F238E27FC236}">
                  <a16:creationId xmlns:a16="http://schemas.microsoft.com/office/drawing/2014/main" id="{00000000-0008-0000-0400-0000018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SUPP 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9</xdr:row>
          <xdr:rowOff>114300</xdr:rowOff>
        </xdr:from>
        <xdr:to>
          <xdr:col>14</xdr:col>
          <xdr:colOff>952500</xdr:colOff>
          <xdr:row>11</xdr:row>
          <xdr:rowOff>180975</xdr:rowOff>
        </xdr:to>
        <xdr:sp macro="" textlink="">
          <xdr:nvSpPr>
            <xdr:cNvPr id="100354" name="Button 2" hidden="1">
              <a:extLst>
                <a:ext uri="{63B3BB69-23CF-44E3-9099-C40C66FF867C}">
                  <a14:compatExt spid="_x0000_s100354"/>
                </a:ext>
                <a:ext uri="{FF2B5EF4-FFF2-40B4-BE49-F238E27FC236}">
                  <a16:creationId xmlns:a16="http://schemas.microsoft.com/office/drawing/2014/main" id="{00000000-0008-0000-0400-0000028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Ajout valeur O13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14</xdr:row>
          <xdr:rowOff>152400</xdr:rowOff>
        </xdr:from>
        <xdr:to>
          <xdr:col>14</xdr:col>
          <xdr:colOff>923925</xdr:colOff>
          <xdr:row>17</xdr:row>
          <xdr:rowOff>9525</xdr:rowOff>
        </xdr:to>
        <xdr:sp macro="" textlink="">
          <xdr:nvSpPr>
            <xdr:cNvPr id="100355" name="Button 3" hidden="1">
              <a:extLst>
                <a:ext uri="{63B3BB69-23CF-44E3-9099-C40C66FF867C}">
                  <a14:compatExt spid="_x0000_s100355"/>
                </a:ext>
                <a:ext uri="{FF2B5EF4-FFF2-40B4-BE49-F238E27FC236}">
                  <a16:creationId xmlns:a16="http://schemas.microsoft.com/office/drawing/2014/main" id="{00000000-0008-0000-0400-0000038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SWAP CELLULES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18</xdr:row>
          <xdr:rowOff>142875</xdr:rowOff>
        </xdr:from>
        <xdr:to>
          <xdr:col>14</xdr:col>
          <xdr:colOff>942975</xdr:colOff>
          <xdr:row>21</xdr:row>
          <xdr:rowOff>28575</xdr:rowOff>
        </xdr:to>
        <xdr:sp macro="" textlink="">
          <xdr:nvSpPr>
            <xdr:cNvPr id="100356" name="Button 4" hidden="1">
              <a:extLst>
                <a:ext uri="{63B3BB69-23CF-44E3-9099-C40C66FF867C}">
                  <a14:compatExt spid="_x0000_s100356"/>
                </a:ext>
                <a:ext uri="{FF2B5EF4-FFF2-40B4-BE49-F238E27FC236}">
                  <a16:creationId xmlns:a16="http://schemas.microsoft.com/office/drawing/2014/main" id="{00000000-0008-0000-0400-0000048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Dupliquer feuille +7j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22</xdr:row>
          <xdr:rowOff>133350</xdr:rowOff>
        </xdr:from>
        <xdr:to>
          <xdr:col>14</xdr:col>
          <xdr:colOff>942975</xdr:colOff>
          <xdr:row>25</xdr:row>
          <xdr:rowOff>47625</xdr:rowOff>
        </xdr:to>
        <xdr:sp macro="" textlink="">
          <xdr:nvSpPr>
            <xdr:cNvPr id="100357" name="Button 5" hidden="1">
              <a:extLst>
                <a:ext uri="{63B3BB69-23CF-44E3-9099-C40C66FF867C}">
                  <a14:compatExt spid="_x0000_s100357"/>
                </a:ext>
                <a:ext uri="{FF2B5EF4-FFF2-40B4-BE49-F238E27FC236}">
                  <a16:creationId xmlns:a16="http://schemas.microsoft.com/office/drawing/2014/main" id="{00000000-0008-0000-0400-0000058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SET MIROIR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26</xdr:row>
          <xdr:rowOff>219075</xdr:rowOff>
        </xdr:from>
        <xdr:to>
          <xdr:col>14</xdr:col>
          <xdr:colOff>933450</xdr:colOff>
          <xdr:row>29</xdr:row>
          <xdr:rowOff>95250</xdr:rowOff>
        </xdr:to>
        <xdr:sp macro="" textlink="">
          <xdr:nvSpPr>
            <xdr:cNvPr id="100358" name="Button 6" hidden="1">
              <a:extLst>
                <a:ext uri="{63B3BB69-23CF-44E3-9099-C40C66FF867C}">
                  <a14:compatExt spid="_x0000_s100358"/>
                </a:ext>
                <a:ext uri="{FF2B5EF4-FFF2-40B4-BE49-F238E27FC236}">
                  <a16:creationId xmlns:a16="http://schemas.microsoft.com/office/drawing/2014/main" id="{00000000-0008-0000-0400-0000068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CLEAR SET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123825</xdr:colOff>
          <xdr:row>30</xdr:row>
          <xdr:rowOff>133350</xdr:rowOff>
        </xdr:from>
        <xdr:to>
          <xdr:col>14</xdr:col>
          <xdr:colOff>923925</xdr:colOff>
          <xdr:row>32</xdr:row>
          <xdr:rowOff>161925</xdr:rowOff>
        </xdr:to>
        <xdr:sp macro="" textlink="">
          <xdr:nvSpPr>
            <xdr:cNvPr id="100359" name="Button 7" hidden="1">
              <a:extLst>
                <a:ext uri="{63B3BB69-23CF-44E3-9099-C40C66FF867C}">
                  <a14:compatExt spid="_x0000_s100359"/>
                </a:ext>
                <a:ext uri="{FF2B5EF4-FFF2-40B4-BE49-F238E27FC236}">
                  <a16:creationId xmlns:a16="http://schemas.microsoft.com/office/drawing/2014/main" id="{00000000-0008-0000-0400-0000078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Tempo</a:t>
              </a:r>
            </a:p>
            <a:p>
              <a:pPr algn="ctr" rtl="0">
                <a:defRPr sz="1000"/>
              </a:pPr>
              <a:r>
                <a:rPr lang="fr-FR"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33</xdr:row>
          <xdr:rowOff>57150</xdr:rowOff>
        </xdr:from>
        <xdr:to>
          <xdr:col>14</xdr:col>
          <xdr:colOff>895350</xdr:colOff>
          <xdr:row>35</xdr:row>
          <xdr:rowOff>228600</xdr:rowOff>
        </xdr:to>
        <xdr:sp macro="" textlink="">
          <xdr:nvSpPr>
            <xdr:cNvPr id="100360" name="Button 8" hidden="1">
              <a:extLst>
                <a:ext uri="{63B3BB69-23CF-44E3-9099-C40C66FF867C}">
                  <a14:compatExt spid="_x0000_s100360"/>
                </a:ext>
                <a:ext uri="{FF2B5EF4-FFF2-40B4-BE49-F238E27FC236}">
                  <a16:creationId xmlns:a16="http://schemas.microsoft.com/office/drawing/2014/main" id="{00000000-0008-0000-0400-0000088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FULL </a:t>
              </a:r>
            </a:p>
            <a:p>
              <a:pPr algn="ctr" rtl="0">
                <a:defRPr sz="1000"/>
              </a:pPr>
              <a:r>
                <a:rPr lang="fr-FR" sz="1100" b="0" i="0" u="none" strike="noStrike" baseline="0">
                  <a:solidFill>
                    <a:srgbClr val="000000"/>
                  </a:solidFill>
                  <a:latin typeface="Calibri"/>
                  <a:cs typeface="Calibri"/>
                </a:rPr>
                <a:t>RESET</a:t>
              </a:r>
            </a:p>
            <a:p>
              <a:pPr algn="ctr" rtl="0">
                <a:defRPr sz="1000"/>
              </a:pPr>
              <a:r>
                <a:rPr lang="fr-FR" sz="1100" b="0" i="0" u="none" strike="noStrike" baseline="0">
                  <a:solidFill>
                    <a:srgbClr val="000000"/>
                  </a:solidFill>
                  <a:latin typeface="Calibri"/>
                  <a:cs typeface="Calibri"/>
                </a:rPr>
                <a:t>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37</xdr:row>
          <xdr:rowOff>0</xdr:rowOff>
        </xdr:from>
        <xdr:to>
          <xdr:col>14</xdr:col>
          <xdr:colOff>914400</xdr:colOff>
          <xdr:row>40</xdr:row>
          <xdr:rowOff>19050</xdr:rowOff>
        </xdr:to>
        <xdr:sp macro="" textlink="">
          <xdr:nvSpPr>
            <xdr:cNvPr id="100361" name="Button 9" hidden="1">
              <a:extLst>
                <a:ext uri="{63B3BB69-23CF-44E3-9099-C40C66FF867C}">
                  <a14:compatExt spid="_x0000_s100361"/>
                </a:ext>
                <a:ext uri="{FF2B5EF4-FFF2-40B4-BE49-F238E27FC236}">
                  <a16:creationId xmlns:a16="http://schemas.microsoft.com/office/drawing/2014/main" id="{00000000-0008-0000-0400-0000098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Config</a:t>
              </a:r>
            </a:p>
            <a:p>
              <a:pPr algn="ctr" rtl="0">
                <a:defRPr sz="1000"/>
              </a:pPr>
              <a:r>
                <a:rPr lang="fr-FR" sz="1100" b="0" i="0" u="none" strike="noStrike" baseline="0">
                  <a:solidFill>
                    <a:srgbClr val="000000"/>
                  </a:solidFill>
                  <a:latin typeface="Calibri"/>
                  <a:cs typeface="Calibri"/>
                </a:rPr>
                <a:t>RPE </a:t>
              </a:r>
            </a:p>
            <a:p>
              <a:pPr algn="ctr" rtl="0">
                <a:defRPr sz="1000"/>
              </a:pPr>
              <a:r>
                <a:rPr lang="fr-FR" sz="1100" b="0" i="0" u="none" strike="noStrike" baseline="0">
                  <a:solidFill>
                    <a:srgbClr val="000000"/>
                  </a:solidFill>
                  <a:latin typeface="Calibri"/>
                  <a:cs typeface="Calibri"/>
                </a:rPr>
                <a:t>CONDI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41</xdr:row>
          <xdr:rowOff>0</xdr:rowOff>
        </xdr:from>
        <xdr:to>
          <xdr:col>14</xdr:col>
          <xdr:colOff>914400</xdr:colOff>
          <xdr:row>44</xdr:row>
          <xdr:rowOff>19050</xdr:rowOff>
        </xdr:to>
        <xdr:sp macro="" textlink="">
          <xdr:nvSpPr>
            <xdr:cNvPr id="100362" name="Button 9" hidden="1">
              <a:extLst>
                <a:ext uri="{63B3BB69-23CF-44E3-9099-C40C66FF867C}">
                  <a14:compatExt spid="_x0000_s100362"/>
                </a:ext>
                <a:ext uri="{FF2B5EF4-FFF2-40B4-BE49-F238E27FC236}">
                  <a16:creationId xmlns:a16="http://schemas.microsoft.com/office/drawing/2014/main" id="{00000000-0008-0000-0400-00000A8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Dupliqué Semaine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9525</xdr:colOff>
          <xdr:row>6</xdr:row>
          <xdr:rowOff>28575</xdr:rowOff>
        </xdr:from>
        <xdr:to>
          <xdr:col>14</xdr:col>
          <xdr:colOff>876300</xdr:colOff>
          <xdr:row>8</xdr:row>
          <xdr:rowOff>19050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600-0000020400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SUPP 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9</xdr:row>
          <xdr:rowOff>28575</xdr:rowOff>
        </xdr:from>
        <xdr:to>
          <xdr:col>14</xdr:col>
          <xdr:colOff>866775</xdr:colOff>
          <xdr:row>11</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600-0000040400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Ajout valeur O13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66675</xdr:colOff>
          <xdr:row>14</xdr:row>
          <xdr:rowOff>66675</xdr:rowOff>
        </xdr:from>
        <xdr:to>
          <xdr:col>14</xdr:col>
          <xdr:colOff>838200</xdr:colOff>
          <xdr:row>16</xdr:row>
          <xdr:rowOff>171450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600-0000060400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SWAP CELLULES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28575</xdr:colOff>
          <xdr:row>18</xdr:row>
          <xdr:rowOff>57150</xdr:rowOff>
        </xdr:from>
        <xdr:to>
          <xdr:col>14</xdr:col>
          <xdr:colOff>857250</xdr:colOff>
          <xdr:row>20</xdr:row>
          <xdr:rowOff>190500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600-0000090400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Dupliquer feuille +7j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57150</xdr:colOff>
          <xdr:row>22</xdr:row>
          <xdr:rowOff>47625</xdr:rowOff>
        </xdr:from>
        <xdr:to>
          <xdr:col>14</xdr:col>
          <xdr:colOff>857250</xdr:colOff>
          <xdr:row>24</xdr:row>
          <xdr:rowOff>209550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600-00000C0400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SET MIROIR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57150</xdr:colOff>
          <xdr:row>26</xdr:row>
          <xdr:rowOff>133350</xdr:rowOff>
        </xdr:from>
        <xdr:to>
          <xdr:col>14</xdr:col>
          <xdr:colOff>847725</xdr:colOff>
          <xdr:row>29</xdr:row>
          <xdr:rowOff>9525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600-00000E0400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CLEAR SET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xdr:colOff>
          <xdr:row>30</xdr:row>
          <xdr:rowOff>47625</xdr:rowOff>
        </xdr:from>
        <xdr:to>
          <xdr:col>14</xdr:col>
          <xdr:colOff>838200</xdr:colOff>
          <xdr:row>32</xdr:row>
          <xdr:rowOff>76200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600-00000F0400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Tempo</a:t>
              </a:r>
            </a:p>
            <a:p>
              <a:pPr algn="ctr" rtl="0">
                <a:defRPr sz="1000"/>
              </a:pPr>
              <a:r>
                <a:rPr lang="fr-FR"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66675</xdr:colOff>
          <xdr:row>32</xdr:row>
          <xdr:rowOff>219075</xdr:rowOff>
        </xdr:from>
        <xdr:to>
          <xdr:col>14</xdr:col>
          <xdr:colOff>809625</xdr:colOff>
          <xdr:row>35</xdr:row>
          <xdr:rowOff>142875</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600-0000100400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FULL </a:t>
              </a:r>
            </a:p>
            <a:p>
              <a:pPr algn="ctr" rtl="0">
                <a:defRPr sz="1000"/>
              </a:pPr>
              <a:r>
                <a:rPr lang="fr-FR" sz="1100" b="0" i="0" u="none" strike="noStrike" baseline="0">
                  <a:solidFill>
                    <a:srgbClr val="000000"/>
                  </a:solidFill>
                  <a:latin typeface="Calibri"/>
                  <a:cs typeface="Calibri"/>
                </a:rPr>
                <a:t>RESET</a:t>
              </a:r>
            </a:p>
            <a:p>
              <a:pPr algn="ctr" rtl="0">
                <a:defRPr sz="1000"/>
              </a:pPr>
              <a:r>
                <a:rPr lang="fr-FR" sz="1100" b="0" i="0" u="none" strike="noStrike" baseline="0">
                  <a:solidFill>
                    <a:srgbClr val="000000"/>
                  </a:solidFill>
                  <a:latin typeface="Calibri"/>
                  <a:cs typeface="Calibri"/>
                </a:rPr>
                <a:t>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66675</xdr:colOff>
          <xdr:row>36</xdr:row>
          <xdr:rowOff>161925</xdr:rowOff>
        </xdr:from>
        <xdr:to>
          <xdr:col>14</xdr:col>
          <xdr:colOff>828675</xdr:colOff>
          <xdr:row>39</xdr:row>
          <xdr:rowOff>180975</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600-0000120400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Config</a:t>
              </a:r>
            </a:p>
            <a:p>
              <a:pPr algn="ctr" rtl="0">
                <a:defRPr sz="1000"/>
              </a:pPr>
              <a:r>
                <a:rPr lang="fr-FR" sz="1100" b="0" i="0" u="none" strike="noStrike" baseline="0">
                  <a:solidFill>
                    <a:srgbClr val="000000"/>
                  </a:solidFill>
                  <a:latin typeface="Calibri"/>
                  <a:cs typeface="Calibri"/>
                </a:rPr>
                <a:t>RPE </a:t>
              </a:r>
            </a:p>
            <a:p>
              <a:pPr algn="ctr" rtl="0">
                <a:defRPr sz="1000"/>
              </a:pPr>
              <a:r>
                <a:rPr lang="fr-FR" sz="1100" b="0" i="0" u="none" strike="noStrike" baseline="0">
                  <a:solidFill>
                    <a:srgbClr val="000000"/>
                  </a:solidFill>
                  <a:latin typeface="Calibri"/>
                  <a:cs typeface="Calibri"/>
                </a:rPr>
                <a:t>CONDI</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95250</xdr:colOff>
          <xdr:row>6</xdr:row>
          <xdr:rowOff>114300</xdr:rowOff>
        </xdr:from>
        <xdr:to>
          <xdr:col>14</xdr:col>
          <xdr:colOff>962025</xdr:colOff>
          <xdr:row>8</xdr:row>
          <xdr:rowOff>104775</xdr:rowOff>
        </xdr:to>
        <xdr:sp macro="" textlink="">
          <xdr:nvSpPr>
            <xdr:cNvPr id="109569" name="Button 1" hidden="1">
              <a:extLst>
                <a:ext uri="{63B3BB69-23CF-44E3-9099-C40C66FF867C}">
                  <a14:compatExt spid="_x0000_s109569"/>
                </a:ext>
                <a:ext uri="{FF2B5EF4-FFF2-40B4-BE49-F238E27FC236}">
                  <a16:creationId xmlns:a16="http://schemas.microsoft.com/office/drawing/2014/main" id="{00000000-0008-0000-0900-000001AC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SUPP 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9</xdr:row>
          <xdr:rowOff>114300</xdr:rowOff>
        </xdr:from>
        <xdr:to>
          <xdr:col>14</xdr:col>
          <xdr:colOff>952500</xdr:colOff>
          <xdr:row>11</xdr:row>
          <xdr:rowOff>180975</xdr:rowOff>
        </xdr:to>
        <xdr:sp macro="" textlink="">
          <xdr:nvSpPr>
            <xdr:cNvPr id="109570" name="Button 2" hidden="1">
              <a:extLst>
                <a:ext uri="{63B3BB69-23CF-44E3-9099-C40C66FF867C}">
                  <a14:compatExt spid="_x0000_s109570"/>
                </a:ext>
                <a:ext uri="{FF2B5EF4-FFF2-40B4-BE49-F238E27FC236}">
                  <a16:creationId xmlns:a16="http://schemas.microsoft.com/office/drawing/2014/main" id="{00000000-0008-0000-0900-000002AC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Ajout valeur O13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14</xdr:row>
          <xdr:rowOff>152400</xdr:rowOff>
        </xdr:from>
        <xdr:to>
          <xdr:col>14</xdr:col>
          <xdr:colOff>923925</xdr:colOff>
          <xdr:row>17</xdr:row>
          <xdr:rowOff>9525</xdr:rowOff>
        </xdr:to>
        <xdr:sp macro="" textlink="">
          <xdr:nvSpPr>
            <xdr:cNvPr id="109571" name="Button 3" hidden="1">
              <a:extLst>
                <a:ext uri="{63B3BB69-23CF-44E3-9099-C40C66FF867C}">
                  <a14:compatExt spid="_x0000_s109571"/>
                </a:ext>
                <a:ext uri="{FF2B5EF4-FFF2-40B4-BE49-F238E27FC236}">
                  <a16:creationId xmlns:a16="http://schemas.microsoft.com/office/drawing/2014/main" id="{00000000-0008-0000-0900-000003AC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SWAP CELLULES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18</xdr:row>
          <xdr:rowOff>142875</xdr:rowOff>
        </xdr:from>
        <xdr:to>
          <xdr:col>14</xdr:col>
          <xdr:colOff>942975</xdr:colOff>
          <xdr:row>21</xdr:row>
          <xdr:rowOff>28575</xdr:rowOff>
        </xdr:to>
        <xdr:sp macro="" textlink="">
          <xdr:nvSpPr>
            <xdr:cNvPr id="109572" name="Button 4" hidden="1">
              <a:extLst>
                <a:ext uri="{63B3BB69-23CF-44E3-9099-C40C66FF867C}">
                  <a14:compatExt spid="_x0000_s109572"/>
                </a:ext>
                <a:ext uri="{FF2B5EF4-FFF2-40B4-BE49-F238E27FC236}">
                  <a16:creationId xmlns:a16="http://schemas.microsoft.com/office/drawing/2014/main" id="{00000000-0008-0000-0900-000004AC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Dupliquer feuille +7j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22</xdr:row>
          <xdr:rowOff>133350</xdr:rowOff>
        </xdr:from>
        <xdr:to>
          <xdr:col>14</xdr:col>
          <xdr:colOff>942975</xdr:colOff>
          <xdr:row>25</xdr:row>
          <xdr:rowOff>47625</xdr:rowOff>
        </xdr:to>
        <xdr:sp macro="" textlink="">
          <xdr:nvSpPr>
            <xdr:cNvPr id="109573" name="Button 5" hidden="1">
              <a:extLst>
                <a:ext uri="{63B3BB69-23CF-44E3-9099-C40C66FF867C}">
                  <a14:compatExt spid="_x0000_s109573"/>
                </a:ext>
                <a:ext uri="{FF2B5EF4-FFF2-40B4-BE49-F238E27FC236}">
                  <a16:creationId xmlns:a16="http://schemas.microsoft.com/office/drawing/2014/main" id="{00000000-0008-0000-0900-000005AC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SET MIROIR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26</xdr:row>
          <xdr:rowOff>219075</xdr:rowOff>
        </xdr:from>
        <xdr:to>
          <xdr:col>14</xdr:col>
          <xdr:colOff>933450</xdr:colOff>
          <xdr:row>29</xdr:row>
          <xdr:rowOff>95250</xdr:rowOff>
        </xdr:to>
        <xdr:sp macro="" textlink="">
          <xdr:nvSpPr>
            <xdr:cNvPr id="109574" name="Button 6" hidden="1">
              <a:extLst>
                <a:ext uri="{63B3BB69-23CF-44E3-9099-C40C66FF867C}">
                  <a14:compatExt spid="_x0000_s109574"/>
                </a:ext>
                <a:ext uri="{FF2B5EF4-FFF2-40B4-BE49-F238E27FC236}">
                  <a16:creationId xmlns:a16="http://schemas.microsoft.com/office/drawing/2014/main" id="{00000000-0008-0000-0900-000006AC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CLEAR SET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123825</xdr:colOff>
          <xdr:row>30</xdr:row>
          <xdr:rowOff>133350</xdr:rowOff>
        </xdr:from>
        <xdr:to>
          <xdr:col>14</xdr:col>
          <xdr:colOff>923925</xdr:colOff>
          <xdr:row>32</xdr:row>
          <xdr:rowOff>161925</xdr:rowOff>
        </xdr:to>
        <xdr:sp macro="" textlink="">
          <xdr:nvSpPr>
            <xdr:cNvPr id="109575" name="Button 7" hidden="1">
              <a:extLst>
                <a:ext uri="{63B3BB69-23CF-44E3-9099-C40C66FF867C}">
                  <a14:compatExt spid="_x0000_s109575"/>
                </a:ext>
                <a:ext uri="{FF2B5EF4-FFF2-40B4-BE49-F238E27FC236}">
                  <a16:creationId xmlns:a16="http://schemas.microsoft.com/office/drawing/2014/main" id="{00000000-0008-0000-0900-000007AC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Tempo</a:t>
              </a:r>
            </a:p>
            <a:p>
              <a:pPr algn="ctr" rtl="0">
                <a:defRPr sz="1000"/>
              </a:pPr>
              <a:r>
                <a:rPr lang="fr-FR"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33</xdr:row>
          <xdr:rowOff>57150</xdr:rowOff>
        </xdr:from>
        <xdr:to>
          <xdr:col>14</xdr:col>
          <xdr:colOff>895350</xdr:colOff>
          <xdr:row>35</xdr:row>
          <xdr:rowOff>228600</xdr:rowOff>
        </xdr:to>
        <xdr:sp macro="" textlink="">
          <xdr:nvSpPr>
            <xdr:cNvPr id="109576" name="Button 8" hidden="1">
              <a:extLst>
                <a:ext uri="{63B3BB69-23CF-44E3-9099-C40C66FF867C}">
                  <a14:compatExt spid="_x0000_s109576"/>
                </a:ext>
                <a:ext uri="{FF2B5EF4-FFF2-40B4-BE49-F238E27FC236}">
                  <a16:creationId xmlns:a16="http://schemas.microsoft.com/office/drawing/2014/main" id="{00000000-0008-0000-0900-000008AC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FULL </a:t>
              </a:r>
            </a:p>
            <a:p>
              <a:pPr algn="ctr" rtl="0">
                <a:defRPr sz="1000"/>
              </a:pPr>
              <a:r>
                <a:rPr lang="fr-FR" sz="1100" b="0" i="0" u="none" strike="noStrike" baseline="0">
                  <a:solidFill>
                    <a:srgbClr val="000000"/>
                  </a:solidFill>
                  <a:latin typeface="Calibri"/>
                  <a:cs typeface="Calibri"/>
                </a:rPr>
                <a:t>RESET</a:t>
              </a:r>
            </a:p>
            <a:p>
              <a:pPr algn="ctr" rtl="0">
                <a:defRPr sz="1000"/>
              </a:pPr>
              <a:r>
                <a:rPr lang="fr-FR" sz="1100" b="0" i="0" u="none" strike="noStrike" baseline="0">
                  <a:solidFill>
                    <a:srgbClr val="000000"/>
                  </a:solidFill>
                  <a:latin typeface="Calibri"/>
                  <a:cs typeface="Calibri"/>
                </a:rPr>
                <a:t>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37</xdr:row>
          <xdr:rowOff>0</xdr:rowOff>
        </xdr:from>
        <xdr:to>
          <xdr:col>14</xdr:col>
          <xdr:colOff>914400</xdr:colOff>
          <xdr:row>40</xdr:row>
          <xdr:rowOff>19050</xdr:rowOff>
        </xdr:to>
        <xdr:sp macro="" textlink="">
          <xdr:nvSpPr>
            <xdr:cNvPr id="109577" name="Button 9" hidden="1">
              <a:extLst>
                <a:ext uri="{63B3BB69-23CF-44E3-9099-C40C66FF867C}">
                  <a14:compatExt spid="_x0000_s109577"/>
                </a:ext>
                <a:ext uri="{FF2B5EF4-FFF2-40B4-BE49-F238E27FC236}">
                  <a16:creationId xmlns:a16="http://schemas.microsoft.com/office/drawing/2014/main" id="{00000000-0008-0000-0900-000009AC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Config</a:t>
              </a:r>
            </a:p>
            <a:p>
              <a:pPr algn="ctr" rtl="0">
                <a:defRPr sz="1000"/>
              </a:pPr>
              <a:r>
                <a:rPr lang="fr-FR" sz="1100" b="0" i="0" u="none" strike="noStrike" baseline="0">
                  <a:solidFill>
                    <a:srgbClr val="000000"/>
                  </a:solidFill>
                  <a:latin typeface="Calibri"/>
                  <a:cs typeface="Calibri"/>
                </a:rPr>
                <a:t>RPE </a:t>
              </a:r>
            </a:p>
            <a:p>
              <a:pPr algn="ctr" rtl="0">
                <a:defRPr sz="1000"/>
              </a:pPr>
              <a:r>
                <a:rPr lang="fr-FR" sz="1100" b="0" i="0" u="none" strike="noStrike" baseline="0">
                  <a:solidFill>
                    <a:srgbClr val="000000"/>
                  </a:solidFill>
                  <a:latin typeface="Calibri"/>
                  <a:cs typeface="Calibri"/>
                </a:rPr>
                <a:t>CONDI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41</xdr:row>
          <xdr:rowOff>0</xdr:rowOff>
        </xdr:from>
        <xdr:to>
          <xdr:col>14</xdr:col>
          <xdr:colOff>914400</xdr:colOff>
          <xdr:row>44</xdr:row>
          <xdr:rowOff>19050</xdr:rowOff>
        </xdr:to>
        <xdr:sp macro="" textlink="">
          <xdr:nvSpPr>
            <xdr:cNvPr id="109578" name="Button 10" hidden="1">
              <a:extLst>
                <a:ext uri="{63B3BB69-23CF-44E3-9099-C40C66FF867C}">
                  <a14:compatExt spid="_x0000_s109578"/>
                </a:ext>
                <a:ext uri="{FF2B5EF4-FFF2-40B4-BE49-F238E27FC236}">
                  <a16:creationId xmlns:a16="http://schemas.microsoft.com/office/drawing/2014/main" id="{00000000-0008-0000-0900-00000AAC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Dupliqué Semaine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95250</xdr:colOff>
          <xdr:row>6</xdr:row>
          <xdr:rowOff>114300</xdr:rowOff>
        </xdr:from>
        <xdr:to>
          <xdr:col>14</xdr:col>
          <xdr:colOff>962025</xdr:colOff>
          <xdr:row>8</xdr:row>
          <xdr:rowOff>104775</xdr:rowOff>
        </xdr:to>
        <xdr:sp macro="" textlink="">
          <xdr:nvSpPr>
            <xdr:cNvPr id="110593" name="Button 1" hidden="1">
              <a:extLst>
                <a:ext uri="{63B3BB69-23CF-44E3-9099-C40C66FF867C}">
                  <a14:compatExt spid="_x0000_s110593"/>
                </a:ext>
                <a:ext uri="{FF2B5EF4-FFF2-40B4-BE49-F238E27FC236}">
                  <a16:creationId xmlns:a16="http://schemas.microsoft.com/office/drawing/2014/main" id="{00000000-0008-0000-0A00-000001B0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SUPP 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9</xdr:row>
          <xdr:rowOff>114300</xdr:rowOff>
        </xdr:from>
        <xdr:to>
          <xdr:col>14</xdr:col>
          <xdr:colOff>952500</xdr:colOff>
          <xdr:row>11</xdr:row>
          <xdr:rowOff>180975</xdr:rowOff>
        </xdr:to>
        <xdr:sp macro="" textlink="">
          <xdr:nvSpPr>
            <xdr:cNvPr id="110594" name="Button 2" hidden="1">
              <a:extLst>
                <a:ext uri="{63B3BB69-23CF-44E3-9099-C40C66FF867C}">
                  <a14:compatExt spid="_x0000_s110594"/>
                </a:ext>
                <a:ext uri="{FF2B5EF4-FFF2-40B4-BE49-F238E27FC236}">
                  <a16:creationId xmlns:a16="http://schemas.microsoft.com/office/drawing/2014/main" id="{00000000-0008-0000-0A00-000002B0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Ajout valeur O13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14</xdr:row>
          <xdr:rowOff>152400</xdr:rowOff>
        </xdr:from>
        <xdr:to>
          <xdr:col>14</xdr:col>
          <xdr:colOff>923925</xdr:colOff>
          <xdr:row>17</xdr:row>
          <xdr:rowOff>9525</xdr:rowOff>
        </xdr:to>
        <xdr:sp macro="" textlink="">
          <xdr:nvSpPr>
            <xdr:cNvPr id="110595" name="Button 3" hidden="1">
              <a:extLst>
                <a:ext uri="{63B3BB69-23CF-44E3-9099-C40C66FF867C}">
                  <a14:compatExt spid="_x0000_s110595"/>
                </a:ext>
                <a:ext uri="{FF2B5EF4-FFF2-40B4-BE49-F238E27FC236}">
                  <a16:creationId xmlns:a16="http://schemas.microsoft.com/office/drawing/2014/main" id="{00000000-0008-0000-0A00-000003B0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SWAP CELLULES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18</xdr:row>
          <xdr:rowOff>142875</xdr:rowOff>
        </xdr:from>
        <xdr:to>
          <xdr:col>14</xdr:col>
          <xdr:colOff>942975</xdr:colOff>
          <xdr:row>21</xdr:row>
          <xdr:rowOff>28575</xdr:rowOff>
        </xdr:to>
        <xdr:sp macro="" textlink="">
          <xdr:nvSpPr>
            <xdr:cNvPr id="110596" name="Button 4" hidden="1">
              <a:extLst>
                <a:ext uri="{63B3BB69-23CF-44E3-9099-C40C66FF867C}">
                  <a14:compatExt spid="_x0000_s110596"/>
                </a:ext>
                <a:ext uri="{FF2B5EF4-FFF2-40B4-BE49-F238E27FC236}">
                  <a16:creationId xmlns:a16="http://schemas.microsoft.com/office/drawing/2014/main" id="{00000000-0008-0000-0A00-000004B0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Dupliquer feuille +7j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22</xdr:row>
          <xdr:rowOff>133350</xdr:rowOff>
        </xdr:from>
        <xdr:to>
          <xdr:col>14</xdr:col>
          <xdr:colOff>942975</xdr:colOff>
          <xdr:row>25</xdr:row>
          <xdr:rowOff>47625</xdr:rowOff>
        </xdr:to>
        <xdr:sp macro="" textlink="">
          <xdr:nvSpPr>
            <xdr:cNvPr id="110597" name="Button 5" hidden="1">
              <a:extLst>
                <a:ext uri="{63B3BB69-23CF-44E3-9099-C40C66FF867C}">
                  <a14:compatExt spid="_x0000_s110597"/>
                </a:ext>
                <a:ext uri="{FF2B5EF4-FFF2-40B4-BE49-F238E27FC236}">
                  <a16:creationId xmlns:a16="http://schemas.microsoft.com/office/drawing/2014/main" id="{00000000-0008-0000-0A00-000005B0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SET MIROIR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26</xdr:row>
          <xdr:rowOff>219075</xdr:rowOff>
        </xdr:from>
        <xdr:to>
          <xdr:col>14</xdr:col>
          <xdr:colOff>933450</xdr:colOff>
          <xdr:row>29</xdr:row>
          <xdr:rowOff>95250</xdr:rowOff>
        </xdr:to>
        <xdr:sp macro="" textlink="">
          <xdr:nvSpPr>
            <xdr:cNvPr id="110598" name="Button 6" hidden="1">
              <a:extLst>
                <a:ext uri="{63B3BB69-23CF-44E3-9099-C40C66FF867C}">
                  <a14:compatExt spid="_x0000_s110598"/>
                </a:ext>
                <a:ext uri="{FF2B5EF4-FFF2-40B4-BE49-F238E27FC236}">
                  <a16:creationId xmlns:a16="http://schemas.microsoft.com/office/drawing/2014/main" id="{00000000-0008-0000-0A00-000006B0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CLEAR SET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123825</xdr:colOff>
          <xdr:row>30</xdr:row>
          <xdr:rowOff>133350</xdr:rowOff>
        </xdr:from>
        <xdr:to>
          <xdr:col>14</xdr:col>
          <xdr:colOff>923925</xdr:colOff>
          <xdr:row>32</xdr:row>
          <xdr:rowOff>161925</xdr:rowOff>
        </xdr:to>
        <xdr:sp macro="" textlink="">
          <xdr:nvSpPr>
            <xdr:cNvPr id="110599" name="Button 7" hidden="1">
              <a:extLst>
                <a:ext uri="{63B3BB69-23CF-44E3-9099-C40C66FF867C}">
                  <a14:compatExt spid="_x0000_s110599"/>
                </a:ext>
                <a:ext uri="{FF2B5EF4-FFF2-40B4-BE49-F238E27FC236}">
                  <a16:creationId xmlns:a16="http://schemas.microsoft.com/office/drawing/2014/main" id="{00000000-0008-0000-0A00-000007B0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Tempo</a:t>
              </a:r>
            </a:p>
            <a:p>
              <a:pPr algn="ctr" rtl="0">
                <a:defRPr sz="1000"/>
              </a:pPr>
              <a:r>
                <a:rPr lang="fr-FR"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33</xdr:row>
          <xdr:rowOff>57150</xdr:rowOff>
        </xdr:from>
        <xdr:to>
          <xdr:col>14</xdr:col>
          <xdr:colOff>895350</xdr:colOff>
          <xdr:row>35</xdr:row>
          <xdr:rowOff>228600</xdr:rowOff>
        </xdr:to>
        <xdr:sp macro="" textlink="">
          <xdr:nvSpPr>
            <xdr:cNvPr id="110600" name="Button 8" hidden="1">
              <a:extLst>
                <a:ext uri="{63B3BB69-23CF-44E3-9099-C40C66FF867C}">
                  <a14:compatExt spid="_x0000_s110600"/>
                </a:ext>
                <a:ext uri="{FF2B5EF4-FFF2-40B4-BE49-F238E27FC236}">
                  <a16:creationId xmlns:a16="http://schemas.microsoft.com/office/drawing/2014/main" id="{00000000-0008-0000-0A00-000008B0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FULL </a:t>
              </a:r>
            </a:p>
            <a:p>
              <a:pPr algn="ctr" rtl="0">
                <a:defRPr sz="1000"/>
              </a:pPr>
              <a:r>
                <a:rPr lang="fr-FR" sz="1100" b="0" i="0" u="none" strike="noStrike" baseline="0">
                  <a:solidFill>
                    <a:srgbClr val="000000"/>
                  </a:solidFill>
                  <a:latin typeface="Calibri"/>
                  <a:cs typeface="Calibri"/>
                </a:rPr>
                <a:t>RESET</a:t>
              </a:r>
            </a:p>
            <a:p>
              <a:pPr algn="ctr" rtl="0">
                <a:defRPr sz="1000"/>
              </a:pPr>
              <a:r>
                <a:rPr lang="fr-FR" sz="1100" b="0" i="0" u="none" strike="noStrike" baseline="0">
                  <a:solidFill>
                    <a:srgbClr val="000000"/>
                  </a:solidFill>
                  <a:latin typeface="Calibri"/>
                  <a:cs typeface="Calibri"/>
                </a:rPr>
                <a:t>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37</xdr:row>
          <xdr:rowOff>0</xdr:rowOff>
        </xdr:from>
        <xdr:to>
          <xdr:col>14</xdr:col>
          <xdr:colOff>914400</xdr:colOff>
          <xdr:row>40</xdr:row>
          <xdr:rowOff>19050</xdr:rowOff>
        </xdr:to>
        <xdr:sp macro="" textlink="">
          <xdr:nvSpPr>
            <xdr:cNvPr id="110601" name="Button 9" hidden="1">
              <a:extLst>
                <a:ext uri="{63B3BB69-23CF-44E3-9099-C40C66FF867C}">
                  <a14:compatExt spid="_x0000_s110601"/>
                </a:ext>
                <a:ext uri="{FF2B5EF4-FFF2-40B4-BE49-F238E27FC236}">
                  <a16:creationId xmlns:a16="http://schemas.microsoft.com/office/drawing/2014/main" id="{00000000-0008-0000-0A00-000009B0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Config</a:t>
              </a:r>
            </a:p>
            <a:p>
              <a:pPr algn="ctr" rtl="0">
                <a:defRPr sz="1000"/>
              </a:pPr>
              <a:r>
                <a:rPr lang="fr-FR" sz="1100" b="0" i="0" u="none" strike="noStrike" baseline="0">
                  <a:solidFill>
                    <a:srgbClr val="000000"/>
                  </a:solidFill>
                  <a:latin typeface="Calibri"/>
                  <a:cs typeface="Calibri"/>
                </a:rPr>
                <a:t>RPE </a:t>
              </a:r>
            </a:p>
            <a:p>
              <a:pPr algn="ctr" rtl="0">
                <a:defRPr sz="1000"/>
              </a:pPr>
              <a:r>
                <a:rPr lang="fr-FR" sz="1100" b="0" i="0" u="none" strike="noStrike" baseline="0">
                  <a:solidFill>
                    <a:srgbClr val="000000"/>
                  </a:solidFill>
                  <a:latin typeface="Calibri"/>
                  <a:cs typeface="Calibri"/>
                </a:rPr>
                <a:t>CONDI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41</xdr:row>
          <xdr:rowOff>0</xdr:rowOff>
        </xdr:from>
        <xdr:to>
          <xdr:col>14</xdr:col>
          <xdr:colOff>914400</xdr:colOff>
          <xdr:row>44</xdr:row>
          <xdr:rowOff>19050</xdr:rowOff>
        </xdr:to>
        <xdr:sp macro="" textlink="">
          <xdr:nvSpPr>
            <xdr:cNvPr id="110602" name="Button 10" hidden="1">
              <a:extLst>
                <a:ext uri="{63B3BB69-23CF-44E3-9099-C40C66FF867C}">
                  <a14:compatExt spid="_x0000_s110602"/>
                </a:ext>
                <a:ext uri="{FF2B5EF4-FFF2-40B4-BE49-F238E27FC236}">
                  <a16:creationId xmlns:a16="http://schemas.microsoft.com/office/drawing/2014/main" id="{00000000-0008-0000-0A00-00000AB0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Dupliqué Semaine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95250</xdr:colOff>
          <xdr:row>6</xdr:row>
          <xdr:rowOff>114300</xdr:rowOff>
        </xdr:from>
        <xdr:to>
          <xdr:col>14</xdr:col>
          <xdr:colOff>962025</xdr:colOff>
          <xdr:row>8</xdr:row>
          <xdr:rowOff>104775</xdr:rowOff>
        </xdr:to>
        <xdr:sp macro="" textlink="">
          <xdr:nvSpPr>
            <xdr:cNvPr id="111617" name="Button 1" hidden="1">
              <a:extLst>
                <a:ext uri="{63B3BB69-23CF-44E3-9099-C40C66FF867C}">
                  <a14:compatExt spid="_x0000_s111617"/>
                </a:ext>
                <a:ext uri="{FF2B5EF4-FFF2-40B4-BE49-F238E27FC236}">
                  <a16:creationId xmlns:a16="http://schemas.microsoft.com/office/drawing/2014/main" id="{00000000-0008-0000-0B00-000001B4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SUPP 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9</xdr:row>
          <xdr:rowOff>114300</xdr:rowOff>
        </xdr:from>
        <xdr:to>
          <xdr:col>14</xdr:col>
          <xdr:colOff>952500</xdr:colOff>
          <xdr:row>11</xdr:row>
          <xdr:rowOff>180975</xdr:rowOff>
        </xdr:to>
        <xdr:sp macro="" textlink="">
          <xdr:nvSpPr>
            <xdr:cNvPr id="111618" name="Button 2" hidden="1">
              <a:extLst>
                <a:ext uri="{63B3BB69-23CF-44E3-9099-C40C66FF867C}">
                  <a14:compatExt spid="_x0000_s111618"/>
                </a:ext>
                <a:ext uri="{FF2B5EF4-FFF2-40B4-BE49-F238E27FC236}">
                  <a16:creationId xmlns:a16="http://schemas.microsoft.com/office/drawing/2014/main" id="{00000000-0008-0000-0B00-000002B4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Ajout valeur O13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14</xdr:row>
          <xdr:rowOff>152400</xdr:rowOff>
        </xdr:from>
        <xdr:to>
          <xdr:col>14</xdr:col>
          <xdr:colOff>923925</xdr:colOff>
          <xdr:row>17</xdr:row>
          <xdr:rowOff>9525</xdr:rowOff>
        </xdr:to>
        <xdr:sp macro="" textlink="">
          <xdr:nvSpPr>
            <xdr:cNvPr id="111619" name="Button 3" hidden="1">
              <a:extLst>
                <a:ext uri="{63B3BB69-23CF-44E3-9099-C40C66FF867C}">
                  <a14:compatExt spid="_x0000_s111619"/>
                </a:ext>
                <a:ext uri="{FF2B5EF4-FFF2-40B4-BE49-F238E27FC236}">
                  <a16:creationId xmlns:a16="http://schemas.microsoft.com/office/drawing/2014/main" id="{00000000-0008-0000-0B00-000003B4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SWAP CELLULES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18</xdr:row>
          <xdr:rowOff>142875</xdr:rowOff>
        </xdr:from>
        <xdr:to>
          <xdr:col>14</xdr:col>
          <xdr:colOff>942975</xdr:colOff>
          <xdr:row>21</xdr:row>
          <xdr:rowOff>28575</xdr:rowOff>
        </xdr:to>
        <xdr:sp macro="" textlink="">
          <xdr:nvSpPr>
            <xdr:cNvPr id="111620" name="Button 4" hidden="1">
              <a:extLst>
                <a:ext uri="{63B3BB69-23CF-44E3-9099-C40C66FF867C}">
                  <a14:compatExt spid="_x0000_s111620"/>
                </a:ext>
                <a:ext uri="{FF2B5EF4-FFF2-40B4-BE49-F238E27FC236}">
                  <a16:creationId xmlns:a16="http://schemas.microsoft.com/office/drawing/2014/main" id="{00000000-0008-0000-0B00-000004B4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Dupliquer feuille +7j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22</xdr:row>
          <xdr:rowOff>133350</xdr:rowOff>
        </xdr:from>
        <xdr:to>
          <xdr:col>14</xdr:col>
          <xdr:colOff>942975</xdr:colOff>
          <xdr:row>25</xdr:row>
          <xdr:rowOff>47625</xdr:rowOff>
        </xdr:to>
        <xdr:sp macro="" textlink="">
          <xdr:nvSpPr>
            <xdr:cNvPr id="111621" name="Button 5" hidden="1">
              <a:extLst>
                <a:ext uri="{63B3BB69-23CF-44E3-9099-C40C66FF867C}">
                  <a14:compatExt spid="_x0000_s111621"/>
                </a:ext>
                <a:ext uri="{FF2B5EF4-FFF2-40B4-BE49-F238E27FC236}">
                  <a16:creationId xmlns:a16="http://schemas.microsoft.com/office/drawing/2014/main" id="{00000000-0008-0000-0B00-000005B4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SET MIROIR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26</xdr:row>
          <xdr:rowOff>219075</xdr:rowOff>
        </xdr:from>
        <xdr:to>
          <xdr:col>14</xdr:col>
          <xdr:colOff>933450</xdr:colOff>
          <xdr:row>29</xdr:row>
          <xdr:rowOff>95250</xdr:rowOff>
        </xdr:to>
        <xdr:sp macro="" textlink="">
          <xdr:nvSpPr>
            <xdr:cNvPr id="111622" name="Button 6" hidden="1">
              <a:extLst>
                <a:ext uri="{63B3BB69-23CF-44E3-9099-C40C66FF867C}">
                  <a14:compatExt spid="_x0000_s111622"/>
                </a:ext>
                <a:ext uri="{FF2B5EF4-FFF2-40B4-BE49-F238E27FC236}">
                  <a16:creationId xmlns:a16="http://schemas.microsoft.com/office/drawing/2014/main" id="{00000000-0008-0000-0B00-000006B4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CLEAR SET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123825</xdr:colOff>
          <xdr:row>30</xdr:row>
          <xdr:rowOff>133350</xdr:rowOff>
        </xdr:from>
        <xdr:to>
          <xdr:col>14</xdr:col>
          <xdr:colOff>923925</xdr:colOff>
          <xdr:row>32</xdr:row>
          <xdr:rowOff>161925</xdr:rowOff>
        </xdr:to>
        <xdr:sp macro="" textlink="">
          <xdr:nvSpPr>
            <xdr:cNvPr id="111623" name="Button 7" hidden="1">
              <a:extLst>
                <a:ext uri="{63B3BB69-23CF-44E3-9099-C40C66FF867C}">
                  <a14:compatExt spid="_x0000_s111623"/>
                </a:ext>
                <a:ext uri="{FF2B5EF4-FFF2-40B4-BE49-F238E27FC236}">
                  <a16:creationId xmlns:a16="http://schemas.microsoft.com/office/drawing/2014/main" id="{00000000-0008-0000-0B00-000007B4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Tempo</a:t>
              </a:r>
            </a:p>
            <a:p>
              <a:pPr algn="ctr" rtl="0">
                <a:defRPr sz="1000"/>
              </a:pPr>
              <a:r>
                <a:rPr lang="fr-FR"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33</xdr:row>
          <xdr:rowOff>57150</xdr:rowOff>
        </xdr:from>
        <xdr:to>
          <xdr:col>14</xdr:col>
          <xdr:colOff>895350</xdr:colOff>
          <xdr:row>35</xdr:row>
          <xdr:rowOff>228600</xdr:rowOff>
        </xdr:to>
        <xdr:sp macro="" textlink="">
          <xdr:nvSpPr>
            <xdr:cNvPr id="111624" name="Button 8" hidden="1">
              <a:extLst>
                <a:ext uri="{63B3BB69-23CF-44E3-9099-C40C66FF867C}">
                  <a14:compatExt spid="_x0000_s111624"/>
                </a:ext>
                <a:ext uri="{FF2B5EF4-FFF2-40B4-BE49-F238E27FC236}">
                  <a16:creationId xmlns:a16="http://schemas.microsoft.com/office/drawing/2014/main" id="{00000000-0008-0000-0B00-000008B4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FULL </a:t>
              </a:r>
            </a:p>
            <a:p>
              <a:pPr algn="ctr" rtl="0">
                <a:defRPr sz="1000"/>
              </a:pPr>
              <a:r>
                <a:rPr lang="fr-FR" sz="1100" b="0" i="0" u="none" strike="noStrike" baseline="0">
                  <a:solidFill>
                    <a:srgbClr val="000000"/>
                  </a:solidFill>
                  <a:latin typeface="Calibri"/>
                  <a:cs typeface="Calibri"/>
                </a:rPr>
                <a:t>RESET</a:t>
              </a:r>
            </a:p>
            <a:p>
              <a:pPr algn="ctr" rtl="0">
                <a:defRPr sz="1000"/>
              </a:pPr>
              <a:r>
                <a:rPr lang="fr-FR" sz="1100" b="0" i="0" u="none" strike="noStrike" baseline="0">
                  <a:solidFill>
                    <a:srgbClr val="000000"/>
                  </a:solidFill>
                  <a:latin typeface="Calibri"/>
                  <a:cs typeface="Calibri"/>
                </a:rPr>
                <a:t>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37</xdr:row>
          <xdr:rowOff>0</xdr:rowOff>
        </xdr:from>
        <xdr:to>
          <xdr:col>14</xdr:col>
          <xdr:colOff>914400</xdr:colOff>
          <xdr:row>40</xdr:row>
          <xdr:rowOff>19050</xdr:rowOff>
        </xdr:to>
        <xdr:sp macro="" textlink="">
          <xdr:nvSpPr>
            <xdr:cNvPr id="111625" name="Button 9" hidden="1">
              <a:extLst>
                <a:ext uri="{63B3BB69-23CF-44E3-9099-C40C66FF867C}">
                  <a14:compatExt spid="_x0000_s111625"/>
                </a:ext>
                <a:ext uri="{FF2B5EF4-FFF2-40B4-BE49-F238E27FC236}">
                  <a16:creationId xmlns:a16="http://schemas.microsoft.com/office/drawing/2014/main" id="{00000000-0008-0000-0B00-000009B4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Config</a:t>
              </a:r>
            </a:p>
            <a:p>
              <a:pPr algn="ctr" rtl="0">
                <a:defRPr sz="1000"/>
              </a:pPr>
              <a:r>
                <a:rPr lang="fr-FR" sz="1100" b="0" i="0" u="none" strike="noStrike" baseline="0">
                  <a:solidFill>
                    <a:srgbClr val="000000"/>
                  </a:solidFill>
                  <a:latin typeface="Calibri"/>
                  <a:cs typeface="Calibri"/>
                </a:rPr>
                <a:t>RPE </a:t>
              </a:r>
            </a:p>
            <a:p>
              <a:pPr algn="ctr" rtl="0">
                <a:defRPr sz="1000"/>
              </a:pPr>
              <a:r>
                <a:rPr lang="fr-FR" sz="1100" b="0" i="0" u="none" strike="noStrike" baseline="0">
                  <a:solidFill>
                    <a:srgbClr val="000000"/>
                  </a:solidFill>
                  <a:latin typeface="Calibri"/>
                  <a:cs typeface="Calibri"/>
                </a:rPr>
                <a:t>CONDI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41</xdr:row>
          <xdr:rowOff>0</xdr:rowOff>
        </xdr:from>
        <xdr:to>
          <xdr:col>14</xdr:col>
          <xdr:colOff>914400</xdr:colOff>
          <xdr:row>44</xdr:row>
          <xdr:rowOff>19050</xdr:rowOff>
        </xdr:to>
        <xdr:sp macro="" textlink="">
          <xdr:nvSpPr>
            <xdr:cNvPr id="111626" name="Button 10" hidden="1">
              <a:extLst>
                <a:ext uri="{63B3BB69-23CF-44E3-9099-C40C66FF867C}">
                  <a14:compatExt spid="_x0000_s111626"/>
                </a:ext>
                <a:ext uri="{FF2B5EF4-FFF2-40B4-BE49-F238E27FC236}">
                  <a16:creationId xmlns:a16="http://schemas.microsoft.com/office/drawing/2014/main" id="{00000000-0008-0000-0B00-00000AB4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Dupliqué Semaine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95250</xdr:colOff>
          <xdr:row>6</xdr:row>
          <xdr:rowOff>114300</xdr:rowOff>
        </xdr:from>
        <xdr:to>
          <xdr:col>14</xdr:col>
          <xdr:colOff>962025</xdr:colOff>
          <xdr:row>8</xdr:row>
          <xdr:rowOff>104775</xdr:rowOff>
        </xdr:to>
        <xdr:sp macro="" textlink="">
          <xdr:nvSpPr>
            <xdr:cNvPr id="112641" name="Button 1" hidden="1">
              <a:extLst>
                <a:ext uri="{63B3BB69-23CF-44E3-9099-C40C66FF867C}">
                  <a14:compatExt spid="_x0000_s112641"/>
                </a:ext>
                <a:ext uri="{FF2B5EF4-FFF2-40B4-BE49-F238E27FC236}">
                  <a16:creationId xmlns:a16="http://schemas.microsoft.com/office/drawing/2014/main" id="{00000000-0008-0000-0C00-000001B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SUPP 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9</xdr:row>
          <xdr:rowOff>114300</xdr:rowOff>
        </xdr:from>
        <xdr:to>
          <xdr:col>14</xdr:col>
          <xdr:colOff>952500</xdr:colOff>
          <xdr:row>11</xdr:row>
          <xdr:rowOff>180975</xdr:rowOff>
        </xdr:to>
        <xdr:sp macro="" textlink="">
          <xdr:nvSpPr>
            <xdr:cNvPr id="112642" name="Button 2" hidden="1">
              <a:extLst>
                <a:ext uri="{63B3BB69-23CF-44E3-9099-C40C66FF867C}">
                  <a14:compatExt spid="_x0000_s112642"/>
                </a:ext>
                <a:ext uri="{FF2B5EF4-FFF2-40B4-BE49-F238E27FC236}">
                  <a16:creationId xmlns:a16="http://schemas.microsoft.com/office/drawing/2014/main" id="{00000000-0008-0000-0C00-000002B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Ajout valeur O13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14</xdr:row>
          <xdr:rowOff>152400</xdr:rowOff>
        </xdr:from>
        <xdr:to>
          <xdr:col>14</xdr:col>
          <xdr:colOff>923925</xdr:colOff>
          <xdr:row>17</xdr:row>
          <xdr:rowOff>9525</xdr:rowOff>
        </xdr:to>
        <xdr:sp macro="" textlink="">
          <xdr:nvSpPr>
            <xdr:cNvPr id="112643" name="Button 3" hidden="1">
              <a:extLst>
                <a:ext uri="{63B3BB69-23CF-44E3-9099-C40C66FF867C}">
                  <a14:compatExt spid="_x0000_s112643"/>
                </a:ext>
                <a:ext uri="{FF2B5EF4-FFF2-40B4-BE49-F238E27FC236}">
                  <a16:creationId xmlns:a16="http://schemas.microsoft.com/office/drawing/2014/main" id="{00000000-0008-0000-0C00-000003B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SWAP CELLULES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18</xdr:row>
          <xdr:rowOff>142875</xdr:rowOff>
        </xdr:from>
        <xdr:to>
          <xdr:col>14</xdr:col>
          <xdr:colOff>942975</xdr:colOff>
          <xdr:row>21</xdr:row>
          <xdr:rowOff>28575</xdr:rowOff>
        </xdr:to>
        <xdr:sp macro="" textlink="">
          <xdr:nvSpPr>
            <xdr:cNvPr id="112644" name="Button 4" hidden="1">
              <a:extLst>
                <a:ext uri="{63B3BB69-23CF-44E3-9099-C40C66FF867C}">
                  <a14:compatExt spid="_x0000_s112644"/>
                </a:ext>
                <a:ext uri="{FF2B5EF4-FFF2-40B4-BE49-F238E27FC236}">
                  <a16:creationId xmlns:a16="http://schemas.microsoft.com/office/drawing/2014/main" id="{00000000-0008-0000-0C00-000004B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Dupliquer feuille +7j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22</xdr:row>
          <xdr:rowOff>133350</xdr:rowOff>
        </xdr:from>
        <xdr:to>
          <xdr:col>14</xdr:col>
          <xdr:colOff>942975</xdr:colOff>
          <xdr:row>25</xdr:row>
          <xdr:rowOff>47625</xdr:rowOff>
        </xdr:to>
        <xdr:sp macro="" textlink="">
          <xdr:nvSpPr>
            <xdr:cNvPr id="112645" name="Button 5" hidden="1">
              <a:extLst>
                <a:ext uri="{63B3BB69-23CF-44E3-9099-C40C66FF867C}">
                  <a14:compatExt spid="_x0000_s112645"/>
                </a:ext>
                <a:ext uri="{FF2B5EF4-FFF2-40B4-BE49-F238E27FC236}">
                  <a16:creationId xmlns:a16="http://schemas.microsoft.com/office/drawing/2014/main" id="{00000000-0008-0000-0C00-000005B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SET MIROIR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26</xdr:row>
          <xdr:rowOff>219075</xdr:rowOff>
        </xdr:from>
        <xdr:to>
          <xdr:col>14</xdr:col>
          <xdr:colOff>933450</xdr:colOff>
          <xdr:row>29</xdr:row>
          <xdr:rowOff>95250</xdr:rowOff>
        </xdr:to>
        <xdr:sp macro="" textlink="">
          <xdr:nvSpPr>
            <xdr:cNvPr id="112646" name="Button 6" hidden="1">
              <a:extLst>
                <a:ext uri="{63B3BB69-23CF-44E3-9099-C40C66FF867C}">
                  <a14:compatExt spid="_x0000_s112646"/>
                </a:ext>
                <a:ext uri="{FF2B5EF4-FFF2-40B4-BE49-F238E27FC236}">
                  <a16:creationId xmlns:a16="http://schemas.microsoft.com/office/drawing/2014/main" id="{00000000-0008-0000-0C00-000006B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CLEAR SET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123825</xdr:colOff>
          <xdr:row>30</xdr:row>
          <xdr:rowOff>133350</xdr:rowOff>
        </xdr:from>
        <xdr:to>
          <xdr:col>14</xdr:col>
          <xdr:colOff>923925</xdr:colOff>
          <xdr:row>32</xdr:row>
          <xdr:rowOff>161925</xdr:rowOff>
        </xdr:to>
        <xdr:sp macro="" textlink="">
          <xdr:nvSpPr>
            <xdr:cNvPr id="112647" name="Button 7" hidden="1">
              <a:extLst>
                <a:ext uri="{63B3BB69-23CF-44E3-9099-C40C66FF867C}">
                  <a14:compatExt spid="_x0000_s112647"/>
                </a:ext>
                <a:ext uri="{FF2B5EF4-FFF2-40B4-BE49-F238E27FC236}">
                  <a16:creationId xmlns:a16="http://schemas.microsoft.com/office/drawing/2014/main" id="{00000000-0008-0000-0C00-000007B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Tempo</a:t>
              </a:r>
            </a:p>
            <a:p>
              <a:pPr algn="ctr" rtl="0">
                <a:defRPr sz="1000"/>
              </a:pPr>
              <a:r>
                <a:rPr lang="fr-FR"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33</xdr:row>
          <xdr:rowOff>57150</xdr:rowOff>
        </xdr:from>
        <xdr:to>
          <xdr:col>14</xdr:col>
          <xdr:colOff>895350</xdr:colOff>
          <xdr:row>35</xdr:row>
          <xdr:rowOff>228600</xdr:rowOff>
        </xdr:to>
        <xdr:sp macro="" textlink="">
          <xdr:nvSpPr>
            <xdr:cNvPr id="112648" name="Button 8" hidden="1">
              <a:extLst>
                <a:ext uri="{63B3BB69-23CF-44E3-9099-C40C66FF867C}">
                  <a14:compatExt spid="_x0000_s112648"/>
                </a:ext>
                <a:ext uri="{FF2B5EF4-FFF2-40B4-BE49-F238E27FC236}">
                  <a16:creationId xmlns:a16="http://schemas.microsoft.com/office/drawing/2014/main" id="{00000000-0008-0000-0C00-000008B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FULL </a:t>
              </a:r>
            </a:p>
            <a:p>
              <a:pPr algn="ctr" rtl="0">
                <a:defRPr sz="1000"/>
              </a:pPr>
              <a:r>
                <a:rPr lang="fr-FR" sz="1100" b="0" i="0" u="none" strike="noStrike" baseline="0">
                  <a:solidFill>
                    <a:srgbClr val="000000"/>
                  </a:solidFill>
                  <a:latin typeface="Calibri"/>
                  <a:cs typeface="Calibri"/>
                </a:rPr>
                <a:t>RESET</a:t>
              </a:r>
            </a:p>
            <a:p>
              <a:pPr algn="ctr" rtl="0">
                <a:defRPr sz="1000"/>
              </a:pPr>
              <a:r>
                <a:rPr lang="fr-FR" sz="1100" b="0" i="0" u="none" strike="noStrike" baseline="0">
                  <a:solidFill>
                    <a:srgbClr val="000000"/>
                  </a:solidFill>
                  <a:latin typeface="Calibri"/>
                  <a:cs typeface="Calibri"/>
                </a:rPr>
                <a:t>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37</xdr:row>
          <xdr:rowOff>0</xdr:rowOff>
        </xdr:from>
        <xdr:to>
          <xdr:col>14</xdr:col>
          <xdr:colOff>914400</xdr:colOff>
          <xdr:row>40</xdr:row>
          <xdr:rowOff>19050</xdr:rowOff>
        </xdr:to>
        <xdr:sp macro="" textlink="">
          <xdr:nvSpPr>
            <xdr:cNvPr id="112649" name="Button 9" hidden="1">
              <a:extLst>
                <a:ext uri="{63B3BB69-23CF-44E3-9099-C40C66FF867C}">
                  <a14:compatExt spid="_x0000_s112649"/>
                </a:ext>
                <a:ext uri="{FF2B5EF4-FFF2-40B4-BE49-F238E27FC236}">
                  <a16:creationId xmlns:a16="http://schemas.microsoft.com/office/drawing/2014/main" id="{00000000-0008-0000-0C00-000009B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Config</a:t>
              </a:r>
            </a:p>
            <a:p>
              <a:pPr algn="ctr" rtl="0">
                <a:defRPr sz="1000"/>
              </a:pPr>
              <a:r>
                <a:rPr lang="fr-FR" sz="1100" b="0" i="0" u="none" strike="noStrike" baseline="0">
                  <a:solidFill>
                    <a:srgbClr val="000000"/>
                  </a:solidFill>
                  <a:latin typeface="Calibri"/>
                  <a:cs typeface="Calibri"/>
                </a:rPr>
                <a:t>RPE </a:t>
              </a:r>
            </a:p>
            <a:p>
              <a:pPr algn="ctr" rtl="0">
                <a:defRPr sz="1000"/>
              </a:pPr>
              <a:r>
                <a:rPr lang="fr-FR" sz="1100" b="0" i="0" u="none" strike="noStrike" baseline="0">
                  <a:solidFill>
                    <a:srgbClr val="000000"/>
                  </a:solidFill>
                  <a:latin typeface="Calibri"/>
                  <a:cs typeface="Calibri"/>
                </a:rPr>
                <a:t>CONDI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41</xdr:row>
          <xdr:rowOff>0</xdr:rowOff>
        </xdr:from>
        <xdr:to>
          <xdr:col>14</xdr:col>
          <xdr:colOff>914400</xdr:colOff>
          <xdr:row>44</xdr:row>
          <xdr:rowOff>19050</xdr:rowOff>
        </xdr:to>
        <xdr:sp macro="" textlink="">
          <xdr:nvSpPr>
            <xdr:cNvPr id="112650" name="Button 10" hidden="1">
              <a:extLst>
                <a:ext uri="{63B3BB69-23CF-44E3-9099-C40C66FF867C}">
                  <a14:compatExt spid="_x0000_s112650"/>
                </a:ext>
                <a:ext uri="{FF2B5EF4-FFF2-40B4-BE49-F238E27FC236}">
                  <a16:creationId xmlns:a16="http://schemas.microsoft.com/office/drawing/2014/main" id="{00000000-0008-0000-0C00-00000AB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Dupliqué Semaine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95250</xdr:colOff>
          <xdr:row>6</xdr:row>
          <xdr:rowOff>114300</xdr:rowOff>
        </xdr:from>
        <xdr:to>
          <xdr:col>14</xdr:col>
          <xdr:colOff>962025</xdr:colOff>
          <xdr:row>8</xdr:row>
          <xdr:rowOff>104775</xdr:rowOff>
        </xdr:to>
        <xdr:sp macro="" textlink="">
          <xdr:nvSpPr>
            <xdr:cNvPr id="113665" name="Button 1" hidden="1">
              <a:extLst>
                <a:ext uri="{63B3BB69-23CF-44E3-9099-C40C66FF867C}">
                  <a14:compatExt spid="_x0000_s113665"/>
                </a:ext>
                <a:ext uri="{FF2B5EF4-FFF2-40B4-BE49-F238E27FC236}">
                  <a16:creationId xmlns:a16="http://schemas.microsoft.com/office/drawing/2014/main" id="{00000000-0008-0000-0D00-000001BC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SUPP 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9</xdr:row>
          <xdr:rowOff>114300</xdr:rowOff>
        </xdr:from>
        <xdr:to>
          <xdr:col>14</xdr:col>
          <xdr:colOff>952500</xdr:colOff>
          <xdr:row>11</xdr:row>
          <xdr:rowOff>180975</xdr:rowOff>
        </xdr:to>
        <xdr:sp macro="" textlink="">
          <xdr:nvSpPr>
            <xdr:cNvPr id="113666" name="Button 2" hidden="1">
              <a:extLst>
                <a:ext uri="{63B3BB69-23CF-44E3-9099-C40C66FF867C}">
                  <a14:compatExt spid="_x0000_s113666"/>
                </a:ext>
                <a:ext uri="{FF2B5EF4-FFF2-40B4-BE49-F238E27FC236}">
                  <a16:creationId xmlns:a16="http://schemas.microsoft.com/office/drawing/2014/main" id="{00000000-0008-0000-0D00-000002BC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Ajout valeur O13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14</xdr:row>
          <xdr:rowOff>152400</xdr:rowOff>
        </xdr:from>
        <xdr:to>
          <xdr:col>14</xdr:col>
          <xdr:colOff>923925</xdr:colOff>
          <xdr:row>17</xdr:row>
          <xdr:rowOff>9525</xdr:rowOff>
        </xdr:to>
        <xdr:sp macro="" textlink="">
          <xdr:nvSpPr>
            <xdr:cNvPr id="113667" name="Button 3" hidden="1">
              <a:extLst>
                <a:ext uri="{63B3BB69-23CF-44E3-9099-C40C66FF867C}">
                  <a14:compatExt spid="_x0000_s113667"/>
                </a:ext>
                <a:ext uri="{FF2B5EF4-FFF2-40B4-BE49-F238E27FC236}">
                  <a16:creationId xmlns:a16="http://schemas.microsoft.com/office/drawing/2014/main" id="{00000000-0008-0000-0D00-000003BC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SWAP CELLULES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18</xdr:row>
          <xdr:rowOff>142875</xdr:rowOff>
        </xdr:from>
        <xdr:to>
          <xdr:col>14</xdr:col>
          <xdr:colOff>942975</xdr:colOff>
          <xdr:row>21</xdr:row>
          <xdr:rowOff>28575</xdr:rowOff>
        </xdr:to>
        <xdr:sp macro="" textlink="">
          <xdr:nvSpPr>
            <xdr:cNvPr id="113668" name="Button 4" hidden="1">
              <a:extLst>
                <a:ext uri="{63B3BB69-23CF-44E3-9099-C40C66FF867C}">
                  <a14:compatExt spid="_x0000_s113668"/>
                </a:ext>
                <a:ext uri="{FF2B5EF4-FFF2-40B4-BE49-F238E27FC236}">
                  <a16:creationId xmlns:a16="http://schemas.microsoft.com/office/drawing/2014/main" id="{00000000-0008-0000-0D00-000004BC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Dupliquer feuille +7j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22</xdr:row>
          <xdr:rowOff>133350</xdr:rowOff>
        </xdr:from>
        <xdr:to>
          <xdr:col>14</xdr:col>
          <xdr:colOff>942975</xdr:colOff>
          <xdr:row>25</xdr:row>
          <xdr:rowOff>47625</xdr:rowOff>
        </xdr:to>
        <xdr:sp macro="" textlink="">
          <xdr:nvSpPr>
            <xdr:cNvPr id="113669" name="Button 5" hidden="1">
              <a:extLst>
                <a:ext uri="{63B3BB69-23CF-44E3-9099-C40C66FF867C}">
                  <a14:compatExt spid="_x0000_s113669"/>
                </a:ext>
                <a:ext uri="{FF2B5EF4-FFF2-40B4-BE49-F238E27FC236}">
                  <a16:creationId xmlns:a16="http://schemas.microsoft.com/office/drawing/2014/main" id="{00000000-0008-0000-0D00-000005BC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SET MIROIR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26</xdr:row>
          <xdr:rowOff>219075</xdr:rowOff>
        </xdr:from>
        <xdr:to>
          <xdr:col>14</xdr:col>
          <xdr:colOff>933450</xdr:colOff>
          <xdr:row>29</xdr:row>
          <xdr:rowOff>95250</xdr:rowOff>
        </xdr:to>
        <xdr:sp macro="" textlink="">
          <xdr:nvSpPr>
            <xdr:cNvPr id="113670" name="Button 6" hidden="1">
              <a:extLst>
                <a:ext uri="{63B3BB69-23CF-44E3-9099-C40C66FF867C}">
                  <a14:compatExt spid="_x0000_s113670"/>
                </a:ext>
                <a:ext uri="{FF2B5EF4-FFF2-40B4-BE49-F238E27FC236}">
                  <a16:creationId xmlns:a16="http://schemas.microsoft.com/office/drawing/2014/main" id="{00000000-0008-0000-0D00-000006BC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CLEAR SET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123825</xdr:colOff>
          <xdr:row>30</xdr:row>
          <xdr:rowOff>133350</xdr:rowOff>
        </xdr:from>
        <xdr:to>
          <xdr:col>14</xdr:col>
          <xdr:colOff>923925</xdr:colOff>
          <xdr:row>32</xdr:row>
          <xdr:rowOff>161925</xdr:rowOff>
        </xdr:to>
        <xdr:sp macro="" textlink="">
          <xdr:nvSpPr>
            <xdr:cNvPr id="113671" name="Button 7" hidden="1">
              <a:extLst>
                <a:ext uri="{63B3BB69-23CF-44E3-9099-C40C66FF867C}">
                  <a14:compatExt spid="_x0000_s113671"/>
                </a:ext>
                <a:ext uri="{FF2B5EF4-FFF2-40B4-BE49-F238E27FC236}">
                  <a16:creationId xmlns:a16="http://schemas.microsoft.com/office/drawing/2014/main" id="{00000000-0008-0000-0D00-000007BC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Tempo</a:t>
              </a:r>
            </a:p>
            <a:p>
              <a:pPr algn="ctr" rtl="0">
                <a:defRPr sz="1000"/>
              </a:pPr>
              <a:r>
                <a:rPr lang="fr-FR"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33</xdr:row>
          <xdr:rowOff>57150</xdr:rowOff>
        </xdr:from>
        <xdr:to>
          <xdr:col>14</xdr:col>
          <xdr:colOff>895350</xdr:colOff>
          <xdr:row>35</xdr:row>
          <xdr:rowOff>228600</xdr:rowOff>
        </xdr:to>
        <xdr:sp macro="" textlink="">
          <xdr:nvSpPr>
            <xdr:cNvPr id="113672" name="Button 8" hidden="1">
              <a:extLst>
                <a:ext uri="{63B3BB69-23CF-44E3-9099-C40C66FF867C}">
                  <a14:compatExt spid="_x0000_s113672"/>
                </a:ext>
                <a:ext uri="{FF2B5EF4-FFF2-40B4-BE49-F238E27FC236}">
                  <a16:creationId xmlns:a16="http://schemas.microsoft.com/office/drawing/2014/main" id="{00000000-0008-0000-0D00-000008BC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FULL </a:t>
              </a:r>
            </a:p>
            <a:p>
              <a:pPr algn="ctr" rtl="0">
                <a:defRPr sz="1000"/>
              </a:pPr>
              <a:r>
                <a:rPr lang="fr-FR" sz="1100" b="0" i="0" u="none" strike="noStrike" baseline="0">
                  <a:solidFill>
                    <a:srgbClr val="000000"/>
                  </a:solidFill>
                  <a:latin typeface="Calibri"/>
                  <a:cs typeface="Calibri"/>
                </a:rPr>
                <a:t>RESET</a:t>
              </a:r>
            </a:p>
            <a:p>
              <a:pPr algn="ctr" rtl="0">
                <a:defRPr sz="1000"/>
              </a:pPr>
              <a:r>
                <a:rPr lang="fr-FR" sz="1100" b="0" i="0" u="none" strike="noStrike" baseline="0">
                  <a:solidFill>
                    <a:srgbClr val="000000"/>
                  </a:solidFill>
                  <a:latin typeface="Calibri"/>
                  <a:cs typeface="Calibri"/>
                </a:rPr>
                <a:t>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37</xdr:row>
          <xdr:rowOff>0</xdr:rowOff>
        </xdr:from>
        <xdr:to>
          <xdr:col>14</xdr:col>
          <xdr:colOff>914400</xdr:colOff>
          <xdr:row>40</xdr:row>
          <xdr:rowOff>19050</xdr:rowOff>
        </xdr:to>
        <xdr:sp macro="" textlink="">
          <xdr:nvSpPr>
            <xdr:cNvPr id="113673" name="Button 9" hidden="1">
              <a:extLst>
                <a:ext uri="{63B3BB69-23CF-44E3-9099-C40C66FF867C}">
                  <a14:compatExt spid="_x0000_s113673"/>
                </a:ext>
                <a:ext uri="{FF2B5EF4-FFF2-40B4-BE49-F238E27FC236}">
                  <a16:creationId xmlns:a16="http://schemas.microsoft.com/office/drawing/2014/main" id="{00000000-0008-0000-0D00-000009BC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Config</a:t>
              </a:r>
            </a:p>
            <a:p>
              <a:pPr algn="ctr" rtl="0">
                <a:defRPr sz="1000"/>
              </a:pPr>
              <a:r>
                <a:rPr lang="fr-FR" sz="1100" b="0" i="0" u="none" strike="noStrike" baseline="0">
                  <a:solidFill>
                    <a:srgbClr val="000000"/>
                  </a:solidFill>
                  <a:latin typeface="Calibri"/>
                  <a:cs typeface="Calibri"/>
                </a:rPr>
                <a:t>RPE </a:t>
              </a:r>
            </a:p>
            <a:p>
              <a:pPr algn="ctr" rtl="0">
                <a:defRPr sz="1000"/>
              </a:pPr>
              <a:r>
                <a:rPr lang="fr-FR" sz="1100" b="0" i="0" u="none" strike="noStrike" baseline="0">
                  <a:solidFill>
                    <a:srgbClr val="000000"/>
                  </a:solidFill>
                  <a:latin typeface="Calibri"/>
                  <a:cs typeface="Calibri"/>
                </a:rPr>
                <a:t>CONDI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41</xdr:row>
          <xdr:rowOff>0</xdr:rowOff>
        </xdr:from>
        <xdr:to>
          <xdr:col>14</xdr:col>
          <xdr:colOff>914400</xdr:colOff>
          <xdr:row>44</xdr:row>
          <xdr:rowOff>19050</xdr:rowOff>
        </xdr:to>
        <xdr:sp macro="" textlink="">
          <xdr:nvSpPr>
            <xdr:cNvPr id="113674" name="Button 10" hidden="1">
              <a:extLst>
                <a:ext uri="{63B3BB69-23CF-44E3-9099-C40C66FF867C}">
                  <a14:compatExt spid="_x0000_s113674"/>
                </a:ext>
                <a:ext uri="{FF2B5EF4-FFF2-40B4-BE49-F238E27FC236}">
                  <a16:creationId xmlns:a16="http://schemas.microsoft.com/office/drawing/2014/main" id="{00000000-0008-0000-0D00-00000ABC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Dupliqué Semaine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95250</xdr:colOff>
          <xdr:row>6</xdr:row>
          <xdr:rowOff>114300</xdr:rowOff>
        </xdr:from>
        <xdr:to>
          <xdr:col>14</xdr:col>
          <xdr:colOff>962025</xdr:colOff>
          <xdr:row>8</xdr:row>
          <xdr:rowOff>104775</xdr:rowOff>
        </xdr:to>
        <xdr:sp macro="" textlink="">
          <xdr:nvSpPr>
            <xdr:cNvPr id="114689" name="Button 1" hidden="1">
              <a:extLst>
                <a:ext uri="{63B3BB69-23CF-44E3-9099-C40C66FF867C}">
                  <a14:compatExt spid="_x0000_s114689"/>
                </a:ext>
                <a:ext uri="{FF2B5EF4-FFF2-40B4-BE49-F238E27FC236}">
                  <a16:creationId xmlns:a16="http://schemas.microsoft.com/office/drawing/2014/main" id="{00000000-0008-0000-0E00-000001C0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SUPP 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9</xdr:row>
          <xdr:rowOff>114300</xdr:rowOff>
        </xdr:from>
        <xdr:to>
          <xdr:col>14</xdr:col>
          <xdr:colOff>952500</xdr:colOff>
          <xdr:row>11</xdr:row>
          <xdr:rowOff>180975</xdr:rowOff>
        </xdr:to>
        <xdr:sp macro="" textlink="">
          <xdr:nvSpPr>
            <xdr:cNvPr id="114690" name="Button 2" hidden="1">
              <a:extLst>
                <a:ext uri="{63B3BB69-23CF-44E3-9099-C40C66FF867C}">
                  <a14:compatExt spid="_x0000_s114690"/>
                </a:ext>
                <a:ext uri="{FF2B5EF4-FFF2-40B4-BE49-F238E27FC236}">
                  <a16:creationId xmlns:a16="http://schemas.microsoft.com/office/drawing/2014/main" id="{00000000-0008-0000-0E00-000002C0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Ajout valeur O13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14</xdr:row>
          <xdr:rowOff>152400</xdr:rowOff>
        </xdr:from>
        <xdr:to>
          <xdr:col>14</xdr:col>
          <xdr:colOff>923925</xdr:colOff>
          <xdr:row>17</xdr:row>
          <xdr:rowOff>9525</xdr:rowOff>
        </xdr:to>
        <xdr:sp macro="" textlink="">
          <xdr:nvSpPr>
            <xdr:cNvPr id="114691" name="Button 3" hidden="1">
              <a:extLst>
                <a:ext uri="{63B3BB69-23CF-44E3-9099-C40C66FF867C}">
                  <a14:compatExt spid="_x0000_s114691"/>
                </a:ext>
                <a:ext uri="{FF2B5EF4-FFF2-40B4-BE49-F238E27FC236}">
                  <a16:creationId xmlns:a16="http://schemas.microsoft.com/office/drawing/2014/main" id="{00000000-0008-0000-0E00-000003C0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SWAP CELLULES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18</xdr:row>
          <xdr:rowOff>142875</xdr:rowOff>
        </xdr:from>
        <xdr:to>
          <xdr:col>14</xdr:col>
          <xdr:colOff>942975</xdr:colOff>
          <xdr:row>21</xdr:row>
          <xdr:rowOff>28575</xdr:rowOff>
        </xdr:to>
        <xdr:sp macro="" textlink="">
          <xdr:nvSpPr>
            <xdr:cNvPr id="114692" name="Button 4" hidden="1">
              <a:extLst>
                <a:ext uri="{63B3BB69-23CF-44E3-9099-C40C66FF867C}">
                  <a14:compatExt spid="_x0000_s114692"/>
                </a:ext>
                <a:ext uri="{FF2B5EF4-FFF2-40B4-BE49-F238E27FC236}">
                  <a16:creationId xmlns:a16="http://schemas.microsoft.com/office/drawing/2014/main" id="{00000000-0008-0000-0E00-000004C0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Dupliquer feuille +7j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22</xdr:row>
          <xdr:rowOff>133350</xdr:rowOff>
        </xdr:from>
        <xdr:to>
          <xdr:col>14</xdr:col>
          <xdr:colOff>942975</xdr:colOff>
          <xdr:row>25</xdr:row>
          <xdr:rowOff>47625</xdr:rowOff>
        </xdr:to>
        <xdr:sp macro="" textlink="">
          <xdr:nvSpPr>
            <xdr:cNvPr id="114693" name="Button 5" hidden="1">
              <a:extLst>
                <a:ext uri="{63B3BB69-23CF-44E3-9099-C40C66FF867C}">
                  <a14:compatExt spid="_x0000_s114693"/>
                </a:ext>
                <a:ext uri="{FF2B5EF4-FFF2-40B4-BE49-F238E27FC236}">
                  <a16:creationId xmlns:a16="http://schemas.microsoft.com/office/drawing/2014/main" id="{00000000-0008-0000-0E00-000005C0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SET MIROIR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26</xdr:row>
          <xdr:rowOff>219075</xdr:rowOff>
        </xdr:from>
        <xdr:to>
          <xdr:col>14</xdr:col>
          <xdr:colOff>933450</xdr:colOff>
          <xdr:row>29</xdr:row>
          <xdr:rowOff>95250</xdr:rowOff>
        </xdr:to>
        <xdr:sp macro="" textlink="">
          <xdr:nvSpPr>
            <xdr:cNvPr id="114694" name="Button 6" hidden="1">
              <a:extLst>
                <a:ext uri="{63B3BB69-23CF-44E3-9099-C40C66FF867C}">
                  <a14:compatExt spid="_x0000_s114694"/>
                </a:ext>
                <a:ext uri="{FF2B5EF4-FFF2-40B4-BE49-F238E27FC236}">
                  <a16:creationId xmlns:a16="http://schemas.microsoft.com/office/drawing/2014/main" id="{00000000-0008-0000-0E00-000006C0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CLEAR SET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123825</xdr:colOff>
          <xdr:row>30</xdr:row>
          <xdr:rowOff>133350</xdr:rowOff>
        </xdr:from>
        <xdr:to>
          <xdr:col>14</xdr:col>
          <xdr:colOff>923925</xdr:colOff>
          <xdr:row>32</xdr:row>
          <xdr:rowOff>161925</xdr:rowOff>
        </xdr:to>
        <xdr:sp macro="" textlink="">
          <xdr:nvSpPr>
            <xdr:cNvPr id="114695" name="Button 7" hidden="1">
              <a:extLst>
                <a:ext uri="{63B3BB69-23CF-44E3-9099-C40C66FF867C}">
                  <a14:compatExt spid="_x0000_s114695"/>
                </a:ext>
                <a:ext uri="{FF2B5EF4-FFF2-40B4-BE49-F238E27FC236}">
                  <a16:creationId xmlns:a16="http://schemas.microsoft.com/office/drawing/2014/main" id="{00000000-0008-0000-0E00-000007C0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Tempo</a:t>
              </a:r>
            </a:p>
            <a:p>
              <a:pPr algn="ctr" rtl="0">
                <a:defRPr sz="1000"/>
              </a:pPr>
              <a:r>
                <a:rPr lang="fr-FR"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33</xdr:row>
          <xdr:rowOff>57150</xdr:rowOff>
        </xdr:from>
        <xdr:to>
          <xdr:col>14</xdr:col>
          <xdr:colOff>895350</xdr:colOff>
          <xdr:row>35</xdr:row>
          <xdr:rowOff>228600</xdr:rowOff>
        </xdr:to>
        <xdr:sp macro="" textlink="">
          <xdr:nvSpPr>
            <xdr:cNvPr id="114696" name="Button 8" hidden="1">
              <a:extLst>
                <a:ext uri="{63B3BB69-23CF-44E3-9099-C40C66FF867C}">
                  <a14:compatExt spid="_x0000_s114696"/>
                </a:ext>
                <a:ext uri="{FF2B5EF4-FFF2-40B4-BE49-F238E27FC236}">
                  <a16:creationId xmlns:a16="http://schemas.microsoft.com/office/drawing/2014/main" id="{00000000-0008-0000-0E00-000008C0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FULL </a:t>
              </a:r>
            </a:p>
            <a:p>
              <a:pPr algn="ctr" rtl="0">
                <a:defRPr sz="1000"/>
              </a:pPr>
              <a:r>
                <a:rPr lang="fr-FR" sz="1100" b="0" i="0" u="none" strike="noStrike" baseline="0">
                  <a:solidFill>
                    <a:srgbClr val="000000"/>
                  </a:solidFill>
                  <a:latin typeface="Calibri"/>
                  <a:cs typeface="Calibri"/>
                </a:rPr>
                <a:t>RESET</a:t>
              </a:r>
            </a:p>
            <a:p>
              <a:pPr algn="ctr" rtl="0">
                <a:defRPr sz="1000"/>
              </a:pPr>
              <a:r>
                <a:rPr lang="fr-FR" sz="1100" b="0" i="0" u="none" strike="noStrike" baseline="0">
                  <a:solidFill>
                    <a:srgbClr val="000000"/>
                  </a:solidFill>
                  <a:latin typeface="Calibri"/>
                  <a:cs typeface="Calibri"/>
                </a:rPr>
                <a:t>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37</xdr:row>
          <xdr:rowOff>0</xdr:rowOff>
        </xdr:from>
        <xdr:to>
          <xdr:col>14</xdr:col>
          <xdr:colOff>914400</xdr:colOff>
          <xdr:row>40</xdr:row>
          <xdr:rowOff>19050</xdr:rowOff>
        </xdr:to>
        <xdr:sp macro="" textlink="">
          <xdr:nvSpPr>
            <xdr:cNvPr id="114697" name="Button 9" hidden="1">
              <a:extLst>
                <a:ext uri="{63B3BB69-23CF-44E3-9099-C40C66FF867C}">
                  <a14:compatExt spid="_x0000_s114697"/>
                </a:ext>
                <a:ext uri="{FF2B5EF4-FFF2-40B4-BE49-F238E27FC236}">
                  <a16:creationId xmlns:a16="http://schemas.microsoft.com/office/drawing/2014/main" id="{00000000-0008-0000-0E00-000009C0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Config</a:t>
              </a:r>
            </a:p>
            <a:p>
              <a:pPr algn="ctr" rtl="0">
                <a:defRPr sz="1000"/>
              </a:pPr>
              <a:r>
                <a:rPr lang="fr-FR" sz="1100" b="0" i="0" u="none" strike="noStrike" baseline="0">
                  <a:solidFill>
                    <a:srgbClr val="000000"/>
                  </a:solidFill>
                  <a:latin typeface="Calibri"/>
                  <a:cs typeface="Calibri"/>
                </a:rPr>
                <a:t>RPE </a:t>
              </a:r>
            </a:p>
            <a:p>
              <a:pPr algn="ctr" rtl="0">
                <a:defRPr sz="1000"/>
              </a:pPr>
              <a:r>
                <a:rPr lang="fr-FR" sz="1100" b="0" i="0" u="none" strike="noStrike" baseline="0">
                  <a:solidFill>
                    <a:srgbClr val="000000"/>
                  </a:solidFill>
                  <a:latin typeface="Calibri"/>
                  <a:cs typeface="Calibri"/>
                </a:rPr>
                <a:t>CONDI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41</xdr:row>
          <xdr:rowOff>0</xdr:rowOff>
        </xdr:from>
        <xdr:to>
          <xdr:col>14</xdr:col>
          <xdr:colOff>914400</xdr:colOff>
          <xdr:row>44</xdr:row>
          <xdr:rowOff>19050</xdr:rowOff>
        </xdr:to>
        <xdr:sp macro="" textlink="">
          <xdr:nvSpPr>
            <xdr:cNvPr id="114698" name="Button 10" hidden="1">
              <a:extLst>
                <a:ext uri="{63B3BB69-23CF-44E3-9099-C40C66FF867C}">
                  <a14:compatExt spid="_x0000_s114698"/>
                </a:ext>
                <a:ext uri="{FF2B5EF4-FFF2-40B4-BE49-F238E27FC236}">
                  <a16:creationId xmlns:a16="http://schemas.microsoft.com/office/drawing/2014/main" id="{00000000-0008-0000-0E00-00000AC0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Dupliqué Semaine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95250</xdr:colOff>
          <xdr:row>6</xdr:row>
          <xdr:rowOff>114300</xdr:rowOff>
        </xdr:from>
        <xdr:to>
          <xdr:col>14</xdr:col>
          <xdr:colOff>962025</xdr:colOff>
          <xdr:row>8</xdr:row>
          <xdr:rowOff>104775</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0F00-000001C4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SUPP 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9</xdr:row>
          <xdr:rowOff>114300</xdr:rowOff>
        </xdr:from>
        <xdr:to>
          <xdr:col>14</xdr:col>
          <xdr:colOff>952500</xdr:colOff>
          <xdr:row>11</xdr:row>
          <xdr:rowOff>180975</xdr:rowOff>
        </xdr:to>
        <xdr:sp macro="" textlink="">
          <xdr:nvSpPr>
            <xdr:cNvPr id="115714" name="Button 2" hidden="1">
              <a:extLst>
                <a:ext uri="{63B3BB69-23CF-44E3-9099-C40C66FF867C}">
                  <a14:compatExt spid="_x0000_s115714"/>
                </a:ext>
                <a:ext uri="{FF2B5EF4-FFF2-40B4-BE49-F238E27FC236}">
                  <a16:creationId xmlns:a16="http://schemas.microsoft.com/office/drawing/2014/main" id="{00000000-0008-0000-0F00-000002C4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Ajout valeur O13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14</xdr:row>
          <xdr:rowOff>152400</xdr:rowOff>
        </xdr:from>
        <xdr:to>
          <xdr:col>14</xdr:col>
          <xdr:colOff>923925</xdr:colOff>
          <xdr:row>17</xdr:row>
          <xdr:rowOff>9525</xdr:rowOff>
        </xdr:to>
        <xdr:sp macro="" textlink="">
          <xdr:nvSpPr>
            <xdr:cNvPr id="115715" name="Button 3" hidden="1">
              <a:extLst>
                <a:ext uri="{63B3BB69-23CF-44E3-9099-C40C66FF867C}">
                  <a14:compatExt spid="_x0000_s115715"/>
                </a:ext>
                <a:ext uri="{FF2B5EF4-FFF2-40B4-BE49-F238E27FC236}">
                  <a16:creationId xmlns:a16="http://schemas.microsoft.com/office/drawing/2014/main" id="{00000000-0008-0000-0F00-000003C4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SWAP CELLULES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18</xdr:row>
          <xdr:rowOff>142875</xdr:rowOff>
        </xdr:from>
        <xdr:to>
          <xdr:col>14</xdr:col>
          <xdr:colOff>942975</xdr:colOff>
          <xdr:row>21</xdr:row>
          <xdr:rowOff>28575</xdr:rowOff>
        </xdr:to>
        <xdr:sp macro="" textlink="">
          <xdr:nvSpPr>
            <xdr:cNvPr id="115716" name="Button 4" hidden="1">
              <a:extLst>
                <a:ext uri="{63B3BB69-23CF-44E3-9099-C40C66FF867C}">
                  <a14:compatExt spid="_x0000_s115716"/>
                </a:ext>
                <a:ext uri="{FF2B5EF4-FFF2-40B4-BE49-F238E27FC236}">
                  <a16:creationId xmlns:a16="http://schemas.microsoft.com/office/drawing/2014/main" id="{00000000-0008-0000-0F00-000004C4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Dupliquer feuille +7j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22</xdr:row>
          <xdr:rowOff>133350</xdr:rowOff>
        </xdr:from>
        <xdr:to>
          <xdr:col>14</xdr:col>
          <xdr:colOff>942975</xdr:colOff>
          <xdr:row>25</xdr:row>
          <xdr:rowOff>47625</xdr:rowOff>
        </xdr:to>
        <xdr:sp macro="" textlink="">
          <xdr:nvSpPr>
            <xdr:cNvPr id="115717" name="Button 5" hidden="1">
              <a:extLst>
                <a:ext uri="{63B3BB69-23CF-44E3-9099-C40C66FF867C}">
                  <a14:compatExt spid="_x0000_s115717"/>
                </a:ext>
                <a:ext uri="{FF2B5EF4-FFF2-40B4-BE49-F238E27FC236}">
                  <a16:creationId xmlns:a16="http://schemas.microsoft.com/office/drawing/2014/main" id="{00000000-0008-0000-0F00-000005C4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SET MIROIR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26</xdr:row>
          <xdr:rowOff>219075</xdr:rowOff>
        </xdr:from>
        <xdr:to>
          <xdr:col>14</xdr:col>
          <xdr:colOff>933450</xdr:colOff>
          <xdr:row>29</xdr:row>
          <xdr:rowOff>95250</xdr:rowOff>
        </xdr:to>
        <xdr:sp macro="" textlink="">
          <xdr:nvSpPr>
            <xdr:cNvPr id="115718" name="Button 6" hidden="1">
              <a:extLst>
                <a:ext uri="{63B3BB69-23CF-44E3-9099-C40C66FF867C}">
                  <a14:compatExt spid="_x0000_s115718"/>
                </a:ext>
                <a:ext uri="{FF2B5EF4-FFF2-40B4-BE49-F238E27FC236}">
                  <a16:creationId xmlns:a16="http://schemas.microsoft.com/office/drawing/2014/main" id="{00000000-0008-0000-0F00-000006C4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CLEAR SET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123825</xdr:colOff>
          <xdr:row>30</xdr:row>
          <xdr:rowOff>133350</xdr:rowOff>
        </xdr:from>
        <xdr:to>
          <xdr:col>14</xdr:col>
          <xdr:colOff>923925</xdr:colOff>
          <xdr:row>32</xdr:row>
          <xdr:rowOff>161925</xdr:rowOff>
        </xdr:to>
        <xdr:sp macro="" textlink="">
          <xdr:nvSpPr>
            <xdr:cNvPr id="115719" name="Button 7" hidden="1">
              <a:extLst>
                <a:ext uri="{63B3BB69-23CF-44E3-9099-C40C66FF867C}">
                  <a14:compatExt spid="_x0000_s115719"/>
                </a:ext>
                <a:ext uri="{FF2B5EF4-FFF2-40B4-BE49-F238E27FC236}">
                  <a16:creationId xmlns:a16="http://schemas.microsoft.com/office/drawing/2014/main" id="{00000000-0008-0000-0F00-000007C4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Tempo</a:t>
              </a:r>
            </a:p>
            <a:p>
              <a:pPr algn="ctr" rtl="0">
                <a:defRPr sz="1000"/>
              </a:pPr>
              <a:r>
                <a:rPr lang="fr-FR"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33</xdr:row>
          <xdr:rowOff>57150</xdr:rowOff>
        </xdr:from>
        <xdr:to>
          <xdr:col>14</xdr:col>
          <xdr:colOff>895350</xdr:colOff>
          <xdr:row>35</xdr:row>
          <xdr:rowOff>228600</xdr:rowOff>
        </xdr:to>
        <xdr:sp macro="" textlink="">
          <xdr:nvSpPr>
            <xdr:cNvPr id="115720" name="Button 8" hidden="1">
              <a:extLst>
                <a:ext uri="{63B3BB69-23CF-44E3-9099-C40C66FF867C}">
                  <a14:compatExt spid="_x0000_s115720"/>
                </a:ext>
                <a:ext uri="{FF2B5EF4-FFF2-40B4-BE49-F238E27FC236}">
                  <a16:creationId xmlns:a16="http://schemas.microsoft.com/office/drawing/2014/main" id="{00000000-0008-0000-0F00-000008C4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FULL </a:t>
              </a:r>
            </a:p>
            <a:p>
              <a:pPr algn="ctr" rtl="0">
                <a:defRPr sz="1000"/>
              </a:pPr>
              <a:r>
                <a:rPr lang="fr-FR" sz="1100" b="0" i="0" u="none" strike="noStrike" baseline="0">
                  <a:solidFill>
                    <a:srgbClr val="000000"/>
                  </a:solidFill>
                  <a:latin typeface="Calibri"/>
                  <a:cs typeface="Calibri"/>
                </a:rPr>
                <a:t>RESET</a:t>
              </a:r>
            </a:p>
            <a:p>
              <a:pPr algn="ctr" rtl="0">
                <a:defRPr sz="1000"/>
              </a:pPr>
              <a:r>
                <a:rPr lang="fr-FR" sz="1100" b="0" i="0" u="none" strike="noStrike" baseline="0">
                  <a:solidFill>
                    <a:srgbClr val="000000"/>
                  </a:solidFill>
                  <a:latin typeface="Calibri"/>
                  <a:cs typeface="Calibri"/>
                </a:rPr>
                <a:t>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37</xdr:row>
          <xdr:rowOff>0</xdr:rowOff>
        </xdr:from>
        <xdr:to>
          <xdr:col>14</xdr:col>
          <xdr:colOff>914400</xdr:colOff>
          <xdr:row>40</xdr:row>
          <xdr:rowOff>19050</xdr:rowOff>
        </xdr:to>
        <xdr:sp macro="" textlink="">
          <xdr:nvSpPr>
            <xdr:cNvPr id="115721" name="Button 9" hidden="1">
              <a:extLst>
                <a:ext uri="{63B3BB69-23CF-44E3-9099-C40C66FF867C}">
                  <a14:compatExt spid="_x0000_s115721"/>
                </a:ext>
                <a:ext uri="{FF2B5EF4-FFF2-40B4-BE49-F238E27FC236}">
                  <a16:creationId xmlns:a16="http://schemas.microsoft.com/office/drawing/2014/main" id="{00000000-0008-0000-0F00-000009C4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Config</a:t>
              </a:r>
            </a:p>
            <a:p>
              <a:pPr algn="ctr" rtl="0">
                <a:defRPr sz="1000"/>
              </a:pPr>
              <a:r>
                <a:rPr lang="fr-FR" sz="1100" b="0" i="0" u="none" strike="noStrike" baseline="0">
                  <a:solidFill>
                    <a:srgbClr val="000000"/>
                  </a:solidFill>
                  <a:latin typeface="Calibri"/>
                  <a:cs typeface="Calibri"/>
                </a:rPr>
                <a:t>RPE </a:t>
              </a:r>
            </a:p>
            <a:p>
              <a:pPr algn="ctr" rtl="0">
                <a:defRPr sz="1000"/>
              </a:pPr>
              <a:r>
                <a:rPr lang="fr-FR" sz="1100" b="0" i="0" u="none" strike="noStrike" baseline="0">
                  <a:solidFill>
                    <a:srgbClr val="000000"/>
                  </a:solidFill>
                  <a:latin typeface="Calibri"/>
                  <a:cs typeface="Calibri"/>
                </a:rPr>
                <a:t>CONDI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41</xdr:row>
          <xdr:rowOff>0</xdr:rowOff>
        </xdr:from>
        <xdr:to>
          <xdr:col>14</xdr:col>
          <xdr:colOff>914400</xdr:colOff>
          <xdr:row>44</xdr:row>
          <xdr:rowOff>19050</xdr:rowOff>
        </xdr:to>
        <xdr:sp macro="" textlink="">
          <xdr:nvSpPr>
            <xdr:cNvPr id="115722" name="Button 10" hidden="1">
              <a:extLst>
                <a:ext uri="{63B3BB69-23CF-44E3-9099-C40C66FF867C}">
                  <a14:compatExt spid="_x0000_s115722"/>
                </a:ext>
                <a:ext uri="{FF2B5EF4-FFF2-40B4-BE49-F238E27FC236}">
                  <a16:creationId xmlns:a16="http://schemas.microsoft.com/office/drawing/2014/main" id="{00000000-0008-0000-0F00-00000AC4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Dupliqué Semaine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95250</xdr:colOff>
          <xdr:row>6</xdr:row>
          <xdr:rowOff>114300</xdr:rowOff>
        </xdr:from>
        <xdr:to>
          <xdr:col>14</xdr:col>
          <xdr:colOff>962025</xdr:colOff>
          <xdr:row>8</xdr:row>
          <xdr:rowOff>104775</xdr:rowOff>
        </xdr:to>
        <xdr:sp macro="" textlink="">
          <xdr:nvSpPr>
            <xdr:cNvPr id="116737" name="Button 1" hidden="1">
              <a:extLst>
                <a:ext uri="{63B3BB69-23CF-44E3-9099-C40C66FF867C}">
                  <a14:compatExt spid="_x0000_s116737"/>
                </a:ext>
                <a:ext uri="{FF2B5EF4-FFF2-40B4-BE49-F238E27FC236}">
                  <a16:creationId xmlns:a16="http://schemas.microsoft.com/office/drawing/2014/main" id="{00000000-0008-0000-1000-000001C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SUPP 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9</xdr:row>
          <xdr:rowOff>114300</xdr:rowOff>
        </xdr:from>
        <xdr:to>
          <xdr:col>14</xdr:col>
          <xdr:colOff>952500</xdr:colOff>
          <xdr:row>11</xdr:row>
          <xdr:rowOff>180975</xdr:rowOff>
        </xdr:to>
        <xdr:sp macro="" textlink="">
          <xdr:nvSpPr>
            <xdr:cNvPr id="116738" name="Button 2" hidden="1">
              <a:extLst>
                <a:ext uri="{63B3BB69-23CF-44E3-9099-C40C66FF867C}">
                  <a14:compatExt spid="_x0000_s116738"/>
                </a:ext>
                <a:ext uri="{FF2B5EF4-FFF2-40B4-BE49-F238E27FC236}">
                  <a16:creationId xmlns:a16="http://schemas.microsoft.com/office/drawing/2014/main" id="{00000000-0008-0000-1000-000002C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Ajout valeur O13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14</xdr:row>
          <xdr:rowOff>152400</xdr:rowOff>
        </xdr:from>
        <xdr:to>
          <xdr:col>14</xdr:col>
          <xdr:colOff>923925</xdr:colOff>
          <xdr:row>17</xdr:row>
          <xdr:rowOff>9525</xdr:rowOff>
        </xdr:to>
        <xdr:sp macro="" textlink="">
          <xdr:nvSpPr>
            <xdr:cNvPr id="116739" name="Button 3" hidden="1">
              <a:extLst>
                <a:ext uri="{63B3BB69-23CF-44E3-9099-C40C66FF867C}">
                  <a14:compatExt spid="_x0000_s116739"/>
                </a:ext>
                <a:ext uri="{FF2B5EF4-FFF2-40B4-BE49-F238E27FC236}">
                  <a16:creationId xmlns:a16="http://schemas.microsoft.com/office/drawing/2014/main" id="{00000000-0008-0000-1000-000003C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SWAP CELLULES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18</xdr:row>
          <xdr:rowOff>142875</xdr:rowOff>
        </xdr:from>
        <xdr:to>
          <xdr:col>14</xdr:col>
          <xdr:colOff>942975</xdr:colOff>
          <xdr:row>21</xdr:row>
          <xdr:rowOff>28575</xdr:rowOff>
        </xdr:to>
        <xdr:sp macro="" textlink="">
          <xdr:nvSpPr>
            <xdr:cNvPr id="116740" name="Button 4" hidden="1">
              <a:extLst>
                <a:ext uri="{63B3BB69-23CF-44E3-9099-C40C66FF867C}">
                  <a14:compatExt spid="_x0000_s116740"/>
                </a:ext>
                <a:ext uri="{FF2B5EF4-FFF2-40B4-BE49-F238E27FC236}">
                  <a16:creationId xmlns:a16="http://schemas.microsoft.com/office/drawing/2014/main" id="{00000000-0008-0000-1000-000004C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Dupliquer feuille +7j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22</xdr:row>
          <xdr:rowOff>133350</xdr:rowOff>
        </xdr:from>
        <xdr:to>
          <xdr:col>14</xdr:col>
          <xdr:colOff>942975</xdr:colOff>
          <xdr:row>25</xdr:row>
          <xdr:rowOff>47625</xdr:rowOff>
        </xdr:to>
        <xdr:sp macro="" textlink="">
          <xdr:nvSpPr>
            <xdr:cNvPr id="116741" name="Button 5" hidden="1">
              <a:extLst>
                <a:ext uri="{63B3BB69-23CF-44E3-9099-C40C66FF867C}">
                  <a14:compatExt spid="_x0000_s116741"/>
                </a:ext>
                <a:ext uri="{FF2B5EF4-FFF2-40B4-BE49-F238E27FC236}">
                  <a16:creationId xmlns:a16="http://schemas.microsoft.com/office/drawing/2014/main" id="{00000000-0008-0000-1000-000005C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SET MIROIR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26</xdr:row>
          <xdr:rowOff>219075</xdr:rowOff>
        </xdr:from>
        <xdr:to>
          <xdr:col>14</xdr:col>
          <xdr:colOff>933450</xdr:colOff>
          <xdr:row>29</xdr:row>
          <xdr:rowOff>95250</xdr:rowOff>
        </xdr:to>
        <xdr:sp macro="" textlink="">
          <xdr:nvSpPr>
            <xdr:cNvPr id="116742" name="Button 6" hidden="1">
              <a:extLst>
                <a:ext uri="{63B3BB69-23CF-44E3-9099-C40C66FF867C}">
                  <a14:compatExt spid="_x0000_s116742"/>
                </a:ext>
                <a:ext uri="{FF2B5EF4-FFF2-40B4-BE49-F238E27FC236}">
                  <a16:creationId xmlns:a16="http://schemas.microsoft.com/office/drawing/2014/main" id="{00000000-0008-0000-1000-000006C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CLEAR SET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123825</xdr:colOff>
          <xdr:row>30</xdr:row>
          <xdr:rowOff>133350</xdr:rowOff>
        </xdr:from>
        <xdr:to>
          <xdr:col>14</xdr:col>
          <xdr:colOff>923925</xdr:colOff>
          <xdr:row>32</xdr:row>
          <xdr:rowOff>161925</xdr:rowOff>
        </xdr:to>
        <xdr:sp macro="" textlink="">
          <xdr:nvSpPr>
            <xdr:cNvPr id="116743" name="Button 7" hidden="1">
              <a:extLst>
                <a:ext uri="{63B3BB69-23CF-44E3-9099-C40C66FF867C}">
                  <a14:compatExt spid="_x0000_s116743"/>
                </a:ext>
                <a:ext uri="{FF2B5EF4-FFF2-40B4-BE49-F238E27FC236}">
                  <a16:creationId xmlns:a16="http://schemas.microsoft.com/office/drawing/2014/main" id="{00000000-0008-0000-1000-000007C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Tempo</a:t>
              </a:r>
            </a:p>
            <a:p>
              <a:pPr algn="ctr" rtl="0">
                <a:defRPr sz="1000"/>
              </a:pPr>
              <a:r>
                <a:rPr lang="fr-FR"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33</xdr:row>
          <xdr:rowOff>57150</xdr:rowOff>
        </xdr:from>
        <xdr:to>
          <xdr:col>14</xdr:col>
          <xdr:colOff>895350</xdr:colOff>
          <xdr:row>35</xdr:row>
          <xdr:rowOff>228600</xdr:rowOff>
        </xdr:to>
        <xdr:sp macro="" textlink="">
          <xdr:nvSpPr>
            <xdr:cNvPr id="116744" name="Button 8" hidden="1">
              <a:extLst>
                <a:ext uri="{63B3BB69-23CF-44E3-9099-C40C66FF867C}">
                  <a14:compatExt spid="_x0000_s116744"/>
                </a:ext>
                <a:ext uri="{FF2B5EF4-FFF2-40B4-BE49-F238E27FC236}">
                  <a16:creationId xmlns:a16="http://schemas.microsoft.com/office/drawing/2014/main" id="{00000000-0008-0000-1000-000008C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FULL </a:t>
              </a:r>
            </a:p>
            <a:p>
              <a:pPr algn="ctr" rtl="0">
                <a:defRPr sz="1000"/>
              </a:pPr>
              <a:r>
                <a:rPr lang="fr-FR" sz="1100" b="0" i="0" u="none" strike="noStrike" baseline="0">
                  <a:solidFill>
                    <a:srgbClr val="000000"/>
                  </a:solidFill>
                  <a:latin typeface="Calibri"/>
                  <a:cs typeface="Calibri"/>
                </a:rPr>
                <a:t>RESET</a:t>
              </a:r>
            </a:p>
            <a:p>
              <a:pPr algn="ctr" rtl="0">
                <a:defRPr sz="1000"/>
              </a:pPr>
              <a:r>
                <a:rPr lang="fr-FR" sz="1100" b="0" i="0" u="none" strike="noStrike" baseline="0">
                  <a:solidFill>
                    <a:srgbClr val="000000"/>
                  </a:solidFill>
                  <a:latin typeface="Calibri"/>
                  <a:cs typeface="Calibri"/>
                </a:rPr>
                <a:t>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37</xdr:row>
          <xdr:rowOff>0</xdr:rowOff>
        </xdr:from>
        <xdr:to>
          <xdr:col>14</xdr:col>
          <xdr:colOff>914400</xdr:colOff>
          <xdr:row>40</xdr:row>
          <xdr:rowOff>19050</xdr:rowOff>
        </xdr:to>
        <xdr:sp macro="" textlink="">
          <xdr:nvSpPr>
            <xdr:cNvPr id="116745" name="Button 9" hidden="1">
              <a:extLst>
                <a:ext uri="{63B3BB69-23CF-44E3-9099-C40C66FF867C}">
                  <a14:compatExt spid="_x0000_s116745"/>
                </a:ext>
                <a:ext uri="{FF2B5EF4-FFF2-40B4-BE49-F238E27FC236}">
                  <a16:creationId xmlns:a16="http://schemas.microsoft.com/office/drawing/2014/main" id="{00000000-0008-0000-1000-000009C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Config</a:t>
              </a:r>
            </a:p>
            <a:p>
              <a:pPr algn="ctr" rtl="0">
                <a:defRPr sz="1000"/>
              </a:pPr>
              <a:r>
                <a:rPr lang="fr-FR" sz="1100" b="0" i="0" u="none" strike="noStrike" baseline="0">
                  <a:solidFill>
                    <a:srgbClr val="000000"/>
                  </a:solidFill>
                  <a:latin typeface="Calibri"/>
                  <a:cs typeface="Calibri"/>
                </a:rPr>
                <a:t>RPE </a:t>
              </a:r>
            </a:p>
            <a:p>
              <a:pPr algn="ctr" rtl="0">
                <a:defRPr sz="1000"/>
              </a:pPr>
              <a:r>
                <a:rPr lang="fr-FR" sz="1100" b="0" i="0" u="none" strike="noStrike" baseline="0">
                  <a:solidFill>
                    <a:srgbClr val="000000"/>
                  </a:solidFill>
                  <a:latin typeface="Calibri"/>
                  <a:cs typeface="Calibri"/>
                </a:rPr>
                <a:t>CONDI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41</xdr:row>
          <xdr:rowOff>0</xdr:rowOff>
        </xdr:from>
        <xdr:to>
          <xdr:col>14</xdr:col>
          <xdr:colOff>914400</xdr:colOff>
          <xdr:row>44</xdr:row>
          <xdr:rowOff>19050</xdr:rowOff>
        </xdr:to>
        <xdr:sp macro="" textlink="">
          <xdr:nvSpPr>
            <xdr:cNvPr id="116746" name="Button 10" hidden="1">
              <a:extLst>
                <a:ext uri="{63B3BB69-23CF-44E3-9099-C40C66FF867C}">
                  <a14:compatExt spid="_x0000_s116746"/>
                </a:ext>
                <a:ext uri="{FF2B5EF4-FFF2-40B4-BE49-F238E27FC236}">
                  <a16:creationId xmlns:a16="http://schemas.microsoft.com/office/drawing/2014/main" id="{00000000-0008-0000-1000-00000AC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Dupliqué Semaine</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95250</xdr:colOff>
          <xdr:row>6</xdr:row>
          <xdr:rowOff>114300</xdr:rowOff>
        </xdr:from>
        <xdr:to>
          <xdr:col>14</xdr:col>
          <xdr:colOff>962025</xdr:colOff>
          <xdr:row>8</xdr:row>
          <xdr:rowOff>104775</xdr:rowOff>
        </xdr:to>
        <xdr:sp macro="" textlink="">
          <xdr:nvSpPr>
            <xdr:cNvPr id="117761" name="Button 1" hidden="1">
              <a:extLst>
                <a:ext uri="{63B3BB69-23CF-44E3-9099-C40C66FF867C}">
                  <a14:compatExt spid="_x0000_s117761"/>
                </a:ext>
                <a:ext uri="{FF2B5EF4-FFF2-40B4-BE49-F238E27FC236}">
                  <a16:creationId xmlns:a16="http://schemas.microsoft.com/office/drawing/2014/main" id="{00000000-0008-0000-1100-000001CC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SUPP 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9</xdr:row>
          <xdr:rowOff>114300</xdr:rowOff>
        </xdr:from>
        <xdr:to>
          <xdr:col>14</xdr:col>
          <xdr:colOff>952500</xdr:colOff>
          <xdr:row>11</xdr:row>
          <xdr:rowOff>180975</xdr:rowOff>
        </xdr:to>
        <xdr:sp macro="" textlink="">
          <xdr:nvSpPr>
            <xdr:cNvPr id="117762" name="Button 2" hidden="1">
              <a:extLst>
                <a:ext uri="{63B3BB69-23CF-44E3-9099-C40C66FF867C}">
                  <a14:compatExt spid="_x0000_s117762"/>
                </a:ext>
                <a:ext uri="{FF2B5EF4-FFF2-40B4-BE49-F238E27FC236}">
                  <a16:creationId xmlns:a16="http://schemas.microsoft.com/office/drawing/2014/main" id="{00000000-0008-0000-1100-000002CC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Ajout valeur O13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14</xdr:row>
          <xdr:rowOff>152400</xdr:rowOff>
        </xdr:from>
        <xdr:to>
          <xdr:col>14</xdr:col>
          <xdr:colOff>923925</xdr:colOff>
          <xdr:row>17</xdr:row>
          <xdr:rowOff>9525</xdr:rowOff>
        </xdr:to>
        <xdr:sp macro="" textlink="">
          <xdr:nvSpPr>
            <xdr:cNvPr id="117763" name="Button 3" hidden="1">
              <a:extLst>
                <a:ext uri="{63B3BB69-23CF-44E3-9099-C40C66FF867C}">
                  <a14:compatExt spid="_x0000_s117763"/>
                </a:ext>
                <a:ext uri="{FF2B5EF4-FFF2-40B4-BE49-F238E27FC236}">
                  <a16:creationId xmlns:a16="http://schemas.microsoft.com/office/drawing/2014/main" id="{00000000-0008-0000-1100-000003CC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SWAP CELLULES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18</xdr:row>
          <xdr:rowOff>142875</xdr:rowOff>
        </xdr:from>
        <xdr:to>
          <xdr:col>14</xdr:col>
          <xdr:colOff>942975</xdr:colOff>
          <xdr:row>21</xdr:row>
          <xdr:rowOff>28575</xdr:rowOff>
        </xdr:to>
        <xdr:sp macro="" textlink="">
          <xdr:nvSpPr>
            <xdr:cNvPr id="117764" name="Button 4" hidden="1">
              <a:extLst>
                <a:ext uri="{63B3BB69-23CF-44E3-9099-C40C66FF867C}">
                  <a14:compatExt spid="_x0000_s117764"/>
                </a:ext>
                <a:ext uri="{FF2B5EF4-FFF2-40B4-BE49-F238E27FC236}">
                  <a16:creationId xmlns:a16="http://schemas.microsoft.com/office/drawing/2014/main" id="{00000000-0008-0000-1100-000004CC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Dupliquer feuille +7j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22</xdr:row>
          <xdr:rowOff>133350</xdr:rowOff>
        </xdr:from>
        <xdr:to>
          <xdr:col>14</xdr:col>
          <xdr:colOff>942975</xdr:colOff>
          <xdr:row>25</xdr:row>
          <xdr:rowOff>47625</xdr:rowOff>
        </xdr:to>
        <xdr:sp macro="" textlink="">
          <xdr:nvSpPr>
            <xdr:cNvPr id="117765" name="Button 5" hidden="1">
              <a:extLst>
                <a:ext uri="{63B3BB69-23CF-44E3-9099-C40C66FF867C}">
                  <a14:compatExt spid="_x0000_s117765"/>
                </a:ext>
                <a:ext uri="{FF2B5EF4-FFF2-40B4-BE49-F238E27FC236}">
                  <a16:creationId xmlns:a16="http://schemas.microsoft.com/office/drawing/2014/main" id="{00000000-0008-0000-1100-000005CC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SET MIROIR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26</xdr:row>
          <xdr:rowOff>219075</xdr:rowOff>
        </xdr:from>
        <xdr:to>
          <xdr:col>14</xdr:col>
          <xdr:colOff>933450</xdr:colOff>
          <xdr:row>29</xdr:row>
          <xdr:rowOff>95250</xdr:rowOff>
        </xdr:to>
        <xdr:sp macro="" textlink="">
          <xdr:nvSpPr>
            <xdr:cNvPr id="117766" name="Button 6" hidden="1">
              <a:extLst>
                <a:ext uri="{63B3BB69-23CF-44E3-9099-C40C66FF867C}">
                  <a14:compatExt spid="_x0000_s117766"/>
                </a:ext>
                <a:ext uri="{FF2B5EF4-FFF2-40B4-BE49-F238E27FC236}">
                  <a16:creationId xmlns:a16="http://schemas.microsoft.com/office/drawing/2014/main" id="{00000000-0008-0000-1100-000006CC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CLEAR SET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123825</xdr:colOff>
          <xdr:row>30</xdr:row>
          <xdr:rowOff>133350</xdr:rowOff>
        </xdr:from>
        <xdr:to>
          <xdr:col>14</xdr:col>
          <xdr:colOff>923925</xdr:colOff>
          <xdr:row>32</xdr:row>
          <xdr:rowOff>161925</xdr:rowOff>
        </xdr:to>
        <xdr:sp macro="" textlink="">
          <xdr:nvSpPr>
            <xdr:cNvPr id="117767" name="Button 7" hidden="1">
              <a:extLst>
                <a:ext uri="{63B3BB69-23CF-44E3-9099-C40C66FF867C}">
                  <a14:compatExt spid="_x0000_s117767"/>
                </a:ext>
                <a:ext uri="{FF2B5EF4-FFF2-40B4-BE49-F238E27FC236}">
                  <a16:creationId xmlns:a16="http://schemas.microsoft.com/office/drawing/2014/main" id="{00000000-0008-0000-1100-000007CC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Tempo</a:t>
              </a:r>
            </a:p>
            <a:p>
              <a:pPr algn="ctr" rtl="0">
                <a:defRPr sz="1000"/>
              </a:pPr>
              <a:r>
                <a:rPr lang="fr-FR"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33</xdr:row>
          <xdr:rowOff>57150</xdr:rowOff>
        </xdr:from>
        <xdr:to>
          <xdr:col>14</xdr:col>
          <xdr:colOff>895350</xdr:colOff>
          <xdr:row>35</xdr:row>
          <xdr:rowOff>228600</xdr:rowOff>
        </xdr:to>
        <xdr:sp macro="" textlink="">
          <xdr:nvSpPr>
            <xdr:cNvPr id="117768" name="Button 8" hidden="1">
              <a:extLst>
                <a:ext uri="{63B3BB69-23CF-44E3-9099-C40C66FF867C}">
                  <a14:compatExt spid="_x0000_s117768"/>
                </a:ext>
                <a:ext uri="{FF2B5EF4-FFF2-40B4-BE49-F238E27FC236}">
                  <a16:creationId xmlns:a16="http://schemas.microsoft.com/office/drawing/2014/main" id="{00000000-0008-0000-1100-000008CC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FULL </a:t>
              </a:r>
            </a:p>
            <a:p>
              <a:pPr algn="ctr" rtl="0">
                <a:defRPr sz="1000"/>
              </a:pPr>
              <a:r>
                <a:rPr lang="fr-FR" sz="1100" b="0" i="0" u="none" strike="noStrike" baseline="0">
                  <a:solidFill>
                    <a:srgbClr val="000000"/>
                  </a:solidFill>
                  <a:latin typeface="Calibri"/>
                  <a:cs typeface="Calibri"/>
                </a:rPr>
                <a:t>RESET</a:t>
              </a:r>
            </a:p>
            <a:p>
              <a:pPr algn="ctr" rtl="0">
                <a:defRPr sz="1000"/>
              </a:pPr>
              <a:r>
                <a:rPr lang="fr-FR" sz="1100" b="0" i="0" u="none" strike="noStrike" baseline="0">
                  <a:solidFill>
                    <a:srgbClr val="000000"/>
                  </a:solidFill>
                  <a:latin typeface="Calibri"/>
                  <a:cs typeface="Calibri"/>
                </a:rPr>
                <a:t>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37</xdr:row>
          <xdr:rowOff>0</xdr:rowOff>
        </xdr:from>
        <xdr:to>
          <xdr:col>14</xdr:col>
          <xdr:colOff>914400</xdr:colOff>
          <xdr:row>40</xdr:row>
          <xdr:rowOff>19050</xdr:rowOff>
        </xdr:to>
        <xdr:sp macro="" textlink="">
          <xdr:nvSpPr>
            <xdr:cNvPr id="117769" name="Button 9" hidden="1">
              <a:extLst>
                <a:ext uri="{63B3BB69-23CF-44E3-9099-C40C66FF867C}">
                  <a14:compatExt spid="_x0000_s117769"/>
                </a:ext>
                <a:ext uri="{FF2B5EF4-FFF2-40B4-BE49-F238E27FC236}">
                  <a16:creationId xmlns:a16="http://schemas.microsoft.com/office/drawing/2014/main" id="{00000000-0008-0000-1100-000009CC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Config</a:t>
              </a:r>
            </a:p>
            <a:p>
              <a:pPr algn="ctr" rtl="0">
                <a:defRPr sz="1000"/>
              </a:pPr>
              <a:r>
                <a:rPr lang="fr-FR" sz="1100" b="0" i="0" u="none" strike="noStrike" baseline="0">
                  <a:solidFill>
                    <a:srgbClr val="000000"/>
                  </a:solidFill>
                  <a:latin typeface="Calibri"/>
                  <a:cs typeface="Calibri"/>
                </a:rPr>
                <a:t>RPE </a:t>
              </a:r>
            </a:p>
            <a:p>
              <a:pPr algn="ctr" rtl="0">
                <a:defRPr sz="1000"/>
              </a:pPr>
              <a:r>
                <a:rPr lang="fr-FR" sz="1100" b="0" i="0" u="none" strike="noStrike" baseline="0">
                  <a:solidFill>
                    <a:srgbClr val="000000"/>
                  </a:solidFill>
                  <a:latin typeface="Calibri"/>
                  <a:cs typeface="Calibri"/>
                </a:rPr>
                <a:t>CONDI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41</xdr:row>
          <xdr:rowOff>0</xdr:rowOff>
        </xdr:from>
        <xdr:to>
          <xdr:col>14</xdr:col>
          <xdr:colOff>914400</xdr:colOff>
          <xdr:row>44</xdr:row>
          <xdr:rowOff>19050</xdr:rowOff>
        </xdr:to>
        <xdr:sp macro="" textlink="">
          <xdr:nvSpPr>
            <xdr:cNvPr id="117770" name="Button 10" hidden="1">
              <a:extLst>
                <a:ext uri="{63B3BB69-23CF-44E3-9099-C40C66FF867C}">
                  <a14:compatExt spid="_x0000_s117770"/>
                </a:ext>
                <a:ext uri="{FF2B5EF4-FFF2-40B4-BE49-F238E27FC236}">
                  <a16:creationId xmlns:a16="http://schemas.microsoft.com/office/drawing/2014/main" id="{00000000-0008-0000-1100-00000ACC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Dupliqué Semaine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95250</xdr:colOff>
          <xdr:row>6</xdr:row>
          <xdr:rowOff>114300</xdr:rowOff>
        </xdr:from>
        <xdr:to>
          <xdr:col>14</xdr:col>
          <xdr:colOff>962025</xdr:colOff>
          <xdr:row>8</xdr:row>
          <xdr:rowOff>104775</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1200-000001D0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SUPP 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9</xdr:row>
          <xdr:rowOff>114300</xdr:rowOff>
        </xdr:from>
        <xdr:to>
          <xdr:col>14</xdr:col>
          <xdr:colOff>952500</xdr:colOff>
          <xdr:row>11</xdr:row>
          <xdr:rowOff>180975</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1200-000002D0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Ajout valeur O13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14</xdr:row>
          <xdr:rowOff>152400</xdr:rowOff>
        </xdr:from>
        <xdr:to>
          <xdr:col>14</xdr:col>
          <xdr:colOff>923925</xdr:colOff>
          <xdr:row>17</xdr:row>
          <xdr:rowOff>9525</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1200-000003D0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SWAP CELLULES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18</xdr:row>
          <xdr:rowOff>142875</xdr:rowOff>
        </xdr:from>
        <xdr:to>
          <xdr:col>14</xdr:col>
          <xdr:colOff>942975</xdr:colOff>
          <xdr:row>21</xdr:row>
          <xdr:rowOff>28575</xdr:rowOff>
        </xdr:to>
        <xdr:sp macro="" textlink="">
          <xdr:nvSpPr>
            <xdr:cNvPr id="118788" name="Button 4" hidden="1">
              <a:extLst>
                <a:ext uri="{63B3BB69-23CF-44E3-9099-C40C66FF867C}">
                  <a14:compatExt spid="_x0000_s118788"/>
                </a:ext>
                <a:ext uri="{FF2B5EF4-FFF2-40B4-BE49-F238E27FC236}">
                  <a16:creationId xmlns:a16="http://schemas.microsoft.com/office/drawing/2014/main" id="{00000000-0008-0000-1200-000004D0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Dupliquer feuille +7j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22</xdr:row>
          <xdr:rowOff>133350</xdr:rowOff>
        </xdr:from>
        <xdr:to>
          <xdr:col>14</xdr:col>
          <xdr:colOff>942975</xdr:colOff>
          <xdr:row>25</xdr:row>
          <xdr:rowOff>47625</xdr:rowOff>
        </xdr:to>
        <xdr:sp macro="" textlink="">
          <xdr:nvSpPr>
            <xdr:cNvPr id="118789" name="Button 5" hidden="1">
              <a:extLst>
                <a:ext uri="{63B3BB69-23CF-44E3-9099-C40C66FF867C}">
                  <a14:compatExt spid="_x0000_s118789"/>
                </a:ext>
                <a:ext uri="{FF2B5EF4-FFF2-40B4-BE49-F238E27FC236}">
                  <a16:creationId xmlns:a16="http://schemas.microsoft.com/office/drawing/2014/main" id="{00000000-0008-0000-1200-000005D0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SET MIROIR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26</xdr:row>
          <xdr:rowOff>219075</xdr:rowOff>
        </xdr:from>
        <xdr:to>
          <xdr:col>14</xdr:col>
          <xdr:colOff>933450</xdr:colOff>
          <xdr:row>29</xdr:row>
          <xdr:rowOff>95250</xdr:rowOff>
        </xdr:to>
        <xdr:sp macro="" textlink="">
          <xdr:nvSpPr>
            <xdr:cNvPr id="118790" name="Button 6" hidden="1">
              <a:extLst>
                <a:ext uri="{63B3BB69-23CF-44E3-9099-C40C66FF867C}">
                  <a14:compatExt spid="_x0000_s118790"/>
                </a:ext>
                <a:ext uri="{FF2B5EF4-FFF2-40B4-BE49-F238E27FC236}">
                  <a16:creationId xmlns:a16="http://schemas.microsoft.com/office/drawing/2014/main" id="{00000000-0008-0000-1200-000006D0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CLEAR SET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123825</xdr:colOff>
          <xdr:row>30</xdr:row>
          <xdr:rowOff>133350</xdr:rowOff>
        </xdr:from>
        <xdr:to>
          <xdr:col>14</xdr:col>
          <xdr:colOff>923925</xdr:colOff>
          <xdr:row>32</xdr:row>
          <xdr:rowOff>161925</xdr:rowOff>
        </xdr:to>
        <xdr:sp macro="" textlink="">
          <xdr:nvSpPr>
            <xdr:cNvPr id="118791" name="Button 7" hidden="1">
              <a:extLst>
                <a:ext uri="{63B3BB69-23CF-44E3-9099-C40C66FF867C}">
                  <a14:compatExt spid="_x0000_s118791"/>
                </a:ext>
                <a:ext uri="{FF2B5EF4-FFF2-40B4-BE49-F238E27FC236}">
                  <a16:creationId xmlns:a16="http://schemas.microsoft.com/office/drawing/2014/main" id="{00000000-0008-0000-1200-000007D0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Tempo</a:t>
              </a:r>
            </a:p>
            <a:p>
              <a:pPr algn="ctr" rtl="0">
                <a:defRPr sz="1000"/>
              </a:pPr>
              <a:r>
                <a:rPr lang="fr-FR"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33</xdr:row>
          <xdr:rowOff>57150</xdr:rowOff>
        </xdr:from>
        <xdr:to>
          <xdr:col>14</xdr:col>
          <xdr:colOff>895350</xdr:colOff>
          <xdr:row>35</xdr:row>
          <xdr:rowOff>228600</xdr:rowOff>
        </xdr:to>
        <xdr:sp macro="" textlink="">
          <xdr:nvSpPr>
            <xdr:cNvPr id="118792" name="Button 8" hidden="1">
              <a:extLst>
                <a:ext uri="{63B3BB69-23CF-44E3-9099-C40C66FF867C}">
                  <a14:compatExt spid="_x0000_s118792"/>
                </a:ext>
                <a:ext uri="{FF2B5EF4-FFF2-40B4-BE49-F238E27FC236}">
                  <a16:creationId xmlns:a16="http://schemas.microsoft.com/office/drawing/2014/main" id="{00000000-0008-0000-1200-000008D0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FULL </a:t>
              </a:r>
            </a:p>
            <a:p>
              <a:pPr algn="ctr" rtl="0">
                <a:defRPr sz="1000"/>
              </a:pPr>
              <a:r>
                <a:rPr lang="fr-FR" sz="1100" b="0" i="0" u="none" strike="noStrike" baseline="0">
                  <a:solidFill>
                    <a:srgbClr val="000000"/>
                  </a:solidFill>
                  <a:latin typeface="Calibri"/>
                  <a:cs typeface="Calibri"/>
                </a:rPr>
                <a:t>RESET</a:t>
              </a:r>
            </a:p>
            <a:p>
              <a:pPr algn="ctr" rtl="0">
                <a:defRPr sz="1000"/>
              </a:pPr>
              <a:r>
                <a:rPr lang="fr-FR" sz="1100" b="0" i="0" u="none" strike="noStrike" baseline="0">
                  <a:solidFill>
                    <a:srgbClr val="000000"/>
                  </a:solidFill>
                  <a:latin typeface="Calibri"/>
                  <a:cs typeface="Calibri"/>
                </a:rPr>
                <a:t>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37</xdr:row>
          <xdr:rowOff>0</xdr:rowOff>
        </xdr:from>
        <xdr:to>
          <xdr:col>14</xdr:col>
          <xdr:colOff>914400</xdr:colOff>
          <xdr:row>40</xdr:row>
          <xdr:rowOff>19050</xdr:rowOff>
        </xdr:to>
        <xdr:sp macro="" textlink="">
          <xdr:nvSpPr>
            <xdr:cNvPr id="118793" name="Button 9" hidden="1">
              <a:extLst>
                <a:ext uri="{63B3BB69-23CF-44E3-9099-C40C66FF867C}">
                  <a14:compatExt spid="_x0000_s118793"/>
                </a:ext>
                <a:ext uri="{FF2B5EF4-FFF2-40B4-BE49-F238E27FC236}">
                  <a16:creationId xmlns:a16="http://schemas.microsoft.com/office/drawing/2014/main" id="{00000000-0008-0000-1200-000009D0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Config</a:t>
              </a:r>
            </a:p>
            <a:p>
              <a:pPr algn="ctr" rtl="0">
                <a:defRPr sz="1000"/>
              </a:pPr>
              <a:r>
                <a:rPr lang="fr-FR" sz="1100" b="0" i="0" u="none" strike="noStrike" baseline="0">
                  <a:solidFill>
                    <a:srgbClr val="000000"/>
                  </a:solidFill>
                  <a:latin typeface="Calibri"/>
                  <a:cs typeface="Calibri"/>
                </a:rPr>
                <a:t>RPE </a:t>
              </a:r>
            </a:p>
            <a:p>
              <a:pPr algn="ctr" rtl="0">
                <a:defRPr sz="1000"/>
              </a:pPr>
              <a:r>
                <a:rPr lang="fr-FR" sz="1100" b="0" i="0" u="none" strike="noStrike" baseline="0">
                  <a:solidFill>
                    <a:srgbClr val="000000"/>
                  </a:solidFill>
                  <a:latin typeface="Calibri"/>
                  <a:cs typeface="Calibri"/>
                </a:rPr>
                <a:t>CONDI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41</xdr:row>
          <xdr:rowOff>0</xdr:rowOff>
        </xdr:from>
        <xdr:to>
          <xdr:col>14</xdr:col>
          <xdr:colOff>914400</xdr:colOff>
          <xdr:row>44</xdr:row>
          <xdr:rowOff>19050</xdr:rowOff>
        </xdr:to>
        <xdr:sp macro="" textlink="">
          <xdr:nvSpPr>
            <xdr:cNvPr id="118794" name="Button 10" hidden="1">
              <a:extLst>
                <a:ext uri="{63B3BB69-23CF-44E3-9099-C40C66FF867C}">
                  <a14:compatExt spid="_x0000_s118794"/>
                </a:ext>
                <a:ext uri="{FF2B5EF4-FFF2-40B4-BE49-F238E27FC236}">
                  <a16:creationId xmlns:a16="http://schemas.microsoft.com/office/drawing/2014/main" id="{00000000-0008-0000-1200-00000AD0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Dupliqué Semaine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95250</xdr:colOff>
          <xdr:row>6</xdr:row>
          <xdr:rowOff>114300</xdr:rowOff>
        </xdr:from>
        <xdr:to>
          <xdr:col>14</xdr:col>
          <xdr:colOff>962025</xdr:colOff>
          <xdr:row>8</xdr:row>
          <xdr:rowOff>104775</xdr:rowOff>
        </xdr:to>
        <xdr:sp macro="" textlink="">
          <xdr:nvSpPr>
            <xdr:cNvPr id="119809" name="Button 1" hidden="1">
              <a:extLst>
                <a:ext uri="{63B3BB69-23CF-44E3-9099-C40C66FF867C}">
                  <a14:compatExt spid="_x0000_s119809"/>
                </a:ext>
                <a:ext uri="{FF2B5EF4-FFF2-40B4-BE49-F238E27FC236}">
                  <a16:creationId xmlns:a16="http://schemas.microsoft.com/office/drawing/2014/main" id="{00000000-0008-0000-1300-000001D4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SUPP 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9</xdr:row>
          <xdr:rowOff>114300</xdr:rowOff>
        </xdr:from>
        <xdr:to>
          <xdr:col>14</xdr:col>
          <xdr:colOff>952500</xdr:colOff>
          <xdr:row>11</xdr:row>
          <xdr:rowOff>180975</xdr:rowOff>
        </xdr:to>
        <xdr:sp macro="" textlink="">
          <xdr:nvSpPr>
            <xdr:cNvPr id="119810" name="Button 2" hidden="1">
              <a:extLst>
                <a:ext uri="{63B3BB69-23CF-44E3-9099-C40C66FF867C}">
                  <a14:compatExt spid="_x0000_s119810"/>
                </a:ext>
                <a:ext uri="{FF2B5EF4-FFF2-40B4-BE49-F238E27FC236}">
                  <a16:creationId xmlns:a16="http://schemas.microsoft.com/office/drawing/2014/main" id="{00000000-0008-0000-1300-000002D4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Ajout valeur O13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14</xdr:row>
          <xdr:rowOff>152400</xdr:rowOff>
        </xdr:from>
        <xdr:to>
          <xdr:col>14</xdr:col>
          <xdr:colOff>923925</xdr:colOff>
          <xdr:row>17</xdr:row>
          <xdr:rowOff>9525</xdr:rowOff>
        </xdr:to>
        <xdr:sp macro="" textlink="">
          <xdr:nvSpPr>
            <xdr:cNvPr id="119811" name="Button 3" hidden="1">
              <a:extLst>
                <a:ext uri="{63B3BB69-23CF-44E3-9099-C40C66FF867C}">
                  <a14:compatExt spid="_x0000_s119811"/>
                </a:ext>
                <a:ext uri="{FF2B5EF4-FFF2-40B4-BE49-F238E27FC236}">
                  <a16:creationId xmlns:a16="http://schemas.microsoft.com/office/drawing/2014/main" id="{00000000-0008-0000-1300-000003D4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SWAP CELLULES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18</xdr:row>
          <xdr:rowOff>142875</xdr:rowOff>
        </xdr:from>
        <xdr:to>
          <xdr:col>14</xdr:col>
          <xdr:colOff>942975</xdr:colOff>
          <xdr:row>21</xdr:row>
          <xdr:rowOff>28575</xdr:rowOff>
        </xdr:to>
        <xdr:sp macro="" textlink="">
          <xdr:nvSpPr>
            <xdr:cNvPr id="119812" name="Button 4" hidden="1">
              <a:extLst>
                <a:ext uri="{63B3BB69-23CF-44E3-9099-C40C66FF867C}">
                  <a14:compatExt spid="_x0000_s119812"/>
                </a:ext>
                <a:ext uri="{FF2B5EF4-FFF2-40B4-BE49-F238E27FC236}">
                  <a16:creationId xmlns:a16="http://schemas.microsoft.com/office/drawing/2014/main" id="{00000000-0008-0000-1300-000004D4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Dupliquer feuille +7j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22</xdr:row>
          <xdr:rowOff>133350</xdr:rowOff>
        </xdr:from>
        <xdr:to>
          <xdr:col>14</xdr:col>
          <xdr:colOff>942975</xdr:colOff>
          <xdr:row>25</xdr:row>
          <xdr:rowOff>47625</xdr:rowOff>
        </xdr:to>
        <xdr:sp macro="" textlink="">
          <xdr:nvSpPr>
            <xdr:cNvPr id="119813" name="Button 5" hidden="1">
              <a:extLst>
                <a:ext uri="{63B3BB69-23CF-44E3-9099-C40C66FF867C}">
                  <a14:compatExt spid="_x0000_s119813"/>
                </a:ext>
                <a:ext uri="{FF2B5EF4-FFF2-40B4-BE49-F238E27FC236}">
                  <a16:creationId xmlns:a16="http://schemas.microsoft.com/office/drawing/2014/main" id="{00000000-0008-0000-1300-000005D4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SET MIROIR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26</xdr:row>
          <xdr:rowOff>219075</xdr:rowOff>
        </xdr:from>
        <xdr:to>
          <xdr:col>14</xdr:col>
          <xdr:colOff>933450</xdr:colOff>
          <xdr:row>29</xdr:row>
          <xdr:rowOff>95250</xdr:rowOff>
        </xdr:to>
        <xdr:sp macro="" textlink="">
          <xdr:nvSpPr>
            <xdr:cNvPr id="119814" name="Button 6" hidden="1">
              <a:extLst>
                <a:ext uri="{63B3BB69-23CF-44E3-9099-C40C66FF867C}">
                  <a14:compatExt spid="_x0000_s119814"/>
                </a:ext>
                <a:ext uri="{FF2B5EF4-FFF2-40B4-BE49-F238E27FC236}">
                  <a16:creationId xmlns:a16="http://schemas.microsoft.com/office/drawing/2014/main" id="{00000000-0008-0000-1300-000006D4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CLEAR SET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123825</xdr:colOff>
          <xdr:row>30</xdr:row>
          <xdr:rowOff>133350</xdr:rowOff>
        </xdr:from>
        <xdr:to>
          <xdr:col>14</xdr:col>
          <xdr:colOff>923925</xdr:colOff>
          <xdr:row>32</xdr:row>
          <xdr:rowOff>161925</xdr:rowOff>
        </xdr:to>
        <xdr:sp macro="" textlink="">
          <xdr:nvSpPr>
            <xdr:cNvPr id="119815" name="Button 7" hidden="1">
              <a:extLst>
                <a:ext uri="{63B3BB69-23CF-44E3-9099-C40C66FF867C}">
                  <a14:compatExt spid="_x0000_s119815"/>
                </a:ext>
                <a:ext uri="{FF2B5EF4-FFF2-40B4-BE49-F238E27FC236}">
                  <a16:creationId xmlns:a16="http://schemas.microsoft.com/office/drawing/2014/main" id="{00000000-0008-0000-1300-000007D4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Tempo</a:t>
              </a:r>
            </a:p>
            <a:p>
              <a:pPr algn="ctr" rtl="0">
                <a:defRPr sz="1000"/>
              </a:pPr>
              <a:r>
                <a:rPr lang="fr-FR"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33</xdr:row>
          <xdr:rowOff>57150</xdr:rowOff>
        </xdr:from>
        <xdr:to>
          <xdr:col>14</xdr:col>
          <xdr:colOff>895350</xdr:colOff>
          <xdr:row>35</xdr:row>
          <xdr:rowOff>228600</xdr:rowOff>
        </xdr:to>
        <xdr:sp macro="" textlink="">
          <xdr:nvSpPr>
            <xdr:cNvPr id="119816" name="Button 8" hidden="1">
              <a:extLst>
                <a:ext uri="{63B3BB69-23CF-44E3-9099-C40C66FF867C}">
                  <a14:compatExt spid="_x0000_s119816"/>
                </a:ext>
                <a:ext uri="{FF2B5EF4-FFF2-40B4-BE49-F238E27FC236}">
                  <a16:creationId xmlns:a16="http://schemas.microsoft.com/office/drawing/2014/main" id="{00000000-0008-0000-1300-000008D4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FULL </a:t>
              </a:r>
            </a:p>
            <a:p>
              <a:pPr algn="ctr" rtl="0">
                <a:defRPr sz="1000"/>
              </a:pPr>
              <a:r>
                <a:rPr lang="fr-FR" sz="1100" b="0" i="0" u="none" strike="noStrike" baseline="0">
                  <a:solidFill>
                    <a:srgbClr val="000000"/>
                  </a:solidFill>
                  <a:latin typeface="Calibri"/>
                  <a:cs typeface="Calibri"/>
                </a:rPr>
                <a:t>RESET</a:t>
              </a:r>
            </a:p>
            <a:p>
              <a:pPr algn="ctr" rtl="0">
                <a:defRPr sz="1000"/>
              </a:pPr>
              <a:r>
                <a:rPr lang="fr-FR" sz="1100" b="0" i="0" u="none" strike="noStrike" baseline="0">
                  <a:solidFill>
                    <a:srgbClr val="000000"/>
                  </a:solidFill>
                  <a:latin typeface="Calibri"/>
                  <a:cs typeface="Calibri"/>
                </a:rPr>
                <a:t>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37</xdr:row>
          <xdr:rowOff>0</xdr:rowOff>
        </xdr:from>
        <xdr:to>
          <xdr:col>14</xdr:col>
          <xdr:colOff>914400</xdr:colOff>
          <xdr:row>40</xdr:row>
          <xdr:rowOff>19050</xdr:rowOff>
        </xdr:to>
        <xdr:sp macro="" textlink="">
          <xdr:nvSpPr>
            <xdr:cNvPr id="119817" name="Button 9" hidden="1">
              <a:extLst>
                <a:ext uri="{63B3BB69-23CF-44E3-9099-C40C66FF867C}">
                  <a14:compatExt spid="_x0000_s119817"/>
                </a:ext>
                <a:ext uri="{FF2B5EF4-FFF2-40B4-BE49-F238E27FC236}">
                  <a16:creationId xmlns:a16="http://schemas.microsoft.com/office/drawing/2014/main" id="{00000000-0008-0000-1300-000009D4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Config</a:t>
              </a:r>
            </a:p>
            <a:p>
              <a:pPr algn="ctr" rtl="0">
                <a:defRPr sz="1000"/>
              </a:pPr>
              <a:r>
                <a:rPr lang="fr-FR" sz="1100" b="0" i="0" u="none" strike="noStrike" baseline="0">
                  <a:solidFill>
                    <a:srgbClr val="000000"/>
                  </a:solidFill>
                  <a:latin typeface="Calibri"/>
                  <a:cs typeface="Calibri"/>
                </a:rPr>
                <a:t>RPE </a:t>
              </a:r>
            </a:p>
            <a:p>
              <a:pPr algn="ctr" rtl="0">
                <a:defRPr sz="1000"/>
              </a:pPr>
              <a:r>
                <a:rPr lang="fr-FR" sz="1100" b="0" i="0" u="none" strike="noStrike" baseline="0">
                  <a:solidFill>
                    <a:srgbClr val="000000"/>
                  </a:solidFill>
                  <a:latin typeface="Calibri"/>
                  <a:cs typeface="Calibri"/>
                </a:rPr>
                <a:t>CONDI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41</xdr:row>
          <xdr:rowOff>0</xdr:rowOff>
        </xdr:from>
        <xdr:to>
          <xdr:col>14</xdr:col>
          <xdr:colOff>914400</xdr:colOff>
          <xdr:row>44</xdr:row>
          <xdr:rowOff>19050</xdr:rowOff>
        </xdr:to>
        <xdr:sp macro="" textlink="">
          <xdr:nvSpPr>
            <xdr:cNvPr id="119818" name="Button 10" hidden="1">
              <a:extLst>
                <a:ext uri="{63B3BB69-23CF-44E3-9099-C40C66FF867C}">
                  <a14:compatExt spid="_x0000_s119818"/>
                </a:ext>
                <a:ext uri="{FF2B5EF4-FFF2-40B4-BE49-F238E27FC236}">
                  <a16:creationId xmlns:a16="http://schemas.microsoft.com/office/drawing/2014/main" id="{00000000-0008-0000-1300-00000AD4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Dupliqué Semaine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95250</xdr:colOff>
          <xdr:row>6</xdr:row>
          <xdr:rowOff>114300</xdr:rowOff>
        </xdr:from>
        <xdr:to>
          <xdr:col>14</xdr:col>
          <xdr:colOff>962025</xdr:colOff>
          <xdr:row>8</xdr:row>
          <xdr:rowOff>104775</xdr:rowOff>
        </xdr:to>
        <xdr:sp macro="" textlink="">
          <xdr:nvSpPr>
            <xdr:cNvPr id="120833" name="Button 1" hidden="1">
              <a:extLst>
                <a:ext uri="{63B3BB69-23CF-44E3-9099-C40C66FF867C}">
                  <a14:compatExt spid="_x0000_s120833"/>
                </a:ext>
                <a:ext uri="{FF2B5EF4-FFF2-40B4-BE49-F238E27FC236}">
                  <a16:creationId xmlns:a16="http://schemas.microsoft.com/office/drawing/2014/main" id="{00000000-0008-0000-1400-000001D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SUPP 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9</xdr:row>
          <xdr:rowOff>114300</xdr:rowOff>
        </xdr:from>
        <xdr:to>
          <xdr:col>14</xdr:col>
          <xdr:colOff>952500</xdr:colOff>
          <xdr:row>11</xdr:row>
          <xdr:rowOff>180975</xdr:rowOff>
        </xdr:to>
        <xdr:sp macro="" textlink="">
          <xdr:nvSpPr>
            <xdr:cNvPr id="120834" name="Button 2" hidden="1">
              <a:extLst>
                <a:ext uri="{63B3BB69-23CF-44E3-9099-C40C66FF867C}">
                  <a14:compatExt spid="_x0000_s120834"/>
                </a:ext>
                <a:ext uri="{FF2B5EF4-FFF2-40B4-BE49-F238E27FC236}">
                  <a16:creationId xmlns:a16="http://schemas.microsoft.com/office/drawing/2014/main" id="{00000000-0008-0000-1400-000002D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Ajout valeur O13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14</xdr:row>
          <xdr:rowOff>152400</xdr:rowOff>
        </xdr:from>
        <xdr:to>
          <xdr:col>14</xdr:col>
          <xdr:colOff>923925</xdr:colOff>
          <xdr:row>17</xdr:row>
          <xdr:rowOff>9525</xdr:rowOff>
        </xdr:to>
        <xdr:sp macro="" textlink="">
          <xdr:nvSpPr>
            <xdr:cNvPr id="120835" name="Button 3" hidden="1">
              <a:extLst>
                <a:ext uri="{63B3BB69-23CF-44E3-9099-C40C66FF867C}">
                  <a14:compatExt spid="_x0000_s120835"/>
                </a:ext>
                <a:ext uri="{FF2B5EF4-FFF2-40B4-BE49-F238E27FC236}">
                  <a16:creationId xmlns:a16="http://schemas.microsoft.com/office/drawing/2014/main" id="{00000000-0008-0000-1400-000003D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SWAP CELLULES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18</xdr:row>
          <xdr:rowOff>142875</xdr:rowOff>
        </xdr:from>
        <xdr:to>
          <xdr:col>14</xdr:col>
          <xdr:colOff>942975</xdr:colOff>
          <xdr:row>21</xdr:row>
          <xdr:rowOff>28575</xdr:rowOff>
        </xdr:to>
        <xdr:sp macro="" textlink="">
          <xdr:nvSpPr>
            <xdr:cNvPr id="120836" name="Button 4" hidden="1">
              <a:extLst>
                <a:ext uri="{63B3BB69-23CF-44E3-9099-C40C66FF867C}">
                  <a14:compatExt spid="_x0000_s120836"/>
                </a:ext>
                <a:ext uri="{FF2B5EF4-FFF2-40B4-BE49-F238E27FC236}">
                  <a16:creationId xmlns:a16="http://schemas.microsoft.com/office/drawing/2014/main" id="{00000000-0008-0000-1400-000004D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Dupliquer feuille +7j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22</xdr:row>
          <xdr:rowOff>133350</xdr:rowOff>
        </xdr:from>
        <xdr:to>
          <xdr:col>14</xdr:col>
          <xdr:colOff>942975</xdr:colOff>
          <xdr:row>25</xdr:row>
          <xdr:rowOff>47625</xdr:rowOff>
        </xdr:to>
        <xdr:sp macro="" textlink="">
          <xdr:nvSpPr>
            <xdr:cNvPr id="120837" name="Button 5" hidden="1">
              <a:extLst>
                <a:ext uri="{63B3BB69-23CF-44E3-9099-C40C66FF867C}">
                  <a14:compatExt spid="_x0000_s120837"/>
                </a:ext>
                <a:ext uri="{FF2B5EF4-FFF2-40B4-BE49-F238E27FC236}">
                  <a16:creationId xmlns:a16="http://schemas.microsoft.com/office/drawing/2014/main" id="{00000000-0008-0000-1400-000005D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SET MIROIR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26</xdr:row>
          <xdr:rowOff>219075</xdr:rowOff>
        </xdr:from>
        <xdr:to>
          <xdr:col>14</xdr:col>
          <xdr:colOff>933450</xdr:colOff>
          <xdr:row>29</xdr:row>
          <xdr:rowOff>95250</xdr:rowOff>
        </xdr:to>
        <xdr:sp macro="" textlink="">
          <xdr:nvSpPr>
            <xdr:cNvPr id="120838" name="Button 6" hidden="1">
              <a:extLst>
                <a:ext uri="{63B3BB69-23CF-44E3-9099-C40C66FF867C}">
                  <a14:compatExt spid="_x0000_s120838"/>
                </a:ext>
                <a:ext uri="{FF2B5EF4-FFF2-40B4-BE49-F238E27FC236}">
                  <a16:creationId xmlns:a16="http://schemas.microsoft.com/office/drawing/2014/main" id="{00000000-0008-0000-1400-000006D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CLEAR SET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123825</xdr:colOff>
          <xdr:row>30</xdr:row>
          <xdr:rowOff>133350</xdr:rowOff>
        </xdr:from>
        <xdr:to>
          <xdr:col>14</xdr:col>
          <xdr:colOff>923925</xdr:colOff>
          <xdr:row>32</xdr:row>
          <xdr:rowOff>161925</xdr:rowOff>
        </xdr:to>
        <xdr:sp macro="" textlink="">
          <xdr:nvSpPr>
            <xdr:cNvPr id="120839" name="Button 7" hidden="1">
              <a:extLst>
                <a:ext uri="{63B3BB69-23CF-44E3-9099-C40C66FF867C}">
                  <a14:compatExt spid="_x0000_s120839"/>
                </a:ext>
                <a:ext uri="{FF2B5EF4-FFF2-40B4-BE49-F238E27FC236}">
                  <a16:creationId xmlns:a16="http://schemas.microsoft.com/office/drawing/2014/main" id="{00000000-0008-0000-1400-000007D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Tempo</a:t>
              </a:r>
            </a:p>
            <a:p>
              <a:pPr algn="ctr" rtl="0">
                <a:defRPr sz="1000"/>
              </a:pPr>
              <a:r>
                <a:rPr lang="fr-FR"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33</xdr:row>
          <xdr:rowOff>57150</xdr:rowOff>
        </xdr:from>
        <xdr:to>
          <xdr:col>14</xdr:col>
          <xdr:colOff>895350</xdr:colOff>
          <xdr:row>35</xdr:row>
          <xdr:rowOff>228600</xdr:rowOff>
        </xdr:to>
        <xdr:sp macro="" textlink="">
          <xdr:nvSpPr>
            <xdr:cNvPr id="120840" name="Button 8" hidden="1">
              <a:extLst>
                <a:ext uri="{63B3BB69-23CF-44E3-9099-C40C66FF867C}">
                  <a14:compatExt spid="_x0000_s120840"/>
                </a:ext>
                <a:ext uri="{FF2B5EF4-FFF2-40B4-BE49-F238E27FC236}">
                  <a16:creationId xmlns:a16="http://schemas.microsoft.com/office/drawing/2014/main" id="{00000000-0008-0000-1400-000008D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FULL </a:t>
              </a:r>
            </a:p>
            <a:p>
              <a:pPr algn="ctr" rtl="0">
                <a:defRPr sz="1000"/>
              </a:pPr>
              <a:r>
                <a:rPr lang="fr-FR" sz="1100" b="0" i="0" u="none" strike="noStrike" baseline="0">
                  <a:solidFill>
                    <a:srgbClr val="000000"/>
                  </a:solidFill>
                  <a:latin typeface="Calibri"/>
                  <a:cs typeface="Calibri"/>
                </a:rPr>
                <a:t>RESET</a:t>
              </a:r>
            </a:p>
            <a:p>
              <a:pPr algn="ctr" rtl="0">
                <a:defRPr sz="1000"/>
              </a:pPr>
              <a:r>
                <a:rPr lang="fr-FR" sz="1100" b="0" i="0" u="none" strike="noStrike" baseline="0">
                  <a:solidFill>
                    <a:srgbClr val="000000"/>
                  </a:solidFill>
                  <a:latin typeface="Calibri"/>
                  <a:cs typeface="Calibri"/>
                </a:rPr>
                <a:t>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37</xdr:row>
          <xdr:rowOff>0</xdr:rowOff>
        </xdr:from>
        <xdr:to>
          <xdr:col>14</xdr:col>
          <xdr:colOff>914400</xdr:colOff>
          <xdr:row>40</xdr:row>
          <xdr:rowOff>19050</xdr:rowOff>
        </xdr:to>
        <xdr:sp macro="" textlink="">
          <xdr:nvSpPr>
            <xdr:cNvPr id="120841" name="Button 9" hidden="1">
              <a:extLst>
                <a:ext uri="{63B3BB69-23CF-44E3-9099-C40C66FF867C}">
                  <a14:compatExt spid="_x0000_s120841"/>
                </a:ext>
                <a:ext uri="{FF2B5EF4-FFF2-40B4-BE49-F238E27FC236}">
                  <a16:creationId xmlns:a16="http://schemas.microsoft.com/office/drawing/2014/main" id="{00000000-0008-0000-1400-000009D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Config</a:t>
              </a:r>
            </a:p>
            <a:p>
              <a:pPr algn="ctr" rtl="0">
                <a:defRPr sz="1000"/>
              </a:pPr>
              <a:r>
                <a:rPr lang="fr-FR" sz="1100" b="0" i="0" u="none" strike="noStrike" baseline="0">
                  <a:solidFill>
                    <a:srgbClr val="000000"/>
                  </a:solidFill>
                  <a:latin typeface="Calibri"/>
                  <a:cs typeface="Calibri"/>
                </a:rPr>
                <a:t>RPE </a:t>
              </a:r>
            </a:p>
            <a:p>
              <a:pPr algn="ctr" rtl="0">
                <a:defRPr sz="1000"/>
              </a:pPr>
              <a:r>
                <a:rPr lang="fr-FR" sz="1100" b="0" i="0" u="none" strike="noStrike" baseline="0">
                  <a:solidFill>
                    <a:srgbClr val="000000"/>
                  </a:solidFill>
                  <a:latin typeface="Calibri"/>
                  <a:cs typeface="Calibri"/>
                </a:rPr>
                <a:t>CONDI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41</xdr:row>
          <xdr:rowOff>0</xdr:rowOff>
        </xdr:from>
        <xdr:to>
          <xdr:col>14</xdr:col>
          <xdr:colOff>914400</xdr:colOff>
          <xdr:row>44</xdr:row>
          <xdr:rowOff>19050</xdr:rowOff>
        </xdr:to>
        <xdr:sp macro="" textlink="">
          <xdr:nvSpPr>
            <xdr:cNvPr id="120842" name="Button 10" hidden="1">
              <a:extLst>
                <a:ext uri="{63B3BB69-23CF-44E3-9099-C40C66FF867C}">
                  <a14:compatExt spid="_x0000_s120842"/>
                </a:ext>
                <a:ext uri="{FF2B5EF4-FFF2-40B4-BE49-F238E27FC236}">
                  <a16:creationId xmlns:a16="http://schemas.microsoft.com/office/drawing/2014/main" id="{00000000-0008-0000-1400-00000AD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Dupliqué Semaine</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95250</xdr:colOff>
          <xdr:row>6</xdr:row>
          <xdr:rowOff>114300</xdr:rowOff>
        </xdr:from>
        <xdr:to>
          <xdr:col>14</xdr:col>
          <xdr:colOff>962025</xdr:colOff>
          <xdr:row>8</xdr:row>
          <xdr:rowOff>104775</xdr:rowOff>
        </xdr:to>
        <xdr:sp macro="" textlink="">
          <xdr:nvSpPr>
            <xdr:cNvPr id="121857" name="Button 1" hidden="1">
              <a:extLst>
                <a:ext uri="{63B3BB69-23CF-44E3-9099-C40C66FF867C}">
                  <a14:compatExt spid="_x0000_s121857"/>
                </a:ext>
                <a:ext uri="{FF2B5EF4-FFF2-40B4-BE49-F238E27FC236}">
                  <a16:creationId xmlns:a16="http://schemas.microsoft.com/office/drawing/2014/main" id="{00000000-0008-0000-1500-000001DC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SUPP 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9</xdr:row>
          <xdr:rowOff>114300</xdr:rowOff>
        </xdr:from>
        <xdr:to>
          <xdr:col>14</xdr:col>
          <xdr:colOff>952500</xdr:colOff>
          <xdr:row>11</xdr:row>
          <xdr:rowOff>180975</xdr:rowOff>
        </xdr:to>
        <xdr:sp macro="" textlink="">
          <xdr:nvSpPr>
            <xdr:cNvPr id="121858" name="Button 2" hidden="1">
              <a:extLst>
                <a:ext uri="{63B3BB69-23CF-44E3-9099-C40C66FF867C}">
                  <a14:compatExt spid="_x0000_s121858"/>
                </a:ext>
                <a:ext uri="{FF2B5EF4-FFF2-40B4-BE49-F238E27FC236}">
                  <a16:creationId xmlns:a16="http://schemas.microsoft.com/office/drawing/2014/main" id="{00000000-0008-0000-1500-000002DC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Ajout valeur O13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14</xdr:row>
          <xdr:rowOff>152400</xdr:rowOff>
        </xdr:from>
        <xdr:to>
          <xdr:col>14</xdr:col>
          <xdr:colOff>923925</xdr:colOff>
          <xdr:row>17</xdr:row>
          <xdr:rowOff>9525</xdr:rowOff>
        </xdr:to>
        <xdr:sp macro="" textlink="">
          <xdr:nvSpPr>
            <xdr:cNvPr id="121859" name="Button 3" hidden="1">
              <a:extLst>
                <a:ext uri="{63B3BB69-23CF-44E3-9099-C40C66FF867C}">
                  <a14:compatExt spid="_x0000_s121859"/>
                </a:ext>
                <a:ext uri="{FF2B5EF4-FFF2-40B4-BE49-F238E27FC236}">
                  <a16:creationId xmlns:a16="http://schemas.microsoft.com/office/drawing/2014/main" id="{00000000-0008-0000-1500-000003DC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SWAP CELLULES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18</xdr:row>
          <xdr:rowOff>142875</xdr:rowOff>
        </xdr:from>
        <xdr:to>
          <xdr:col>14</xdr:col>
          <xdr:colOff>942975</xdr:colOff>
          <xdr:row>21</xdr:row>
          <xdr:rowOff>28575</xdr:rowOff>
        </xdr:to>
        <xdr:sp macro="" textlink="">
          <xdr:nvSpPr>
            <xdr:cNvPr id="121860" name="Button 4" hidden="1">
              <a:extLst>
                <a:ext uri="{63B3BB69-23CF-44E3-9099-C40C66FF867C}">
                  <a14:compatExt spid="_x0000_s121860"/>
                </a:ext>
                <a:ext uri="{FF2B5EF4-FFF2-40B4-BE49-F238E27FC236}">
                  <a16:creationId xmlns:a16="http://schemas.microsoft.com/office/drawing/2014/main" id="{00000000-0008-0000-1500-000004DC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Dupliquer feuille +7j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22</xdr:row>
          <xdr:rowOff>133350</xdr:rowOff>
        </xdr:from>
        <xdr:to>
          <xdr:col>14</xdr:col>
          <xdr:colOff>942975</xdr:colOff>
          <xdr:row>25</xdr:row>
          <xdr:rowOff>47625</xdr:rowOff>
        </xdr:to>
        <xdr:sp macro="" textlink="">
          <xdr:nvSpPr>
            <xdr:cNvPr id="121861" name="Button 5" hidden="1">
              <a:extLst>
                <a:ext uri="{63B3BB69-23CF-44E3-9099-C40C66FF867C}">
                  <a14:compatExt spid="_x0000_s121861"/>
                </a:ext>
                <a:ext uri="{FF2B5EF4-FFF2-40B4-BE49-F238E27FC236}">
                  <a16:creationId xmlns:a16="http://schemas.microsoft.com/office/drawing/2014/main" id="{00000000-0008-0000-1500-000005DC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SET MIROIR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26</xdr:row>
          <xdr:rowOff>219075</xdr:rowOff>
        </xdr:from>
        <xdr:to>
          <xdr:col>14</xdr:col>
          <xdr:colOff>933450</xdr:colOff>
          <xdr:row>29</xdr:row>
          <xdr:rowOff>95250</xdr:rowOff>
        </xdr:to>
        <xdr:sp macro="" textlink="">
          <xdr:nvSpPr>
            <xdr:cNvPr id="121862" name="Button 6" hidden="1">
              <a:extLst>
                <a:ext uri="{63B3BB69-23CF-44E3-9099-C40C66FF867C}">
                  <a14:compatExt spid="_x0000_s121862"/>
                </a:ext>
                <a:ext uri="{FF2B5EF4-FFF2-40B4-BE49-F238E27FC236}">
                  <a16:creationId xmlns:a16="http://schemas.microsoft.com/office/drawing/2014/main" id="{00000000-0008-0000-1500-000006DC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CLEAR SET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123825</xdr:colOff>
          <xdr:row>30</xdr:row>
          <xdr:rowOff>133350</xdr:rowOff>
        </xdr:from>
        <xdr:to>
          <xdr:col>14</xdr:col>
          <xdr:colOff>923925</xdr:colOff>
          <xdr:row>32</xdr:row>
          <xdr:rowOff>161925</xdr:rowOff>
        </xdr:to>
        <xdr:sp macro="" textlink="">
          <xdr:nvSpPr>
            <xdr:cNvPr id="121863" name="Button 7" hidden="1">
              <a:extLst>
                <a:ext uri="{63B3BB69-23CF-44E3-9099-C40C66FF867C}">
                  <a14:compatExt spid="_x0000_s121863"/>
                </a:ext>
                <a:ext uri="{FF2B5EF4-FFF2-40B4-BE49-F238E27FC236}">
                  <a16:creationId xmlns:a16="http://schemas.microsoft.com/office/drawing/2014/main" id="{00000000-0008-0000-1500-000007DC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Tempo</a:t>
              </a:r>
            </a:p>
            <a:p>
              <a:pPr algn="ctr" rtl="0">
                <a:defRPr sz="1000"/>
              </a:pPr>
              <a:r>
                <a:rPr lang="fr-FR"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33</xdr:row>
          <xdr:rowOff>57150</xdr:rowOff>
        </xdr:from>
        <xdr:to>
          <xdr:col>14</xdr:col>
          <xdr:colOff>895350</xdr:colOff>
          <xdr:row>35</xdr:row>
          <xdr:rowOff>228600</xdr:rowOff>
        </xdr:to>
        <xdr:sp macro="" textlink="">
          <xdr:nvSpPr>
            <xdr:cNvPr id="121864" name="Button 8" hidden="1">
              <a:extLst>
                <a:ext uri="{63B3BB69-23CF-44E3-9099-C40C66FF867C}">
                  <a14:compatExt spid="_x0000_s121864"/>
                </a:ext>
                <a:ext uri="{FF2B5EF4-FFF2-40B4-BE49-F238E27FC236}">
                  <a16:creationId xmlns:a16="http://schemas.microsoft.com/office/drawing/2014/main" id="{00000000-0008-0000-1500-000008DC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FULL </a:t>
              </a:r>
            </a:p>
            <a:p>
              <a:pPr algn="ctr" rtl="0">
                <a:defRPr sz="1000"/>
              </a:pPr>
              <a:r>
                <a:rPr lang="fr-FR" sz="1100" b="0" i="0" u="none" strike="noStrike" baseline="0">
                  <a:solidFill>
                    <a:srgbClr val="000000"/>
                  </a:solidFill>
                  <a:latin typeface="Calibri"/>
                  <a:cs typeface="Calibri"/>
                </a:rPr>
                <a:t>RESET</a:t>
              </a:r>
            </a:p>
            <a:p>
              <a:pPr algn="ctr" rtl="0">
                <a:defRPr sz="1000"/>
              </a:pPr>
              <a:r>
                <a:rPr lang="fr-FR" sz="1100" b="0" i="0" u="none" strike="noStrike" baseline="0">
                  <a:solidFill>
                    <a:srgbClr val="000000"/>
                  </a:solidFill>
                  <a:latin typeface="Calibri"/>
                  <a:cs typeface="Calibri"/>
                </a:rPr>
                <a:t>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37</xdr:row>
          <xdr:rowOff>0</xdr:rowOff>
        </xdr:from>
        <xdr:to>
          <xdr:col>14</xdr:col>
          <xdr:colOff>914400</xdr:colOff>
          <xdr:row>40</xdr:row>
          <xdr:rowOff>19050</xdr:rowOff>
        </xdr:to>
        <xdr:sp macro="" textlink="">
          <xdr:nvSpPr>
            <xdr:cNvPr id="121865" name="Button 9" hidden="1">
              <a:extLst>
                <a:ext uri="{63B3BB69-23CF-44E3-9099-C40C66FF867C}">
                  <a14:compatExt spid="_x0000_s121865"/>
                </a:ext>
                <a:ext uri="{FF2B5EF4-FFF2-40B4-BE49-F238E27FC236}">
                  <a16:creationId xmlns:a16="http://schemas.microsoft.com/office/drawing/2014/main" id="{00000000-0008-0000-1500-000009DC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Config</a:t>
              </a:r>
            </a:p>
            <a:p>
              <a:pPr algn="ctr" rtl="0">
                <a:defRPr sz="1000"/>
              </a:pPr>
              <a:r>
                <a:rPr lang="fr-FR" sz="1100" b="0" i="0" u="none" strike="noStrike" baseline="0">
                  <a:solidFill>
                    <a:srgbClr val="000000"/>
                  </a:solidFill>
                  <a:latin typeface="Calibri"/>
                  <a:cs typeface="Calibri"/>
                </a:rPr>
                <a:t>RPE </a:t>
              </a:r>
            </a:p>
            <a:p>
              <a:pPr algn="ctr" rtl="0">
                <a:defRPr sz="1000"/>
              </a:pPr>
              <a:r>
                <a:rPr lang="fr-FR" sz="1100" b="0" i="0" u="none" strike="noStrike" baseline="0">
                  <a:solidFill>
                    <a:srgbClr val="000000"/>
                  </a:solidFill>
                  <a:latin typeface="Calibri"/>
                  <a:cs typeface="Calibri"/>
                </a:rPr>
                <a:t>CONDI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41</xdr:row>
          <xdr:rowOff>0</xdr:rowOff>
        </xdr:from>
        <xdr:to>
          <xdr:col>14</xdr:col>
          <xdr:colOff>914400</xdr:colOff>
          <xdr:row>44</xdr:row>
          <xdr:rowOff>19050</xdr:rowOff>
        </xdr:to>
        <xdr:sp macro="" textlink="">
          <xdr:nvSpPr>
            <xdr:cNvPr id="121866" name="Button 10" hidden="1">
              <a:extLst>
                <a:ext uri="{63B3BB69-23CF-44E3-9099-C40C66FF867C}">
                  <a14:compatExt spid="_x0000_s121866"/>
                </a:ext>
                <a:ext uri="{FF2B5EF4-FFF2-40B4-BE49-F238E27FC236}">
                  <a16:creationId xmlns:a16="http://schemas.microsoft.com/office/drawing/2014/main" id="{00000000-0008-0000-1500-00000ADC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Dupliqué Semaine</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95250</xdr:colOff>
          <xdr:row>6</xdr:row>
          <xdr:rowOff>114300</xdr:rowOff>
        </xdr:from>
        <xdr:to>
          <xdr:col>14</xdr:col>
          <xdr:colOff>962025</xdr:colOff>
          <xdr:row>8</xdr:row>
          <xdr:rowOff>104775</xdr:rowOff>
        </xdr:to>
        <xdr:sp macro="" textlink="">
          <xdr:nvSpPr>
            <xdr:cNvPr id="122881" name="Button 1" hidden="1">
              <a:extLst>
                <a:ext uri="{63B3BB69-23CF-44E3-9099-C40C66FF867C}">
                  <a14:compatExt spid="_x0000_s122881"/>
                </a:ext>
                <a:ext uri="{FF2B5EF4-FFF2-40B4-BE49-F238E27FC236}">
                  <a16:creationId xmlns:a16="http://schemas.microsoft.com/office/drawing/2014/main" id="{00000000-0008-0000-1600-000001E0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SUPP 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9</xdr:row>
          <xdr:rowOff>114300</xdr:rowOff>
        </xdr:from>
        <xdr:to>
          <xdr:col>14</xdr:col>
          <xdr:colOff>952500</xdr:colOff>
          <xdr:row>11</xdr:row>
          <xdr:rowOff>180975</xdr:rowOff>
        </xdr:to>
        <xdr:sp macro="" textlink="">
          <xdr:nvSpPr>
            <xdr:cNvPr id="122882" name="Button 2" hidden="1">
              <a:extLst>
                <a:ext uri="{63B3BB69-23CF-44E3-9099-C40C66FF867C}">
                  <a14:compatExt spid="_x0000_s122882"/>
                </a:ext>
                <a:ext uri="{FF2B5EF4-FFF2-40B4-BE49-F238E27FC236}">
                  <a16:creationId xmlns:a16="http://schemas.microsoft.com/office/drawing/2014/main" id="{00000000-0008-0000-1600-000002E0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Ajout valeur O13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14</xdr:row>
          <xdr:rowOff>152400</xdr:rowOff>
        </xdr:from>
        <xdr:to>
          <xdr:col>14</xdr:col>
          <xdr:colOff>923925</xdr:colOff>
          <xdr:row>17</xdr:row>
          <xdr:rowOff>9525</xdr:rowOff>
        </xdr:to>
        <xdr:sp macro="" textlink="">
          <xdr:nvSpPr>
            <xdr:cNvPr id="122883" name="Button 3" hidden="1">
              <a:extLst>
                <a:ext uri="{63B3BB69-23CF-44E3-9099-C40C66FF867C}">
                  <a14:compatExt spid="_x0000_s122883"/>
                </a:ext>
                <a:ext uri="{FF2B5EF4-FFF2-40B4-BE49-F238E27FC236}">
                  <a16:creationId xmlns:a16="http://schemas.microsoft.com/office/drawing/2014/main" id="{00000000-0008-0000-1600-000003E0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SWAP CELLULES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18</xdr:row>
          <xdr:rowOff>142875</xdr:rowOff>
        </xdr:from>
        <xdr:to>
          <xdr:col>14</xdr:col>
          <xdr:colOff>942975</xdr:colOff>
          <xdr:row>21</xdr:row>
          <xdr:rowOff>28575</xdr:rowOff>
        </xdr:to>
        <xdr:sp macro="" textlink="">
          <xdr:nvSpPr>
            <xdr:cNvPr id="122884" name="Button 4" hidden="1">
              <a:extLst>
                <a:ext uri="{63B3BB69-23CF-44E3-9099-C40C66FF867C}">
                  <a14:compatExt spid="_x0000_s122884"/>
                </a:ext>
                <a:ext uri="{FF2B5EF4-FFF2-40B4-BE49-F238E27FC236}">
                  <a16:creationId xmlns:a16="http://schemas.microsoft.com/office/drawing/2014/main" id="{00000000-0008-0000-1600-000004E0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Dupliquer feuille +7j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22</xdr:row>
          <xdr:rowOff>133350</xdr:rowOff>
        </xdr:from>
        <xdr:to>
          <xdr:col>14</xdr:col>
          <xdr:colOff>942975</xdr:colOff>
          <xdr:row>25</xdr:row>
          <xdr:rowOff>47625</xdr:rowOff>
        </xdr:to>
        <xdr:sp macro="" textlink="">
          <xdr:nvSpPr>
            <xdr:cNvPr id="122885" name="Button 5" hidden="1">
              <a:extLst>
                <a:ext uri="{63B3BB69-23CF-44E3-9099-C40C66FF867C}">
                  <a14:compatExt spid="_x0000_s122885"/>
                </a:ext>
                <a:ext uri="{FF2B5EF4-FFF2-40B4-BE49-F238E27FC236}">
                  <a16:creationId xmlns:a16="http://schemas.microsoft.com/office/drawing/2014/main" id="{00000000-0008-0000-1600-000005E0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SET MIROIR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26</xdr:row>
          <xdr:rowOff>219075</xdr:rowOff>
        </xdr:from>
        <xdr:to>
          <xdr:col>14</xdr:col>
          <xdr:colOff>933450</xdr:colOff>
          <xdr:row>29</xdr:row>
          <xdr:rowOff>95250</xdr:rowOff>
        </xdr:to>
        <xdr:sp macro="" textlink="">
          <xdr:nvSpPr>
            <xdr:cNvPr id="122886" name="Button 6" hidden="1">
              <a:extLst>
                <a:ext uri="{63B3BB69-23CF-44E3-9099-C40C66FF867C}">
                  <a14:compatExt spid="_x0000_s122886"/>
                </a:ext>
                <a:ext uri="{FF2B5EF4-FFF2-40B4-BE49-F238E27FC236}">
                  <a16:creationId xmlns:a16="http://schemas.microsoft.com/office/drawing/2014/main" id="{00000000-0008-0000-1600-000006E0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CLEAR SET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123825</xdr:colOff>
          <xdr:row>30</xdr:row>
          <xdr:rowOff>133350</xdr:rowOff>
        </xdr:from>
        <xdr:to>
          <xdr:col>14</xdr:col>
          <xdr:colOff>923925</xdr:colOff>
          <xdr:row>32</xdr:row>
          <xdr:rowOff>161925</xdr:rowOff>
        </xdr:to>
        <xdr:sp macro="" textlink="">
          <xdr:nvSpPr>
            <xdr:cNvPr id="122887" name="Button 7" hidden="1">
              <a:extLst>
                <a:ext uri="{63B3BB69-23CF-44E3-9099-C40C66FF867C}">
                  <a14:compatExt spid="_x0000_s122887"/>
                </a:ext>
                <a:ext uri="{FF2B5EF4-FFF2-40B4-BE49-F238E27FC236}">
                  <a16:creationId xmlns:a16="http://schemas.microsoft.com/office/drawing/2014/main" id="{00000000-0008-0000-1600-000007E0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Tempo</a:t>
              </a:r>
            </a:p>
            <a:p>
              <a:pPr algn="ctr" rtl="0">
                <a:defRPr sz="1000"/>
              </a:pPr>
              <a:r>
                <a:rPr lang="fr-FR"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33</xdr:row>
          <xdr:rowOff>57150</xdr:rowOff>
        </xdr:from>
        <xdr:to>
          <xdr:col>14</xdr:col>
          <xdr:colOff>895350</xdr:colOff>
          <xdr:row>35</xdr:row>
          <xdr:rowOff>228600</xdr:rowOff>
        </xdr:to>
        <xdr:sp macro="" textlink="">
          <xdr:nvSpPr>
            <xdr:cNvPr id="122888" name="Button 8" hidden="1">
              <a:extLst>
                <a:ext uri="{63B3BB69-23CF-44E3-9099-C40C66FF867C}">
                  <a14:compatExt spid="_x0000_s122888"/>
                </a:ext>
                <a:ext uri="{FF2B5EF4-FFF2-40B4-BE49-F238E27FC236}">
                  <a16:creationId xmlns:a16="http://schemas.microsoft.com/office/drawing/2014/main" id="{00000000-0008-0000-1600-000008E0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FULL </a:t>
              </a:r>
            </a:p>
            <a:p>
              <a:pPr algn="ctr" rtl="0">
                <a:defRPr sz="1000"/>
              </a:pPr>
              <a:r>
                <a:rPr lang="fr-FR" sz="1100" b="0" i="0" u="none" strike="noStrike" baseline="0">
                  <a:solidFill>
                    <a:srgbClr val="000000"/>
                  </a:solidFill>
                  <a:latin typeface="Calibri"/>
                  <a:cs typeface="Calibri"/>
                </a:rPr>
                <a:t>RESET</a:t>
              </a:r>
            </a:p>
            <a:p>
              <a:pPr algn="ctr" rtl="0">
                <a:defRPr sz="1000"/>
              </a:pPr>
              <a:r>
                <a:rPr lang="fr-FR" sz="1100" b="0" i="0" u="none" strike="noStrike" baseline="0">
                  <a:solidFill>
                    <a:srgbClr val="000000"/>
                  </a:solidFill>
                  <a:latin typeface="Calibri"/>
                  <a:cs typeface="Calibri"/>
                </a:rPr>
                <a:t>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37</xdr:row>
          <xdr:rowOff>0</xdr:rowOff>
        </xdr:from>
        <xdr:to>
          <xdr:col>14</xdr:col>
          <xdr:colOff>914400</xdr:colOff>
          <xdr:row>40</xdr:row>
          <xdr:rowOff>19050</xdr:rowOff>
        </xdr:to>
        <xdr:sp macro="" textlink="">
          <xdr:nvSpPr>
            <xdr:cNvPr id="122889" name="Button 9" hidden="1">
              <a:extLst>
                <a:ext uri="{63B3BB69-23CF-44E3-9099-C40C66FF867C}">
                  <a14:compatExt spid="_x0000_s122889"/>
                </a:ext>
                <a:ext uri="{FF2B5EF4-FFF2-40B4-BE49-F238E27FC236}">
                  <a16:creationId xmlns:a16="http://schemas.microsoft.com/office/drawing/2014/main" id="{00000000-0008-0000-1600-000009E0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Config</a:t>
              </a:r>
            </a:p>
            <a:p>
              <a:pPr algn="ctr" rtl="0">
                <a:defRPr sz="1000"/>
              </a:pPr>
              <a:r>
                <a:rPr lang="fr-FR" sz="1100" b="0" i="0" u="none" strike="noStrike" baseline="0">
                  <a:solidFill>
                    <a:srgbClr val="000000"/>
                  </a:solidFill>
                  <a:latin typeface="Calibri"/>
                  <a:cs typeface="Calibri"/>
                </a:rPr>
                <a:t>RPE </a:t>
              </a:r>
            </a:p>
            <a:p>
              <a:pPr algn="ctr" rtl="0">
                <a:defRPr sz="1000"/>
              </a:pPr>
              <a:r>
                <a:rPr lang="fr-FR" sz="1100" b="0" i="0" u="none" strike="noStrike" baseline="0">
                  <a:solidFill>
                    <a:srgbClr val="000000"/>
                  </a:solidFill>
                  <a:latin typeface="Calibri"/>
                  <a:cs typeface="Calibri"/>
                </a:rPr>
                <a:t>CONDI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41</xdr:row>
          <xdr:rowOff>0</xdr:rowOff>
        </xdr:from>
        <xdr:to>
          <xdr:col>14</xdr:col>
          <xdr:colOff>914400</xdr:colOff>
          <xdr:row>44</xdr:row>
          <xdr:rowOff>19050</xdr:rowOff>
        </xdr:to>
        <xdr:sp macro="" textlink="">
          <xdr:nvSpPr>
            <xdr:cNvPr id="122890" name="Button 10" hidden="1">
              <a:extLst>
                <a:ext uri="{63B3BB69-23CF-44E3-9099-C40C66FF867C}">
                  <a14:compatExt spid="_x0000_s122890"/>
                </a:ext>
                <a:ext uri="{FF2B5EF4-FFF2-40B4-BE49-F238E27FC236}">
                  <a16:creationId xmlns:a16="http://schemas.microsoft.com/office/drawing/2014/main" id="{00000000-0008-0000-1600-00000AE0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Dupliqué Semaine</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95250</xdr:colOff>
          <xdr:row>6</xdr:row>
          <xdr:rowOff>114300</xdr:rowOff>
        </xdr:from>
        <xdr:to>
          <xdr:col>14</xdr:col>
          <xdr:colOff>962025</xdr:colOff>
          <xdr:row>8</xdr:row>
          <xdr:rowOff>104775</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700-000001E4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SUPP 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9</xdr:row>
          <xdr:rowOff>114300</xdr:rowOff>
        </xdr:from>
        <xdr:to>
          <xdr:col>14</xdr:col>
          <xdr:colOff>952500</xdr:colOff>
          <xdr:row>11</xdr:row>
          <xdr:rowOff>180975</xdr:rowOff>
        </xdr:to>
        <xdr:sp macro="" textlink="">
          <xdr:nvSpPr>
            <xdr:cNvPr id="123906" name="Button 2" hidden="1">
              <a:extLst>
                <a:ext uri="{63B3BB69-23CF-44E3-9099-C40C66FF867C}">
                  <a14:compatExt spid="_x0000_s123906"/>
                </a:ext>
                <a:ext uri="{FF2B5EF4-FFF2-40B4-BE49-F238E27FC236}">
                  <a16:creationId xmlns:a16="http://schemas.microsoft.com/office/drawing/2014/main" id="{00000000-0008-0000-1700-000002E4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Ajout valeur O13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14</xdr:row>
          <xdr:rowOff>152400</xdr:rowOff>
        </xdr:from>
        <xdr:to>
          <xdr:col>14</xdr:col>
          <xdr:colOff>923925</xdr:colOff>
          <xdr:row>17</xdr:row>
          <xdr:rowOff>9525</xdr:rowOff>
        </xdr:to>
        <xdr:sp macro="" textlink="">
          <xdr:nvSpPr>
            <xdr:cNvPr id="123907" name="Button 3" hidden="1">
              <a:extLst>
                <a:ext uri="{63B3BB69-23CF-44E3-9099-C40C66FF867C}">
                  <a14:compatExt spid="_x0000_s123907"/>
                </a:ext>
                <a:ext uri="{FF2B5EF4-FFF2-40B4-BE49-F238E27FC236}">
                  <a16:creationId xmlns:a16="http://schemas.microsoft.com/office/drawing/2014/main" id="{00000000-0008-0000-1700-000003E4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SWAP CELLULES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18</xdr:row>
          <xdr:rowOff>142875</xdr:rowOff>
        </xdr:from>
        <xdr:to>
          <xdr:col>14</xdr:col>
          <xdr:colOff>942975</xdr:colOff>
          <xdr:row>21</xdr:row>
          <xdr:rowOff>28575</xdr:rowOff>
        </xdr:to>
        <xdr:sp macro="" textlink="">
          <xdr:nvSpPr>
            <xdr:cNvPr id="123908" name="Button 4" hidden="1">
              <a:extLst>
                <a:ext uri="{63B3BB69-23CF-44E3-9099-C40C66FF867C}">
                  <a14:compatExt spid="_x0000_s123908"/>
                </a:ext>
                <a:ext uri="{FF2B5EF4-FFF2-40B4-BE49-F238E27FC236}">
                  <a16:creationId xmlns:a16="http://schemas.microsoft.com/office/drawing/2014/main" id="{00000000-0008-0000-1700-000004E4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Dupliquer feuille +7j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22</xdr:row>
          <xdr:rowOff>133350</xdr:rowOff>
        </xdr:from>
        <xdr:to>
          <xdr:col>14</xdr:col>
          <xdr:colOff>942975</xdr:colOff>
          <xdr:row>25</xdr:row>
          <xdr:rowOff>47625</xdr:rowOff>
        </xdr:to>
        <xdr:sp macro="" textlink="">
          <xdr:nvSpPr>
            <xdr:cNvPr id="123909" name="Button 5" hidden="1">
              <a:extLst>
                <a:ext uri="{63B3BB69-23CF-44E3-9099-C40C66FF867C}">
                  <a14:compatExt spid="_x0000_s123909"/>
                </a:ext>
                <a:ext uri="{FF2B5EF4-FFF2-40B4-BE49-F238E27FC236}">
                  <a16:creationId xmlns:a16="http://schemas.microsoft.com/office/drawing/2014/main" id="{00000000-0008-0000-1700-000005E4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SET MIROIR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26</xdr:row>
          <xdr:rowOff>219075</xdr:rowOff>
        </xdr:from>
        <xdr:to>
          <xdr:col>14</xdr:col>
          <xdr:colOff>933450</xdr:colOff>
          <xdr:row>29</xdr:row>
          <xdr:rowOff>95250</xdr:rowOff>
        </xdr:to>
        <xdr:sp macro="" textlink="">
          <xdr:nvSpPr>
            <xdr:cNvPr id="123910" name="Button 6" hidden="1">
              <a:extLst>
                <a:ext uri="{63B3BB69-23CF-44E3-9099-C40C66FF867C}">
                  <a14:compatExt spid="_x0000_s123910"/>
                </a:ext>
                <a:ext uri="{FF2B5EF4-FFF2-40B4-BE49-F238E27FC236}">
                  <a16:creationId xmlns:a16="http://schemas.microsoft.com/office/drawing/2014/main" id="{00000000-0008-0000-1700-000006E4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CLEAR SET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123825</xdr:colOff>
          <xdr:row>30</xdr:row>
          <xdr:rowOff>133350</xdr:rowOff>
        </xdr:from>
        <xdr:to>
          <xdr:col>14</xdr:col>
          <xdr:colOff>923925</xdr:colOff>
          <xdr:row>32</xdr:row>
          <xdr:rowOff>161925</xdr:rowOff>
        </xdr:to>
        <xdr:sp macro="" textlink="">
          <xdr:nvSpPr>
            <xdr:cNvPr id="123911" name="Button 7" hidden="1">
              <a:extLst>
                <a:ext uri="{63B3BB69-23CF-44E3-9099-C40C66FF867C}">
                  <a14:compatExt spid="_x0000_s123911"/>
                </a:ext>
                <a:ext uri="{FF2B5EF4-FFF2-40B4-BE49-F238E27FC236}">
                  <a16:creationId xmlns:a16="http://schemas.microsoft.com/office/drawing/2014/main" id="{00000000-0008-0000-1700-000007E4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Tempo</a:t>
              </a:r>
            </a:p>
            <a:p>
              <a:pPr algn="ctr" rtl="0">
                <a:defRPr sz="1000"/>
              </a:pPr>
              <a:r>
                <a:rPr lang="fr-FR"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33</xdr:row>
          <xdr:rowOff>57150</xdr:rowOff>
        </xdr:from>
        <xdr:to>
          <xdr:col>14</xdr:col>
          <xdr:colOff>895350</xdr:colOff>
          <xdr:row>35</xdr:row>
          <xdr:rowOff>228600</xdr:rowOff>
        </xdr:to>
        <xdr:sp macro="" textlink="">
          <xdr:nvSpPr>
            <xdr:cNvPr id="123912" name="Button 8" hidden="1">
              <a:extLst>
                <a:ext uri="{63B3BB69-23CF-44E3-9099-C40C66FF867C}">
                  <a14:compatExt spid="_x0000_s123912"/>
                </a:ext>
                <a:ext uri="{FF2B5EF4-FFF2-40B4-BE49-F238E27FC236}">
                  <a16:creationId xmlns:a16="http://schemas.microsoft.com/office/drawing/2014/main" id="{00000000-0008-0000-1700-000008E4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FULL </a:t>
              </a:r>
            </a:p>
            <a:p>
              <a:pPr algn="ctr" rtl="0">
                <a:defRPr sz="1000"/>
              </a:pPr>
              <a:r>
                <a:rPr lang="fr-FR" sz="1100" b="0" i="0" u="none" strike="noStrike" baseline="0">
                  <a:solidFill>
                    <a:srgbClr val="000000"/>
                  </a:solidFill>
                  <a:latin typeface="Calibri"/>
                  <a:cs typeface="Calibri"/>
                </a:rPr>
                <a:t>RESET</a:t>
              </a:r>
            </a:p>
            <a:p>
              <a:pPr algn="ctr" rtl="0">
                <a:defRPr sz="1000"/>
              </a:pPr>
              <a:r>
                <a:rPr lang="fr-FR" sz="1100" b="0" i="0" u="none" strike="noStrike" baseline="0">
                  <a:solidFill>
                    <a:srgbClr val="000000"/>
                  </a:solidFill>
                  <a:latin typeface="Calibri"/>
                  <a:cs typeface="Calibri"/>
                </a:rPr>
                <a:t>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37</xdr:row>
          <xdr:rowOff>0</xdr:rowOff>
        </xdr:from>
        <xdr:to>
          <xdr:col>14</xdr:col>
          <xdr:colOff>914400</xdr:colOff>
          <xdr:row>40</xdr:row>
          <xdr:rowOff>19050</xdr:rowOff>
        </xdr:to>
        <xdr:sp macro="" textlink="">
          <xdr:nvSpPr>
            <xdr:cNvPr id="123913" name="Button 9" hidden="1">
              <a:extLst>
                <a:ext uri="{63B3BB69-23CF-44E3-9099-C40C66FF867C}">
                  <a14:compatExt spid="_x0000_s123913"/>
                </a:ext>
                <a:ext uri="{FF2B5EF4-FFF2-40B4-BE49-F238E27FC236}">
                  <a16:creationId xmlns:a16="http://schemas.microsoft.com/office/drawing/2014/main" id="{00000000-0008-0000-1700-000009E4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Config</a:t>
              </a:r>
            </a:p>
            <a:p>
              <a:pPr algn="ctr" rtl="0">
                <a:defRPr sz="1000"/>
              </a:pPr>
              <a:r>
                <a:rPr lang="fr-FR" sz="1100" b="0" i="0" u="none" strike="noStrike" baseline="0">
                  <a:solidFill>
                    <a:srgbClr val="000000"/>
                  </a:solidFill>
                  <a:latin typeface="Calibri"/>
                  <a:cs typeface="Calibri"/>
                </a:rPr>
                <a:t>RPE </a:t>
              </a:r>
            </a:p>
            <a:p>
              <a:pPr algn="ctr" rtl="0">
                <a:defRPr sz="1000"/>
              </a:pPr>
              <a:r>
                <a:rPr lang="fr-FR" sz="1100" b="0" i="0" u="none" strike="noStrike" baseline="0">
                  <a:solidFill>
                    <a:srgbClr val="000000"/>
                  </a:solidFill>
                  <a:latin typeface="Calibri"/>
                  <a:cs typeface="Calibri"/>
                </a:rPr>
                <a:t>CONDI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41</xdr:row>
          <xdr:rowOff>0</xdr:rowOff>
        </xdr:from>
        <xdr:to>
          <xdr:col>14</xdr:col>
          <xdr:colOff>914400</xdr:colOff>
          <xdr:row>44</xdr:row>
          <xdr:rowOff>19050</xdr:rowOff>
        </xdr:to>
        <xdr:sp macro="" textlink="">
          <xdr:nvSpPr>
            <xdr:cNvPr id="123914" name="Button 10" hidden="1">
              <a:extLst>
                <a:ext uri="{63B3BB69-23CF-44E3-9099-C40C66FF867C}">
                  <a14:compatExt spid="_x0000_s123914"/>
                </a:ext>
                <a:ext uri="{FF2B5EF4-FFF2-40B4-BE49-F238E27FC236}">
                  <a16:creationId xmlns:a16="http://schemas.microsoft.com/office/drawing/2014/main" id="{00000000-0008-0000-1700-00000AE4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Dupliqué Semaine</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95250</xdr:colOff>
          <xdr:row>6</xdr:row>
          <xdr:rowOff>114300</xdr:rowOff>
        </xdr:from>
        <xdr:to>
          <xdr:col>14</xdr:col>
          <xdr:colOff>962025</xdr:colOff>
          <xdr:row>8</xdr:row>
          <xdr:rowOff>104775</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1800-000001E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SUPP 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9</xdr:row>
          <xdr:rowOff>114300</xdr:rowOff>
        </xdr:from>
        <xdr:to>
          <xdr:col>14</xdr:col>
          <xdr:colOff>952500</xdr:colOff>
          <xdr:row>11</xdr:row>
          <xdr:rowOff>180975</xdr:rowOff>
        </xdr:to>
        <xdr:sp macro="" textlink="">
          <xdr:nvSpPr>
            <xdr:cNvPr id="124930" name="Button 2" hidden="1">
              <a:extLst>
                <a:ext uri="{63B3BB69-23CF-44E3-9099-C40C66FF867C}">
                  <a14:compatExt spid="_x0000_s124930"/>
                </a:ext>
                <a:ext uri="{FF2B5EF4-FFF2-40B4-BE49-F238E27FC236}">
                  <a16:creationId xmlns:a16="http://schemas.microsoft.com/office/drawing/2014/main" id="{00000000-0008-0000-1800-000002E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Ajout valeur O13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14</xdr:row>
          <xdr:rowOff>152400</xdr:rowOff>
        </xdr:from>
        <xdr:to>
          <xdr:col>14</xdr:col>
          <xdr:colOff>923925</xdr:colOff>
          <xdr:row>17</xdr:row>
          <xdr:rowOff>9525</xdr:rowOff>
        </xdr:to>
        <xdr:sp macro="" textlink="">
          <xdr:nvSpPr>
            <xdr:cNvPr id="124931" name="Button 3" hidden="1">
              <a:extLst>
                <a:ext uri="{63B3BB69-23CF-44E3-9099-C40C66FF867C}">
                  <a14:compatExt spid="_x0000_s124931"/>
                </a:ext>
                <a:ext uri="{FF2B5EF4-FFF2-40B4-BE49-F238E27FC236}">
                  <a16:creationId xmlns:a16="http://schemas.microsoft.com/office/drawing/2014/main" id="{00000000-0008-0000-1800-000003E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SWAP CELLULES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18</xdr:row>
          <xdr:rowOff>142875</xdr:rowOff>
        </xdr:from>
        <xdr:to>
          <xdr:col>14</xdr:col>
          <xdr:colOff>942975</xdr:colOff>
          <xdr:row>21</xdr:row>
          <xdr:rowOff>28575</xdr:rowOff>
        </xdr:to>
        <xdr:sp macro="" textlink="">
          <xdr:nvSpPr>
            <xdr:cNvPr id="124932" name="Button 4" hidden="1">
              <a:extLst>
                <a:ext uri="{63B3BB69-23CF-44E3-9099-C40C66FF867C}">
                  <a14:compatExt spid="_x0000_s124932"/>
                </a:ext>
                <a:ext uri="{FF2B5EF4-FFF2-40B4-BE49-F238E27FC236}">
                  <a16:creationId xmlns:a16="http://schemas.microsoft.com/office/drawing/2014/main" id="{00000000-0008-0000-1800-000004E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Dupliquer feuille +7j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22</xdr:row>
          <xdr:rowOff>133350</xdr:rowOff>
        </xdr:from>
        <xdr:to>
          <xdr:col>14</xdr:col>
          <xdr:colOff>942975</xdr:colOff>
          <xdr:row>25</xdr:row>
          <xdr:rowOff>47625</xdr:rowOff>
        </xdr:to>
        <xdr:sp macro="" textlink="">
          <xdr:nvSpPr>
            <xdr:cNvPr id="124933" name="Button 5" hidden="1">
              <a:extLst>
                <a:ext uri="{63B3BB69-23CF-44E3-9099-C40C66FF867C}">
                  <a14:compatExt spid="_x0000_s124933"/>
                </a:ext>
                <a:ext uri="{FF2B5EF4-FFF2-40B4-BE49-F238E27FC236}">
                  <a16:creationId xmlns:a16="http://schemas.microsoft.com/office/drawing/2014/main" id="{00000000-0008-0000-1800-000005E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SET MIROIR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26</xdr:row>
          <xdr:rowOff>219075</xdr:rowOff>
        </xdr:from>
        <xdr:to>
          <xdr:col>14</xdr:col>
          <xdr:colOff>933450</xdr:colOff>
          <xdr:row>29</xdr:row>
          <xdr:rowOff>95250</xdr:rowOff>
        </xdr:to>
        <xdr:sp macro="" textlink="">
          <xdr:nvSpPr>
            <xdr:cNvPr id="124934" name="Button 6" hidden="1">
              <a:extLst>
                <a:ext uri="{63B3BB69-23CF-44E3-9099-C40C66FF867C}">
                  <a14:compatExt spid="_x0000_s124934"/>
                </a:ext>
                <a:ext uri="{FF2B5EF4-FFF2-40B4-BE49-F238E27FC236}">
                  <a16:creationId xmlns:a16="http://schemas.microsoft.com/office/drawing/2014/main" id="{00000000-0008-0000-1800-000006E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CLEAR SET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123825</xdr:colOff>
          <xdr:row>30</xdr:row>
          <xdr:rowOff>133350</xdr:rowOff>
        </xdr:from>
        <xdr:to>
          <xdr:col>14</xdr:col>
          <xdr:colOff>923925</xdr:colOff>
          <xdr:row>32</xdr:row>
          <xdr:rowOff>161925</xdr:rowOff>
        </xdr:to>
        <xdr:sp macro="" textlink="">
          <xdr:nvSpPr>
            <xdr:cNvPr id="124935" name="Button 7" hidden="1">
              <a:extLst>
                <a:ext uri="{63B3BB69-23CF-44E3-9099-C40C66FF867C}">
                  <a14:compatExt spid="_x0000_s124935"/>
                </a:ext>
                <a:ext uri="{FF2B5EF4-FFF2-40B4-BE49-F238E27FC236}">
                  <a16:creationId xmlns:a16="http://schemas.microsoft.com/office/drawing/2014/main" id="{00000000-0008-0000-1800-000007E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Tempo</a:t>
              </a:r>
            </a:p>
            <a:p>
              <a:pPr algn="ctr" rtl="0">
                <a:defRPr sz="1000"/>
              </a:pPr>
              <a:r>
                <a:rPr lang="fr-FR"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33</xdr:row>
          <xdr:rowOff>57150</xdr:rowOff>
        </xdr:from>
        <xdr:to>
          <xdr:col>14</xdr:col>
          <xdr:colOff>895350</xdr:colOff>
          <xdr:row>35</xdr:row>
          <xdr:rowOff>228600</xdr:rowOff>
        </xdr:to>
        <xdr:sp macro="" textlink="">
          <xdr:nvSpPr>
            <xdr:cNvPr id="124936" name="Button 8" hidden="1">
              <a:extLst>
                <a:ext uri="{63B3BB69-23CF-44E3-9099-C40C66FF867C}">
                  <a14:compatExt spid="_x0000_s124936"/>
                </a:ext>
                <a:ext uri="{FF2B5EF4-FFF2-40B4-BE49-F238E27FC236}">
                  <a16:creationId xmlns:a16="http://schemas.microsoft.com/office/drawing/2014/main" id="{00000000-0008-0000-1800-000008E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FULL </a:t>
              </a:r>
            </a:p>
            <a:p>
              <a:pPr algn="ctr" rtl="0">
                <a:defRPr sz="1000"/>
              </a:pPr>
              <a:r>
                <a:rPr lang="fr-FR" sz="1100" b="0" i="0" u="none" strike="noStrike" baseline="0">
                  <a:solidFill>
                    <a:srgbClr val="000000"/>
                  </a:solidFill>
                  <a:latin typeface="Calibri"/>
                  <a:cs typeface="Calibri"/>
                </a:rPr>
                <a:t>RESET</a:t>
              </a:r>
            </a:p>
            <a:p>
              <a:pPr algn="ctr" rtl="0">
                <a:defRPr sz="1000"/>
              </a:pPr>
              <a:r>
                <a:rPr lang="fr-FR" sz="1100" b="0" i="0" u="none" strike="noStrike" baseline="0">
                  <a:solidFill>
                    <a:srgbClr val="000000"/>
                  </a:solidFill>
                  <a:latin typeface="Calibri"/>
                  <a:cs typeface="Calibri"/>
                </a:rPr>
                <a:t>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37</xdr:row>
          <xdr:rowOff>0</xdr:rowOff>
        </xdr:from>
        <xdr:to>
          <xdr:col>14</xdr:col>
          <xdr:colOff>914400</xdr:colOff>
          <xdr:row>40</xdr:row>
          <xdr:rowOff>19050</xdr:rowOff>
        </xdr:to>
        <xdr:sp macro="" textlink="">
          <xdr:nvSpPr>
            <xdr:cNvPr id="124937" name="Button 9" hidden="1">
              <a:extLst>
                <a:ext uri="{63B3BB69-23CF-44E3-9099-C40C66FF867C}">
                  <a14:compatExt spid="_x0000_s124937"/>
                </a:ext>
                <a:ext uri="{FF2B5EF4-FFF2-40B4-BE49-F238E27FC236}">
                  <a16:creationId xmlns:a16="http://schemas.microsoft.com/office/drawing/2014/main" id="{00000000-0008-0000-1800-000009E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Config</a:t>
              </a:r>
            </a:p>
            <a:p>
              <a:pPr algn="ctr" rtl="0">
                <a:defRPr sz="1000"/>
              </a:pPr>
              <a:r>
                <a:rPr lang="fr-FR" sz="1100" b="0" i="0" u="none" strike="noStrike" baseline="0">
                  <a:solidFill>
                    <a:srgbClr val="000000"/>
                  </a:solidFill>
                  <a:latin typeface="Calibri"/>
                  <a:cs typeface="Calibri"/>
                </a:rPr>
                <a:t>RPE </a:t>
              </a:r>
            </a:p>
            <a:p>
              <a:pPr algn="ctr" rtl="0">
                <a:defRPr sz="1000"/>
              </a:pPr>
              <a:r>
                <a:rPr lang="fr-FR" sz="1100" b="0" i="0" u="none" strike="noStrike" baseline="0">
                  <a:solidFill>
                    <a:srgbClr val="000000"/>
                  </a:solidFill>
                  <a:latin typeface="Calibri"/>
                  <a:cs typeface="Calibri"/>
                </a:rPr>
                <a:t>CONDI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41</xdr:row>
          <xdr:rowOff>0</xdr:rowOff>
        </xdr:from>
        <xdr:to>
          <xdr:col>14</xdr:col>
          <xdr:colOff>914400</xdr:colOff>
          <xdr:row>44</xdr:row>
          <xdr:rowOff>19050</xdr:rowOff>
        </xdr:to>
        <xdr:sp macro="" textlink="">
          <xdr:nvSpPr>
            <xdr:cNvPr id="124938" name="Button 10" hidden="1">
              <a:extLst>
                <a:ext uri="{63B3BB69-23CF-44E3-9099-C40C66FF867C}">
                  <a14:compatExt spid="_x0000_s124938"/>
                </a:ext>
                <a:ext uri="{FF2B5EF4-FFF2-40B4-BE49-F238E27FC236}">
                  <a16:creationId xmlns:a16="http://schemas.microsoft.com/office/drawing/2014/main" id="{00000000-0008-0000-1800-00000AE801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Dupliqué Semaine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CurrentDir/SG%20TABLEAU%20DE%20BORD%20PROGRAMMES%20SPORT%20FORCE2%20MACRO.xlsm" TargetMode="External" /><Relationship Id="rId1" Type="http://schemas.openxmlformats.org/officeDocument/2006/relationships/pivotCacheRecords" Target="pivotCacheRecords1.xml" /></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xlFile://Root/CurrentDir/SG%20TABLEAU%20DE%20BORD%20PROGRAMMES%20SPORT%20FORCE2%20MACRO.xlsm" TargetMode="External" /><Relationship Id="rId1" Type="http://schemas.openxmlformats.org/officeDocument/2006/relationships/pivotCacheRecords" Target="pivotCacheRecords2.xml" /></Relationships>
</file>

<file path=xl/pivotCache/_rels/pivotCacheDefinition3.xml.rels><?xml version="1.0" encoding="UTF-8" standalone="yes"?>
<Relationships xmlns="http://schemas.openxmlformats.org/package/2006/relationships"><Relationship Id="rId2" Type="http://schemas.openxmlformats.org/officeDocument/2006/relationships/externalLinkPath" Target="xlFile://Root/CurrentDir/SG%20TABLEAU%20DE%20BORD%20PROGRAMMES%20SPORT%20FORCE2%20MACRO.xlsm" TargetMode="External" /><Relationship Id="rId1" Type="http://schemas.openxmlformats.org/officeDocument/2006/relationships/pivotCacheRecords" Target="pivotCacheRecords3.xml" /></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ightzeus" refreshedDate="46172.0529306713" createdVersion="8" refreshedVersion="8" minRefreshableVersion="3" recordCount="3271" xr:uid="{C89DE361-F2D2-427B-8FAA-EFCE43A89F00}">
  <cacheSource type="worksheet">
    <worksheetSource ref="A1:S3272" sheet="T.SARAH G.V2" r:id="rId2"/>
  </cacheSource>
  <cacheFields count="21">
    <cacheField name="DATE" numFmtId="14">
      <sharedItems containsSemiMixedTypes="0" containsNonDate="0" containsDate="1" containsString="0" minDate="2025-04-30T00:00:00" maxDate="2026-05-24T00:00:00" count="172">
        <d v="2025-04-30T00:00:00"/>
        <d v="2025-05-03T00:00:00"/>
        <d v="2025-05-12T00:00:00"/>
        <d v="2025-05-14T00:00:00"/>
        <d v="2025-05-16T00:00:00"/>
        <d v="2025-05-19T00:00:00"/>
        <d v="2025-05-21T00:00:00"/>
        <d v="2025-05-23T00:00:00"/>
        <d v="2025-05-27T00:00:00"/>
        <d v="2025-05-28T00:00:00"/>
        <d v="2025-06-03T00:00:00"/>
        <d v="2025-06-04T00:00:00"/>
        <d v="2025-06-05T00:00:00"/>
        <d v="2025-06-10T00:00:00"/>
        <d v="2025-06-11T00:00:00"/>
        <d v="2025-06-13T00:00:00"/>
        <d v="2025-06-18T00:00:00"/>
        <d v="2025-06-19T00:00:00"/>
        <d v="2025-06-20T00:00:00"/>
        <d v="2025-06-23T00:00:00"/>
        <d v="2025-06-24T00:00:00"/>
        <d v="2025-06-30T00:00:00"/>
        <d v="2025-07-01T00:00:00"/>
        <d v="2025-07-04T00:00:00"/>
        <d v="2025-07-07T00:00:00"/>
        <d v="2025-07-10T00:00:00"/>
        <d v="2025-08-27T00:00:00"/>
        <d v="2025-08-30T00:00:00"/>
        <d v="2025-09-02T00:00:00"/>
        <d v="2025-09-03T00:00:00"/>
        <d v="2025-09-05T00:00:00"/>
        <d v="2025-09-07T00:00:00"/>
        <d v="2025-09-09T00:00:00"/>
        <d v="2025-09-11T00:00:00"/>
        <d v="2025-09-12T00:00:00"/>
        <d v="2025-09-14T00:00:00"/>
        <d v="2025-09-16T00:00:00"/>
        <d v="2025-09-18T00:00:00"/>
        <d v="2025-09-22T00:00:00"/>
        <d v="2025-09-23T00:00:00"/>
        <d v="2025-09-25T00:00:00"/>
        <d v="2025-09-27T00:00:00"/>
        <d v="2025-09-29T00:00:00"/>
        <d v="2025-09-30T00:00:00"/>
        <d v="2025-10-02T00:00:00"/>
        <d v="2025-10-04T00:00:00"/>
        <d v="2025-10-06T00:00:00"/>
        <d v="2025-10-07T00:00:00"/>
        <d v="2025-10-09T00:00:00"/>
        <d v="2025-10-11T00:00:00"/>
        <d v="2025-10-13T00:00:00"/>
        <d v="2025-10-14T00:00:00"/>
        <d v="2025-10-16T00:00:00"/>
        <d v="2025-10-18T00:00:00"/>
        <d v="2025-10-20T00:00:00"/>
        <d v="2025-10-21T00:00:00"/>
        <d v="2025-10-23T00:00:00"/>
        <d v="2025-10-25T00:00:00"/>
        <d v="2025-10-27T00:00:00"/>
        <d v="2025-10-28T00:00:00"/>
        <d v="2025-10-30T00:00:00"/>
        <d v="2025-11-01T00:00:00"/>
        <d v="2025-11-03T00:00:00"/>
        <d v="2025-11-04T00:00:00"/>
        <d v="2025-11-06T00:00:00"/>
        <d v="2025-11-08T00:00:00"/>
        <d v="2025-11-10T00:00:00"/>
        <d v="2025-11-11T00:00:00"/>
        <d v="2025-11-13T00:00:00"/>
        <d v="2025-11-15T00:00:00"/>
        <d v="2025-11-17T00:00:00"/>
        <d v="2025-11-18T00:00:00"/>
        <d v="2025-11-20T00:00:00"/>
        <d v="2025-11-24T00:00:00"/>
        <d v="2025-11-26T00:00:00"/>
        <d v="2025-11-27T00:00:00"/>
        <d v="2025-11-29T00:00:00"/>
        <d v="2025-12-08T00:00:00"/>
        <d v="2025-12-10T00:00:00"/>
        <d v="2025-12-14T00:00:00"/>
        <d v="2025-12-15T00:00:00"/>
        <d v="2025-12-16T00:00:00"/>
        <d v="2025-12-17T00:00:00"/>
        <d v="2025-12-21T00:00:00"/>
        <d v="2025-12-22T00:00:00"/>
        <d v="2025-12-23T00:00:00"/>
        <d v="2025-12-26T00:00:00"/>
        <d v="2025-12-27T00:00:00"/>
        <d v="2025-12-29T00:00:00"/>
        <d v="2025-12-30T00:00:00"/>
        <d v="2026-01-01T00:00:00"/>
        <d v="2026-01-03T00:00:00"/>
        <d v="2026-01-05T00:00:00"/>
        <d v="2026-01-07T00:00:00"/>
        <d v="2026-01-08T00:00:00"/>
        <d v="2026-01-10T00:00:00"/>
        <d v="2026-01-11T00:00:00"/>
        <d v="2026-01-13T00:00:00"/>
        <d v="2026-01-14T00:00:00"/>
        <d v="2026-01-16T00:00:00"/>
        <d v="2026-01-17T00:00:00"/>
        <d v="2026-01-19T00:00:00"/>
        <d v="2026-01-20T00:00:00"/>
        <d v="2026-01-23T00:00:00"/>
        <d v="2026-01-25T00:00:00"/>
        <d v="2026-01-26T00:00:00"/>
        <d v="2026-01-27T00:00:00"/>
        <d v="2026-01-29T00:00:00"/>
        <d v="2026-01-30T00:00:00"/>
        <d v="2026-02-03T00:00:00"/>
        <d v="2026-02-05T00:00:00"/>
        <d v="2026-02-06T00:00:00"/>
        <d v="2026-02-07T00:00:00"/>
        <d v="2026-02-09T00:00:00"/>
        <d v="2026-02-10T00:00:00"/>
        <d v="2026-02-11T00:00:00"/>
        <d v="2026-02-12T00:00:00"/>
        <d v="2026-02-16T00:00:00"/>
        <d v="2026-02-19T00:00:00"/>
        <d v="2026-02-20T00:00:00"/>
        <d v="2026-02-22T00:00:00"/>
        <d v="2026-02-23T00:00:00"/>
        <d v="2026-02-24T00:00:00"/>
        <d v="2026-02-26T00:00:00"/>
        <d v="2026-02-27T00:00:00"/>
        <d v="2026-03-02T00:00:00"/>
        <d v="2026-03-04T00:00:00"/>
        <d v="2026-03-06T00:00:00"/>
        <d v="2026-03-08T00:00:00"/>
        <d v="2026-03-10T00:00:00"/>
        <d v="2026-03-12T00:00:00"/>
        <d v="2026-03-13T00:00:00"/>
        <d v="2026-03-16T00:00:00"/>
        <d v="2026-03-17T00:00:00"/>
        <d v="2026-03-19T00:00:00"/>
        <d v="2026-03-23T00:00:00"/>
        <d v="2026-03-24T00:00:00"/>
        <d v="2026-03-25T00:00:00"/>
        <d v="2026-03-26T00:00:00"/>
        <d v="2026-03-28T00:00:00"/>
        <d v="2026-03-31T00:00:00"/>
        <d v="2026-04-01T00:00:00"/>
        <d v="2026-04-02T00:00:00"/>
        <d v="2026-04-04T00:00:00"/>
        <d v="2026-04-07T00:00:00"/>
        <d v="2026-04-08T00:00:00"/>
        <d v="2026-04-09T00:00:00"/>
        <d v="2026-04-12T00:00:00"/>
        <d v="2026-04-13T00:00:00"/>
        <d v="2026-04-15T00:00:00"/>
        <d v="2026-04-16T00:00:00"/>
        <d v="2026-04-19T00:00:00"/>
        <d v="2026-04-21T00:00:00"/>
        <d v="2026-04-22T00:00:00"/>
        <d v="2026-04-23T00:00:00"/>
        <d v="2026-04-25T00:00:00"/>
        <d v="2026-04-27T00:00:00"/>
        <d v="2026-04-28T00:00:00"/>
        <d v="2026-04-29T00:00:00"/>
        <d v="2026-05-02T00:00:00"/>
        <d v="2026-05-04T00:00:00"/>
        <d v="2026-05-06T00:00:00"/>
        <d v="2026-05-07T00:00:00"/>
        <d v="2026-05-09T00:00:00"/>
        <d v="2026-05-11T00:00:00"/>
        <d v="2026-05-12T00:00:00"/>
        <d v="2026-05-13T00:00:00"/>
        <d v="2026-05-14T00:00:00"/>
        <d v="2026-05-19T00:00:00"/>
        <d v="2026-05-20T00:00:00"/>
        <d v="2026-05-21T00:00:00"/>
        <d v="2026-05-23T00:00:00"/>
      </sharedItems>
      <fieldGroup par="20"/>
    </cacheField>
    <cacheField name="SERIE" numFmtId="0">
      <sharedItems count="45">
        <s v="BENCH COMP"/>
        <s v="Tirage poulie basse - triangle"/>
        <s v="Développé Haltère 90°"/>
        <s v="Curl haltère"/>
        <s v="DEADLIFT COMP"/>
        <s v="Rowing barre pronation"/>
        <s v="Face-pull à la corde"/>
        <s v="Rowing haltère"/>
        <s v="Elevation latérales"/>
        <s v="Extension triceps poulie corde"/>
        <s v="SQUAT COMP"/>
        <s v="Leg Extension"/>
        <s v="Presse à cuisse inclinée"/>
        <s v="Rowing haltère unilatéral"/>
        <s v="Pull over poulie haute barre"/>
        <s v="Presse à cuisse classique"/>
        <s v="Kick back poulie"/>
        <s v="Hiptrhust machine"/>
        <s v="Leg curl assis"/>
        <s v="OHP"/>
        <s v="Tirage poulie haute prise triangle"/>
        <s v="Leg curl couché"/>
        <s v="Tirage poulie basse unilatéral"/>
        <s v="Hip thrust machine"/>
        <s v="Gainage classique"/>
        <s v="Cross bench haltère"/>
        <s v="Rowing T-Barre supination"/>
        <s v="BSS Haltère"/>
        <s v="Hiptrhust"/>
        <s v="Good morning barre"/>
        <s v="RDL"/>
        <s v="Dc incliné haltère "/>
        <s v="Tirage poulie haute barre prise pronation"/>
        <s v="Curl poulie à la corde"/>
        <s v="Extension triceps poulie "/>
        <s v="Rowing inversé pronation"/>
        <s v="BUTTERFLY"/>
        <s v="Deltoïd machine (reverse butterfly)"/>
        <s v="Adducteurs assis à la machine (intérieur cuisses)"/>
        <s v="Abducteurs assis à la machine (fessiers)"/>
        <s v="Extension triceps poulie unilatéral"/>
        <s v="Curl poulie unilatérale "/>
        <s v="Elévations latérales haltère"/>
        <s v="Curl prise marteau haltère"/>
        <s v="BSS HALTERE"/>
      </sharedItems>
    </cacheField>
    <cacheField name="Excentrique" numFmtId="0">
      <sharedItems containsSemiMixedTypes="0" containsString="0" containsNumber="1" containsInteger="1" minValue="1" maxValue="3"/>
    </cacheField>
    <cacheField name="transition excentriconcentrique" numFmtId="0">
      <sharedItems containsSemiMixedTypes="0" containsString="0" containsNumber="1" containsInteger="1" minValue="0" maxValue="3"/>
    </cacheField>
    <cacheField name="Concentrique" numFmtId="0">
      <sharedItems containsSemiMixedTypes="0" containsString="0" containsNumber="1" containsInteger="1" minValue="1" maxValue="2"/>
    </cacheField>
    <cacheField name="Transition rép" numFmtId="0">
      <sharedItems containsSemiMixedTypes="0" containsString="0" containsNumber="1" containsInteger="1" minValue="0" maxValue="0"/>
    </cacheField>
    <cacheField name="RPE attendu" numFmtId="0">
      <sharedItems containsString="0" containsBlank="1" containsNumber="1" minValue="3.5" maxValue="99"/>
    </cacheField>
    <cacheField name="RPE réel" numFmtId="0">
      <sharedItems containsSemiMixedTypes="0" containsString="0" containsNumber="1" minValue="0" maxValue="10"/>
    </cacheField>
    <cacheField name=" Répétition attendu" numFmtId="0">
      <sharedItems containsString="0" containsBlank="1" containsNumber="1" containsInteger="1" minValue="1" maxValue="15"/>
    </cacheField>
    <cacheField name=" Répétition réel" numFmtId="0">
      <sharedItems containsSemiMixedTypes="0" containsString="0" containsNumber="1" containsInteger="1" minValue="0" maxValue="77" count="19">
        <n v="12"/>
        <n v="8"/>
        <n v="10"/>
        <n v="5"/>
        <n v="15"/>
        <n v="6"/>
        <n v="3"/>
        <n v="2"/>
        <n v="4"/>
        <n v="1"/>
        <n v="7"/>
        <n v="11"/>
        <n v="9"/>
        <n v="13"/>
        <n v="0"/>
        <n v="43"/>
        <n v="70"/>
        <n v="50"/>
        <n v="77"/>
      </sharedItems>
    </cacheField>
    <cacheField name="poids attendu" numFmtId="0">
      <sharedItems containsString="0" containsBlank="1" containsNumber="1" minValue="-12.5" maxValue="180"/>
    </cacheField>
    <cacheField name="poids réel" numFmtId="0">
      <sharedItems containsSemiMixedTypes="0" containsString="0" containsNumber="1" minValue="0" maxValue="180"/>
    </cacheField>
    <cacheField name="récup attendu" numFmtId="0">
      <sharedItems containsString="0" containsBlank="1" containsNumber="1" containsInteger="1" minValue="1" maxValue="1200"/>
    </cacheField>
    <cacheField name="récup réel" numFmtId="0">
      <sharedItems containsSemiMixedTypes="0" containsString="0" containsNumber="1" containsInteger="1" minValue="0" maxValue="1200"/>
    </cacheField>
    <cacheField name="Block" numFmtId="0">
      <sharedItems containsSemiMixedTypes="0" containsString="0" containsNumber="1" containsInteger="1" minValue="0" maxValue="11" count="12">
        <n v="0"/>
        <n v="1"/>
        <n v="2"/>
        <n v="3"/>
        <n v="4"/>
        <n v="5"/>
        <n v="6"/>
        <n v="7"/>
        <n v="8"/>
        <n v="9"/>
        <n v="10"/>
        <n v="11"/>
      </sharedItems>
    </cacheField>
    <cacheField name="Variation" numFmtId="0">
      <sharedItems containsBlank="1" count="9">
        <m/>
        <s v="Pausé / TEMPO"/>
        <s v="RDL"/>
        <s v="Tradi"/>
        <s v="SUPER7"/>
        <s v="Sumo"/>
        <s v="SPOTTO"/>
        <s v="Larsen"/>
        <s v="Unilatéral"/>
      </sharedItems>
    </cacheField>
    <cacheField name="Qualité sommeil" numFmtId="0">
      <sharedItems containsNonDate="0" containsString="0" containsBlank="1"/>
    </cacheField>
    <cacheField name="Inflammations / Courbatures" numFmtId="0">
      <sharedItems containsNonDate="0" containsString="0" containsBlank="1"/>
    </cacheField>
    <cacheField name="MAX de l'exercice basé sur block précédent" numFmtId="0">
      <sharedItems containsSemiMixedTypes="0" containsString="0" containsNumber="1" containsInteger="1" minValue="0" maxValue="20"/>
    </cacheField>
    <cacheField name="Mois (DATE)" numFmtId="0" databaseField="0">
      <fieldGroup base="0">
        <rangePr groupBy="months" startDate="2025-04-30T00:00:00" endDate="2026-05-24T00:00:00"/>
        <groupItems count="14">
          <s v="&lt;30/04/2025"/>
          <s v="janv"/>
          <s v="févr"/>
          <s v="mars"/>
          <s v="avr"/>
          <s v="mai"/>
          <s v="juin"/>
          <s v="juil"/>
          <s v="août"/>
          <s v="sept"/>
          <s v="oct"/>
          <s v="nov"/>
          <s v="déc"/>
          <s v="&gt;24/05/2026"/>
        </groupItems>
      </fieldGroup>
    </cacheField>
    <cacheField name="Années (DATE)" numFmtId="0" databaseField="0">
      <fieldGroup base="0">
        <rangePr groupBy="years" startDate="2025-04-30T00:00:00" endDate="2026-05-24T00:00:00"/>
        <groupItems count="4">
          <s v="&lt;30/04/2025"/>
          <s v="2025"/>
          <s v="2026"/>
          <s v="&gt;24/05/2026"/>
        </groupItems>
      </fieldGroup>
    </cacheField>
  </cacheFields>
  <extLst>
    <ext xmlns:x14="http://schemas.microsoft.com/office/spreadsheetml/2009/9/main" uri="{725AE2AE-9491-48be-B2B4-4EB974FC3084}">
      <x14:pivotCacheDefinition pivotCacheId="18234581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ightzeus" refreshedDate="46172.052932175924" createdVersion="8" refreshedVersion="8" minRefreshableVersion="3" recordCount="3271" xr:uid="{461A1316-C26C-4138-800A-CC33017FCEC1}">
  <cacheSource type="worksheet">
    <worksheetSource ref="A1:S3272" sheet="T.SARAH G.V2" r:id="rId2"/>
  </cacheSource>
  <cacheFields count="21">
    <cacheField name="DATE" numFmtId="14">
      <sharedItems containsSemiMixedTypes="0" containsNonDate="0" containsDate="1" containsString="0" minDate="2025-04-30T00:00:00" maxDate="2026-05-24T00:00:00" count="172">
        <d v="2025-04-30T00:00:00"/>
        <d v="2025-05-03T00:00:00"/>
        <d v="2025-05-12T00:00:00"/>
        <d v="2025-05-14T00:00:00"/>
        <d v="2025-05-16T00:00:00"/>
        <d v="2025-05-19T00:00:00"/>
        <d v="2025-05-21T00:00:00"/>
        <d v="2025-05-23T00:00:00"/>
        <d v="2025-05-27T00:00:00"/>
        <d v="2025-05-28T00:00:00"/>
        <d v="2025-06-03T00:00:00"/>
        <d v="2025-06-04T00:00:00"/>
        <d v="2025-06-05T00:00:00"/>
        <d v="2025-06-10T00:00:00"/>
        <d v="2025-06-11T00:00:00"/>
        <d v="2025-06-13T00:00:00"/>
        <d v="2025-06-18T00:00:00"/>
        <d v="2025-06-19T00:00:00"/>
        <d v="2025-06-20T00:00:00"/>
        <d v="2025-06-23T00:00:00"/>
        <d v="2025-06-24T00:00:00"/>
        <d v="2025-06-30T00:00:00"/>
        <d v="2025-07-01T00:00:00"/>
        <d v="2025-07-04T00:00:00"/>
        <d v="2025-07-07T00:00:00"/>
        <d v="2025-07-10T00:00:00"/>
        <d v="2025-08-27T00:00:00"/>
        <d v="2025-08-30T00:00:00"/>
        <d v="2025-09-02T00:00:00"/>
        <d v="2025-09-03T00:00:00"/>
        <d v="2025-09-05T00:00:00"/>
        <d v="2025-09-07T00:00:00"/>
        <d v="2025-09-09T00:00:00"/>
        <d v="2025-09-11T00:00:00"/>
        <d v="2025-09-12T00:00:00"/>
        <d v="2025-09-14T00:00:00"/>
        <d v="2025-09-16T00:00:00"/>
        <d v="2025-09-18T00:00:00"/>
        <d v="2025-09-22T00:00:00"/>
        <d v="2025-09-23T00:00:00"/>
        <d v="2025-09-25T00:00:00"/>
        <d v="2025-09-27T00:00:00"/>
        <d v="2025-09-29T00:00:00"/>
        <d v="2025-09-30T00:00:00"/>
        <d v="2025-10-02T00:00:00"/>
        <d v="2025-10-04T00:00:00"/>
        <d v="2025-10-06T00:00:00"/>
        <d v="2025-10-07T00:00:00"/>
        <d v="2025-10-09T00:00:00"/>
        <d v="2025-10-11T00:00:00"/>
        <d v="2025-10-13T00:00:00"/>
        <d v="2025-10-14T00:00:00"/>
        <d v="2025-10-16T00:00:00"/>
        <d v="2025-10-18T00:00:00"/>
        <d v="2025-10-20T00:00:00"/>
        <d v="2025-10-21T00:00:00"/>
        <d v="2025-10-23T00:00:00"/>
        <d v="2025-10-25T00:00:00"/>
        <d v="2025-10-27T00:00:00"/>
        <d v="2025-10-28T00:00:00"/>
        <d v="2025-10-30T00:00:00"/>
        <d v="2025-11-01T00:00:00"/>
        <d v="2025-11-03T00:00:00"/>
        <d v="2025-11-04T00:00:00"/>
        <d v="2025-11-06T00:00:00"/>
        <d v="2025-11-08T00:00:00"/>
        <d v="2025-11-10T00:00:00"/>
        <d v="2025-11-11T00:00:00"/>
        <d v="2025-11-13T00:00:00"/>
        <d v="2025-11-15T00:00:00"/>
        <d v="2025-11-17T00:00:00"/>
        <d v="2025-11-18T00:00:00"/>
        <d v="2025-11-20T00:00:00"/>
        <d v="2025-11-24T00:00:00"/>
        <d v="2025-11-26T00:00:00"/>
        <d v="2025-11-27T00:00:00"/>
        <d v="2025-11-29T00:00:00"/>
        <d v="2025-12-08T00:00:00"/>
        <d v="2025-12-10T00:00:00"/>
        <d v="2025-12-14T00:00:00"/>
        <d v="2025-12-15T00:00:00"/>
        <d v="2025-12-16T00:00:00"/>
        <d v="2025-12-17T00:00:00"/>
        <d v="2025-12-21T00:00:00"/>
        <d v="2025-12-22T00:00:00"/>
        <d v="2025-12-23T00:00:00"/>
        <d v="2025-12-26T00:00:00"/>
        <d v="2025-12-27T00:00:00"/>
        <d v="2025-12-29T00:00:00"/>
        <d v="2025-12-30T00:00:00"/>
        <d v="2026-01-01T00:00:00"/>
        <d v="2026-01-03T00:00:00"/>
        <d v="2026-01-05T00:00:00"/>
        <d v="2026-01-07T00:00:00"/>
        <d v="2026-01-08T00:00:00"/>
        <d v="2026-01-10T00:00:00"/>
        <d v="2026-01-11T00:00:00"/>
        <d v="2026-01-13T00:00:00"/>
        <d v="2026-01-14T00:00:00"/>
        <d v="2026-01-16T00:00:00"/>
        <d v="2026-01-17T00:00:00"/>
        <d v="2026-01-19T00:00:00"/>
        <d v="2026-01-20T00:00:00"/>
        <d v="2026-01-23T00:00:00"/>
        <d v="2026-01-25T00:00:00"/>
        <d v="2026-01-26T00:00:00"/>
        <d v="2026-01-27T00:00:00"/>
        <d v="2026-01-29T00:00:00"/>
        <d v="2026-01-30T00:00:00"/>
        <d v="2026-02-03T00:00:00"/>
        <d v="2026-02-05T00:00:00"/>
        <d v="2026-02-06T00:00:00"/>
        <d v="2026-02-07T00:00:00"/>
        <d v="2026-02-09T00:00:00"/>
        <d v="2026-02-10T00:00:00"/>
        <d v="2026-02-11T00:00:00"/>
        <d v="2026-02-12T00:00:00"/>
        <d v="2026-02-16T00:00:00"/>
        <d v="2026-02-19T00:00:00"/>
        <d v="2026-02-20T00:00:00"/>
        <d v="2026-02-22T00:00:00"/>
        <d v="2026-02-23T00:00:00"/>
        <d v="2026-02-24T00:00:00"/>
        <d v="2026-02-26T00:00:00"/>
        <d v="2026-02-27T00:00:00"/>
        <d v="2026-03-02T00:00:00"/>
        <d v="2026-03-04T00:00:00"/>
        <d v="2026-03-06T00:00:00"/>
        <d v="2026-03-08T00:00:00"/>
        <d v="2026-03-10T00:00:00"/>
        <d v="2026-03-12T00:00:00"/>
        <d v="2026-03-13T00:00:00"/>
        <d v="2026-03-16T00:00:00"/>
        <d v="2026-03-17T00:00:00"/>
        <d v="2026-03-19T00:00:00"/>
        <d v="2026-03-23T00:00:00"/>
        <d v="2026-03-24T00:00:00"/>
        <d v="2026-03-25T00:00:00"/>
        <d v="2026-03-26T00:00:00"/>
        <d v="2026-03-28T00:00:00"/>
        <d v="2026-03-31T00:00:00"/>
        <d v="2026-04-01T00:00:00"/>
        <d v="2026-04-02T00:00:00"/>
        <d v="2026-04-04T00:00:00"/>
        <d v="2026-04-07T00:00:00"/>
        <d v="2026-04-08T00:00:00"/>
        <d v="2026-04-09T00:00:00"/>
        <d v="2026-04-12T00:00:00"/>
        <d v="2026-04-13T00:00:00"/>
        <d v="2026-04-15T00:00:00"/>
        <d v="2026-04-16T00:00:00"/>
        <d v="2026-04-19T00:00:00"/>
        <d v="2026-04-21T00:00:00"/>
        <d v="2026-04-22T00:00:00"/>
        <d v="2026-04-23T00:00:00"/>
        <d v="2026-04-25T00:00:00"/>
        <d v="2026-04-27T00:00:00"/>
        <d v="2026-04-28T00:00:00"/>
        <d v="2026-04-29T00:00:00"/>
        <d v="2026-05-02T00:00:00"/>
        <d v="2026-05-04T00:00:00"/>
        <d v="2026-05-06T00:00:00"/>
        <d v="2026-05-07T00:00:00"/>
        <d v="2026-05-09T00:00:00"/>
        <d v="2026-05-11T00:00:00"/>
        <d v="2026-05-12T00:00:00"/>
        <d v="2026-05-13T00:00:00"/>
        <d v="2026-05-14T00:00:00"/>
        <d v="2026-05-19T00:00:00"/>
        <d v="2026-05-20T00:00:00"/>
        <d v="2026-05-21T00:00:00"/>
        <d v="2026-05-23T00:00:00"/>
      </sharedItems>
      <fieldGroup par="20"/>
    </cacheField>
    <cacheField name="SERIE" numFmtId="0">
      <sharedItems count="45">
        <s v="BENCH COMP"/>
        <s v="Tirage poulie basse - triangle"/>
        <s v="Développé Haltère 90°"/>
        <s v="Curl haltère"/>
        <s v="DEADLIFT COMP"/>
        <s v="Rowing barre pronation"/>
        <s v="Face-pull à la corde"/>
        <s v="Rowing haltère"/>
        <s v="Elevation latérales"/>
        <s v="Extension triceps poulie corde"/>
        <s v="SQUAT COMP"/>
        <s v="Leg Extension"/>
        <s v="Presse à cuisse inclinée"/>
        <s v="Rowing haltère unilatéral"/>
        <s v="Pull over poulie haute barre"/>
        <s v="Presse à cuisse classique"/>
        <s v="Kick back poulie"/>
        <s v="Hiptrhust machine"/>
        <s v="Leg curl assis"/>
        <s v="OHP"/>
        <s v="Tirage poulie haute prise triangle"/>
        <s v="Leg curl couché"/>
        <s v="Tirage poulie basse unilatéral"/>
        <s v="Hip thrust machine"/>
        <s v="Gainage classique"/>
        <s v="Cross bench haltère"/>
        <s v="Rowing T-Barre supination"/>
        <s v="BSS Haltère"/>
        <s v="Hiptrhust"/>
        <s v="Good morning barre"/>
        <s v="RDL"/>
        <s v="Dc incliné haltère "/>
        <s v="Tirage poulie haute barre prise pronation"/>
        <s v="Curl poulie à la corde"/>
        <s v="Extension triceps poulie "/>
        <s v="Rowing inversé pronation"/>
        <s v="BUTTERFLY"/>
        <s v="Deltoïd machine (reverse butterfly)"/>
        <s v="Adducteurs assis à la machine (intérieur cuisses)"/>
        <s v="Abducteurs assis à la machine (fessiers)"/>
        <s v="Extension triceps poulie unilatéral"/>
        <s v="Curl poulie unilatérale "/>
        <s v="Elévations latérales haltère"/>
        <s v="Curl prise marteau haltère"/>
        <s v="BSS HALTERE"/>
      </sharedItems>
    </cacheField>
    <cacheField name="Excentrique" numFmtId="0">
      <sharedItems containsSemiMixedTypes="0" containsString="0" containsNumber="1" containsInteger="1" minValue="1" maxValue="3"/>
    </cacheField>
    <cacheField name="transition excentriconcentrique" numFmtId="0">
      <sharedItems containsSemiMixedTypes="0" containsString="0" containsNumber="1" containsInteger="1" minValue="0" maxValue="3"/>
    </cacheField>
    <cacheField name="Concentrique" numFmtId="0">
      <sharedItems containsSemiMixedTypes="0" containsString="0" containsNumber="1" containsInteger="1" minValue="1" maxValue="2"/>
    </cacheField>
    <cacheField name="Transition rép" numFmtId="0">
      <sharedItems containsSemiMixedTypes="0" containsString="0" containsNumber="1" containsInteger="1" minValue="0" maxValue="0"/>
    </cacheField>
    <cacheField name="RPE attendu" numFmtId="0">
      <sharedItems containsString="0" containsBlank="1" containsNumber="1" minValue="3.5" maxValue="99"/>
    </cacheField>
    <cacheField name="RPE réel" numFmtId="0">
      <sharedItems containsSemiMixedTypes="0" containsString="0" containsNumber="1" minValue="0" maxValue="10"/>
    </cacheField>
    <cacheField name=" Répétition attendu" numFmtId="0">
      <sharedItems containsString="0" containsBlank="1" containsNumber="1" containsInteger="1" minValue="1" maxValue="15"/>
    </cacheField>
    <cacheField name=" Répétition réel" numFmtId="0">
      <sharedItems containsSemiMixedTypes="0" containsString="0" containsNumber="1" containsInteger="1" minValue="0" maxValue="77" count="19">
        <n v="12"/>
        <n v="8"/>
        <n v="10"/>
        <n v="5"/>
        <n v="15"/>
        <n v="6"/>
        <n v="3"/>
        <n v="2"/>
        <n v="4"/>
        <n v="1"/>
        <n v="7"/>
        <n v="11"/>
        <n v="9"/>
        <n v="13"/>
        <n v="0"/>
        <n v="43"/>
        <n v="70"/>
        <n v="50"/>
        <n v="77"/>
      </sharedItems>
    </cacheField>
    <cacheField name="poids attendu" numFmtId="0">
      <sharedItems containsString="0" containsBlank="1" containsNumber="1" minValue="-12.5" maxValue="180"/>
    </cacheField>
    <cacheField name="poids réel" numFmtId="0">
      <sharedItems containsSemiMixedTypes="0" containsString="0" containsNumber="1" minValue="0" maxValue="180"/>
    </cacheField>
    <cacheField name="récup attendu" numFmtId="0">
      <sharedItems containsString="0" containsBlank="1" containsNumber="1" containsInteger="1" minValue="1" maxValue="1200"/>
    </cacheField>
    <cacheField name="récup réel" numFmtId="0">
      <sharedItems containsSemiMixedTypes="0" containsString="0" containsNumber="1" containsInteger="1" minValue="0" maxValue="1200"/>
    </cacheField>
    <cacheField name="Block" numFmtId="0">
      <sharedItems containsSemiMixedTypes="0" containsString="0" containsNumber="1" containsInteger="1" minValue="0" maxValue="11" count="12">
        <n v="0"/>
        <n v="1"/>
        <n v="2"/>
        <n v="3"/>
        <n v="4"/>
        <n v="5"/>
        <n v="6"/>
        <n v="7"/>
        <n v="8"/>
        <n v="9"/>
        <n v="10"/>
        <n v="11"/>
      </sharedItems>
    </cacheField>
    <cacheField name="Variation" numFmtId="0">
      <sharedItems containsBlank="1"/>
    </cacheField>
    <cacheField name="Qualité sommeil" numFmtId="0">
      <sharedItems containsNonDate="0" containsString="0" containsBlank="1"/>
    </cacheField>
    <cacheField name="Inflammations / Courbatures" numFmtId="0">
      <sharedItems containsNonDate="0" containsString="0" containsBlank="1"/>
    </cacheField>
    <cacheField name="MAX de l'exercice basé sur block précédent" numFmtId="0">
      <sharedItems containsSemiMixedTypes="0" containsString="0" containsNumber="1" containsInteger="1" minValue="0" maxValue="20"/>
    </cacheField>
    <cacheField name="Mois (DATE)" numFmtId="0" databaseField="0">
      <fieldGroup base="0">
        <rangePr groupBy="months" startDate="2025-04-30T00:00:00" endDate="2026-05-24T00:00:00"/>
        <groupItems count="14">
          <s v="&lt;30/04/2025"/>
          <s v="janv"/>
          <s v="févr"/>
          <s v="mars"/>
          <s v="avr"/>
          <s v="mai"/>
          <s v="juin"/>
          <s v="juil"/>
          <s v="août"/>
          <s v="sept"/>
          <s v="oct"/>
          <s v="nov"/>
          <s v="déc"/>
          <s v="&gt;24/05/2026"/>
        </groupItems>
      </fieldGroup>
    </cacheField>
    <cacheField name="Années (DATE)" numFmtId="0" databaseField="0">
      <fieldGroup base="0">
        <rangePr groupBy="years" startDate="2025-04-30T00:00:00" endDate="2026-05-24T00:00:00"/>
        <groupItems count="4">
          <s v="&lt;30/04/2025"/>
          <s v="2025"/>
          <s v="2026"/>
          <s v="&gt;24/05/2026"/>
        </groupItems>
      </fieldGroup>
    </cacheField>
  </cacheFields>
  <extLst>
    <ext xmlns:x14="http://schemas.microsoft.com/office/spreadsheetml/2009/9/main" uri="{725AE2AE-9491-48be-B2B4-4EB974FC3084}">
      <x14:pivotCacheDefinition pivotCacheId="396053037"/>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ightzeus" refreshedDate="46172.052933796294" createdVersion="8" refreshedVersion="8" minRefreshableVersion="3" recordCount="3271" xr:uid="{AA988A28-A721-4FB7-835E-07D31D3C522A}">
  <cacheSource type="worksheet">
    <worksheetSource ref="A1:S3272" sheet="T.SARAH G.V2" r:id="rId2"/>
  </cacheSource>
  <cacheFields count="21">
    <cacheField name="DATE" numFmtId="14">
      <sharedItems containsSemiMixedTypes="0" containsNonDate="0" containsDate="1" containsString="0" minDate="2025-04-30T00:00:00" maxDate="2026-05-24T00:00:00" count="172">
        <d v="2025-04-30T00:00:00"/>
        <d v="2025-05-03T00:00:00"/>
        <d v="2025-05-12T00:00:00"/>
        <d v="2025-05-14T00:00:00"/>
        <d v="2025-05-16T00:00:00"/>
        <d v="2025-05-19T00:00:00"/>
        <d v="2025-05-21T00:00:00"/>
        <d v="2025-05-23T00:00:00"/>
        <d v="2025-05-27T00:00:00"/>
        <d v="2025-05-28T00:00:00"/>
        <d v="2025-06-03T00:00:00"/>
        <d v="2025-06-04T00:00:00"/>
        <d v="2025-06-05T00:00:00"/>
        <d v="2025-06-10T00:00:00"/>
        <d v="2025-06-11T00:00:00"/>
        <d v="2025-06-13T00:00:00"/>
        <d v="2025-06-18T00:00:00"/>
        <d v="2025-06-19T00:00:00"/>
        <d v="2025-06-20T00:00:00"/>
        <d v="2025-06-23T00:00:00"/>
        <d v="2025-06-24T00:00:00"/>
        <d v="2025-06-30T00:00:00"/>
        <d v="2025-07-01T00:00:00"/>
        <d v="2025-07-04T00:00:00"/>
        <d v="2025-07-07T00:00:00"/>
        <d v="2025-07-10T00:00:00"/>
        <d v="2025-08-27T00:00:00"/>
        <d v="2025-08-30T00:00:00"/>
        <d v="2025-09-02T00:00:00"/>
        <d v="2025-09-03T00:00:00"/>
        <d v="2025-09-05T00:00:00"/>
        <d v="2025-09-07T00:00:00"/>
        <d v="2025-09-09T00:00:00"/>
        <d v="2025-09-11T00:00:00"/>
        <d v="2025-09-12T00:00:00"/>
        <d v="2025-09-14T00:00:00"/>
        <d v="2025-09-16T00:00:00"/>
        <d v="2025-09-18T00:00:00"/>
        <d v="2025-09-22T00:00:00"/>
        <d v="2025-09-23T00:00:00"/>
        <d v="2025-09-25T00:00:00"/>
        <d v="2025-09-27T00:00:00"/>
        <d v="2025-09-29T00:00:00"/>
        <d v="2025-09-30T00:00:00"/>
        <d v="2025-10-02T00:00:00"/>
        <d v="2025-10-04T00:00:00"/>
        <d v="2025-10-06T00:00:00"/>
        <d v="2025-10-07T00:00:00"/>
        <d v="2025-10-09T00:00:00"/>
        <d v="2025-10-11T00:00:00"/>
        <d v="2025-10-13T00:00:00"/>
        <d v="2025-10-14T00:00:00"/>
        <d v="2025-10-16T00:00:00"/>
        <d v="2025-10-18T00:00:00"/>
        <d v="2025-10-20T00:00:00"/>
        <d v="2025-10-21T00:00:00"/>
        <d v="2025-10-23T00:00:00"/>
        <d v="2025-10-25T00:00:00"/>
        <d v="2025-10-27T00:00:00"/>
        <d v="2025-10-28T00:00:00"/>
        <d v="2025-10-30T00:00:00"/>
        <d v="2025-11-01T00:00:00"/>
        <d v="2025-11-03T00:00:00"/>
        <d v="2025-11-04T00:00:00"/>
        <d v="2025-11-06T00:00:00"/>
        <d v="2025-11-08T00:00:00"/>
        <d v="2025-11-10T00:00:00"/>
        <d v="2025-11-11T00:00:00"/>
        <d v="2025-11-13T00:00:00"/>
        <d v="2025-11-15T00:00:00"/>
        <d v="2025-11-17T00:00:00"/>
        <d v="2025-11-18T00:00:00"/>
        <d v="2025-11-20T00:00:00"/>
        <d v="2025-11-24T00:00:00"/>
        <d v="2025-11-26T00:00:00"/>
        <d v="2025-11-27T00:00:00"/>
        <d v="2025-11-29T00:00:00"/>
        <d v="2025-12-08T00:00:00"/>
        <d v="2025-12-10T00:00:00"/>
        <d v="2025-12-14T00:00:00"/>
        <d v="2025-12-15T00:00:00"/>
        <d v="2025-12-16T00:00:00"/>
        <d v="2025-12-17T00:00:00"/>
        <d v="2025-12-21T00:00:00"/>
        <d v="2025-12-22T00:00:00"/>
        <d v="2025-12-23T00:00:00"/>
        <d v="2025-12-26T00:00:00"/>
        <d v="2025-12-27T00:00:00"/>
        <d v="2025-12-29T00:00:00"/>
        <d v="2025-12-30T00:00:00"/>
        <d v="2026-01-01T00:00:00"/>
        <d v="2026-01-03T00:00:00"/>
        <d v="2026-01-05T00:00:00"/>
        <d v="2026-01-07T00:00:00"/>
        <d v="2026-01-08T00:00:00"/>
        <d v="2026-01-10T00:00:00"/>
        <d v="2026-01-11T00:00:00"/>
        <d v="2026-01-13T00:00:00"/>
        <d v="2026-01-14T00:00:00"/>
        <d v="2026-01-16T00:00:00"/>
        <d v="2026-01-17T00:00:00"/>
        <d v="2026-01-19T00:00:00"/>
        <d v="2026-01-20T00:00:00"/>
        <d v="2026-01-23T00:00:00"/>
        <d v="2026-01-25T00:00:00"/>
        <d v="2026-01-26T00:00:00"/>
        <d v="2026-01-27T00:00:00"/>
        <d v="2026-01-29T00:00:00"/>
        <d v="2026-01-30T00:00:00"/>
        <d v="2026-02-03T00:00:00"/>
        <d v="2026-02-05T00:00:00"/>
        <d v="2026-02-06T00:00:00"/>
        <d v="2026-02-07T00:00:00"/>
        <d v="2026-02-09T00:00:00"/>
        <d v="2026-02-10T00:00:00"/>
        <d v="2026-02-11T00:00:00"/>
        <d v="2026-02-12T00:00:00"/>
        <d v="2026-02-16T00:00:00"/>
        <d v="2026-02-19T00:00:00"/>
        <d v="2026-02-20T00:00:00"/>
        <d v="2026-02-22T00:00:00"/>
        <d v="2026-02-23T00:00:00"/>
        <d v="2026-02-24T00:00:00"/>
        <d v="2026-02-26T00:00:00"/>
        <d v="2026-02-27T00:00:00"/>
        <d v="2026-03-02T00:00:00"/>
        <d v="2026-03-04T00:00:00"/>
        <d v="2026-03-06T00:00:00"/>
        <d v="2026-03-08T00:00:00"/>
        <d v="2026-03-10T00:00:00"/>
        <d v="2026-03-12T00:00:00"/>
        <d v="2026-03-13T00:00:00"/>
        <d v="2026-03-16T00:00:00"/>
        <d v="2026-03-17T00:00:00"/>
        <d v="2026-03-19T00:00:00"/>
        <d v="2026-03-23T00:00:00"/>
        <d v="2026-03-24T00:00:00"/>
        <d v="2026-03-25T00:00:00"/>
        <d v="2026-03-26T00:00:00"/>
        <d v="2026-03-28T00:00:00"/>
        <d v="2026-03-31T00:00:00"/>
        <d v="2026-04-01T00:00:00"/>
        <d v="2026-04-02T00:00:00"/>
        <d v="2026-04-04T00:00:00"/>
        <d v="2026-04-07T00:00:00"/>
        <d v="2026-04-08T00:00:00"/>
        <d v="2026-04-09T00:00:00"/>
        <d v="2026-04-12T00:00:00"/>
        <d v="2026-04-13T00:00:00"/>
        <d v="2026-04-15T00:00:00"/>
        <d v="2026-04-16T00:00:00"/>
        <d v="2026-04-19T00:00:00"/>
        <d v="2026-04-21T00:00:00"/>
        <d v="2026-04-22T00:00:00"/>
        <d v="2026-04-23T00:00:00"/>
        <d v="2026-04-25T00:00:00"/>
        <d v="2026-04-27T00:00:00"/>
        <d v="2026-04-28T00:00:00"/>
        <d v="2026-04-29T00:00:00"/>
        <d v="2026-05-02T00:00:00"/>
        <d v="2026-05-04T00:00:00"/>
        <d v="2026-05-06T00:00:00"/>
        <d v="2026-05-07T00:00:00"/>
        <d v="2026-05-09T00:00:00"/>
        <d v="2026-05-11T00:00:00"/>
        <d v="2026-05-12T00:00:00"/>
        <d v="2026-05-13T00:00:00"/>
        <d v="2026-05-14T00:00:00"/>
        <d v="2026-05-19T00:00:00"/>
        <d v="2026-05-20T00:00:00"/>
        <d v="2026-05-21T00:00:00"/>
        <d v="2026-05-23T00:00:00"/>
      </sharedItems>
      <fieldGroup par="20"/>
    </cacheField>
    <cacheField name="SERIE" numFmtId="0">
      <sharedItems count="45">
        <s v="BENCH COMP"/>
        <s v="Tirage poulie basse - triangle"/>
        <s v="Développé Haltère 90°"/>
        <s v="Curl haltère"/>
        <s v="DEADLIFT COMP"/>
        <s v="Rowing barre pronation"/>
        <s v="Face-pull à la corde"/>
        <s v="Rowing haltère"/>
        <s v="Elevation latérales"/>
        <s v="Extension triceps poulie corde"/>
        <s v="SQUAT COMP"/>
        <s v="Leg Extension"/>
        <s v="Presse à cuisse inclinée"/>
        <s v="Rowing haltère unilatéral"/>
        <s v="Pull over poulie haute barre"/>
        <s v="Presse à cuisse classique"/>
        <s v="Kick back poulie"/>
        <s v="Hiptrhust machine"/>
        <s v="Leg curl assis"/>
        <s v="OHP"/>
        <s v="Tirage poulie haute prise triangle"/>
        <s v="Leg curl couché"/>
        <s v="Tirage poulie basse unilatéral"/>
        <s v="Hip thrust machine"/>
        <s v="Gainage classique"/>
        <s v="Cross bench haltère"/>
        <s v="Rowing T-Barre supination"/>
        <s v="BSS Haltère"/>
        <s v="Hiptrhust"/>
        <s v="Good morning barre"/>
        <s v="RDL"/>
        <s v="Dc incliné haltère "/>
        <s v="Tirage poulie haute barre prise pronation"/>
        <s v="Curl poulie à la corde"/>
        <s v="Extension triceps poulie "/>
        <s v="Rowing inversé pronation"/>
        <s v="BUTTERFLY"/>
        <s v="Deltoïd machine (reverse butterfly)"/>
        <s v="Adducteurs assis à la machine (intérieur cuisses)"/>
        <s v="Abducteurs assis à la machine (fessiers)"/>
        <s v="Extension triceps poulie unilatéral"/>
        <s v="Curl poulie unilatérale "/>
        <s v="Elévations latérales haltère"/>
        <s v="Curl prise marteau haltère"/>
        <s v="BSS HALTERE"/>
      </sharedItems>
    </cacheField>
    <cacheField name="Excentrique" numFmtId="0">
      <sharedItems containsSemiMixedTypes="0" containsString="0" containsNumber="1" containsInteger="1" minValue="1" maxValue="3"/>
    </cacheField>
    <cacheField name="transition excentriconcentrique" numFmtId="0">
      <sharedItems containsSemiMixedTypes="0" containsString="0" containsNumber="1" containsInteger="1" minValue="0" maxValue="3"/>
    </cacheField>
    <cacheField name="Concentrique" numFmtId="0">
      <sharedItems containsSemiMixedTypes="0" containsString="0" containsNumber="1" containsInteger="1" minValue="1" maxValue="2"/>
    </cacheField>
    <cacheField name="Transition rép" numFmtId="0">
      <sharedItems containsSemiMixedTypes="0" containsString="0" containsNumber="1" containsInteger="1" minValue="0" maxValue="0"/>
    </cacheField>
    <cacheField name="RPE attendu" numFmtId="0">
      <sharedItems containsString="0" containsBlank="1" containsNumber="1" minValue="3.5" maxValue="99"/>
    </cacheField>
    <cacheField name="RPE réel" numFmtId="0">
      <sharedItems containsSemiMixedTypes="0" containsString="0" containsNumber="1" minValue="0" maxValue="10"/>
    </cacheField>
    <cacheField name=" Répétition attendu" numFmtId="0">
      <sharedItems containsString="0" containsBlank="1" containsNumber="1" containsInteger="1" minValue="1" maxValue="15"/>
    </cacheField>
    <cacheField name=" Répétition réel" numFmtId="0">
      <sharedItems containsSemiMixedTypes="0" containsString="0" containsNumber="1" containsInteger="1" minValue="0" maxValue="77" count="19">
        <n v="12"/>
        <n v="8"/>
        <n v="10"/>
        <n v="5"/>
        <n v="15"/>
        <n v="6"/>
        <n v="3"/>
        <n v="2"/>
        <n v="4"/>
        <n v="1"/>
        <n v="7"/>
        <n v="11"/>
        <n v="9"/>
        <n v="13"/>
        <n v="0"/>
        <n v="43"/>
        <n v="70"/>
        <n v="50"/>
        <n v="77"/>
      </sharedItems>
    </cacheField>
    <cacheField name="poids attendu" numFmtId="0">
      <sharedItems containsString="0" containsBlank="1" containsNumber="1" minValue="-12.5" maxValue="180"/>
    </cacheField>
    <cacheField name="poids réel" numFmtId="0">
      <sharedItems containsSemiMixedTypes="0" containsString="0" containsNumber="1" minValue="0" maxValue="180"/>
    </cacheField>
    <cacheField name="récup attendu" numFmtId="0">
      <sharedItems containsString="0" containsBlank="1" containsNumber="1" containsInteger="1" minValue="1" maxValue="1200"/>
    </cacheField>
    <cacheField name="récup réel" numFmtId="0">
      <sharedItems containsSemiMixedTypes="0" containsString="0" containsNumber="1" containsInteger="1" minValue="0" maxValue="1200"/>
    </cacheField>
    <cacheField name="Block" numFmtId="0">
      <sharedItems containsSemiMixedTypes="0" containsString="0" containsNumber="1" containsInteger="1" minValue="0" maxValue="11" count="12">
        <n v="0"/>
        <n v="1"/>
        <n v="2"/>
        <n v="3"/>
        <n v="4"/>
        <n v="5"/>
        <n v="6"/>
        <n v="7"/>
        <n v="8"/>
        <n v="9"/>
        <n v="10"/>
        <n v="11"/>
      </sharedItems>
    </cacheField>
    <cacheField name="Variation" numFmtId="0">
      <sharedItems containsBlank="1"/>
    </cacheField>
    <cacheField name="Qualité sommeil" numFmtId="0">
      <sharedItems containsNonDate="0" containsString="0" containsBlank="1"/>
    </cacheField>
    <cacheField name="Inflammations / Courbatures" numFmtId="0">
      <sharedItems containsNonDate="0" containsString="0" containsBlank="1"/>
    </cacheField>
    <cacheField name="MAX de l'exercice basé sur block précédent" numFmtId="0">
      <sharedItems containsSemiMixedTypes="0" containsString="0" containsNumber="1" containsInteger="1" minValue="0" maxValue="20"/>
    </cacheField>
    <cacheField name="Mois (DATE)" numFmtId="0" databaseField="0">
      <fieldGroup base="0">
        <rangePr groupBy="months" startDate="2025-04-30T00:00:00" endDate="2026-05-24T00:00:00"/>
        <groupItems count="14">
          <s v="&lt;30/04/2025"/>
          <s v="janv"/>
          <s v="févr"/>
          <s v="mars"/>
          <s v="avr"/>
          <s v="mai"/>
          <s v="juin"/>
          <s v="juil"/>
          <s v="août"/>
          <s v="sept"/>
          <s v="oct"/>
          <s v="nov"/>
          <s v="déc"/>
          <s v="&gt;24/05/2026"/>
        </groupItems>
      </fieldGroup>
    </cacheField>
    <cacheField name="Années (DATE)" numFmtId="0" databaseField="0">
      <fieldGroup base="0">
        <rangePr groupBy="years" startDate="2025-04-30T00:00:00" endDate="2026-05-24T00:00:00"/>
        <groupItems count="4">
          <s v="&lt;30/04/2025"/>
          <s v="2025"/>
          <s v="2026"/>
          <s v="&gt;24/05/2026"/>
        </groupItems>
      </fieldGroup>
    </cacheField>
  </cacheFields>
  <extLst>
    <ext xmlns:x14="http://schemas.microsoft.com/office/spreadsheetml/2009/9/main" uri="{725AE2AE-9491-48be-B2B4-4EB974FC3084}">
      <x14:pivotCacheDefinition pivotCacheId="180789081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71">
  <r>
    <x v="0"/>
    <x v="0"/>
    <n v="1"/>
    <n v="0"/>
    <n v="1"/>
    <n v="0"/>
    <n v="9"/>
    <n v="9"/>
    <n v="12"/>
    <x v="0"/>
    <n v="20"/>
    <n v="20"/>
    <n v="120"/>
    <n v="120"/>
    <x v="0"/>
    <x v="0"/>
    <m/>
    <m/>
    <n v="0"/>
  </r>
  <r>
    <x v="0"/>
    <x v="0"/>
    <n v="1"/>
    <n v="0"/>
    <n v="1"/>
    <n v="0"/>
    <n v="9"/>
    <n v="9"/>
    <n v="8"/>
    <x v="1"/>
    <n v="40"/>
    <n v="40"/>
    <n v="120"/>
    <n v="120"/>
    <x v="0"/>
    <x v="0"/>
    <m/>
    <m/>
    <n v="0"/>
  </r>
  <r>
    <x v="0"/>
    <x v="0"/>
    <n v="1"/>
    <n v="0"/>
    <n v="1"/>
    <n v="0"/>
    <n v="9"/>
    <n v="9"/>
    <n v="8"/>
    <x v="1"/>
    <n v="40"/>
    <n v="40"/>
    <n v="120"/>
    <n v="120"/>
    <x v="0"/>
    <x v="0"/>
    <m/>
    <m/>
    <n v="0"/>
  </r>
  <r>
    <x v="0"/>
    <x v="0"/>
    <n v="1"/>
    <n v="0"/>
    <n v="1"/>
    <n v="0"/>
    <n v="9"/>
    <n v="9"/>
    <n v="8"/>
    <x v="1"/>
    <n v="40"/>
    <n v="40"/>
    <n v="120"/>
    <n v="120"/>
    <x v="0"/>
    <x v="0"/>
    <m/>
    <m/>
    <n v="0"/>
  </r>
  <r>
    <x v="0"/>
    <x v="1"/>
    <n v="1"/>
    <n v="0"/>
    <n v="1"/>
    <n v="0"/>
    <n v="9"/>
    <n v="9"/>
    <n v="10"/>
    <x v="2"/>
    <n v="32"/>
    <n v="32"/>
    <n v="120"/>
    <n v="120"/>
    <x v="0"/>
    <x v="0"/>
    <m/>
    <m/>
    <n v="0"/>
  </r>
  <r>
    <x v="0"/>
    <x v="1"/>
    <n v="1"/>
    <n v="0"/>
    <n v="1"/>
    <n v="0"/>
    <n v="9"/>
    <n v="9"/>
    <n v="10"/>
    <x v="2"/>
    <n v="32"/>
    <n v="32"/>
    <n v="120"/>
    <n v="120"/>
    <x v="0"/>
    <x v="0"/>
    <m/>
    <m/>
    <n v="0"/>
  </r>
  <r>
    <x v="0"/>
    <x v="1"/>
    <n v="1"/>
    <n v="0"/>
    <n v="1"/>
    <n v="0"/>
    <n v="9"/>
    <n v="9"/>
    <n v="10"/>
    <x v="2"/>
    <n v="32"/>
    <n v="32"/>
    <n v="120"/>
    <n v="120"/>
    <x v="0"/>
    <x v="0"/>
    <m/>
    <m/>
    <n v="0"/>
  </r>
  <r>
    <x v="0"/>
    <x v="2"/>
    <n v="1"/>
    <n v="0"/>
    <n v="1"/>
    <n v="0"/>
    <n v="9"/>
    <n v="9"/>
    <n v="8"/>
    <x v="1"/>
    <n v="8"/>
    <n v="8"/>
    <n v="120"/>
    <n v="120"/>
    <x v="0"/>
    <x v="0"/>
    <m/>
    <m/>
    <n v="0"/>
  </r>
  <r>
    <x v="0"/>
    <x v="2"/>
    <n v="1"/>
    <n v="0"/>
    <n v="1"/>
    <n v="0"/>
    <n v="9"/>
    <n v="9"/>
    <n v="8"/>
    <x v="1"/>
    <n v="8"/>
    <n v="8"/>
    <n v="120"/>
    <n v="120"/>
    <x v="0"/>
    <x v="0"/>
    <m/>
    <m/>
    <n v="0"/>
  </r>
  <r>
    <x v="0"/>
    <x v="2"/>
    <n v="1"/>
    <n v="0"/>
    <n v="1"/>
    <n v="0"/>
    <n v="9"/>
    <n v="9"/>
    <n v="8"/>
    <x v="1"/>
    <n v="8"/>
    <n v="8"/>
    <n v="120"/>
    <n v="120"/>
    <x v="0"/>
    <x v="0"/>
    <m/>
    <m/>
    <n v="0"/>
  </r>
  <r>
    <x v="0"/>
    <x v="3"/>
    <n v="1"/>
    <n v="0"/>
    <n v="1"/>
    <n v="0"/>
    <n v="9"/>
    <n v="9"/>
    <n v="12"/>
    <x v="0"/>
    <n v="4"/>
    <n v="4"/>
    <n v="120"/>
    <n v="120"/>
    <x v="0"/>
    <x v="0"/>
    <m/>
    <m/>
    <n v="0"/>
  </r>
  <r>
    <x v="0"/>
    <x v="3"/>
    <n v="1"/>
    <n v="0"/>
    <n v="1"/>
    <n v="0"/>
    <n v="9"/>
    <n v="9"/>
    <n v="12"/>
    <x v="0"/>
    <n v="4"/>
    <n v="4"/>
    <n v="120"/>
    <n v="120"/>
    <x v="0"/>
    <x v="0"/>
    <m/>
    <m/>
    <n v="0"/>
  </r>
  <r>
    <x v="1"/>
    <x v="4"/>
    <n v="1"/>
    <n v="0"/>
    <n v="1"/>
    <n v="0"/>
    <n v="9"/>
    <n v="9"/>
    <n v="5"/>
    <x v="3"/>
    <n v="90"/>
    <n v="90"/>
    <n v="120"/>
    <n v="120"/>
    <x v="0"/>
    <x v="0"/>
    <m/>
    <m/>
    <n v="0"/>
  </r>
  <r>
    <x v="1"/>
    <x v="4"/>
    <n v="1"/>
    <n v="0"/>
    <n v="1"/>
    <n v="0"/>
    <n v="9"/>
    <n v="9"/>
    <n v="5"/>
    <x v="3"/>
    <n v="90"/>
    <n v="90"/>
    <n v="120"/>
    <n v="120"/>
    <x v="0"/>
    <x v="0"/>
    <m/>
    <m/>
    <n v="0"/>
  </r>
  <r>
    <x v="1"/>
    <x v="4"/>
    <n v="1"/>
    <n v="0"/>
    <n v="1"/>
    <n v="0"/>
    <n v="9"/>
    <n v="9"/>
    <n v="5"/>
    <x v="3"/>
    <n v="90"/>
    <n v="90"/>
    <n v="120"/>
    <n v="120"/>
    <x v="0"/>
    <x v="0"/>
    <m/>
    <m/>
    <n v="0"/>
  </r>
  <r>
    <x v="1"/>
    <x v="5"/>
    <n v="1"/>
    <n v="0"/>
    <n v="1"/>
    <n v="0"/>
    <n v="9"/>
    <n v="9"/>
    <n v="10"/>
    <x v="2"/>
    <n v="40"/>
    <n v="40"/>
    <n v="120"/>
    <n v="120"/>
    <x v="0"/>
    <x v="0"/>
    <m/>
    <m/>
    <n v="0"/>
  </r>
  <r>
    <x v="1"/>
    <x v="5"/>
    <n v="1"/>
    <n v="0"/>
    <n v="1"/>
    <n v="0"/>
    <n v="9"/>
    <n v="9"/>
    <n v="10"/>
    <x v="2"/>
    <n v="40"/>
    <n v="40"/>
    <n v="120"/>
    <n v="120"/>
    <x v="0"/>
    <x v="0"/>
    <m/>
    <m/>
    <n v="0"/>
  </r>
  <r>
    <x v="1"/>
    <x v="5"/>
    <n v="1"/>
    <n v="0"/>
    <n v="1"/>
    <n v="0"/>
    <n v="9"/>
    <n v="9"/>
    <n v="10"/>
    <x v="2"/>
    <n v="40"/>
    <n v="40"/>
    <n v="120"/>
    <n v="120"/>
    <x v="0"/>
    <x v="0"/>
    <m/>
    <m/>
    <n v="0"/>
  </r>
  <r>
    <x v="1"/>
    <x v="6"/>
    <n v="1"/>
    <n v="0"/>
    <n v="1"/>
    <n v="0"/>
    <n v="9"/>
    <n v="9"/>
    <n v="15"/>
    <x v="4"/>
    <n v="3"/>
    <n v="3"/>
    <n v="120"/>
    <n v="120"/>
    <x v="0"/>
    <x v="0"/>
    <m/>
    <m/>
    <n v="0"/>
  </r>
  <r>
    <x v="1"/>
    <x v="6"/>
    <n v="1"/>
    <n v="0"/>
    <n v="1"/>
    <n v="0"/>
    <n v="9"/>
    <n v="9"/>
    <n v="15"/>
    <x v="4"/>
    <n v="3"/>
    <n v="3"/>
    <n v="120"/>
    <n v="120"/>
    <x v="0"/>
    <x v="0"/>
    <m/>
    <m/>
    <n v="0"/>
  </r>
  <r>
    <x v="1"/>
    <x v="6"/>
    <n v="1"/>
    <n v="0"/>
    <n v="1"/>
    <n v="0"/>
    <n v="9"/>
    <n v="9"/>
    <n v="15"/>
    <x v="4"/>
    <n v="3"/>
    <n v="3"/>
    <n v="120"/>
    <n v="120"/>
    <x v="0"/>
    <x v="0"/>
    <m/>
    <m/>
    <n v="0"/>
  </r>
  <r>
    <x v="2"/>
    <x v="4"/>
    <n v="1"/>
    <n v="0"/>
    <n v="1"/>
    <n v="0"/>
    <n v="9"/>
    <n v="9"/>
    <n v="8"/>
    <x v="1"/>
    <n v="60"/>
    <n v="60"/>
    <n v="120"/>
    <n v="120"/>
    <x v="0"/>
    <x v="0"/>
    <m/>
    <m/>
    <n v="0"/>
  </r>
  <r>
    <x v="2"/>
    <x v="4"/>
    <n v="1"/>
    <n v="0"/>
    <n v="1"/>
    <n v="0"/>
    <n v="9"/>
    <n v="9"/>
    <n v="6"/>
    <x v="5"/>
    <n v="90"/>
    <n v="90"/>
    <n v="120"/>
    <n v="120"/>
    <x v="0"/>
    <x v="0"/>
    <m/>
    <m/>
    <n v="0"/>
  </r>
  <r>
    <x v="2"/>
    <x v="4"/>
    <n v="1"/>
    <n v="0"/>
    <n v="1"/>
    <n v="0"/>
    <n v="9"/>
    <n v="9"/>
    <n v="5"/>
    <x v="3"/>
    <n v="110"/>
    <n v="110"/>
    <n v="120"/>
    <n v="120"/>
    <x v="0"/>
    <x v="0"/>
    <m/>
    <m/>
    <n v="0"/>
  </r>
  <r>
    <x v="2"/>
    <x v="4"/>
    <n v="1"/>
    <n v="0"/>
    <n v="1"/>
    <n v="0"/>
    <n v="8"/>
    <n v="8"/>
    <n v="3"/>
    <x v="6"/>
    <n v="120"/>
    <n v="120"/>
    <n v="120"/>
    <n v="120"/>
    <x v="0"/>
    <x v="0"/>
    <m/>
    <m/>
    <n v="0"/>
  </r>
  <r>
    <x v="2"/>
    <x v="4"/>
    <n v="1"/>
    <n v="0"/>
    <n v="1"/>
    <n v="0"/>
    <n v="8"/>
    <n v="8"/>
    <n v="3"/>
    <x v="6"/>
    <n v="120"/>
    <n v="120"/>
    <n v="120"/>
    <n v="120"/>
    <x v="0"/>
    <x v="0"/>
    <m/>
    <m/>
    <n v="0"/>
  </r>
  <r>
    <x v="2"/>
    <x v="5"/>
    <n v="1"/>
    <n v="0"/>
    <n v="1"/>
    <n v="0"/>
    <n v="9"/>
    <n v="9"/>
    <n v="8"/>
    <x v="1"/>
    <n v="60"/>
    <n v="60"/>
    <n v="120"/>
    <n v="120"/>
    <x v="0"/>
    <x v="0"/>
    <m/>
    <m/>
    <n v="0"/>
  </r>
  <r>
    <x v="2"/>
    <x v="5"/>
    <n v="1"/>
    <n v="0"/>
    <n v="1"/>
    <n v="0"/>
    <n v="9"/>
    <n v="9"/>
    <n v="8"/>
    <x v="1"/>
    <n v="60"/>
    <n v="60"/>
    <n v="120"/>
    <n v="120"/>
    <x v="0"/>
    <x v="0"/>
    <m/>
    <m/>
    <n v="0"/>
  </r>
  <r>
    <x v="2"/>
    <x v="5"/>
    <n v="1"/>
    <n v="0"/>
    <n v="1"/>
    <n v="0"/>
    <n v="9"/>
    <n v="9"/>
    <n v="8"/>
    <x v="1"/>
    <n v="60"/>
    <n v="60"/>
    <n v="120"/>
    <n v="120"/>
    <x v="0"/>
    <x v="0"/>
    <m/>
    <m/>
    <n v="0"/>
  </r>
  <r>
    <x v="2"/>
    <x v="7"/>
    <n v="1"/>
    <n v="0"/>
    <n v="1"/>
    <n v="0"/>
    <n v="9"/>
    <n v="9"/>
    <n v="10"/>
    <x v="2"/>
    <n v="16"/>
    <n v="16"/>
    <n v="120"/>
    <n v="120"/>
    <x v="0"/>
    <x v="0"/>
    <m/>
    <m/>
    <n v="0"/>
  </r>
  <r>
    <x v="2"/>
    <x v="7"/>
    <n v="1"/>
    <n v="0"/>
    <n v="1"/>
    <n v="0"/>
    <n v="9"/>
    <n v="9"/>
    <n v="10"/>
    <x v="2"/>
    <n v="16"/>
    <n v="16"/>
    <n v="120"/>
    <n v="120"/>
    <x v="0"/>
    <x v="0"/>
    <m/>
    <m/>
    <n v="0"/>
  </r>
  <r>
    <x v="2"/>
    <x v="7"/>
    <n v="1"/>
    <n v="0"/>
    <n v="1"/>
    <n v="0"/>
    <n v="9"/>
    <n v="9"/>
    <n v="10"/>
    <x v="2"/>
    <n v="16"/>
    <n v="16"/>
    <n v="120"/>
    <n v="120"/>
    <x v="0"/>
    <x v="0"/>
    <m/>
    <m/>
    <n v="0"/>
  </r>
  <r>
    <x v="2"/>
    <x v="1"/>
    <n v="1"/>
    <n v="0"/>
    <n v="1"/>
    <n v="0"/>
    <n v="9"/>
    <n v="9"/>
    <n v="8"/>
    <x v="1"/>
    <n v="45"/>
    <n v="45"/>
    <n v="120"/>
    <n v="120"/>
    <x v="0"/>
    <x v="0"/>
    <m/>
    <m/>
    <n v="0"/>
  </r>
  <r>
    <x v="2"/>
    <x v="1"/>
    <n v="1"/>
    <n v="0"/>
    <n v="1"/>
    <n v="0"/>
    <n v="9"/>
    <n v="9"/>
    <n v="8"/>
    <x v="1"/>
    <n v="45"/>
    <n v="45"/>
    <n v="120"/>
    <n v="120"/>
    <x v="0"/>
    <x v="0"/>
    <m/>
    <m/>
    <n v="0"/>
  </r>
  <r>
    <x v="2"/>
    <x v="1"/>
    <n v="1"/>
    <n v="0"/>
    <n v="1"/>
    <n v="0"/>
    <n v="9"/>
    <n v="9"/>
    <n v="8"/>
    <x v="1"/>
    <n v="45"/>
    <n v="45"/>
    <n v="120"/>
    <n v="120"/>
    <x v="0"/>
    <x v="0"/>
    <m/>
    <m/>
    <n v="0"/>
  </r>
  <r>
    <x v="3"/>
    <x v="0"/>
    <n v="1"/>
    <n v="0"/>
    <n v="1"/>
    <n v="0"/>
    <n v="9"/>
    <n v="9"/>
    <n v="8"/>
    <x v="1"/>
    <n v="20"/>
    <n v="20"/>
    <n v="120"/>
    <n v="120"/>
    <x v="0"/>
    <x v="0"/>
    <m/>
    <m/>
    <n v="0"/>
  </r>
  <r>
    <x v="3"/>
    <x v="0"/>
    <n v="1"/>
    <n v="0"/>
    <n v="1"/>
    <n v="0"/>
    <n v="9"/>
    <n v="9"/>
    <n v="6"/>
    <x v="5"/>
    <n v="40"/>
    <n v="40"/>
    <n v="120"/>
    <n v="120"/>
    <x v="0"/>
    <x v="0"/>
    <m/>
    <m/>
    <n v="0"/>
  </r>
  <r>
    <x v="3"/>
    <x v="0"/>
    <n v="1"/>
    <n v="0"/>
    <n v="1"/>
    <n v="0"/>
    <n v="7"/>
    <n v="7"/>
    <n v="6"/>
    <x v="5"/>
    <n v="50"/>
    <n v="50"/>
    <n v="120"/>
    <n v="120"/>
    <x v="0"/>
    <x v="0"/>
    <m/>
    <m/>
    <n v="0"/>
  </r>
  <r>
    <x v="3"/>
    <x v="0"/>
    <n v="1"/>
    <n v="0"/>
    <n v="1"/>
    <n v="0"/>
    <n v="7"/>
    <n v="7"/>
    <n v="6"/>
    <x v="5"/>
    <n v="50"/>
    <n v="50"/>
    <n v="120"/>
    <n v="120"/>
    <x v="0"/>
    <x v="0"/>
    <m/>
    <m/>
    <n v="0"/>
  </r>
  <r>
    <x v="3"/>
    <x v="0"/>
    <n v="1"/>
    <n v="0"/>
    <n v="1"/>
    <n v="0"/>
    <n v="7"/>
    <n v="7"/>
    <n v="6"/>
    <x v="5"/>
    <n v="50"/>
    <n v="50"/>
    <n v="120"/>
    <n v="120"/>
    <x v="0"/>
    <x v="0"/>
    <m/>
    <m/>
    <n v="0"/>
  </r>
  <r>
    <x v="3"/>
    <x v="2"/>
    <n v="1"/>
    <n v="0"/>
    <n v="1"/>
    <n v="0"/>
    <n v="6"/>
    <n v="6"/>
    <n v="10"/>
    <x v="2"/>
    <n v="10"/>
    <n v="10"/>
    <n v="120"/>
    <n v="120"/>
    <x v="0"/>
    <x v="0"/>
    <m/>
    <m/>
    <n v="0"/>
  </r>
  <r>
    <x v="3"/>
    <x v="2"/>
    <n v="1"/>
    <n v="0"/>
    <n v="1"/>
    <n v="0"/>
    <n v="6"/>
    <n v="6"/>
    <n v="10"/>
    <x v="2"/>
    <n v="10"/>
    <n v="10"/>
    <n v="120"/>
    <n v="120"/>
    <x v="0"/>
    <x v="0"/>
    <m/>
    <m/>
    <n v="0"/>
  </r>
  <r>
    <x v="3"/>
    <x v="2"/>
    <n v="1"/>
    <n v="0"/>
    <n v="1"/>
    <n v="0"/>
    <n v="6"/>
    <n v="6"/>
    <n v="10"/>
    <x v="2"/>
    <n v="10"/>
    <n v="10"/>
    <n v="120"/>
    <n v="120"/>
    <x v="0"/>
    <x v="0"/>
    <m/>
    <m/>
    <n v="0"/>
  </r>
  <r>
    <x v="3"/>
    <x v="8"/>
    <n v="1"/>
    <n v="0"/>
    <n v="1"/>
    <n v="0"/>
    <n v="9"/>
    <n v="9"/>
    <n v="15"/>
    <x v="4"/>
    <n v="4"/>
    <n v="4"/>
    <n v="120"/>
    <n v="120"/>
    <x v="0"/>
    <x v="0"/>
    <m/>
    <m/>
    <n v="0"/>
  </r>
  <r>
    <x v="3"/>
    <x v="8"/>
    <n v="1"/>
    <n v="0"/>
    <n v="1"/>
    <n v="0"/>
    <n v="9"/>
    <n v="9"/>
    <n v="15"/>
    <x v="4"/>
    <n v="4"/>
    <n v="4"/>
    <n v="120"/>
    <n v="120"/>
    <x v="0"/>
    <x v="0"/>
    <m/>
    <m/>
    <n v="0"/>
  </r>
  <r>
    <x v="3"/>
    <x v="8"/>
    <n v="1"/>
    <n v="0"/>
    <n v="1"/>
    <n v="0"/>
    <n v="9"/>
    <n v="9"/>
    <n v="15"/>
    <x v="4"/>
    <n v="4"/>
    <n v="4"/>
    <n v="120"/>
    <n v="120"/>
    <x v="0"/>
    <x v="0"/>
    <m/>
    <m/>
    <n v="0"/>
  </r>
  <r>
    <x v="3"/>
    <x v="9"/>
    <n v="1"/>
    <n v="0"/>
    <n v="1"/>
    <n v="0"/>
    <n v="9"/>
    <n v="9"/>
    <n v="12"/>
    <x v="0"/>
    <n v="18"/>
    <n v="18"/>
    <n v="120"/>
    <n v="120"/>
    <x v="0"/>
    <x v="0"/>
    <m/>
    <m/>
    <n v="0"/>
  </r>
  <r>
    <x v="3"/>
    <x v="9"/>
    <n v="1"/>
    <n v="0"/>
    <n v="1"/>
    <n v="0"/>
    <n v="9"/>
    <n v="9"/>
    <n v="12"/>
    <x v="0"/>
    <n v="18"/>
    <n v="18"/>
    <n v="120"/>
    <n v="120"/>
    <x v="0"/>
    <x v="0"/>
    <m/>
    <m/>
    <n v="0"/>
  </r>
  <r>
    <x v="3"/>
    <x v="9"/>
    <n v="1"/>
    <n v="0"/>
    <n v="1"/>
    <n v="0"/>
    <n v="9"/>
    <n v="9"/>
    <n v="12"/>
    <x v="0"/>
    <n v="18"/>
    <n v="18"/>
    <n v="120"/>
    <n v="120"/>
    <x v="0"/>
    <x v="0"/>
    <m/>
    <m/>
    <n v="0"/>
  </r>
  <r>
    <x v="4"/>
    <x v="10"/>
    <n v="1"/>
    <n v="0"/>
    <n v="1"/>
    <n v="0"/>
    <n v="9"/>
    <n v="9"/>
    <n v="10"/>
    <x v="2"/>
    <n v="20"/>
    <n v="20"/>
    <n v="120"/>
    <n v="120"/>
    <x v="0"/>
    <x v="0"/>
    <m/>
    <m/>
    <n v="0"/>
  </r>
  <r>
    <x v="4"/>
    <x v="10"/>
    <n v="1"/>
    <n v="0"/>
    <n v="1"/>
    <n v="0"/>
    <n v="9"/>
    <n v="9"/>
    <n v="5"/>
    <x v="3"/>
    <n v="60"/>
    <n v="60"/>
    <n v="120"/>
    <n v="120"/>
    <x v="0"/>
    <x v="0"/>
    <m/>
    <m/>
    <n v="0"/>
  </r>
  <r>
    <x v="4"/>
    <x v="10"/>
    <n v="1"/>
    <n v="0"/>
    <n v="1"/>
    <n v="0"/>
    <n v="9"/>
    <n v="9"/>
    <n v="5"/>
    <x v="3"/>
    <n v="80"/>
    <n v="80"/>
    <n v="120"/>
    <n v="120"/>
    <x v="0"/>
    <x v="0"/>
    <m/>
    <m/>
    <n v="0"/>
  </r>
  <r>
    <x v="4"/>
    <x v="10"/>
    <n v="1"/>
    <n v="0"/>
    <n v="1"/>
    <n v="0"/>
    <n v="9"/>
    <n v="9"/>
    <n v="5"/>
    <x v="3"/>
    <n v="90"/>
    <n v="90"/>
    <n v="120"/>
    <n v="120"/>
    <x v="0"/>
    <x v="0"/>
    <m/>
    <m/>
    <n v="0"/>
  </r>
  <r>
    <x v="4"/>
    <x v="10"/>
    <n v="1"/>
    <n v="0"/>
    <n v="1"/>
    <n v="0"/>
    <n v="9"/>
    <n v="9"/>
    <n v="2"/>
    <x v="7"/>
    <n v="100"/>
    <n v="100"/>
    <n v="120"/>
    <n v="120"/>
    <x v="0"/>
    <x v="0"/>
    <m/>
    <m/>
    <n v="0"/>
  </r>
  <r>
    <x v="4"/>
    <x v="10"/>
    <n v="1"/>
    <n v="0"/>
    <n v="1"/>
    <n v="0"/>
    <n v="9"/>
    <n v="9"/>
    <n v="3"/>
    <x v="6"/>
    <n v="105"/>
    <n v="105"/>
    <n v="120"/>
    <n v="120"/>
    <x v="0"/>
    <x v="0"/>
    <m/>
    <m/>
    <n v="0"/>
  </r>
  <r>
    <x v="4"/>
    <x v="11"/>
    <n v="1"/>
    <n v="0"/>
    <n v="1"/>
    <n v="0"/>
    <n v="9"/>
    <n v="9"/>
    <n v="10"/>
    <x v="2"/>
    <n v="70"/>
    <n v="70"/>
    <n v="120"/>
    <n v="120"/>
    <x v="0"/>
    <x v="0"/>
    <m/>
    <m/>
    <n v="0"/>
  </r>
  <r>
    <x v="4"/>
    <x v="11"/>
    <n v="1"/>
    <n v="0"/>
    <n v="1"/>
    <n v="0"/>
    <n v="9"/>
    <n v="9"/>
    <n v="10"/>
    <x v="2"/>
    <n v="70"/>
    <n v="70"/>
    <n v="120"/>
    <n v="120"/>
    <x v="0"/>
    <x v="0"/>
    <m/>
    <m/>
    <n v="0"/>
  </r>
  <r>
    <x v="4"/>
    <x v="11"/>
    <n v="1"/>
    <n v="0"/>
    <n v="1"/>
    <n v="0"/>
    <n v="9"/>
    <n v="9"/>
    <n v="10"/>
    <x v="2"/>
    <n v="70"/>
    <n v="70"/>
    <n v="120"/>
    <n v="120"/>
    <x v="0"/>
    <x v="0"/>
    <m/>
    <m/>
    <n v="0"/>
  </r>
  <r>
    <x v="4"/>
    <x v="12"/>
    <n v="1"/>
    <n v="0"/>
    <n v="1"/>
    <n v="0"/>
    <n v="9"/>
    <n v="9"/>
    <n v="10"/>
    <x v="2"/>
    <n v="160"/>
    <n v="160"/>
    <n v="120"/>
    <n v="120"/>
    <x v="0"/>
    <x v="0"/>
    <m/>
    <m/>
    <n v="0"/>
  </r>
  <r>
    <x v="4"/>
    <x v="12"/>
    <n v="1"/>
    <n v="0"/>
    <n v="1"/>
    <n v="0"/>
    <n v="9"/>
    <n v="9"/>
    <n v="10"/>
    <x v="2"/>
    <n v="160"/>
    <n v="160"/>
    <n v="120"/>
    <n v="120"/>
    <x v="0"/>
    <x v="0"/>
    <m/>
    <m/>
    <n v="0"/>
  </r>
  <r>
    <x v="4"/>
    <x v="12"/>
    <n v="1"/>
    <n v="0"/>
    <n v="1"/>
    <n v="0"/>
    <n v="9"/>
    <n v="9"/>
    <n v="10"/>
    <x v="2"/>
    <n v="160"/>
    <n v="160"/>
    <n v="120"/>
    <n v="120"/>
    <x v="0"/>
    <x v="0"/>
    <m/>
    <m/>
    <n v="0"/>
  </r>
  <r>
    <x v="5"/>
    <x v="4"/>
    <n v="1"/>
    <n v="0"/>
    <n v="1"/>
    <n v="0"/>
    <n v="9"/>
    <n v="9"/>
    <n v="8"/>
    <x v="1"/>
    <n v="60"/>
    <n v="60"/>
    <n v="120"/>
    <n v="120"/>
    <x v="0"/>
    <x v="0"/>
    <m/>
    <m/>
    <n v="0"/>
  </r>
  <r>
    <x v="5"/>
    <x v="4"/>
    <n v="1"/>
    <n v="0"/>
    <n v="1"/>
    <n v="0"/>
    <n v="9"/>
    <n v="9"/>
    <n v="6"/>
    <x v="5"/>
    <n v="90"/>
    <n v="90"/>
    <n v="120"/>
    <n v="120"/>
    <x v="0"/>
    <x v="0"/>
    <m/>
    <m/>
    <n v="0"/>
  </r>
  <r>
    <x v="5"/>
    <x v="4"/>
    <n v="1"/>
    <n v="0"/>
    <n v="1"/>
    <n v="0"/>
    <n v="9"/>
    <n v="9"/>
    <n v="5"/>
    <x v="3"/>
    <n v="110"/>
    <n v="110"/>
    <n v="120"/>
    <n v="120"/>
    <x v="0"/>
    <x v="0"/>
    <m/>
    <m/>
    <n v="0"/>
  </r>
  <r>
    <x v="5"/>
    <x v="4"/>
    <n v="1"/>
    <n v="0"/>
    <n v="1"/>
    <n v="0"/>
    <n v="9"/>
    <n v="9"/>
    <n v="5"/>
    <x v="3"/>
    <n v="110"/>
    <n v="110"/>
    <n v="120"/>
    <n v="120"/>
    <x v="0"/>
    <x v="0"/>
    <m/>
    <m/>
    <n v="0"/>
  </r>
  <r>
    <x v="5"/>
    <x v="4"/>
    <n v="1"/>
    <n v="0"/>
    <n v="1"/>
    <n v="0"/>
    <n v="9"/>
    <n v="9"/>
    <n v="3"/>
    <x v="6"/>
    <n v="120"/>
    <n v="120"/>
    <n v="120"/>
    <n v="120"/>
    <x v="0"/>
    <x v="0"/>
    <m/>
    <m/>
    <n v="0"/>
  </r>
  <r>
    <x v="5"/>
    <x v="4"/>
    <n v="1"/>
    <n v="0"/>
    <n v="1"/>
    <n v="0"/>
    <n v="9"/>
    <n v="9"/>
    <n v="3"/>
    <x v="6"/>
    <n v="120"/>
    <n v="120"/>
    <n v="120"/>
    <n v="120"/>
    <x v="0"/>
    <x v="0"/>
    <m/>
    <m/>
    <n v="0"/>
  </r>
  <r>
    <x v="5"/>
    <x v="5"/>
    <n v="1"/>
    <n v="0"/>
    <n v="1"/>
    <n v="0"/>
    <n v="9"/>
    <n v="9"/>
    <n v="10"/>
    <x v="2"/>
    <n v="50"/>
    <n v="50"/>
    <n v="120"/>
    <n v="120"/>
    <x v="0"/>
    <x v="0"/>
    <m/>
    <m/>
    <n v="0"/>
  </r>
  <r>
    <x v="5"/>
    <x v="5"/>
    <n v="1"/>
    <n v="0"/>
    <n v="1"/>
    <n v="0"/>
    <n v="9"/>
    <n v="9"/>
    <n v="10"/>
    <x v="2"/>
    <n v="50"/>
    <n v="50"/>
    <n v="120"/>
    <n v="120"/>
    <x v="0"/>
    <x v="0"/>
    <m/>
    <m/>
    <n v="0"/>
  </r>
  <r>
    <x v="5"/>
    <x v="5"/>
    <n v="1"/>
    <n v="0"/>
    <n v="1"/>
    <n v="0"/>
    <n v="9"/>
    <n v="9"/>
    <n v="10"/>
    <x v="2"/>
    <n v="50"/>
    <n v="50"/>
    <n v="120"/>
    <n v="120"/>
    <x v="0"/>
    <x v="0"/>
    <m/>
    <m/>
    <n v="0"/>
  </r>
  <r>
    <x v="5"/>
    <x v="13"/>
    <n v="1"/>
    <n v="0"/>
    <n v="1"/>
    <n v="0"/>
    <n v="9"/>
    <n v="9"/>
    <n v="12"/>
    <x v="0"/>
    <n v="16"/>
    <n v="16"/>
    <n v="120"/>
    <n v="120"/>
    <x v="0"/>
    <x v="0"/>
    <m/>
    <m/>
    <n v="0"/>
  </r>
  <r>
    <x v="5"/>
    <x v="13"/>
    <n v="1"/>
    <n v="0"/>
    <n v="1"/>
    <n v="0"/>
    <n v="9"/>
    <n v="9"/>
    <n v="12"/>
    <x v="0"/>
    <n v="16"/>
    <n v="16"/>
    <n v="120"/>
    <n v="120"/>
    <x v="0"/>
    <x v="0"/>
    <m/>
    <m/>
    <n v="0"/>
  </r>
  <r>
    <x v="5"/>
    <x v="13"/>
    <n v="1"/>
    <n v="0"/>
    <n v="1"/>
    <n v="0"/>
    <n v="9"/>
    <n v="9"/>
    <n v="12"/>
    <x v="0"/>
    <n v="16"/>
    <n v="16"/>
    <n v="120"/>
    <n v="120"/>
    <x v="0"/>
    <x v="0"/>
    <m/>
    <m/>
    <n v="0"/>
  </r>
  <r>
    <x v="5"/>
    <x v="1"/>
    <n v="1"/>
    <n v="0"/>
    <n v="1"/>
    <n v="0"/>
    <n v="9"/>
    <n v="9"/>
    <n v="8"/>
    <x v="1"/>
    <n v="45"/>
    <n v="45"/>
    <n v="120"/>
    <n v="120"/>
    <x v="0"/>
    <x v="0"/>
    <m/>
    <m/>
    <n v="0"/>
  </r>
  <r>
    <x v="5"/>
    <x v="1"/>
    <n v="1"/>
    <n v="0"/>
    <n v="1"/>
    <n v="0"/>
    <n v="9"/>
    <n v="9"/>
    <n v="8"/>
    <x v="1"/>
    <n v="45"/>
    <n v="45"/>
    <n v="120"/>
    <n v="120"/>
    <x v="0"/>
    <x v="0"/>
    <m/>
    <m/>
    <n v="0"/>
  </r>
  <r>
    <x v="5"/>
    <x v="1"/>
    <n v="1"/>
    <n v="0"/>
    <n v="1"/>
    <n v="0"/>
    <n v="9"/>
    <n v="9"/>
    <n v="8"/>
    <x v="1"/>
    <n v="45"/>
    <n v="45"/>
    <n v="120"/>
    <n v="120"/>
    <x v="0"/>
    <x v="0"/>
    <m/>
    <m/>
    <n v="0"/>
  </r>
  <r>
    <x v="6"/>
    <x v="0"/>
    <n v="1"/>
    <n v="0"/>
    <n v="1"/>
    <n v="0"/>
    <n v="9"/>
    <n v="9"/>
    <n v="8"/>
    <x v="1"/>
    <n v="20"/>
    <n v="20"/>
    <n v="120"/>
    <n v="120"/>
    <x v="0"/>
    <x v="0"/>
    <m/>
    <m/>
    <n v="0"/>
  </r>
  <r>
    <x v="6"/>
    <x v="0"/>
    <n v="1"/>
    <n v="0"/>
    <n v="1"/>
    <n v="0"/>
    <n v="9"/>
    <n v="9"/>
    <n v="8"/>
    <x v="1"/>
    <n v="40"/>
    <n v="40"/>
    <n v="120"/>
    <n v="120"/>
    <x v="0"/>
    <x v="0"/>
    <m/>
    <m/>
    <n v="0"/>
  </r>
  <r>
    <x v="6"/>
    <x v="0"/>
    <n v="1"/>
    <n v="0"/>
    <n v="1"/>
    <n v="0"/>
    <n v="9"/>
    <n v="9"/>
    <n v="6"/>
    <x v="5"/>
    <n v="50"/>
    <n v="50"/>
    <n v="120"/>
    <n v="120"/>
    <x v="0"/>
    <x v="0"/>
    <m/>
    <m/>
    <n v="0"/>
  </r>
  <r>
    <x v="6"/>
    <x v="0"/>
    <n v="1"/>
    <n v="0"/>
    <n v="1"/>
    <n v="0"/>
    <n v="8"/>
    <n v="8"/>
    <n v="5"/>
    <x v="3"/>
    <n v="60"/>
    <n v="60"/>
    <n v="120"/>
    <n v="120"/>
    <x v="0"/>
    <x v="0"/>
    <m/>
    <m/>
    <n v="0"/>
  </r>
  <r>
    <x v="6"/>
    <x v="0"/>
    <n v="1"/>
    <n v="0"/>
    <n v="1"/>
    <n v="0"/>
    <n v="8"/>
    <n v="8"/>
    <n v="5"/>
    <x v="3"/>
    <n v="60"/>
    <n v="60"/>
    <n v="120"/>
    <n v="120"/>
    <x v="0"/>
    <x v="0"/>
    <m/>
    <m/>
    <n v="0"/>
  </r>
  <r>
    <x v="6"/>
    <x v="0"/>
    <n v="1"/>
    <n v="0"/>
    <n v="1"/>
    <n v="0"/>
    <n v="9"/>
    <n v="9"/>
    <n v="4"/>
    <x v="8"/>
    <n v="60"/>
    <n v="60"/>
    <n v="120"/>
    <n v="120"/>
    <x v="0"/>
    <x v="0"/>
    <m/>
    <m/>
    <n v="0"/>
  </r>
  <r>
    <x v="6"/>
    <x v="0"/>
    <n v="1"/>
    <n v="0"/>
    <n v="1"/>
    <n v="0"/>
    <n v="8"/>
    <n v="8"/>
    <n v="8"/>
    <x v="1"/>
    <n v="50"/>
    <n v="50"/>
    <n v="120"/>
    <n v="120"/>
    <x v="0"/>
    <x v="0"/>
    <m/>
    <m/>
    <n v="0"/>
  </r>
  <r>
    <x v="6"/>
    <x v="2"/>
    <n v="1"/>
    <n v="0"/>
    <n v="1"/>
    <n v="0"/>
    <n v="6"/>
    <n v="6"/>
    <n v="10"/>
    <x v="2"/>
    <n v="10"/>
    <n v="10"/>
    <n v="120"/>
    <n v="120"/>
    <x v="0"/>
    <x v="0"/>
    <m/>
    <m/>
    <n v="0"/>
  </r>
  <r>
    <x v="6"/>
    <x v="2"/>
    <n v="1"/>
    <n v="0"/>
    <n v="1"/>
    <n v="0"/>
    <n v="8"/>
    <n v="8"/>
    <n v="10"/>
    <x v="2"/>
    <n v="14"/>
    <n v="14"/>
    <n v="120"/>
    <n v="120"/>
    <x v="0"/>
    <x v="0"/>
    <m/>
    <m/>
    <n v="0"/>
  </r>
  <r>
    <x v="6"/>
    <x v="2"/>
    <n v="1"/>
    <n v="0"/>
    <n v="1"/>
    <n v="0"/>
    <n v="8"/>
    <n v="8"/>
    <n v="10"/>
    <x v="2"/>
    <n v="14"/>
    <n v="14"/>
    <n v="120"/>
    <n v="120"/>
    <x v="0"/>
    <x v="0"/>
    <m/>
    <m/>
    <n v="0"/>
  </r>
  <r>
    <x v="6"/>
    <x v="2"/>
    <n v="1"/>
    <n v="0"/>
    <n v="1"/>
    <n v="0"/>
    <n v="8"/>
    <n v="8"/>
    <n v="10"/>
    <x v="2"/>
    <n v="12"/>
    <n v="12"/>
    <n v="120"/>
    <n v="120"/>
    <x v="0"/>
    <x v="0"/>
    <m/>
    <m/>
    <n v="0"/>
  </r>
  <r>
    <x v="6"/>
    <x v="14"/>
    <n v="1"/>
    <n v="0"/>
    <n v="1"/>
    <n v="0"/>
    <n v="9"/>
    <n v="9"/>
    <n v="10"/>
    <x v="2"/>
    <n v="23"/>
    <n v="23"/>
    <n v="120"/>
    <n v="120"/>
    <x v="0"/>
    <x v="0"/>
    <m/>
    <m/>
    <n v="0"/>
  </r>
  <r>
    <x v="6"/>
    <x v="14"/>
    <n v="1"/>
    <n v="0"/>
    <n v="1"/>
    <n v="0"/>
    <n v="9"/>
    <n v="9"/>
    <n v="10"/>
    <x v="2"/>
    <n v="23"/>
    <n v="23"/>
    <n v="120"/>
    <n v="120"/>
    <x v="0"/>
    <x v="0"/>
    <m/>
    <m/>
    <n v="0"/>
  </r>
  <r>
    <x v="6"/>
    <x v="14"/>
    <n v="1"/>
    <n v="0"/>
    <n v="1"/>
    <n v="0"/>
    <n v="9"/>
    <n v="9"/>
    <n v="10"/>
    <x v="2"/>
    <n v="23"/>
    <n v="23"/>
    <n v="120"/>
    <n v="120"/>
    <x v="0"/>
    <x v="0"/>
    <m/>
    <m/>
    <n v="0"/>
  </r>
  <r>
    <x v="7"/>
    <x v="10"/>
    <n v="1"/>
    <n v="0"/>
    <n v="1"/>
    <n v="0"/>
    <n v="9"/>
    <n v="9"/>
    <n v="10"/>
    <x v="2"/>
    <n v="20"/>
    <n v="20"/>
    <n v="120"/>
    <n v="120"/>
    <x v="0"/>
    <x v="0"/>
    <m/>
    <m/>
    <n v="0"/>
  </r>
  <r>
    <x v="7"/>
    <x v="10"/>
    <n v="1"/>
    <n v="0"/>
    <n v="1"/>
    <n v="0"/>
    <n v="9"/>
    <n v="9"/>
    <n v="5"/>
    <x v="3"/>
    <n v="60"/>
    <n v="60"/>
    <n v="120"/>
    <n v="120"/>
    <x v="0"/>
    <x v="0"/>
    <m/>
    <m/>
    <n v="0"/>
  </r>
  <r>
    <x v="7"/>
    <x v="10"/>
    <n v="1"/>
    <n v="0"/>
    <n v="1"/>
    <n v="0"/>
    <n v="9"/>
    <n v="9"/>
    <n v="3"/>
    <x v="6"/>
    <n v="90"/>
    <n v="90"/>
    <n v="120"/>
    <n v="120"/>
    <x v="0"/>
    <x v="0"/>
    <m/>
    <m/>
    <n v="0"/>
  </r>
  <r>
    <x v="7"/>
    <x v="10"/>
    <n v="1"/>
    <n v="0"/>
    <n v="1"/>
    <n v="0"/>
    <n v="7"/>
    <n v="7"/>
    <n v="3"/>
    <x v="6"/>
    <n v="100"/>
    <n v="100"/>
    <n v="120"/>
    <n v="120"/>
    <x v="0"/>
    <x v="0"/>
    <m/>
    <m/>
    <n v="0"/>
  </r>
  <r>
    <x v="7"/>
    <x v="10"/>
    <n v="1"/>
    <n v="0"/>
    <n v="1"/>
    <n v="0"/>
    <n v="9.5"/>
    <n v="9.5"/>
    <n v="3"/>
    <x v="6"/>
    <n v="105"/>
    <n v="105"/>
    <n v="120"/>
    <n v="120"/>
    <x v="0"/>
    <x v="0"/>
    <m/>
    <m/>
    <n v="0"/>
  </r>
  <r>
    <x v="7"/>
    <x v="10"/>
    <n v="1"/>
    <n v="0"/>
    <n v="1"/>
    <n v="0"/>
    <n v="9"/>
    <n v="9"/>
    <n v="5"/>
    <x v="3"/>
    <n v="80"/>
    <n v="80"/>
    <n v="120"/>
    <n v="120"/>
    <x v="0"/>
    <x v="0"/>
    <m/>
    <m/>
    <n v="0"/>
  </r>
  <r>
    <x v="7"/>
    <x v="15"/>
    <n v="1"/>
    <n v="0"/>
    <n v="1"/>
    <n v="0"/>
    <n v="9"/>
    <n v="9"/>
    <n v="10"/>
    <x v="2"/>
    <n v="120"/>
    <n v="120"/>
    <n v="120"/>
    <n v="120"/>
    <x v="0"/>
    <x v="0"/>
    <m/>
    <m/>
    <n v="0"/>
  </r>
  <r>
    <x v="7"/>
    <x v="15"/>
    <n v="1"/>
    <n v="0"/>
    <n v="1"/>
    <n v="0"/>
    <n v="9"/>
    <n v="9"/>
    <n v="10"/>
    <x v="2"/>
    <n v="120"/>
    <n v="120"/>
    <n v="120"/>
    <n v="120"/>
    <x v="0"/>
    <x v="0"/>
    <m/>
    <m/>
    <n v="0"/>
  </r>
  <r>
    <x v="7"/>
    <x v="15"/>
    <n v="1"/>
    <n v="0"/>
    <n v="1"/>
    <n v="0"/>
    <n v="9"/>
    <n v="9"/>
    <n v="10"/>
    <x v="2"/>
    <n v="120"/>
    <n v="120"/>
    <n v="120"/>
    <n v="120"/>
    <x v="0"/>
    <x v="0"/>
    <m/>
    <m/>
    <n v="0"/>
  </r>
  <r>
    <x v="7"/>
    <x v="11"/>
    <n v="1"/>
    <n v="0"/>
    <n v="1"/>
    <n v="0"/>
    <n v="9"/>
    <n v="9"/>
    <n v="12"/>
    <x v="0"/>
    <n v="57"/>
    <n v="57"/>
    <n v="120"/>
    <n v="120"/>
    <x v="0"/>
    <x v="0"/>
    <m/>
    <m/>
    <n v="0"/>
  </r>
  <r>
    <x v="7"/>
    <x v="11"/>
    <n v="1"/>
    <n v="0"/>
    <n v="1"/>
    <n v="0"/>
    <n v="9"/>
    <n v="9"/>
    <n v="12"/>
    <x v="0"/>
    <n v="57"/>
    <n v="57"/>
    <n v="120"/>
    <n v="120"/>
    <x v="0"/>
    <x v="0"/>
    <m/>
    <m/>
    <n v="0"/>
  </r>
  <r>
    <x v="7"/>
    <x v="11"/>
    <n v="1"/>
    <n v="0"/>
    <n v="1"/>
    <n v="0"/>
    <n v="9"/>
    <n v="9"/>
    <n v="12"/>
    <x v="0"/>
    <n v="57"/>
    <n v="57"/>
    <n v="120"/>
    <n v="120"/>
    <x v="0"/>
    <x v="0"/>
    <m/>
    <m/>
    <n v="0"/>
  </r>
  <r>
    <x v="7"/>
    <x v="16"/>
    <n v="1"/>
    <n v="0"/>
    <n v="1"/>
    <n v="0"/>
    <n v="9"/>
    <n v="9"/>
    <n v="12"/>
    <x v="0"/>
    <n v="27"/>
    <n v="27"/>
    <n v="120"/>
    <n v="120"/>
    <x v="0"/>
    <x v="0"/>
    <m/>
    <m/>
    <n v="0"/>
  </r>
  <r>
    <x v="7"/>
    <x v="16"/>
    <n v="1"/>
    <n v="0"/>
    <n v="1"/>
    <n v="0"/>
    <n v="9"/>
    <n v="9"/>
    <n v="12"/>
    <x v="0"/>
    <n v="27"/>
    <n v="27"/>
    <n v="120"/>
    <n v="120"/>
    <x v="0"/>
    <x v="0"/>
    <m/>
    <m/>
    <n v="0"/>
  </r>
  <r>
    <x v="7"/>
    <x v="16"/>
    <n v="1"/>
    <n v="0"/>
    <n v="1"/>
    <n v="0"/>
    <n v="9"/>
    <n v="9"/>
    <n v="12"/>
    <x v="0"/>
    <n v="27"/>
    <n v="27"/>
    <n v="120"/>
    <n v="120"/>
    <x v="0"/>
    <x v="0"/>
    <m/>
    <m/>
    <n v="0"/>
  </r>
  <r>
    <x v="8"/>
    <x v="10"/>
    <n v="1"/>
    <n v="0"/>
    <n v="1"/>
    <n v="0"/>
    <n v="9"/>
    <n v="9"/>
    <n v="10"/>
    <x v="2"/>
    <n v="20"/>
    <n v="20"/>
    <n v="120"/>
    <n v="120"/>
    <x v="0"/>
    <x v="0"/>
    <m/>
    <m/>
    <n v="0"/>
  </r>
  <r>
    <x v="8"/>
    <x v="10"/>
    <n v="1"/>
    <n v="0"/>
    <n v="1"/>
    <n v="0"/>
    <n v="9"/>
    <n v="9"/>
    <n v="5"/>
    <x v="3"/>
    <n v="60"/>
    <n v="60"/>
    <n v="120"/>
    <n v="120"/>
    <x v="0"/>
    <x v="0"/>
    <m/>
    <m/>
    <n v="0"/>
  </r>
  <r>
    <x v="8"/>
    <x v="10"/>
    <n v="1"/>
    <n v="0"/>
    <n v="1"/>
    <n v="0"/>
    <n v="7"/>
    <n v="7"/>
    <n v="5"/>
    <x v="3"/>
    <n v="80"/>
    <n v="80"/>
    <n v="120"/>
    <n v="120"/>
    <x v="0"/>
    <x v="0"/>
    <m/>
    <m/>
    <n v="0"/>
  </r>
  <r>
    <x v="8"/>
    <x v="10"/>
    <n v="1"/>
    <n v="0"/>
    <n v="1"/>
    <n v="0"/>
    <n v="7"/>
    <n v="7"/>
    <n v="5"/>
    <x v="3"/>
    <n v="80"/>
    <n v="80"/>
    <n v="120"/>
    <n v="120"/>
    <x v="0"/>
    <x v="0"/>
    <m/>
    <m/>
    <n v="0"/>
  </r>
  <r>
    <x v="8"/>
    <x v="12"/>
    <n v="1"/>
    <n v="0"/>
    <n v="1"/>
    <n v="0"/>
    <n v="9"/>
    <n v="9"/>
    <n v="12"/>
    <x v="0"/>
    <n v="80"/>
    <n v="80"/>
    <n v="120"/>
    <n v="120"/>
    <x v="0"/>
    <x v="0"/>
    <m/>
    <m/>
    <n v="0"/>
  </r>
  <r>
    <x v="8"/>
    <x v="12"/>
    <n v="1"/>
    <n v="0"/>
    <n v="1"/>
    <n v="0"/>
    <n v="9"/>
    <n v="9"/>
    <n v="12"/>
    <x v="0"/>
    <n v="80"/>
    <n v="80"/>
    <n v="120"/>
    <n v="120"/>
    <x v="0"/>
    <x v="0"/>
    <m/>
    <m/>
    <n v="0"/>
  </r>
  <r>
    <x v="8"/>
    <x v="12"/>
    <n v="1"/>
    <n v="0"/>
    <n v="1"/>
    <n v="0"/>
    <n v="9"/>
    <n v="9"/>
    <n v="12"/>
    <x v="0"/>
    <n v="80"/>
    <n v="80"/>
    <n v="120"/>
    <n v="120"/>
    <x v="0"/>
    <x v="0"/>
    <m/>
    <m/>
    <n v="0"/>
  </r>
  <r>
    <x v="8"/>
    <x v="17"/>
    <n v="1"/>
    <n v="0"/>
    <n v="1"/>
    <n v="0"/>
    <n v="9"/>
    <n v="9"/>
    <n v="12"/>
    <x v="0"/>
    <n v="25"/>
    <n v="25"/>
    <n v="120"/>
    <n v="120"/>
    <x v="0"/>
    <x v="0"/>
    <m/>
    <m/>
    <n v="0"/>
  </r>
  <r>
    <x v="8"/>
    <x v="17"/>
    <n v="1"/>
    <n v="0"/>
    <n v="1"/>
    <n v="0"/>
    <n v="9"/>
    <n v="9"/>
    <n v="12"/>
    <x v="0"/>
    <n v="25"/>
    <n v="25"/>
    <n v="120"/>
    <n v="120"/>
    <x v="0"/>
    <x v="0"/>
    <m/>
    <m/>
    <n v="0"/>
  </r>
  <r>
    <x v="8"/>
    <x v="17"/>
    <n v="1"/>
    <n v="0"/>
    <n v="1"/>
    <n v="0"/>
    <n v="9"/>
    <n v="9"/>
    <n v="12"/>
    <x v="0"/>
    <n v="25"/>
    <n v="25"/>
    <n v="120"/>
    <n v="120"/>
    <x v="0"/>
    <x v="0"/>
    <m/>
    <m/>
    <n v="0"/>
  </r>
  <r>
    <x v="8"/>
    <x v="18"/>
    <n v="1"/>
    <n v="0"/>
    <n v="1"/>
    <n v="0"/>
    <n v="9"/>
    <n v="9"/>
    <n v="10"/>
    <x v="2"/>
    <n v="32"/>
    <n v="32"/>
    <n v="120"/>
    <n v="120"/>
    <x v="0"/>
    <x v="0"/>
    <m/>
    <m/>
    <n v="0"/>
  </r>
  <r>
    <x v="8"/>
    <x v="18"/>
    <n v="1"/>
    <n v="0"/>
    <n v="1"/>
    <n v="0"/>
    <n v="9"/>
    <n v="9"/>
    <n v="10"/>
    <x v="2"/>
    <n v="32"/>
    <n v="32"/>
    <n v="120"/>
    <n v="120"/>
    <x v="0"/>
    <x v="0"/>
    <m/>
    <m/>
    <n v="0"/>
  </r>
  <r>
    <x v="8"/>
    <x v="18"/>
    <n v="1"/>
    <n v="0"/>
    <n v="1"/>
    <n v="0"/>
    <n v="9"/>
    <n v="9"/>
    <n v="10"/>
    <x v="2"/>
    <n v="32"/>
    <n v="32"/>
    <n v="120"/>
    <n v="120"/>
    <x v="0"/>
    <x v="0"/>
    <m/>
    <m/>
    <n v="0"/>
  </r>
  <r>
    <x v="9"/>
    <x v="0"/>
    <n v="1"/>
    <n v="0"/>
    <n v="1"/>
    <n v="0"/>
    <n v="9"/>
    <n v="9"/>
    <n v="10"/>
    <x v="2"/>
    <n v="20"/>
    <n v="20"/>
    <n v="120"/>
    <n v="120"/>
    <x v="0"/>
    <x v="0"/>
    <m/>
    <m/>
    <n v="0"/>
  </r>
  <r>
    <x v="9"/>
    <x v="0"/>
    <n v="1"/>
    <n v="0"/>
    <n v="1"/>
    <n v="0"/>
    <n v="9"/>
    <n v="9"/>
    <n v="8"/>
    <x v="1"/>
    <n v="40"/>
    <n v="40"/>
    <n v="120"/>
    <n v="120"/>
    <x v="0"/>
    <x v="0"/>
    <m/>
    <m/>
    <n v="0"/>
  </r>
  <r>
    <x v="9"/>
    <x v="0"/>
    <n v="1"/>
    <n v="0"/>
    <n v="1"/>
    <n v="0"/>
    <n v="9"/>
    <n v="9"/>
    <n v="6"/>
    <x v="5"/>
    <n v="50"/>
    <n v="50"/>
    <n v="120"/>
    <n v="120"/>
    <x v="0"/>
    <x v="0"/>
    <m/>
    <m/>
    <n v="0"/>
  </r>
  <r>
    <x v="9"/>
    <x v="0"/>
    <n v="1"/>
    <n v="0"/>
    <n v="1"/>
    <n v="0"/>
    <n v="9"/>
    <n v="9"/>
    <n v="5"/>
    <x v="3"/>
    <n v="60"/>
    <n v="60"/>
    <n v="120"/>
    <n v="120"/>
    <x v="0"/>
    <x v="0"/>
    <m/>
    <m/>
    <n v="0"/>
  </r>
  <r>
    <x v="9"/>
    <x v="0"/>
    <n v="1"/>
    <n v="0"/>
    <n v="1"/>
    <n v="0"/>
    <n v="9"/>
    <n v="9"/>
    <n v="5"/>
    <x v="3"/>
    <n v="60"/>
    <n v="60"/>
    <n v="120"/>
    <n v="120"/>
    <x v="0"/>
    <x v="0"/>
    <m/>
    <m/>
    <n v="0"/>
  </r>
  <r>
    <x v="9"/>
    <x v="0"/>
    <n v="1"/>
    <n v="0"/>
    <n v="1"/>
    <n v="0"/>
    <n v="9"/>
    <n v="9"/>
    <n v="3"/>
    <x v="6"/>
    <n v="62.5"/>
    <n v="62.5"/>
    <n v="120"/>
    <n v="120"/>
    <x v="0"/>
    <x v="0"/>
    <m/>
    <m/>
    <n v="0"/>
  </r>
  <r>
    <x v="9"/>
    <x v="8"/>
    <n v="1"/>
    <n v="0"/>
    <n v="1"/>
    <n v="0"/>
    <n v="9"/>
    <n v="9"/>
    <n v="10"/>
    <x v="2"/>
    <n v="6"/>
    <n v="6"/>
    <n v="120"/>
    <n v="120"/>
    <x v="0"/>
    <x v="0"/>
    <m/>
    <m/>
    <n v="0"/>
  </r>
  <r>
    <x v="9"/>
    <x v="8"/>
    <n v="1"/>
    <n v="0"/>
    <n v="1"/>
    <n v="0"/>
    <n v="9"/>
    <n v="9"/>
    <n v="10"/>
    <x v="2"/>
    <n v="6"/>
    <n v="6"/>
    <n v="120"/>
    <n v="120"/>
    <x v="0"/>
    <x v="0"/>
    <m/>
    <m/>
    <n v="0"/>
  </r>
  <r>
    <x v="9"/>
    <x v="8"/>
    <n v="1"/>
    <n v="0"/>
    <n v="1"/>
    <n v="0"/>
    <n v="9"/>
    <n v="9"/>
    <n v="10"/>
    <x v="2"/>
    <n v="6"/>
    <n v="6"/>
    <n v="120"/>
    <n v="120"/>
    <x v="0"/>
    <x v="0"/>
    <m/>
    <m/>
    <n v="0"/>
  </r>
  <r>
    <x v="9"/>
    <x v="19"/>
    <n v="1"/>
    <n v="0"/>
    <n v="1"/>
    <n v="0"/>
    <n v="8"/>
    <n v="8"/>
    <n v="10"/>
    <x v="2"/>
    <n v="20"/>
    <n v="20"/>
    <n v="120"/>
    <n v="120"/>
    <x v="0"/>
    <x v="0"/>
    <m/>
    <m/>
    <n v="0"/>
  </r>
  <r>
    <x v="9"/>
    <x v="19"/>
    <n v="1"/>
    <n v="0"/>
    <n v="1"/>
    <n v="0"/>
    <n v="8"/>
    <n v="8"/>
    <n v="10"/>
    <x v="2"/>
    <n v="20"/>
    <n v="20"/>
    <n v="120"/>
    <n v="120"/>
    <x v="0"/>
    <x v="0"/>
    <m/>
    <m/>
    <n v="0"/>
  </r>
  <r>
    <x v="9"/>
    <x v="19"/>
    <n v="1"/>
    <n v="0"/>
    <n v="1"/>
    <n v="0"/>
    <n v="8"/>
    <n v="8"/>
    <n v="10"/>
    <x v="2"/>
    <n v="20"/>
    <n v="20"/>
    <n v="120"/>
    <n v="120"/>
    <x v="0"/>
    <x v="0"/>
    <m/>
    <m/>
    <n v="0"/>
  </r>
  <r>
    <x v="9"/>
    <x v="20"/>
    <n v="1"/>
    <n v="0"/>
    <n v="1"/>
    <n v="0"/>
    <n v="9"/>
    <n v="9"/>
    <n v="10"/>
    <x v="2"/>
    <n v="60"/>
    <n v="60"/>
    <n v="120"/>
    <n v="120"/>
    <x v="0"/>
    <x v="0"/>
    <m/>
    <m/>
    <n v="0"/>
  </r>
  <r>
    <x v="9"/>
    <x v="20"/>
    <n v="1"/>
    <n v="0"/>
    <n v="1"/>
    <n v="0"/>
    <n v="9"/>
    <n v="9"/>
    <n v="10"/>
    <x v="2"/>
    <n v="60"/>
    <n v="60"/>
    <n v="120"/>
    <n v="120"/>
    <x v="0"/>
    <x v="0"/>
    <m/>
    <m/>
    <n v="0"/>
  </r>
  <r>
    <x v="9"/>
    <x v="20"/>
    <n v="1"/>
    <n v="0"/>
    <n v="1"/>
    <n v="0"/>
    <n v="9"/>
    <n v="9"/>
    <n v="10"/>
    <x v="2"/>
    <n v="60"/>
    <n v="60"/>
    <n v="120"/>
    <n v="120"/>
    <x v="0"/>
    <x v="0"/>
    <m/>
    <m/>
    <n v="0"/>
  </r>
  <r>
    <x v="9"/>
    <x v="9"/>
    <n v="1"/>
    <n v="0"/>
    <n v="1"/>
    <n v="0"/>
    <n v="9"/>
    <n v="9"/>
    <n v="12"/>
    <x v="0"/>
    <n v="12"/>
    <n v="12"/>
    <n v="120"/>
    <n v="120"/>
    <x v="0"/>
    <x v="0"/>
    <m/>
    <m/>
    <n v="0"/>
  </r>
  <r>
    <x v="9"/>
    <x v="9"/>
    <n v="1"/>
    <n v="0"/>
    <n v="1"/>
    <n v="0"/>
    <n v="9"/>
    <n v="9"/>
    <n v="12"/>
    <x v="0"/>
    <n v="12"/>
    <n v="12"/>
    <n v="120"/>
    <n v="120"/>
    <x v="0"/>
    <x v="0"/>
    <m/>
    <m/>
    <n v="0"/>
  </r>
  <r>
    <x v="9"/>
    <x v="9"/>
    <n v="1"/>
    <n v="0"/>
    <n v="1"/>
    <n v="0"/>
    <n v="9"/>
    <n v="9"/>
    <n v="12"/>
    <x v="0"/>
    <n v="12"/>
    <n v="12"/>
    <n v="120"/>
    <n v="120"/>
    <x v="0"/>
    <x v="0"/>
    <m/>
    <m/>
    <n v="0"/>
  </r>
  <r>
    <x v="10"/>
    <x v="10"/>
    <n v="1"/>
    <n v="0"/>
    <n v="1"/>
    <n v="0"/>
    <n v="9"/>
    <n v="9"/>
    <n v="10"/>
    <x v="2"/>
    <n v="20"/>
    <n v="20"/>
    <n v="120"/>
    <n v="120"/>
    <x v="0"/>
    <x v="0"/>
    <m/>
    <m/>
    <n v="0"/>
  </r>
  <r>
    <x v="10"/>
    <x v="10"/>
    <n v="1"/>
    <n v="0"/>
    <n v="1"/>
    <n v="0"/>
    <n v="9"/>
    <n v="9"/>
    <n v="5"/>
    <x v="3"/>
    <n v="60"/>
    <n v="60"/>
    <n v="120"/>
    <n v="120"/>
    <x v="0"/>
    <x v="0"/>
    <m/>
    <m/>
    <n v="0"/>
  </r>
  <r>
    <x v="10"/>
    <x v="10"/>
    <n v="1"/>
    <n v="0"/>
    <n v="1"/>
    <n v="0"/>
    <n v="9"/>
    <n v="9"/>
    <n v="5"/>
    <x v="3"/>
    <n v="90"/>
    <n v="90"/>
    <n v="120"/>
    <n v="120"/>
    <x v="0"/>
    <x v="0"/>
    <m/>
    <m/>
    <n v="0"/>
  </r>
  <r>
    <x v="10"/>
    <x v="10"/>
    <n v="1"/>
    <n v="0"/>
    <n v="1"/>
    <n v="0"/>
    <n v="9"/>
    <n v="9"/>
    <n v="4"/>
    <x v="8"/>
    <n v="95"/>
    <n v="95"/>
    <n v="120"/>
    <n v="120"/>
    <x v="0"/>
    <x v="0"/>
    <m/>
    <m/>
    <n v="0"/>
  </r>
  <r>
    <x v="10"/>
    <x v="10"/>
    <n v="1"/>
    <n v="0"/>
    <n v="1"/>
    <n v="0"/>
    <n v="8"/>
    <n v="8"/>
    <n v="3"/>
    <x v="6"/>
    <n v="100"/>
    <n v="100"/>
    <n v="120"/>
    <n v="120"/>
    <x v="0"/>
    <x v="0"/>
    <m/>
    <m/>
    <n v="0"/>
  </r>
  <r>
    <x v="10"/>
    <x v="10"/>
    <n v="1"/>
    <n v="0"/>
    <n v="1"/>
    <n v="0"/>
    <n v="8"/>
    <n v="8"/>
    <n v="3"/>
    <x v="6"/>
    <n v="100"/>
    <n v="100"/>
    <n v="120"/>
    <n v="120"/>
    <x v="0"/>
    <x v="0"/>
    <m/>
    <m/>
    <n v="0"/>
  </r>
  <r>
    <x v="10"/>
    <x v="17"/>
    <n v="1"/>
    <n v="0"/>
    <n v="1"/>
    <n v="0"/>
    <n v="9"/>
    <n v="9"/>
    <n v="10"/>
    <x v="2"/>
    <n v="50"/>
    <n v="50"/>
    <n v="120"/>
    <n v="120"/>
    <x v="0"/>
    <x v="0"/>
    <m/>
    <m/>
    <n v="0"/>
  </r>
  <r>
    <x v="10"/>
    <x v="17"/>
    <n v="1"/>
    <n v="0"/>
    <n v="1"/>
    <n v="0"/>
    <n v="9"/>
    <n v="9"/>
    <n v="10"/>
    <x v="2"/>
    <n v="50"/>
    <n v="50"/>
    <n v="120"/>
    <n v="120"/>
    <x v="0"/>
    <x v="0"/>
    <m/>
    <m/>
    <n v="0"/>
  </r>
  <r>
    <x v="10"/>
    <x v="17"/>
    <n v="1"/>
    <n v="0"/>
    <n v="1"/>
    <n v="0"/>
    <n v="9"/>
    <n v="9"/>
    <n v="10"/>
    <x v="2"/>
    <n v="50"/>
    <n v="50"/>
    <n v="120"/>
    <n v="120"/>
    <x v="0"/>
    <x v="0"/>
    <m/>
    <m/>
    <n v="0"/>
  </r>
  <r>
    <x v="10"/>
    <x v="12"/>
    <n v="1"/>
    <n v="0"/>
    <n v="1"/>
    <n v="0"/>
    <n v="9"/>
    <n v="9"/>
    <n v="12"/>
    <x v="0"/>
    <n v="90"/>
    <n v="90"/>
    <n v="120"/>
    <n v="120"/>
    <x v="0"/>
    <x v="0"/>
    <m/>
    <m/>
    <n v="0"/>
  </r>
  <r>
    <x v="10"/>
    <x v="12"/>
    <n v="1"/>
    <n v="0"/>
    <n v="1"/>
    <n v="0"/>
    <n v="9"/>
    <n v="9"/>
    <n v="12"/>
    <x v="0"/>
    <n v="90"/>
    <n v="90"/>
    <n v="120"/>
    <n v="120"/>
    <x v="0"/>
    <x v="0"/>
    <m/>
    <m/>
    <n v="0"/>
  </r>
  <r>
    <x v="10"/>
    <x v="12"/>
    <n v="1"/>
    <n v="0"/>
    <n v="1"/>
    <n v="0"/>
    <n v="9"/>
    <n v="9"/>
    <n v="12"/>
    <x v="0"/>
    <n v="90"/>
    <n v="90"/>
    <n v="120"/>
    <n v="120"/>
    <x v="0"/>
    <x v="0"/>
    <m/>
    <m/>
    <n v="0"/>
  </r>
  <r>
    <x v="10"/>
    <x v="6"/>
    <n v="1"/>
    <n v="0"/>
    <n v="1"/>
    <n v="0"/>
    <n v="9"/>
    <n v="9"/>
    <n v="15"/>
    <x v="4"/>
    <n v="18"/>
    <n v="18"/>
    <n v="120"/>
    <n v="120"/>
    <x v="0"/>
    <x v="0"/>
    <m/>
    <m/>
    <n v="0"/>
  </r>
  <r>
    <x v="10"/>
    <x v="6"/>
    <n v="1"/>
    <n v="0"/>
    <n v="1"/>
    <n v="0"/>
    <n v="9"/>
    <n v="9"/>
    <n v="15"/>
    <x v="4"/>
    <n v="18"/>
    <n v="18"/>
    <n v="120"/>
    <n v="120"/>
    <x v="0"/>
    <x v="0"/>
    <m/>
    <m/>
    <n v="0"/>
  </r>
  <r>
    <x v="10"/>
    <x v="6"/>
    <n v="1"/>
    <n v="0"/>
    <n v="1"/>
    <n v="0"/>
    <n v="9"/>
    <n v="9"/>
    <n v="15"/>
    <x v="4"/>
    <n v="18"/>
    <n v="18"/>
    <n v="120"/>
    <n v="120"/>
    <x v="0"/>
    <x v="0"/>
    <m/>
    <m/>
    <n v="0"/>
  </r>
  <r>
    <x v="11"/>
    <x v="0"/>
    <n v="1"/>
    <n v="0"/>
    <n v="1"/>
    <n v="0"/>
    <n v="9"/>
    <n v="9"/>
    <n v="10"/>
    <x v="2"/>
    <n v="20"/>
    <n v="20"/>
    <n v="120"/>
    <n v="120"/>
    <x v="0"/>
    <x v="0"/>
    <m/>
    <m/>
    <n v="0"/>
  </r>
  <r>
    <x v="11"/>
    <x v="0"/>
    <n v="1"/>
    <n v="0"/>
    <n v="1"/>
    <n v="0"/>
    <n v="9"/>
    <n v="9"/>
    <n v="8"/>
    <x v="1"/>
    <n v="40"/>
    <n v="40"/>
    <n v="120"/>
    <n v="120"/>
    <x v="0"/>
    <x v="0"/>
    <m/>
    <m/>
    <n v="0"/>
  </r>
  <r>
    <x v="11"/>
    <x v="0"/>
    <n v="1"/>
    <n v="0"/>
    <n v="1"/>
    <n v="0"/>
    <n v="9"/>
    <n v="9"/>
    <n v="5"/>
    <x v="3"/>
    <n v="50"/>
    <n v="50"/>
    <n v="120"/>
    <n v="120"/>
    <x v="0"/>
    <x v="0"/>
    <m/>
    <m/>
    <n v="0"/>
  </r>
  <r>
    <x v="11"/>
    <x v="0"/>
    <n v="1"/>
    <n v="0"/>
    <n v="1"/>
    <n v="0"/>
    <n v="9"/>
    <n v="9"/>
    <n v="3"/>
    <x v="6"/>
    <n v="60"/>
    <n v="60"/>
    <n v="120"/>
    <n v="120"/>
    <x v="0"/>
    <x v="0"/>
    <m/>
    <m/>
    <n v="0"/>
  </r>
  <r>
    <x v="11"/>
    <x v="0"/>
    <n v="1"/>
    <n v="0"/>
    <n v="1"/>
    <n v="0"/>
    <n v="7"/>
    <n v="7"/>
    <n v="3"/>
    <x v="6"/>
    <n v="65"/>
    <n v="65"/>
    <n v="120"/>
    <n v="120"/>
    <x v="0"/>
    <x v="0"/>
    <m/>
    <m/>
    <n v="0"/>
  </r>
  <r>
    <x v="11"/>
    <x v="0"/>
    <n v="1"/>
    <n v="0"/>
    <n v="1"/>
    <n v="0"/>
    <n v="7"/>
    <n v="7"/>
    <n v="3"/>
    <x v="6"/>
    <n v="65"/>
    <n v="65"/>
    <n v="120"/>
    <n v="120"/>
    <x v="0"/>
    <x v="0"/>
    <m/>
    <m/>
    <n v="0"/>
  </r>
  <r>
    <x v="11"/>
    <x v="0"/>
    <n v="1"/>
    <n v="0"/>
    <n v="1"/>
    <n v="0"/>
    <n v="9"/>
    <n v="9"/>
    <n v="5"/>
    <x v="3"/>
    <n v="60"/>
    <n v="60"/>
    <n v="120"/>
    <n v="120"/>
    <x v="0"/>
    <x v="0"/>
    <m/>
    <m/>
    <n v="0"/>
  </r>
  <r>
    <x v="11"/>
    <x v="2"/>
    <n v="1"/>
    <n v="0"/>
    <n v="1"/>
    <n v="0"/>
    <n v="9"/>
    <n v="9"/>
    <n v="10"/>
    <x v="2"/>
    <n v="14"/>
    <n v="14"/>
    <n v="120"/>
    <n v="120"/>
    <x v="0"/>
    <x v="0"/>
    <m/>
    <m/>
    <n v="0"/>
  </r>
  <r>
    <x v="11"/>
    <x v="2"/>
    <n v="1"/>
    <n v="0"/>
    <n v="1"/>
    <n v="0"/>
    <n v="9"/>
    <n v="9"/>
    <n v="10"/>
    <x v="2"/>
    <n v="14"/>
    <n v="14"/>
    <n v="120"/>
    <n v="120"/>
    <x v="0"/>
    <x v="0"/>
    <m/>
    <m/>
    <n v="0"/>
  </r>
  <r>
    <x v="11"/>
    <x v="2"/>
    <n v="1"/>
    <n v="0"/>
    <n v="1"/>
    <n v="0"/>
    <n v="9"/>
    <n v="9"/>
    <n v="10"/>
    <x v="2"/>
    <n v="14"/>
    <n v="14"/>
    <n v="120"/>
    <n v="120"/>
    <x v="0"/>
    <x v="0"/>
    <m/>
    <m/>
    <n v="0"/>
  </r>
  <r>
    <x v="11"/>
    <x v="8"/>
    <n v="1"/>
    <n v="0"/>
    <n v="1"/>
    <n v="0"/>
    <n v="9"/>
    <n v="9"/>
    <n v="10"/>
    <x v="2"/>
    <n v="6"/>
    <n v="6"/>
    <n v="120"/>
    <n v="120"/>
    <x v="0"/>
    <x v="0"/>
    <m/>
    <m/>
    <n v="0"/>
  </r>
  <r>
    <x v="11"/>
    <x v="8"/>
    <n v="1"/>
    <n v="0"/>
    <n v="1"/>
    <n v="0"/>
    <n v="9"/>
    <n v="9"/>
    <n v="10"/>
    <x v="2"/>
    <n v="6"/>
    <n v="6"/>
    <n v="120"/>
    <n v="120"/>
    <x v="0"/>
    <x v="0"/>
    <m/>
    <m/>
    <n v="0"/>
  </r>
  <r>
    <x v="11"/>
    <x v="8"/>
    <n v="1"/>
    <n v="0"/>
    <n v="1"/>
    <n v="0"/>
    <n v="9"/>
    <n v="9"/>
    <n v="10"/>
    <x v="2"/>
    <n v="6"/>
    <n v="6"/>
    <n v="120"/>
    <n v="120"/>
    <x v="0"/>
    <x v="0"/>
    <m/>
    <m/>
    <n v="0"/>
  </r>
  <r>
    <x v="11"/>
    <x v="14"/>
    <n v="1"/>
    <n v="0"/>
    <n v="1"/>
    <n v="0"/>
    <n v="9"/>
    <n v="9"/>
    <n v="10"/>
    <x v="2"/>
    <n v="23"/>
    <n v="23"/>
    <n v="120"/>
    <n v="120"/>
    <x v="0"/>
    <x v="0"/>
    <m/>
    <m/>
    <n v="0"/>
  </r>
  <r>
    <x v="11"/>
    <x v="14"/>
    <n v="1"/>
    <n v="0"/>
    <n v="1"/>
    <n v="0"/>
    <n v="9"/>
    <n v="9"/>
    <n v="10"/>
    <x v="2"/>
    <n v="23"/>
    <n v="23"/>
    <n v="120"/>
    <n v="120"/>
    <x v="0"/>
    <x v="0"/>
    <m/>
    <m/>
    <n v="0"/>
  </r>
  <r>
    <x v="11"/>
    <x v="14"/>
    <n v="1"/>
    <n v="0"/>
    <n v="1"/>
    <n v="0"/>
    <n v="9"/>
    <n v="9"/>
    <n v="10"/>
    <x v="2"/>
    <n v="23"/>
    <n v="23"/>
    <n v="120"/>
    <n v="120"/>
    <x v="0"/>
    <x v="0"/>
    <m/>
    <m/>
    <n v="0"/>
  </r>
  <r>
    <x v="11"/>
    <x v="20"/>
    <n v="1"/>
    <n v="0"/>
    <n v="1"/>
    <n v="0"/>
    <n v="9"/>
    <n v="9"/>
    <n v="8"/>
    <x v="1"/>
    <n v="59"/>
    <n v="59"/>
    <n v="120"/>
    <n v="120"/>
    <x v="0"/>
    <x v="0"/>
    <m/>
    <m/>
    <n v="0"/>
  </r>
  <r>
    <x v="11"/>
    <x v="20"/>
    <n v="1"/>
    <n v="0"/>
    <n v="1"/>
    <n v="0"/>
    <n v="9"/>
    <n v="9"/>
    <n v="8"/>
    <x v="1"/>
    <n v="59"/>
    <n v="59"/>
    <n v="120"/>
    <n v="120"/>
    <x v="0"/>
    <x v="0"/>
    <m/>
    <m/>
    <n v="0"/>
  </r>
  <r>
    <x v="11"/>
    <x v="20"/>
    <n v="1"/>
    <n v="0"/>
    <n v="1"/>
    <n v="0"/>
    <n v="9"/>
    <n v="9"/>
    <n v="8"/>
    <x v="1"/>
    <n v="59"/>
    <n v="59"/>
    <n v="120"/>
    <n v="120"/>
    <x v="0"/>
    <x v="0"/>
    <m/>
    <m/>
    <n v="0"/>
  </r>
  <r>
    <x v="12"/>
    <x v="4"/>
    <n v="1"/>
    <n v="0"/>
    <n v="1"/>
    <n v="0"/>
    <n v="9"/>
    <n v="9"/>
    <n v="6"/>
    <x v="5"/>
    <n v="60"/>
    <n v="60"/>
    <n v="120"/>
    <n v="120"/>
    <x v="0"/>
    <x v="0"/>
    <m/>
    <m/>
    <n v="0"/>
  </r>
  <r>
    <x v="12"/>
    <x v="4"/>
    <n v="1"/>
    <n v="0"/>
    <n v="1"/>
    <n v="0"/>
    <n v="6"/>
    <n v="6"/>
    <n v="3"/>
    <x v="6"/>
    <n v="90"/>
    <n v="90"/>
    <n v="120"/>
    <n v="120"/>
    <x v="0"/>
    <x v="0"/>
    <m/>
    <m/>
    <n v="0"/>
  </r>
  <r>
    <x v="12"/>
    <x v="4"/>
    <n v="1"/>
    <n v="0"/>
    <n v="1"/>
    <n v="0"/>
    <n v="8"/>
    <n v="8"/>
    <n v="3"/>
    <x v="6"/>
    <n v="120"/>
    <n v="120"/>
    <n v="120"/>
    <n v="120"/>
    <x v="0"/>
    <x v="0"/>
    <m/>
    <m/>
    <n v="0"/>
  </r>
  <r>
    <x v="12"/>
    <x v="4"/>
    <n v="1"/>
    <n v="0"/>
    <n v="1"/>
    <n v="0"/>
    <n v="9"/>
    <n v="9"/>
    <n v="3"/>
    <x v="6"/>
    <n v="130"/>
    <n v="130"/>
    <n v="120"/>
    <n v="120"/>
    <x v="0"/>
    <x v="0"/>
    <m/>
    <m/>
    <n v="0"/>
  </r>
  <r>
    <x v="12"/>
    <x v="4"/>
    <n v="1"/>
    <n v="0"/>
    <n v="1"/>
    <n v="0"/>
    <n v="8"/>
    <n v="8"/>
    <n v="5"/>
    <x v="3"/>
    <n v="110"/>
    <n v="110"/>
    <n v="120"/>
    <n v="120"/>
    <x v="0"/>
    <x v="0"/>
    <m/>
    <m/>
    <n v="0"/>
  </r>
  <r>
    <x v="12"/>
    <x v="21"/>
    <n v="1"/>
    <n v="0"/>
    <n v="1"/>
    <n v="0"/>
    <n v="9"/>
    <n v="9"/>
    <n v="12"/>
    <x v="0"/>
    <n v="32"/>
    <n v="32"/>
    <n v="120"/>
    <n v="120"/>
    <x v="0"/>
    <x v="0"/>
    <m/>
    <m/>
    <n v="0"/>
  </r>
  <r>
    <x v="12"/>
    <x v="21"/>
    <n v="1"/>
    <n v="0"/>
    <n v="1"/>
    <n v="0"/>
    <n v="9"/>
    <n v="9"/>
    <n v="12"/>
    <x v="0"/>
    <n v="32"/>
    <n v="32"/>
    <n v="120"/>
    <n v="120"/>
    <x v="0"/>
    <x v="0"/>
    <m/>
    <m/>
    <n v="0"/>
  </r>
  <r>
    <x v="12"/>
    <x v="21"/>
    <n v="1"/>
    <n v="0"/>
    <n v="1"/>
    <n v="0"/>
    <n v="9"/>
    <n v="9"/>
    <n v="12"/>
    <x v="0"/>
    <n v="32"/>
    <n v="32"/>
    <n v="120"/>
    <n v="120"/>
    <x v="0"/>
    <x v="0"/>
    <m/>
    <m/>
    <n v="0"/>
  </r>
  <r>
    <x v="12"/>
    <x v="22"/>
    <n v="1"/>
    <n v="0"/>
    <n v="1"/>
    <n v="0"/>
    <n v="9"/>
    <n v="9"/>
    <n v="10"/>
    <x v="2"/>
    <n v="32"/>
    <n v="32"/>
    <n v="120"/>
    <n v="120"/>
    <x v="0"/>
    <x v="0"/>
    <m/>
    <m/>
    <n v="0"/>
  </r>
  <r>
    <x v="12"/>
    <x v="22"/>
    <n v="1"/>
    <n v="0"/>
    <n v="1"/>
    <n v="0"/>
    <n v="9"/>
    <n v="9"/>
    <n v="10"/>
    <x v="2"/>
    <n v="32"/>
    <n v="32"/>
    <n v="120"/>
    <n v="120"/>
    <x v="0"/>
    <x v="0"/>
    <m/>
    <m/>
    <n v="0"/>
  </r>
  <r>
    <x v="12"/>
    <x v="22"/>
    <n v="1"/>
    <n v="0"/>
    <n v="1"/>
    <n v="0"/>
    <n v="9"/>
    <n v="9"/>
    <n v="10"/>
    <x v="2"/>
    <n v="32"/>
    <n v="32"/>
    <n v="120"/>
    <n v="120"/>
    <x v="0"/>
    <x v="0"/>
    <m/>
    <m/>
    <n v="0"/>
  </r>
  <r>
    <x v="12"/>
    <x v="23"/>
    <n v="1"/>
    <n v="0"/>
    <n v="1"/>
    <n v="0"/>
    <n v="9"/>
    <n v="9"/>
    <n v="8"/>
    <x v="1"/>
    <n v="50"/>
    <n v="50"/>
    <n v="120"/>
    <n v="120"/>
    <x v="0"/>
    <x v="0"/>
    <m/>
    <m/>
    <n v="0"/>
  </r>
  <r>
    <x v="12"/>
    <x v="23"/>
    <n v="1"/>
    <n v="0"/>
    <n v="1"/>
    <n v="0"/>
    <n v="9"/>
    <n v="9"/>
    <n v="8"/>
    <x v="1"/>
    <n v="50"/>
    <n v="50"/>
    <n v="120"/>
    <n v="120"/>
    <x v="0"/>
    <x v="0"/>
    <m/>
    <m/>
    <n v="0"/>
  </r>
  <r>
    <x v="12"/>
    <x v="23"/>
    <n v="1"/>
    <n v="0"/>
    <n v="1"/>
    <n v="0"/>
    <n v="9"/>
    <n v="9"/>
    <n v="8"/>
    <x v="1"/>
    <n v="50"/>
    <n v="50"/>
    <n v="120"/>
    <n v="120"/>
    <x v="0"/>
    <x v="0"/>
    <m/>
    <m/>
    <n v="0"/>
  </r>
  <r>
    <x v="13"/>
    <x v="10"/>
    <n v="1"/>
    <n v="0"/>
    <n v="1"/>
    <n v="0"/>
    <n v="9"/>
    <n v="9"/>
    <n v="10"/>
    <x v="2"/>
    <n v="20"/>
    <n v="20"/>
    <n v="120"/>
    <n v="120"/>
    <x v="0"/>
    <x v="0"/>
    <m/>
    <m/>
    <n v="0"/>
  </r>
  <r>
    <x v="13"/>
    <x v="10"/>
    <n v="1"/>
    <n v="0"/>
    <n v="1"/>
    <n v="0"/>
    <n v="9"/>
    <n v="9"/>
    <n v="6"/>
    <x v="5"/>
    <n v="60"/>
    <n v="60"/>
    <n v="120"/>
    <n v="120"/>
    <x v="0"/>
    <x v="0"/>
    <m/>
    <m/>
    <n v="0"/>
  </r>
  <r>
    <x v="13"/>
    <x v="10"/>
    <n v="1"/>
    <n v="0"/>
    <n v="1"/>
    <n v="0"/>
    <n v="9"/>
    <n v="9"/>
    <n v="4"/>
    <x v="8"/>
    <n v="90"/>
    <n v="90"/>
    <n v="120"/>
    <n v="120"/>
    <x v="0"/>
    <x v="0"/>
    <m/>
    <m/>
    <n v="0"/>
  </r>
  <r>
    <x v="13"/>
    <x v="10"/>
    <n v="1"/>
    <n v="0"/>
    <n v="1"/>
    <n v="0"/>
    <n v="7"/>
    <n v="7"/>
    <n v="2"/>
    <x v="7"/>
    <n v="100"/>
    <n v="100"/>
    <n v="120"/>
    <n v="120"/>
    <x v="0"/>
    <x v="0"/>
    <m/>
    <m/>
    <n v="0"/>
  </r>
  <r>
    <x v="13"/>
    <x v="10"/>
    <n v="1"/>
    <n v="0"/>
    <n v="1"/>
    <n v="0"/>
    <n v="8"/>
    <n v="8"/>
    <n v="2"/>
    <x v="7"/>
    <n v="105"/>
    <n v="105"/>
    <n v="120"/>
    <n v="120"/>
    <x v="0"/>
    <x v="0"/>
    <m/>
    <m/>
    <n v="0"/>
  </r>
  <r>
    <x v="13"/>
    <x v="10"/>
    <n v="1"/>
    <n v="0"/>
    <n v="1"/>
    <n v="0"/>
    <n v="9"/>
    <n v="9"/>
    <n v="2"/>
    <x v="7"/>
    <n v="110"/>
    <n v="110"/>
    <n v="120"/>
    <n v="120"/>
    <x v="0"/>
    <x v="0"/>
    <m/>
    <m/>
    <n v="0"/>
  </r>
  <r>
    <x v="13"/>
    <x v="10"/>
    <n v="1"/>
    <n v="0"/>
    <n v="1"/>
    <n v="0"/>
    <n v="9"/>
    <n v="9"/>
    <n v="2"/>
    <x v="7"/>
    <n v="110"/>
    <n v="110"/>
    <n v="120"/>
    <n v="120"/>
    <x v="0"/>
    <x v="0"/>
    <m/>
    <m/>
    <n v="0"/>
  </r>
  <r>
    <x v="13"/>
    <x v="11"/>
    <n v="1"/>
    <n v="0"/>
    <n v="1"/>
    <n v="0"/>
    <n v="9"/>
    <n v="9"/>
    <n v="10"/>
    <x v="2"/>
    <n v="63"/>
    <n v="63"/>
    <n v="120"/>
    <n v="120"/>
    <x v="0"/>
    <x v="0"/>
    <m/>
    <m/>
    <n v="0"/>
  </r>
  <r>
    <x v="13"/>
    <x v="11"/>
    <n v="1"/>
    <n v="0"/>
    <n v="1"/>
    <n v="0"/>
    <n v="9"/>
    <n v="9"/>
    <n v="10"/>
    <x v="2"/>
    <n v="63"/>
    <n v="63"/>
    <n v="120"/>
    <n v="120"/>
    <x v="0"/>
    <x v="0"/>
    <m/>
    <m/>
    <n v="0"/>
  </r>
  <r>
    <x v="13"/>
    <x v="11"/>
    <n v="1"/>
    <n v="0"/>
    <n v="1"/>
    <n v="0"/>
    <n v="9"/>
    <n v="9"/>
    <n v="10"/>
    <x v="2"/>
    <n v="63"/>
    <n v="63"/>
    <n v="120"/>
    <n v="120"/>
    <x v="0"/>
    <x v="0"/>
    <m/>
    <m/>
    <n v="0"/>
  </r>
  <r>
    <x v="13"/>
    <x v="12"/>
    <n v="1"/>
    <n v="0"/>
    <n v="1"/>
    <n v="0"/>
    <n v="9"/>
    <n v="9"/>
    <n v="10"/>
    <x v="2"/>
    <n v="140"/>
    <n v="140"/>
    <n v="120"/>
    <n v="120"/>
    <x v="0"/>
    <x v="0"/>
    <m/>
    <m/>
    <n v="0"/>
  </r>
  <r>
    <x v="13"/>
    <x v="12"/>
    <n v="1"/>
    <n v="0"/>
    <n v="1"/>
    <n v="0"/>
    <n v="9"/>
    <n v="9"/>
    <n v="10"/>
    <x v="2"/>
    <n v="140"/>
    <n v="140"/>
    <n v="120"/>
    <n v="120"/>
    <x v="0"/>
    <x v="0"/>
    <m/>
    <m/>
    <n v="0"/>
  </r>
  <r>
    <x v="13"/>
    <x v="12"/>
    <n v="1"/>
    <n v="0"/>
    <n v="1"/>
    <n v="0"/>
    <n v="9"/>
    <n v="9"/>
    <n v="10"/>
    <x v="2"/>
    <n v="140"/>
    <n v="140"/>
    <n v="120"/>
    <n v="120"/>
    <x v="0"/>
    <x v="0"/>
    <m/>
    <m/>
    <n v="0"/>
  </r>
  <r>
    <x v="13"/>
    <x v="16"/>
    <n v="1"/>
    <n v="0"/>
    <n v="1"/>
    <n v="0"/>
    <n v="9"/>
    <n v="9"/>
    <n v="10"/>
    <x v="2"/>
    <n v="36"/>
    <n v="36"/>
    <n v="120"/>
    <n v="120"/>
    <x v="0"/>
    <x v="0"/>
    <m/>
    <m/>
    <n v="0"/>
  </r>
  <r>
    <x v="13"/>
    <x v="16"/>
    <n v="1"/>
    <n v="0"/>
    <n v="1"/>
    <n v="0"/>
    <n v="9"/>
    <n v="9"/>
    <n v="10"/>
    <x v="2"/>
    <n v="36"/>
    <n v="36"/>
    <n v="120"/>
    <n v="120"/>
    <x v="0"/>
    <x v="0"/>
    <m/>
    <m/>
    <n v="0"/>
  </r>
  <r>
    <x v="13"/>
    <x v="16"/>
    <n v="1"/>
    <n v="0"/>
    <n v="1"/>
    <n v="0"/>
    <n v="9"/>
    <n v="9"/>
    <n v="10"/>
    <x v="2"/>
    <n v="36"/>
    <n v="36"/>
    <n v="120"/>
    <n v="120"/>
    <x v="0"/>
    <x v="0"/>
    <m/>
    <m/>
    <n v="0"/>
  </r>
  <r>
    <x v="14"/>
    <x v="0"/>
    <n v="1"/>
    <n v="0"/>
    <n v="1"/>
    <n v="0"/>
    <n v="9"/>
    <n v="9"/>
    <n v="10"/>
    <x v="2"/>
    <n v="20"/>
    <n v="20"/>
    <n v="120"/>
    <n v="120"/>
    <x v="0"/>
    <x v="0"/>
    <m/>
    <m/>
    <n v="0"/>
  </r>
  <r>
    <x v="14"/>
    <x v="0"/>
    <n v="1"/>
    <n v="0"/>
    <n v="1"/>
    <n v="0"/>
    <n v="9"/>
    <n v="9"/>
    <n v="8"/>
    <x v="1"/>
    <n v="40"/>
    <n v="40"/>
    <n v="120"/>
    <n v="120"/>
    <x v="0"/>
    <x v="0"/>
    <m/>
    <m/>
    <n v="0"/>
  </r>
  <r>
    <x v="14"/>
    <x v="0"/>
    <n v="1"/>
    <n v="0"/>
    <n v="1"/>
    <n v="0"/>
    <n v="9"/>
    <n v="9"/>
    <n v="5"/>
    <x v="3"/>
    <n v="50"/>
    <n v="50"/>
    <n v="120"/>
    <n v="120"/>
    <x v="0"/>
    <x v="0"/>
    <m/>
    <m/>
    <n v="0"/>
  </r>
  <r>
    <x v="14"/>
    <x v="0"/>
    <n v="1"/>
    <n v="0"/>
    <n v="1"/>
    <n v="0"/>
    <n v="7"/>
    <n v="7"/>
    <n v="3"/>
    <x v="6"/>
    <n v="60"/>
    <n v="60"/>
    <n v="120"/>
    <n v="120"/>
    <x v="0"/>
    <x v="0"/>
    <m/>
    <m/>
    <n v="0"/>
  </r>
  <r>
    <x v="14"/>
    <x v="0"/>
    <n v="1"/>
    <n v="0"/>
    <n v="1"/>
    <n v="0"/>
    <n v="9"/>
    <n v="9"/>
    <n v="2"/>
    <x v="7"/>
    <n v="67.5"/>
    <n v="67.5"/>
    <n v="120"/>
    <n v="120"/>
    <x v="0"/>
    <x v="0"/>
    <m/>
    <m/>
    <n v="0"/>
  </r>
  <r>
    <x v="14"/>
    <x v="0"/>
    <n v="1"/>
    <n v="0"/>
    <n v="1"/>
    <n v="0"/>
    <n v="9"/>
    <n v="9"/>
    <n v="1"/>
    <x v="9"/>
    <n v="70"/>
    <n v="70"/>
    <n v="120"/>
    <n v="120"/>
    <x v="0"/>
    <x v="0"/>
    <m/>
    <m/>
    <n v="0"/>
  </r>
  <r>
    <x v="14"/>
    <x v="2"/>
    <n v="1"/>
    <n v="0"/>
    <n v="1"/>
    <n v="0"/>
    <n v="9"/>
    <n v="9"/>
    <n v="10"/>
    <x v="2"/>
    <n v="14"/>
    <n v="14"/>
    <n v="120"/>
    <n v="120"/>
    <x v="0"/>
    <x v="0"/>
    <m/>
    <m/>
    <n v="0"/>
  </r>
  <r>
    <x v="14"/>
    <x v="2"/>
    <n v="1"/>
    <n v="0"/>
    <n v="1"/>
    <n v="0"/>
    <n v="9"/>
    <n v="9"/>
    <n v="10"/>
    <x v="2"/>
    <n v="14"/>
    <n v="14"/>
    <n v="120"/>
    <n v="120"/>
    <x v="0"/>
    <x v="0"/>
    <m/>
    <m/>
    <n v="0"/>
  </r>
  <r>
    <x v="14"/>
    <x v="2"/>
    <n v="1"/>
    <n v="0"/>
    <n v="1"/>
    <n v="0"/>
    <n v="9"/>
    <n v="9"/>
    <n v="10"/>
    <x v="2"/>
    <n v="14"/>
    <n v="14"/>
    <n v="120"/>
    <n v="120"/>
    <x v="0"/>
    <x v="0"/>
    <m/>
    <m/>
    <n v="0"/>
  </r>
  <r>
    <x v="14"/>
    <x v="14"/>
    <n v="1"/>
    <n v="0"/>
    <n v="1"/>
    <n v="0"/>
    <n v="9"/>
    <n v="9"/>
    <n v="10"/>
    <x v="2"/>
    <n v="23"/>
    <n v="23"/>
    <n v="120"/>
    <n v="120"/>
    <x v="0"/>
    <x v="0"/>
    <m/>
    <m/>
    <n v="0"/>
  </r>
  <r>
    <x v="14"/>
    <x v="14"/>
    <n v="1"/>
    <n v="0"/>
    <n v="1"/>
    <n v="0"/>
    <n v="9"/>
    <n v="9"/>
    <n v="10"/>
    <x v="2"/>
    <n v="23"/>
    <n v="23"/>
    <n v="120"/>
    <n v="120"/>
    <x v="0"/>
    <x v="0"/>
    <m/>
    <m/>
    <n v="0"/>
  </r>
  <r>
    <x v="14"/>
    <x v="14"/>
    <n v="1"/>
    <n v="0"/>
    <n v="1"/>
    <n v="0"/>
    <n v="9"/>
    <n v="9"/>
    <n v="10"/>
    <x v="2"/>
    <n v="23"/>
    <n v="23"/>
    <n v="120"/>
    <n v="120"/>
    <x v="0"/>
    <x v="0"/>
    <m/>
    <m/>
    <n v="0"/>
  </r>
  <r>
    <x v="14"/>
    <x v="9"/>
    <n v="1"/>
    <n v="0"/>
    <n v="1"/>
    <n v="0"/>
    <n v="9"/>
    <n v="9"/>
    <n v="10"/>
    <x v="2"/>
    <n v="9"/>
    <n v="9"/>
    <n v="120"/>
    <n v="120"/>
    <x v="0"/>
    <x v="0"/>
    <m/>
    <m/>
    <n v="0"/>
  </r>
  <r>
    <x v="14"/>
    <x v="9"/>
    <n v="1"/>
    <n v="0"/>
    <n v="1"/>
    <n v="0"/>
    <n v="9"/>
    <n v="9"/>
    <n v="10"/>
    <x v="2"/>
    <n v="9"/>
    <n v="9"/>
    <n v="120"/>
    <n v="120"/>
    <x v="0"/>
    <x v="0"/>
    <m/>
    <m/>
    <n v="0"/>
  </r>
  <r>
    <x v="14"/>
    <x v="9"/>
    <n v="1"/>
    <n v="0"/>
    <n v="1"/>
    <n v="0"/>
    <n v="9"/>
    <n v="9"/>
    <n v="10"/>
    <x v="2"/>
    <n v="9"/>
    <n v="9"/>
    <n v="120"/>
    <n v="120"/>
    <x v="0"/>
    <x v="0"/>
    <m/>
    <m/>
    <n v="0"/>
  </r>
  <r>
    <x v="15"/>
    <x v="4"/>
    <n v="1"/>
    <n v="0"/>
    <n v="1"/>
    <n v="0"/>
    <n v="9"/>
    <n v="9"/>
    <n v="6"/>
    <x v="5"/>
    <n v="60"/>
    <n v="60"/>
    <n v="120"/>
    <n v="120"/>
    <x v="0"/>
    <x v="0"/>
    <m/>
    <m/>
    <n v="0"/>
  </r>
  <r>
    <x v="15"/>
    <x v="4"/>
    <n v="1"/>
    <n v="0"/>
    <n v="1"/>
    <n v="0"/>
    <n v="6"/>
    <n v="6"/>
    <n v="4"/>
    <x v="8"/>
    <n v="100"/>
    <n v="100"/>
    <n v="120"/>
    <n v="120"/>
    <x v="0"/>
    <x v="0"/>
    <m/>
    <m/>
    <n v="0"/>
  </r>
  <r>
    <x v="15"/>
    <x v="4"/>
    <n v="1"/>
    <n v="0"/>
    <n v="1"/>
    <n v="0"/>
    <n v="7"/>
    <n v="7"/>
    <n v="3"/>
    <x v="6"/>
    <n v="120"/>
    <n v="120"/>
    <n v="120"/>
    <n v="120"/>
    <x v="0"/>
    <x v="0"/>
    <m/>
    <m/>
    <n v="0"/>
  </r>
  <r>
    <x v="15"/>
    <x v="4"/>
    <n v="1"/>
    <n v="0"/>
    <n v="1"/>
    <n v="0"/>
    <n v="7"/>
    <n v="7"/>
    <n v="1"/>
    <x v="9"/>
    <n v="130"/>
    <n v="130"/>
    <n v="120"/>
    <n v="120"/>
    <x v="0"/>
    <x v="0"/>
    <m/>
    <m/>
    <n v="0"/>
  </r>
  <r>
    <x v="15"/>
    <x v="4"/>
    <n v="1"/>
    <n v="0"/>
    <n v="1"/>
    <n v="0"/>
    <n v="8"/>
    <n v="8"/>
    <n v="3"/>
    <x v="6"/>
    <n v="135"/>
    <n v="135"/>
    <n v="120"/>
    <n v="120"/>
    <x v="0"/>
    <x v="0"/>
    <m/>
    <m/>
    <n v="0"/>
  </r>
  <r>
    <x v="15"/>
    <x v="4"/>
    <n v="1"/>
    <n v="0"/>
    <n v="1"/>
    <n v="0"/>
    <n v="9"/>
    <n v="9"/>
    <n v="1"/>
    <x v="9"/>
    <n v="140"/>
    <n v="140"/>
    <n v="120"/>
    <n v="120"/>
    <x v="0"/>
    <x v="0"/>
    <m/>
    <m/>
    <n v="0"/>
  </r>
  <r>
    <x v="16"/>
    <x v="10"/>
    <n v="1"/>
    <n v="0"/>
    <n v="1"/>
    <n v="0"/>
    <n v="9"/>
    <n v="9"/>
    <n v="10"/>
    <x v="2"/>
    <n v="20"/>
    <n v="20"/>
    <n v="120"/>
    <n v="120"/>
    <x v="0"/>
    <x v="0"/>
    <m/>
    <m/>
    <n v="0"/>
  </r>
  <r>
    <x v="16"/>
    <x v="10"/>
    <n v="1"/>
    <n v="0"/>
    <n v="1"/>
    <n v="0"/>
    <n v="9"/>
    <n v="9"/>
    <n v="5"/>
    <x v="3"/>
    <n v="60"/>
    <n v="60"/>
    <n v="120"/>
    <n v="120"/>
    <x v="0"/>
    <x v="0"/>
    <m/>
    <m/>
    <n v="0"/>
  </r>
  <r>
    <x v="16"/>
    <x v="10"/>
    <n v="1"/>
    <n v="0"/>
    <n v="1"/>
    <n v="0"/>
    <n v="7"/>
    <n v="7"/>
    <n v="4"/>
    <x v="8"/>
    <n v="90"/>
    <n v="90"/>
    <n v="120"/>
    <n v="120"/>
    <x v="0"/>
    <x v="0"/>
    <m/>
    <m/>
    <n v="0"/>
  </r>
  <r>
    <x v="16"/>
    <x v="10"/>
    <n v="1"/>
    <n v="0"/>
    <n v="1"/>
    <n v="0"/>
    <n v="8"/>
    <n v="8"/>
    <n v="3"/>
    <x v="6"/>
    <n v="100"/>
    <n v="100"/>
    <n v="120"/>
    <n v="120"/>
    <x v="0"/>
    <x v="0"/>
    <m/>
    <m/>
    <n v="0"/>
  </r>
  <r>
    <x v="16"/>
    <x v="10"/>
    <n v="1"/>
    <n v="0"/>
    <n v="1"/>
    <n v="0"/>
    <n v="9"/>
    <n v="9"/>
    <n v="3"/>
    <x v="6"/>
    <n v="110"/>
    <n v="110"/>
    <n v="120"/>
    <n v="120"/>
    <x v="0"/>
    <x v="0"/>
    <m/>
    <m/>
    <n v="0"/>
  </r>
  <r>
    <x v="16"/>
    <x v="10"/>
    <n v="1"/>
    <n v="0"/>
    <n v="1"/>
    <n v="0"/>
    <n v="8"/>
    <n v="8"/>
    <n v="5"/>
    <x v="3"/>
    <n v="90"/>
    <n v="90"/>
    <n v="120"/>
    <n v="120"/>
    <x v="0"/>
    <x v="0"/>
    <m/>
    <m/>
    <n v="0"/>
  </r>
  <r>
    <x v="16"/>
    <x v="10"/>
    <n v="1"/>
    <n v="0"/>
    <n v="1"/>
    <n v="0"/>
    <n v="8"/>
    <n v="8"/>
    <n v="5"/>
    <x v="3"/>
    <n v="90"/>
    <n v="90"/>
    <n v="120"/>
    <n v="120"/>
    <x v="0"/>
    <x v="0"/>
    <m/>
    <m/>
    <n v="0"/>
  </r>
  <r>
    <x v="16"/>
    <x v="11"/>
    <n v="1"/>
    <n v="0"/>
    <n v="1"/>
    <n v="0"/>
    <n v="9"/>
    <n v="9"/>
    <n v="12"/>
    <x v="0"/>
    <n v="63"/>
    <n v="63"/>
    <n v="120"/>
    <n v="120"/>
    <x v="0"/>
    <x v="0"/>
    <m/>
    <m/>
    <n v="0"/>
  </r>
  <r>
    <x v="16"/>
    <x v="11"/>
    <n v="1"/>
    <n v="0"/>
    <n v="1"/>
    <n v="0"/>
    <n v="9"/>
    <n v="9"/>
    <n v="12"/>
    <x v="0"/>
    <n v="63"/>
    <n v="63"/>
    <n v="120"/>
    <n v="120"/>
    <x v="0"/>
    <x v="0"/>
    <m/>
    <m/>
    <n v="0"/>
  </r>
  <r>
    <x v="16"/>
    <x v="11"/>
    <n v="1"/>
    <n v="0"/>
    <n v="1"/>
    <n v="0"/>
    <n v="9"/>
    <n v="9"/>
    <n v="12"/>
    <x v="0"/>
    <n v="63"/>
    <n v="63"/>
    <n v="120"/>
    <n v="120"/>
    <x v="0"/>
    <x v="0"/>
    <m/>
    <m/>
    <n v="0"/>
  </r>
  <r>
    <x v="16"/>
    <x v="12"/>
    <n v="1"/>
    <n v="0"/>
    <n v="1"/>
    <n v="0"/>
    <n v="9"/>
    <n v="9"/>
    <n v="10"/>
    <x v="2"/>
    <n v="130"/>
    <n v="130"/>
    <n v="120"/>
    <n v="120"/>
    <x v="0"/>
    <x v="0"/>
    <m/>
    <m/>
    <n v="0"/>
  </r>
  <r>
    <x v="16"/>
    <x v="12"/>
    <n v="1"/>
    <n v="0"/>
    <n v="1"/>
    <n v="0"/>
    <n v="9"/>
    <n v="9"/>
    <n v="10"/>
    <x v="2"/>
    <n v="130"/>
    <n v="130"/>
    <n v="120"/>
    <n v="120"/>
    <x v="0"/>
    <x v="0"/>
    <m/>
    <m/>
    <n v="0"/>
  </r>
  <r>
    <x v="16"/>
    <x v="12"/>
    <n v="1"/>
    <n v="0"/>
    <n v="1"/>
    <n v="0"/>
    <n v="9"/>
    <n v="9"/>
    <n v="10"/>
    <x v="2"/>
    <n v="130"/>
    <n v="130"/>
    <n v="120"/>
    <n v="120"/>
    <x v="0"/>
    <x v="0"/>
    <m/>
    <m/>
    <n v="0"/>
  </r>
  <r>
    <x v="16"/>
    <x v="16"/>
    <n v="1"/>
    <n v="0"/>
    <n v="1"/>
    <n v="0"/>
    <n v="9"/>
    <n v="9"/>
    <n v="10"/>
    <x v="2"/>
    <n v="41"/>
    <n v="41"/>
    <n v="120"/>
    <n v="120"/>
    <x v="0"/>
    <x v="0"/>
    <m/>
    <m/>
    <n v="0"/>
  </r>
  <r>
    <x v="16"/>
    <x v="16"/>
    <n v="1"/>
    <n v="0"/>
    <n v="1"/>
    <n v="0"/>
    <n v="9"/>
    <n v="9"/>
    <n v="10"/>
    <x v="2"/>
    <n v="41"/>
    <n v="41"/>
    <n v="120"/>
    <n v="120"/>
    <x v="0"/>
    <x v="0"/>
    <m/>
    <m/>
    <n v="0"/>
  </r>
  <r>
    <x v="16"/>
    <x v="16"/>
    <n v="1"/>
    <n v="0"/>
    <n v="1"/>
    <n v="0"/>
    <n v="9"/>
    <n v="9"/>
    <n v="10"/>
    <x v="2"/>
    <n v="41"/>
    <n v="41"/>
    <n v="120"/>
    <n v="120"/>
    <x v="0"/>
    <x v="0"/>
    <m/>
    <m/>
    <n v="0"/>
  </r>
  <r>
    <x v="17"/>
    <x v="0"/>
    <n v="1"/>
    <n v="0"/>
    <n v="1"/>
    <n v="0"/>
    <n v="9"/>
    <n v="9"/>
    <n v="8"/>
    <x v="1"/>
    <n v="20"/>
    <n v="20"/>
    <n v="120"/>
    <n v="120"/>
    <x v="0"/>
    <x v="0"/>
    <m/>
    <m/>
    <n v="0"/>
  </r>
  <r>
    <x v="17"/>
    <x v="0"/>
    <n v="1"/>
    <n v="0"/>
    <n v="1"/>
    <n v="0"/>
    <n v="9"/>
    <n v="9"/>
    <n v="7"/>
    <x v="10"/>
    <n v="40"/>
    <n v="40"/>
    <n v="120"/>
    <n v="120"/>
    <x v="0"/>
    <x v="0"/>
    <m/>
    <m/>
    <n v="0"/>
  </r>
  <r>
    <x v="17"/>
    <x v="0"/>
    <n v="1"/>
    <n v="0"/>
    <n v="1"/>
    <n v="0"/>
    <n v="9"/>
    <n v="9"/>
    <n v="5"/>
    <x v="3"/>
    <n v="50"/>
    <n v="50"/>
    <n v="120"/>
    <n v="120"/>
    <x v="0"/>
    <x v="0"/>
    <m/>
    <m/>
    <n v="0"/>
  </r>
  <r>
    <x v="17"/>
    <x v="0"/>
    <n v="1"/>
    <n v="0"/>
    <n v="1"/>
    <n v="0"/>
    <n v="6"/>
    <n v="6"/>
    <n v="3"/>
    <x v="6"/>
    <n v="60"/>
    <n v="60"/>
    <n v="120"/>
    <n v="120"/>
    <x v="0"/>
    <x v="0"/>
    <m/>
    <m/>
    <n v="0"/>
  </r>
  <r>
    <x v="17"/>
    <x v="0"/>
    <n v="1"/>
    <n v="0"/>
    <n v="1"/>
    <n v="0"/>
    <n v="7"/>
    <n v="7"/>
    <n v="2"/>
    <x v="7"/>
    <n v="65"/>
    <n v="65"/>
    <n v="120"/>
    <n v="120"/>
    <x v="0"/>
    <x v="0"/>
    <m/>
    <m/>
    <n v="0"/>
  </r>
  <r>
    <x v="17"/>
    <x v="0"/>
    <n v="1"/>
    <n v="0"/>
    <n v="1"/>
    <n v="0"/>
    <n v="9"/>
    <n v="9"/>
    <n v="2"/>
    <x v="7"/>
    <n v="70"/>
    <n v="70"/>
    <n v="120"/>
    <n v="120"/>
    <x v="0"/>
    <x v="0"/>
    <m/>
    <m/>
    <n v="0"/>
  </r>
  <r>
    <x v="17"/>
    <x v="0"/>
    <n v="1"/>
    <n v="0"/>
    <n v="1"/>
    <n v="0"/>
    <n v="9"/>
    <n v="9"/>
    <n v="5"/>
    <x v="3"/>
    <n v="60"/>
    <n v="60"/>
    <n v="120"/>
    <n v="120"/>
    <x v="0"/>
    <x v="0"/>
    <m/>
    <m/>
    <n v="0"/>
  </r>
  <r>
    <x v="17"/>
    <x v="2"/>
    <n v="1"/>
    <n v="0"/>
    <n v="1"/>
    <n v="0"/>
    <n v="9"/>
    <n v="9"/>
    <n v="10"/>
    <x v="2"/>
    <n v="14"/>
    <n v="14"/>
    <n v="120"/>
    <n v="120"/>
    <x v="0"/>
    <x v="0"/>
    <m/>
    <m/>
    <n v="0"/>
  </r>
  <r>
    <x v="17"/>
    <x v="2"/>
    <n v="1"/>
    <n v="0"/>
    <n v="1"/>
    <n v="0"/>
    <n v="9"/>
    <n v="9"/>
    <n v="10"/>
    <x v="2"/>
    <n v="14"/>
    <n v="14"/>
    <n v="120"/>
    <n v="120"/>
    <x v="0"/>
    <x v="0"/>
    <m/>
    <m/>
    <n v="0"/>
  </r>
  <r>
    <x v="17"/>
    <x v="2"/>
    <n v="1"/>
    <n v="0"/>
    <n v="1"/>
    <n v="0"/>
    <n v="9"/>
    <n v="9"/>
    <n v="10"/>
    <x v="2"/>
    <n v="14"/>
    <n v="14"/>
    <n v="120"/>
    <n v="120"/>
    <x v="0"/>
    <x v="0"/>
    <m/>
    <m/>
    <n v="0"/>
  </r>
  <r>
    <x v="17"/>
    <x v="8"/>
    <n v="1"/>
    <n v="0"/>
    <n v="1"/>
    <n v="0"/>
    <n v="9"/>
    <n v="9"/>
    <n v="10"/>
    <x v="2"/>
    <n v="5"/>
    <n v="5"/>
    <n v="120"/>
    <n v="120"/>
    <x v="0"/>
    <x v="0"/>
    <m/>
    <m/>
    <n v="0"/>
  </r>
  <r>
    <x v="17"/>
    <x v="8"/>
    <n v="1"/>
    <n v="0"/>
    <n v="1"/>
    <n v="0"/>
    <n v="9"/>
    <n v="9"/>
    <n v="10"/>
    <x v="2"/>
    <n v="5"/>
    <n v="5"/>
    <n v="120"/>
    <n v="120"/>
    <x v="0"/>
    <x v="0"/>
    <m/>
    <m/>
    <n v="0"/>
  </r>
  <r>
    <x v="17"/>
    <x v="8"/>
    <n v="1"/>
    <n v="0"/>
    <n v="1"/>
    <n v="0"/>
    <n v="9"/>
    <n v="9"/>
    <n v="10"/>
    <x v="2"/>
    <n v="5"/>
    <n v="5"/>
    <n v="120"/>
    <n v="120"/>
    <x v="0"/>
    <x v="0"/>
    <m/>
    <m/>
    <n v="0"/>
  </r>
  <r>
    <x v="17"/>
    <x v="14"/>
    <n v="1"/>
    <n v="0"/>
    <n v="1"/>
    <n v="0"/>
    <n v="9"/>
    <n v="9"/>
    <n v="10"/>
    <x v="2"/>
    <n v="23"/>
    <n v="23"/>
    <n v="120"/>
    <n v="120"/>
    <x v="0"/>
    <x v="0"/>
    <m/>
    <m/>
    <n v="0"/>
  </r>
  <r>
    <x v="17"/>
    <x v="14"/>
    <n v="1"/>
    <n v="0"/>
    <n v="1"/>
    <n v="0"/>
    <n v="9"/>
    <n v="9"/>
    <n v="10"/>
    <x v="2"/>
    <n v="23"/>
    <n v="23"/>
    <n v="120"/>
    <n v="120"/>
    <x v="0"/>
    <x v="0"/>
    <m/>
    <m/>
    <n v="0"/>
  </r>
  <r>
    <x v="17"/>
    <x v="14"/>
    <n v="1"/>
    <n v="0"/>
    <n v="1"/>
    <n v="0"/>
    <n v="9"/>
    <n v="9"/>
    <n v="10"/>
    <x v="2"/>
    <n v="23"/>
    <n v="23"/>
    <n v="120"/>
    <n v="120"/>
    <x v="0"/>
    <x v="0"/>
    <m/>
    <m/>
    <n v="0"/>
  </r>
  <r>
    <x v="17"/>
    <x v="9"/>
    <n v="1"/>
    <n v="0"/>
    <n v="1"/>
    <n v="0"/>
    <n v="9"/>
    <n v="9"/>
    <n v="12"/>
    <x v="0"/>
    <n v="12"/>
    <n v="12"/>
    <n v="120"/>
    <n v="120"/>
    <x v="0"/>
    <x v="0"/>
    <m/>
    <m/>
    <n v="0"/>
  </r>
  <r>
    <x v="17"/>
    <x v="9"/>
    <n v="1"/>
    <n v="0"/>
    <n v="1"/>
    <n v="0"/>
    <n v="9"/>
    <n v="9"/>
    <n v="12"/>
    <x v="0"/>
    <n v="12"/>
    <n v="12"/>
    <n v="120"/>
    <n v="120"/>
    <x v="0"/>
    <x v="0"/>
    <m/>
    <m/>
    <n v="0"/>
  </r>
  <r>
    <x v="17"/>
    <x v="9"/>
    <n v="1"/>
    <n v="0"/>
    <n v="1"/>
    <n v="0"/>
    <n v="9"/>
    <n v="9"/>
    <n v="12"/>
    <x v="0"/>
    <n v="12"/>
    <n v="12"/>
    <n v="120"/>
    <n v="120"/>
    <x v="0"/>
    <x v="0"/>
    <m/>
    <m/>
    <n v="0"/>
  </r>
  <r>
    <x v="18"/>
    <x v="4"/>
    <n v="1"/>
    <n v="0"/>
    <n v="1"/>
    <n v="0"/>
    <n v="9"/>
    <n v="9"/>
    <n v="6"/>
    <x v="5"/>
    <n v="60"/>
    <n v="60"/>
    <n v="120"/>
    <n v="120"/>
    <x v="0"/>
    <x v="0"/>
    <m/>
    <m/>
    <n v="0"/>
  </r>
  <r>
    <x v="18"/>
    <x v="4"/>
    <n v="1"/>
    <n v="0"/>
    <n v="1"/>
    <n v="0"/>
    <n v="6"/>
    <n v="6"/>
    <n v="4"/>
    <x v="8"/>
    <n v="100"/>
    <n v="100"/>
    <n v="120"/>
    <n v="120"/>
    <x v="0"/>
    <x v="0"/>
    <m/>
    <m/>
    <n v="0"/>
  </r>
  <r>
    <x v="18"/>
    <x v="4"/>
    <n v="1"/>
    <n v="0"/>
    <n v="1"/>
    <n v="0"/>
    <n v="7"/>
    <n v="7"/>
    <n v="3"/>
    <x v="6"/>
    <n v="120"/>
    <n v="120"/>
    <n v="120"/>
    <n v="120"/>
    <x v="0"/>
    <x v="0"/>
    <m/>
    <m/>
    <n v="0"/>
  </r>
  <r>
    <x v="18"/>
    <x v="4"/>
    <n v="1"/>
    <n v="0"/>
    <n v="1"/>
    <n v="0"/>
    <n v="8"/>
    <n v="8"/>
    <n v="3"/>
    <x v="6"/>
    <n v="130"/>
    <n v="130"/>
    <n v="120"/>
    <n v="120"/>
    <x v="0"/>
    <x v="0"/>
    <m/>
    <m/>
    <n v="0"/>
  </r>
  <r>
    <x v="18"/>
    <x v="4"/>
    <n v="1"/>
    <n v="0"/>
    <n v="1"/>
    <n v="0"/>
    <n v="9"/>
    <n v="9"/>
    <n v="2"/>
    <x v="7"/>
    <n v="140"/>
    <n v="140"/>
    <n v="120"/>
    <n v="120"/>
    <x v="0"/>
    <x v="0"/>
    <m/>
    <m/>
    <n v="0"/>
  </r>
  <r>
    <x v="18"/>
    <x v="4"/>
    <n v="1"/>
    <n v="0"/>
    <n v="1"/>
    <n v="0"/>
    <n v="7"/>
    <n v="7"/>
    <n v="5"/>
    <x v="3"/>
    <n v="120"/>
    <n v="120"/>
    <n v="120"/>
    <n v="120"/>
    <x v="0"/>
    <x v="0"/>
    <m/>
    <m/>
    <n v="0"/>
  </r>
  <r>
    <x v="18"/>
    <x v="5"/>
    <n v="1"/>
    <n v="0"/>
    <n v="1"/>
    <n v="0"/>
    <n v="9"/>
    <n v="9"/>
    <n v="8"/>
    <x v="1"/>
    <n v="60"/>
    <n v="60"/>
    <n v="120"/>
    <n v="120"/>
    <x v="0"/>
    <x v="0"/>
    <m/>
    <m/>
    <n v="0"/>
  </r>
  <r>
    <x v="18"/>
    <x v="5"/>
    <n v="1"/>
    <n v="0"/>
    <n v="1"/>
    <n v="0"/>
    <n v="9"/>
    <n v="9"/>
    <n v="8"/>
    <x v="1"/>
    <n v="60"/>
    <n v="60"/>
    <n v="120"/>
    <n v="120"/>
    <x v="0"/>
    <x v="0"/>
    <m/>
    <m/>
    <n v="0"/>
  </r>
  <r>
    <x v="18"/>
    <x v="5"/>
    <n v="1"/>
    <n v="0"/>
    <n v="1"/>
    <n v="0"/>
    <n v="9"/>
    <n v="9"/>
    <n v="8"/>
    <x v="1"/>
    <n v="60"/>
    <n v="60"/>
    <n v="120"/>
    <n v="120"/>
    <x v="0"/>
    <x v="0"/>
    <m/>
    <m/>
    <n v="0"/>
  </r>
  <r>
    <x v="18"/>
    <x v="17"/>
    <n v="1"/>
    <n v="0"/>
    <n v="1"/>
    <n v="0"/>
    <n v="9"/>
    <n v="9"/>
    <n v="8"/>
    <x v="1"/>
    <n v="50"/>
    <n v="50"/>
    <n v="120"/>
    <n v="120"/>
    <x v="0"/>
    <x v="0"/>
    <m/>
    <m/>
    <n v="0"/>
  </r>
  <r>
    <x v="18"/>
    <x v="17"/>
    <n v="1"/>
    <n v="0"/>
    <n v="1"/>
    <n v="0"/>
    <n v="9"/>
    <n v="9"/>
    <n v="8"/>
    <x v="1"/>
    <n v="50"/>
    <n v="50"/>
    <n v="120"/>
    <n v="120"/>
    <x v="0"/>
    <x v="0"/>
    <m/>
    <m/>
    <n v="0"/>
  </r>
  <r>
    <x v="18"/>
    <x v="17"/>
    <n v="1"/>
    <n v="0"/>
    <n v="1"/>
    <n v="0"/>
    <n v="9"/>
    <n v="9"/>
    <n v="8"/>
    <x v="1"/>
    <n v="50"/>
    <n v="50"/>
    <n v="120"/>
    <n v="120"/>
    <x v="0"/>
    <x v="0"/>
    <m/>
    <m/>
    <n v="0"/>
  </r>
  <r>
    <x v="18"/>
    <x v="1"/>
    <n v="1"/>
    <n v="0"/>
    <n v="1"/>
    <n v="0"/>
    <n v="8"/>
    <n v="8"/>
    <n v="12"/>
    <x v="0"/>
    <n v="39"/>
    <n v="39"/>
    <n v="120"/>
    <n v="120"/>
    <x v="0"/>
    <x v="0"/>
    <m/>
    <m/>
    <n v="0"/>
  </r>
  <r>
    <x v="18"/>
    <x v="1"/>
    <n v="1"/>
    <n v="0"/>
    <n v="1"/>
    <n v="0"/>
    <n v="8"/>
    <n v="8"/>
    <n v="12"/>
    <x v="0"/>
    <n v="39"/>
    <n v="39"/>
    <n v="120"/>
    <n v="120"/>
    <x v="0"/>
    <x v="0"/>
    <m/>
    <m/>
    <n v="0"/>
  </r>
  <r>
    <x v="18"/>
    <x v="1"/>
    <n v="1"/>
    <n v="0"/>
    <n v="1"/>
    <n v="0"/>
    <n v="8"/>
    <n v="8"/>
    <n v="12"/>
    <x v="0"/>
    <n v="39"/>
    <n v="39"/>
    <n v="120"/>
    <n v="120"/>
    <x v="0"/>
    <x v="0"/>
    <m/>
    <m/>
    <n v="0"/>
  </r>
  <r>
    <x v="18"/>
    <x v="21"/>
    <n v="1"/>
    <n v="0"/>
    <n v="1"/>
    <n v="0"/>
    <n v="9"/>
    <n v="9"/>
    <n v="10"/>
    <x v="2"/>
    <n v="36"/>
    <n v="36"/>
    <n v="120"/>
    <n v="120"/>
    <x v="0"/>
    <x v="0"/>
    <m/>
    <m/>
    <n v="0"/>
  </r>
  <r>
    <x v="18"/>
    <x v="21"/>
    <n v="1"/>
    <n v="0"/>
    <n v="1"/>
    <n v="0"/>
    <n v="9"/>
    <n v="9"/>
    <n v="10"/>
    <x v="2"/>
    <n v="36"/>
    <n v="36"/>
    <n v="120"/>
    <n v="120"/>
    <x v="0"/>
    <x v="0"/>
    <m/>
    <m/>
    <n v="0"/>
  </r>
  <r>
    <x v="18"/>
    <x v="21"/>
    <n v="1"/>
    <n v="0"/>
    <n v="1"/>
    <n v="0"/>
    <n v="9"/>
    <n v="9"/>
    <n v="10"/>
    <x v="2"/>
    <n v="36"/>
    <n v="36"/>
    <n v="120"/>
    <n v="120"/>
    <x v="0"/>
    <x v="0"/>
    <m/>
    <m/>
    <n v="0"/>
  </r>
  <r>
    <x v="19"/>
    <x v="10"/>
    <n v="1"/>
    <n v="0"/>
    <n v="1"/>
    <n v="0"/>
    <n v="9"/>
    <n v="9"/>
    <n v="8"/>
    <x v="1"/>
    <n v="20"/>
    <n v="20"/>
    <n v="120"/>
    <n v="120"/>
    <x v="0"/>
    <x v="0"/>
    <m/>
    <m/>
    <n v="0"/>
  </r>
  <r>
    <x v="19"/>
    <x v="10"/>
    <n v="1"/>
    <n v="0"/>
    <n v="1"/>
    <n v="0"/>
    <n v="9"/>
    <n v="9"/>
    <n v="5"/>
    <x v="3"/>
    <n v="60"/>
    <n v="60"/>
    <n v="120"/>
    <n v="120"/>
    <x v="0"/>
    <x v="0"/>
    <m/>
    <m/>
    <n v="0"/>
  </r>
  <r>
    <x v="19"/>
    <x v="10"/>
    <n v="1"/>
    <n v="0"/>
    <n v="1"/>
    <n v="0"/>
    <n v="9"/>
    <n v="9"/>
    <n v="5"/>
    <x v="3"/>
    <n v="90"/>
    <n v="90"/>
    <n v="120"/>
    <n v="120"/>
    <x v="0"/>
    <x v="0"/>
    <m/>
    <m/>
    <n v="0"/>
  </r>
  <r>
    <x v="19"/>
    <x v="10"/>
    <n v="1"/>
    <n v="0"/>
    <n v="1"/>
    <n v="0"/>
    <n v="9"/>
    <n v="9"/>
    <n v="3"/>
    <x v="6"/>
    <n v="110"/>
    <n v="110"/>
    <n v="120"/>
    <n v="120"/>
    <x v="0"/>
    <x v="0"/>
    <m/>
    <m/>
    <n v="0"/>
  </r>
  <r>
    <x v="19"/>
    <x v="10"/>
    <n v="1"/>
    <n v="0"/>
    <n v="1"/>
    <n v="0"/>
    <n v="9"/>
    <n v="9"/>
    <n v="2"/>
    <x v="7"/>
    <n v="115"/>
    <n v="115"/>
    <n v="120"/>
    <n v="120"/>
    <x v="0"/>
    <x v="0"/>
    <m/>
    <m/>
    <n v="0"/>
  </r>
  <r>
    <x v="19"/>
    <x v="10"/>
    <n v="1"/>
    <n v="0"/>
    <n v="1"/>
    <n v="0"/>
    <n v="7"/>
    <n v="7"/>
    <n v="5"/>
    <x v="3"/>
    <n v="100"/>
    <n v="100"/>
    <n v="120"/>
    <n v="120"/>
    <x v="0"/>
    <x v="0"/>
    <m/>
    <m/>
    <n v="0"/>
  </r>
  <r>
    <x v="19"/>
    <x v="11"/>
    <n v="1"/>
    <n v="0"/>
    <n v="1"/>
    <n v="0"/>
    <n v="9"/>
    <n v="9"/>
    <n v="10"/>
    <x v="2"/>
    <n v="70"/>
    <n v="70"/>
    <n v="120"/>
    <n v="120"/>
    <x v="0"/>
    <x v="0"/>
    <m/>
    <m/>
    <n v="0"/>
  </r>
  <r>
    <x v="19"/>
    <x v="11"/>
    <n v="1"/>
    <n v="0"/>
    <n v="1"/>
    <n v="0"/>
    <n v="9"/>
    <n v="9"/>
    <n v="10"/>
    <x v="2"/>
    <n v="70"/>
    <n v="70"/>
    <n v="120"/>
    <n v="120"/>
    <x v="0"/>
    <x v="0"/>
    <m/>
    <m/>
    <n v="0"/>
  </r>
  <r>
    <x v="19"/>
    <x v="11"/>
    <n v="1"/>
    <n v="0"/>
    <n v="1"/>
    <n v="0"/>
    <n v="9"/>
    <n v="9"/>
    <n v="10"/>
    <x v="2"/>
    <n v="70"/>
    <n v="70"/>
    <n v="120"/>
    <n v="120"/>
    <x v="0"/>
    <x v="0"/>
    <m/>
    <m/>
    <n v="0"/>
  </r>
  <r>
    <x v="19"/>
    <x v="12"/>
    <n v="1"/>
    <n v="0"/>
    <n v="1"/>
    <n v="0"/>
    <n v="9"/>
    <n v="9"/>
    <n v="10"/>
    <x v="2"/>
    <n v="160"/>
    <n v="160"/>
    <n v="120"/>
    <n v="120"/>
    <x v="0"/>
    <x v="0"/>
    <m/>
    <m/>
    <n v="0"/>
  </r>
  <r>
    <x v="19"/>
    <x v="12"/>
    <n v="1"/>
    <n v="0"/>
    <n v="1"/>
    <n v="0"/>
    <n v="9"/>
    <n v="9"/>
    <n v="10"/>
    <x v="2"/>
    <n v="160"/>
    <n v="160"/>
    <n v="120"/>
    <n v="120"/>
    <x v="0"/>
    <x v="0"/>
    <m/>
    <m/>
    <n v="0"/>
  </r>
  <r>
    <x v="19"/>
    <x v="12"/>
    <n v="1"/>
    <n v="0"/>
    <n v="1"/>
    <n v="0"/>
    <n v="9"/>
    <n v="9"/>
    <n v="10"/>
    <x v="2"/>
    <n v="160"/>
    <n v="160"/>
    <n v="120"/>
    <n v="120"/>
    <x v="0"/>
    <x v="0"/>
    <m/>
    <m/>
    <n v="0"/>
  </r>
  <r>
    <x v="19"/>
    <x v="16"/>
    <n v="1"/>
    <n v="0"/>
    <n v="1"/>
    <n v="0"/>
    <n v="9"/>
    <n v="9"/>
    <n v="10"/>
    <x v="2"/>
    <n v="45"/>
    <n v="45"/>
    <n v="120"/>
    <n v="120"/>
    <x v="0"/>
    <x v="0"/>
    <m/>
    <m/>
    <n v="0"/>
  </r>
  <r>
    <x v="19"/>
    <x v="16"/>
    <n v="1"/>
    <n v="0"/>
    <n v="1"/>
    <n v="0"/>
    <n v="9"/>
    <n v="9"/>
    <n v="10"/>
    <x v="2"/>
    <n v="45"/>
    <n v="45"/>
    <n v="120"/>
    <n v="120"/>
    <x v="0"/>
    <x v="0"/>
    <m/>
    <m/>
    <n v="0"/>
  </r>
  <r>
    <x v="19"/>
    <x v="16"/>
    <n v="1"/>
    <n v="0"/>
    <n v="1"/>
    <n v="0"/>
    <n v="9"/>
    <n v="9"/>
    <n v="10"/>
    <x v="2"/>
    <n v="45"/>
    <n v="45"/>
    <n v="120"/>
    <n v="120"/>
    <x v="0"/>
    <x v="0"/>
    <m/>
    <m/>
    <n v="0"/>
  </r>
  <r>
    <x v="20"/>
    <x v="0"/>
    <n v="1"/>
    <n v="0"/>
    <n v="1"/>
    <n v="0"/>
    <n v="9"/>
    <n v="9"/>
    <n v="10"/>
    <x v="2"/>
    <n v="20"/>
    <n v="20"/>
    <n v="120"/>
    <n v="120"/>
    <x v="0"/>
    <x v="0"/>
    <m/>
    <m/>
    <n v="0"/>
  </r>
  <r>
    <x v="20"/>
    <x v="0"/>
    <n v="1"/>
    <n v="0"/>
    <n v="1"/>
    <n v="0"/>
    <n v="9"/>
    <n v="9"/>
    <n v="8"/>
    <x v="1"/>
    <n v="40"/>
    <n v="40"/>
    <n v="120"/>
    <n v="120"/>
    <x v="0"/>
    <x v="0"/>
    <m/>
    <m/>
    <n v="0"/>
  </r>
  <r>
    <x v="20"/>
    <x v="0"/>
    <n v="1"/>
    <n v="0"/>
    <n v="1"/>
    <n v="0"/>
    <n v="9"/>
    <n v="9"/>
    <n v="6"/>
    <x v="5"/>
    <n v="50"/>
    <n v="50"/>
    <n v="120"/>
    <n v="120"/>
    <x v="0"/>
    <x v="0"/>
    <m/>
    <m/>
    <n v="0"/>
  </r>
  <r>
    <x v="20"/>
    <x v="0"/>
    <n v="1"/>
    <n v="0"/>
    <n v="1"/>
    <n v="0"/>
    <n v="9"/>
    <n v="9"/>
    <n v="5"/>
    <x v="3"/>
    <n v="60"/>
    <n v="60"/>
    <n v="120"/>
    <n v="120"/>
    <x v="0"/>
    <x v="0"/>
    <m/>
    <m/>
    <n v="0"/>
  </r>
  <r>
    <x v="20"/>
    <x v="0"/>
    <n v="1"/>
    <n v="0"/>
    <n v="1"/>
    <n v="0"/>
    <n v="9"/>
    <n v="9"/>
    <n v="2"/>
    <x v="7"/>
    <n v="70"/>
    <n v="70"/>
    <n v="120"/>
    <n v="120"/>
    <x v="0"/>
    <x v="0"/>
    <m/>
    <m/>
    <n v="0"/>
  </r>
  <r>
    <x v="20"/>
    <x v="0"/>
    <n v="1"/>
    <n v="0"/>
    <n v="1"/>
    <n v="0"/>
    <n v="9"/>
    <n v="9"/>
    <n v="3"/>
    <x v="6"/>
    <n v="65"/>
    <n v="65"/>
    <n v="120"/>
    <n v="120"/>
    <x v="0"/>
    <x v="0"/>
    <m/>
    <m/>
    <n v="0"/>
  </r>
  <r>
    <x v="20"/>
    <x v="0"/>
    <n v="1"/>
    <n v="0"/>
    <n v="1"/>
    <n v="0"/>
    <n v="9"/>
    <n v="9"/>
    <n v="5"/>
    <x v="3"/>
    <n v="60"/>
    <n v="60"/>
    <n v="120"/>
    <n v="120"/>
    <x v="0"/>
    <x v="0"/>
    <m/>
    <m/>
    <n v="0"/>
  </r>
  <r>
    <x v="20"/>
    <x v="2"/>
    <n v="1"/>
    <n v="0"/>
    <n v="1"/>
    <n v="0"/>
    <n v="9"/>
    <n v="9"/>
    <n v="8"/>
    <x v="1"/>
    <n v="16"/>
    <n v="16"/>
    <n v="120"/>
    <n v="120"/>
    <x v="0"/>
    <x v="0"/>
    <m/>
    <m/>
    <n v="0"/>
  </r>
  <r>
    <x v="20"/>
    <x v="2"/>
    <n v="1"/>
    <n v="0"/>
    <n v="1"/>
    <n v="0"/>
    <n v="9"/>
    <n v="9"/>
    <n v="8"/>
    <x v="1"/>
    <n v="16"/>
    <n v="16"/>
    <n v="120"/>
    <n v="120"/>
    <x v="0"/>
    <x v="0"/>
    <m/>
    <m/>
    <n v="0"/>
  </r>
  <r>
    <x v="20"/>
    <x v="2"/>
    <n v="1"/>
    <n v="0"/>
    <n v="1"/>
    <n v="0"/>
    <n v="9"/>
    <n v="9"/>
    <n v="8"/>
    <x v="1"/>
    <n v="16"/>
    <n v="16"/>
    <n v="120"/>
    <n v="120"/>
    <x v="0"/>
    <x v="0"/>
    <m/>
    <m/>
    <n v="0"/>
  </r>
  <r>
    <x v="20"/>
    <x v="8"/>
    <n v="1"/>
    <n v="0"/>
    <n v="1"/>
    <n v="0"/>
    <n v="9"/>
    <n v="9"/>
    <n v="10"/>
    <x v="2"/>
    <n v="5"/>
    <n v="5"/>
    <n v="120"/>
    <n v="120"/>
    <x v="0"/>
    <x v="0"/>
    <m/>
    <m/>
    <n v="0"/>
  </r>
  <r>
    <x v="20"/>
    <x v="8"/>
    <n v="1"/>
    <n v="0"/>
    <n v="1"/>
    <n v="0"/>
    <n v="9"/>
    <n v="9"/>
    <n v="10"/>
    <x v="2"/>
    <n v="5"/>
    <n v="5"/>
    <n v="120"/>
    <n v="120"/>
    <x v="0"/>
    <x v="0"/>
    <m/>
    <m/>
    <n v="0"/>
  </r>
  <r>
    <x v="20"/>
    <x v="8"/>
    <n v="1"/>
    <n v="0"/>
    <n v="1"/>
    <n v="0"/>
    <n v="9"/>
    <n v="9"/>
    <n v="10"/>
    <x v="2"/>
    <n v="5"/>
    <n v="5"/>
    <n v="120"/>
    <n v="120"/>
    <x v="0"/>
    <x v="0"/>
    <m/>
    <m/>
    <n v="0"/>
  </r>
  <r>
    <x v="20"/>
    <x v="14"/>
    <n v="1"/>
    <n v="0"/>
    <n v="1"/>
    <n v="0"/>
    <n v="9"/>
    <n v="9"/>
    <n v="10"/>
    <x v="2"/>
    <n v="18"/>
    <n v="18"/>
    <n v="120"/>
    <n v="120"/>
    <x v="0"/>
    <x v="0"/>
    <m/>
    <m/>
    <n v="0"/>
  </r>
  <r>
    <x v="20"/>
    <x v="14"/>
    <n v="1"/>
    <n v="0"/>
    <n v="1"/>
    <n v="0"/>
    <n v="9"/>
    <n v="9"/>
    <n v="10"/>
    <x v="2"/>
    <n v="18"/>
    <n v="18"/>
    <n v="120"/>
    <n v="120"/>
    <x v="0"/>
    <x v="0"/>
    <m/>
    <m/>
    <n v="0"/>
  </r>
  <r>
    <x v="20"/>
    <x v="14"/>
    <n v="1"/>
    <n v="0"/>
    <n v="1"/>
    <n v="0"/>
    <n v="9"/>
    <n v="9"/>
    <n v="10"/>
    <x v="2"/>
    <n v="18"/>
    <n v="18"/>
    <n v="120"/>
    <n v="120"/>
    <x v="0"/>
    <x v="0"/>
    <m/>
    <m/>
    <n v="0"/>
  </r>
  <r>
    <x v="20"/>
    <x v="20"/>
    <n v="1"/>
    <n v="0"/>
    <n v="1"/>
    <n v="0"/>
    <n v="9"/>
    <n v="9"/>
    <n v="8"/>
    <x v="1"/>
    <n v="55"/>
    <n v="55"/>
    <n v="120"/>
    <n v="120"/>
    <x v="0"/>
    <x v="0"/>
    <m/>
    <m/>
    <n v="0"/>
  </r>
  <r>
    <x v="20"/>
    <x v="20"/>
    <n v="1"/>
    <n v="0"/>
    <n v="1"/>
    <n v="0"/>
    <n v="9"/>
    <n v="9"/>
    <n v="8"/>
    <x v="1"/>
    <n v="55"/>
    <n v="55"/>
    <n v="120"/>
    <n v="120"/>
    <x v="0"/>
    <x v="0"/>
    <m/>
    <m/>
    <n v="0"/>
  </r>
  <r>
    <x v="20"/>
    <x v="20"/>
    <n v="1"/>
    <n v="0"/>
    <n v="1"/>
    <n v="0"/>
    <n v="9"/>
    <n v="9"/>
    <n v="8"/>
    <x v="1"/>
    <n v="55"/>
    <n v="55"/>
    <n v="120"/>
    <n v="120"/>
    <x v="0"/>
    <x v="0"/>
    <m/>
    <m/>
    <n v="0"/>
  </r>
  <r>
    <x v="21"/>
    <x v="10"/>
    <n v="1"/>
    <n v="0"/>
    <n v="1"/>
    <n v="0"/>
    <n v="9"/>
    <n v="9"/>
    <n v="10"/>
    <x v="2"/>
    <n v="20"/>
    <n v="20"/>
    <n v="120"/>
    <n v="120"/>
    <x v="0"/>
    <x v="0"/>
    <m/>
    <m/>
    <n v="0"/>
  </r>
  <r>
    <x v="21"/>
    <x v="10"/>
    <n v="1"/>
    <n v="0"/>
    <n v="1"/>
    <n v="0"/>
    <n v="9"/>
    <n v="9"/>
    <n v="5"/>
    <x v="3"/>
    <n v="60"/>
    <n v="60"/>
    <n v="120"/>
    <n v="120"/>
    <x v="0"/>
    <x v="0"/>
    <m/>
    <m/>
    <n v="0"/>
  </r>
  <r>
    <x v="21"/>
    <x v="10"/>
    <n v="1"/>
    <n v="0"/>
    <n v="1"/>
    <n v="0"/>
    <n v="9"/>
    <n v="9"/>
    <n v="5"/>
    <x v="3"/>
    <n v="90"/>
    <n v="90"/>
    <n v="120"/>
    <n v="120"/>
    <x v="0"/>
    <x v="0"/>
    <m/>
    <m/>
    <n v="0"/>
  </r>
  <r>
    <x v="21"/>
    <x v="10"/>
    <n v="1"/>
    <n v="0"/>
    <n v="1"/>
    <n v="0"/>
    <n v="6.5"/>
    <n v="6.5"/>
    <n v="3"/>
    <x v="6"/>
    <n v="100"/>
    <n v="100"/>
    <n v="120"/>
    <n v="120"/>
    <x v="0"/>
    <x v="0"/>
    <m/>
    <m/>
    <n v="0"/>
  </r>
  <r>
    <x v="21"/>
    <x v="10"/>
    <n v="1"/>
    <n v="0"/>
    <n v="1"/>
    <n v="0"/>
    <n v="7.5"/>
    <n v="7.5"/>
    <n v="2"/>
    <x v="7"/>
    <n v="110"/>
    <n v="110"/>
    <n v="120"/>
    <n v="120"/>
    <x v="0"/>
    <x v="0"/>
    <m/>
    <m/>
    <n v="0"/>
  </r>
  <r>
    <x v="21"/>
    <x v="10"/>
    <n v="1"/>
    <n v="0"/>
    <n v="1"/>
    <n v="0"/>
    <n v="9"/>
    <n v="9"/>
    <n v="2"/>
    <x v="7"/>
    <n v="120"/>
    <n v="120"/>
    <n v="120"/>
    <n v="120"/>
    <x v="0"/>
    <x v="0"/>
    <m/>
    <m/>
    <n v="0"/>
  </r>
  <r>
    <x v="21"/>
    <x v="10"/>
    <n v="1"/>
    <n v="0"/>
    <n v="1"/>
    <n v="0"/>
    <n v="7"/>
    <n v="7"/>
    <n v="5"/>
    <x v="3"/>
    <n v="100"/>
    <n v="100"/>
    <n v="120"/>
    <n v="120"/>
    <x v="0"/>
    <x v="0"/>
    <m/>
    <m/>
    <n v="0"/>
  </r>
  <r>
    <x v="21"/>
    <x v="12"/>
    <n v="1"/>
    <n v="0"/>
    <n v="1"/>
    <n v="0"/>
    <n v="9"/>
    <n v="9"/>
    <n v="10"/>
    <x v="2"/>
    <n v="150"/>
    <n v="150"/>
    <n v="120"/>
    <n v="120"/>
    <x v="0"/>
    <x v="0"/>
    <m/>
    <m/>
    <n v="0"/>
  </r>
  <r>
    <x v="21"/>
    <x v="12"/>
    <n v="1"/>
    <n v="0"/>
    <n v="1"/>
    <n v="0"/>
    <n v="9"/>
    <n v="9"/>
    <n v="10"/>
    <x v="2"/>
    <n v="160"/>
    <n v="160"/>
    <n v="120"/>
    <n v="120"/>
    <x v="0"/>
    <x v="0"/>
    <m/>
    <m/>
    <n v="0"/>
  </r>
  <r>
    <x v="21"/>
    <x v="12"/>
    <n v="1"/>
    <n v="0"/>
    <n v="1"/>
    <n v="0"/>
    <n v="7"/>
    <n v="7"/>
    <n v="10"/>
    <x v="2"/>
    <n v="180"/>
    <n v="180"/>
    <n v="120"/>
    <n v="120"/>
    <x v="0"/>
    <x v="0"/>
    <m/>
    <m/>
    <n v="0"/>
  </r>
  <r>
    <x v="21"/>
    <x v="11"/>
    <n v="1"/>
    <n v="0"/>
    <n v="1"/>
    <n v="0"/>
    <n v="9"/>
    <n v="9"/>
    <n v="10"/>
    <x v="2"/>
    <n v="77"/>
    <n v="77"/>
    <n v="120"/>
    <n v="120"/>
    <x v="0"/>
    <x v="0"/>
    <m/>
    <m/>
    <n v="0"/>
  </r>
  <r>
    <x v="21"/>
    <x v="11"/>
    <n v="1"/>
    <n v="0"/>
    <n v="1"/>
    <n v="0"/>
    <n v="9"/>
    <n v="9"/>
    <n v="10"/>
    <x v="2"/>
    <n v="77"/>
    <n v="77"/>
    <n v="120"/>
    <n v="120"/>
    <x v="0"/>
    <x v="0"/>
    <m/>
    <m/>
    <n v="0"/>
  </r>
  <r>
    <x v="21"/>
    <x v="11"/>
    <n v="1"/>
    <n v="0"/>
    <n v="1"/>
    <n v="0"/>
    <n v="9"/>
    <n v="9"/>
    <n v="10"/>
    <x v="2"/>
    <n v="77"/>
    <n v="77"/>
    <n v="120"/>
    <n v="120"/>
    <x v="0"/>
    <x v="0"/>
    <m/>
    <m/>
    <n v="0"/>
  </r>
  <r>
    <x v="21"/>
    <x v="16"/>
    <n v="1"/>
    <n v="0"/>
    <n v="1"/>
    <n v="0"/>
    <n v="9"/>
    <n v="9"/>
    <n v="10"/>
    <x v="2"/>
    <n v="45"/>
    <n v="45"/>
    <n v="120"/>
    <n v="120"/>
    <x v="0"/>
    <x v="0"/>
    <m/>
    <m/>
    <n v="0"/>
  </r>
  <r>
    <x v="21"/>
    <x v="16"/>
    <n v="1"/>
    <n v="0"/>
    <n v="1"/>
    <n v="0"/>
    <n v="9"/>
    <n v="9"/>
    <n v="10"/>
    <x v="2"/>
    <n v="45"/>
    <n v="45"/>
    <n v="120"/>
    <n v="120"/>
    <x v="0"/>
    <x v="0"/>
    <m/>
    <m/>
    <n v="0"/>
  </r>
  <r>
    <x v="21"/>
    <x v="16"/>
    <n v="1"/>
    <n v="0"/>
    <n v="1"/>
    <n v="0"/>
    <n v="9"/>
    <n v="9"/>
    <n v="10"/>
    <x v="2"/>
    <n v="45"/>
    <n v="45"/>
    <n v="120"/>
    <n v="120"/>
    <x v="0"/>
    <x v="0"/>
    <m/>
    <m/>
    <n v="0"/>
  </r>
  <r>
    <x v="22"/>
    <x v="0"/>
    <n v="1"/>
    <n v="0"/>
    <n v="1"/>
    <n v="0"/>
    <n v="9"/>
    <n v="9"/>
    <n v="10"/>
    <x v="2"/>
    <n v="20"/>
    <n v="20"/>
    <n v="120"/>
    <n v="120"/>
    <x v="0"/>
    <x v="0"/>
    <m/>
    <m/>
    <n v="0"/>
  </r>
  <r>
    <x v="22"/>
    <x v="0"/>
    <n v="1"/>
    <n v="0"/>
    <n v="1"/>
    <n v="0"/>
    <n v="9"/>
    <n v="9"/>
    <n v="8"/>
    <x v="1"/>
    <n v="40"/>
    <n v="40"/>
    <n v="120"/>
    <n v="120"/>
    <x v="0"/>
    <x v="0"/>
    <m/>
    <m/>
    <n v="0"/>
  </r>
  <r>
    <x v="22"/>
    <x v="0"/>
    <n v="1"/>
    <n v="0"/>
    <n v="1"/>
    <n v="0"/>
    <n v="9"/>
    <n v="9"/>
    <n v="5"/>
    <x v="3"/>
    <n v="50"/>
    <n v="50"/>
    <n v="120"/>
    <n v="120"/>
    <x v="0"/>
    <x v="0"/>
    <m/>
    <m/>
    <n v="0"/>
  </r>
  <r>
    <x v="22"/>
    <x v="0"/>
    <n v="1"/>
    <n v="0"/>
    <n v="1"/>
    <n v="0"/>
    <n v="6"/>
    <n v="6"/>
    <n v="4"/>
    <x v="8"/>
    <n v="60"/>
    <n v="60"/>
    <n v="120"/>
    <n v="120"/>
    <x v="0"/>
    <x v="0"/>
    <m/>
    <m/>
    <n v="0"/>
  </r>
  <r>
    <x v="22"/>
    <x v="0"/>
    <n v="1"/>
    <n v="0"/>
    <n v="1"/>
    <n v="0"/>
    <n v="9"/>
    <n v="9"/>
    <n v="1"/>
    <x v="9"/>
    <n v="72.5"/>
    <n v="72.5"/>
    <n v="120"/>
    <n v="120"/>
    <x v="0"/>
    <x v="0"/>
    <m/>
    <m/>
    <n v="0"/>
  </r>
  <r>
    <x v="22"/>
    <x v="0"/>
    <n v="1"/>
    <n v="0"/>
    <n v="1"/>
    <n v="0"/>
    <n v="8"/>
    <n v="8"/>
    <n v="3"/>
    <x v="6"/>
    <n v="67.5"/>
    <n v="67.5"/>
    <n v="120"/>
    <n v="120"/>
    <x v="0"/>
    <x v="0"/>
    <m/>
    <m/>
    <n v="0"/>
  </r>
  <r>
    <x v="22"/>
    <x v="0"/>
    <n v="1"/>
    <n v="0"/>
    <n v="1"/>
    <n v="0"/>
    <n v="9"/>
    <n v="9"/>
    <n v="6"/>
    <x v="5"/>
    <n v="60"/>
    <n v="60"/>
    <n v="120"/>
    <n v="120"/>
    <x v="0"/>
    <x v="0"/>
    <m/>
    <m/>
    <n v="0"/>
  </r>
  <r>
    <x v="22"/>
    <x v="0"/>
    <n v="1"/>
    <n v="0"/>
    <n v="1"/>
    <n v="0"/>
    <n v="9"/>
    <n v="9"/>
    <n v="5"/>
    <x v="3"/>
    <n v="60"/>
    <n v="60"/>
    <n v="120"/>
    <n v="120"/>
    <x v="0"/>
    <x v="0"/>
    <m/>
    <m/>
    <n v="0"/>
  </r>
  <r>
    <x v="22"/>
    <x v="2"/>
    <n v="1"/>
    <n v="0"/>
    <n v="1"/>
    <n v="0"/>
    <n v="9"/>
    <n v="9"/>
    <n v="8"/>
    <x v="1"/>
    <n v="16"/>
    <n v="16"/>
    <n v="120"/>
    <n v="120"/>
    <x v="0"/>
    <x v="0"/>
    <m/>
    <m/>
    <n v="0"/>
  </r>
  <r>
    <x v="22"/>
    <x v="2"/>
    <n v="1"/>
    <n v="0"/>
    <n v="1"/>
    <n v="0"/>
    <n v="9"/>
    <n v="9"/>
    <n v="8"/>
    <x v="1"/>
    <n v="16"/>
    <n v="16"/>
    <n v="120"/>
    <n v="120"/>
    <x v="0"/>
    <x v="0"/>
    <m/>
    <m/>
    <n v="0"/>
  </r>
  <r>
    <x v="22"/>
    <x v="2"/>
    <n v="1"/>
    <n v="0"/>
    <n v="1"/>
    <n v="0"/>
    <n v="9"/>
    <n v="9"/>
    <n v="8"/>
    <x v="1"/>
    <n v="16"/>
    <n v="16"/>
    <n v="120"/>
    <n v="120"/>
    <x v="0"/>
    <x v="0"/>
    <m/>
    <m/>
    <n v="0"/>
  </r>
  <r>
    <x v="22"/>
    <x v="8"/>
    <n v="1"/>
    <n v="0"/>
    <n v="1"/>
    <n v="0"/>
    <n v="9"/>
    <n v="9"/>
    <n v="10"/>
    <x v="2"/>
    <n v="5"/>
    <n v="5"/>
    <n v="120"/>
    <n v="120"/>
    <x v="0"/>
    <x v="0"/>
    <m/>
    <m/>
    <n v="0"/>
  </r>
  <r>
    <x v="22"/>
    <x v="8"/>
    <n v="1"/>
    <n v="0"/>
    <n v="1"/>
    <n v="0"/>
    <n v="9"/>
    <n v="9"/>
    <n v="10"/>
    <x v="2"/>
    <n v="5"/>
    <n v="5"/>
    <n v="120"/>
    <n v="120"/>
    <x v="0"/>
    <x v="0"/>
    <m/>
    <m/>
    <n v="0"/>
  </r>
  <r>
    <x v="22"/>
    <x v="8"/>
    <n v="1"/>
    <n v="0"/>
    <n v="1"/>
    <n v="0"/>
    <n v="9"/>
    <n v="9"/>
    <n v="10"/>
    <x v="2"/>
    <n v="5"/>
    <n v="5"/>
    <n v="120"/>
    <n v="120"/>
    <x v="0"/>
    <x v="0"/>
    <m/>
    <m/>
    <n v="0"/>
  </r>
  <r>
    <x v="22"/>
    <x v="14"/>
    <n v="1"/>
    <n v="0"/>
    <n v="1"/>
    <n v="0"/>
    <n v="9"/>
    <n v="9"/>
    <n v="10"/>
    <x v="2"/>
    <n v="18"/>
    <n v="18"/>
    <n v="120"/>
    <n v="120"/>
    <x v="0"/>
    <x v="0"/>
    <m/>
    <m/>
    <n v="0"/>
  </r>
  <r>
    <x v="22"/>
    <x v="14"/>
    <n v="1"/>
    <n v="0"/>
    <n v="1"/>
    <n v="0"/>
    <n v="9"/>
    <n v="9"/>
    <n v="10"/>
    <x v="2"/>
    <n v="18"/>
    <n v="18"/>
    <n v="120"/>
    <n v="120"/>
    <x v="0"/>
    <x v="0"/>
    <m/>
    <m/>
    <n v="0"/>
  </r>
  <r>
    <x v="22"/>
    <x v="14"/>
    <n v="1"/>
    <n v="0"/>
    <n v="1"/>
    <n v="0"/>
    <n v="9"/>
    <n v="9"/>
    <n v="10"/>
    <x v="2"/>
    <n v="18"/>
    <n v="18"/>
    <n v="120"/>
    <n v="120"/>
    <x v="0"/>
    <x v="0"/>
    <m/>
    <m/>
    <n v="0"/>
  </r>
  <r>
    <x v="22"/>
    <x v="9"/>
    <n v="1"/>
    <n v="0"/>
    <n v="1"/>
    <n v="0"/>
    <n v="9"/>
    <n v="9"/>
    <n v="12"/>
    <x v="0"/>
    <n v="12"/>
    <n v="12"/>
    <n v="120"/>
    <n v="120"/>
    <x v="0"/>
    <x v="0"/>
    <m/>
    <m/>
    <n v="0"/>
  </r>
  <r>
    <x v="22"/>
    <x v="9"/>
    <n v="1"/>
    <n v="0"/>
    <n v="1"/>
    <n v="0"/>
    <n v="9"/>
    <n v="9"/>
    <n v="12"/>
    <x v="0"/>
    <n v="12"/>
    <n v="12"/>
    <n v="120"/>
    <n v="120"/>
    <x v="0"/>
    <x v="0"/>
    <m/>
    <m/>
    <n v="0"/>
  </r>
  <r>
    <x v="22"/>
    <x v="9"/>
    <n v="1"/>
    <n v="0"/>
    <n v="1"/>
    <n v="0"/>
    <n v="9"/>
    <n v="9"/>
    <n v="12"/>
    <x v="0"/>
    <n v="12"/>
    <n v="12"/>
    <n v="120"/>
    <n v="120"/>
    <x v="0"/>
    <x v="0"/>
    <m/>
    <m/>
    <n v="0"/>
  </r>
  <r>
    <x v="23"/>
    <x v="4"/>
    <n v="1"/>
    <n v="0"/>
    <n v="1"/>
    <n v="0"/>
    <n v="9"/>
    <n v="9"/>
    <n v="6"/>
    <x v="5"/>
    <n v="60"/>
    <n v="60"/>
    <n v="120"/>
    <n v="120"/>
    <x v="0"/>
    <x v="0"/>
    <m/>
    <m/>
    <n v="0"/>
  </r>
  <r>
    <x v="23"/>
    <x v="4"/>
    <n v="1"/>
    <n v="0"/>
    <n v="1"/>
    <n v="0"/>
    <n v="6"/>
    <n v="6"/>
    <n v="4"/>
    <x v="8"/>
    <n v="100"/>
    <n v="100"/>
    <n v="120"/>
    <n v="120"/>
    <x v="0"/>
    <x v="0"/>
    <m/>
    <m/>
    <n v="0"/>
  </r>
  <r>
    <x v="23"/>
    <x v="4"/>
    <n v="1"/>
    <n v="0"/>
    <n v="1"/>
    <n v="0"/>
    <n v="7"/>
    <n v="7"/>
    <n v="3"/>
    <x v="6"/>
    <n v="120"/>
    <n v="120"/>
    <n v="120"/>
    <n v="120"/>
    <x v="0"/>
    <x v="0"/>
    <m/>
    <m/>
    <n v="0"/>
  </r>
  <r>
    <x v="23"/>
    <x v="4"/>
    <n v="1"/>
    <n v="0"/>
    <n v="1"/>
    <n v="0"/>
    <n v="8"/>
    <n v="8"/>
    <n v="3"/>
    <x v="6"/>
    <n v="130"/>
    <n v="130"/>
    <n v="120"/>
    <n v="120"/>
    <x v="0"/>
    <x v="0"/>
    <m/>
    <m/>
    <n v="0"/>
  </r>
  <r>
    <x v="23"/>
    <x v="4"/>
    <n v="1"/>
    <n v="0"/>
    <n v="1"/>
    <n v="0"/>
    <n v="9"/>
    <n v="9"/>
    <n v="1"/>
    <x v="9"/>
    <n v="140"/>
    <n v="140"/>
    <n v="120"/>
    <n v="120"/>
    <x v="0"/>
    <x v="0"/>
    <m/>
    <m/>
    <n v="0"/>
  </r>
  <r>
    <x v="23"/>
    <x v="4"/>
    <n v="1"/>
    <n v="0"/>
    <n v="1"/>
    <n v="0"/>
    <n v="7"/>
    <n v="7"/>
    <n v="5"/>
    <x v="3"/>
    <n v="120"/>
    <n v="120"/>
    <n v="120"/>
    <n v="120"/>
    <x v="0"/>
    <x v="0"/>
    <m/>
    <m/>
    <n v="0"/>
  </r>
  <r>
    <x v="24"/>
    <x v="10"/>
    <n v="1"/>
    <n v="0"/>
    <n v="1"/>
    <n v="0"/>
    <n v="9"/>
    <n v="9"/>
    <n v="8"/>
    <x v="1"/>
    <n v="20"/>
    <n v="20"/>
    <n v="120"/>
    <n v="120"/>
    <x v="0"/>
    <x v="0"/>
    <m/>
    <m/>
    <n v="0"/>
  </r>
  <r>
    <x v="24"/>
    <x v="10"/>
    <n v="1"/>
    <n v="0"/>
    <n v="1"/>
    <n v="0"/>
    <n v="9"/>
    <n v="9"/>
    <n v="5"/>
    <x v="3"/>
    <n v="60"/>
    <n v="60"/>
    <n v="120"/>
    <n v="120"/>
    <x v="0"/>
    <x v="0"/>
    <m/>
    <m/>
    <n v="0"/>
  </r>
  <r>
    <x v="24"/>
    <x v="10"/>
    <n v="1"/>
    <n v="0"/>
    <n v="1"/>
    <n v="0"/>
    <n v="9"/>
    <n v="9"/>
    <n v="3"/>
    <x v="6"/>
    <n v="90"/>
    <n v="90"/>
    <n v="120"/>
    <n v="120"/>
    <x v="0"/>
    <x v="0"/>
    <m/>
    <m/>
    <n v="0"/>
  </r>
  <r>
    <x v="24"/>
    <x v="10"/>
    <n v="1"/>
    <n v="0"/>
    <n v="1"/>
    <n v="0"/>
    <n v="9"/>
    <n v="9"/>
    <n v="5"/>
    <x v="3"/>
    <n v="100"/>
    <n v="100"/>
    <n v="120"/>
    <n v="120"/>
    <x v="0"/>
    <x v="0"/>
    <m/>
    <m/>
    <n v="0"/>
  </r>
  <r>
    <x v="24"/>
    <x v="10"/>
    <n v="1"/>
    <n v="0"/>
    <n v="1"/>
    <n v="0"/>
    <n v="9"/>
    <n v="9"/>
    <n v="5"/>
    <x v="3"/>
    <n v="100"/>
    <n v="100"/>
    <n v="120"/>
    <n v="120"/>
    <x v="0"/>
    <x v="0"/>
    <m/>
    <m/>
    <n v="0"/>
  </r>
  <r>
    <x v="24"/>
    <x v="10"/>
    <n v="1"/>
    <n v="0"/>
    <n v="1"/>
    <n v="0"/>
    <n v="9"/>
    <n v="9"/>
    <n v="5"/>
    <x v="3"/>
    <n v="100"/>
    <n v="100"/>
    <n v="120"/>
    <n v="120"/>
    <x v="0"/>
    <x v="0"/>
    <m/>
    <m/>
    <n v="0"/>
  </r>
  <r>
    <x v="24"/>
    <x v="12"/>
    <n v="1"/>
    <n v="0"/>
    <n v="1"/>
    <n v="0"/>
    <n v="9"/>
    <n v="9"/>
    <n v="10"/>
    <x v="2"/>
    <n v="160"/>
    <n v="160"/>
    <n v="120"/>
    <n v="120"/>
    <x v="0"/>
    <x v="0"/>
    <m/>
    <m/>
    <n v="0"/>
  </r>
  <r>
    <x v="24"/>
    <x v="12"/>
    <n v="1"/>
    <n v="0"/>
    <n v="1"/>
    <n v="0"/>
    <n v="9"/>
    <n v="9"/>
    <n v="10"/>
    <x v="2"/>
    <n v="160"/>
    <n v="160"/>
    <n v="120"/>
    <n v="120"/>
    <x v="0"/>
    <x v="0"/>
    <m/>
    <m/>
    <n v="0"/>
  </r>
  <r>
    <x v="24"/>
    <x v="12"/>
    <n v="1"/>
    <n v="0"/>
    <n v="1"/>
    <n v="0"/>
    <n v="9"/>
    <n v="9"/>
    <n v="10"/>
    <x v="2"/>
    <n v="160"/>
    <n v="160"/>
    <n v="120"/>
    <n v="120"/>
    <x v="0"/>
    <x v="0"/>
    <m/>
    <m/>
    <n v="0"/>
  </r>
  <r>
    <x v="24"/>
    <x v="11"/>
    <n v="1"/>
    <n v="0"/>
    <n v="1"/>
    <n v="0"/>
    <n v="9"/>
    <n v="9"/>
    <n v="10"/>
    <x v="2"/>
    <n v="70"/>
    <n v="70"/>
    <n v="120"/>
    <n v="120"/>
    <x v="0"/>
    <x v="0"/>
    <m/>
    <m/>
    <n v="0"/>
  </r>
  <r>
    <x v="24"/>
    <x v="11"/>
    <n v="1"/>
    <n v="0"/>
    <n v="1"/>
    <n v="0"/>
    <n v="9"/>
    <n v="9"/>
    <n v="10"/>
    <x v="2"/>
    <n v="70"/>
    <n v="70"/>
    <n v="120"/>
    <n v="120"/>
    <x v="0"/>
    <x v="0"/>
    <m/>
    <m/>
    <n v="0"/>
  </r>
  <r>
    <x v="24"/>
    <x v="11"/>
    <n v="1"/>
    <n v="0"/>
    <n v="1"/>
    <n v="0"/>
    <n v="9"/>
    <n v="9"/>
    <n v="10"/>
    <x v="2"/>
    <n v="70"/>
    <n v="70"/>
    <n v="120"/>
    <n v="120"/>
    <x v="0"/>
    <x v="0"/>
    <m/>
    <m/>
    <n v="0"/>
  </r>
  <r>
    <x v="24"/>
    <x v="17"/>
    <n v="1"/>
    <n v="0"/>
    <n v="1"/>
    <n v="0"/>
    <n v="9"/>
    <n v="9"/>
    <n v="10"/>
    <x v="2"/>
    <n v="25"/>
    <n v="25"/>
    <n v="120"/>
    <n v="120"/>
    <x v="0"/>
    <x v="0"/>
    <m/>
    <m/>
    <n v="0"/>
  </r>
  <r>
    <x v="24"/>
    <x v="17"/>
    <n v="1"/>
    <n v="0"/>
    <n v="1"/>
    <n v="0"/>
    <n v="9"/>
    <n v="9"/>
    <n v="10"/>
    <x v="2"/>
    <n v="25"/>
    <n v="25"/>
    <n v="120"/>
    <n v="120"/>
    <x v="0"/>
    <x v="0"/>
    <m/>
    <m/>
    <n v="0"/>
  </r>
  <r>
    <x v="24"/>
    <x v="24"/>
    <n v="1"/>
    <n v="0"/>
    <n v="1"/>
    <n v="0"/>
    <n v="9"/>
    <n v="9"/>
    <n v="1"/>
    <x v="9"/>
    <n v="1"/>
    <n v="1"/>
    <n v="120"/>
    <n v="120"/>
    <x v="0"/>
    <x v="0"/>
    <m/>
    <m/>
    <n v="0"/>
  </r>
  <r>
    <x v="24"/>
    <x v="24"/>
    <n v="1"/>
    <n v="0"/>
    <n v="1"/>
    <n v="0"/>
    <n v="9"/>
    <n v="9"/>
    <n v="1"/>
    <x v="9"/>
    <n v="1"/>
    <n v="1"/>
    <n v="120"/>
    <n v="120"/>
    <x v="0"/>
    <x v="0"/>
    <m/>
    <m/>
    <n v="0"/>
  </r>
  <r>
    <x v="24"/>
    <x v="24"/>
    <n v="1"/>
    <n v="0"/>
    <n v="1"/>
    <n v="0"/>
    <n v="9"/>
    <n v="9"/>
    <n v="1"/>
    <x v="9"/>
    <n v="1"/>
    <n v="1"/>
    <n v="120"/>
    <n v="120"/>
    <x v="0"/>
    <x v="0"/>
    <m/>
    <m/>
    <n v="0"/>
  </r>
  <r>
    <x v="25"/>
    <x v="0"/>
    <n v="1"/>
    <n v="0"/>
    <n v="1"/>
    <n v="0"/>
    <n v="9"/>
    <n v="9"/>
    <n v="12"/>
    <x v="0"/>
    <n v="20"/>
    <n v="20"/>
    <n v="120"/>
    <n v="120"/>
    <x v="0"/>
    <x v="0"/>
    <m/>
    <m/>
    <n v="0"/>
  </r>
  <r>
    <x v="25"/>
    <x v="0"/>
    <n v="1"/>
    <n v="0"/>
    <n v="1"/>
    <n v="0"/>
    <n v="9"/>
    <n v="9"/>
    <n v="6"/>
    <x v="5"/>
    <n v="40"/>
    <n v="40"/>
    <n v="120"/>
    <n v="120"/>
    <x v="0"/>
    <x v="0"/>
    <m/>
    <m/>
    <n v="0"/>
  </r>
  <r>
    <x v="25"/>
    <x v="0"/>
    <n v="1"/>
    <n v="0"/>
    <n v="1"/>
    <n v="0"/>
    <n v="9"/>
    <n v="9"/>
    <n v="3"/>
    <x v="6"/>
    <n v="50"/>
    <n v="50"/>
    <n v="120"/>
    <n v="120"/>
    <x v="0"/>
    <x v="0"/>
    <m/>
    <m/>
    <n v="0"/>
  </r>
  <r>
    <x v="25"/>
    <x v="0"/>
    <n v="1"/>
    <n v="0"/>
    <n v="1"/>
    <n v="0"/>
    <n v="9"/>
    <n v="9"/>
    <n v="6"/>
    <x v="5"/>
    <n v="60"/>
    <n v="60"/>
    <n v="120"/>
    <n v="120"/>
    <x v="0"/>
    <x v="0"/>
    <m/>
    <m/>
    <n v="0"/>
  </r>
  <r>
    <x v="25"/>
    <x v="0"/>
    <n v="1"/>
    <n v="0"/>
    <n v="1"/>
    <n v="0"/>
    <n v="9"/>
    <n v="9"/>
    <n v="6"/>
    <x v="5"/>
    <n v="60"/>
    <n v="60"/>
    <n v="120"/>
    <n v="120"/>
    <x v="0"/>
    <x v="0"/>
    <m/>
    <m/>
    <n v="0"/>
  </r>
  <r>
    <x v="25"/>
    <x v="0"/>
    <n v="1"/>
    <n v="0"/>
    <n v="1"/>
    <n v="0"/>
    <n v="9"/>
    <n v="9"/>
    <n v="6"/>
    <x v="5"/>
    <n v="60"/>
    <n v="60"/>
    <n v="120"/>
    <n v="120"/>
    <x v="0"/>
    <x v="0"/>
    <m/>
    <m/>
    <n v="0"/>
  </r>
  <r>
    <x v="25"/>
    <x v="2"/>
    <n v="1"/>
    <n v="0"/>
    <n v="1"/>
    <n v="0"/>
    <n v="9"/>
    <n v="9"/>
    <n v="8"/>
    <x v="1"/>
    <n v="16"/>
    <n v="16"/>
    <n v="120"/>
    <n v="120"/>
    <x v="0"/>
    <x v="0"/>
    <m/>
    <m/>
    <n v="0"/>
  </r>
  <r>
    <x v="25"/>
    <x v="2"/>
    <n v="1"/>
    <n v="0"/>
    <n v="1"/>
    <n v="0"/>
    <n v="9"/>
    <n v="9"/>
    <n v="8"/>
    <x v="1"/>
    <n v="16"/>
    <n v="16"/>
    <n v="120"/>
    <n v="120"/>
    <x v="0"/>
    <x v="0"/>
    <m/>
    <m/>
    <n v="0"/>
  </r>
  <r>
    <x v="25"/>
    <x v="2"/>
    <n v="1"/>
    <n v="0"/>
    <n v="1"/>
    <n v="0"/>
    <n v="9"/>
    <n v="9"/>
    <n v="10"/>
    <x v="2"/>
    <n v="14"/>
    <n v="14"/>
    <n v="120"/>
    <n v="120"/>
    <x v="0"/>
    <x v="0"/>
    <m/>
    <m/>
    <n v="0"/>
  </r>
  <r>
    <x v="25"/>
    <x v="25"/>
    <n v="1"/>
    <n v="0"/>
    <n v="1"/>
    <n v="0"/>
    <n v="8"/>
    <n v="8"/>
    <n v="10"/>
    <x v="2"/>
    <n v="12"/>
    <n v="12"/>
    <n v="120"/>
    <n v="120"/>
    <x v="0"/>
    <x v="0"/>
    <m/>
    <m/>
    <n v="0"/>
  </r>
  <r>
    <x v="25"/>
    <x v="25"/>
    <n v="1"/>
    <n v="0"/>
    <n v="1"/>
    <n v="0"/>
    <n v="8"/>
    <n v="8"/>
    <n v="10"/>
    <x v="2"/>
    <n v="12"/>
    <n v="12"/>
    <n v="120"/>
    <n v="120"/>
    <x v="0"/>
    <x v="0"/>
    <m/>
    <m/>
    <n v="0"/>
  </r>
  <r>
    <x v="25"/>
    <x v="8"/>
    <n v="1"/>
    <n v="0"/>
    <n v="1"/>
    <n v="0"/>
    <n v="9"/>
    <n v="9"/>
    <n v="10"/>
    <x v="2"/>
    <n v="5"/>
    <n v="5"/>
    <n v="120"/>
    <n v="120"/>
    <x v="0"/>
    <x v="0"/>
    <m/>
    <m/>
    <n v="0"/>
  </r>
  <r>
    <x v="25"/>
    <x v="8"/>
    <n v="1"/>
    <n v="0"/>
    <n v="1"/>
    <n v="0"/>
    <n v="9"/>
    <n v="9"/>
    <n v="10"/>
    <x v="2"/>
    <n v="5"/>
    <n v="5"/>
    <n v="120"/>
    <n v="120"/>
    <x v="0"/>
    <x v="0"/>
    <m/>
    <m/>
    <n v="0"/>
  </r>
  <r>
    <x v="25"/>
    <x v="8"/>
    <n v="1"/>
    <n v="0"/>
    <n v="1"/>
    <n v="0"/>
    <n v="9"/>
    <n v="9"/>
    <n v="10"/>
    <x v="2"/>
    <n v="5"/>
    <n v="5"/>
    <n v="120"/>
    <n v="120"/>
    <x v="0"/>
    <x v="0"/>
    <m/>
    <m/>
    <n v="0"/>
  </r>
  <r>
    <x v="26"/>
    <x v="10"/>
    <n v="1"/>
    <n v="0"/>
    <n v="1"/>
    <n v="0"/>
    <n v="9"/>
    <n v="9"/>
    <n v="10"/>
    <x v="2"/>
    <n v="20"/>
    <n v="20"/>
    <n v="120"/>
    <n v="120"/>
    <x v="0"/>
    <x v="0"/>
    <m/>
    <m/>
    <n v="0"/>
  </r>
  <r>
    <x v="26"/>
    <x v="10"/>
    <n v="1"/>
    <n v="0"/>
    <n v="1"/>
    <n v="0"/>
    <n v="9"/>
    <n v="9"/>
    <n v="6"/>
    <x v="5"/>
    <n v="60"/>
    <n v="60"/>
    <n v="120"/>
    <n v="120"/>
    <x v="0"/>
    <x v="0"/>
    <m/>
    <m/>
    <n v="0"/>
  </r>
  <r>
    <x v="26"/>
    <x v="10"/>
    <n v="1"/>
    <n v="0"/>
    <n v="1"/>
    <n v="0"/>
    <n v="7.5"/>
    <n v="7.5"/>
    <n v="5"/>
    <x v="3"/>
    <n v="90"/>
    <n v="90"/>
    <n v="120"/>
    <n v="120"/>
    <x v="0"/>
    <x v="0"/>
    <m/>
    <m/>
    <n v="0"/>
  </r>
  <r>
    <x v="26"/>
    <x v="10"/>
    <n v="1"/>
    <n v="0"/>
    <n v="1"/>
    <n v="0"/>
    <n v="7.5"/>
    <n v="7.5"/>
    <n v="5"/>
    <x v="3"/>
    <n v="90"/>
    <n v="90"/>
    <n v="120"/>
    <n v="120"/>
    <x v="0"/>
    <x v="0"/>
    <m/>
    <m/>
    <n v="0"/>
  </r>
  <r>
    <x v="26"/>
    <x v="10"/>
    <n v="1"/>
    <n v="0"/>
    <n v="1"/>
    <n v="0"/>
    <n v="9"/>
    <n v="9"/>
    <n v="5"/>
    <x v="3"/>
    <n v="80"/>
    <n v="80"/>
    <n v="120"/>
    <n v="120"/>
    <x v="0"/>
    <x v="0"/>
    <m/>
    <m/>
    <n v="0"/>
  </r>
  <r>
    <x v="26"/>
    <x v="26"/>
    <n v="1"/>
    <n v="0"/>
    <n v="1"/>
    <n v="0"/>
    <n v="9"/>
    <n v="9"/>
    <n v="10"/>
    <x v="2"/>
    <n v="20"/>
    <n v="20"/>
    <n v="120"/>
    <n v="120"/>
    <x v="0"/>
    <x v="0"/>
    <m/>
    <m/>
    <n v="0"/>
  </r>
  <r>
    <x v="26"/>
    <x v="26"/>
    <n v="1"/>
    <n v="0"/>
    <n v="1"/>
    <n v="0"/>
    <n v="9"/>
    <n v="9"/>
    <n v="10"/>
    <x v="2"/>
    <n v="20"/>
    <n v="20"/>
    <n v="120"/>
    <n v="120"/>
    <x v="0"/>
    <x v="0"/>
    <m/>
    <m/>
    <n v="0"/>
  </r>
  <r>
    <x v="26"/>
    <x v="26"/>
    <n v="1"/>
    <n v="0"/>
    <n v="1"/>
    <n v="0"/>
    <n v="9"/>
    <n v="9"/>
    <n v="10"/>
    <x v="2"/>
    <n v="20"/>
    <n v="20"/>
    <n v="120"/>
    <n v="120"/>
    <x v="0"/>
    <x v="0"/>
    <m/>
    <m/>
    <n v="0"/>
  </r>
  <r>
    <x v="26"/>
    <x v="27"/>
    <n v="1"/>
    <n v="0"/>
    <n v="1"/>
    <n v="0"/>
    <n v="9"/>
    <n v="9"/>
    <n v="10"/>
    <x v="2"/>
    <n v="1"/>
    <n v="1"/>
    <n v="120"/>
    <n v="120"/>
    <x v="0"/>
    <x v="0"/>
    <m/>
    <m/>
    <n v="0"/>
  </r>
  <r>
    <x v="26"/>
    <x v="27"/>
    <n v="1"/>
    <n v="0"/>
    <n v="1"/>
    <n v="0"/>
    <n v="9"/>
    <n v="9"/>
    <n v="10"/>
    <x v="2"/>
    <n v="1"/>
    <n v="1"/>
    <n v="120"/>
    <n v="120"/>
    <x v="0"/>
    <x v="0"/>
    <m/>
    <m/>
    <n v="0"/>
  </r>
  <r>
    <x v="26"/>
    <x v="17"/>
    <n v="1"/>
    <n v="0"/>
    <n v="1"/>
    <n v="0"/>
    <n v="9"/>
    <n v="9"/>
    <n v="10"/>
    <x v="2"/>
    <n v="25"/>
    <n v="25"/>
    <n v="120"/>
    <n v="120"/>
    <x v="0"/>
    <x v="0"/>
    <m/>
    <m/>
    <n v="0"/>
  </r>
  <r>
    <x v="26"/>
    <x v="17"/>
    <n v="1"/>
    <n v="0"/>
    <n v="1"/>
    <n v="0"/>
    <n v="9"/>
    <n v="9"/>
    <n v="10"/>
    <x v="2"/>
    <n v="25"/>
    <n v="25"/>
    <n v="120"/>
    <n v="120"/>
    <x v="0"/>
    <x v="0"/>
    <m/>
    <m/>
    <n v="0"/>
  </r>
  <r>
    <x v="26"/>
    <x v="24"/>
    <n v="1"/>
    <n v="0"/>
    <n v="1"/>
    <n v="0"/>
    <n v="9"/>
    <n v="9"/>
    <n v="1"/>
    <x v="9"/>
    <n v="1"/>
    <n v="1"/>
    <n v="120"/>
    <n v="120"/>
    <x v="0"/>
    <x v="0"/>
    <m/>
    <m/>
    <n v="0"/>
  </r>
  <r>
    <x v="26"/>
    <x v="24"/>
    <n v="1"/>
    <n v="0"/>
    <n v="1"/>
    <n v="0"/>
    <n v="9"/>
    <n v="9"/>
    <n v="1"/>
    <x v="9"/>
    <n v="1"/>
    <n v="1"/>
    <n v="120"/>
    <n v="120"/>
    <x v="0"/>
    <x v="0"/>
    <m/>
    <m/>
    <n v="0"/>
  </r>
  <r>
    <x v="26"/>
    <x v="24"/>
    <n v="1"/>
    <n v="0"/>
    <n v="1"/>
    <n v="0"/>
    <n v="9"/>
    <n v="9"/>
    <n v="1"/>
    <x v="9"/>
    <n v="1"/>
    <n v="1"/>
    <n v="120"/>
    <n v="120"/>
    <x v="0"/>
    <x v="0"/>
    <m/>
    <m/>
    <n v="0"/>
  </r>
  <r>
    <x v="27"/>
    <x v="0"/>
    <n v="1"/>
    <n v="0"/>
    <n v="1"/>
    <n v="0"/>
    <n v="9"/>
    <n v="9"/>
    <n v="10"/>
    <x v="2"/>
    <n v="20"/>
    <n v="20"/>
    <n v="120"/>
    <n v="120"/>
    <x v="0"/>
    <x v="0"/>
    <m/>
    <m/>
    <n v="0"/>
  </r>
  <r>
    <x v="27"/>
    <x v="0"/>
    <n v="1"/>
    <n v="0"/>
    <n v="1"/>
    <n v="0"/>
    <n v="9"/>
    <n v="9"/>
    <n v="6"/>
    <x v="5"/>
    <n v="40"/>
    <n v="40"/>
    <n v="120"/>
    <n v="120"/>
    <x v="0"/>
    <x v="0"/>
    <m/>
    <m/>
    <n v="0"/>
  </r>
  <r>
    <x v="27"/>
    <x v="0"/>
    <n v="1"/>
    <n v="0"/>
    <n v="1"/>
    <n v="0"/>
    <n v="9"/>
    <n v="9"/>
    <n v="5"/>
    <x v="3"/>
    <n v="50"/>
    <n v="50"/>
    <n v="120"/>
    <n v="120"/>
    <x v="0"/>
    <x v="0"/>
    <m/>
    <m/>
    <n v="0"/>
  </r>
  <r>
    <x v="27"/>
    <x v="0"/>
    <n v="1"/>
    <n v="0"/>
    <n v="1"/>
    <n v="0"/>
    <n v="9"/>
    <n v="9"/>
    <n v="5"/>
    <x v="3"/>
    <n v="50"/>
    <n v="50"/>
    <n v="120"/>
    <n v="120"/>
    <x v="0"/>
    <x v="0"/>
    <m/>
    <m/>
    <n v="0"/>
  </r>
  <r>
    <x v="27"/>
    <x v="0"/>
    <n v="1"/>
    <n v="0"/>
    <n v="1"/>
    <n v="0"/>
    <n v="9"/>
    <n v="9"/>
    <n v="5"/>
    <x v="3"/>
    <n v="50"/>
    <n v="50"/>
    <n v="120"/>
    <n v="120"/>
    <x v="0"/>
    <x v="0"/>
    <m/>
    <m/>
    <n v="0"/>
  </r>
  <r>
    <x v="27"/>
    <x v="2"/>
    <n v="1"/>
    <n v="0"/>
    <n v="1"/>
    <n v="0"/>
    <n v="9"/>
    <n v="9"/>
    <n v="10"/>
    <x v="2"/>
    <n v="10"/>
    <n v="10"/>
    <n v="120"/>
    <n v="120"/>
    <x v="0"/>
    <x v="0"/>
    <m/>
    <m/>
    <n v="0"/>
  </r>
  <r>
    <x v="27"/>
    <x v="2"/>
    <n v="1"/>
    <n v="0"/>
    <n v="1"/>
    <n v="0"/>
    <n v="9"/>
    <n v="9"/>
    <n v="10"/>
    <x v="2"/>
    <n v="10"/>
    <n v="10"/>
    <n v="120"/>
    <n v="120"/>
    <x v="0"/>
    <x v="0"/>
    <m/>
    <m/>
    <n v="0"/>
  </r>
  <r>
    <x v="27"/>
    <x v="2"/>
    <n v="1"/>
    <n v="0"/>
    <n v="1"/>
    <n v="0"/>
    <n v="9"/>
    <n v="9"/>
    <n v="10"/>
    <x v="2"/>
    <n v="10"/>
    <n v="10"/>
    <n v="120"/>
    <n v="120"/>
    <x v="0"/>
    <x v="0"/>
    <m/>
    <m/>
    <n v="0"/>
  </r>
  <r>
    <x v="27"/>
    <x v="25"/>
    <n v="1"/>
    <n v="0"/>
    <n v="1"/>
    <n v="0"/>
    <n v="9"/>
    <n v="9"/>
    <n v="12"/>
    <x v="0"/>
    <n v="12"/>
    <n v="12"/>
    <n v="120"/>
    <n v="120"/>
    <x v="0"/>
    <x v="0"/>
    <m/>
    <m/>
    <n v="0"/>
  </r>
  <r>
    <x v="27"/>
    <x v="25"/>
    <n v="1"/>
    <n v="0"/>
    <n v="1"/>
    <n v="0"/>
    <n v="9"/>
    <n v="9"/>
    <n v="12"/>
    <x v="0"/>
    <n v="12"/>
    <n v="12"/>
    <n v="120"/>
    <n v="120"/>
    <x v="0"/>
    <x v="0"/>
    <m/>
    <m/>
    <n v="0"/>
  </r>
  <r>
    <x v="27"/>
    <x v="25"/>
    <n v="1"/>
    <n v="0"/>
    <n v="1"/>
    <n v="0"/>
    <n v="9"/>
    <n v="9"/>
    <n v="12"/>
    <x v="0"/>
    <n v="12"/>
    <n v="12"/>
    <n v="120"/>
    <n v="120"/>
    <x v="0"/>
    <x v="0"/>
    <m/>
    <m/>
    <n v="0"/>
  </r>
  <r>
    <x v="27"/>
    <x v="20"/>
    <n v="1"/>
    <n v="0"/>
    <n v="1"/>
    <n v="0"/>
    <n v="9"/>
    <n v="9"/>
    <n v="10"/>
    <x v="2"/>
    <n v="39"/>
    <n v="39"/>
    <n v="120"/>
    <n v="120"/>
    <x v="0"/>
    <x v="0"/>
    <m/>
    <m/>
    <n v="0"/>
  </r>
  <r>
    <x v="27"/>
    <x v="20"/>
    <n v="1"/>
    <n v="0"/>
    <n v="1"/>
    <n v="0"/>
    <n v="9"/>
    <n v="9"/>
    <n v="10"/>
    <x v="2"/>
    <n v="39"/>
    <n v="39"/>
    <n v="120"/>
    <n v="120"/>
    <x v="0"/>
    <x v="0"/>
    <m/>
    <m/>
    <n v="0"/>
  </r>
  <r>
    <x v="27"/>
    <x v="20"/>
    <n v="1"/>
    <n v="0"/>
    <n v="1"/>
    <n v="0"/>
    <n v="9"/>
    <n v="9"/>
    <n v="10"/>
    <x v="2"/>
    <n v="39"/>
    <n v="39"/>
    <n v="120"/>
    <n v="120"/>
    <x v="0"/>
    <x v="0"/>
    <m/>
    <m/>
    <n v="0"/>
  </r>
  <r>
    <x v="28"/>
    <x v="10"/>
    <n v="1"/>
    <n v="0"/>
    <n v="1"/>
    <n v="0"/>
    <n v="9"/>
    <n v="9"/>
    <n v="10"/>
    <x v="2"/>
    <n v="20"/>
    <n v="20"/>
    <n v="120"/>
    <n v="120"/>
    <x v="0"/>
    <x v="0"/>
    <m/>
    <m/>
    <n v="0"/>
  </r>
  <r>
    <x v="28"/>
    <x v="10"/>
    <n v="1"/>
    <n v="0"/>
    <n v="1"/>
    <n v="0"/>
    <n v="9"/>
    <n v="9"/>
    <n v="5"/>
    <x v="3"/>
    <n v="60"/>
    <n v="60"/>
    <n v="120"/>
    <n v="120"/>
    <x v="0"/>
    <x v="0"/>
    <m/>
    <m/>
    <n v="0"/>
  </r>
  <r>
    <x v="28"/>
    <x v="10"/>
    <n v="1"/>
    <n v="0"/>
    <n v="1"/>
    <n v="0"/>
    <n v="9"/>
    <n v="9"/>
    <n v="4"/>
    <x v="8"/>
    <n v="80"/>
    <n v="80"/>
    <n v="120"/>
    <n v="120"/>
    <x v="0"/>
    <x v="0"/>
    <m/>
    <m/>
    <n v="0"/>
  </r>
  <r>
    <x v="28"/>
    <x v="10"/>
    <n v="1"/>
    <n v="0"/>
    <n v="1"/>
    <n v="0"/>
    <n v="8.5"/>
    <n v="8.5"/>
    <n v="3"/>
    <x v="6"/>
    <n v="100"/>
    <n v="100"/>
    <n v="120"/>
    <n v="120"/>
    <x v="0"/>
    <x v="0"/>
    <m/>
    <m/>
    <n v="0"/>
  </r>
  <r>
    <x v="28"/>
    <x v="10"/>
    <n v="1"/>
    <n v="0"/>
    <n v="1"/>
    <n v="0"/>
    <n v="9"/>
    <n v="9"/>
    <n v="5"/>
    <x v="3"/>
    <n v="80"/>
    <n v="80"/>
    <n v="120"/>
    <n v="120"/>
    <x v="0"/>
    <x v="0"/>
    <m/>
    <m/>
    <n v="0"/>
  </r>
  <r>
    <x v="28"/>
    <x v="10"/>
    <n v="1"/>
    <n v="0"/>
    <n v="1"/>
    <n v="0"/>
    <n v="9"/>
    <n v="9"/>
    <n v="5"/>
    <x v="3"/>
    <n v="80"/>
    <n v="80"/>
    <n v="120"/>
    <n v="120"/>
    <x v="0"/>
    <x v="0"/>
    <m/>
    <m/>
    <n v="0"/>
  </r>
  <r>
    <x v="28"/>
    <x v="26"/>
    <n v="1"/>
    <n v="0"/>
    <n v="1"/>
    <n v="0"/>
    <n v="9"/>
    <n v="9"/>
    <n v="8"/>
    <x v="1"/>
    <n v="60"/>
    <n v="60"/>
    <n v="120"/>
    <n v="120"/>
    <x v="0"/>
    <x v="0"/>
    <m/>
    <m/>
    <n v="0"/>
  </r>
  <r>
    <x v="28"/>
    <x v="26"/>
    <n v="1"/>
    <n v="0"/>
    <n v="1"/>
    <n v="0"/>
    <n v="9"/>
    <n v="9"/>
    <n v="8"/>
    <x v="1"/>
    <n v="60"/>
    <n v="60"/>
    <n v="120"/>
    <n v="120"/>
    <x v="0"/>
    <x v="0"/>
    <m/>
    <m/>
    <n v="0"/>
  </r>
  <r>
    <x v="28"/>
    <x v="26"/>
    <n v="1"/>
    <n v="0"/>
    <n v="1"/>
    <n v="0"/>
    <n v="9"/>
    <n v="9"/>
    <n v="8"/>
    <x v="1"/>
    <n v="60"/>
    <n v="60"/>
    <n v="120"/>
    <n v="120"/>
    <x v="0"/>
    <x v="0"/>
    <m/>
    <m/>
    <n v="0"/>
  </r>
  <r>
    <x v="28"/>
    <x v="28"/>
    <n v="1"/>
    <n v="0"/>
    <n v="1"/>
    <n v="0"/>
    <n v="9"/>
    <n v="9"/>
    <n v="10"/>
    <x v="2"/>
    <n v="60"/>
    <n v="60"/>
    <n v="120"/>
    <n v="120"/>
    <x v="0"/>
    <x v="0"/>
    <m/>
    <m/>
    <n v="0"/>
  </r>
  <r>
    <x v="28"/>
    <x v="28"/>
    <n v="1"/>
    <n v="0"/>
    <n v="1"/>
    <n v="0"/>
    <n v="9"/>
    <n v="9"/>
    <n v="10"/>
    <x v="2"/>
    <n v="60"/>
    <n v="60"/>
    <n v="120"/>
    <n v="120"/>
    <x v="0"/>
    <x v="0"/>
    <m/>
    <m/>
    <n v="0"/>
  </r>
  <r>
    <x v="28"/>
    <x v="28"/>
    <n v="1"/>
    <n v="0"/>
    <n v="1"/>
    <n v="0"/>
    <n v="9"/>
    <n v="9"/>
    <n v="10"/>
    <x v="2"/>
    <n v="60"/>
    <n v="60"/>
    <n v="120"/>
    <n v="120"/>
    <x v="0"/>
    <x v="0"/>
    <m/>
    <m/>
    <n v="0"/>
  </r>
  <r>
    <x v="28"/>
    <x v="28"/>
    <n v="1"/>
    <n v="0"/>
    <n v="1"/>
    <n v="0"/>
    <n v="9"/>
    <n v="9"/>
    <n v="10"/>
    <x v="2"/>
    <n v="60"/>
    <n v="60"/>
    <n v="120"/>
    <n v="120"/>
    <x v="0"/>
    <x v="0"/>
    <m/>
    <m/>
    <n v="0"/>
  </r>
  <r>
    <x v="29"/>
    <x v="0"/>
    <n v="1"/>
    <n v="0"/>
    <n v="1"/>
    <n v="0"/>
    <n v="9"/>
    <n v="9"/>
    <n v="12"/>
    <x v="0"/>
    <n v="20"/>
    <n v="20"/>
    <n v="120"/>
    <n v="120"/>
    <x v="0"/>
    <x v="0"/>
    <m/>
    <m/>
    <n v="0"/>
  </r>
  <r>
    <x v="29"/>
    <x v="0"/>
    <n v="1"/>
    <n v="0"/>
    <n v="1"/>
    <n v="0"/>
    <n v="9"/>
    <n v="9"/>
    <n v="6"/>
    <x v="5"/>
    <n v="40"/>
    <n v="40"/>
    <n v="120"/>
    <n v="120"/>
    <x v="0"/>
    <x v="0"/>
    <m/>
    <m/>
    <n v="0"/>
  </r>
  <r>
    <x v="29"/>
    <x v="0"/>
    <n v="1"/>
    <n v="0"/>
    <n v="1"/>
    <n v="0"/>
    <n v="9"/>
    <n v="9"/>
    <n v="3"/>
    <x v="6"/>
    <n v="50"/>
    <n v="50"/>
    <n v="120"/>
    <n v="120"/>
    <x v="0"/>
    <x v="0"/>
    <m/>
    <m/>
    <n v="0"/>
  </r>
  <r>
    <x v="29"/>
    <x v="0"/>
    <n v="1"/>
    <n v="0"/>
    <n v="1"/>
    <n v="0"/>
    <n v="9"/>
    <n v="9"/>
    <n v="4"/>
    <x v="8"/>
    <n v="60"/>
    <n v="60"/>
    <n v="120"/>
    <n v="120"/>
    <x v="0"/>
    <x v="0"/>
    <m/>
    <m/>
    <n v="0"/>
  </r>
  <r>
    <x v="29"/>
    <x v="0"/>
    <n v="1"/>
    <n v="0"/>
    <n v="1"/>
    <n v="0"/>
    <n v="9"/>
    <n v="9"/>
    <n v="4"/>
    <x v="8"/>
    <n v="60"/>
    <n v="60"/>
    <n v="120"/>
    <n v="120"/>
    <x v="0"/>
    <x v="0"/>
    <m/>
    <m/>
    <n v="0"/>
  </r>
  <r>
    <x v="29"/>
    <x v="0"/>
    <n v="1"/>
    <n v="0"/>
    <n v="1"/>
    <n v="0"/>
    <n v="9"/>
    <n v="9"/>
    <n v="6"/>
    <x v="5"/>
    <n v="50"/>
    <n v="50"/>
    <n v="120"/>
    <n v="120"/>
    <x v="0"/>
    <x v="0"/>
    <m/>
    <m/>
    <n v="0"/>
  </r>
  <r>
    <x v="29"/>
    <x v="0"/>
    <n v="1"/>
    <n v="0"/>
    <n v="1"/>
    <n v="0"/>
    <n v="9"/>
    <n v="9"/>
    <n v="6"/>
    <x v="5"/>
    <n v="50"/>
    <n v="50"/>
    <n v="120"/>
    <n v="120"/>
    <x v="0"/>
    <x v="0"/>
    <m/>
    <m/>
    <n v="0"/>
  </r>
  <r>
    <x v="29"/>
    <x v="2"/>
    <n v="1"/>
    <n v="0"/>
    <n v="1"/>
    <n v="0"/>
    <n v="6.5"/>
    <n v="6.5"/>
    <n v="10"/>
    <x v="2"/>
    <n v="14"/>
    <n v="14"/>
    <n v="120"/>
    <n v="120"/>
    <x v="0"/>
    <x v="0"/>
    <m/>
    <m/>
    <n v="0"/>
  </r>
  <r>
    <x v="29"/>
    <x v="2"/>
    <n v="1"/>
    <n v="0"/>
    <n v="1"/>
    <n v="0"/>
    <n v="6.5"/>
    <n v="6.5"/>
    <n v="10"/>
    <x v="2"/>
    <n v="14"/>
    <n v="14"/>
    <n v="120"/>
    <n v="120"/>
    <x v="0"/>
    <x v="0"/>
    <m/>
    <m/>
    <n v="0"/>
  </r>
  <r>
    <x v="29"/>
    <x v="2"/>
    <n v="1"/>
    <n v="0"/>
    <n v="1"/>
    <n v="0"/>
    <n v="6.5"/>
    <n v="6.5"/>
    <n v="10"/>
    <x v="2"/>
    <n v="14"/>
    <n v="14"/>
    <n v="120"/>
    <n v="120"/>
    <x v="0"/>
    <x v="0"/>
    <m/>
    <m/>
    <n v="0"/>
  </r>
  <r>
    <x v="29"/>
    <x v="25"/>
    <n v="1"/>
    <n v="0"/>
    <n v="1"/>
    <n v="0"/>
    <n v="9"/>
    <n v="9"/>
    <n v="12"/>
    <x v="0"/>
    <n v="16"/>
    <n v="16"/>
    <n v="120"/>
    <n v="120"/>
    <x v="0"/>
    <x v="0"/>
    <m/>
    <m/>
    <n v="0"/>
  </r>
  <r>
    <x v="29"/>
    <x v="25"/>
    <n v="1"/>
    <n v="0"/>
    <n v="1"/>
    <n v="0"/>
    <n v="9"/>
    <n v="9"/>
    <n v="12"/>
    <x v="0"/>
    <n v="16"/>
    <n v="16"/>
    <n v="120"/>
    <n v="120"/>
    <x v="0"/>
    <x v="0"/>
    <m/>
    <m/>
    <n v="0"/>
  </r>
  <r>
    <x v="29"/>
    <x v="25"/>
    <n v="1"/>
    <n v="0"/>
    <n v="1"/>
    <n v="0"/>
    <n v="9"/>
    <n v="9"/>
    <n v="12"/>
    <x v="0"/>
    <n v="16"/>
    <n v="16"/>
    <n v="120"/>
    <n v="120"/>
    <x v="0"/>
    <x v="0"/>
    <m/>
    <m/>
    <n v="0"/>
  </r>
  <r>
    <x v="29"/>
    <x v="1"/>
    <n v="1"/>
    <n v="0"/>
    <n v="1"/>
    <n v="0"/>
    <n v="9"/>
    <n v="9"/>
    <n v="10"/>
    <x v="2"/>
    <n v="39"/>
    <n v="39"/>
    <n v="120"/>
    <n v="120"/>
    <x v="0"/>
    <x v="0"/>
    <m/>
    <m/>
    <n v="0"/>
  </r>
  <r>
    <x v="29"/>
    <x v="1"/>
    <n v="1"/>
    <n v="0"/>
    <n v="1"/>
    <n v="0"/>
    <n v="9"/>
    <n v="9"/>
    <n v="10"/>
    <x v="2"/>
    <n v="39"/>
    <n v="39"/>
    <n v="120"/>
    <n v="120"/>
    <x v="0"/>
    <x v="0"/>
    <m/>
    <m/>
    <n v="0"/>
  </r>
  <r>
    <x v="29"/>
    <x v="1"/>
    <n v="1"/>
    <n v="0"/>
    <n v="1"/>
    <n v="0"/>
    <n v="9"/>
    <n v="9"/>
    <n v="10"/>
    <x v="2"/>
    <n v="39"/>
    <n v="39"/>
    <n v="120"/>
    <n v="120"/>
    <x v="0"/>
    <x v="0"/>
    <m/>
    <m/>
    <n v="0"/>
  </r>
  <r>
    <x v="30"/>
    <x v="4"/>
    <n v="1"/>
    <n v="0"/>
    <n v="1"/>
    <n v="0"/>
    <n v="9"/>
    <n v="9"/>
    <n v="10"/>
    <x v="2"/>
    <n v="20"/>
    <n v="20"/>
    <n v="120"/>
    <n v="120"/>
    <x v="0"/>
    <x v="0"/>
    <m/>
    <m/>
    <n v="0"/>
  </r>
  <r>
    <x v="30"/>
    <x v="4"/>
    <n v="1"/>
    <n v="0"/>
    <n v="1"/>
    <n v="0"/>
    <n v="9"/>
    <n v="9"/>
    <n v="5"/>
    <x v="3"/>
    <n v="60"/>
    <n v="60"/>
    <n v="120"/>
    <n v="120"/>
    <x v="0"/>
    <x v="0"/>
    <m/>
    <m/>
    <n v="0"/>
  </r>
  <r>
    <x v="30"/>
    <x v="4"/>
    <n v="1"/>
    <n v="0"/>
    <n v="1"/>
    <n v="0"/>
    <n v="9"/>
    <n v="9"/>
    <n v="3"/>
    <x v="6"/>
    <n v="80"/>
    <n v="80"/>
    <n v="120"/>
    <n v="120"/>
    <x v="0"/>
    <x v="0"/>
    <m/>
    <m/>
    <n v="0"/>
  </r>
  <r>
    <x v="30"/>
    <x v="4"/>
    <n v="1"/>
    <n v="0"/>
    <n v="1"/>
    <n v="0"/>
    <n v="6.5"/>
    <n v="6.5"/>
    <n v="2"/>
    <x v="7"/>
    <n v="100"/>
    <n v="100"/>
    <n v="120"/>
    <n v="120"/>
    <x v="0"/>
    <x v="0"/>
    <m/>
    <m/>
    <n v="0"/>
  </r>
  <r>
    <x v="30"/>
    <x v="4"/>
    <n v="1"/>
    <n v="0"/>
    <n v="1"/>
    <n v="0"/>
    <n v="8.5"/>
    <n v="8.5"/>
    <n v="3"/>
    <x v="6"/>
    <n v="110"/>
    <n v="110"/>
    <n v="120"/>
    <n v="120"/>
    <x v="0"/>
    <x v="0"/>
    <m/>
    <m/>
    <n v="0"/>
  </r>
  <r>
    <x v="30"/>
    <x v="4"/>
    <n v="1"/>
    <n v="0"/>
    <n v="1"/>
    <n v="0"/>
    <n v="7"/>
    <n v="7"/>
    <n v="5"/>
    <x v="3"/>
    <n v="90"/>
    <n v="90"/>
    <n v="120"/>
    <n v="120"/>
    <x v="0"/>
    <x v="0"/>
    <m/>
    <m/>
    <n v="0"/>
  </r>
  <r>
    <x v="30"/>
    <x v="4"/>
    <n v="1"/>
    <n v="0"/>
    <n v="1"/>
    <n v="0"/>
    <n v="7"/>
    <n v="7"/>
    <n v="5"/>
    <x v="3"/>
    <n v="90"/>
    <n v="90"/>
    <n v="120"/>
    <n v="120"/>
    <x v="0"/>
    <x v="0"/>
    <m/>
    <m/>
    <n v="0"/>
  </r>
  <r>
    <x v="30"/>
    <x v="5"/>
    <n v="1"/>
    <n v="0"/>
    <n v="1"/>
    <n v="0"/>
    <n v="9"/>
    <n v="9"/>
    <n v="10"/>
    <x v="2"/>
    <n v="50"/>
    <n v="50"/>
    <n v="120"/>
    <n v="120"/>
    <x v="0"/>
    <x v="0"/>
    <m/>
    <m/>
    <n v="0"/>
  </r>
  <r>
    <x v="30"/>
    <x v="5"/>
    <n v="1"/>
    <n v="0"/>
    <n v="1"/>
    <n v="0"/>
    <n v="9"/>
    <n v="9"/>
    <n v="10"/>
    <x v="2"/>
    <n v="50"/>
    <n v="50"/>
    <n v="120"/>
    <n v="120"/>
    <x v="0"/>
    <x v="0"/>
    <m/>
    <m/>
    <n v="0"/>
  </r>
  <r>
    <x v="30"/>
    <x v="5"/>
    <n v="1"/>
    <n v="0"/>
    <n v="1"/>
    <n v="0"/>
    <n v="9"/>
    <n v="9"/>
    <n v="10"/>
    <x v="2"/>
    <n v="50"/>
    <n v="50"/>
    <n v="120"/>
    <n v="120"/>
    <x v="0"/>
    <x v="0"/>
    <m/>
    <m/>
    <n v="0"/>
  </r>
  <r>
    <x v="30"/>
    <x v="29"/>
    <n v="1"/>
    <n v="0"/>
    <n v="1"/>
    <n v="0"/>
    <n v="9"/>
    <n v="9"/>
    <n v="12"/>
    <x v="0"/>
    <n v="20"/>
    <n v="20"/>
    <n v="120"/>
    <n v="120"/>
    <x v="0"/>
    <x v="0"/>
    <m/>
    <m/>
    <n v="0"/>
  </r>
  <r>
    <x v="30"/>
    <x v="29"/>
    <n v="1"/>
    <n v="0"/>
    <n v="1"/>
    <n v="0"/>
    <n v="9"/>
    <n v="9"/>
    <n v="12"/>
    <x v="0"/>
    <n v="20"/>
    <n v="20"/>
    <n v="120"/>
    <n v="120"/>
    <x v="0"/>
    <x v="0"/>
    <m/>
    <m/>
    <n v="0"/>
  </r>
  <r>
    <x v="30"/>
    <x v="29"/>
    <n v="1"/>
    <n v="0"/>
    <n v="1"/>
    <n v="0"/>
    <n v="9"/>
    <n v="9"/>
    <n v="12"/>
    <x v="0"/>
    <n v="20"/>
    <n v="20"/>
    <n v="120"/>
    <n v="120"/>
    <x v="0"/>
    <x v="0"/>
    <m/>
    <m/>
    <n v="0"/>
  </r>
  <r>
    <x v="30"/>
    <x v="18"/>
    <n v="1"/>
    <n v="0"/>
    <n v="1"/>
    <n v="0"/>
    <n v="9"/>
    <n v="9"/>
    <n v="12"/>
    <x v="0"/>
    <n v="29"/>
    <n v="29"/>
    <n v="120"/>
    <n v="120"/>
    <x v="0"/>
    <x v="0"/>
    <m/>
    <m/>
    <n v="0"/>
  </r>
  <r>
    <x v="30"/>
    <x v="18"/>
    <n v="1"/>
    <n v="0"/>
    <n v="1"/>
    <n v="0"/>
    <n v="9"/>
    <n v="9"/>
    <n v="12"/>
    <x v="0"/>
    <n v="29"/>
    <n v="29"/>
    <n v="120"/>
    <n v="120"/>
    <x v="0"/>
    <x v="0"/>
    <m/>
    <m/>
    <n v="0"/>
  </r>
  <r>
    <x v="30"/>
    <x v="18"/>
    <n v="1"/>
    <n v="0"/>
    <n v="1"/>
    <n v="0"/>
    <n v="9"/>
    <n v="9"/>
    <n v="12"/>
    <x v="0"/>
    <n v="29"/>
    <n v="29"/>
    <n v="120"/>
    <n v="120"/>
    <x v="0"/>
    <x v="0"/>
    <m/>
    <m/>
    <n v="0"/>
  </r>
  <r>
    <x v="31"/>
    <x v="10"/>
    <n v="1"/>
    <n v="0"/>
    <n v="1"/>
    <n v="0"/>
    <n v="9"/>
    <n v="9"/>
    <n v="8"/>
    <x v="1"/>
    <n v="20"/>
    <n v="20"/>
    <n v="120"/>
    <n v="120"/>
    <x v="0"/>
    <x v="0"/>
    <m/>
    <m/>
    <n v="0"/>
  </r>
  <r>
    <x v="31"/>
    <x v="10"/>
    <n v="1"/>
    <n v="0"/>
    <n v="1"/>
    <n v="0"/>
    <n v="9"/>
    <n v="9"/>
    <n v="3"/>
    <x v="6"/>
    <n v="60"/>
    <n v="60"/>
    <n v="120"/>
    <n v="120"/>
    <x v="0"/>
    <x v="0"/>
    <m/>
    <m/>
    <n v="0"/>
  </r>
  <r>
    <x v="31"/>
    <x v="10"/>
    <n v="1"/>
    <n v="0"/>
    <n v="1"/>
    <n v="0"/>
    <n v="8"/>
    <n v="8"/>
    <n v="5"/>
    <x v="3"/>
    <n v="70"/>
    <n v="70"/>
    <n v="120"/>
    <n v="120"/>
    <x v="0"/>
    <x v="0"/>
    <m/>
    <m/>
    <n v="0"/>
  </r>
  <r>
    <x v="31"/>
    <x v="10"/>
    <n v="1"/>
    <n v="0"/>
    <n v="1"/>
    <n v="0"/>
    <n v="8"/>
    <n v="8"/>
    <n v="5"/>
    <x v="3"/>
    <n v="70"/>
    <n v="70"/>
    <n v="120"/>
    <n v="120"/>
    <x v="0"/>
    <x v="0"/>
    <m/>
    <m/>
    <n v="0"/>
  </r>
  <r>
    <x v="31"/>
    <x v="10"/>
    <n v="1"/>
    <n v="0"/>
    <n v="1"/>
    <n v="0"/>
    <n v="8"/>
    <n v="8"/>
    <n v="5"/>
    <x v="3"/>
    <n v="70"/>
    <n v="70"/>
    <n v="120"/>
    <n v="120"/>
    <x v="0"/>
    <x v="0"/>
    <m/>
    <m/>
    <n v="0"/>
  </r>
  <r>
    <x v="31"/>
    <x v="0"/>
    <n v="1"/>
    <n v="0"/>
    <n v="1"/>
    <n v="0"/>
    <n v="9"/>
    <n v="9"/>
    <n v="10"/>
    <x v="2"/>
    <n v="20"/>
    <n v="20"/>
    <n v="120"/>
    <n v="120"/>
    <x v="0"/>
    <x v="0"/>
    <m/>
    <m/>
    <n v="0"/>
  </r>
  <r>
    <x v="31"/>
    <x v="0"/>
    <n v="1"/>
    <n v="0"/>
    <n v="1"/>
    <n v="0"/>
    <n v="9"/>
    <n v="9"/>
    <n v="5"/>
    <x v="3"/>
    <n v="40"/>
    <n v="40"/>
    <n v="120"/>
    <n v="120"/>
    <x v="0"/>
    <x v="0"/>
    <m/>
    <m/>
    <n v="0"/>
  </r>
  <r>
    <x v="31"/>
    <x v="0"/>
    <n v="1"/>
    <n v="0"/>
    <n v="1"/>
    <n v="0"/>
    <n v="8"/>
    <n v="8"/>
    <n v="5"/>
    <x v="3"/>
    <n v="50"/>
    <n v="50"/>
    <n v="120"/>
    <n v="120"/>
    <x v="0"/>
    <x v="0"/>
    <m/>
    <m/>
    <n v="0"/>
  </r>
  <r>
    <x v="31"/>
    <x v="0"/>
    <n v="1"/>
    <n v="0"/>
    <n v="1"/>
    <n v="0"/>
    <n v="8"/>
    <n v="8"/>
    <n v="5"/>
    <x v="3"/>
    <n v="50"/>
    <n v="50"/>
    <n v="120"/>
    <n v="120"/>
    <x v="0"/>
    <x v="0"/>
    <m/>
    <m/>
    <n v="0"/>
  </r>
  <r>
    <x v="31"/>
    <x v="0"/>
    <n v="1"/>
    <n v="0"/>
    <n v="1"/>
    <n v="0"/>
    <n v="8"/>
    <n v="8"/>
    <n v="5"/>
    <x v="3"/>
    <n v="50"/>
    <n v="50"/>
    <n v="120"/>
    <n v="120"/>
    <x v="0"/>
    <x v="0"/>
    <m/>
    <m/>
    <n v="0"/>
  </r>
  <r>
    <x v="31"/>
    <x v="4"/>
    <n v="1"/>
    <n v="0"/>
    <n v="1"/>
    <n v="0"/>
    <n v="9"/>
    <n v="9"/>
    <n v="8"/>
    <x v="1"/>
    <n v="20"/>
    <n v="20"/>
    <n v="120"/>
    <n v="120"/>
    <x v="0"/>
    <x v="0"/>
    <m/>
    <m/>
    <n v="0"/>
  </r>
  <r>
    <x v="31"/>
    <x v="4"/>
    <n v="1"/>
    <n v="0"/>
    <n v="1"/>
    <n v="0"/>
    <n v="9"/>
    <n v="9"/>
    <n v="5"/>
    <x v="3"/>
    <n v="60"/>
    <n v="60"/>
    <n v="120"/>
    <n v="120"/>
    <x v="0"/>
    <x v="0"/>
    <m/>
    <m/>
    <n v="0"/>
  </r>
  <r>
    <x v="31"/>
    <x v="4"/>
    <n v="1"/>
    <n v="0"/>
    <n v="1"/>
    <n v="0"/>
    <n v="6"/>
    <n v="6"/>
    <n v="5"/>
    <x v="3"/>
    <n v="80"/>
    <n v="80"/>
    <n v="120"/>
    <n v="120"/>
    <x v="0"/>
    <x v="0"/>
    <m/>
    <m/>
    <n v="0"/>
  </r>
  <r>
    <x v="31"/>
    <x v="4"/>
    <n v="1"/>
    <n v="0"/>
    <n v="1"/>
    <n v="0"/>
    <n v="6"/>
    <n v="6"/>
    <n v="5"/>
    <x v="3"/>
    <n v="80"/>
    <n v="80"/>
    <n v="120"/>
    <n v="120"/>
    <x v="0"/>
    <x v="0"/>
    <m/>
    <m/>
    <n v="0"/>
  </r>
  <r>
    <x v="31"/>
    <x v="11"/>
    <n v="1"/>
    <n v="0"/>
    <n v="1"/>
    <n v="0"/>
    <n v="9"/>
    <n v="9"/>
    <n v="12"/>
    <x v="0"/>
    <n v="43"/>
    <n v="43"/>
    <n v="120"/>
    <n v="120"/>
    <x v="0"/>
    <x v="0"/>
    <m/>
    <m/>
    <n v="0"/>
  </r>
  <r>
    <x v="31"/>
    <x v="11"/>
    <n v="1"/>
    <n v="0"/>
    <n v="1"/>
    <n v="0"/>
    <n v="9"/>
    <n v="9"/>
    <n v="12"/>
    <x v="0"/>
    <n v="43"/>
    <n v="43"/>
    <n v="120"/>
    <n v="120"/>
    <x v="0"/>
    <x v="0"/>
    <m/>
    <m/>
    <n v="0"/>
  </r>
  <r>
    <x v="31"/>
    <x v="11"/>
    <n v="1"/>
    <n v="0"/>
    <n v="1"/>
    <n v="0"/>
    <n v="9"/>
    <n v="9"/>
    <n v="12"/>
    <x v="0"/>
    <n v="43"/>
    <n v="43"/>
    <n v="120"/>
    <n v="120"/>
    <x v="0"/>
    <x v="0"/>
    <m/>
    <m/>
    <n v="0"/>
  </r>
  <r>
    <x v="32"/>
    <x v="10"/>
    <n v="1"/>
    <n v="0"/>
    <n v="1"/>
    <n v="0"/>
    <n v="9"/>
    <n v="9"/>
    <n v="8"/>
    <x v="1"/>
    <n v="20"/>
    <n v="20"/>
    <n v="120"/>
    <n v="120"/>
    <x v="0"/>
    <x v="0"/>
    <m/>
    <m/>
    <n v="0"/>
  </r>
  <r>
    <x v="32"/>
    <x v="10"/>
    <n v="1"/>
    <n v="0"/>
    <n v="1"/>
    <n v="0"/>
    <n v="9"/>
    <n v="9"/>
    <n v="3"/>
    <x v="6"/>
    <n v="60"/>
    <n v="60"/>
    <n v="120"/>
    <n v="120"/>
    <x v="0"/>
    <x v="0"/>
    <m/>
    <m/>
    <n v="0"/>
  </r>
  <r>
    <x v="32"/>
    <x v="10"/>
    <n v="1"/>
    <n v="0"/>
    <n v="1"/>
    <n v="0"/>
    <n v="9"/>
    <n v="9"/>
    <n v="3"/>
    <x v="6"/>
    <n v="80"/>
    <n v="80"/>
    <n v="120"/>
    <n v="120"/>
    <x v="0"/>
    <x v="0"/>
    <m/>
    <m/>
    <n v="0"/>
  </r>
  <r>
    <x v="32"/>
    <x v="10"/>
    <n v="1"/>
    <n v="0"/>
    <n v="1"/>
    <n v="0"/>
    <n v="8"/>
    <n v="8"/>
    <n v="3"/>
    <x v="6"/>
    <n v="100"/>
    <n v="100"/>
    <n v="120"/>
    <n v="120"/>
    <x v="0"/>
    <x v="0"/>
    <m/>
    <m/>
    <n v="0"/>
  </r>
  <r>
    <x v="32"/>
    <x v="10"/>
    <n v="1"/>
    <n v="0"/>
    <n v="1"/>
    <n v="0"/>
    <n v="9"/>
    <n v="9"/>
    <n v="3"/>
    <x v="6"/>
    <n v="105"/>
    <n v="105"/>
    <n v="120"/>
    <n v="120"/>
    <x v="0"/>
    <x v="0"/>
    <m/>
    <m/>
    <n v="0"/>
  </r>
  <r>
    <x v="32"/>
    <x v="10"/>
    <n v="1"/>
    <n v="0"/>
    <n v="1"/>
    <n v="0"/>
    <n v="9"/>
    <n v="9"/>
    <n v="5"/>
    <x v="3"/>
    <n v="90"/>
    <n v="90"/>
    <n v="120"/>
    <n v="120"/>
    <x v="0"/>
    <x v="0"/>
    <m/>
    <m/>
    <n v="0"/>
  </r>
  <r>
    <x v="32"/>
    <x v="10"/>
    <n v="1"/>
    <n v="0"/>
    <n v="1"/>
    <n v="0"/>
    <n v="9"/>
    <n v="9"/>
    <n v="5"/>
    <x v="3"/>
    <n v="90"/>
    <n v="90"/>
    <n v="120"/>
    <n v="120"/>
    <x v="0"/>
    <x v="0"/>
    <m/>
    <m/>
    <n v="0"/>
  </r>
  <r>
    <x v="32"/>
    <x v="26"/>
    <n v="1"/>
    <n v="0"/>
    <n v="1"/>
    <n v="0"/>
    <n v="9"/>
    <n v="9"/>
    <n v="8"/>
    <x v="1"/>
    <n v="70"/>
    <n v="70"/>
    <n v="120"/>
    <n v="120"/>
    <x v="0"/>
    <x v="0"/>
    <m/>
    <m/>
    <n v="0"/>
  </r>
  <r>
    <x v="32"/>
    <x v="26"/>
    <n v="1"/>
    <n v="0"/>
    <n v="1"/>
    <n v="0"/>
    <n v="9"/>
    <n v="9"/>
    <n v="8"/>
    <x v="1"/>
    <n v="70"/>
    <n v="70"/>
    <n v="120"/>
    <n v="120"/>
    <x v="0"/>
    <x v="0"/>
    <m/>
    <m/>
    <n v="0"/>
  </r>
  <r>
    <x v="32"/>
    <x v="26"/>
    <n v="1"/>
    <n v="0"/>
    <n v="1"/>
    <n v="0"/>
    <n v="9"/>
    <n v="9"/>
    <n v="8"/>
    <x v="1"/>
    <n v="70"/>
    <n v="70"/>
    <n v="120"/>
    <n v="120"/>
    <x v="0"/>
    <x v="0"/>
    <m/>
    <m/>
    <n v="0"/>
  </r>
  <r>
    <x v="32"/>
    <x v="28"/>
    <n v="1"/>
    <n v="0"/>
    <n v="1"/>
    <n v="0"/>
    <n v="9"/>
    <n v="9"/>
    <n v="10"/>
    <x v="2"/>
    <n v="80"/>
    <n v="80"/>
    <n v="120"/>
    <n v="120"/>
    <x v="0"/>
    <x v="0"/>
    <m/>
    <m/>
    <n v="0"/>
  </r>
  <r>
    <x v="32"/>
    <x v="28"/>
    <n v="1"/>
    <n v="0"/>
    <n v="1"/>
    <n v="0"/>
    <n v="9"/>
    <n v="9"/>
    <n v="10"/>
    <x v="2"/>
    <n v="80"/>
    <n v="80"/>
    <n v="120"/>
    <n v="120"/>
    <x v="0"/>
    <x v="0"/>
    <m/>
    <m/>
    <n v="0"/>
  </r>
  <r>
    <x v="32"/>
    <x v="28"/>
    <n v="1"/>
    <n v="0"/>
    <n v="1"/>
    <n v="0"/>
    <n v="9"/>
    <n v="9"/>
    <n v="10"/>
    <x v="2"/>
    <n v="80"/>
    <n v="80"/>
    <n v="120"/>
    <n v="120"/>
    <x v="0"/>
    <x v="0"/>
    <m/>
    <m/>
    <n v="0"/>
  </r>
  <r>
    <x v="33"/>
    <x v="0"/>
    <n v="1"/>
    <n v="0"/>
    <n v="1"/>
    <n v="0"/>
    <n v="9"/>
    <n v="9"/>
    <n v="12"/>
    <x v="0"/>
    <n v="20"/>
    <n v="20"/>
    <n v="120"/>
    <n v="120"/>
    <x v="0"/>
    <x v="0"/>
    <m/>
    <m/>
    <n v="0"/>
  </r>
  <r>
    <x v="33"/>
    <x v="0"/>
    <n v="1"/>
    <n v="0"/>
    <n v="1"/>
    <n v="0"/>
    <n v="9"/>
    <n v="9"/>
    <n v="6"/>
    <x v="5"/>
    <n v="40"/>
    <n v="40"/>
    <n v="120"/>
    <n v="120"/>
    <x v="0"/>
    <x v="0"/>
    <m/>
    <m/>
    <n v="0"/>
  </r>
  <r>
    <x v="33"/>
    <x v="0"/>
    <n v="1"/>
    <n v="0"/>
    <n v="1"/>
    <n v="0"/>
    <n v="9"/>
    <n v="9"/>
    <n v="3"/>
    <x v="6"/>
    <n v="50"/>
    <n v="50"/>
    <n v="120"/>
    <n v="120"/>
    <x v="0"/>
    <x v="0"/>
    <m/>
    <m/>
    <n v="0"/>
  </r>
  <r>
    <x v="33"/>
    <x v="0"/>
    <n v="1"/>
    <n v="0"/>
    <n v="1"/>
    <n v="0"/>
    <n v="9"/>
    <n v="9"/>
    <n v="1"/>
    <x v="9"/>
    <n v="65"/>
    <n v="65"/>
    <n v="120"/>
    <n v="120"/>
    <x v="0"/>
    <x v="0"/>
    <m/>
    <m/>
    <n v="0"/>
  </r>
  <r>
    <x v="33"/>
    <x v="0"/>
    <n v="1"/>
    <n v="0"/>
    <n v="1"/>
    <n v="0"/>
    <n v="9"/>
    <n v="9"/>
    <n v="1"/>
    <x v="9"/>
    <n v="70"/>
    <n v="70"/>
    <n v="120"/>
    <n v="120"/>
    <x v="0"/>
    <x v="0"/>
    <m/>
    <m/>
    <n v="0"/>
  </r>
  <r>
    <x v="33"/>
    <x v="0"/>
    <n v="1"/>
    <n v="0"/>
    <n v="1"/>
    <n v="0"/>
    <n v="9"/>
    <n v="9"/>
    <n v="5"/>
    <x v="3"/>
    <n v="55"/>
    <n v="55"/>
    <n v="120"/>
    <n v="120"/>
    <x v="0"/>
    <x v="0"/>
    <m/>
    <m/>
    <n v="0"/>
  </r>
  <r>
    <x v="33"/>
    <x v="0"/>
    <n v="1"/>
    <n v="0"/>
    <n v="1"/>
    <n v="0"/>
    <n v="9"/>
    <n v="9"/>
    <n v="6"/>
    <x v="5"/>
    <n v="55"/>
    <n v="55"/>
    <n v="120"/>
    <n v="120"/>
    <x v="0"/>
    <x v="0"/>
    <m/>
    <m/>
    <n v="0"/>
  </r>
  <r>
    <x v="33"/>
    <x v="8"/>
    <n v="1"/>
    <n v="0"/>
    <n v="1"/>
    <n v="0"/>
    <n v="9"/>
    <n v="9"/>
    <n v="10"/>
    <x v="2"/>
    <n v="5"/>
    <n v="5"/>
    <n v="120"/>
    <n v="120"/>
    <x v="0"/>
    <x v="0"/>
    <m/>
    <m/>
    <n v="0"/>
  </r>
  <r>
    <x v="33"/>
    <x v="8"/>
    <n v="1"/>
    <n v="0"/>
    <n v="1"/>
    <n v="0"/>
    <n v="9"/>
    <n v="9"/>
    <n v="10"/>
    <x v="2"/>
    <n v="5"/>
    <n v="5"/>
    <n v="120"/>
    <n v="120"/>
    <x v="0"/>
    <x v="0"/>
    <m/>
    <m/>
    <n v="0"/>
  </r>
  <r>
    <x v="33"/>
    <x v="8"/>
    <n v="1"/>
    <n v="0"/>
    <n v="1"/>
    <n v="0"/>
    <n v="9"/>
    <n v="9"/>
    <n v="10"/>
    <x v="2"/>
    <n v="5"/>
    <n v="5"/>
    <n v="120"/>
    <n v="120"/>
    <x v="0"/>
    <x v="0"/>
    <m/>
    <m/>
    <n v="0"/>
  </r>
  <r>
    <x v="33"/>
    <x v="2"/>
    <n v="1"/>
    <n v="0"/>
    <n v="1"/>
    <n v="0"/>
    <n v="9"/>
    <n v="9"/>
    <n v="8"/>
    <x v="1"/>
    <n v="16"/>
    <n v="16"/>
    <n v="120"/>
    <n v="120"/>
    <x v="0"/>
    <x v="0"/>
    <m/>
    <m/>
    <n v="0"/>
  </r>
  <r>
    <x v="33"/>
    <x v="2"/>
    <n v="1"/>
    <n v="0"/>
    <n v="1"/>
    <n v="0"/>
    <n v="9"/>
    <n v="9"/>
    <n v="8"/>
    <x v="1"/>
    <n v="16"/>
    <n v="16"/>
    <n v="120"/>
    <n v="120"/>
    <x v="0"/>
    <x v="0"/>
    <m/>
    <m/>
    <n v="0"/>
  </r>
  <r>
    <x v="33"/>
    <x v="2"/>
    <n v="1"/>
    <n v="0"/>
    <n v="1"/>
    <n v="0"/>
    <n v="9"/>
    <n v="9"/>
    <n v="10"/>
    <x v="2"/>
    <n v="12"/>
    <n v="12"/>
    <n v="120"/>
    <n v="120"/>
    <x v="0"/>
    <x v="0"/>
    <m/>
    <m/>
    <n v="0"/>
  </r>
  <r>
    <x v="33"/>
    <x v="1"/>
    <n v="1"/>
    <n v="0"/>
    <n v="1"/>
    <n v="0"/>
    <n v="9"/>
    <n v="9"/>
    <n v="10"/>
    <x v="2"/>
    <n v="54"/>
    <n v="54"/>
    <n v="120"/>
    <n v="120"/>
    <x v="0"/>
    <x v="0"/>
    <m/>
    <m/>
    <n v="0"/>
  </r>
  <r>
    <x v="33"/>
    <x v="1"/>
    <n v="1"/>
    <n v="0"/>
    <n v="1"/>
    <n v="0"/>
    <n v="9"/>
    <n v="9"/>
    <n v="10"/>
    <x v="2"/>
    <n v="54"/>
    <n v="54"/>
    <n v="120"/>
    <n v="120"/>
    <x v="0"/>
    <x v="0"/>
    <m/>
    <m/>
    <n v="0"/>
  </r>
  <r>
    <x v="33"/>
    <x v="1"/>
    <n v="1"/>
    <n v="0"/>
    <n v="1"/>
    <n v="0"/>
    <n v="9"/>
    <n v="9"/>
    <n v="10"/>
    <x v="2"/>
    <n v="54"/>
    <n v="54"/>
    <n v="120"/>
    <n v="120"/>
    <x v="0"/>
    <x v="0"/>
    <m/>
    <m/>
    <n v="0"/>
  </r>
  <r>
    <x v="33"/>
    <x v="9"/>
    <n v="1"/>
    <n v="0"/>
    <n v="1"/>
    <n v="0"/>
    <n v="9"/>
    <n v="9"/>
    <n v="12"/>
    <x v="0"/>
    <n v="23"/>
    <n v="23"/>
    <n v="120"/>
    <n v="120"/>
    <x v="0"/>
    <x v="0"/>
    <m/>
    <m/>
    <n v="0"/>
  </r>
  <r>
    <x v="33"/>
    <x v="9"/>
    <n v="1"/>
    <n v="0"/>
    <n v="1"/>
    <n v="0"/>
    <n v="9"/>
    <n v="9"/>
    <n v="12"/>
    <x v="0"/>
    <n v="23"/>
    <n v="23"/>
    <n v="120"/>
    <n v="120"/>
    <x v="0"/>
    <x v="0"/>
    <m/>
    <m/>
    <n v="0"/>
  </r>
  <r>
    <x v="33"/>
    <x v="9"/>
    <n v="1"/>
    <n v="0"/>
    <n v="1"/>
    <n v="0"/>
    <n v="9"/>
    <n v="9"/>
    <n v="12"/>
    <x v="0"/>
    <n v="23"/>
    <n v="23"/>
    <n v="120"/>
    <n v="120"/>
    <x v="0"/>
    <x v="0"/>
    <m/>
    <m/>
    <n v="0"/>
  </r>
  <r>
    <x v="34"/>
    <x v="4"/>
    <n v="1"/>
    <n v="0"/>
    <n v="1"/>
    <n v="0"/>
    <n v="9"/>
    <n v="9"/>
    <n v="10"/>
    <x v="2"/>
    <n v="20"/>
    <n v="20"/>
    <n v="120"/>
    <n v="120"/>
    <x v="0"/>
    <x v="0"/>
    <m/>
    <m/>
    <n v="0"/>
  </r>
  <r>
    <x v="34"/>
    <x v="4"/>
    <n v="1"/>
    <n v="0"/>
    <n v="1"/>
    <n v="0"/>
    <n v="9"/>
    <n v="9"/>
    <n v="5"/>
    <x v="3"/>
    <n v="60"/>
    <n v="60"/>
    <n v="120"/>
    <n v="120"/>
    <x v="0"/>
    <x v="0"/>
    <m/>
    <m/>
    <n v="0"/>
  </r>
  <r>
    <x v="34"/>
    <x v="4"/>
    <n v="1"/>
    <n v="0"/>
    <n v="1"/>
    <n v="0"/>
    <n v="9"/>
    <n v="9"/>
    <n v="3"/>
    <x v="6"/>
    <n v="90"/>
    <n v="90"/>
    <n v="120"/>
    <n v="120"/>
    <x v="0"/>
    <x v="0"/>
    <m/>
    <m/>
    <n v="0"/>
  </r>
  <r>
    <x v="34"/>
    <x v="4"/>
    <n v="1"/>
    <n v="0"/>
    <n v="1"/>
    <n v="0"/>
    <n v="8.5"/>
    <n v="8.5"/>
    <n v="2"/>
    <x v="7"/>
    <n v="110"/>
    <n v="110"/>
    <n v="120"/>
    <n v="120"/>
    <x v="0"/>
    <x v="0"/>
    <m/>
    <m/>
    <n v="0"/>
  </r>
  <r>
    <x v="34"/>
    <x v="4"/>
    <n v="1"/>
    <n v="0"/>
    <n v="1"/>
    <n v="0"/>
    <n v="9"/>
    <n v="9"/>
    <n v="1"/>
    <x v="9"/>
    <n v="120"/>
    <n v="120"/>
    <n v="120"/>
    <n v="120"/>
    <x v="0"/>
    <x v="0"/>
    <m/>
    <m/>
    <n v="0"/>
  </r>
  <r>
    <x v="34"/>
    <x v="4"/>
    <n v="1"/>
    <n v="0"/>
    <n v="1"/>
    <n v="0"/>
    <n v="7"/>
    <n v="7"/>
    <n v="3"/>
    <x v="6"/>
    <n v="130"/>
    <n v="130"/>
    <n v="120"/>
    <n v="120"/>
    <x v="0"/>
    <x v="0"/>
    <m/>
    <m/>
    <n v="0"/>
  </r>
  <r>
    <x v="34"/>
    <x v="4"/>
    <n v="1"/>
    <n v="0"/>
    <n v="1"/>
    <n v="0"/>
    <n v="9"/>
    <n v="9"/>
    <n v="5"/>
    <x v="3"/>
    <n v="100"/>
    <n v="100"/>
    <n v="120"/>
    <n v="120"/>
    <x v="0"/>
    <x v="0"/>
    <m/>
    <m/>
    <n v="0"/>
  </r>
  <r>
    <x v="34"/>
    <x v="4"/>
    <n v="1"/>
    <n v="0"/>
    <n v="1"/>
    <n v="0"/>
    <n v="9"/>
    <n v="9"/>
    <n v="5"/>
    <x v="3"/>
    <n v="100"/>
    <n v="100"/>
    <n v="120"/>
    <n v="120"/>
    <x v="0"/>
    <x v="0"/>
    <m/>
    <m/>
    <n v="0"/>
  </r>
  <r>
    <x v="34"/>
    <x v="5"/>
    <n v="1"/>
    <n v="0"/>
    <n v="1"/>
    <n v="0"/>
    <n v="9"/>
    <n v="9"/>
    <n v="8"/>
    <x v="1"/>
    <n v="60"/>
    <n v="60"/>
    <n v="120"/>
    <n v="120"/>
    <x v="0"/>
    <x v="0"/>
    <m/>
    <m/>
    <n v="0"/>
  </r>
  <r>
    <x v="34"/>
    <x v="5"/>
    <n v="1"/>
    <n v="0"/>
    <n v="1"/>
    <n v="0"/>
    <n v="9"/>
    <n v="9"/>
    <n v="8"/>
    <x v="1"/>
    <n v="60"/>
    <n v="60"/>
    <n v="120"/>
    <n v="120"/>
    <x v="0"/>
    <x v="0"/>
    <m/>
    <m/>
    <n v="0"/>
  </r>
  <r>
    <x v="34"/>
    <x v="5"/>
    <n v="1"/>
    <n v="0"/>
    <n v="1"/>
    <n v="0"/>
    <n v="9"/>
    <n v="9"/>
    <n v="8"/>
    <x v="1"/>
    <n v="60"/>
    <n v="60"/>
    <n v="120"/>
    <n v="120"/>
    <x v="0"/>
    <x v="0"/>
    <m/>
    <m/>
    <n v="0"/>
  </r>
  <r>
    <x v="35"/>
    <x v="10"/>
    <n v="1"/>
    <n v="0"/>
    <n v="1"/>
    <n v="0"/>
    <n v="9"/>
    <n v="9"/>
    <n v="8"/>
    <x v="1"/>
    <n v="20"/>
    <n v="20"/>
    <n v="120"/>
    <n v="120"/>
    <x v="0"/>
    <x v="0"/>
    <m/>
    <m/>
    <n v="0"/>
  </r>
  <r>
    <x v="35"/>
    <x v="10"/>
    <n v="1"/>
    <n v="0"/>
    <n v="1"/>
    <n v="0"/>
    <n v="9"/>
    <n v="9"/>
    <n v="3"/>
    <x v="6"/>
    <n v="60"/>
    <n v="60"/>
    <n v="120"/>
    <n v="120"/>
    <x v="0"/>
    <x v="0"/>
    <m/>
    <m/>
    <n v="0"/>
  </r>
  <r>
    <x v="35"/>
    <x v="10"/>
    <n v="1"/>
    <n v="0"/>
    <n v="1"/>
    <n v="0"/>
    <n v="9"/>
    <n v="9"/>
    <n v="3"/>
    <x v="6"/>
    <n v="80"/>
    <n v="80"/>
    <n v="120"/>
    <n v="120"/>
    <x v="0"/>
    <x v="0"/>
    <m/>
    <m/>
    <n v="0"/>
  </r>
  <r>
    <x v="35"/>
    <x v="10"/>
    <n v="1"/>
    <n v="0"/>
    <n v="1"/>
    <n v="0"/>
    <n v="9"/>
    <n v="9"/>
    <n v="1"/>
    <x v="9"/>
    <n v="100"/>
    <n v="100"/>
    <n v="120"/>
    <n v="120"/>
    <x v="0"/>
    <x v="0"/>
    <m/>
    <m/>
    <n v="0"/>
  </r>
  <r>
    <x v="35"/>
    <x v="10"/>
    <n v="1"/>
    <n v="0"/>
    <n v="1"/>
    <n v="0"/>
    <n v="9"/>
    <n v="9"/>
    <n v="1"/>
    <x v="9"/>
    <n v="110"/>
    <n v="110"/>
    <n v="120"/>
    <n v="120"/>
    <x v="0"/>
    <x v="0"/>
    <m/>
    <m/>
    <n v="0"/>
  </r>
  <r>
    <x v="35"/>
    <x v="10"/>
    <n v="1"/>
    <n v="0"/>
    <n v="1"/>
    <n v="0"/>
    <n v="9"/>
    <n v="9"/>
    <n v="1"/>
    <x v="9"/>
    <n v="115"/>
    <n v="115"/>
    <n v="120"/>
    <n v="120"/>
    <x v="0"/>
    <x v="0"/>
    <m/>
    <m/>
    <n v="0"/>
  </r>
  <r>
    <x v="35"/>
    <x v="10"/>
    <n v="1"/>
    <n v="0"/>
    <n v="1"/>
    <n v="0"/>
    <n v="9"/>
    <n v="9"/>
    <n v="1"/>
    <x v="9"/>
    <n v="120"/>
    <n v="120"/>
    <n v="120"/>
    <n v="120"/>
    <x v="0"/>
    <x v="0"/>
    <m/>
    <m/>
    <n v="0"/>
  </r>
  <r>
    <x v="35"/>
    <x v="10"/>
    <n v="1"/>
    <n v="0"/>
    <n v="1"/>
    <n v="0"/>
    <n v="9"/>
    <n v="9"/>
    <n v="1"/>
    <x v="9"/>
    <n v="125"/>
    <n v="125"/>
    <n v="120"/>
    <n v="120"/>
    <x v="0"/>
    <x v="0"/>
    <m/>
    <m/>
    <n v="0"/>
  </r>
  <r>
    <x v="35"/>
    <x v="10"/>
    <n v="1"/>
    <n v="0"/>
    <n v="1"/>
    <n v="0"/>
    <n v="9"/>
    <n v="9"/>
    <n v="1"/>
    <x v="9"/>
    <n v="130"/>
    <n v="130"/>
    <n v="120"/>
    <n v="120"/>
    <x v="0"/>
    <x v="0"/>
    <m/>
    <m/>
    <n v="0"/>
  </r>
  <r>
    <x v="35"/>
    <x v="0"/>
    <n v="1"/>
    <n v="0"/>
    <n v="1"/>
    <n v="0"/>
    <n v="9"/>
    <n v="9"/>
    <n v="5"/>
    <x v="3"/>
    <n v="40"/>
    <n v="40"/>
    <n v="120"/>
    <n v="120"/>
    <x v="0"/>
    <x v="0"/>
    <m/>
    <m/>
    <n v="0"/>
  </r>
  <r>
    <x v="35"/>
    <x v="0"/>
    <n v="1"/>
    <n v="0"/>
    <n v="1"/>
    <n v="0"/>
    <n v="9"/>
    <n v="9"/>
    <n v="3"/>
    <x v="6"/>
    <n v="50"/>
    <n v="50"/>
    <n v="120"/>
    <n v="120"/>
    <x v="0"/>
    <x v="0"/>
    <m/>
    <m/>
    <n v="0"/>
  </r>
  <r>
    <x v="35"/>
    <x v="0"/>
    <n v="1"/>
    <n v="0"/>
    <n v="1"/>
    <n v="0"/>
    <n v="9"/>
    <n v="9"/>
    <n v="3"/>
    <x v="6"/>
    <n v="60"/>
    <n v="60"/>
    <n v="120"/>
    <n v="120"/>
    <x v="0"/>
    <x v="0"/>
    <m/>
    <m/>
    <n v="0"/>
  </r>
  <r>
    <x v="36"/>
    <x v="0"/>
    <n v="1"/>
    <n v="0"/>
    <n v="1"/>
    <n v="0"/>
    <n v="9"/>
    <n v="9"/>
    <n v="5"/>
    <x v="3"/>
    <n v="40"/>
    <n v="40"/>
    <n v="120"/>
    <n v="120"/>
    <x v="0"/>
    <x v="0"/>
    <m/>
    <m/>
    <n v="0"/>
  </r>
  <r>
    <x v="36"/>
    <x v="0"/>
    <n v="1"/>
    <n v="0"/>
    <n v="1"/>
    <n v="0"/>
    <n v="9"/>
    <n v="9"/>
    <n v="3"/>
    <x v="6"/>
    <n v="50"/>
    <n v="50"/>
    <n v="120"/>
    <n v="120"/>
    <x v="0"/>
    <x v="0"/>
    <m/>
    <m/>
    <n v="0"/>
  </r>
  <r>
    <x v="36"/>
    <x v="0"/>
    <n v="1"/>
    <n v="0"/>
    <n v="1"/>
    <n v="0"/>
    <n v="9"/>
    <n v="9"/>
    <n v="3"/>
    <x v="6"/>
    <n v="50"/>
    <n v="50"/>
    <n v="120"/>
    <n v="120"/>
    <x v="0"/>
    <x v="0"/>
    <m/>
    <m/>
    <n v="0"/>
  </r>
  <r>
    <x v="36"/>
    <x v="0"/>
    <n v="1"/>
    <n v="0"/>
    <n v="1"/>
    <n v="0"/>
    <n v="9"/>
    <n v="9"/>
    <n v="3"/>
    <x v="6"/>
    <n v="60"/>
    <n v="60"/>
    <n v="120"/>
    <n v="120"/>
    <x v="0"/>
    <x v="0"/>
    <m/>
    <m/>
    <n v="0"/>
  </r>
  <r>
    <x v="36"/>
    <x v="0"/>
    <n v="1"/>
    <n v="0"/>
    <n v="1"/>
    <n v="0"/>
    <n v="9"/>
    <n v="9"/>
    <n v="5"/>
    <x v="3"/>
    <n v="50"/>
    <n v="50"/>
    <n v="120"/>
    <n v="120"/>
    <x v="0"/>
    <x v="0"/>
    <m/>
    <m/>
    <n v="0"/>
  </r>
  <r>
    <x v="36"/>
    <x v="0"/>
    <n v="1"/>
    <n v="0"/>
    <n v="1"/>
    <n v="0"/>
    <n v="9"/>
    <n v="9"/>
    <n v="5"/>
    <x v="3"/>
    <n v="50"/>
    <n v="50"/>
    <n v="120"/>
    <n v="120"/>
    <x v="0"/>
    <x v="0"/>
    <m/>
    <m/>
    <n v="0"/>
  </r>
  <r>
    <x v="36"/>
    <x v="0"/>
    <n v="1"/>
    <n v="0"/>
    <n v="1"/>
    <n v="0"/>
    <n v="9"/>
    <n v="9"/>
    <n v="5"/>
    <x v="3"/>
    <n v="50"/>
    <n v="50"/>
    <n v="120"/>
    <n v="120"/>
    <x v="0"/>
    <x v="0"/>
    <m/>
    <m/>
    <n v="0"/>
  </r>
  <r>
    <x v="36"/>
    <x v="2"/>
    <n v="1"/>
    <n v="0"/>
    <n v="1"/>
    <n v="0"/>
    <n v="9"/>
    <n v="9"/>
    <n v="8"/>
    <x v="1"/>
    <n v="16"/>
    <n v="16"/>
    <n v="120"/>
    <n v="120"/>
    <x v="0"/>
    <x v="0"/>
    <m/>
    <m/>
    <n v="0"/>
  </r>
  <r>
    <x v="36"/>
    <x v="2"/>
    <n v="1"/>
    <n v="0"/>
    <n v="1"/>
    <n v="0"/>
    <n v="9"/>
    <n v="9"/>
    <n v="8"/>
    <x v="1"/>
    <n v="16"/>
    <n v="16"/>
    <n v="120"/>
    <n v="120"/>
    <x v="0"/>
    <x v="0"/>
    <m/>
    <m/>
    <n v="0"/>
  </r>
  <r>
    <x v="36"/>
    <x v="2"/>
    <n v="1"/>
    <n v="0"/>
    <n v="1"/>
    <n v="0"/>
    <n v="9"/>
    <n v="9"/>
    <n v="8"/>
    <x v="1"/>
    <n v="16"/>
    <n v="16"/>
    <n v="120"/>
    <n v="120"/>
    <x v="0"/>
    <x v="0"/>
    <m/>
    <m/>
    <n v="0"/>
  </r>
  <r>
    <x v="36"/>
    <x v="8"/>
    <n v="1"/>
    <n v="0"/>
    <n v="1"/>
    <n v="0"/>
    <n v="9"/>
    <n v="9"/>
    <n v="10"/>
    <x v="2"/>
    <n v="5"/>
    <n v="5"/>
    <n v="120"/>
    <n v="120"/>
    <x v="0"/>
    <x v="0"/>
    <m/>
    <m/>
    <n v="0"/>
  </r>
  <r>
    <x v="36"/>
    <x v="8"/>
    <n v="1"/>
    <n v="0"/>
    <n v="1"/>
    <n v="0"/>
    <n v="9"/>
    <n v="9"/>
    <n v="10"/>
    <x v="2"/>
    <n v="5"/>
    <n v="5"/>
    <n v="120"/>
    <n v="120"/>
    <x v="0"/>
    <x v="0"/>
    <m/>
    <m/>
    <n v="0"/>
  </r>
  <r>
    <x v="36"/>
    <x v="8"/>
    <n v="1"/>
    <n v="0"/>
    <n v="1"/>
    <n v="0"/>
    <n v="9"/>
    <n v="9"/>
    <n v="10"/>
    <x v="2"/>
    <n v="5"/>
    <n v="5"/>
    <n v="120"/>
    <n v="120"/>
    <x v="0"/>
    <x v="0"/>
    <m/>
    <m/>
    <n v="0"/>
  </r>
  <r>
    <x v="36"/>
    <x v="9"/>
    <n v="1"/>
    <n v="0"/>
    <n v="1"/>
    <n v="0"/>
    <n v="9"/>
    <n v="9"/>
    <n v="10"/>
    <x v="2"/>
    <n v="16"/>
    <n v="16"/>
    <n v="120"/>
    <n v="120"/>
    <x v="0"/>
    <x v="0"/>
    <m/>
    <m/>
    <n v="0"/>
  </r>
  <r>
    <x v="36"/>
    <x v="9"/>
    <n v="1"/>
    <n v="0"/>
    <n v="1"/>
    <n v="0"/>
    <n v="9"/>
    <n v="9"/>
    <n v="10"/>
    <x v="2"/>
    <n v="16"/>
    <n v="16"/>
    <n v="120"/>
    <n v="120"/>
    <x v="0"/>
    <x v="0"/>
    <m/>
    <m/>
    <n v="0"/>
  </r>
  <r>
    <x v="36"/>
    <x v="9"/>
    <n v="1"/>
    <n v="0"/>
    <n v="1"/>
    <n v="0"/>
    <n v="9"/>
    <n v="9"/>
    <n v="10"/>
    <x v="2"/>
    <n v="16"/>
    <n v="16"/>
    <n v="120"/>
    <n v="120"/>
    <x v="0"/>
    <x v="0"/>
    <m/>
    <m/>
    <n v="0"/>
  </r>
  <r>
    <x v="37"/>
    <x v="4"/>
    <n v="1"/>
    <n v="0"/>
    <n v="1"/>
    <n v="0"/>
    <n v="9"/>
    <n v="9"/>
    <n v="8"/>
    <x v="1"/>
    <n v="20"/>
    <n v="20"/>
    <n v="120"/>
    <n v="120"/>
    <x v="0"/>
    <x v="0"/>
    <m/>
    <m/>
    <n v="0"/>
  </r>
  <r>
    <x v="37"/>
    <x v="4"/>
    <n v="1"/>
    <n v="0"/>
    <n v="1"/>
    <n v="0"/>
    <n v="9"/>
    <n v="9"/>
    <n v="5"/>
    <x v="3"/>
    <n v="60"/>
    <n v="60"/>
    <n v="120"/>
    <n v="120"/>
    <x v="0"/>
    <x v="0"/>
    <m/>
    <m/>
    <n v="0"/>
  </r>
  <r>
    <x v="37"/>
    <x v="4"/>
    <n v="1"/>
    <n v="0"/>
    <n v="1"/>
    <n v="0"/>
    <n v="9"/>
    <n v="9"/>
    <n v="3"/>
    <x v="6"/>
    <n v="90"/>
    <n v="90"/>
    <n v="120"/>
    <n v="120"/>
    <x v="0"/>
    <x v="0"/>
    <m/>
    <m/>
    <n v="0"/>
  </r>
  <r>
    <x v="37"/>
    <x v="4"/>
    <n v="1"/>
    <n v="0"/>
    <n v="1"/>
    <n v="0"/>
    <n v="6.5"/>
    <n v="6.5"/>
    <n v="4"/>
    <x v="8"/>
    <n v="110"/>
    <n v="110"/>
    <n v="120"/>
    <n v="120"/>
    <x v="0"/>
    <x v="0"/>
    <m/>
    <m/>
    <n v="0"/>
  </r>
  <r>
    <x v="37"/>
    <x v="4"/>
    <n v="1"/>
    <n v="0"/>
    <n v="1"/>
    <n v="0"/>
    <n v="6.5"/>
    <n v="6.5"/>
    <n v="4"/>
    <x v="8"/>
    <n v="110"/>
    <n v="110"/>
    <n v="120"/>
    <n v="120"/>
    <x v="0"/>
    <x v="0"/>
    <m/>
    <m/>
    <n v="0"/>
  </r>
  <r>
    <x v="37"/>
    <x v="4"/>
    <n v="1"/>
    <n v="0"/>
    <n v="1"/>
    <n v="0"/>
    <n v="6.5"/>
    <n v="6.5"/>
    <n v="4"/>
    <x v="8"/>
    <n v="110"/>
    <n v="110"/>
    <n v="120"/>
    <n v="120"/>
    <x v="0"/>
    <x v="0"/>
    <m/>
    <m/>
    <n v="0"/>
  </r>
  <r>
    <x v="37"/>
    <x v="4"/>
    <n v="1"/>
    <n v="0"/>
    <n v="1"/>
    <n v="0"/>
    <n v="6.5"/>
    <n v="6.5"/>
    <n v="4"/>
    <x v="8"/>
    <n v="110"/>
    <n v="110"/>
    <n v="120"/>
    <n v="120"/>
    <x v="0"/>
    <x v="0"/>
    <m/>
    <m/>
    <n v="0"/>
  </r>
  <r>
    <x v="37"/>
    <x v="30"/>
    <n v="1"/>
    <n v="0"/>
    <n v="1"/>
    <n v="0"/>
    <n v="9"/>
    <n v="9"/>
    <n v="10"/>
    <x v="2"/>
    <n v="60"/>
    <n v="60"/>
    <n v="120"/>
    <n v="120"/>
    <x v="0"/>
    <x v="0"/>
    <m/>
    <m/>
    <n v="0"/>
  </r>
  <r>
    <x v="37"/>
    <x v="30"/>
    <n v="1"/>
    <n v="0"/>
    <n v="1"/>
    <n v="0"/>
    <n v="9"/>
    <n v="9"/>
    <n v="10"/>
    <x v="2"/>
    <n v="60"/>
    <n v="60"/>
    <n v="120"/>
    <n v="120"/>
    <x v="0"/>
    <x v="0"/>
    <m/>
    <m/>
    <n v="0"/>
  </r>
  <r>
    <x v="37"/>
    <x v="30"/>
    <n v="1"/>
    <n v="0"/>
    <n v="1"/>
    <n v="0"/>
    <n v="9"/>
    <n v="9"/>
    <n v="10"/>
    <x v="2"/>
    <n v="60"/>
    <n v="60"/>
    <n v="120"/>
    <n v="120"/>
    <x v="0"/>
    <x v="0"/>
    <m/>
    <m/>
    <n v="0"/>
  </r>
  <r>
    <x v="37"/>
    <x v="23"/>
    <n v="1"/>
    <n v="0"/>
    <n v="1"/>
    <n v="0"/>
    <n v="9"/>
    <n v="9"/>
    <n v="10"/>
    <x v="2"/>
    <n v="90"/>
    <n v="90"/>
    <n v="120"/>
    <n v="120"/>
    <x v="0"/>
    <x v="0"/>
    <m/>
    <m/>
    <n v="0"/>
  </r>
  <r>
    <x v="37"/>
    <x v="23"/>
    <n v="1"/>
    <n v="0"/>
    <n v="1"/>
    <n v="0"/>
    <n v="9"/>
    <n v="9"/>
    <n v="10"/>
    <x v="2"/>
    <n v="90"/>
    <n v="90"/>
    <n v="120"/>
    <n v="120"/>
    <x v="0"/>
    <x v="0"/>
    <m/>
    <m/>
    <n v="0"/>
  </r>
  <r>
    <x v="37"/>
    <x v="23"/>
    <n v="1"/>
    <n v="0"/>
    <n v="1"/>
    <n v="0"/>
    <n v="9"/>
    <n v="9"/>
    <n v="10"/>
    <x v="2"/>
    <n v="90"/>
    <n v="90"/>
    <n v="120"/>
    <n v="120"/>
    <x v="0"/>
    <x v="0"/>
    <m/>
    <m/>
    <n v="0"/>
  </r>
  <r>
    <x v="37"/>
    <x v="11"/>
    <n v="1"/>
    <n v="0"/>
    <n v="1"/>
    <n v="0"/>
    <n v="9"/>
    <n v="9"/>
    <n v="10"/>
    <x v="2"/>
    <n v="63"/>
    <n v="63"/>
    <n v="120"/>
    <n v="120"/>
    <x v="0"/>
    <x v="0"/>
    <m/>
    <m/>
    <n v="0"/>
  </r>
  <r>
    <x v="37"/>
    <x v="11"/>
    <n v="1"/>
    <n v="0"/>
    <n v="1"/>
    <n v="0"/>
    <n v="9"/>
    <n v="9"/>
    <n v="10"/>
    <x v="2"/>
    <n v="63"/>
    <n v="63"/>
    <n v="120"/>
    <n v="120"/>
    <x v="0"/>
    <x v="0"/>
    <m/>
    <m/>
    <n v="0"/>
  </r>
  <r>
    <x v="37"/>
    <x v="21"/>
    <n v="1"/>
    <n v="0"/>
    <n v="1"/>
    <n v="0"/>
    <n v="9"/>
    <n v="9"/>
    <n v="10"/>
    <x v="2"/>
    <n v="35"/>
    <n v="35"/>
    <n v="120"/>
    <n v="120"/>
    <x v="0"/>
    <x v="0"/>
    <m/>
    <m/>
    <n v="0"/>
  </r>
  <r>
    <x v="37"/>
    <x v="21"/>
    <n v="1"/>
    <n v="0"/>
    <n v="1"/>
    <n v="0"/>
    <n v="9"/>
    <n v="9"/>
    <n v="10"/>
    <x v="2"/>
    <n v="35"/>
    <n v="35"/>
    <n v="120"/>
    <n v="120"/>
    <x v="0"/>
    <x v="0"/>
    <m/>
    <m/>
    <n v="0"/>
  </r>
  <r>
    <x v="37"/>
    <x v="21"/>
    <n v="1"/>
    <n v="0"/>
    <n v="1"/>
    <n v="0"/>
    <n v="9"/>
    <n v="9"/>
    <n v="10"/>
    <x v="2"/>
    <n v="35"/>
    <n v="35"/>
    <n v="120"/>
    <n v="120"/>
    <x v="0"/>
    <x v="0"/>
    <m/>
    <m/>
    <n v="0"/>
  </r>
  <r>
    <x v="38"/>
    <x v="10"/>
    <n v="1"/>
    <n v="0"/>
    <n v="1"/>
    <n v="0"/>
    <n v="5"/>
    <n v="5"/>
    <n v="7"/>
    <x v="3"/>
    <n v="50"/>
    <n v="60"/>
    <n v="90"/>
    <n v="90"/>
    <x v="1"/>
    <x v="0"/>
    <m/>
    <m/>
    <n v="0"/>
  </r>
  <r>
    <x v="38"/>
    <x v="10"/>
    <n v="1"/>
    <n v="0"/>
    <n v="1"/>
    <n v="0"/>
    <n v="5"/>
    <n v="5"/>
    <n v="5"/>
    <x v="6"/>
    <n v="70"/>
    <n v="90"/>
    <n v="120"/>
    <n v="120"/>
    <x v="1"/>
    <x v="0"/>
    <m/>
    <m/>
    <n v="0"/>
  </r>
  <r>
    <x v="38"/>
    <x v="10"/>
    <n v="1"/>
    <n v="0"/>
    <n v="1"/>
    <n v="0"/>
    <n v="5"/>
    <n v="5"/>
    <n v="4"/>
    <x v="3"/>
    <n v="80"/>
    <n v="70"/>
    <n v="180"/>
    <n v="180"/>
    <x v="1"/>
    <x v="0"/>
    <m/>
    <m/>
    <n v="0"/>
  </r>
  <r>
    <x v="38"/>
    <x v="10"/>
    <n v="1"/>
    <n v="0"/>
    <n v="1"/>
    <n v="0"/>
    <n v="6.5"/>
    <n v="6.5"/>
    <n v="3"/>
    <x v="3"/>
    <n v="90"/>
    <n v="70"/>
    <n v="120"/>
    <n v="120"/>
    <x v="1"/>
    <x v="0"/>
    <m/>
    <m/>
    <n v="0"/>
  </r>
  <r>
    <x v="38"/>
    <x v="10"/>
    <n v="1"/>
    <n v="0"/>
    <n v="1"/>
    <n v="0"/>
    <n v="5"/>
    <n v="5"/>
    <n v="5"/>
    <x v="3"/>
    <n v="70"/>
    <n v="70"/>
    <n v="120"/>
    <n v="120"/>
    <x v="1"/>
    <x v="0"/>
    <m/>
    <m/>
    <n v="0"/>
  </r>
  <r>
    <x v="38"/>
    <x v="0"/>
    <n v="1"/>
    <n v="3"/>
    <n v="1"/>
    <n v="0"/>
    <n v="5"/>
    <n v="5"/>
    <n v="5"/>
    <x v="3"/>
    <n v="30"/>
    <n v="30"/>
    <n v="90"/>
    <n v="90"/>
    <x v="1"/>
    <x v="1"/>
    <m/>
    <m/>
    <n v="20"/>
  </r>
  <r>
    <x v="38"/>
    <x v="0"/>
    <n v="1"/>
    <n v="3"/>
    <n v="1"/>
    <n v="0"/>
    <n v="5"/>
    <n v="5"/>
    <n v="1"/>
    <x v="9"/>
    <n v="40"/>
    <n v="40"/>
    <n v="120"/>
    <n v="120"/>
    <x v="1"/>
    <x v="1"/>
    <m/>
    <m/>
    <n v="20"/>
  </r>
  <r>
    <x v="38"/>
    <x v="0"/>
    <n v="1"/>
    <n v="3"/>
    <n v="1"/>
    <n v="0"/>
    <n v="5"/>
    <n v="5"/>
    <n v="1"/>
    <x v="9"/>
    <n v="42.5"/>
    <n v="42.5"/>
    <n v="120"/>
    <n v="120"/>
    <x v="1"/>
    <x v="1"/>
    <m/>
    <m/>
    <n v="20"/>
  </r>
  <r>
    <x v="38"/>
    <x v="0"/>
    <n v="1"/>
    <n v="3"/>
    <n v="1"/>
    <n v="0"/>
    <n v="5"/>
    <n v="5"/>
    <n v="1"/>
    <x v="9"/>
    <n v="45"/>
    <n v="45"/>
    <n v="180"/>
    <n v="180"/>
    <x v="1"/>
    <x v="1"/>
    <m/>
    <m/>
    <n v="20"/>
  </r>
  <r>
    <x v="38"/>
    <x v="0"/>
    <n v="1"/>
    <n v="3"/>
    <n v="1"/>
    <n v="0"/>
    <n v="6"/>
    <n v="6"/>
    <n v="1"/>
    <x v="9"/>
    <n v="47.5"/>
    <n v="47.5"/>
    <n v="180"/>
    <n v="180"/>
    <x v="1"/>
    <x v="1"/>
    <m/>
    <m/>
    <n v="20"/>
  </r>
  <r>
    <x v="38"/>
    <x v="11"/>
    <n v="1"/>
    <n v="0"/>
    <n v="1"/>
    <n v="0"/>
    <n v="5"/>
    <n v="5"/>
    <n v="10"/>
    <x v="2"/>
    <m/>
    <n v="63"/>
    <n v="90"/>
    <n v="90"/>
    <x v="1"/>
    <x v="0"/>
    <m/>
    <m/>
    <n v="0"/>
  </r>
  <r>
    <x v="38"/>
    <x v="11"/>
    <n v="1"/>
    <n v="0"/>
    <n v="1"/>
    <n v="0"/>
    <n v="6"/>
    <n v="6"/>
    <n v="10"/>
    <x v="2"/>
    <m/>
    <n v="63"/>
    <n v="90"/>
    <n v="90"/>
    <x v="1"/>
    <x v="0"/>
    <m/>
    <m/>
    <n v="0"/>
  </r>
  <r>
    <x v="38"/>
    <x v="11"/>
    <n v="1"/>
    <n v="0"/>
    <n v="1"/>
    <n v="0"/>
    <n v="7"/>
    <n v="7"/>
    <n v="10"/>
    <x v="2"/>
    <m/>
    <n v="63"/>
    <n v="90"/>
    <n v="90"/>
    <x v="1"/>
    <x v="0"/>
    <m/>
    <m/>
    <n v="0"/>
  </r>
  <r>
    <x v="38"/>
    <x v="11"/>
    <n v="1"/>
    <n v="0"/>
    <n v="1"/>
    <n v="0"/>
    <n v="7"/>
    <n v="7"/>
    <n v="10"/>
    <x v="2"/>
    <m/>
    <n v="63"/>
    <n v="120"/>
    <n v="120"/>
    <x v="1"/>
    <x v="0"/>
    <m/>
    <m/>
    <n v="0"/>
  </r>
  <r>
    <x v="38"/>
    <x v="18"/>
    <n v="1"/>
    <n v="0"/>
    <n v="1"/>
    <n v="0"/>
    <n v="5"/>
    <n v="8"/>
    <n v="12"/>
    <x v="0"/>
    <m/>
    <n v="32"/>
    <n v="90"/>
    <n v="90"/>
    <x v="1"/>
    <x v="0"/>
    <m/>
    <m/>
    <n v="0"/>
  </r>
  <r>
    <x v="38"/>
    <x v="18"/>
    <n v="1"/>
    <n v="0"/>
    <n v="1"/>
    <n v="0"/>
    <n v="6"/>
    <n v="7"/>
    <n v="10"/>
    <x v="2"/>
    <m/>
    <n v="29"/>
    <n v="90"/>
    <n v="90"/>
    <x v="1"/>
    <x v="0"/>
    <m/>
    <m/>
    <n v="0"/>
  </r>
  <r>
    <x v="38"/>
    <x v="18"/>
    <n v="1"/>
    <n v="0"/>
    <n v="1"/>
    <n v="0"/>
    <n v="6"/>
    <n v="7"/>
    <n v="8"/>
    <x v="1"/>
    <m/>
    <n v="29"/>
    <n v="90"/>
    <n v="90"/>
    <x v="1"/>
    <x v="0"/>
    <m/>
    <m/>
    <n v="0"/>
  </r>
  <r>
    <x v="38"/>
    <x v="18"/>
    <n v="1"/>
    <n v="0"/>
    <n v="1"/>
    <n v="0"/>
    <n v="7"/>
    <n v="8"/>
    <n v="8"/>
    <x v="1"/>
    <m/>
    <n v="29"/>
    <n v="1"/>
    <n v="1"/>
    <x v="1"/>
    <x v="0"/>
    <m/>
    <m/>
    <n v="0"/>
  </r>
  <r>
    <x v="39"/>
    <x v="0"/>
    <n v="1"/>
    <n v="0"/>
    <n v="1"/>
    <n v="0"/>
    <n v="5"/>
    <n v="5"/>
    <n v="5"/>
    <x v="3"/>
    <n v="20"/>
    <n v="20"/>
    <n v="90"/>
    <n v="90"/>
    <x v="1"/>
    <x v="0"/>
    <m/>
    <m/>
    <n v="20"/>
  </r>
  <r>
    <x v="39"/>
    <x v="0"/>
    <n v="1"/>
    <n v="0"/>
    <n v="1"/>
    <n v="0"/>
    <n v="5"/>
    <n v="5"/>
    <n v="4"/>
    <x v="8"/>
    <n v="30"/>
    <n v="30"/>
    <n v="120"/>
    <n v="120"/>
    <x v="1"/>
    <x v="0"/>
    <m/>
    <m/>
    <n v="20"/>
  </r>
  <r>
    <x v="39"/>
    <x v="0"/>
    <n v="1"/>
    <n v="0"/>
    <n v="1"/>
    <n v="0"/>
    <n v="5.5"/>
    <n v="5.5"/>
    <n v="3"/>
    <x v="6"/>
    <n v="40"/>
    <n v="40"/>
    <n v="120"/>
    <n v="120"/>
    <x v="1"/>
    <x v="0"/>
    <m/>
    <m/>
    <n v="20"/>
  </r>
  <r>
    <x v="39"/>
    <x v="0"/>
    <n v="1"/>
    <n v="0"/>
    <n v="1"/>
    <n v="0"/>
    <n v="6"/>
    <n v="6"/>
    <n v="2"/>
    <x v="7"/>
    <n v="50"/>
    <n v="50"/>
    <n v="120"/>
    <n v="120"/>
    <x v="1"/>
    <x v="0"/>
    <m/>
    <m/>
    <n v="20"/>
  </r>
  <r>
    <x v="39"/>
    <x v="0"/>
    <n v="1"/>
    <n v="0"/>
    <n v="1"/>
    <n v="0"/>
    <n v="5"/>
    <n v="5"/>
    <n v="5"/>
    <x v="3"/>
    <n v="45"/>
    <n v="45"/>
    <n v="180"/>
    <n v="180"/>
    <x v="1"/>
    <x v="0"/>
    <m/>
    <m/>
    <n v="20"/>
  </r>
  <r>
    <x v="39"/>
    <x v="0"/>
    <n v="1"/>
    <n v="0"/>
    <n v="1"/>
    <n v="0"/>
    <n v="6"/>
    <n v="6"/>
    <n v="5"/>
    <x v="3"/>
    <n v="45"/>
    <n v="45"/>
    <n v="180"/>
    <n v="180"/>
    <x v="1"/>
    <x v="0"/>
    <m/>
    <m/>
    <n v="20"/>
  </r>
  <r>
    <x v="39"/>
    <x v="0"/>
    <n v="1"/>
    <n v="0"/>
    <n v="1"/>
    <n v="0"/>
    <n v="7"/>
    <n v="7"/>
    <n v="1"/>
    <x v="9"/>
    <m/>
    <n v="60"/>
    <n v="180"/>
    <n v="180"/>
    <x v="1"/>
    <x v="0"/>
    <m/>
    <m/>
    <n v="20"/>
  </r>
  <r>
    <x v="39"/>
    <x v="4"/>
    <n v="1"/>
    <n v="0"/>
    <n v="1"/>
    <n v="0"/>
    <n v="5"/>
    <n v="5"/>
    <n v="10"/>
    <x v="2"/>
    <n v="40"/>
    <n v="40"/>
    <n v="90"/>
    <n v="90"/>
    <x v="1"/>
    <x v="2"/>
    <m/>
    <m/>
    <n v="0"/>
  </r>
  <r>
    <x v="39"/>
    <x v="4"/>
    <n v="1"/>
    <n v="0"/>
    <n v="1"/>
    <n v="0"/>
    <n v="5"/>
    <n v="5"/>
    <n v="8"/>
    <x v="1"/>
    <n v="60"/>
    <n v="60"/>
    <n v="120"/>
    <n v="120"/>
    <x v="1"/>
    <x v="2"/>
    <m/>
    <m/>
    <n v="0"/>
  </r>
  <r>
    <x v="39"/>
    <x v="4"/>
    <n v="1"/>
    <n v="0"/>
    <n v="1"/>
    <n v="0"/>
    <n v="6.5"/>
    <n v="6.5"/>
    <n v="6"/>
    <x v="5"/>
    <n v="70"/>
    <n v="70"/>
    <n v="120"/>
    <n v="120"/>
    <x v="1"/>
    <x v="2"/>
    <m/>
    <m/>
    <n v="0"/>
  </r>
  <r>
    <x v="39"/>
    <x v="4"/>
    <n v="1"/>
    <n v="0"/>
    <n v="1"/>
    <n v="0"/>
    <n v="5.5"/>
    <n v="5.5"/>
    <n v="7"/>
    <x v="10"/>
    <n v="80"/>
    <n v="80"/>
    <n v="120"/>
    <n v="120"/>
    <x v="1"/>
    <x v="3"/>
    <m/>
    <m/>
    <n v="0"/>
  </r>
  <r>
    <x v="39"/>
    <x v="4"/>
    <n v="1"/>
    <n v="0"/>
    <n v="1"/>
    <n v="0"/>
    <n v="6"/>
    <n v="5"/>
    <n v="5"/>
    <x v="3"/>
    <n v="90"/>
    <n v="90"/>
    <n v="180"/>
    <n v="180"/>
    <x v="1"/>
    <x v="3"/>
    <m/>
    <m/>
    <n v="0"/>
  </r>
  <r>
    <x v="39"/>
    <x v="4"/>
    <n v="1"/>
    <n v="0"/>
    <n v="1"/>
    <n v="0"/>
    <n v="7"/>
    <n v="5"/>
    <n v="4"/>
    <x v="8"/>
    <n v="100"/>
    <n v="100"/>
    <n v="300"/>
    <n v="300"/>
    <x v="1"/>
    <x v="3"/>
    <m/>
    <m/>
    <n v="0"/>
  </r>
  <r>
    <x v="39"/>
    <x v="1"/>
    <n v="1"/>
    <n v="0"/>
    <n v="1"/>
    <n v="0"/>
    <n v="5"/>
    <n v="5"/>
    <n v="12"/>
    <x v="0"/>
    <m/>
    <n v="39"/>
    <n v="90"/>
    <n v="90"/>
    <x v="1"/>
    <x v="0"/>
    <m/>
    <m/>
    <n v="0"/>
  </r>
  <r>
    <x v="39"/>
    <x v="1"/>
    <n v="1"/>
    <n v="0"/>
    <n v="1"/>
    <n v="0"/>
    <n v="6"/>
    <n v="6"/>
    <n v="10"/>
    <x v="2"/>
    <m/>
    <n v="39"/>
    <n v="90"/>
    <n v="90"/>
    <x v="1"/>
    <x v="0"/>
    <m/>
    <m/>
    <n v="0"/>
  </r>
  <r>
    <x v="39"/>
    <x v="1"/>
    <n v="1"/>
    <n v="0"/>
    <n v="1"/>
    <n v="0"/>
    <n v="7"/>
    <n v="6"/>
    <n v="8"/>
    <x v="1"/>
    <m/>
    <n v="39"/>
    <n v="90"/>
    <n v="90"/>
    <x v="1"/>
    <x v="0"/>
    <m/>
    <m/>
    <n v="0"/>
  </r>
  <r>
    <x v="39"/>
    <x v="1"/>
    <n v="1"/>
    <n v="0"/>
    <n v="1"/>
    <n v="0"/>
    <n v="8"/>
    <n v="8"/>
    <n v="8"/>
    <x v="1"/>
    <m/>
    <n v="45"/>
    <n v="120"/>
    <n v="120"/>
    <x v="1"/>
    <x v="0"/>
    <m/>
    <m/>
    <n v="0"/>
  </r>
  <r>
    <x v="39"/>
    <x v="14"/>
    <n v="1"/>
    <n v="0"/>
    <n v="1"/>
    <n v="0"/>
    <n v="5"/>
    <n v="5"/>
    <n v="12"/>
    <x v="0"/>
    <m/>
    <n v="16.3"/>
    <n v="90"/>
    <n v="90"/>
    <x v="1"/>
    <x v="0"/>
    <m/>
    <m/>
    <n v="0"/>
  </r>
  <r>
    <x v="39"/>
    <x v="14"/>
    <n v="1"/>
    <n v="0"/>
    <n v="1"/>
    <n v="0"/>
    <n v="6"/>
    <n v="6"/>
    <n v="10"/>
    <x v="2"/>
    <m/>
    <n v="18"/>
    <n v="90"/>
    <n v="90"/>
    <x v="1"/>
    <x v="0"/>
    <m/>
    <m/>
    <n v="0"/>
  </r>
  <r>
    <x v="39"/>
    <x v="14"/>
    <n v="1"/>
    <n v="0"/>
    <n v="1"/>
    <n v="0"/>
    <n v="7"/>
    <n v="7"/>
    <n v="8"/>
    <x v="1"/>
    <m/>
    <n v="18"/>
    <n v="90"/>
    <n v="90"/>
    <x v="1"/>
    <x v="0"/>
    <m/>
    <m/>
    <n v="0"/>
  </r>
  <r>
    <x v="39"/>
    <x v="14"/>
    <n v="1"/>
    <n v="0"/>
    <n v="1"/>
    <n v="0"/>
    <n v="8"/>
    <n v="8"/>
    <n v="8"/>
    <x v="1"/>
    <m/>
    <n v="18"/>
    <n v="1"/>
    <n v="1"/>
    <x v="1"/>
    <x v="0"/>
    <m/>
    <m/>
    <n v="0"/>
  </r>
  <r>
    <x v="40"/>
    <x v="10"/>
    <n v="3"/>
    <n v="0"/>
    <n v="1"/>
    <n v="0"/>
    <n v="5"/>
    <n v="5"/>
    <n v="2"/>
    <x v="7"/>
    <n v="40"/>
    <n v="40"/>
    <n v="90"/>
    <n v="90"/>
    <x v="1"/>
    <x v="1"/>
    <m/>
    <m/>
    <n v="0"/>
  </r>
  <r>
    <x v="40"/>
    <x v="10"/>
    <n v="3"/>
    <n v="0"/>
    <n v="1"/>
    <n v="0"/>
    <n v="5"/>
    <n v="5"/>
    <n v="2"/>
    <x v="7"/>
    <n v="50"/>
    <n v="50"/>
    <n v="120"/>
    <n v="120"/>
    <x v="1"/>
    <x v="1"/>
    <m/>
    <m/>
    <n v="0"/>
  </r>
  <r>
    <x v="40"/>
    <x v="10"/>
    <n v="3"/>
    <n v="0"/>
    <n v="1"/>
    <n v="0"/>
    <n v="5.5"/>
    <n v="5"/>
    <n v="2"/>
    <x v="7"/>
    <n v="60"/>
    <n v="60"/>
    <n v="120"/>
    <n v="120"/>
    <x v="1"/>
    <x v="1"/>
    <m/>
    <m/>
    <n v="0"/>
  </r>
  <r>
    <x v="40"/>
    <x v="10"/>
    <n v="3"/>
    <n v="0"/>
    <n v="1"/>
    <n v="0"/>
    <n v="6"/>
    <n v="5"/>
    <n v="2"/>
    <x v="7"/>
    <n v="70"/>
    <n v="70"/>
    <n v="180"/>
    <n v="180"/>
    <x v="1"/>
    <x v="1"/>
    <m/>
    <m/>
    <n v="0"/>
  </r>
  <r>
    <x v="40"/>
    <x v="10"/>
    <n v="3"/>
    <n v="0"/>
    <n v="1"/>
    <n v="0"/>
    <n v="6"/>
    <n v="7.5"/>
    <n v="2"/>
    <x v="7"/>
    <n v="80"/>
    <n v="80"/>
    <n v="180"/>
    <n v="180"/>
    <x v="1"/>
    <x v="1"/>
    <m/>
    <m/>
    <n v="0"/>
  </r>
  <r>
    <x v="40"/>
    <x v="10"/>
    <n v="3"/>
    <n v="0"/>
    <n v="1"/>
    <n v="0"/>
    <n v="6.5"/>
    <n v="7"/>
    <n v="2"/>
    <x v="7"/>
    <n v="90"/>
    <n v="90"/>
    <n v="180"/>
    <n v="180"/>
    <x v="1"/>
    <x v="1"/>
    <m/>
    <m/>
    <n v="0"/>
  </r>
  <r>
    <x v="40"/>
    <x v="31"/>
    <n v="1"/>
    <n v="0"/>
    <n v="1"/>
    <n v="0"/>
    <n v="5"/>
    <n v="7"/>
    <n v="12"/>
    <x v="0"/>
    <m/>
    <n v="14"/>
    <n v="90"/>
    <n v="90"/>
    <x v="1"/>
    <x v="0"/>
    <m/>
    <m/>
    <n v="0"/>
  </r>
  <r>
    <x v="40"/>
    <x v="31"/>
    <n v="1"/>
    <n v="0"/>
    <n v="1"/>
    <n v="0"/>
    <n v="6"/>
    <n v="6"/>
    <n v="10"/>
    <x v="2"/>
    <m/>
    <n v="14"/>
    <n v="90"/>
    <n v="90"/>
    <x v="1"/>
    <x v="0"/>
    <m/>
    <m/>
    <n v="0"/>
  </r>
  <r>
    <x v="40"/>
    <x v="31"/>
    <n v="1"/>
    <n v="0"/>
    <n v="1"/>
    <n v="0"/>
    <n v="7"/>
    <n v="7"/>
    <n v="8"/>
    <x v="1"/>
    <m/>
    <n v="14"/>
    <n v="90"/>
    <n v="90"/>
    <x v="1"/>
    <x v="0"/>
    <m/>
    <m/>
    <n v="0"/>
  </r>
  <r>
    <x v="40"/>
    <x v="31"/>
    <n v="1"/>
    <n v="0"/>
    <n v="1"/>
    <n v="0"/>
    <n v="7"/>
    <n v="8.5"/>
    <n v="8"/>
    <x v="1"/>
    <m/>
    <n v="14"/>
    <n v="120"/>
    <n v="120"/>
    <x v="1"/>
    <x v="0"/>
    <m/>
    <m/>
    <n v="0"/>
  </r>
  <r>
    <x v="40"/>
    <x v="32"/>
    <n v="1"/>
    <n v="0"/>
    <n v="1"/>
    <n v="0"/>
    <n v="5"/>
    <n v="8"/>
    <n v="12"/>
    <x v="0"/>
    <m/>
    <n v="59"/>
    <n v="90"/>
    <n v="90"/>
    <x v="1"/>
    <x v="0"/>
    <m/>
    <m/>
    <n v="0"/>
  </r>
  <r>
    <x v="40"/>
    <x v="32"/>
    <n v="1"/>
    <n v="0"/>
    <n v="1"/>
    <n v="0"/>
    <n v="6"/>
    <n v="6"/>
    <n v="10"/>
    <x v="2"/>
    <m/>
    <n v="52"/>
    <n v="90"/>
    <n v="90"/>
    <x v="1"/>
    <x v="0"/>
    <m/>
    <m/>
    <n v="0"/>
  </r>
  <r>
    <x v="40"/>
    <x v="32"/>
    <n v="1"/>
    <n v="0"/>
    <n v="1"/>
    <n v="0"/>
    <n v="7"/>
    <n v="7"/>
    <n v="8"/>
    <x v="1"/>
    <m/>
    <n v="45"/>
    <n v="90"/>
    <n v="90"/>
    <x v="1"/>
    <x v="0"/>
    <m/>
    <m/>
    <n v="0"/>
  </r>
  <r>
    <x v="40"/>
    <x v="32"/>
    <n v="1"/>
    <n v="0"/>
    <n v="1"/>
    <n v="0"/>
    <n v="8"/>
    <n v="8"/>
    <n v="8"/>
    <x v="1"/>
    <m/>
    <n v="45"/>
    <n v="120"/>
    <n v="120"/>
    <x v="1"/>
    <x v="0"/>
    <m/>
    <m/>
    <n v="0"/>
  </r>
  <r>
    <x v="40"/>
    <x v="33"/>
    <n v="1"/>
    <n v="0"/>
    <n v="1"/>
    <n v="0"/>
    <n v="6"/>
    <n v="6"/>
    <n v="12"/>
    <x v="0"/>
    <m/>
    <n v="14"/>
    <n v="10"/>
    <n v="10"/>
    <x v="1"/>
    <x v="4"/>
    <m/>
    <m/>
    <n v="0"/>
  </r>
  <r>
    <x v="40"/>
    <x v="34"/>
    <n v="1"/>
    <n v="0"/>
    <n v="1"/>
    <n v="0"/>
    <n v="6"/>
    <n v="6"/>
    <n v="12"/>
    <x v="0"/>
    <m/>
    <n v="14"/>
    <n v="90"/>
    <n v="90"/>
    <x v="1"/>
    <x v="4"/>
    <m/>
    <m/>
    <n v="0"/>
  </r>
  <r>
    <x v="40"/>
    <x v="33"/>
    <n v="1"/>
    <n v="0"/>
    <n v="1"/>
    <n v="0"/>
    <n v="7"/>
    <n v="7"/>
    <n v="10"/>
    <x v="2"/>
    <m/>
    <n v="16.3"/>
    <n v="10"/>
    <n v="10"/>
    <x v="1"/>
    <x v="4"/>
    <m/>
    <m/>
    <n v="0"/>
  </r>
  <r>
    <x v="40"/>
    <x v="34"/>
    <n v="1"/>
    <n v="0"/>
    <n v="1"/>
    <n v="0"/>
    <n v="7"/>
    <n v="7"/>
    <n v="10"/>
    <x v="2"/>
    <m/>
    <n v="18"/>
    <n v="90"/>
    <n v="90"/>
    <x v="1"/>
    <x v="4"/>
    <m/>
    <m/>
    <n v="0"/>
  </r>
  <r>
    <x v="40"/>
    <x v="33"/>
    <n v="1"/>
    <n v="0"/>
    <n v="1"/>
    <n v="0"/>
    <n v="7"/>
    <n v="7"/>
    <n v="8"/>
    <x v="1"/>
    <m/>
    <n v="18"/>
    <n v="10"/>
    <n v="10"/>
    <x v="1"/>
    <x v="4"/>
    <m/>
    <m/>
    <n v="0"/>
  </r>
  <r>
    <x v="40"/>
    <x v="34"/>
    <n v="1"/>
    <n v="0"/>
    <n v="1"/>
    <n v="0"/>
    <n v="7"/>
    <n v="7"/>
    <n v="8"/>
    <x v="1"/>
    <m/>
    <n v="20.3"/>
    <n v="1"/>
    <n v="1"/>
    <x v="1"/>
    <x v="4"/>
    <m/>
    <m/>
    <n v="0"/>
  </r>
  <r>
    <x v="41"/>
    <x v="4"/>
    <n v="1"/>
    <n v="0"/>
    <n v="1"/>
    <n v="0"/>
    <n v="5"/>
    <n v="5"/>
    <n v="7"/>
    <x v="10"/>
    <n v="40"/>
    <n v="20"/>
    <n v="90"/>
    <n v="90"/>
    <x v="1"/>
    <x v="5"/>
    <m/>
    <m/>
    <n v="0"/>
  </r>
  <r>
    <x v="41"/>
    <x v="4"/>
    <n v="1"/>
    <n v="0"/>
    <n v="1"/>
    <n v="0"/>
    <n v="5"/>
    <n v="5"/>
    <n v="5"/>
    <x v="3"/>
    <n v="60"/>
    <n v="60"/>
    <n v="120"/>
    <n v="120"/>
    <x v="1"/>
    <x v="5"/>
    <m/>
    <m/>
    <n v="0"/>
  </r>
  <r>
    <x v="41"/>
    <x v="4"/>
    <n v="1"/>
    <n v="0"/>
    <n v="1"/>
    <n v="0"/>
    <n v="5"/>
    <n v="5"/>
    <n v="4"/>
    <x v="8"/>
    <n v="80"/>
    <n v="80"/>
    <n v="120"/>
    <n v="120"/>
    <x v="1"/>
    <x v="5"/>
    <m/>
    <m/>
    <n v="0"/>
  </r>
  <r>
    <x v="41"/>
    <x v="4"/>
    <n v="1"/>
    <n v="0"/>
    <n v="1"/>
    <n v="0"/>
    <n v="5.5"/>
    <n v="6"/>
    <n v="3"/>
    <x v="6"/>
    <n v="90"/>
    <n v="90"/>
    <n v="180"/>
    <n v="180"/>
    <x v="1"/>
    <x v="5"/>
    <m/>
    <m/>
    <n v="0"/>
  </r>
  <r>
    <x v="41"/>
    <x v="4"/>
    <n v="1"/>
    <n v="0"/>
    <n v="1"/>
    <n v="0"/>
    <n v="6.5"/>
    <n v="6.5"/>
    <n v="2"/>
    <x v="7"/>
    <n v="100"/>
    <n v="100"/>
    <n v="180"/>
    <n v="180"/>
    <x v="1"/>
    <x v="5"/>
    <m/>
    <m/>
    <n v="0"/>
  </r>
  <r>
    <x v="41"/>
    <x v="4"/>
    <n v="1"/>
    <n v="0"/>
    <n v="1"/>
    <n v="0"/>
    <n v="5.5"/>
    <n v="7.5"/>
    <n v="7"/>
    <x v="10"/>
    <n v="85"/>
    <n v="85"/>
    <n v="180"/>
    <n v="180"/>
    <x v="1"/>
    <x v="5"/>
    <m/>
    <m/>
    <n v="0"/>
  </r>
  <r>
    <x v="41"/>
    <x v="4"/>
    <n v="1"/>
    <n v="0"/>
    <n v="1"/>
    <n v="0"/>
    <n v="5.5"/>
    <n v="7"/>
    <n v="5"/>
    <x v="3"/>
    <n v="95"/>
    <n v="95"/>
    <n v="180"/>
    <n v="180"/>
    <x v="1"/>
    <x v="5"/>
    <m/>
    <m/>
    <n v="0"/>
  </r>
  <r>
    <x v="41"/>
    <x v="4"/>
    <n v="1"/>
    <n v="0"/>
    <n v="1"/>
    <n v="0"/>
    <n v="6"/>
    <n v="7"/>
    <n v="1"/>
    <x v="9"/>
    <n v="105"/>
    <n v="105"/>
    <n v="180"/>
    <n v="180"/>
    <x v="1"/>
    <x v="5"/>
    <m/>
    <m/>
    <n v="0"/>
  </r>
  <r>
    <x v="41"/>
    <x v="0"/>
    <n v="1"/>
    <n v="0"/>
    <n v="1"/>
    <n v="0"/>
    <n v="5"/>
    <n v="5"/>
    <n v="3"/>
    <x v="6"/>
    <n v="20"/>
    <n v="20"/>
    <n v="90"/>
    <n v="90"/>
    <x v="1"/>
    <x v="6"/>
    <m/>
    <m/>
    <n v="20"/>
  </r>
  <r>
    <x v="41"/>
    <x v="0"/>
    <n v="1"/>
    <n v="0"/>
    <n v="1"/>
    <n v="0"/>
    <n v="5"/>
    <n v="5"/>
    <n v="3"/>
    <x v="6"/>
    <n v="30"/>
    <n v="30"/>
    <n v="120"/>
    <n v="120"/>
    <x v="1"/>
    <x v="6"/>
    <m/>
    <m/>
    <n v="20"/>
  </r>
  <r>
    <x v="41"/>
    <x v="0"/>
    <n v="1"/>
    <n v="0"/>
    <n v="1"/>
    <n v="0"/>
    <n v="5"/>
    <n v="5"/>
    <n v="3"/>
    <x v="6"/>
    <n v="40"/>
    <n v="40"/>
    <n v="120"/>
    <n v="120"/>
    <x v="1"/>
    <x v="6"/>
    <m/>
    <m/>
    <n v="20"/>
  </r>
  <r>
    <x v="41"/>
    <x v="0"/>
    <n v="1"/>
    <n v="0"/>
    <n v="1"/>
    <n v="0"/>
    <n v="5.5"/>
    <n v="5.5"/>
    <n v="3"/>
    <x v="6"/>
    <n v="45"/>
    <n v="45"/>
    <n v="120"/>
    <n v="120"/>
    <x v="1"/>
    <x v="6"/>
    <m/>
    <m/>
    <n v="20"/>
  </r>
  <r>
    <x v="41"/>
    <x v="0"/>
    <n v="1"/>
    <n v="0"/>
    <n v="1"/>
    <n v="0"/>
    <n v="6.5"/>
    <n v="6.5"/>
    <n v="3"/>
    <x v="6"/>
    <n v="50"/>
    <n v="50"/>
    <n v="180"/>
    <n v="180"/>
    <x v="1"/>
    <x v="6"/>
    <m/>
    <m/>
    <n v="20"/>
  </r>
  <r>
    <x v="41"/>
    <x v="35"/>
    <n v="1"/>
    <n v="0"/>
    <n v="1"/>
    <n v="0"/>
    <n v="6"/>
    <n v="6"/>
    <m/>
    <x v="7"/>
    <n v="1"/>
    <n v="1"/>
    <n v="90"/>
    <n v="90"/>
    <x v="1"/>
    <x v="0"/>
    <m/>
    <m/>
    <n v="0"/>
  </r>
  <r>
    <x v="41"/>
    <x v="35"/>
    <n v="1"/>
    <n v="0"/>
    <n v="1"/>
    <n v="0"/>
    <n v="6"/>
    <n v="9.5"/>
    <m/>
    <x v="6"/>
    <n v="1"/>
    <n v="1"/>
    <n v="90"/>
    <n v="90"/>
    <x v="1"/>
    <x v="0"/>
    <m/>
    <m/>
    <n v="0"/>
  </r>
  <r>
    <x v="41"/>
    <x v="35"/>
    <n v="1"/>
    <n v="0"/>
    <n v="1"/>
    <n v="0"/>
    <n v="7"/>
    <n v="9.5"/>
    <m/>
    <x v="6"/>
    <n v="1"/>
    <n v="1"/>
    <n v="90"/>
    <n v="90"/>
    <x v="1"/>
    <x v="0"/>
    <m/>
    <m/>
    <n v="0"/>
  </r>
  <r>
    <x v="41"/>
    <x v="35"/>
    <n v="1"/>
    <n v="0"/>
    <n v="1"/>
    <n v="0"/>
    <n v="7"/>
    <n v="9.5"/>
    <m/>
    <x v="6"/>
    <n v="1"/>
    <n v="1"/>
    <n v="120"/>
    <n v="120"/>
    <x v="1"/>
    <x v="0"/>
    <m/>
    <m/>
    <n v="0"/>
  </r>
  <r>
    <x v="41"/>
    <x v="36"/>
    <n v="1"/>
    <n v="0"/>
    <n v="1"/>
    <n v="0"/>
    <n v="6"/>
    <n v="5"/>
    <n v="12"/>
    <x v="0"/>
    <m/>
    <n v="18"/>
    <n v="10"/>
    <n v="10"/>
    <x v="1"/>
    <x v="4"/>
    <m/>
    <m/>
    <n v="0"/>
  </r>
  <r>
    <x v="41"/>
    <x v="37"/>
    <n v="1"/>
    <n v="0"/>
    <n v="1"/>
    <n v="0"/>
    <n v="6"/>
    <n v="5"/>
    <n v="12"/>
    <x v="0"/>
    <m/>
    <n v="18"/>
    <n v="90"/>
    <n v="90"/>
    <x v="1"/>
    <x v="4"/>
    <m/>
    <m/>
    <n v="0"/>
  </r>
  <r>
    <x v="41"/>
    <x v="36"/>
    <n v="1"/>
    <n v="0"/>
    <n v="1"/>
    <n v="0"/>
    <n v="7"/>
    <n v="5"/>
    <n v="10"/>
    <x v="2"/>
    <m/>
    <n v="18"/>
    <n v="10"/>
    <n v="10"/>
    <x v="1"/>
    <x v="4"/>
    <m/>
    <m/>
    <n v="0"/>
  </r>
  <r>
    <x v="41"/>
    <x v="37"/>
    <n v="1"/>
    <n v="0"/>
    <n v="1"/>
    <n v="0"/>
    <n v="7"/>
    <n v="5"/>
    <n v="10"/>
    <x v="2"/>
    <m/>
    <n v="18"/>
    <n v="90"/>
    <n v="90"/>
    <x v="1"/>
    <x v="4"/>
    <m/>
    <m/>
    <n v="0"/>
  </r>
  <r>
    <x v="41"/>
    <x v="36"/>
    <n v="1"/>
    <n v="0"/>
    <n v="1"/>
    <n v="0"/>
    <n v="7"/>
    <n v="5"/>
    <n v="8"/>
    <x v="1"/>
    <m/>
    <n v="18"/>
    <n v="10"/>
    <n v="10"/>
    <x v="1"/>
    <x v="4"/>
    <m/>
    <m/>
    <n v="0"/>
  </r>
  <r>
    <x v="41"/>
    <x v="37"/>
    <n v="1"/>
    <n v="0"/>
    <n v="1"/>
    <n v="0"/>
    <n v="7"/>
    <n v="5"/>
    <n v="8"/>
    <x v="1"/>
    <m/>
    <n v="18"/>
    <n v="1"/>
    <n v="1"/>
    <x v="1"/>
    <x v="4"/>
    <m/>
    <m/>
    <n v="0"/>
  </r>
  <r>
    <x v="42"/>
    <x v="10"/>
    <n v="1"/>
    <n v="0"/>
    <n v="1"/>
    <n v="0"/>
    <n v="5"/>
    <n v="5"/>
    <n v="7"/>
    <x v="10"/>
    <n v="60"/>
    <n v="60"/>
    <n v="90"/>
    <n v="90"/>
    <x v="1"/>
    <x v="0"/>
    <m/>
    <m/>
    <n v="0"/>
  </r>
  <r>
    <x v="42"/>
    <x v="10"/>
    <n v="1"/>
    <n v="0"/>
    <n v="1"/>
    <n v="0"/>
    <n v="5"/>
    <n v="6"/>
    <n v="5"/>
    <x v="3"/>
    <n v="80"/>
    <n v="80"/>
    <n v="120"/>
    <n v="120"/>
    <x v="1"/>
    <x v="0"/>
    <m/>
    <m/>
    <n v="0"/>
  </r>
  <r>
    <x v="42"/>
    <x v="10"/>
    <n v="1"/>
    <n v="0"/>
    <n v="1"/>
    <n v="0"/>
    <n v="5"/>
    <n v="7"/>
    <n v="4"/>
    <x v="8"/>
    <n v="90"/>
    <n v="90"/>
    <n v="180"/>
    <n v="180"/>
    <x v="1"/>
    <x v="0"/>
    <m/>
    <m/>
    <n v="0"/>
  </r>
  <r>
    <x v="42"/>
    <x v="10"/>
    <n v="1"/>
    <n v="0"/>
    <n v="1"/>
    <n v="0"/>
    <n v="6.5"/>
    <n v="7"/>
    <n v="3"/>
    <x v="6"/>
    <n v="100"/>
    <n v="100"/>
    <n v="120"/>
    <n v="120"/>
    <x v="1"/>
    <x v="0"/>
    <m/>
    <m/>
    <n v="0"/>
  </r>
  <r>
    <x v="42"/>
    <x v="10"/>
    <n v="1"/>
    <n v="0"/>
    <n v="1"/>
    <n v="0"/>
    <n v="5"/>
    <n v="8"/>
    <n v="5"/>
    <x v="3"/>
    <n v="85"/>
    <n v="85"/>
    <n v="120"/>
    <n v="120"/>
    <x v="1"/>
    <x v="0"/>
    <m/>
    <m/>
    <n v="0"/>
  </r>
  <r>
    <x v="42"/>
    <x v="10"/>
    <n v="1"/>
    <n v="0"/>
    <n v="1"/>
    <n v="0"/>
    <n v="5.5"/>
    <n v="8"/>
    <n v="5"/>
    <x v="3"/>
    <n v="85"/>
    <n v="85"/>
    <n v="300"/>
    <n v="300"/>
    <x v="1"/>
    <x v="0"/>
    <m/>
    <m/>
    <n v="0"/>
  </r>
  <r>
    <x v="42"/>
    <x v="0"/>
    <n v="1"/>
    <n v="3"/>
    <n v="1"/>
    <n v="0"/>
    <n v="5"/>
    <n v="5"/>
    <n v="5"/>
    <x v="3"/>
    <n v="30"/>
    <n v="30"/>
    <n v="90"/>
    <n v="90"/>
    <x v="1"/>
    <x v="1"/>
    <m/>
    <m/>
    <n v="20"/>
  </r>
  <r>
    <x v="42"/>
    <x v="0"/>
    <n v="1"/>
    <n v="3"/>
    <n v="1"/>
    <n v="0"/>
    <n v="5"/>
    <n v="5"/>
    <n v="1"/>
    <x v="9"/>
    <n v="40"/>
    <n v="40"/>
    <n v="120"/>
    <n v="120"/>
    <x v="1"/>
    <x v="1"/>
    <m/>
    <m/>
    <n v="20"/>
  </r>
  <r>
    <x v="42"/>
    <x v="0"/>
    <n v="1"/>
    <n v="3"/>
    <n v="1"/>
    <n v="0"/>
    <n v="5"/>
    <n v="5"/>
    <n v="1"/>
    <x v="9"/>
    <n v="45"/>
    <n v="45"/>
    <n v="120"/>
    <n v="120"/>
    <x v="1"/>
    <x v="1"/>
    <m/>
    <m/>
    <n v="20"/>
  </r>
  <r>
    <x v="42"/>
    <x v="0"/>
    <n v="1"/>
    <n v="3"/>
    <n v="1"/>
    <n v="0"/>
    <n v="5"/>
    <n v="5"/>
    <n v="1"/>
    <x v="9"/>
    <n v="47.5"/>
    <n v="47.5"/>
    <n v="180"/>
    <n v="180"/>
    <x v="1"/>
    <x v="1"/>
    <m/>
    <m/>
    <n v="20"/>
  </r>
  <r>
    <x v="42"/>
    <x v="0"/>
    <n v="1"/>
    <n v="3"/>
    <n v="1"/>
    <n v="0"/>
    <n v="6"/>
    <n v="5"/>
    <n v="1"/>
    <x v="9"/>
    <n v="50"/>
    <n v="50"/>
    <n v="180"/>
    <n v="180"/>
    <x v="1"/>
    <x v="1"/>
    <m/>
    <m/>
    <n v="20"/>
  </r>
  <r>
    <x v="42"/>
    <x v="11"/>
    <n v="1"/>
    <n v="0"/>
    <n v="1"/>
    <n v="0"/>
    <n v="6"/>
    <n v="6"/>
    <n v="11"/>
    <x v="11"/>
    <n v="63"/>
    <n v="63"/>
    <n v="90"/>
    <n v="90"/>
    <x v="1"/>
    <x v="0"/>
    <m/>
    <m/>
    <n v="0"/>
  </r>
  <r>
    <x v="42"/>
    <x v="11"/>
    <n v="1"/>
    <n v="0"/>
    <n v="1"/>
    <n v="0"/>
    <n v="7"/>
    <n v="7"/>
    <n v="11"/>
    <x v="11"/>
    <n v="63"/>
    <n v="63"/>
    <n v="90"/>
    <n v="90"/>
    <x v="1"/>
    <x v="0"/>
    <m/>
    <m/>
    <n v="0"/>
  </r>
  <r>
    <x v="42"/>
    <x v="11"/>
    <n v="1"/>
    <n v="0"/>
    <n v="1"/>
    <n v="0"/>
    <n v="8"/>
    <n v="8"/>
    <n v="11"/>
    <x v="11"/>
    <n v="63"/>
    <n v="63"/>
    <n v="90"/>
    <n v="90"/>
    <x v="1"/>
    <x v="0"/>
    <m/>
    <m/>
    <n v="0"/>
  </r>
  <r>
    <x v="42"/>
    <x v="11"/>
    <n v="1"/>
    <n v="0"/>
    <n v="1"/>
    <n v="0"/>
    <n v="8"/>
    <n v="8"/>
    <n v="11"/>
    <x v="11"/>
    <n v="63"/>
    <n v="63"/>
    <n v="120"/>
    <n v="120"/>
    <x v="1"/>
    <x v="0"/>
    <m/>
    <m/>
    <n v="0"/>
  </r>
  <r>
    <x v="42"/>
    <x v="18"/>
    <n v="1"/>
    <n v="0"/>
    <n v="1"/>
    <n v="0"/>
    <n v="6"/>
    <n v="7"/>
    <n v="12"/>
    <x v="0"/>
    <m/>
    <n v="29"/>
    <n v="90"/>
    <n v="90"/>
    <x v="1"/>
    <x v="0"/>
    <m/>
    <m/>
    <n v="0"/>
  </r>
  <r>
    <x v="42"/>
    <x v="18"/>
    <n v="1"/>
    <n v="0"/>
    <n v="1"/>
    <n v="0"/>
    <n v="7"/>
    <n v="7"/>
    <n v="10"/>
    <x v="2"/>
    <m/>
    <n v="29"/>
    <n v="90"/>
    <n v="90"/>
    <x v="1"/>
    <x v="0"/>
    <m/>
    <m/>
    <n v="0"/>
  </r>
  <r>
    <x v="42"/>
    <x v="18"/>
    <n v="1"/>
    <n v="0"/>
    <n v="1"/>
    <n v="0"/>
    <n v="7"/>
    <n v="8"/>
    <n v="8"/>
    <x v="1"/>
    <m/>
    <n v="29"/>
    <n v="90"/>
    <n v="90"/>
    <x v="1"/>
    <x v="0"/>
    <m/>
    <m/>
    <n v="0"/>
  </r>
  <r>
    <x v="42"/>
    <x v="18"/>
    <n v="1"/>
    <n v="0"/>
    <n v="1"/>
    <n v="0"/>
    <n v="8"/>
    <n v="8"/>
    <n v="8"/>
    <x v="1"/>
    <m/>
    <n v="29"/>
    <n v="1"/>
    <n v="1"/>
    <x v="1"/>
    <x v="0"/>
    <m/>
    <m/>
    <n v="0"/>
  </r>
  <r>
    <x v="43"/>
    <x v="0"/>
    <n v="1"/>
    <n v="0"/>
    <n v="1"/>
    <n v="0"/>
    <n v="5"/>
    <n v="5"/>
    <n v="5"/>
    <x v="3"/>
    <n v="20"/>
    <n v="20"/>
    <n v="90"/>
    <n v="90"/>
    <x v="1"/>
    <x v="0"/>
    <m/>
    <m/>
    <n v="20"/>
  </r>
  <r>
    <x v="43"/>
    <x v="0"/>
    <n v="1"/>
    <n v="0"/>
    <n v="1"/>
    <n v="0"/>
    <n v="5"/>
    <n v="5"/>
    <n v="4"/>
    <x v="8"/>
    <n v="30"/>
    <n v="30"/>
    <n v="120"/>
    <n v="120"/>
    <x v="1"/>
    <x v="0"/>
    <m/>
    <m/>
    <n v="20"/>
  </r>
  <r>
    <x v="43"/>
    <x v="0"/>
    <n v="1"/>
    <n v="0"/>
    <n v="1"/>
    <n v="0"/>
    <n v="5.5"/>
    <n v="5.5"/>
    <n v="3"/>
    <x v="6"/>
    <n v="40"/>
    <n v="40"/>
    <n v="120"/>
    <n v="120"/>
    <x v="1"/>
    <x v="0"/>
    <m/>
    <m/>
    <n v="20"/>
  </r>
  <r>
    <x v="43"/>
    <x v="0"/>
    <n v="1"/>
    <n v="0"/>
    <n v="1"/>
    <n v="0"/>
    <n v="6"/>
    <n v="6"/>
    <n v="2"/>
    <x v="7"/>
    <n v="50"/>
    <n v="50"/>
    <n v="120"/>
    <n v="120"/>
    <x v="1"/>
    <x v="0"/>
    <m/>
    <m/>
    <n v="20"/>
  </r>
  <r>
    <x v="43"/>
    <x v="0"/>
    <n v="1"/>
    <n v="0"/>
    <n v="1"/>
    <n v="0"/>
    <n v="5"/>
    <n v="5"/>
    <n v="5"/>
    <x v="3"/>
    <n v="45"/>
    <n v="45"/>
    <n v="180"/>
    <n v="180"/>
    <x v="1"/>
    <x v="0"/>
    <m/>
    <m/>
    <n v="20"/>
  </r>
  <r>
    <x v="43"/>
    <x v="0"/>
    <n v="1"/>
    <n v="0"/>
    <n v="1"/>
    <n v="0"/>
    <n v="6"/>
    <n v="6"/>
    <n v="5"/>
    <x v="3"/>
    <n v="45"/>
    <n v="45"/>
    <n v="180"/>
    <n v="180"/>
    <x v="1"/>
    <x v="0"/>
    <m/>
    <m/>
    <n v="20"/>
  </r>
  <r>
    <x v="43"/>
    <x v="0"/>
    <n v="1"/>
    <n v="0"/>
    <n v="1"/>
    <n v="0"/>
    <n v="7"/>
    <n v="7"/>
    <n v="1"/>
    <x v="9"/>
    <m/>
    <n v="60"/>
    <n v="180"/>
    <n v="180"/>
    <x v="1"/>
    <x v="0"/>
    <m/>
    <m/>
    <n v="20"/>
  </r>
  <r>
    <x v="43"/>
    <x v="4"/>
    <n v="1"/>
    <n v="0"/>
    <n v="1"/>
    <n v="0"/>
    <n v="5"/>
    <n v="5"/>
    <n v="10"/>
    <x v="2"/>
    <n v="40"/>
    <n v="40"/>
    <n v="90"/>
    <n v="90"/>
    <x v="1"/>
    <x v="2"/>
    <m/>
    <m/>
    <n v="0"/>
  </r>
  <r>
    <x v="43"/>
    <x v="4"/>
    <n v="1"/>
    <n v="0"/>
    <n v="1"/>
    <n v="0"/>
    <n v="5"/>
    <n v="5"/>
    <n v="8"/>
    <x v="1"/>
    <n v="60"/>
    <n v="60"/>
    <n v="120"/>
    <n v="120"/>
    <x v="1"/>
    <x v="2"/>
    <m/>
    <m/>
    <n v="0"/>
  </r>
  <r>
    <x v="43"/>
    <x v="4"/>
    <n v="1"/>
    <n v="0"/>
    <n v="1"/>
    <n v="0"/>
    <n v="6.5"/>
    <n v="6.5"/>
    <n v="6"/>
    <x v="5"/>
    <n v="70"/>
    <n v="70"/>
    <n v="120"/>
    <n v="120"/>
    <x v="1"/>
    <x v="2"/>
    <m/>
    <m/>
    <n v="0"/>
  </r>
  <r>
    <x v="43"/>
    <x v="4"/>
    <n v="1"/>
    <n v="0"/>
    <n v="1"/>
    <n v="0"/>
    <n v="5.5"/>
    <n v="6"/>
    <n v="7"/>
    <x v="10"/>
    <n v="80"/>
    <n v="80"/>
    <n v="120"/>
    <n v="120"/>
    <x v="1"/>
    <x v="3"/>
    <m/>
    <m/>
    <n v="0"/>
  </r>
  <r>
    <x v="43"/>
    <x v="4"/>
    <n v="1"/>
    <n v="0"/>
    <n v="1"/>
    <n v="0"/>
    <n v="6"/>
    <n v="5"/>
    <n v="5"/>
    <x v="3"/>
    <n v="90"/>
    <n v="90"/>
    <n v="180"/>
    <n v="180"/>
    <x v="1"/>
    <x v="3"/>
    <m/>
    <m/>
    <n v="0"/>
  </r>
  <r>
    <x v="43"/>
    <x v="4"/>
    <n v="1"/>
    <n v="0"/>
    <n v="1"/>
    <n v="0"/>
    <n v="7"/>
    <n v="5"/>
    <n v="4"/>
    <x v="8"/>
    <n v="100"/>
    <n v="100"/>
    <n v="300"/>
    <n v="300"/>
    <x v="1"/>
    <x v="3"/>
    <m/>
    <m/>
    <n v="0"/>
  </r>
  <r>
    <x v="43"/>
    <x v="1"/>
    <n v="1"/>
    <n v="0"/>
    <n v="1"/>
    <n v="0"/>
    <n v="5"/>
    <n v="7"/>
    <n v="12"/>
    <x v="0"/>
    <m/>
    <n v="39"/>
    <n v="90"/>
    <n v="90"/>
    <x v="1"/>
    <x v="0"/>
    <m/>
    <m/>
    <n v="0"/>
  </r>
  <r>
    <x v="43"/>
    <x v="1"/>
    <n v="1"/>
    <n v="0"/>
    <n v="1"/>
    <n v="0"/>
    <n v="6"/>
    <n v="6"/>
    <n v="10"/>
    <x v="2"/>
    <m/>
    <n v="39"/>
    <n v="90"/>
    <n v="90"/>
    <x v="1"/>
    <x v="0"/>
    <m/>
    <m/>
    <n v="0"/>
  </r>
  <r>
    <x v="43"/>
    <x v="1"/>
    <n v="1"/>
    <n v="0"/>
    <n v="1"/>
    <n v="0"/>
    <n v="7"/>
    <n v="6"/>
    <n v="8"/>
    <x v="1"/>
    <m/>
    <n v="45"/>
    <n v="90"/>
    <n v="90"/>
    <x v="1"/>
    <x v="0"/>
    <m/>
    <m/>
    <n v="0"/>
  </r>
  <r>
    <x v="43"/>
    <x v="1"/>
    <n v="1"/>
    <n v="0"/>
    <n v="1"/>
    <n v="0"/>
    <n v="8"/>
    <n v="8"/>
    <n v="8"/>
    <x v="1"/>
    <m/>
    <n v="45"/>
    <n v="120"/>
    <n v="120"/>
    <x v="1"/>
    <x v="0"/>
    <m/>
    <m/>
    <n v="0"/>
  </r>
  <r>
    <x v="43"/>
    <x v="14"/>
    <n v="1"/>
    <n v="0"/>
    <n v="1"/>
    <n v="0"/>
    <n v="5"/>
    <n v="6"/>
    <n v="12"/>
    <x v="0"/>
    <m/>
    <n v="18"/>
    <n v="90"/>
    <n v="90"/>
    <x v="1"/>
    <x v="0"/>
    <m/>
    <m/>
    <n v="0"/>
  </r>
  <r>
    <x v="43"/>
    <x v="14"/>
    <n v="1"/>
    <n v="0"/>
    <n v="1"/>
    <n v="0"/>
    <n v="6"/>
    <n v="6"/>
    <n v="10"/>
    <x v="2"/>
    <m/>
    <n v="18"/>
    <n v="90"/>
    <n v="90"/>
    <x v="1"/>
    <x v="0"/>
    <m/>
    <m/>
    <n v="0"/>
  </r>
  <r>
    <x v="43"/>
    <x v="14"/>
    <n v="1"/>
    <n v="0"/>
    <n v="1"/>
    <n v="0"/>
    <n v="7"/>
    <n v="7"/>
    <n v="8"/>
    <x v="1"/>
    <m/>
    <n v="18"/>
    <n v="90"/>
    <n v="90"/>
    <x v="1"/>
    <x v="0"/>
    <m/>
    <m/>
    <n v="0"/>
  </r>
  <r>
    <x v="43"/>
    <x v="14"/>
    <n v="1"/>
    <n v="0"/>
    <n v="1"/>
    <n v="0"/>
    <n v="8"/>
    <n v="8"/>
    <n v="8"/>
    <x v="1"/>
    <m/>
    <n v="18"/>
    <n v="1"/>
    <n v="1"/>
    <x v="1"/>
    <x v="0"/>
    <m/>
    <m/>
    <n v="0"/>
  </r>
  <r>
    <x v="44"/>
    <x v="10"/>
    <n v="3"/>
    <n v="0"/>
    <n v="1"/>
    <n v="0"/>
    <n v="5"/>
    <n v="5"/>
    <n v="2"/>
    <x v="7"/>
    <n v="50"/>
    <n v="50"/>
    <n v="90"/>
    <n v="90"/>
    <x v="1"/>
    <x v="1"/>
    <m/>
    <m/>
    <n v="0"/>
  </r>
  <r>
    <x v="44"/>
    <x v="10"/>
    <n v="3"/>
    <n v="0"/>
    <n v="1"/>
    <n v="0"/>
    <n v="5"/>
    <n v="5"/>
    <n v="2"/>
    <x v="7"/>
    <n v="60"/>
    <n v="60"/>
    <n v="120"/>
    <n v="120"/>
    <x v="1"/>
    <x v="1"/>
    <m/>
    <m/>
    <n v="0"/>
  </r>
  <r>
    <x v="44"/>
    <x v="10"/>
    <n v="3"/>
    <n v="0"/>
    <n v="1"/>
    <n v="0"/>
    <n v="5"/>
    <n v="5.5"/>
    <n v="2"/>
    <x v="7"/>
    <n v="70"/>
    <n v="70"/>
    <n v="120"/>
    <n v="120"/>
    <x v="1"/>
    <x v="1"/>
    <m/>
    <m/>
    <n v="0"/>
  </r>
  <r>
    <x v="44"/>
    <x v="10"/>
    <n v="3"/>
    <n v="0"/>
    <n v="1"/>
    <n v="0"/>
    <n v="6"/>
    <n v="6"/>
    <n v="2"/>
    <x v="7"/>
    <n v="80"/>
    <n v="80"/>
    <n v="180"/>
    <n v="180"/>
    <x v="1"/>
    <x v="1"/>
    <m/>
    <m/>
    <n v="0"/>
  </r>
  <r>
    <x v="44"/>
    <x v="10"/>
    <n v="3"/>
    <n v="0"/>
    <n v="1"/>
    <n v="0"/>
    <n v="6.5"/>
    <n v="7"/>
    <n v="2"/>
    <x v="7"/>
    <n v="90"/>
    <n v="90"/>
    <n v="180"/>
    <n v="180"/>
    <x v="1"/>
    <x v="1"/>
    <m/>
    <m/>
    <n v="0"/>
  </r>
  <r>
    <x v="44"/>
    <x v="10"/>
    <n v="3"/>
    <n v="0"/>
    <n v="1"/>
    <n v="0"/>
    <n v="7.5"/>
    <n v="7.5"/>
    <n v="2"/>
    <x v="7"/>
    <n v="100"/>
    <n v="100"/>
    <n v="180"/>
    <n v="180"/>
    <x v="1"/>
    <x v="1"/>
    <m/>
    <m/>
    <n v="0"/>
  </r>
  <r>
    <x v="44"/>
    <x v="31"/>
    <n v="1"/>
    <n v="0"/>
    <n v="1"/>
    <n v="0"/>
    <n v="6"/>
    <n v="8"/>
    <n v="12"/>
    <x v="0"/>
    <n v="12"/>
    <n v="14"/>
    <n v="90"/>
    <n v="90"/>
    <x v="1"/>
    <x v="0"/>
    <m/>
    <m/>
    <n v="0"/>
  </r>
  <r>
    <x v="44"/>
    <x v="31"/>
    <n v="1"/>
    <n v="0"/>
    <n v="1"/>
    <n v="0"/>
    <n v="6.5"/>
    <n v="6.5"/>
    <n v="10"/>
    <x v="2"/>
    <n v="12"/>
    <n v="12"/>
    <n v="90"/>
    <n v="90"/>
    <x v="1"/>
    <x v="0"/>
    <m/>
    <m/>
    <n v="0"/>
  </r>
  <r>
    <x v="44"/>
    <x v="31"/>
    <n v="1"/>
    <n v="0"/>
    <n v="1"/>
    <n v="0"/>
    <n v="7.5"/>
    <n v="8"/>
    <n v="10"/>
    <x v="2"/>
    <n v="14"/>
    <n v="14"/>
    <n v="90"/>
    <n v="90"/>
    <x v="1"/>
    <x v="0"/>
    <m/>
    <m/>
    <n v="0"/>
  </r>
  <r>
    <x v="44"/>
    <x v="31"/>
    <n v="1"/>
    <n v="0"/>
    <n v="1"/>
    <n v="0"/>
    <n v="8.5"/>
    <n v="7.5"/>
    <n v="5"/>
    <x v="3"/>
    <n v="16"/>
    <n v="16"/>
    <n v="120"/>
    <n v="120"/>
    <x v="1"/>
    <x v="0"/>
    <m/>
    <m/>
    <n v="0"/>
  </r>
  <r>
    <x v="44"/>
    <x v="32"/>
    <n v="1"/>
    <n v="0"/>
    <n v="1"/>
    <n v="0"/>
    <n v="6"/>
    <n v="7"/>
    <n v="12"/>
    <x v="0"/>
    <n v="45"/>
    <n v="45"/>
    <n v="90"/>
    <n v="90"/>
    <x v="1"/>
    <x v="0"/>
    <m/>
    <m/>
    <n v="0"/>
  </r>
  <r>
    <x v="44"/>
    <x v="32"/>
    <n v="1"/>
    <n v="0"/>
    <n v="1"/>
    <n v="0"/>
    <n v="7"/>
    <n v="7"/>
    <n v="10"/>
    <x v="2"/>
    <n v="52"/>
    <n v="45"/>
    <n v="90"/>
    <n v="90"/>
    <x v="1"/>
    <x v="0"/>
    <m/>
    <m/>
    <n v="0"/>
  </r>
  <r>
    <x v="44"/>
    <x v="32"/>
    <n v="1"/>
    <n v="0"/>
    <n v="1"/>
    <n v="0"/>
    <n v="8"/>
    <n v="8.5"/>
    <n v="8"/>
    <x v="1"/>
    <n v="52"/>
    <n v="52"/>
    <n v="90"/>
    <n v="90"/>
    <x v="1"/>
    <x v="0"/>
    <m/>
    <m/>
    <n v="0"/>
  </r>
  <r>
    <x v="44"/>
    <x v="32"/>
    <n v="1"/>
    <n v="0"/>
    <n v="1"/>
    <n v="0"/>
    <n v="8.5"/>
    <n v="8"/>
    <n v="6"/>
    <x v="5"/>
    <n v="59"/>
    <n v="59"/>
    <n v="120"/>
    <n v="120"/>
    <x v="1"/>
    <x v="0"/>
    <m/>
    <m/>
    <n v="0"/>
  </r>
  <r>
    <x v="44"/>
    <x v="33"/>
    <n v="1"/>
    <n v="0"/>
    <n v="1"/>
    <n v="0"/>
    <n v="6"/>
    <n v="5"/>
    <n v="12"/>
    <x v="0"/>
    <n v="14"/>
    <n v="14"/>
    <n v="10"/>
    <n v="10"/>
    <x v="1"/>
    <x v="4"/>
    <m/>
    <m/>
    <n v="0"/>
  </r>
  <r>
    <x v="44"/>
    <x v="34"/>
    <n v="1"/>
    <n v="0"/>
    <n v="1"/>
    <n v="0"/>
    <n v="6"/>
    <n v="6"/>
    <n v="12"/>
    <x v="0"/>
    <n v="14"/>
    <n v="18"/>
    <n v="90"/>
    <n v="90"/>
    <x v="1"/>
    <x v="4"/>
    <m/>
    <m/>
    <n v="0"/>
  </r>
  <r>
    <x v="44"/>
    <x v="33"/>
    <n v="1"/>
    <n v="0"/>
    <n v="1"/>
    <n v="0"/>
    <n v="8"/>
    <n v="7"/>
    <n v="11"/>
    <x v="11"/>
    <n v="16.3"/>
    <n v="18"/>
    <n v="10"/>
    <n v="10"/>
    <x v="1"/>
    <x v="4"/>
    <m/>
    <m/>
    <n v="0"/>
  </r>
  <r>
    <x v="44"/>
    <x v="34"/>
    <n v="1"/>
    <n v="0"/>
    <n v="1"/>
    <n v="0"/>
    <n v="8"/>
    <n v="7.5"/>
    <n v="11"/>
    <x v="11"/>
    <n v="18"/>
    <n v="23"/>
    <n v="90"/>
    <n v="90"/>
    <x v="1"/>
    <x v="4"/>
    <m/>
    <m/>
    <n v="0"/>
  </r>
  <r>
    <x v="44"/>
    <x v="33"/>
    <n v="1"/>
    <n v="0"/>
    <n v="1"/>
    <n v="0"/>
    <n v="8"/>
    <n v="8"/>
    <n v="9"/>
    <x v="12"/>
    <n v="18"/>
    <n v="23"/>
    <n v="10"/>
    <n v="10"/>
    <x v="1"/>
    <x v="4"/>
    <m/>
    <m/>
    <n v="0"/>
  </r>
  <r>
    <x v="44"/>
    <x v="34"/>
    <n v="1"/>
    <n v="0"/>
    <n v="1"/>
    <n v="0"/>
    <n v="8"/>
    <n v="8"/>
    <n v="9"/>
    <x v="12"/>
    <n v="20.3"/>
    <n v="23"/>
    <n v="1"/>
    <n v="1"/>
    <x v="1"/>
    <x v="4"/>
    <m/>
    <m/>
    <n v="0"/>
  </r>
  <r>
    <x v="45"/>
    <x v="4"/>
    <n v="1"/>
    <n v="0"/>
    <n v="1"/>
    <n v="0"/>
    <n v="5"/>
    <n v="5"/>
    <n v="7"/>
    <x v="10"/>
    <n v="45"/>
    <n v="45"/>
    <n v="90"/>
    <n v="90"/>
    <x v="1"/>
    <x v="5"/>
    <m/>
    <m/>
    <n v="0"/>
  </r>
  <r>
    <x v="45"/>
    <x v="4"/>
    <n v="1"/>
    <n v="0"/>
    <n v="1"/>
    <n v="0"/>
    <n v="5"/>
    <n v="5"/>
    <n v="5"/>
    <x v="3"/>
    <n v="65"/>
    <n v="65"/>
    <n v="120"/>
    <n v="120"/>
    <x v="1"/>
    <x v="5"/>
    <m/>
    <m/>
    <n v="0"/>
  </r>
  <r>
    <x v="45"/>
    <x v="4"/>
    <n v="1"/>
    <n v="0"/>
    <n v="1"/>
    <n v="0"/>
    <n v="5"/>
    <n v="5.5"/>
    <n v="4"/>
    <x v="8"/>
    <n v="85"/>
    <n v="85"/>
    <n v="120"/>
    <n v="120"/>
    <x v="1"/>
    <x v="5"/>
    <m/>
    <m/>
    <n v="0"/>
  </r>
  <r>
    <x v="45"/>
    <x v="4"/>
    <n v="1"/>
    <n v="0"/>
    <n v="1"/>
    <n v="0"/>
    <n v="6"/>
    <n v="6"/>
    <n v="3"/>
    <x v="6"/>
    <n v="95"/>
    <n v="95"/>
    <n v="180"/>
    <n v="180"/>
    <x v="1"/>
    <x v="5"/>
    <m/>
    <m/>
    <n v="0"/>
  </r>
  <r>
    <x v="45"/>
    <x v="4"/>
    <n v="1"/>
    <n v="0"/>
    <n v="1"/>
    <n v="0"/>
    <n v="6.5"/>
    <n v="6.5"/>
    <n v="2"/>
    <x v="7"/>
    <n v="105"/>
    <n v="105"/>
    <n v="180"/>
    <n v="180"/>
    <x v="1"/>
    <x v="5"/>
    <m/>
    <m/>
    <n v="0"/>
  </r>
  <r>
    <x v="45"/>
    <x v="4"/>
    <n v="1"/>
    <n v="0"/>
    <n v="1"/>
    <n v="0"/>
    <n v="7.5"/>
    <n v="7"/>
    <n v="7"/>
    <x v="10"/>
    <n v="90"/>
    <n v="90"/>
    <n v="180"/>
    <n v="180"/>
    <x v="1"/>
    <x v="5"/>
    <m/>
    <m/>
    <n v="0"/>
  </r>
  <r>
    <x v="45"/>
    <x v="4"/>
    <n v="1"/>
    <n v="0"/>
    <n v="1"/>
    <n v="0"/>
    <n v="7"/>
    <n v="7.5"/>
    <n v="5"/>
    <x v="3"/>
    <n v="100"/>
    <n v="100"/>
    <n v="180"/>
    <n v="180"/>
    <x v="1"/>
    <x v="5"/>
    <m/>
    <m/>
    <n v="0"/>
  </r>
  <r>
    <x v="45"/>
    <x v="4"/>
    <n v="1"/>
    <n v="0"/>
    <n v="1"/>
    <n v="0"/>
    <n v="7"/>
    <n v="7"/>
    <n v="1"/>
    <x v="9"/>
    <n v="110"/>
    <n v="110"/>
    <n v="180"/>
    <n v="180"/>
    <x v="1"/>
    <x v="5"/>
    <m/>
    <m/>
    <n v="0"/>
  </r>
  <r>
    <x v="45"/>
    <x v="0"/>
    <n v="1"/>
    <n v="0"/>
    <n v="1"/>
    <n v="0"/>
    <n v="5"/>
    <n v="5"/>
    <n v="3"/>
    <x v="6"/>
    <n v="25"/>
    <n v="25"/>
    <n v="90"/>
    <n v="90"/>
    <x v="1"/>
    <x v="6"/>
    <m/>
    <m/>
    <n v="20"/>
  </r>
  <r>
    <x v="45"/>
    <x v="0"/>
    <n v="1"/>
    <n v="0"/>
    <n v="1"/>
    <n v="0"/>
    <n v="5"/>
    <n v="5"/>
    <n v="3"/>
    <x v="6"/>
    <n v="35"/>
    <n v="35"/>
    <n v="120"/>
    <n v="120"/>
    <x v="1"/>
    <x v="6"/>
    <m/>
    <m/>
    <n v="20"/>
  </r>
  <r>
    <x v="45"/>
    <x v="0"/>
    <n v="1"/>
    <n v="0"/>
    <n v="1"/>
    <n v="0"/>
    <n v="6"/>
    <n v="5.5"/>
    <n v="3"/>
    <x v="6"/>
    <n v="45"/>
    <n v="45"/>
    <n v="120"/>
    <n v="120"/>
    <x v="1"/>
    <x v="6"/>
    <m/>
    <m/>
    <n v="20"/>
  </r>
  <r>
    <x v="45"/>
    <x v="0"/>
    <n v="1"/>
    <n v="0"/>
    <n v="1"/>
    <n v="0"/>
    <n v="6.5"/>
    <n v="6"/>
    <n v="3"/>
    <x v="6"/>
    <n v="50"/>
    <n v="50"/>
    <n v="120"/>
    <n v="120"/>
    <x v="1"/>
    <x v="6"/>
    <m/>
    <m/>
    <n v="20"/>
  </r>
  <r>
    <x v="45"/>
    <x v="0"/>
    <n v="1"/>
    <n v="0"/>
    <n v="1"/>
    <n v="0"/>
    <n v="7.5"/>
    <n v="7.5"/>
    <n v="3"/>
    <x v="6"/>
    <n v="55"/>
    <n v="55"/>
    <n v="180"/>
    <n v="180"/>
    <x v="1"/>
    <x v="6"/>
    <m/>
    <m/>
    <n v="20"/>
  </r>
  <r>
    <x v="45"/>
    <x v="35"/>
    <n v="1"/>
    <n v="0"/>
    <n v="1"/>
    <n v="0"/>
    <n v="8"/>
    <n v="9.5"/>
    <n v="3"/>
    <x v="6"/>
    <n v="1"/>
    <n v="1"/>
    <n v="90"/>
    <n v="90"/>
    <x v="1"/>
    <x v="0"/>
    <m/>
    <m/>
    <n v="0"/>
  </r>
  <r>
    <x v="45"/>
    <x v="35"/>
    <n v="1"/>
    <n v="0"/>
    <n v="1"/>
    <n v="0"/>
    <n v="8"/>
    <n v="10"/>
    <n v="3"/>
    <x v="6"/>
    <n v="1"/>
    <n v="1"/>
    <n v="90"/>
    <n v="90"/>
    <x v="1"/>
    <x v="0"/>
    <m/>
    <m/>
    <n v="0"/>
  </r>
  <r>
    <x v="45"/>
    <x v="35"/>
    <n v="1"/>
    <n v="0"/>
    <n v="1"/>
    <n v="0"/>
    <n v="8"/>
    <n v="9"/>
    <n v="2"/>
    <x v="6"/>
    <n v="1"/>
    <n v="1"/>
    <n v="90"/>
    <n v="90"/>
    <x v="1"/>
    <x v="0"/>
    <m/>
    <m/>
    <n v="0"/>
  </r>
  <r>
    <x v="45"/>
    <x v="35"/>
    <n v="1"/>
    <n v="0"/>
    <n v="1"/>
    <n v="0"/>
    <n v="8"/>
    <n v="9.5"/>
    <n v="2"/>
    <x v="7"/>
    <n v="1"/>
    <n v="1"/>
    <n v="120"/>
    <n v="120"/>
    <x v="1"/>
    <x v="0"/>
    <m/>
    <m/>
    <n v="0"/>
  </r>
  <r>
    <x v="45"/>
    <x v="36"/>
    <n v="1"/>
    <n v="0"/>
    <n v="1"/>
    <n v="0"/>
    <n v="6"/>
    <n v="5"/>
    <n v="13"/>
    <x v="13"/>
    <n v="18"/>
    <n v="18"/>
    <n v="10"/>
    <n v="10"/>
    <x v="1"/>
    <x v="4"/>
    <m/>
    <m/>
    <n v="0"/>
  </r>
  <r>
    <x v="45"/>
    <x v="37"/>
    <n v="1"/>
    <n v="0"/>
    <n v="1"/>
    <n v="0"/>
    <n v="6"/>
    <n v="5"/>
    <n v="13"/>
    <x v="13"/>
    <n v="18"/>
    <n v="18"/>
    <n v="90"/>
    <n v="90"/>
    <x v="1"/>
    <x v="4"/>
    <m/>
    <m/>
    <n v="0"/>
  </r>
  <r>
    <x v="45"/>
    <x v="36"/>
    <n v="1"/>
    <n v="0"/>
    <n v="1"/>
    <n v="0"/>
    <n v="7"/>
    <n v="6"/>
    <n v="13"/>
    <x v="13"/>
    <n v="18"/>
    <n v="18"/>
    <n v="10"/>
    <n v="10"/>
    <x v="1"/>
    <x v="4"/>
    <m/>
    <m/>
    <n v="0"/>
  </r>
  <r>
    <x v="45"/>
    <x v="37"/>
    <n v="1"/>
    <n v="0"/>
    <n v="1"/>
    <n v="0"/>
    <n v="7"/>
    <n v="6"/>
    <n v="13"/>
    <x v="13"/>
    <n v="18"/>
    <n v="18"/>
    <n v="90"/>
    <n v="90"/>
    <x v="1"/>
    <x v="4"/>
    <m/>
    <m/>
    <n v="0"/>
  </r>
  <r>
    <x v="45"/>
    <x v="36"/>
    <n v="1"/>
    <n v="0"/>
    <n v="1"/>
    <n v="0"/>
    <n v="7"/>
    <n v="6"/>
    <n v="11"/>
    <x v="11"/>
    <n v="18"/>
    <n v="18"/>
    <n v="10"/>
    <n v="10"/>
    <x v="1"/>
    <x v="4"/>
    <m/>
    <m/>
    <n v="0"/>
  </r>
  <r>
    <x v="45"/>
    <x v="37"/>
    <n v="1"/>
    <n v="0"/>
    <n v="1"/>
    <n v="0"/>
    <n v="7"/>
    <n v="6"/>
    <n v="11"/>
    <x v="11"/>
    <n v="18"/>
    <n v="18"/>
    <n v="1"/>
    <n v="1"/>
    <x v="1"/>
    <x v="4"/>
    <m/>
    <m/>
    <n v="0"/>
  </r>
  <r>
    <x v="46"/>
    <x v="10"/>
    <n v="1"/>
    <n v="0"/>
    <n v="1"/>
    <n v="0"/>
    <n v="5"/>
    <n v="5.5"/>
    <n v="7"/>
    <x v="10"/>
    <n v="65"/>
    <n v="65"/>
    <n v="90"/>
    <n v="90"/>
    <x v="1"/>
    <x v="0"/>
    <m/>
    <m/>
    <n v="0"/>
  </r>
  <r>
    <x v="46"/>
    <x v="10"/>
    <n v="1"/>
    <n v="0"/>
    <n v="1"/>
    <n v="0"/>
    <n v="6"/>
    <n v="6.5"/>
    <n v="5"/>
    <x v="3"/>
    <n v="85"/>
    <n v="85"/>
    <n v="120"/>
    <n v="120"/>
    <x v="1"/>
    <x v="0"/>
    <m/>
    <m/>
    <n v="0"/>
  </r>
  <r>
    <x v="46"/>
    <x v="10"/>
    <n v="1"/>
    <n v="0"/>
    <n v="1"/>
    <n v="0"/>
    <n v="7"/>
    <n v="7"/>
    <n v="4"/>
    <x v="8"/>
    <n v="95"/>
    <n v="95"/>
    <n v="180"/>
    <n v="180"/>
    <x v="1"/>
    <x v="0"/>
    <m/>
    <m/>
    <n v="0"/>
  </r>
  <r>
    <x v="46"/>
    <x v="10"/>
    <n v="1"/>
    <n v="0"/>
    <n v="1"/>
    <n v="0"/>
    <n v="7"/>
    <n v="7.5"/>
    <n v="3"/>
    <x v="6"/>
    <n v="105"/>
    <n v="105"/>
    <n v="120"/>
    <n v="120"/>
    <x v="1"/>
    <x v="0"/>
    <m/>
    <m/>
    <n v="0"/>
  </r>
  <r>
    <x v="46"/>
    <x v="10"/>
    <n v="1"/>
    <n v="0"/>
    <n v="1"/>
    <n v="0"/>
    <n v="8"/>
    <n v="7"/>
    <n v="5"/>
    <x v="3"/>
    <n v="90"/>
    <n v="90"/>
    <n v="120"/>
    <n v="120"/>
    <x v="1"/>
    <x v="0"/>
    <m/>
    <m/>
    <n v="0"/>
  </r>
  <r>
    <x v="46"/>
    <x v="10"/>
    <n v="1"/>
    <n v="0"/>
    <n v="1"/>
    <n v="0"/>
    <n v="8"/>
    <n v="8"/>
    <n v="5"/>
    <x v="3"/>
    <n v="90"/>
    <n v="90"/>
    <n v="180"/>
    <n v="180"/>
    <x v="1"/>
    <x v="0"/>
    <m/>
    <m/>
    <n v="0"/>
  </r>
  <r>
    <x v="46"/>
    <x v="10"/>
    <n v="1"/>
    <n v="0"/>
    <n v="1"/>
    <n v="0"/>
    <n v="6.5"/>
    <n v="5"/>
    <n v="5"/>
    <x v="3"/>
    <n v="70"/>
    <n v="70"/>
    <n v="300"/>
    <n v="300"/>
    <x v="1"/>
    <x v="0"/>
    <m/>
    <m/>
    <n v="0"/>
  </r>
  <r>
    <x v="46"/>
    <x v="0"/>
    <n v="1"/>
    <n v="3"/>
    <n v="1"/>
    <n v="0"/>
    <n v="5"/>
    <n v="5"/>
    <n v="5"/>
    <x v="3"/>
    <n v="30"/>
    <n v="30"/>
    <n v="90"/>
    <n v="90"/>
    <x v="1"/>
    <x v="1"/>
    <m/>
    <m/>
    <n v="20"/>
  </r>
  <r>
    <x v="46"/>
    <x v="0"/>
    <n v="1"/>
    <n v="3"/>
    <n v="1"/>
    <n v="0"/>
    <n v="5"/>
    <n v="5"/>
    <n v="1"/>
    <x v="9"/>
    <n v="45"/>
    <n v="45"/>
    <n v="120"/>
    <n v="120"/>
    <x v="1"/>
    <x v="1"/>
    <m/>
    <m/>
    <n v="20"/>
  </r>
  <r>
    <x v="46"/>
    <x v="0"/>
    <n v="1"/>
    <n v="3"/>
    <n v="1"/>
    <n v="0"/>
    <n v="5.5"/>
    <n v="5"/>
    <n v="1"/>
    <x v="9"/>
    <n v="50"/>
    <n v="50"/>
    <n v="120"/>
    <n v="120"/>
    <x v="1"/>
    <x v="1"/>
    <m/>
    <m/>
    <n v="20"/>
  </r>
  <r>
    <x v="46"/>
    <x v="0"/>
    <n v="1"/>
    <n v="3"/>
    <n v="1"/>
    <n v="0"/>
    <n v="5.5"/>
    <n v="5.5"/>
    <n v="1"/>
    <x v="9"/>
    <n v="52.5"/>
    <n v="52.5"/>
    <n v="180"/>
    <n v="180"/>
    <x v="1"/>
    <x v="1"/>
    <m/>
    <m/>
    <n v="20"/>
  </r>
  <r>
    <x v="46"/>
    <x v="0"/>
    <n v="1"/>
    <n v="3"/>
    <n v="1"/>
    <n v="0"/>
    <n v="6.5"/>
    <n v="6"/>
    <n v="1"/>
    <x v="9"/>
    <n v="55"/>
    <n v="55"/>
    <n v="180"/>
    <n v="180"/>
    <x v="1"/>
    <x v="1"/>
    <m/>
    <m/>
    <n v="20"/>
  </r>
  <r>
    <x v="46"/>
    <x v="11"/>
    <n v="1"/>
    <n v="0"/>
    <n v="1"/>
    <n v="0"/>
    <n v="7"/>
    <n v="7.5"/>
    <n v="12"/>
    <x v="0"/>
    <n v="63"/>
    <n v="63"/>
    <n v="90"/>
    <n v="90"/>
    <x v="1"/>
    <x v="0"/>
    <m/>
    <m/>
    <n v="0"/>
  </r>
  <r>
    <x v="46"/>
    <x v="11"/>
    <n v="1"/>
    <n v="0"/>
    <n v="1"/>
    <n v="0"/>
    <n v="8"/>
    <n v="8.5"/>
    <n v="12"/>
    <x v="0"/>
    <n v="63"/>
    <n v="63"/>
    <n v="90"/>
    <n v="90"/>
    <x v="1"/>
    <x v="0"/>
    <m/>
    <m/>
    <n v="0"/>
  </r>
  <r>
    <x v="46"/>
    <x v="11"/>
    <n v="1"/>
    <n v="0"/>
    <n v="1"/>
    <n v="0"/>
    <n v="8"/>
    <n v="9"/>
    <n v="11"/>
    <x v="11"/>
    <n v="63"/>
    <n v="63"/>
    <n v="90"/>
    <n v="90"/>
    <x v="1"/>
    <x v="0"/>
    <m/>
    <m/>
    <n v="0"/>
  </r>
  <r>
    <x v="46"/>
    <x v="11"/>
    <n v="1"/>
    <n v="0"/>
    <n v="1"/>
    <n v="0"/>
    <n v="8"/>
    <n v="9.5"/>
    <n v="11"/>
    <x v="11"/>
    <n v="63"/>
    <n v="63"/>
    <n v="120"/>
    <n v="120"/>
    <x v="1"/>
    <x v="0"/>
    <m/>
    <m/>
    <n v="0"/>
  </r>
  <r>
    <x v="46"/>
    <x v="18"/>
    <n v="1"/>
    <n v="0"/>
    <n v="1"/>
    <n v="0"/>
    <n v="7"/>
    <n v="7"/>
    <n v="12"/>
    <x v="0"/>
    <n v="29"/>
    <n v="29"/>
    <n v="90"/>
    <n v="90"/>
    <x v="1"/>
    <x v="0"/>
    <m/>
    <m/>
    <n v="0"/>
  </r>
  <r>
    <x v="46"/>
    <x v="18"/>
    <n v="1"/>
    <n v="0"/>
    <n v="1"/>
    <n v="0"/>
    <n v="8"/>
    <n v="0"/>
    <n v="11"/>
    <x v="11"/>
    <n v="29"/>
    <n v="29"/>
    <n v="90"/>
    <n v="90"/>
    <x v="1"/>
    <x v="0"/>
    <m/>
    <m/>
    <n v="0"/>
  </r>
  <r>
    <x v="46"/>
    <x v="18"/>
    <n v="1"/>
    <n v="0"/>
    <n v="1"/>
    <n v="0"/>
    <n v="8"/>
    <n v="0"/>
    <n v="9"/>
    <x v="12"/>
    <n v="29"/>
    <n v="29"/>
    <n v="90"/>
    <n v="90"/>
    <x v="1"/>
    <x v="0"/>
    <m/>
    <m/>
    <n v="0"/>
  </r>
  <r>
    <x v="46"/>
    <x v="18"/>
    <n v="1"/>
    <n v="0"/>
    <n v="1"/>
    <n v="0"/>
    <n v="8"/>
    <n v="0"/>
    <n v="8"/>
    <x v="1"/>
    <n v="29"/>
    <n v="29"/>
    <n v="1"/>
    <n v="1"/>
    <x v="1"/>
    <x v="0"/>
    <m/>
    <m/>
    <n v="0"/>
  </r>
  <r>
    <x v="47"/>
    <x v="0"/>
    <n v="1"/>
    <n v="0"/>
    <n v="1"/>
    <n v="0"/>
    <n v="5"/>
    <n v="5"/>
    <n v="5"/>
    <x v="3"/>
    <n v="25"/>
    <n v="25"/>
    <n v="90"/>
    <n v="90"/>
    <x v="1"/>
    <x v="0"/>
    <m/>
    <m/>
    <n v="20"/>
  </r>
  <r>
    <x v="47"/>
    <x v="0"/>
    <n v="1"/>
    <n v="0"/>
    <n v="1"/>
    <n v="0"/>
    <n v="5"/>
    <n v="5"/>
    <n v="4"/>
    <x v="8"/>
    <n v="35"/>
    <n v="35"/>
    <n v="120"/>
    <n v="120"/>
    <x v="1"/>
    <x v="0"/>
    <m/>
    <m/>
    <n v="20"/>
  </r>
  <r>
    <x v="47"/>
    <x v="0"/>
    <n v="1"/>
    <n v="0"/>
    <n v="1"/>
    <n v="0"/>
    <n v="6.5"/>
    <n v="5"/>
    <n v="3"/>
    <x v="6"/>
    <n v="45"/>
    <n v="45"/>
    <n v="120"/>
    <n v="120"/>
    <x v="1"/>
    <x v="0"/>
    <m/>
    <m/>
    <n v="20"/>
  </r>
  <r>
    <x v="47"/>
    <x v="0"/>
    <n v="1"/>
    <n v="0"/>
    <n v="1"/>
    <n v="0"/>
    <n v="7"/>
    <n v="6"/>
    <n v="2"/>
    <x v="7"/>
    <n v="55"/>
    <n v="55"/>
    <n v="120"/>
    <n v="120"/>
    <x v="1"/>
    <x v="0"/>
    <m/>
    <m/>
    <n v="20"/>
  </r>
  <r>
    <x v="47"/>
    <x v="0"/>
    <n v="1"/>
    <n v="0"/>
    <n v="1"/>
    <n v="0"/>
    <n v="6"/>
    <n v="5.5"/>
    <n v="5"/>
    <x v="3"/>
    <n v="50"/>
    <n v="50"/>
    <n v="180"/>
    <n v="180"/>
    <x v="1"/>
    <x v="0"/>
    <m/>
    <m/>
    <n v="20"/>
  </r>
  <r>
    <x v="47"/>
    <x v="0"/>
    <n v="1"/>
    <n v="0"/>
    <n v="1"/>
    <n v="0"/>
    <n v="7"/>
    <n v="6.5"/>
    <n v="5"/>
    <x v="3"/>
    <n v="50"/>
    <n v="50"/>
    <n v="180"/>
    <n v="180"/>
    <x v="1"/>
    <x v="0"/>
    <m/>
    <m/>
    <n v="20"/>
  </r>
  <r>
    <x v="47"/>
    <x v="0"/>
    <n v="1"/>
    <n v="0"/>
    <n v="1"/>
    <n v="0"/>
    <n v="8"/>
    <n v="7.5"/>
    <n v="1"/>
    <x v="9"/>
    <m/>
    <n v="65"/>
    <n v="180"/>
    <n v="180"/>
    <x v="1"/>
    <x v="0"/>
    <m/>
    <m/>
    <n v="20"/>
  </r>
  <r>
    <x v="47"/>
    <x v="4"/>
    <n v="1"/>
    <n v="0"/>
    <n v="1"/>
    <n v="0"/>
    <n v="5"/>
    <n v="6.5"/>
    <n v="10"/>
    <x v="2"/>
    <n v="45"/>
    <n v="50"/>
    <n v="90"/>
    <n v="90"/>
    <x v="1"/>
    <x v="2"/>
    <m/>
    <m/>
    <n v="0"/>
  </r>
  <r>
    <x v="47"/>
    <x v="4"/>
    <n v="1"/>
    <n v="0"/>
    <n v="1"/>
    <n v="0"/>
    <n v="5.5"/>
    <n v="7"/>
    <n v="8"/>
    <x v="1"/>
    <n v="65"/>
    <n v="65"/>
    <n v="120"/>
    <n v="120"/>
    <x v="1"/>
    <x v="2"/>
    <m/>
    <m/>
    <n v="0"/>
  </r>
  <r>
    <x v="47"/>
    <x v="4"/>
    <n v="1"/>
    <n v="0"/>
    <n v="1"/>
    <n v="0"/>
    <n v="7"/>
    <n v="7"/>
    <n v="6"/>
    <x v="5"/>
    <n v="75"/>
    <n v="75"/>
    <n v="120"/>
    <n v="120"/>
    <x v="1"/>
    <x v="2"/>
    <m/>
    <m/>
    <n v="0"/>
  </r>
  <r>
    <x v="47"/>
    <x v="4"/>
    <n v="1"/>
    <n v="0"/>
    <n v="1"/>
    <n v="0"/>
    <n v="6.5"/>
    <n v="6.5"/>
    <n v="7"/>
    <x v="10"/>
    <n v="90"/>
    <n v="90"/>
    <n v="120"/>
    <n v="120"/>
    <x v="1"/>
    <x v="3"/>
    <m/>
    <m/>
    <n v="0"/>
  </r>
  <r>
    <x v="47"/>
    <x v="4"/>
    <n v="1"/>
    <n v="0"/>
    <n v="1"/>
    <n v="0"/>
    <n v="6"/>
    <n v="6.5"/>
    <n v="5"/>
    <x v="3"/>
    <n v="100"/>
    <n v="100"/>
    <n v="180"/>
    <n v="180"/>
    <x v="1"/>
    <x v="3"/>
    <m/>
    <m/>
    <n v="0"/>
  </r>
  <r>
    <x v="47"/>
    <x v="4"/>
    <n v="1"/>
    <n v="0"/>
    <n v="1"/>
    <n v="0"/>
    <n v="7"/>
    <n v="7"/>
    <n v="4"/>
    <x v="8"/>
    <n v="110"/>
    <n v="110"/>
    <n v="300"/>
    <n v="300"/>
    <x v="1"/>
    <x v="3"/>
    <m/>
    <m/>
    <n v="0"/>
  </r>
  <r>
    <x v="47"/>
    <x v="1"/>
    <n v="1"/>
    <n v="0"/>
    <n v="1"/>
    <n v="0"/>
    <n v="7"/>
    <n v="7"/>
    <n v="12"/>
    <x v="0"/>
    <n v="39"/>
    <n v="47.3"/>
    <n v="90"/>
    <n v="90"/>
    <x v="1"/>
    <x v="0"/>
    <m/>
    <m/>
    <n v="0"/>
  </r>
  <r>
    <x v="47"/>
    <x v="1"/>
    <n v="1"/>
    <n v="0"/>
    <n v="1"/>
    <n v="0"/>
    <n v="7"/>
    <n v="8"/>
    <n v="11"/>
    <x v="11"/>
    <n v="39"/>
    <n v="45"/>
    <n v="90"/>
    <n v="90"/>
    <x v="1"/>
    <x v="0"/>
    <m/>
    <m/>
    <n v="0"/>
  </r>
  <r>
    <x v="47"/>
    <x v="1"/>
    <n v="1"/>
    <n v="0"/>
    <n v="1"/>
    <n v="0"/>
    <n v="8"/>
    <n v="7.5"/>
    <n v="9"/>
    <x v="12"/>
    <n v="45"/>
    <n v="45"/>
    <n v="90"/>
    <n v="90"/>
    <x v="1"/>
    <x v="0"/>
    <m/>
    <m/>
    <n v="0"/>
  </r>
  <r>
    <x v="47"/>
    <x v="1"/>
    <n v="1"/>
    <n v="0"/>
    <n v="1"/>
    <n v="0"/>
    <n v="8"/>
    <n v="8"/>
    <n v="8"/>
    <x v="1"/>
    <n v="45"/>
    <n v="45"/>
    <n v="120"/>
    <n v="120"/>
    <x v="1"/>
    <x v="0"/>
    <m/>
    <m/>
    <n v="0"/>
  </r>
  <r>
    <x v="47"/>
    <x v="14"/>
    <n v="1"/>
    <n v="0"/>
    <n v="1"/>
    <n v="0"/>
    <n v="6"/>
    <n v="7"/>
    <n v="12"/>
    <x v="0"/>
    <n v="18"/>
    <n v="18"/>
    <n v="90"/>
    <n v="90"/>
    <x v="1"/>
    <x v="0"/>
    <m/>
    <m/>
    <n v="0"/>
  </r>
  <r>
    <x v="47"/>
    <x v="14"/>
    <n v="1"/>
    <n v="0"/>
    <n v="1"/>
    <n v="0"/>
    <n v="7"/>
    <n v="7.5"/>
    <n v="11"/>
    <x v="11"/>
    <n v="18"/>
    <n v="18"/>
    <n v="90"/>
    <n v="90"/>
    <x v="1"/>
    <x v="0"/>
    <m/>
    <m/>
    <n v="0"/>
  </r>
  <r>
    <x v="47"/>
    <x v="14"/>
    <n v="1"/>
    <n v="0"/>
    <n v="1"/>
    <n v="0"/>
    <n v="8"/>
    <n v="8"/>
    <n v="9"/>
    <x v="12"/>
    <n v="18"/>
    <n v="18"/>
    <n v="90"/>
    <n v="90"/>
    <x v="1"/>
    <x v="0"/>
    <m/>
    <m/>
    <n v="0"/>
  </r>
  <r>
    <x v="47"/>
    <x v="14"/>
    <n v="1"/>
    <n v="0"/>
    <n v="1"/>
    <n v="0"/>
    <n v="8"/>
    <n v="8.5"/>
    <n v="8"/>
    <x v="1"/>
    <n v="18"/>
    <n v="18"/>
    <n v="1"/>
    <n v="1"/>
    <x v="1"/>
    <x v="0"/>
    <m/>
    <m/>
    <n v="0"/>
  </r>
  <r>
    <x v="48"/>
    <x v="10"/>
    <n v="3"/>
    <n v="0"/>
    <n v="1"/>
    <n v="0"/>
    <n v="5"/>
    <n v="5"/>
    <n v="2"/>
    <x v="7"/>
    <n v="50"/>
    <n v="50"/>
    <n v="90"/>
    <n v="90"/>
    <x v="1"/>
    <x v="1"/>
    <m/>
    <m/>
    <n v="0"/>
  </r>
  <r>
    <x v="48"/>
    <x v="10"/>
    <n v="3"/>
    <n v="0"/>
    <n v="1"/>
    <n v="0"/>
    <n v="5"/>
    <n v="5"/>
    <n v="2"/>
    <x v="7"/>
    <n v="60"/>
    <n v="60"/>
    <n v="120"/>
    <n v="120"/>
    <x v="1"/>
    <x v="1"/>
    <m/>
    <m/>
    <n v="0"/>
  </r>
  <r>
    <x v="48"/>
    <x v="10"/>
    <n v="3"/>
    <n v="0"/>
    <n v="1"/>
    <n v="0"/>
    <n v="5"/>
    <n v="5"/>
    <n v="2"/>
    <x v="7"/>
    <n v="70"/>
    <n v="70"/>
    <n v="120"/>
    <n v="120"/>
    <x v="1"/>
    <x v="1"/>
    <m/>
    <m/>
    <n v="0"/>
  </r>
  <r>
    <x v="48"/>
    <x v="10"/>
    <n v="3"/>
    <n v="0"/>
    <n v="1"/>
    <n v="0"/>
    <n v="6"/>
    <n v="5.5"/>
    <n v="2"/>
    <x v="7"/>
    <n v="80"/>
    <n v="80"/>
    <n v="180"/>
    <n v="180"/>
    <x v="1"/>
    <x v="1"/>
    <m/>
    <m/>
    <n v="0"/>
  </r>
  <r>
    <x v="48"/>
    <x v="10"/>
    <n v="3"/>
    <n v="0"/>
    <n v="1"/>
    <n v="0"/>
    <n v="6.5"/>
    <n v="6"/>
    <n v="2"/>
    <x v="7"/>
    <n v="90"/>
    <n v="90"/>
    <n v="180"/>
    <n v="180"/>
    <x v="1"/>
    <x v="1"/>
    <m/>
    <m/>
    <n v="0"/>
  </r>
  <r>
    <x v="48"/>
    <x v="10"/>
    <n v="3"/>
    <n v="0"/>
    <n v="1"/>
    <n v="0"/>
    <n v="7.5"/>
    <n v="6.5"/>
    <n v="2"/>
    <x v="7"/>
    <n v="100"/>
    <n v="100"/>
    <n v="180"/>
    <n v="180"/>
    <x v="1"/>
    <x v="1"/>
    <m/>
    <m/>
    <n v="0"/>
  </r>
  <r>
    <x v="48"/>
    <x v="31"/>
    <n v="1"/>
    <n v="0"/>
    <n v="1"/>
    <n v="0"/>
    <n v="6"/>
    <n v="7"/>
    <n v="12"/>
    <x v="0"/>
    <n v="12"/>
    <n v="12"/>
    <n v="90"/>
    <n v="90"/>
    <x v="1"/>
    <x v="0"/>
    <m/>
    <m/>
    <n v="0"/>
  </r>
  <r>
    <x v="48"/>
    <x v="31"/>
    <n v="1"/>
    <n v="0"/>
    <n v="1"/>
    <n v="0"/>
    <n v="6.5"/>
    <n v="6.5"/>
    <n v="10"/>
    <x v="2"/>
    <n v="12"/>
    <n v="12"/>
    <n v="90"/>
    <n v="90"/>
    <x v="1"/>
    <x v="0"/>
    <m/>
    <m/>
    <n v="0"/>
  </r>
  <r>
    <x v="48"/>
    <x v="31"/>
    <n v="1"/>
    <n v="0"/>
    <n v="1"/>
    <n v="0"/>
    <n v="7.5"/>
    <n v="7.5"/>
    <n v="10"/>
    <x v="2"/>
    <n v="14"/>
    <n v="14"/>
    <n v="90"/>
    <n v="90"/>
    <x v="1"/>
    <x v="0"/>
    <m/>
    <m/>
    <n v="0"/>
  </r>
  <r>
    <x v="48"/>
    <x v="31"/>
    <n v="1"/>
    <n v="0"/>
    <n v="1"/>
    <n v="0"/>
    <n v="8.5"/>
    <n v="7"/>
    <n v="5"/>
    <x v="3"/>
    <n v="16"/>
    <n v="16"/>
    <n v="120"/>
    <n v="120"/>
    <x v="1"/>
    <x v="0"/>
    <m/>
    <m/>
    <n v="0"/>
  </r>
  <r>
    <x v="48"/>
    <x v="32"/>
    <n v="1"/>
    <n v="0"/>
    <n v="1"/>
    <n v="0"/>
    <n v="6"/>
    <n v="6.5"/>
    <n v="12"/>
    <x v="0"/>
    <n v="45"/>
    <n v="45"/>
    <n v="90"/>
    <n v="90"/>
    <x v="1"/>
    <x v="0"/>
    <m/>
    <m/>
    <n v="0"/>
  </r>
  <r>
    <x v="48"/>
    <x v="32"/>
    <n v="1"/>
    <n v="0"/>
    <n v="1"/>
    <n v="0"/>
    <n v="7"/>
    <n v="7.5"/>
    <n v="10"/>
    <x v="2"/>
    <n v="52"/>
    <n v="52"/>
    <n v="90"/>
    <n v="90"/>
    <x v="1"/>
    <x v="0"/>
    <m/>
    <m/>
    <n v="0"/>
  </r>
  <r>
    <x v="48"/>
    <x v="32"/>
    <n v="1"/>
    <n v="0"/>
    <n v="1"/>
    <n v="0"/>
    <n v="8"/>
    <n v="8.5"/>
    <n v="8"/>
    <x v="1"/>
    <n v="52"/>
    <n v="52"/>
    <n v="90"/>
    <n v="90"/>
    <x v="1"/>
    <x v="0"/>
    <m/>
    <m/>
    <n v="0"/>
  </r>
  <r>
    <x v="48"/>
    <x v="32"/>
    <n v="1"/>
    <n v="0"/>
    <n v="1"/>
    <n v="0"/>
    <n v="8.5"/>
    <n v="9"/>
    <n v="6"/>
    <x v="5"/>
    <n v="59"/>
    <n v="59"/>
    <n v="120"/>
    <n v="120"/>
    <x v="1"/>
    <x v="0"/>
    <m/>
    <m/>
    <n v="0"/>
  </r>
  <r>
    <x v="48"/>
    <x v="33"/>
    <n v="1"/>
    <n v="0"/>
    <n v="1"/>
    <n v="0"/>
    <n v="6"/>
    <n v="0"/>
    <n v="12"/>
    <x v="0"/>
    <n v="14"/>
    <n v="14"/>
    <n v="10"/>
    <n v="10"/>
    <x v="1"/>
    <x v="4"/>
    <m/>
    <m/>
    <n v="0"/>
  </r>
  <r>
    <x v="48"/>
    <x v="34"/>
    <n v="1"/>
    <n v="0"/>
    <n v="1"/>
    <n v="0"/>
    <n v="6"/>
    <n v="0"/>
    <n v="12"/>
    <x v="0"/>
    <n v="14"/>
    <n v="14"/>
    <n v="90"/>
    <n v="90"/>
    <x v="1"/>
    <x v="4"/>
    <m/>
    <m/>
    <n v="0"/>
  </r>
  <r>
    <x v="48"/>
    <x v="33"/>
    <n v="1"/>
    <n v="0"/>
    <n v="1"/>
    <n v="0"/>
    <n v="8"/>
    <n v="0"/>
    <n v="11"/>
    <x v="11"/>
    <n v="16.3"/>
    <n v="16.3"/>
    <n v="10"/>
    <n v="10"/>
    <x v="1"/>
    <x v="4"/>
    <m/>
    <m/>
    <n v="0"/>
  </r>
  <r>
    <x v="48"/>
    <x v="34"/>
    <n v="1"/>
    <n v="0"/>
    <n v="1"/>
    <n v="0"/>
    <n v="8"/>
    <n v="0"/>
    <n v="11"/>
    <x v="11"/>
    <n v="18"/>
    <n v="18"/>
    <n v="90"/>
    <n v="90"/>
    <x v="1"/>
    <x v="4"/>
    <m/>
    <m/>
    <n v="0"/>
  </r>
  <r>
    <x v="48"/>
    <x v="33"/>
    <n v="1"/>
    <n v="0"/>
    <n v="1"/>
    <n v="0"/>
    <n v="8"/>
    <n v="0"/>
    <n v="10"/>
    <x v="2"/>
    <n v="18"/>
    <n v="18"/>
    <n v="10"/>
    <n v="10"/>
    <x v="1"/>
    <x v="4"/>
    <m/>
    <m/>
    <n v="0"/>
  </r>
  <r>
    <x v="48"/>
    <x v="34"/>
    <n v="1"/>
    <n v="0"/>
    <n v="1"/>
    <n v="0"/>
    <n v="8"/>
    <n v="0"/>
    <n v="10"/>
    <x v="2"/>
    <n v="20.3"/>
    <n v="20.3"/>
    <n v="1"/>
    <n v="1"/>
    <x v="1"/>
    <x v="4"/>
    <m/>
    <m/>
    <n v="0"/>
  </r>
  <r>
    <x v="49"/>
    <x v="4"/>
    <n v="1"/>
    <n v="0"/>
    <n v="1"/>
    <n v="0"/>
    <n v="5"/>
    <n v="5"/>
    <n v="7"/>
    <x v="10"/>
    <n v="45"/>
    <n v="50"/>
    <n v="90"/>
    <n v="90"/>
    <x v="1"/>
    <x v="5"/>
    <m/>
    <m/>
    <n v="0"/>
  </r>
  <r>
    <x v="49"/>
    <x v="4"/>
    <n v="1"/>
    <n v="0"/>
    <n v="1"/>
    <n v="0"/>
    <n v="5"/>
    <n v="5"/>
    <n v="5"/>
    <x v="3"/>
    <n v="65"/>
    <n v="65"/>
    <n v="120"/>
    <n v="120"/>
    <x v="1"/>
    <x v="5"/>
    <m/>
    <m/>
    <n v="0"/>
  </r>
  <r>
    <x v="49"/>
    <x v="4"/>
    <n v="1"/>
    <n v="0"/>
    <n v="1"/>
    <n v="0"/>
    <n v="5"/>
    <n v="5"/>
    <n v="4"/>
    <x v="8"/>
    <n v="85"/>
    <n v="85"/>
    <n v="120"/>
    <n v="120"/>
    <x v="1"/>
    <x v="5"/>
    <m/>
    <m/>
    <n v="0"/>
  </r>
  <r>
    <x v="49"/>
    <x v="4"/>
    <n v="1"/>
    <n v="0"/>
    <n v="1"/>
    <n v="0"/>
    <n v="6"/>
    <n v="5.5"/>
    <n v="3"/>
    <x v="6"/>
    <n v="95"/>
    <n v="95"/>
    <n v="180"/>
    <n v="180"/>
    <x v="1"/>
    <x v="5"/>
    <m/>
    <m/>
    <n v="0"/>
  </r>
  <r>
    <x v="49"/>
    <x v="4"/>
    <n v="1"/>
    <n v="0"/>
    <n v="1"/>
    <n v="0"/>
    <n v="6.5"/>
    <n v="6"/>
    <n v="2"/>
    <x v="7"/>
    <n v="105"/>
    <n v="105"/>
    <n v="180"/>
    <n v="180"/>
    <x v="1"/>
    <x v="5"/>
    <m/>
    <m/>
    <n v="0"/>
  </r>
  <r>
    <x v="49"/>
    <x v="4"/>
    <n v="1"/>
    <n v="0"/>
    <n v="1"/>
    <n v="0"/>
    <n v="7.5"/>
    <n v="7"/>
    <n v="7"/>
    <x v="10"/>
    <n v="90"/>
    <n v="90"/>
    <n v="180"/>
    <n v="180"/>
    <x v="1"/>
    <x v="5"/>
    <m/>
    <m/>
    <n v="0"/>
  </r>
  <r>
    <x v="49"/>
    <x v="4"/>
    <n v="1"/>
    <n v="0"/>
    <n v="1"/>
    <n v="0"/>
    <n v="7"/>
    <n v="6.5"/>
    <n v="5"/>
    <x v="3"/>
    <n v="100"/>
    <n v="100"/>
    <n v="180"/>
    <n v="180"/>
    <x v="1"/>
    <x v="5"/>
    <m/>
    <m/>
    <n v="0"/>
  </r>
  <r>
    <x v="49"/>
    <x v="4"/>
    <n v="1"/>
    <n v="0"/>
    <n v="1"/>
    <n v="0"/>
    <n v="7"/>
    <n v="7"/>
    <n v="1"/>
    <x v="9"/>
    <n v="110"/>
    <n v="110"/>
    <n v="180"/>
    <n v="180"/>
    <x v="1"/>
    <x v="5"/>
    <m/>
    <m/>
    <n v="0"/>
  </r>
  <r>
    <x v="49"/>
    <x v="0"/>
    <n v="1"/>
    <n v="0"/>
    <n v="1"/>
    <n v="0"/>
    <n v="5"/>
    <n v="5"/>
    <n v="3"/>
    <x v="6"/>
    <n v="25"/>
    <n v="25"/>
    <n v="90"/>
    <n v="90"/>
    <x v="1"/>
    <x v="6"/>
    <m/>
    <m/>
    <n v="20"/>
  </r>
  <r>
    <x v="49"/>
    <x v="0"/>
    <n v="1"/>
    <n v="0"/>
    <n v="1"/>
    <n v="0"/>
    <n v="5.5"/>
    <n v="5"/>
    <n v="3"/>
    <x v="6"/>
    <n v="35"/>
    <n v="35"/>
    <n v="120"/>
    <n v="120"/>
    <x v="1"/>
    <x v="6"/>
    <m/>
    <m/>
    <n v="20"/>
  </r>
  <r>
    <x v="49"/>
    <x v="0"/>
    <n v="1"/>
    <n v="0"/>
    <n v="1"/>
    <n v="0"/>
    <n v="6.5"/>
    <n v="5.5"/>
    <n v="3"/>
    <x v="6"/>
    <n v="45"/>
    <n v="45"/>
    <n v="120"/>
    <n v="120"/>
    <x v="1"/>
    <x v="6"/>
    <m/>
    <m/>
    <n v="20"/>
  </r>
  <r>
    <x v="49"/>
    <x v="0"/>
    <n v="1"/>
    <n v="0"/>
    <n v="1"/>
    <n v="0"/>
    <n v="7"/>
    <n v="6.5"/>
    <n v="3"/>
    <x v="6"/>
    <n v="50"/>
    <n v="50"/>
    <n v="120"/>
    <n v="120"/>
    <x v="1"/>
    <x v="6"/>
    <m/>
    <m/>
    <n v="20"/>
  </r>
  <r>
    <x v="49"/>
    <x v="0"/>
    <n v="1"/>
    <n v="0"/>
    <n v="1"/>
    <n v="0"/>
    <n v="8"/>
    <n v="7"/>
    <n v="3"/>
    <x v="6"/>
    <n v="55"/>
    <n v="55"/>
    <n v="180"/>
    <n v="180"/>
    <x v="1"/>
    <x v="6"/>
    <m/>
    <m/>
    <n v="20"/>
  </r>
  <r>
    <x v="49"/>
    <x v="35"/>
    <n v="1"/>
    <n v="0"/>
    <n v="1"/>
    <n v="0"/>
    <n v="9"/>
    <n v="8.5"/>
    <n v="3"/>
    <x v="6"/>
    <n v="1"/>
    <n v="1"/>
    <n v="90"/>
    <n v="90"/>
    <x v="1"/>
    <x v="0"/>
    <m/>
    <m/>
    <n v="0"/>
  </r>
  <r>
    <x v="49"/>
    <x v="35"/>
    <n v="1"/>
    <n v="0"/>
    <n v="1"/>
    <n v="0"/>
    <n v="9"/>
    <n v="9"/>
    <n v="3"/>
    <x v="6"/>
    <n v="1"/>
    <n v="1"/>
    <n v="90"/>
    <n v="90"/>
    <x v="1"/>
    <x v="0"/>
    <m/>
    <m/>
    <n v="0"/>
  </r>
  <r>
    <x v="49"/>
    <x v="35"/>
    <n v="1"/>
    <n v="0"/>
    <n v="1"/>
    <n v="0"/>
    <n v="9"/>
    <n v="10"/>
    <n v="3"/>
    <x v="6"/>
    <n v="1"/>
    <n v="1"/>
    <n v="90"/>
    <n v="90"/>
    <x v="1"/>
    <x v="0"/>
    <m/>
    <m/>
    <n v="0"/>
  </r>
  <r>
    <x v="49"/>
    <x v="35"/>
    <n v="1"/>
    <n v="0"/>
    <n v="1"/>
    <n v="0"/>
    <n v="9"/>
    <n v="10"/>
    <n v="3"/>
    <x v="9"/>
    <n v="1"/>
    <n v="1"/>
    <n v="120"/>
    <n v="120"/>
    <x v="1"/>
    <x v="0"/>
    <m/>
    <m/>
    <n v="0"/>
  </r>
  <r>
    <x v="49"/>
    <x v="36"/>
    <n v="1"/>
    <n v="0"/>
    <n v="1"/>
    <n v="0"/>
    <n v="6"/>
    <n v="5"/>
    <n v="13"/>
    <x v="13"/>
    <n v="18"/>
    <n v="18"/>
    <n v="10"/>
    <n v="10"/>
    <x v="1"/>
    <x v="4"/>
    <m/>
    <m/>
    <n v="0"/>
  </r>
  <r>
    <x v="49"/>
    <x v="37"/>
    <n v="1"/>
    <n v="0"/>
    <n v="1"/>
    <n v="0"/>
    <n v="6"/>
    <n v="5"/>
    <n v="13"/>
    <x v="13"/>
    <n v="18"/>
    <n v="18"/>
    <n v="90"/>
    <n v="90"/>
    <x v="1"/>
    <x v="4"/>
    <m/>
    <m/>
    <n v="0"/>
  </r>
  <r>
    <x v="49"/>
    <x v="36"/>
    <n v="1"/>
    <n v="0"/>
    <n v="1"/>
    <n v="0"/>
    <n v="7"/>
    <n v="5"/>
    <n v="13"/>
    <x v="13"/>
    <n v="18"/>
    <n v="18"/>
    <n v="10"/>
    <n v="10"/>
    <x v="1"/>
    <x v="4"/>
    <m/>
    <m/>
    <n v="0"/>
  </r>
  <r>
    <x v="49"/>
    <x v="37"/>
    <n v="1"/>
    <n v="0"/>
    <n v="1"/>
    <n v="0"/>
    <n v="7"/>
    <n v="5"/>
    <n v="13"/>
    <x v="13"/>
    <n v="18"/>
    <n v="18"/>
    <n v="90"/>
    <n v="90"/>
    <x v="1"/>
    <x v="4"/>
    <m/>
    <m/>
    <n v="0"/>
  </r>
  <r>
    <x v="49"/>
    <x v="36"/>
    <n v="1"/>
    <n v="0"/>
    <n v="1"/>
    <n v="0"/>
    <n v="8"/>
    <n v="5"/>
    <n v="6"/>
    <x v="5"/>
    <n v="23"/>
    <n v="25"/>
    <n v="10"/>
    <n v="10"/>
    <x v="1"/>
    <x v="4"/>
    <m/>
    <m/>
    <n v="0"/>
  </r>
  <r>
    <x v="49"/>
    <x v="37"/>
    <n v="1"/>
    <n v="0"/>
    <n v="1"/>
    <n v="0"/>
    <n v="8"/>
    <n v="5"/>
    <n v="6"/>
    <x v="5"/>
    <n v="23"/>
    <n v="25"/>
    <n v="1"/>
    <n v="1"/>
    <x v="1"/>
    <x v="4"/>
    <m/>
    <m/>
    <n v="0"/>
  </r>
  <r>
    <x v="50"/>
    <x v="10"/>
    <n v="1"/>
    <n v="0"/>
    <n v="1"/>
    <n v="0"/>
    <n v="5"/>
    <n v="5"/>
    <n v="7"/>
    <x v="10"/>
    <n v="70"/>
    <n v="70"/>
    <n v="90"/>
    <n v="90"/>
    <x v="1"/>
    <x v="0"/>
    <m/>
    <m/>
    <n v="0"/>
  </r>
  <r>
    <x v="50"/>
    <x v="10"/>
    <n v="1"/>
    <n v="0"/>
    <n v="1"/>
    <n v="0"/>
    <n v="6"/>
    <n v="6"/>
    <n v="5"/>
    <x v="3"/>
    <n v="90"/>
    <n v="90"/>
    <n v="120"/>
    <n v="120"/>
    <x v="1"/>
    <x v="0"/>
    <m/>
    <m/>
    <n v="0"/>
  </r>
  <r>
    <x v="50"/>
    <x v="10"/>
    <n v="1"/>
    <n v="0"/>
    <n v="1"/>
    <n v="0"/>
    <n v="7"/>
    <n v="7"/>
    <n v="4"/>
    <x v="8"/>
    <n v="100"/>
    <n v="100"/>
    <n v="180"/>
    <n v="180"/>
    <x v="1"/>
    <x v="0"/>
    <m/>
    <m/>
    <n v="0"/>
  </r>
  <r>
    <x v="50"/>
    <x v="10"/>
    <n v="1"/>
    <n v="0"/>
    <n v="1"/>
    <n v="0"/>
    <n v="7"/>
    <n v="8"/>
    <n v="3"/>
    <x v="6"/>
    <n v="110"/>
    <n v="110"/>
    <n v="180"/>
    <n v="180"/>
    <x v="1"/>
    <x v="0"/>
    <m/>
    <m/>
    <n v="0"/>
  </r>
  <r>
    <x v="50"/>
    <x v="10"/>
    <n v="1"/>
    <n v="0"/>
    <n v="1"/>
    <n v="0"/>
    <n v="8"/>
    <n v="8"/>
    <n v="5"/>
    <x v="3"/>
    <n v="95"/>
    <n v="95"/>
    <n v="180"/>
    <n v="180"/>
    <x v="1"/>
    <x v="0"/>
    <m/>
    <m/>
    <n v="0"/>
  </r>
  <r>
    <x v="50"/>
    <x v="10"/>
    <n v="1"/>
    <n v="0"/>
    <n v="1"/>
    <n v="0"/>
    <n v="8"/>
    <n v="8.5"/>
    <n v="5"/>
    <x v="3"/>
    <n v="95"/>
    <n v="95"/>
    <n v="180"/>
    <n v="180"/>
    <x v="1"/>
    <x v="0"/>
    <m/>
    <m/>
    <n v="0"/>
  </r>
  <r>
    <x v="50"/>
    <x v="10"/>
    <n v="1"/>
    <n v="0"/>
    <n v="1"/>
    <n v="0"/>
    <n v="8"/>
    <n v="8"/>
    <n v="5"/>
    <x v="3"/>
    <n v="75"/>
    <n v="75"/>
    <n v="180"/>
    <n v="180"/>
    <x v="1"/>
    <x v="0"/>
    <m/>
    <m/>
    <n v="0"/>
  </r>
  <r>
    <x v="50"/>
    <x v="10"/>
    <n v="1"/>
    <n v="0"/>
    <n v="1"/>
    <n v="0"/>
    <n v="8"/>
    <n v="8"/>
    <n v="5"/>
    <x v="3"/>
    <n v="75"/>
    <n v="75"/>
    <n v="300"/>
    <n v="300"/>
    <x v="1"/>
    <x v="0"/>
    <m/>
    <m/>
    <n v="0"/>
  </r>
  <r>
    <x v="50"/>
    <x v="0"/>
    <n v="1"/>
    <n v="3"/>
    <n v="1"/>
    <n v="0"/>
    <n v="5"/>
    <n v="5"/>
    <n v="5"/>
    <x v="3"/>
    <n v="40"/>
    <n v="40"/>
    <n v="90"/>
    <n v="90"/>
    <x v="1"/>
    <x v="1"/>
    <m/>
    <m/>
    <n v="20"/>
  </r>
  <r>
    <x v="50"/>
    <x v="0"/>
    <n v="1"/>
    <n v="3"/>
    <n v="1"/>
    <n v="0"/>
    <n v="5"/>
    <n v="5"/>
    <n v="1"/>
    <x v="9"/>
    <n v="47.5"/>
    <n v="47.5"/>
    <n v="120"/>
    <n v="120"/>
    <x v="1"/>
    <x v="1"/>
    <m/>
    <m/>
    <n v="20"/>
  </r>
  <r>
    <x v="50"/>
    <x v="0"/>
    <n v="1"/>
    <n v="3"/>
    <n v="1"/>
    <n v="0"/>
    <n v="6"/>
    <n v="5"/>
    <n v="1"/>
    <x v="9"/>
    <n v="52.5"/>
    <n v="50"/>
    <n v="120"/>
    <n v="120"/>
    <x v="1"/>
    <x v="1"/>
    <m/>
    <m/>
    <n v="20"/>
  </r>
  <r>
    <x v="50"/>
    <x v="0"/>
    <n v="1"/>
    <n v="3"/>
    <n v="1"/>
    <n v="0"/>
    <n v="6"/>
    <n v="5.5"/>
    <n v="1"/>
    <x v="9"/>
    <n v="55"/>
    <n v="55"/>
    <n v="180"/>
    <n v="180"/>
    <x v="1"/>
    <x v="1"/>
    <m/>
    <m/>
    <n v="20"/>
  </r>
  <r>
    <x v="50"/>
    <x v="0"/>
    <n v="1"/>
    <n v="3"/>
    <n v="1"/>
    <n v="0"/>
    <n v="7"/>
    <n v="6"/>
    <n v="1"/>
    <x v="9"/>
    <n v="57.5"/>
    <n v="57.5"/>
    <n v="180"/>
    <n v="180"/>
    <x v="1"/>
    <x v="1"/>
    <m/>
    <m/>
    <n v="20"/>
  </r>
  <r>
    <x v="50"/>
    <x v="11"/>
    <n v="1"/>
    <n v="0"/>
    <n v="1"/>
    <n v="0"/>
    <n v="7"/>
    <n v="7"/>
    <n v="12"/>
    <x v="0"/>
    <n v="63"/>
    <n v="63"/>
    <n v="90"/>
    <n v="90"/>
    <x v="1"/>
    <x v="0"/>
    <m/>
    <m/>
    <n v="0"/>
  </r>
  <r>
    <x v="50"/>
    <x v="11"/>
    <n v="1"/>
    <n v="0"/>
    <n v="1"/>
    <n v="0"/>
    <n v="8"/>
    <n v="8"/>
    <n v="12"/>
    <x v="0"/>
    <n v="63"/>
    <n v="63"/>
    <n v="90"/>
    <n v="90"/>
    <x v="1"/>
    <x v="0"/>
    <m/>
    <m/>
    <n v="0"/>
  </r>
  <r>
    <x v="50"/>
    <x v="11"/>
    <n v="1"/>
    <n v="0"/>
    <n v="1"/>
    <n v="0"/>
    <n v="9"/>
    <n v="9.5"/>
    <n v="12"/>
    <x v="0"/>
    <n v="63"/>
    <n v="63"/>
    <n v="90"/>
    <n v="90"/>
    <x v="1"/>
    <x v="0"/>
    <m/>
    <m/>
    <n v="0"/>
  </r>
  <r>
    <x v="50"/>
    <x v="11"/>
    <n v="1"/>
    <n v="0"/>
    <n v="1"/>
    <n v="0"/>
    <n v="8"/>
    <n v="9.5"/>
    <n v="11"/>
    <x v="11"/>
    <n v="63"/>
    <n v="63"/>
    <n v="120"/>
    <n v="120"/>
    <x v="1"/>
    <x v="0"/>
    <m/>
    <m/>
    <n v="0"/>
  </r>
  <r>
    <x v="50"/>
    <x v="18"/>
    <n v="1"/>
    <n v="0"/>
    <n v="1"/>
    <n v="0"/>
    <n v="7"/>
    <n v="7"/>
    <n v="12"/>
    <x v="0"/>
    <n v="29"/>
    <n v="29"/>
    <n v="90"/>
    <n v="90"/>
    <x v="1"/>
    <x v="0"/>
    <m/>
    <m/>
    <n v="0"/>
  </r>
  <r>
    <x v="50"/>
    <x v="18"/>
    <n v="1"/>
    <n v="0"/>
    <n v="1"/>
    <n v="0"/>
    <n v="8"/>
    <n v="7"/>
    <n v="11"/>
    <x v="11"/>
    <n v="29"/>
    <n v="29"/>
    <n v="90"/>
    <n v="90"/>
    <x v="1"/>
    <x v="0"/>
    <m/>
    <m/>
    <n v="0"/>
  </r>
  <r>
    <x v="50"/>
    <x v="18"/>
    <n v="1"/>
    <n v="0"/>
    <n v="1"/>
    <n v="0"/>
    <n v="8"/>
    <n v="6"/>
    <n v="9"/>
    <x v="12"/>
    <n v="29"/>
    <n v="29"/>
    <n v="90"/>
    <n v="90"/>
    <x v="1"/>
    <x v="0"/>
    <m/>
    <m/>
    <n v="0"/>
  </r>
  <r>
    <x v="50"/>
    <x v="18"/>
    <n v="1"/>
    <n v="0"/>
    <n v="1"/>
    <n v="0"/>
    <n v="9"/>
    <n v="7"/>
    <n v="9"/>
    <x v="12"/>
    <n v="29"/>
    <n v="29"/>
    <n v="1"/>
    <n v="1"/>
    <x v="1"/>
    <x v="0"/>
    <m/>
    <m/>
    <n v="0"/>
  </r>
  <r>
    <x v="51"/>
    <x v="0"/>
    <n v="1"/>
    <n v="0"/>
    <n v="1"/>
    <n v="0"/>
    <n v="5"/>
    <n v="5"/>
    <n v="5"/>
    <x v="3"/>
    <n v="30"/>
    <n v="30"/>
    <n v="90"/>
    <n v="90"/>
    <x v="1"/>
    <x v="0"/>
    <m/>
    <m/>
    <n v="20"/>
  </r>
  <r>
    <x v="51"/>
    <x v="0"/>
    <n v="1"/>
    <n v="0"/>
    <n v="1"/>
    <n v="0"/>
    <n v="6"/>
    <n v="5"/>
    <n v="4"/>
    <x v="8"/>
    <n v="40"/>
    <n v="40"/>
    <n v="120"/>
    <n v="120"/>
    <x v="1"/>
    <x v="0"/>
    <m/>
    <m/>
    <n v="20"/>
  </r>
  <r>
    <x v="51"/>
    <x v="0"/>
    <n v="1"/>
    <n v="0"/>
    <n v="1"/>
    <n v="0"/>
    <n v="7"/>
    <n v="5.5"/>
    <n v="3"/>
    <x v="6"/>
    <n v="50"/>
    <n v="50"/>
    <n v="120"/>
    <n v="120"/>
    <x v="1"/>
    <x v="0"/>
    <m/>
    <m/>
    <n v="20"/>
  </r>
  <r>
    <x v="51"/>
    <x v="0"/>
    <n v="1"/>
    <n v="0"/>
    <n v="1"/>
    <n v="0"/>
    <n v="7.5"/>
    <n v="6"/>
    <n v="2"/>
    <x v="7"/>
    <n v="57.5"/>
    <n v="57.5"/>
    <n v="120"/>
    <n v="120"/>
    <x v="1"/>
    <x v="0"/>
    <m/>
    <m/>
    <n v="20"/>
  </r>
  <r>
    <x v="51"/>
    <x v="0"/>
    <n v="1"/>
    <n v="0"/>
    <n v="1"/>
    <n v="0"/>
    <n v="6.5"/>
    <n v="7"/>
    <n v="5"/>
    <x v="3"/>
    <n v="52.5"/>
    <n v="52.5"/>
    <n v="180"/>
    <n v="180"/>
    <x v="1"/>
    <x v="0"/>
    <m/>
    <m/>
    <n v="20"/>
  </r>
  <r>
    <x v="51"/>
    <x v="0"/>
    <n v="1"/>
    <n v="0"/>
    <n v="1"/>
    <n v="0"/>
    <n v="7.5"/>
    <n v="7.5"/>
    <n v="5"/>
    <x v="3"/>
    <n v="52.5"/>
    <n v="52.5"/>
    <n v="180"/>
    <n v="180"/>
    <x v="1"/>
    <x v="0"/>
    <m/>
    <m/>
    <n v="20"/>
  </r>
  <r>
    <x v="51"/>
    <x v="0"/>
    <n v="1"/>
    <n v="0"/>
    <n v="1"/>
    <n v="0"/>
    <n v="8.5"/>
    <n v="8.5"/>
    <n v="1"/>
    <x v="9"/>
    <m/>
    <n v="67.5"/>
    <n v="180"/>
    <n v="180"/>
    <x v="1"/>
    <x v="0"/>
    <m/>
    <m/>
    <n v="20"/>
  </r>
  <r>
    <x v="51"/>
    <x v="4"/>
    <n v="1"/>
    <n v="0"/>
    <n v="1"/>
    <n v="0"/>
    <n v="5"/>
    <n v="6"/>
    <n v="10"/>
    <x v="2"/>
    <n v="50"/>
    <n v="50"/>
    <n v="90"/>
    <n v="90"/>
    <x v="1"/>
    <x v="2"/>
    <m/>
    <m/>
    <n v="0"/>
  </r>
  <r>
    <x v="51"/>
    <x v="4"/>
    <n v="1"/>
    <n v="0"/>
    <n v="1"/>
    <n v="0"/>
    <n v="6.5"/>
    <n v="7"/>
    <n v="8"/>
    <x v="1"/>
    <n v="70"/>
    <n v="70"/>
    <n v="120"/>
    <n v="120"/>
    <x v="1"/>
    <x v="2"/>
    <m/>
    <m/>
    <n v="0"/>
  </r>
  <r>
    <x v="51"/>
    <x v="4"/>
    <n v="1"/>
    <n v="0"/>
    <n v="1"/>
    <n v="0"/>
    <n v="8"/>
    <n v="8"/>
    <n v="6"/>
    <x v="5"/>
    <n v="80"/>
    <n v="80"/>
    <n v="120"/>
    <n v="120"/>
    <x v="1"/>
    <x v="2"/>
    <m/>
    <m/>
    <n v="0"/>
  </r>
  <r>
    <x v="51"/>
    <x v="4"/>
    <n v="1"/>
    <n v="0"/>
    <n v="1"/>
    <n v="0"/>
    <n v="7"/>
    <n v="7"/>
    <n v="7"/>
    <x v="10"/>
    <n v="95"/>
    <n v="95"/>
    <n v="120"/>
    <n v="120"/>
    <x v="1"/>
    <x v="3"/>
    <m/>
    <m/>
    <n v="0"/>
  </r>
  <r>
    <x v="51"/>
    <x v="4"/>
    <n v="1"/>
    <n v="0"/>
    <n v="1"/>
    <n v="0"/>
    <n v="7.5"/>
    <n v="7.5"/>
    <n v="5"/>
    <x v="3"/>
    <n v="105"/>
    <n v="105"/>
    <n v="180"/>
    <n v="180"/>
    <x v="1"/>
    <x v="3"/>
    <m/>
    <m/>
    <n v="0"/>
  </r>
  <r>
    <x v="51"/>
    <x v="4"/>
    <n v="1"/>
    <n v="0"/>
    <n v="1"/>
    <n v="0"/>
    <n v="8.5"/>
    <n v="8"/>
    <n v="4"/>
    <x v="8"/>
    <n v="115"/>
    <n v="115"/>
    <n v="300"/>
    <n v="300"/>
    <x v="1"/>
    <x v="3"/>
    <m/>
    <m/>
    <n v="0"/>
  </r>
  <r>
    <x v="51"/>
    <x v="1"/>
    <n v="1"/>
    <n v="0"/>
    <n v="1"/>
    <n v="0"/>
    <n v="7"/>
    <n v="7"/>
    <n v="12"/>
    <x v="0"/>
    <n v="39"/>
    <n v="39"/>
    <n v="90"/>
    <n v="90"/>
    <x v="1"/>
    <x v="0"/>
    <m/>
    <m/>
    <n v="0"/>
  </r>
  <r>
    <x v="51"/>
    <x v="1"/>
    <n v="1"/>
    <n v="0"/>
    <n v="1"/>
    <n v="0"/>
    <n v="8"/>
    <n v="8"/>
    <n v="12"/>
    <x v="0"/>
    <n v="39"/>
    <n v="39"/>
    <n v="90"/>
    <n v="90"/>
    <x v="1"/>
    <x v="0"/>
    <m/>
    <m/>
    <n v="0"/>
  </r>
  <r>
    <x v="51"/>
    <x v="1"/>
    <n v="1"/>
    <n v="0"/>
    <n v="1"/>
    <n v="0"/>
    <n v="9"/>
    <n v="8.5"/>
    <n v="10"/>
    <x v="2"/>
    <n v="45"/>
    <n v="45"/>
    <n v="90"/>
    <n v="90"/>
    <x v="1"/>
    <x v="0"/>
    <m/>
    <m/>
    <n v="0"/>
  </r>
  <r>
    <x v="51"/>
    <x v="1"/>
    <n v="1"/>
    <n v="0"/>
    <n v="1"/>
    <n v="0"/>
    <n v="9.5"/>
    <n v="9"/>
    <n v="10"/>
    <x v="2"/>
    <n v="45"/>
    <n v="45"/>
    <n v="120"/>
    <n v="120"/>
    <x v="1"/>
    <x v="0"/>
    <m/>
    <m/>
    <n v="0"/>
  </r>
  <r>
    <x v="51"/>
    <x v="14"/>
    <n v="1"/>
    <n v="0"/>
    <n v="1"/>
    <n v="0"/>
    <n v="7"/>
    <n v="7"/>
    <n v="12"/>
    <x v="0"/>
    <n v="18"/>
    <n v="18"/>
    <n v="90"/>
    <n v="90"/>
    <x v="1"/>
    <x v="0"/>
    <m/>
    <m/>
    <n v="0"/>
  </r>
  <r>
    <x v="51"/>
    <x v="14"/>
    <n v="1"/>
    <n v="0"/>
    <n v="1"/>
    <n v="0"/>
    <n v="8"/>
    <n v="8"/>
    <n v="12"/>
    <x v="0"/>
    <n v="18"/>
    <n v="18"/>
    <n v="90"/>
    <n v="90"/>
    <x v="1"/>
    <x v="0"/>
    <m/>
    <m/>
    <n v="0"/>
  </r>
  <r>
    <x v="51"/>
    <x v="14"/>
    <n v="1"/>
    <n v="0"/>
    <n v="1"/>
    <n v="0"/>
    <n v="9"/>
    <n v="8"/>
    <n v="10"/>
    <x v="2"/>
    <n v="18"/>
    <n v="18"/>
    <n v="90"/>
    <n v="90"/>
    <x v="1"/>
    <x v="0"/>
    <m/>
    <m/>
    <n v="0"/>
  </r>
  <r>
    <x v="51"/>
    <x v="14"/>
    <n v="1"/>
    <n v="0"/>
    <n v="1"/>
    <n v="0"/>
    <n v="9.5"/>
    <n v="8.5"/>
    <n v="10"/>
    <x v="2"/>
    <n v="18"/>
    <n v="18"/>
    <n v="1"/>
    <n v="1"/>
    <x v="1"/>
    <x v="0"/>
    <m/>
    <m/>
    <n v="0"/>
  </r>
  <r>
    <x v="52"/>
    <x v="10"/>
    <n v="3"/>
    <n v="0"/>
    <n v="1"/>
    <n v="0"/>
    <n v="5"/>
    <n v="5"/>
    <n v="2"/>
    <x v="7"/>
    <n v="55"/>
    <n v="55"/>
    <n v="90"/>
    <n v="90"/>
    <x v="1"/>
    <x v="1"/>
    <m/>
    <m/>
    <n v="0"/>
  </r>
  <r>
    <x v="52"/>
    <x v="10"/>
    <n v="3"/>
    <n v="0"/>
    <n v="1"/>
    <n v="0"/>
    <n v="5"/>
    <n v="5"/>
    <n v="2"/>
    <x v="7"/>
    <n v="65"/>
    <n v="65"/>
    <n v="120"/>
    <n v="120"/>
    <x v="1"/>
    <x v="1"/>
    <m/>
    <m/>
    <n v="0"/>
  </r>
  <r>
    <x v="52"/>
    <x v="10"/>
    <n v="3"/>
    <n v="0"/>
    <n v="1"/>
    <n v="0"/>
    <n v="5"/>
    <n v="5"/>
    <n v="2"/>
    <x v="7"/>
    <n v="75"/>
    <n v="75"/>
    <n v="120"/>
    <n v="120"/>
    <x v="1"/>
    <x v="1"/>
    <m/>
    <m/>
    <n v="0"/>
  </r>
  <r>
    <x v="52"/>
    <x v="10"/>
    <n v="3"/>
    <n v="0"/>
    <n v="1"/>
    <n v="0"/>
    <n v="6"/>
    <n v="6"/>
    <n v="2"/>
    <x v="7"/>
    <n v="85"/>
    <n v="85"/>
    <n v="180"/>
    <n v="180"/>
    <x v="1"/>
    <x v="1"/>
    <m/>
    <m/>
    <n v="0"/>
  </r>
  <r>
    <x v="52"/>
    <x v="10"/>
    <n v="3"/>
    <n v="0"/>
    <n v="1"/>
    <n v="0"/>
    <n v="6.5"/>
    <n v="7"/>
    <n v="2"/>
    <x v="7"/>
    <n v="95"/>
    <n v="95"/>
    <n v="180"/>
    <n v="180"/>
    <x v="1"/>
    <x v="1"/>
    <m/>
    <m/>
    <n v="0"/>
  </r>
  <r>
    <x v="52"/>
    <x v="10"/>
    <n v="3"/>
    <n v="0"/>
    <n v="1"/>
    <n v="0"/>
    <n v="7.5"/>
    <n v="7.5"/>
    <n v="2"/>
    <x v="7"/>
    <n v="105"/>
    <n v="105"/>
    <n v="180"/>
    <n v="180"/>
    <x v="1"/>
    <x v="1"/>
    <m/>
    <m/>
    <n v="0"/>
  </r>
  <r>
    <x v="52"/>
    <x v="31"/>
    <n v="1"/>
    <n v="0"/>
    <n v="1"/>
    <n v="0"/>
    <n v="6"/>
    <n v="7"/>
    <n v="12"/>
    <x v="0"/>
    <n v="12"/>
    <n v="12"/>
    <n v="90"/>
    <n v="90"/>
    <x v="1"/>
    <x v="0"/>
    <m/>
    <m/>
    <n v="0"/>
  </r>
  <r>
    <x v="52"/>
    <x v="31"/>
    <n v="1"/>
    <n v="0"/>
    <n v="1"/>
    <n v="0"/>
    <n v="6.5"/>
    <n v="7.5"/>
    <n v="10"/>
    <x v="2"/>
    <n v="14"/>
    <n v="14"/>
    <n v="90"/>
    <n v="90"/>
    <x v="1"/>
    <x v="0"/>
    <m/>
    <m/>
    <n v="0"/>
  </r>
  <r>
    <x v="52"/>
    <x v="31"/>
    <n v="1"/>
    <n v="0"/>
    <n v="1"/>
    <n v="0"/>
    <n v="7.5"/>
    <n v="8.5"/>
    <n v="10"/>
    <x v="2"/>
    <n v="14"/>
    <n v="14"/>
    <n v="90"/>
    <n v="90"/>
    <x v="1"/>
    <x v="0"/>
    <m/>
    <m/>
    <n v="0"/>
  </r>
  <r>
    <x v="52"/>
    <x v="31"/>
    <n v="1"/>
    <n v="0"/>
    <n v="1"/>
    <n v="0"/>
    <n v="8.5"/>
    <n v="9"/>
    <n v="5"/>
    <x v="3"/>
    <n v="16"/>
    <n v="16"/>
    <n v="120"/>
    <n v="120"/>
    <x v="1"/>
    <x v="0"/>
    <m/>
    <m/>
    <n v="0"/>
  </r>
  <r>
    <x v="52"/>
    <x v="32"/>
    <n v="1"/>
    <n v="0"/>
    <n v="1"/>
    <n v="0"/>
    <n v="6"/>
    <n v="7"/>
    <n v="12"/>
    <x v="0"/>
    <n v="45"/>
    <n v="45"/>
    <n v="90"/>
    <n v="90"/>
    <x v="1"/>
    <x v="0"/>
    <m/>
    <m/>
    <n v="0"/>
  </r>
  <r>
    <x v="52"/>
    <x v="32"/>
    <n v="1"/>
    <n v="0"/>
    <n v="1"/>
    <n v="0"/>
    <n v="7"/>
    <n v="7.5"/>
    <n v="11"/>
    <x v="11"/>
    <n v="45"/>
    <n v="45"/>
    <n v="90"/>
    <n v="90"/>
    <x v="1"/>
    <x v="0"/>
    <m/>
    <m/>
    <n v="0"/>
  </r>
  <r>
    <x v="52"/>
    <x v="32"/>
    <n v="1"/>
    <n v="0"/>
    <n v="1"/>
    <n v="0"/>
    <n v="8"/>
    <n v="8.5"/>
    <n v="9"/>
    <x v="12"/>
    <n v="52"/>
    <n v="52"/>
    <n v="90"/>
    <n v="90"/>
    <x v="1"/>
    <x v="0"/>
    <m/>
    <m/>
    <n v="0"/>
  </r>
  <r>
    <x v="52"/>
    <x v="32"/>
    <n v="1"/>
    <n v="0"/>
    <n v="1"/>
    <n v="0"/>
    <n v="8.5"/>
    <n v="10"/>
    <n v="7"/>
    <x v="5"/>
    <n v="59"/>
    <n v="59"/>
    <n v="120"/>
    <n v="120"/>
    <x v="1"/>
    <x v="0"/>
    <m/>
    <m/>
    <n v="0"/>
  </r>
  <r>
    <x v="52"/>
    <x v="33"/>
    <n v="1"/>
    <n v="0"/>
    <n v="1"/>
    <n v="0"/>
    <n v="6"/>
    <n v="5"/>
    <n v="12"/>
    <x v="0"/>
    <n v="14"/>
    <n v="14"/>
    <n v="10"/>
    <n v="10"/>
    <x v="1"/>
    <x v="4"/>
    <m/>
    <m/>
    <n v="0"/>
  </r>
  <r>
    <x v="52"/>
    <x v="34"/>
    <n v="1"/>
    <n v="0"/>
    <n v="1"/>
    <n v="0"/>
    <n v="6"/>
    <n v="5"/>
    <n v="12"/>
    <x v="0"/>
    <n v="18"/>
    <n v="18"/>
    <n v="90"/>
    <n v="90"/>
    <x v="1"/>
    <x v="4"/>
    <m/>
    <m/>
    <n v="0"/>
  </r>
  <r>
    <x v="52"/>
    <x v="33"/>
    <n v="1"/>
    <n v="0"/>
    <n v="1"/>
    <n v="0"/>
    <n v="8"/>
    <n v="6"/>
    <n v="12"/>
    <x v="0"/>
    <n v="18"/>
    <n v="18"/>
    <n v="10"/>
    <n v="10"/>
    <x v="1"/>
    <x v="4"/>
    <m/>
    <m/>
    <n v="0"/>
  </r>
  <r>
    <x v="52"/>
    <x v="34"/>
    <n v="1"/>
    <n v="0"/>
    <n v="1"/>
    <n v="0"/>
    <n v="9"/>
    <n v="5"/>
    <n v="12"/>
    <x v="0"/>
    <n v="23"/>
    <n v="18"/>
    <n v="90"/>
    <n v="90"/>
    <x v="1"/>
    <x v="4"/>
    <m/>
    <m/>
    <n v="0"/>
  </r>
  <r>
    <x v="52"/>
    <x v="33"/>
    <n v="1"/>
    <n v="0"/>
    <n v="1"/>
    <n v="0"/>
    <n v="9"/>
    <n v="7"/>
    <n v="12"/>
    <x v="0"/>
    <n v="23"/>
    <n v="23"/>
    <n v="10"/>
    <n v="10"/>
    <x v="1"/>
    <x v="4"/>
    <m/>
    <m/>
    <n v="0"/>
  </r>
  <r>
    <x v="52"/>
    <x v="34"/>
    <n v="1"/>
    <n v="0"/>
    <n v="1"/>
    <n v="0"/>
    <n v="99"/>
    <n v="7"/>
    <n v="12"/>
    <x v="0"/>
    <n v="23"/>
    <n v="23"/>
    <n v="1"/>
    <n v="1"/>
    <x v="1"/>
    <x v="4"/>
    <m/>
    <m/>
    <n v="0"/>
  </r>
  <r>
    <x v="53"/>
    <x v="4"/>
    <n v="1"/>
    <n v="0"/>
    <n v="1"/>
    <n v="0"/>
    <n v="5"/>
    <n v="5"/>
    <n v="7"/>
    <x v="10"/>
    <n v="50"/>
    <n v="50"/>
    <n v="90"/>
    <n v="90"/>
    <x v="1"/>
    <x v="5"/>
    <m/>
    <m/>
    <n v="0"/>
  </r>
  <r>
    <x v="53"/>
    <x v="4"/>
    <n v="1"/>
    <n v="0"/>
    <n v="1"/>
    <n v="0"/>
    <n v="5"/>
    <n v="5"/>
    <n v="5"/>
    <x v="3"/>
    <n v="70"/>
    <n v="70"/>
    <n v="120"/>
    <n v="120"/>
    <x v="1"/>
    <x v="5"/>
    <m/>
    <m/>
    <n v="0"/>
  </r>
  <r>
    <x v="53"/>
    <x v="4"/>
    <n v="1"/>
    <n v="0"/>
    <n v="1"/>
    <n v="0"/>
    <n v="5"/>
    <n v="5"/>
    <n v="4"/>
    <x v="8"/>
    <n v="90"/>
    <n v="90"/>
    <n v="120"/>
    <n v="120"/>
    <x v="1"/>
    <x v="5"/>
    <m/>
    <m/>
    <n v="0"/>
  </r>
  <r>
    <x v="53"/>
    <x v="4"/>
    <n v="1"/>
    <n v="0"/>
    <n v="1"/>
    <n v="0"/>
    <n v="6"/>
    <n v="6"/>
    <n v="3"/>
    <x v="6"/>
    <n v="100"/>
    <n v="100"/>
    <n v="180"/>
    <n v="180"/>
    <x v="1"/>
    <x v="5"/>
    <m/>
    <m/>
    <n v="0"/>
  </r>
  <r>
    <x v="53"/>
    <x v="4"/>
    <n v="1"/>
    <n v="0"/>
    <n v="1"/>
    <n v="0"/>
    <n v="6.5"/>
    <n v="6.5"/>
    <n v="2"/>
    <x v="7"/>
    <n v="110"/>
    <n v="110"/>
    <n v="180"/>
    <n v="180"/>
    <x v="1"/>
    <x v="5"/>
    <m/>
    <m/>
    <n v="0"/>
  </r>
  <r>
    <x v="53"/>
    <x v="4"/>
    <n v="1"/>
    <n v="0"/>
    <n v="1"/>
    <n v="0"/>
    <n v="7.5"/>
    <n v="7"/>
    <n v="7"/>
    <x v="10"/>
    <n v="95"/>
    <n v="95"/>
    <n v="180"/>
    <n v="180"/>
    <x v="1"/>
    <x v="5"/>
    <m/>
    <m/>
    <n v="0"/>
  </r>
  <r>
    <x v="53"/>
    <x v="4"/>
    <n v="1"/>
    <n v="0"/>
    <n v="1"/>
    <n v="0"/>
    <n v="7"/>
    <n v="8"/>
    <n v="5"/>
    <x v="3"/>
    <n v="105"/>
    <n v="105"/>
    <n v="180"/>
    <n v="180"/>
    <x v="1"/>
    <x v="5"/>
    <m/>
    <m/>
    <n v="0"/>
  </r>
  <r>
    <x v="53"/>
    <x v="4"/>
    <n v="1"/>
    <n v="0"/>
    <n v="1"/>
    <n v="0"/>
    <n v="7"/>
    <n v="7"/>
    <n v="1"/>
    <x v="9"/>
    <n v="115"/>
    <n v="115"/>
    <n v="180"/>
    <n v="180"/>
    <x v="1"/>
    <x v="5"/>
    <m/>
    <m/>
    <n v="0"/>
  </r>
  <r>
    <x v="53"/>
    <x v="0"/>
    <n v="1"/>
    <n v="0"/>
    <n v="1"/>
    <n v="0"/>
    <n v="5"/>
    <n v="5"/>
    <n v="3"/>
    <x v="6"/>
    <n v="30"/>
    <n v="30"/>
    <n v="90"/>
    <n v="90"/>
    <x v="1"/>
    <x v="6"/>
    <m/>
    <m/>
    <n v="20"/>
  </r>
  <r>
    <x v="53"/>
    <x v="0"/>
    <n v="1"/>
    <n v="0"/>
    <n v="1"/>
    <n v="0"/>
    <n v="5"/>
    <n v="5"/>
    <n v="3"/>
    <x v="6"/>
    <n v="40"/>
    <n v="40"/>
    <n v="120"/>
    <n v="120"/>
    <x v="1"/>
    <x v="6"/>
    <m/>
    <m/>
    <n v="20"/>
  </r>
  <r>
    <x v="53"/>
    <x v="0"/>
    <n v="1"/>
    <n v="0"/>
    <n v="1"/>
    <n v="0"/>
    <n v="6.5"/>
    <n v="5.5"/>
    <n v="3"/>
    <x v="6"/>
    <n v="50"/>
    <n v="50"/>
    <n v="120"/>
    <n v="120"/>
    <x v="1"/>
    <x v="6"/>
    <m/>
    <m/>
    <n v="20"/>
  </r>
  <r>
    <x v="53"/>
    <x v="0"/>
    <n v="1"/>
    <n v="0"/>
    <n v="1"/>
    <n v="0"/>
    <n v="7.5"/>
    <n v="6"/>
    <n v="3"/>
    <x v="6"/>
    <n v="55"/>
    <n v="55"/>
    <n v="120"/>
    <n v="120"/>
    <x v="1"/>
    <x v="6"/>
    <m/>
    <m/>
    <n v="20"/>
  </r>
  <r>
    <x v="53"/>
    <x v="0"/>
    <n v="1"/>
    <n v="0"/>
    <n v="1"/>
    <n v="0"/>
    <n v="8.5"/>
    <n v="7.5"/>
    <n v="3"/>
    <x v="6"/>
    <n v="60"/>
    <n v="60"/>
    <n v="180"/>
    <n v="180"/>
    <x v="1"/>
    <x v="6"/>
    <m/>
    <m/>
    <n v="20"/>
  </r>
  <r>
    <x v="53"/>
    <x v="35"/>
    <n v="1"/>
    <n v="0"/>
    <n v="1"/>
    <n v="0"/>
    <n v="8"/>
    <n v="8.5"/>
    <n v="3"/>
    <x v="6"/>
    <n v="1"/>
    <n v="1"/>
    <n v="90"/>
    <n v="90"/>
    <x v="1"/>
    <x v="0"/>
    <m/>
    <m/>
    <n v="0"/>
  </r>
  <r>
    <x v="53"/>
    <x v="35"/>
    <n v="1"/>
    <n v="0"/>
    <n v="1"/>
    <n v="0"/>
    <n v="8"/>
    <n v="8"/>
    <n v="3"/>
    <x v="6"/>
    <n v="1"/>
    <n v="1"/>
    <n v="90"/>
    <n v="90"/>
    <x v="1"/>
    <x v="0"/>
    <m/>
    <m/>
    <n v="0"/>
  </r>
  <r>
    <x v="53"/>
    <x v="35"/>
    <n v="1"/>
    <n v="0"/>
    <n v="1"/>
    <n v="0"/>
    <n v="9"/>
    <n v="8.5"/>
    <n v="3"/>
    <x v="6"/>
    <n v="1"/>
    <n v="1"/>
    <n v="90"/>
    <n v="90"/>
    <x v="1"/>
    <x v="0"/>
    <m/>
    <m/>
    <n v="0"/>
  </r>
  <r>
    <x v="53"/>
    <x v="35"/>
    <n v="1"/>
    <n v="0"/>
    <n v="1"/>
    <n v="0"/>
    <n v="9"/>
    <n v="9"/>
    <n v="3"/>
    <x v="6"/>
    <n v="1"/>
    <n v="1"/>
    <n v="120"/>
    <n v="120"/>
    <x v="1"/>
    <x v="0"/>
    <m/>
    <m/>
    <n v="0"/>
  </r>
  <r>
    <x v="53"/>
    <x v="36"/>
    <n v="1"/>
    <n v="0"/>
    <n v="1"/>
    <n v="0"/>
    <n v="7"/>
    <n v="5"/>
    <n v="13"/>
    <x v="13"/>
    <n v="18"/>
    <n v="18"/>
    <n v="10"/>
    <n v="10"/>
    <x v="1"/>
    <x v="4"/>
    <m/>
    <m/>
    <n v="0"/>
  </r>
  <r>
    <x v="53"/>
    <x v="37"/>
    <n v="1"/>
    <n v="0"/>
    <n v="1"/>
    <n v="0"/>
    <n v="7"/>
    <n v="5"/>
    <n v="13"/>
    <x v="13"/>
    <n v="18"/>
    <n v="18"/>
    <n v="90"/>
    <n v="90"/>
    <x v="1"/>
    <x v="4"/>
    <m/>
    <m/>
    <n v="0"/>
  </r>
  <r>
    <x v="53"/>
    <x v="36"/>
    <n v="1"/>
    <n v="0"/>
    <n v="1"/>
    <n v="0"/>
    <n v="8"/>
    <n v="6"/>
    <n v="13"/>
    <x v="13"/>
    <n v="18"/>
    <n v="25"/>
    <n v="10"/>
    <n v="10"/>
    <x v="1"/>
    <x v="4"/>
    <m/>
    <m/>
    <n v="0"/>
  </r>
  <r>
    <x v="53"/>
    <x v="37"/>
    <n v="1"/>
    <n v="0"/>
    <n v="1"/>
    <n v="0"/>
    <n v="8"/>
    <n v="6"/>
    <n v="13"/>
    <x v="13"/>
    <n v="18"/>
    <n v="25"/>
    <n v="90"/>
    <n v="90"/>
    <x v="1"/>
    <x v="4"/>
    <m/>
    <m/>
    <n v="0"/>
  </r>
  <r>
    <x v="53"/>
    <x v="36"/>
    <n v="1"/>
    <n v="0"/>
    <n v="1"/>
    <n v="0"/>
    <n v="8"/>
    <n v="6"/>
    <n v="6"/>
    <x v="5"/>
    <n v="23"/>
    <n v="32"/>
    <n v="10"/>
    <n v="10"/>
    <x v="1"/>
    <x v="4"/>
    <m/>
    <m/>
    <n v="0"/>
  </r>
  <r>
    <x v="53"/>
    <x v="37"/>
    <n v="1"/>
    <n v="0"/>
    <n v="1"/>
    <n v="0"/>
    <n v="8"/>
    <n v="6"/>
    <n v="6"/>
    <x v="5"/>
    <n v="23"/>
    <n v="32"/>
    <n v="1"/>
    <n v="1"/>
    <x v="1"/>
    <x v="4"/>
    <m/>
    <m/>
    <n v="0"/>
  </r>
  <r>
    <x v="54"/>
    <x v="10"/>
    <n v="1"/>
    <n v="0"/>
    <n v="1"/>
    <n v="0"/>
    <n v="5"/>
    <n v="5"/>
    <n v="7"/>
    <x v="10"/>
    <n v="70"/>
    <n v="70"/>
    <n v="90"/>
    <n v="90"/>
    <x v="1"/>
    <x v="0"/>
    <m/>
    <m/>
    <n v="0"/>
  </r>
  <r>
    <x v="54"/>
    <x v="10"/>
    <n v="1"/>
    <n v="0"/>
    <n v="1"/>
    <n v="0"/>
    <n v="6.5"/>
    <n v="5"/>
    <n v="5"/>
    <x v="3"/>
    <n v="92.5"/>
    <n v="92.5"/>
    <n v="120"/>
    <n v="120"/>
    <x v="1"/>
    <x v="0"/>
    <m/>
    <m/>
    <n v="0"/>
  </r>
  <r>
    <x v="54"/>
    <x v="10"/>
    <n v="1"/>
    <n v="0"/>
    <n v="1"/>
    <n v="0"/>
    <n v="7.5"/>
    <n v="6"/>
    <n v="4"/>
    <x v="8"/>
    <n v="105"/>
    <n v="105"/>
    <n v="180"/>
    <n v="180"/>
    <x v="1"/>
    <x v="0"/>
    <m/>
    <m/>
    <n v="0"/>
  </r>
  <r>
    <x v="54"/>
    <x v="10"/>
    <n v="1"/>
    <n v="0"/>
    <n v="1"/>
    <n v="0"/>
    <n v="7.5"/>
    <n v="7"/>
    <n v="3"/>
    <x v="6"/>
    <n v="115"/>
    <n v="115"/>
    <n v="120"/>
    <n v="120"/>
    <x v="1"/>
    <x v="0"/>
    <m/>
    <m/>
    <n v="0"/>
  </r>
  <r>
    <x v="54"/>
    <x v="10"/>
    <n v="1"/>
    <n v="0"/>
    <n v="1"/>
    <n v="0"/>
    <n v="8.5"/>
    <n v="7"/>
    <n v="5"/>
    <x v="3"/>
    <n v="100"/>
    <n v="100"/>
    <n v="120"/>
    <n v="120"/>
    <x v="1"/>
    <x v="0"/>
    <m/>
    <m/>
    <n v="0"/>
  </r>
  <r>
    <x v="54"/>
    <x v="10"/>
    <n v="1"/>
    <n v="0"/>
    <n v="1"/>
    <n v="0"/>
    <n v="8.5"/>
    <n v="8"/>
    <n v="5"/>
    <x v="3"/>
    <n v="100"/>
    <n v="100"/>
    <n v="180"/>
    <n v="180"/>
    <x v="1"/>
    <x v="0"/>
    <m/>
    <m/>
    <n v="0"/>
  </r>
  <r>
    <x v="54"/>
    <x v="10"/>
    <n v="1"/>
    <n v="0"/>
    <n v="1"/>
    <n v="0"/>
    <n v="6"/>
    <n v="6"/>
    <n v="5"/>
    <x v="3"/>
    <n v="75"/>
    <n v="75"/>
    <n v="180"/>
    <n v="180"/>
    <x v="1"/>
    <x v="0"/>
    <m/>
    <m/>
    <n v="0"/>
  </r>
  <r>
    <x v="54"/>
    <x v="10"/>
    <n v="1"/>
    <n v="0"/>
    <n v="1"/>
    <n v="0"/>
    <n v="6.5"/>
    <n v="6"/>
    <n v="5"/>
    <x v="3"/>
    <n v="75"/>
    <n v="75"/>
    <n v="180"/>
    <n v="180"/>
    <x v="1"/>
    <x v="0"/>
    <m/>
    <m/>
    <n v="0"/>
  </r>
  <r>
    <x v="54"/>
    <x v="10"/>
    <n v="1"/>
    <n v="0"/>
    <n v="1"/>
    <n v="0"/>
    <n v="7"/>
    <n v="6"/>
    <n v="5"/>
    <x v="3"/>
    <n v="75"/>
    <n v="75"/>
    <n v="300"/>
    <n v="300"/>
    <x v="1"/>
    <x v="0"/>
    <m/>
    <m/>
    <n v="0"/>
  </r>
  <r>
    <x v="54"/>
    <x v="0"/>
    <n v="1"/>
    <n v="3"/>
    <n v="1"/>
    <n v="0"/>
    <n v="5"/>
    <n v="5"/>
    <n v="5"/>
    <x v="3"/>
    <n v="40"/>
    <n v="40"/>
    <n v="90"/>
    <n v="90"/>
    <x v="1"/>
    <x v="1"/>
    <m/>
    <m/>
    <n v="20"/>
  </r>
  <r>
    <x v="54"/>
    <x v="0"/>
    <n v="1"/>
    <n v="3"/>
    <n v="1"/>
    <n v="0"/>
    <n v="6"/>
    <n v="5"/>
    <n v="1"/>
    <x v="9"/>
    <n v="50"/>
    <n v="50"/>
    <n v="120"/>
    <n v="120"/>
    <x v="1"/>
    <x v="1"/>
    <m/>
    <m/>
    <n v="20"/>
  </r>
  <r>
    <x v="54"/>
    <x v="0"/>
    <n v="1"/>
    <n v="3"/>
    <n v="1"/>
    <n v="0"/>
    <n v="6.5"/>
    <n v="6"/>
    <n v="1"/>
    <x v="9"/>
    <n v="55"/>
    <n v="55"/>
    <n v="120"/>
    <n v="120"/>
    <x v="1"/>
    <x v="1"/>
    <m/>
    <m/>
    <n v="20"/>
  </r>
  <r>
    <x v="54"/>
    <x v="0"/>
    <n v="1"/>
    <n v="3"/>
    <n v="1"/>
    <n v="0"/>
    <n v="6.5"/>
    <n v="6.5"/>
    <n v="1"/>
    <x v="9"/>
    <n v="57.5"/>
    <n v="57.5"/>
    <n v="180"/>
    <n v="180"/>
    <x v="1"/>
    <x v="1"/>
    <m/>
    <m/>
    <n v="20"/>
  </r>
  <r>
    <x v="54"/>
    <x v="0"/>
    <n v="1"/>
    <n v="3"/>
    <n v="1"/>
    <n v="0"/>
    <n v="7.5"/>
    <n v="7"/>
    <n v="1"/>
    <x v="9"/>
    <n v="60"/>
    <n v="60"/>
    <n v="180"/>
    <n v="180"/>
    <x v="1"/>
    <x v="1"/>
    <m/>
    <m/>
    <n v="20"/>
  </r>
  <r>
    <x v="54"/>
    <x v="11"/>
    <n v="1"/>
    <n v="0"/>
    <n v="1"/>
    <n v="0"/>
    <n v="7"/>
    <n v="7.5"/>
    <n v="12"/>
    <x v="0"/>
    <n v="63"/>
    <n v="63"/>
    <n v="90"/>
    <n v="90"/>
    <x v="1"/>
    <x v="0"/>
    <m/>
    <m/>
    <n v="0"/>
  </r>
  <r>
    <x v="54"/>
    <x v="11"/>
    <n v="1"/>
    <n v="0"/>
    <n v="1"/>
    <n v="0"/>
    <n v="8"/>
    <n v="8.5"/>
    <n v="12"/>
    <x v="0"/>
    <n v="63"/>
    <n v="63"/>
    <n v="90"/>
    <n v="90"/>
    <x v="1"/>
    <x v="0"/>
    <m/>
    <m/>
    <n v="0"/>
  </r>
  <r>
    <x v="54"/>
    <x v="11"/>
    <n v="1"/>
    <n v="0"/>
    <n v="1"/>
    <n v="0"/>
    <n v="9"/>
    <n v="9"/>
    <n v="12"/>
    <x v="0"/>
    <n v="63"/>
    <n v="63"/>
    <n v="90"/>
    <n v="90"/>
    <x v="1"/>
    <x v="0"/>
    <m/>
    <m/>
    <n v="0"/>
  </r>
  <r>
    <x v="54"/>
    <x v="11"/>
    <n v="1"/>
    <n v="0"/>
    <n v="1"/>
    <n v="0"/>
    <n v="9"/>
    <n v="10"/>
    <n v="12"/>
    <x v="0"/>
    <n v="63"/>
    <n v="63"/>
    <n v="120"/>
    <n v="120"/>
    <x v="1"/>
    <x v="0"/>
    <m/>
    <m/>
    <n v="0"/>
  </r>
  <r>
    <x v="54"/>
    <x v="18"/>
    <n v="1"/>
    <n v="0"/>
    <n v="1"/>
    <n v="0"/>
    <n v="7"/>
    <n v="7"/>
    <n v="13"/>
    <x v="13"/>
    <n v="29"/>
    <n v="29"/>
    <n v="90"/>
    <n v="90"/>
    <x v="1"/>
    <x v="0"/>
    <m/>
    <m/>
    <n v="0"/>
  </r>
  <r>
    <x v="54"/>
    <x v="18"/>
    <n v="1"/>
    <n v="0"/>
    <n v="1"/>
    <n v="0"/>
    <n v="9"/>
    <n v="8"/>
    <n v="12"/>
    <x v="0"/>
    <n v="29"/>
    <n v="29"/>
    <n v="90"/>
    <n v="90"/>
    <x v="1"/>
    <x v="0"/>
    <m/>
    <m/>
    <n v="0"/>
  </r>
  <r>
    <x v="54"/>
    <x v="18"/>
    <n v="1"/>
    <n v="0"/>
    <n v="1"/>
    <n v="0"/>
    <n v="9"/>
    <n v="7"/>
    <n v="10"/>
    <x v="2"/>
    <n v="29"/>
    <n v="29"/>
    <n v="90"/>
    <n v="90"/>
    <x v="1"/>
    <x v="0"/>
    <m/>
    <m/>
    <n v="0"/>
  </r>
  <r>
    <x v="54"/>
    <x v="18"/>
    <n v="1"/>
    <n v="0"/>
    <n v="1"/>
    <n v="0"/>
    <n v="9"/>
    <n v="8"/>
    <n v="9"/>
    <x v="12"/>
    <n v="29"/>
    <n v="29"/>
    <n v="1"/>
    <n v="1"/>
    <x v="1"/>
    <x v="0"/>
    <m/>
    <m/>
    <n v="0"/>
  </r>
  <r>
    <x v="55"/>
    <x v="0"/>
    <n v="1"/>
    <n v="0"/>
    <n v="1"/>
    <n v="0"/>
    <n v="5"/>
    <n v="5"/>
    <n v="5"/>
    <x v="3"/>
    <n v="35"/>
    <n v="35"/>
    <n v="90"/>
    <n v="90"/>
    <x v="1"/>
    <x v="0"/>
    <m/>
    <m/>
    <n v="20"/>
  </r>
  <r>
    <x v="55"/>
    <x v="0"/>
    <n v="1"/>
    <n v="0"/>
    <n v="1"/>
    <n v="0"/>
    <n v="5"/>
    <n v="5"/>
    <n v="4"/>
    <x v="8"/>
    <n v="45"/>
    <n v="45"/>
    <n v="120"/>
    <n v="120"/>
    <x v="1"/>
    <x v="0"/>
    <m/>
    <m/>
    <n v="20"/>
  </r>
  <r>
    <x v="55"/>
    <x v="0"/>
    <n v="1"/>
    <n v="0"/>
    <n v="1"/>
    <n v="0"/>
    <n v="7.5"/>
    <n v="6"/>
    <n v="3"/>
    <x v="6"/>
    <n v="55"/>
    <n v="55"/>
    <n v="300"/>
    <n v="300"/>
    <x v="1"/>
    <x v="0"/>
    <m/>
    <m/>
    <n v="20"/>
  </r>
  <r>
    <x v="55"/>
    <x v="0"/>
    <n v="1"/>
    <n v="0"/>
    <n v="1"/>
    <n v="0"/>
    <n v="9"/>
    <n v="8"/>
    <n v="2"/>
    <x v="7"/>
    <n v="65"/>
    <n v="65"/>
    <n v="300"/>
    <n v="300"/>
    <x v="1"/>
    <x v="0"/>
    <m/>
    <m/>
    <n v="20"/>
  </r>
  <r>
    <x v="55"/>
    <x v="0"/>
    <n v="1"/>
    <n v="0"/>
    <n v="1"/>
    <n v="0"/>
    <n v="8.5"/>
    <n v="8"/>
    <n v="5"/>
    <x v="3"/>
    <n v="60"/>
    <n v="60"/>
    <n v="300"/>
    <n v="300"/>
    <x v="1"/>
    <x v="0"/>
    <m/>
    <m/>
    <n v="20"/>
  </r>
  <r>
    <x v="55"/>
    <x v="0"/>
    <n v="1"/>
    <n v="0"/>
    <n v="1"/>
    <n v="0"/>
    <n v="9"/>
    <n v="8.5"/>
    <n v="5"/>
    <x v="3"/>
    <n v="60"/>
    <n v="60"/>
    <n v="300"/>
    <n v="300"/>
    <x v="1"/>
    <x v="0"/>
    <m/>
    <m/>
    <n v="20"/>
  </r>
  <r>
    <x v="55"/>
    <x v="0"/>
    <n v="1"/>
    <n v="0"/>
    <n v="1"/>
    <n v="0"/>
    <n v="9.5"/>
    <n v="9.5"/>
    <n v="1"/>
    <x v="9"/>
    <m/>
    <n v="70"/>
    <n v="180"/>
    <n v="180"/>
    <x v="1"/>
    <x v="0"/>
    <m/>
    <m/>
    <n v="20"/>
  </r>
  <r>
    <x v="55"/>
    <x v="4"/>
    <n v="1"/>
    <n v="0"/>
    <n v="1"/>
    <n v="0"/>
    <n v="5"/>
    <n v="7"/>
    <n v="10"/>
    <x v="2"/>
    <n v="60"/>
    <n v="60"/>
    <n v="90"/>
    <n v="90"/>
    <x v="1"/>
    <x v="2"/>
    <m/>
    <m/>
    <n v="0"/>
  </r>
  <r>
    <x v="55"/>
    <x v="4"/>
    <n v="1"/>
    <n v="0"/>
    <n v="1"/>
    <n v="0"/>
    <n v="7"/>
    <n v="7.5"/>
    <n v="8"/>
    <x v="1"/>
    <n v="80"/>
    <n v="80"/>
    <n v="120"/>
    <n v="120"/>
    <x v="1"/>
    <x v="2"/>
    <m/>
    <m/>
    <n v="0"/>
  </r>
  <r>
    <x v="55"/>
    <x v="4"/>
    <n v="1"/>
    <n v="0"/>
    <n v="1"/>
    <n v="0"/>
    <n v="8.5"/>
    <n v="7"/>
    <n v="6"/>
    <x v="5"/>
    <n v="85"/>
    <n v="85"/>
    <n v="120"/>
    <n v="120"/>
    <x v="1"/>
    <x v="2"/>
    <m/>
    <m/>
    <n v="0"/>
  </r>
  <r>
    <x v="55"/>
    <x v="4"/>
    <n v="1"/>
    <n v="0"/>
    <n v="1"/>
    <n v="0"/>
    <n v="7.5"/>
    <n v="7"/>
    <n v="7"/>
    <x v="10"/>
    <n v="100"/>
    <n v="100"/>
    <n v="120"/>
    <n v="120"/>
    <x v="1"/>
    <x v="3"/>
    <m/>
    <m/>
    <n v="0"/>
  </r>
  <r>
    <x v="55"/>
    <x v="4"/>
    <n v="1"/>
    <n v="0"/>
    <n v="1"/>
    <n v="0"/>
    <n v="8"/>
    <n v="7"/>
    <n v="5"/>
    <x v="3"/>
    <n v="110"/>
    <n v="110"/>
    <n v="180"/>
    <n v="180"/>
    <x v="1"/>
    <x v="3"/>
    <m/>
    <m/>
    <n v="0"/>
  </r>
  <r>
    <x v="55"/>
    <x v="4"/>
    <n v="1"/>
    <n v="0"/>
    <n v="1"/>
    <n v="0"/>
    <n v="9"/>
    <n v="7.5"/>
    <n v="4"/>
    <x v="8"/>
    <n v="120"/>
    <n v="120"/>
    <n v="300"/>
    <n v="300"/>
    <x v="1"/>
    <x v="3"/>
    <m/>
    <m/>
    <n v="0"/>
  </r>
  <r>
    <x v="55"/>
    <x v="1"/>
    <n v="1"/>
    <n v="0"/>
    <n v="1"/>
    <n v="0"/>
    <n v="7"/>
    <n v="7"/>
    <n v="12"/>
    <x v="0"/>
    <n v="39"/>
    <n v="39"/>
    <n v="90"/>
    <n v="90"/>
    <x v="1"/>
    <x v="0"/>
    <m/>
    <m/>
    <n v="0"/>
  </r>
  <r>
    <x v="55"/>
    <x v="1"/>
    <n v="1"/>
    <n v="0"/>
    <n v="1"/>
    <n v="0"/>
    <n v="8"/>
    <n v="7.5"/>
    <n v="12"/>
    <x v="0"/>
    <n v="39"/>
    <n v="39"/>
    <n v="90"/>
    <n v="90"/>
    <x v="1"/>
    <x v="0"/>
    <m/>
    <m/>
    <n v="0"/>
  </r>
  <r>
    <x v="55"/>
    <x v="1"/>
    <n v="1"/>
    <n v="0"/>
    <n v="1"/>
    <n v="0"/>
    <n v="9"/>
    <n v="8"/>
    <n v="10"/>
    <x v="2"/>
    <n v="45"/>
    <n v="45"/>
    <n v="90"/>
    <n v="90"/>
    <x v="1"/>
    <x v="0"/>
    <m/>
    <m/>
    <n v="0"/>
  </r>
  <r>
    <x v="55"/>
    <x v="1"/>
    <n v="1"/>
    <n v="0"/>
    <n v="1"/>
    <n v="0"/>
    <n v="10"/>
    <n v="10"/>
    <n v="10"/>
    <x v="2"/>
    <n v="45"/>
    <n v="52"/>
    <n v="120"/>
    <n v="120"/>
    <x v="1"/>
    <x v="0"/>
    <m/>
    <m/>
    <n v="0"/>
  </r>
  <r>
    <x v="55"/>
    <x v="14"/>
    <n v="1"/>
    <n v="0"/>
    <n v="1"/>
    <n v="0"/>
    <n v="7"/>
    <n v="7.5"/>
    <n v="12"/>
    <x v="0"/>
    <n v="18"/>
    <n v="18"/>
    <n v="90"/>
    <n v="90"/>
    <x v="1"/>
    <x v="0"/>
    <m/>
    <m/>
    <n v="0"/>
  </r>
  <r>
    <x v="55"/>
    <x v="14"/>
    <n v="1"/>
    <n v="0"/>
    <n v="1"/>
    <n v="0"/>
    <n v="8"/>
    <n v="8"/>
    <n v="12"/>
    <x v="0"/>
    <n v="18"/>
    <n v="18"/>
    <n v="90"/>
    <n v="90"/>
    <x v="1"/>
    <x v="0"/>
    <m/>
    <m/>
    <n v="0"/>
  </r>
  <r>
    <x v="55"/>
    <x v="14"/>
    <n v="1"/>
    <n v="0"/>
    <n v="1"/>
    <n v="0"/>
    <n v="9"/>
    <n v="7.5"/>
    <n v="10"/>
    <x v="2"/>
    <n v="18"/>
    <n v="18"/>
    <n v="90"/>
    <n v="90"/>
    <x v="1"/>
    <x v="0"/>
    <m/>
    <m/>
    <n v="0"/>
  </r>
  <r>
    <x v="55"/>
    <x v="14"/>
    <n v="1"/>
    <n v="0"/>
    <n v="1"/>
    <n v="0"/>
    <n v="10"/>
    <n v="8"/>
    <n v="10"/>
    <x v="2"/>
    <n v="18"/>
    <n v="18"/>
    <n v="1"/>
    <n v="1"/>
    <x v="1"/>
    <x v="0"/>
    <m/>
    <m/>
    <n v="0"/>
  </r>
  <r>
    <x v="56"/>
    <x v="10"/>
    <n v="3"/>
    <n v="0"/>
    <n v="1"/>
    <n v="0"/>
    <n v="5"/>
    <n v="5"/>
    <n v="2"/>
    <x v="7"/>
    <n v="50"/>
    <n v="50"/>
    <n v="90"/>
    <n v="90"/>
    <x v="1"/>
    <x v="1"/>
    <m/>
    <m/>
    <n v="0"/>
  </r>
  <r>
    <x v="56"/>
    <x v="10"/>
    <n v="3"/>
    <n v="0"/>
    <n v="1"/>
    <n v="0"/>
    <n v="5"/>
    <n v="5"/>
    <n v="2"/>
    <x v="7"/>
    <n v="60"/>
    <n v="60"/>
    <n v="120"/>
    <n v="120"/>
    <x v="1"/>
    <x v="1"/>
    <m/>
    <m/>
    <n v="0"/>
  </r>
  <r>
    <x v="56"/>
    <x v="10"/>
    <n v="3"/>
    <n v="0"/>
    <n v="1"/>
    <n v="0"/>
    <n v="5"/>
    <n v="5"/>
    <n v="2"/>
    <x v="7"/>
    <n v="70"/>
    <n v="70"/>
    <n v="120"/>
    <n v="120"/>
    <x v="1"/>
    <x v="1"/>
    <m/>
    <m/>
    <n v="0"/>
  </r>
  <r>
    <x v="56"/>
    <x v="10"/>
    <n v="3"/>
    <n v="0"/>
    <n v="1"/>
    <n v="0"/>
    <n v="6"/>
    <n v="6"/>
    <n v="2"/>
    <x v="7"/>
    <n v="80"/>
    <n v="80"/>
    <n v="180"/>
    <n v="180"/>
    <x v="1"/>
    <x v="1"/>
    <m/>
    <m/>
    <n v="0"/>
  </r>
  <r>
    <x v="56"/>
    <x v="10"/>
    <n v="3"/>
    <n v="0"/>
    <n v="1"/>
    <n v="0"/>
    <n v="6.5"/>
    <n v="6"/>
    <n v="2"/>
    <x v="7"/>
    <n v="90"/>
    <n v="90"/>
    <n v="180"/>
    <n v="180"/>
    <x v="1"/>
    <x v="1"/>
    <m/>
    <m/>
    <n v="0"/>
  </r>
  <r>
    <x v="56"/>
    <x v="10"/>
    <n v="3"/>
    <n v="0"/>
    <n v="1"/>
    <n v="0"/>
    <n v="7.5"/>
    <n v="7.5"/>
    <n v="2"/>
    <x v="7"/>
    <n v="100"/>
    <n v="100"/>
    <n v="180"/>
    <n v="180"/>
    <x v="1"/>
    <x v="1"/>
    <m/>
    <m/>
    <n v="0"/>
  </r>
  <r>
    <x v="56"/>
    <x v="31"/>
    <n v="1"/>
    <n v="0"/>
    <n v="1"/>
    <n v="0"/>
    <n v="6"/>
    <n v="7"/>
    <n v="12"/>
    <x v="0"/>
    <n v="12"/>
    <n v="12.5"/>
    <n v="90"/>
    <n v="90"/>
    <x v="1"/>
    <x v="0"/>
    <m/>
    <m/>
    <n v="0"/>
  </r>
  <r>
    <x v="56"/>
    <x v="31"/>
    <n v="1"/>
    <n v="0"/>
    <n v="1"/>
    <n v="0"/>
    <n v="7"/>
    <n v="7.5"/>
    <n v="8"/>
    <x v="1"/>
    <n v="14"/>
    <n v="15"/>
    <n v="90"/>
    <n v="90"/>
    <x v="1"/>
    <x v="0"/>
    <m/>
    <m/>
    <n v="0"/>
  </r>
  <r>
    <x v="56"/>
    <x v="31"/>
    <n v="1"/>
    <n v="0"/>
    <n v="1"/>
    <n v="0"/>
    <n v="8"/>
    <n v="8.5"/>
    <n v="6"/>
    <x v="5"/>
    <n v="16"/>
    <n v="17.5"/>
    <n v="90"/>
    <n v="90"/>
    <x v="1"/>
    <x v="0"/>
    <m/>
    <m/>
    <n v="0"/>
  </r>
  <r>
    <x v="56"/>
    <x v="31"/>
    <n v="1"/>
    <n v="0"/>
    <n v="1"/>
    <n v="0"/>
    <n v="9.5"/>
    <n v="10"/>
    <n v="4"/>
    <x v="8"/>
    <n v="18"/>
    <n v="20"/>
    <n v="120"/>
    <n v="120"/>
    <x v="1"/>
    <x v="0"/>
    <m/>
    <m/>
    <n v="0"/>
  </r>
  <r>
    <x v="56"/>
    <x v="32"/>
    <n v="1"/>
    <n v="0"/>
    <n v="1"/>
    <n v="0"/>
    <n v="6"/>
    <n v="6"/>
    <n v="12"/>
    <x v="0"/>
    <n v="45"/>
    <n v="50"/>
    <n v="90"/>
    <n v="90"/>
    <x v="1"/>
    <x v="0"/>
    <m/>
    <m/>
    <n v="0"/>
  </r>
  <r>
    <x v="56"/>
    <x v="32"/>
    <n v="1"/>
    <n v="0"/>
    <n v="1"/>
    <n v="0"/>
    <n v="7"/>
    <n v="6"/>
    <n v="10"/>
    <x v="2"/>
    <n v="52"/>
    <n v="50"/>
    <n v="90"/>
    <n v="90"/>
    <x v="1"/>
    <x v="0"/>
    <m/>
    <m/>
    <n v="0"/>
  </r>
  <r>
    <x v="56"/>
    <x v="32"/>
    <n v="1"/>
    <n v="0"/>
    <n v="1"/>
    <n v="0"/>
    <n v="8"/>
    <n v="6"/>
    <n v="8"/>
    <x v="1"/>
    <n v="52"/>
    <n v="60"/>
    <n v="90"/>
    <n v="90"/>
    <x v="1"/>
    <x v="0"/>
    <m/>
    <m/>
    <n v="0"/>
  </r>
  <r>
    <x v="56"/>
    <x v="32"/>
    <n v="1"/>
    <n v="0"/>
    <n v="1"/>
    <n v="0"/>
    <n v="8.5"/>
    <n v="7"/>
    <n v="6"/>
    <x v="5"/>
    <n v="59"/>
    <n v="70"/>
    <n v="120"/>
    <n v="120"/>
    <x v="1"/>
    <x v="0"/>
    <m/>
    <m/>
    <n v="0"/>
  </r>
  <r>
    <x v="56"/>
    <x v="33"/>
    <n v="1"/>
    <n v="0"/>
    <n v="1"/>
    <n v="0"/>
    <n v="6"/>
    <n v="0"/>
    <n v="13"/>
    <x v="13"/>
    <n v="14"/>
    <n v="14"/>
    <n v="10"/>
    <n v="10"/>
    <x v="1"/>
    <x v="4"/>
    <m/>
    <m/>
    <n v="0"/>
  </r>
  <r>
    <x v="56"/>
    <x v="34"/>
    <n v="1"/>
    <n v="0"/>
    <n v="1"/>
    <n v="0"/>
    <n v="6"/>
    <n v="0"/>
    <n v="12"/>
    <x v="0"/>
    <n v="18"/>
    <n v="18"/>
    <n v="90"/>
    <n v="90"/>
    <x v="1"/>
    <x v="4"/>
    <m/>
    <m/>
    <n v="0"/>
  </r>
  <r>
    <x v="56"/>
    <x v="33"/>
    <n v="1"/>
    <n v="0"/>
    <n v="1"/>
    <n v="0"/>
    <n v="8"/>
    <n v="0"/>
    <n v="12"/>
    <x v="0"/>
    <n v="18"/>
    <n v="18"/>
    <n v="10"/>
    <n v="10"/>
    <x v="1"/>
    <x v="4"/>
    <m/>
    <m/>
    <n v="0"/>
  </r>
  <r>
    <x v="56"/>
    <x v="34"/>
    <n v="1"/>
    <n v="0"/>
    <n v="1"/>
    <n v="0"/>
    <n v="8"/>
    <n v="0"/>
    <n v="10"/>
    <x v="2"/>
    <n v="25"/>
    <n v="25"/>
    <n v="90"/>
    <n v="90"/>
    <x v="1"/>
    <x v="4"/>
    <m/>
    <m/>
    <n v="0"/>
  </r>
  <r>
    <x v="56"/>
    <x v="33"/>
    <n v="1"/>
    <n v="0"/>
    <n v="1"/>
    <n v="0"/>
    <n v="8"/>
    <n v="0"/>
    <n v="6"/>
    <x v="5"/>
    <n v="23"/>
    <n v="23"/>
    <n v="10"/>
    <n v="10"/>
    <x v="1"/>
    <x v="4"/>
    <m/>
    <m/>
    <n v="0"/>
  </r>
  <r>
    <x v="56"/>
    <x v="34"/>
    <n v="1"/>
    <n v="0"/>
    <n v="1"/>
    <n v="0"/>
    <n v="8"/>
    <n v="0"/>
    <n v="10"/>
    <x v="2"/>
    <n v="25"/>
    <n v="25"/>
    <n v="1"/>
    <n v="1"/>
    <x v="1"/>
    <x v="4"/>
    <m/>
    <m/>
    <n v="0"/>
  </r>
  <r>
    <x v="57"/>
    <x v="4"/>
    <n v="1"/>
    <n v="0"/>
    <n v="1"/>
    <n v="0"/>
    <n v="5"/>
    <n v="5"/>
    <n v="7"/>
    <x v="10"/>
    <n v="55"/>
    <n v="55"/>
    <n v="90"/>
    <n v="90"/>
    <x v="1"/>
    <x v="5"/>
    <m/>
    <m/>
    <n v="0"/>
  </r>
  <r>
    <x v="57"/>
    <x v="4"/>
    <n v="1"/>
    <n v="0"/>
    <n v="1"/>
    <n v="0"/>
    <n v="5"/>
    <n v="5"/>
    <n v="5"/>
    <x v="3"/>
    <n v="75"/>
    <n v="75"/>
    <n v="120"/>
    <n v="120"/>
    <x v="1"/>
    <x v="5"/>
    <m/>
    <m/>
    <n v="0"/>
  </r>
  <r>
    <x v="57"/>
    <x v="4"/>
    <n v="1"/>
    <n v="0"/>
    <n v="1"/>
    <n v="0"/>
    <n v="6"/>
    <n v="5.5"/>
    <n v="4"/>
    <x v="8"/>
    <n v="95"/>
    <n v="95"/>
    <n v="120"/>
    <n v="120"/>
    <x v="1"/>
    <x v="5"/>
    <m/>
    <m/>
    <n v="0"/>
  </r>
  <r>
    <x v="57"/>
    <x v="4"/>
    <n v="1"/>
    <n v="0"/>
    <n v="1"/>
    <n v="0"/>
    <n v="7"/>
    <n v="6"/>
    <n v="3"/>
    <x v="6"/>
    <n v="105"/>
    <n v="105"/>
    <n v="180"/>
    <n v="180"/>
    <x v="1"/>
    <x v="5"/>
    <m/>
    <m/>
    <n v="0"/>
  </r>
  <r>
    <x v="57"/>
    <x v="4"/>
    <n v="1"/>
    <n v="0"/>
    <n v="1"/>
    <n v="0"/>
    <n v="8"/>
    <n v="7"/>
    <n v="2"/>
    <x v="7"/>
    <n v="115"/>
    <n v="115"/>
    <n v="180"/>
    <n v="180"/>
    <x v="1"/>
    <x v="5"/>
    <m/>
    <m/>
    <n v="0"/>
  </r>
  <r>
    <x v="57"/>
    <x v="4"/>
    <n v="1"/>
    <n v="0"/>
    <n v="1"/>
    <n v="0"/>
    <n v="9"/>
    <n v="7.5"/>
    <n v="7"/>
    <x v="10"/>
    <n v="100"/>
    <n v="100"/>
    <n v="180"/>
    <n v="180"/>
    <x v="1"/>
    <x v="5"/>
    <m/>
    <m/>
    <n v="0"/>
  </r>
  <r>
    <x v="57"/>
    <x v="4"/>
    <n v="1"/>
    <n v="0"/>
    <n v="1"/>
    <n v="0"/>
    <n v="8.5"/>
    <n v="9"/>
    <n v="5"/>
    <x v="3"/>
    <n v="110"/>
    <n v="110"/>
    <n v="180"/>
    <n v="180"/>
    <x v="1"/>
    <x v="5"/>
    <m/>
    <m/>
    <n v="0"/>
  </r>
  <r>
    <x v="57"/>
    <x v="4"/>
    <n v="1"/>
    <n v="0"/>
    <n v="1"/>
    <n v="0"/>
    <n v="8.5"/>
    <n v="9"/>
    <n v="1"/>
    <x v="9"/>
    <n v="120"/>
    <n v="120"/>
    <n v="180"/>
    <n v="180"/>
    <x v="1"/>
    <x v="5"/>
    <m/>
    <m/>
    <n v="0"/>
  </r>
  <r>
    <x v="57"/>
    <x v="0"/>
    <n v="1"/>
    <n v="0"/>
    <n v="1"/>
    <n v="0"/>
    <n v="5"/>
    <n v="5"/>
    <n v="3"/>
    <x v="6"/>
    <n v="32.5"/>
    <n v="32.5"/>
    <n v="90"/>
    <n v="90"/>
    <x v="1"/>
    <x v="6"/>
    <m/>
    <m/>
    <n v="20"/>
  </r>
  <r>
    <x v="57"/>
    <x v="0"/>
    <n v="1"/>
    <n v="0"/>
    <n v="1"/>
    <n v="0"/>
    <n v="5"/>
    <n v="6"/>
    <n v="3"/>
    <x v="6"/>
    <n v="42.5"/>
    <n v="42.5"/>
    <n v="120"/>
    <n v="120"/>
    <x v="1"/>
    <x v="6"/>
    <m/>
    <m/>
    <n v="20"/>
  </r>
  <r>
    <x v="57"/>
    <x v="0"/>
    <n v="1"/>
    <n v="0"/>
    <n v="1"/>
    <n v="0"/>
    <n v="7"/>
    <n v="7"/>
    <n v="3"/>
    <x v="6"/>
    <n v="52.5"/>
    <n v="52.5"/>
    <n v="120"/>
    <n v="120"/>
    <x v="1"/>
    <x v="6"/>
    <m/>
    <m/>
    <n v="20"/>
  </r>
  <r>
    <x v="57"/>
    <x v="0"/>
    <n v="1"/>
    <n v="0"/>
    <n v="1"/>
    <n v="0"/>
    <n v="7.5"/>
    <n v="8"/>
    <n v="3"/>
    <x v="6"/>
    <n v="57.5"/>
    <n v="57.5"/>
    <n v="120"/>
    <n v="120"/>
    <x v="1"/>
    <x v="6"/>
    <m/>
    <m/>
    <n v="20"/>
  </r>
  <r>
    <x v="57"/>
    <x v="0"/>
    <n v="1"/>
    <n v="0"/>
    <n v="1"/>
    <n v="0"/>
    <n v="8.5"/>
    <n v="9"/>
    <n v="3"/>
    <x v="6"/>
    <n v="62.5"/>
    <n v="62.5"/>
    <n v="180"/>
    <n v="180"/>
    <x v="1"/>
    <x v="6"/>
    <m/>
    <m/>
    <n v="20"/>
  </r>
  <r>
    <x v="57"/>
    <x v="35"/>
    <n v="1"/>
    <n v="0"/>
    <n v="1"/>
    <n v="0"/>
    <n v="9"/>
    <n v="0"/>
    <n v="4"/>
    <x v="8"/>
    <n v="1"/>
    <n v="1"/>
    <n v="90"/>
    <n v="90"/>
    <x v="1"/>
    <x v="0"/>
    <m/>
    <m/>
    <n v="0"/>
  </r>
  <r>
    <x v="57"/>
    <x v="35"/>
    <n v="1"/>
    <n v="0"/>
    <n v="1"/>
    <n v="0"/>
    <n v="9"/>
    <n v="0"/>
    <n v="4"/>
    <x v="8"/>
    <n v="1"/>
    <n v="1"/>
    <n v="90"/>
    <n v="90"/>
    <x v="1"/>
    <x v="0"/>
    <m/>
    <m/>
    <n v="0"/>
  </r>
  <r>
    <x v="57"/>
    <x v="35"/>
    <n v="1"/>
    <n v="0"/>
    <n v="1"/>
    <n v="0"/>
    <n v="9"/>
    <n v="0"/>
    <n v="3"/>
    <x v="6"/>
    <n v="1"/>
    <n v="1"/>
    <n v="90"/>
    <n v="90"/>
    <x v="1"/>
    <x v="0"/>
    <m/>
    <m/>
    <n v="0"/>
  </r>
  <r>
    <x v="57"/>
    <x v="35"/>
    <n v="1"/>
    <n v="0"/>
    <n v="1"/>
    <n v="0"/>
    <n v="10"/>
    <n v="0"/>
    <n v="2"/>
    <x v="7"/>
    <n v="1"/>
    <n v="1"/>
    <n v="120"/>
    <n v="120"/>
    <x v="1"/>
    <x v="0"/>
    <m/>
    <m/>
    <n v="0"/>
  </r>
  <r>
    <x v="57"/>
    <x v="36"/>
    <n v="1"/>
    <n v="0"/>
    <n v="1"/>
    <n v="0"/>
    <n v="8"/>
    <n v="0"/>
    <n v="12"/>
    <x v="0"/>
    <n v="18"/>
    <n v="18"/>
    <n v="10"/>
    <n v="10"/>
    <x v="1"/>
    <x v="4"/>
    <m/>
    <m/>
    <n v="0"/>
  </r>
  <r>
    <x v="57"/>
    <x v="37"/>
    <n v="1"/>
    <n v="0"/>
    <n v="1"/>
    <n v="0"/>
    <n v="8"/>
    <n v="0"/>
    <n v="12"/>
    <x v="0"/>
    <n v="18"/>
    <n v="18"/>
    <n v="90"/>
    <n v="90"/>
    <x v="1"/>
    <x v="4"/>
    <m/>
    <m/>
    <n v="0"/>
  </r>
  <r>
    <x v="57"/>
    <x v="36"/>
    <n v="1"/>
    <n v="0"/>
    <n v="1"/>
    <n v="0"/>
    <n v="9"/>
    <n v="0"/>
    <n v="8"/>
    <x v="1"/>
    <n v="23"/>
    <n v="23"/>
    <n v="10"/>
    <n v="10"/>
    <x v="1"/>
    <x v="4"/>
    <m/>
    <m/>
    <n v="0"/>
  </r>
  <r>
    <x v="57"/>
    <x v="37"/>
    <n v="1"/>
    <n v="0"/>
    <n v="1"/>
    <n v="0"/>
    <n v="9"/>
    <n v="0"/>
    <n v="8"/>
    <x v="1"/>
    <n v="23"/>
    <n v="23"/>
    <n v="90"/>
    <n v="90"/>
    <x v="1"/>
    <x v="4"/>
    <m/>
    <m/>
    <n v="0"/>
  </r>
  <r>
    <x v="57"/>
    <x v="36"/>
    <n v="1"/>
    <n v="0"/>
    <n v="1"/>
    <n v="0"/>
    <n v="9"/>
    <n v="0"/>
    <n v="6"/>
    <x v="5"/>
    <n v="23"/>
    <n v="23"/>
    <n v="10"/>
    <n v="10"/>
    <x v="1"/>
    <x v="4"/>
    <m/>
    <m/>
    <n v="0"/>
  </r>
  <r>
    <x v="57"/>
    <x v="37"/>
    <n v="1"/>
    <n v="0"/>
    <n v="1"/>
    <n v="0"/>
    <n v="9"/>
    <n v="0"/>
    <n v="6"/>
    <x v="5"/>
    <n v="23"/>
    <n v="23"/>
    <n v="1"/>
    <n v="1"/>
    <x v="1"/>
    <x v="4"/>
    <m/>
    <m/>
    <n v="0"/>
  </r>
  <r>
    <x v="58"/>
    <x v="10"/>
    <n v="1"/>
    <n v="0"/>
    <n v="1"/>
    <n v="0"/>
    <n v="5"/>
    <n v="5"/>
    <n v="5"/>
    <x v="3"/>
    <n v="70"/>
    <n v="70"/>
    <n v="90"/>
    <n v="90"/>
    <x v="2"/>
    <x v="0"/>
    <m/>
    <m/>
    <n v="0"/>
  </r>
  <r>
    <x v="58"/>
    <x v="10"/>
    <n v="1"/>
    <n v="0"/>
    <n v="1"/>
    <n v="0"/>
    <n v="5"/>
    <n v="5"/>
    <n v="3"/>
    <x v="8"/>
    <n v="90"/>
    <n v="90"/>
    <n v="120"/>
    <n v="120"/>
    <x v="2"/>
    <x v="0"/>
    <m/>
    <m/>
    <n v="0"/>
  </r>
  <r>
    <x v="58"/>
    <x v="10"/>
    <n v="1"/>
    <n v="0"/>
    <n v="1"/>
    <n v="0"/>
    <n v="5"/>
    <n v="5.5"/>
    <n v="2"/>
    <x v="7"/>
    <n v="100"/>
    <n v="100"/>
    <n v="180"/>
    <n v="180"/>
    <x v="2"/>
    <x v="0"/>
    <m/>
    <m/>
    <n v="0"/>
  </r>
  <r>
    <x v="58"/>
    <x v="10"/>
    <n v="1"/>
    <n v="0"/>
    <n v="1"/>
    <n v="0"/>
    <n v="6"/>
    <n v="6.5"/>
    <n v="1"/>
    <x v="9"/>
    <n v="110"/>
    <n v="110"/>
    <n v="120"/>
    <n v="120"/>
    <x v="2"/>
    <x v="0"/>
    <m/>
    <m/>
    <n v="0"/>
  </r>
  <r>
    <x v="58"/>
    <x v="10"/>
    <n v="1"/>
    <n v="0"/>
    <n v="1"/>
    <n v="0"/>
    <n v="5"/>
    <n v="5"/>
    <n v="3"/>
    <x v="6"/>
    <n v="95"/>
    <n v="95"/>
    <n v="120"/>
    <n v="120"/>
    <x v="2"/>
    <x v="0"/>
    <m/>
    <m/>
    <n v="0"/>
  </r>
  <r>
    <x v="58"/>
    <x v="10"/>
    <n v="1"/>
    <n v="0"/>
    <n v="1"/>
    <n v="0"/>
    <n v="5.5"/>
    <n v="6"/>
    <n v="3"/>
    <x v="6"/>
    <n v="95"/>
    <n v="95"/>
    <n v="180"/>
    <n v="180"/>
    <x v="2"/>
    <x v="0"/>
    <m/>
    <m/>
    <n v="0"/>
  </r>
  <r>
    <x v="58"/>
    <x v="10"/>
    <n v="1"/>
    <n v="0"/>
    <n v="1"/>
    <n v="0"/>
    <n v="5"/>
    <n v="5"/>
    <n v="3"/>
    <x v="6"/>
    <n v="70"/>
    <n v="70"/>
    <n v="300"/>
    <n v="300"/>
    <x v="2"/>
    <x v="0"/>
    <m/>
    <m/>
    <n v="0"/>
  </r>
  <r>
    <x v="58"/>
    <x v="0"/>
    <n v="1"/>
    <n v="3"/>
    <n v="1"/>
    <n v="0"/>
    <n v="5"/>
    <n v="5"/>
    <n v="5"/>
    <x v="3"/>
    <n v="40"/>
    <n v="40"/>
    <n v="90"/>
    <n v="90"/>
    <x v="2"/>
    <x v="1"/>
    <m/>
    <m/>
    <n v="0"/>
  </r>
  <r>
    <x v="58"/>
    <x v="0"/>
    <n v="1"/>
    <n v="3"/>
    <n v="1"/>
    <n v="0"/>
    <n v="5"/>
    <n v="5"/>
    <n v="2"/>
    <x v="7"/>
    <n v="45"/>
    <n v="45"/>
    <n v="120"/>
    <n v="120"/>
    <x v="2"/>
    <x v="1"/>
    <m/>
    <m/>
    <n v="0"/>
  </r>
  <r>
    <x v="58"/>
    <x v="0"/>
    <n v="1"/>
    <n v="3"/>
    <n v="1"/>
    <n v="0"/>
    <n v="5.5"/>
    <n v="5"/>
    <n v="2"/>
    <x v="7"/>
    <n v="50"/>
    <n v="50"/>
    <n v="120"/>
    <n v="120"/>
    <x v="2"/>
    <x v="1"/>
    <m/>
    <m/>
    <n v="0"/>
  </r>
  <r>
    <x v="58"/>
    <x v="0"/>
    <n v="1"/>
    <n v="3"/>
    <n v="1"/>
    <n v="0"/>
    <n v="5.5"/>
    <n v="5.5"/>
    <n v="2"/>
    <x v="7"/>
    <n v="52.5"/>
    <n v="52.5"/>
    <n v="180"/>
    <n v="180"/>
    <x v="2"/>
    <x v="1"/>
    <m/>
    <m/>
    <n v="0"/>
  </r>
  <r>
    <x v="58"/>
    <x v="0"/>
    <n v="1"/>
    <n v="3"/>
    <n v="1"/>
    <n v="0"/>
    <n v="6.5"/>
    <n v="6"/>
    <n v="2"/>
    <x v="7"/>
    <n v="55"/>
    <n v="55"/>
    <n v="180"/>
    <n v="180"/>
    <x v="2"/>
    <x v="1"/>
    <m/>
    <m/>
    <n v="0"/>
  </r>
  <r>
    <x v="58"/>
    <x v="11"/>
    <n v="1"/>
    <n v="0"/>
    <n v="1"/>
    <n v="0"/>
    <n v="7"/>
    <n v="8"/>
    <n v="12"/>
    <x v="0"/>
    <n v="63"/>
    <n v="63"/>
    <n v="90"/>
    <n v="90"/>
    <x v="2"/>
    <x v="0"/>
    <m/>
    <m/>
    <n v="0"/>
  </r>
  <r>
    <x v="58"/>
    <x v="11"/>
    <n v="1"/>
    <n v="0"/>
    <n v="1"/>
    <n v="0"/>
    <n v="7"/>
    <n v="9"/>
    <n v="10"/>
    <x v="2"/>
    <n v="63"/>
    <n v="63"/>
    <n v="90"/>
    <n v="90"/>
    <x v="2"/>
    <x v="0"/>
    <m/>
    <m/>
    <n v="0"/>
  </r>
  <r>
    <x v="58"/>
    <x v="11"/>
    <n v="1"/>
    <n v="0"/>
    <n v="1"/>
    <n v="0"/>
    <n v="7"/>
    <n v="9"/>
    <n v="8"/>
    <x v="1"/>
    <n v="63"/>
    <n v="63"/>
    <n v="120"/>
    <n v="120"/>
    <x v="2"/>
    <x v="0"/>
    <m/>
    <m/>
    <n v="0"/>
  </r>
  <r>
    <x v="58"/>
    <x v="18"/>
    <n v="1"/>
    <n v="0"/>
    <n v="1"/>
    <n v="0"/>
    <n v="7"/>
    <n v="7"/>
    <n v="12"/>
    <x v="0"/>
    <n v="29"/>
    <n v="40"/>
    <n v="90"/>
    <n v="90"/>
    <x v="2"/>
    <x v="0"/>
    <m/>
    <m/>
    <n v="0"/>
  </r>
  <r>
    <x v="58"/>
    <x v="18"/>
    <n v="1"/>
    <n v="0"/>
    <n v="1"/>
    <n v="0"/>
    <n v="7"/>
    <n v="7"/>
    <n v="10"/>
    <x v="2"/>
    <n v="29"/>
    <n v="40"/>
    <n v="90"/>
    <n v="90"/>
    <x v="2"/>
    <x v="0"/>
    <m/>
    <m/>
    <n v="0"/>
  </r>
  <r>
    <x v="58"/>
    <x v="18"/>
    <n v="1"/>
    <n v="0"/>
    <n v="1"/>
    <n v="0"/>
    <n v="7"/>
    <n v="7.5"/>
    <n v="8"/>
    <x v="1"/>
    <n v="29"/>
    <n v="40"/>
    <n v="1"/>
    <n v="1"/>
    <x v="2"/>
    <x v="0"/>
    <m/>
    <m/>
    <n v="0"/>
  </r>
  <r>
    <x v="59"/>
    <x v="0"/>
    <n v="1"/>
    <n v="0"/>
    <n v="1"/>
    <n v="0"/>
    <n v="5"/>
    <n v="5"/>
    <n v="5"/>
    <x v="3"/>
    <n v="30"/>
    <n v="30"/>
    <n v="90"/>
    <n v="90"/>
    <x v="2"/>
    <x v="0"/>
    <m/>
    <m/>
    <n v="0"/>
  </r>
  <r>
    <x v="59"/>
    <x v="0"/>
    <n v="1"/>
    <n v="0"/>
    <n v="1"/>
    <n v="0"/>
    <n v="5"/>
    <n v="5"/>
    <n v="4"/>
    <x v="8"/>
    <n v="40"/>
    <n v="40"/>
    <n v="120"/>
    <n v="120"/>
    <x v="2"/>
    <x v="0"/>
    <m/>
    <m/>
    <n v="0"/>
  </r>
  <r>
    <x v="59"/>
    <x v="0"/>
    <n v="1"/>
    <n v="0"/>
    <n v="1"/>
    <n v="0"/>
    <n v="5"/>
    <n v="5"/>
    <n v="3"/>
    <x v="6"/>
    <n v="45"/>
    <n v="45"/>
    <n v="300"/>
    <n v="300"/>
    <x v="2"/>
    <x v="0"/>
    <m/>
    <m/>
    <n v="0"/>
  </r>
  <r>
    <x v="59"/>
    <x v="0"/>
    <n v="1"/>
    <n v="0"/>
    <n v="1"/>
    <n v="0"/>
    <n v="5.5"/>
    <n v="5"/>
    <n v="2"/>
    <x v="7"/>
    <n v="55"/>
    <n v="55"/>
    <n v="300"/>
    <n v="300"/>
    <x v="2"/>
    <x v="0"/>
    <m/>
    <m/>
    <n v="0"/>
  </r>
  <r>
    <x v="59"/>
    <x v="0"/>
    <n v="1"/>
    <n v="0"/>
    <n v="1"/>
    <n v="0"/>
    <n v="6"/>
    <n v="5"/>
    <n v="4"/>
    <x v="8"/>
    <n v="50"/>
    <n v="50"/>
    <n v="300"/>
    <n v="300"/>
    <x v="2"/>
    <x v="0"/>
    <m/>
    <m/>
    <n v="0"/>
  </r>
  <r>
    <x v="59"/>
    <x v="0"/>
    <n v="1"/>
    <n v="0"/>
    <n v="1"/>
    <n v="0"/>
    <n v="6.5"/>
    <n v="5.5"/>
    <n v="4"/>
    <x v="8"/>
    <n v="50"/>
    <n v="50"/>
    <n v="300"/>
    <n v="300"/>
    <x v="2"/>
    <x v="0"/>
    <m/>
    <m/>
    <n v="0"/>
  </r>
  <r>
    <x v="59"/>
    <x v="0"/>
    <n v="1"/>
    <n v="0"/>
    <n v="1"/>
    <n v="0"/>
    <n v="6.5"/>
    <n v="6"/>
    <n v="1"/>
    <x v="9"/>
    <m/>
    <n v="60"/>
    <n v="180"/>
    <n v="180"/>
    <x v="2"/>
    <x v="0"/>
    <m/>
    <m/>
    <n v="0"/>
  </r>
  <r>
    <x v="59"/>
    <x v="4"/>
    <n v="1"/>
    <n v="0"/>
    <n v="1"/>
    <n v="0"/>
    <n v="5"/>
    <n v="5"/>
    <n v="8"/>
    <x v="1"/>
    <n v="60"/>
    <n v="60"/>
    <n v="90"/>
    <n v="90"/>
    <x v="2"/>
    <x v="2"/>
    <m/>
    <m/>
    <n v="0"/>
  </r>
  <r>
    <x v="59"/>
    <x v="4"/>
    <n v="1"/>
    <n v="0"/>
    <n v="1"/>
    <n v="0"/>
    <n v="6"/>
    <n v="6"/>
    <n v="6"/>
    <x v="5"/>
    <n v="80"/>
    <n v="80"/>
    <n v="120"/>
    <n v="120"/>
    <x v="2"/>
    <x v="2"/>
    <m/>
    <m/>
    <n v="0"/>
  </r>
  <r>
    <x v="59"/>
    <x v="4"/>
    <n v="1"/>
    <n v="0"/>
    <n v="1"/>
    <n v="0"/>
    <n v="5"/>
    <n v="6"/>
    <n v="4"/>
    <x v="8"/>
    <n v="85"/>
    <n v="85"/>
    <n v="120"/>
    <n v="120"/>
    <x v="2"/>
    <x v="2"/>
    <m/>
    <m/>
    <n v="0"/>
  </r>
  <r>
    <x v="59"/>
    <x v="4"/>
    <n v="1"/>
    <n v="0"/>
    <n v="1"/>
    <n v="0"/>
    <n v="5"/>
    <n v="5"/>
    <n v="5"/>
    <x v="3"/>
    <n v="90"/>
    <n v="90"/>
    <n v="120"/>
    <n v="120"/>
    <x v="2"/>
    <x v="3"/>
    <m/>
    <m/>
    <n v="0"/>
  </r>
  <r>
    <x v="59"/>
    <x v="4"/>
    <n v="1"/>
    <n v="0"/>
    <n v="1"/>
    <n v="0"/>
    <n v="5.5"/>
    <n v="5"/>
    <n v="3"/>
    <x v="6"/>
    <n v="100"/>
    <n v="100"/>
    <n v="180"/>
    <n v="180"/>
    <x v="2"/>
    <x v="3"/>
    <m/>
    <m/>
    <n v="0"/>
  </r>
  <r>
    <x v="59"/>
    <x v="4"/>
    <n v="1"/>
    <n v="0"/>
    <n v="1"/>
    <n v="0"/>
    <n v="6"/>
    <n v="5.5"/>
    <n v="4"/>
    <x v="8"/>
    <n v="110"/>
    <n v="110"/>
    <n v="300"/>
    <n v="300"/>
    <x v="2"/>
    <x v="3"/>
    <m/>
    <m/>
    <n v="0"/>
  </r>
  <r>
    <x v="59"/>
    <x v="1"/>
    <n v="1"/>
    <n v="0"/>
    <n v="1"/>
    <n v="0"/>
    <n v="7"/>
    <n v="6.5"/>
    <n v="12"/>
    <x v="0"/>
    <n v="39"/>
    <n v="39"/>
    <n v="90"/>
    <n v="90"/>
    <x v="2"/>
    <x v="0"/>
    <m/>
    <m/>
    <n v="0"/>
  </r>
  <r>
    <x v="59"/>
    <x v="1"/>
    <n v="1"/>
    <n v="0"/>
    <n v="1"/>
    <n v="0"/>
    <n v="7"/>
    <n v="6"/>
    <n v="10"/>
    <x v="2"/>
    <n v="39"/>
    <n v="39"/>
    <n v="90"/>
    <n v="90"/>
    <x v="2"/>
    <x v="0"/>
    <m/>
    <m/>
    <n v="0"/>
  </r>
  <r>
    <x v="59"/>
    <x v="1"/>
    <n v="1"/>
    <n v="0"/>
    <n v="1"/>
    <n v="0"/>
    <n v="7"/>
    <n v="7"/>
    <n v="8"/>
    <x v="1"/>
    <n v="45"/>
    <n v="45"/>
    <n v="120"/>
    <n v="120"/>
    <x v="2"/>
    <x v="0"/>
    <m/>
    <m/>
    <n v="0"/>
  </r>
  <r>
    <x v="59"/>
    <x v="14"/>
    <n v="1"/>
    <n v="0"/>
    <n v="1"/>
    <n v="0"/>
    <n v="7"/>
    <n v="7"/>
    <n v="12"/>
    <x v="0"/>
    <n v="18"/>
    <n v="18"/>
    <n v="90"/>
    <n v="90"/>
    <x v="2"/>
    <x v="0"/>
    <m/>
    <m/>
    <n v="0"/>
  </r>
  <r>
    <x v="59"/>
    <x v="14"/>
    <n v="1"/>
    <n v="0"/>
    <n v="1"/>
    <n v="0"/>
    <n v="7"/>
    <n v="8"/>
    <n v="10"/>
    <x v="2"/>
    <n v="18"/>
    <n v="18"/>
    <n v="90"/>
    <n v="90"/>
    <x v="2"/>
    <x v="0"/>
    <m/>
    <m/>
    <n v="0"/>
  </r>
  <r>
    <x v="59"/>
    <x v="14"/>
    <n v="1"/>
    <n v="0"/>
    <n v="1"/>
    <n v="0"/>
    <n v="7"/>
    <n v="8.5"/>
    <n v="8"/>
    <x v="1"/>
    <n v="18"/>
    <n v="18"/>
    <n v="1"/>
    <n v="1"/>
    <x v="2"/>
    <x v="0"/>
    <m/>
    <m/>
    <n v="0"/>
  </r>
  <r>
    <x v="60"/>
    <x v="10"/>
    <n v="3"/>
    <n v="0"/>
    <n v="1"/>
    <n v="0"/>
    <n v="5"/>
    <n v="5"/>
    <n v="2"/>
    <x v="7"/>
    <n v="50"/>
    <n v="50"/>
    <n v="90"/>
    <n v="90"/>
    <x v="2"/>
    <x v="1"/>
    <m/>
    <m/>
    <n v="0"/>
  </r>
  <r>
    <x v="60"/>
    <x v="10"/>
    <n v="3"/>
    <n v="0"/>
    <n v="1"/>
    <n v="0"/>
    <n v="5"/>
    <n v="5"/>
    <n v="2"/>
    <x v="7"/>
    <n v="60"/>
    <n v="60"/>
    <n v="120"/>
    <n v="120"/>
    <x v="2"/>
    <x v="1"/>
    <m/>
    <m/>
    <n v="0"/>
  </r>
  <r>
    <x v="60"/>
    <x v="10"/>
    <n v="3"/>
    <n v="0"/>
    <n v="1"/>
    <n v="0"/>
    <n v="5"/>
    <n v="5"/>
    <n v="2"/>
    <x v="7"/>
    <n v="70"/>
    <n v="70"/>
    <n v="120"/>
    <n v="120"/>
    <x v="2"/>
    <x v="1"/>
    <m/>
    <m/>
    <n v="0"/>
  </r>
  <r>
    <x v="60"/>
    <x v="10"/>
    <n v="3"/>
    <n v="0"/>
    <n v="1"/>
    <n v="0"/>
    <n v="5"/>
    <n v="5"/>
    <n v="2"/>
    <x v="7"/>
    <n v="80"/>
    <n v="80"/>
    <n v="180"/>
    <n v="180"/>
    <x v="2"/>
    <x v="1"/>
    <m/>
    <m/>
    <n v="0"/>
  </r>
  <r>
    <x v="60"/>
    <x v="10"/>
    <n v="3"/>
    <n v="0"/>
    <n v="1"/>
    <n v="0"/>
    <n v="6"/>
    <n v="5.5"/>
    <n v="2"/>
    <x v="7"/>
    <n v="90"/>
    <n v="90"/>
    <n v="180"/>
    <n v="180"/>
    <x v="2"/>
    <x v="1"/>
    <m/>
    <m/>
    <n v="0"/>
  </r>
  <r>
    <x v="60"/>
    <x v="0"/>
    <n v="1"/>
    <n v="0"/>
    <n v="1"/>
    <n v="0"/>
    <n v="5"/>
    <n v="5"/>
    <n v="3"/>
    <x v="6"/>
    <n v="25"/>
    <n v="25"/>
    <n v="90"/>
    <n v="90"/>
    <x v="2"/>
    <x v="6"/>
    <m/>
    <m/>
    <n v="0"/>
  </r>
  <r>
    <x v="60"/>
    <x v="0"/>
    <n v="1"/>
    <n v="0"/>
    <n v="1"/>
    <n v="0"/>
    <n v="5"/>
    <n v="5"/>
    <n v="3"/>
    <x v="6"/>
    <n v="35"/>
    <n v="35"/>
    <n v="120"/>
    <n v="120"/>
    <x v="2"/>
    <x v="6"/>
    <m/>
    <m/>
    <n v="0"/>
  </r>
  <r>
    <x v="60"/>
    <x v="0"/>
    <n v="1"/>
    <n v="0"/>
    <n v="1"/>
    <n v="0"/>
    <n v="5"/>
    <n v="5"/>
    <n v="3"/>
    <x v="6"/>
    <n v="45"/>
    <n v="45"/>
    <n v="120"/>
    <n v="120"/>
    <x v="2"/>
    <x v="6"/>
    <m/>
    <m/>
    <n v="0"/>
  </r>
  <r>
    <x v="60"/>
    <x v="0"/>
    <n v="1"/>
    <n v="0"/>
    <n v="1"/>
    <n v="0"/>
    <n v="5.5"/>
    <n v="5"/>
    <n v="3"/>
    <x v="6"/>
    <n v="50"/>
    <n v="50"/>
    <n v="120"/>
    <n v="120"/>
    <x v="2"/>
    <x v="6"/>
    <m/>
    <m/>
    <n v="0"/>
  </r>
  <r>
    <x v="60"/>
    <x v="0"/>
    <n v="1"/>
    <n v="0"/>
    <n v="1"/>
    <n v="0"/>
    <n v="6.5"/>
    <n v="5.5"/>
    <n v="3"/>
    <x v="6"/>
    <n v="55"/>
    <n v="55"/>
    <n v="180"/>
    <n v="180"/>
    <x v="2"/>
    <x v="6"/>
    <m/>
    <m/>
    <n v="0"/>
  </r>
  <r>
    <x v="60"/>
    <x v="32"/>
    <n v="1"/>
    <n v="0"/>
    <n v="1"/>
    <n v="0"/>
    <n v="6"/>
    <n v="6"/>
    <n v="12"/>
    <x v="0"/>
    <m/>
    <n v="35"/>
    <n v="90"/>
    <n v="90"/>
    <x v="2"/>
    <x v="0"/>
    <m/>
    <m/>
    <n v="0"/>
  </r>
  <r>
    <x v="60"/>
    <x v="32"/>
    <n v="1"/>
    <n v="0"/>
    <n v="1"/>
    <n v="0"/>
    <n v="7"/>
    <n v="7"/>
    <n v="10"/>
    <x v="2"/>
    <m/>
    <n v="35"/>
    <n v="90"/>
    <n v="90"/>
    <x v="2"/>
    <x v="0"/>
    <m/>
    <m/>
    <n v="0"/>
  </r>
  <r>
    <x v="60"/>
    <x v="32"/>
    <n v="1"/>
    <n v="0"/>
    <n v="1"/>
    <n v="0"/>
    <n v="7"/>
    <n v="7"/>
    <n v="8"/>
    <x v="1"/>
    <m/>
    <n v="40"/>
    <n v="120"/>
    <n v="120"/>
    <x v="2"/>
    <x v="0"/>
    <m/>
    <m/>
    <n v="0"/>
  </r>
  <r>
    <x v="60"/>
    <x v="33"/>
    <n v="1"/>
    <n v="0"/>
    <n v="1"/>
    <n v="0"/>
    <n v="6"/>
    <n v="6"/>
    <n v="13"/>
    <x v="13"/>
    <m/>
    <n v="25"/>
    <n v="10"/>
    <n v="10"/>
    <x v="2"/>
    <x v="4"/>
    <m/>
    <m/>
    <n v="0"/>
  </r>
  <r>
    <x v="60"/>
    <x v="34"/>
    <n v="1"/>
    <n v="0"/>
    <n v="1"/>
    <n v="0"/>
    <n v="6"/>
    <n v="6"/>
    <n v="12"/>
    <x v="0"/>
    <m/>
    <n v="25"/>
    <n v="90"/>
    <n v="90"/>
    <x v="2"/>
    <x v="4"/>
    <m/>
    <m/>
    <n v="0"/>
  </r>
  <r>
    <x v="60"/>
    <x v="33"/>
    <n v="1"/>
    <n v="0"/>
    <n v="1"/>
    <n v="0"/>
    <n v="7"/>
    <n v="7"/>
    <n v="12"/>
    <x v="0"/>
    <m/>
    <n v="25"/>
    <n v="10"/>
    <n v="10"/>
    <x v="2"/>
    <x v="4"/>
    <m/>
    <m/>
    <n v="0"/>
  </r>
  <r>
    <x v="60"/>
    <x v="34"/>
    <n v="1"/>
    <n v="0"/>
    <n v="1"/>
    <n v="0"/>
    <n v="7"/>
    <n v="7"/>
    <n v="10"/>
    <x v="2"/>
    <m/>
    <n v="25"/>
    <n v="1"/>
    <n v="1"/>
    <x v="2"/>
    <x v="4"/>
    <m/>
    <m/>
    <n v="0"/>
  </r>
  <r>
    <x v="61"/>
    <x v="10"/>
    <n v="1"/>
    <n v="0"/>
    <n v="1"/>
    <n v="0"/>
    <n v="5"/>
    <n v="5"/>
    <n v="5"/>
    <x v="3"/>
    <n v="50"/>
    <n v="50"/>
    <n v="120"/>
    <n v="120"/>
    <x v="2"/>
    <x v="0"/>
    <m/>
    <m/>
    <n v="0"/>
  </r>
  <r>
    <x v="61"/>
    <x v="10"/>
    <n v="1"/>
    <n v="0"/>
    <n v="1"/>
    <n v="0"/>
    <n v="5"/>
    <n v="5"/>
    <n v="4"/>
    <x v="8"/>
    <n v="70"/>
    <n v="70"/>
    <n v="120"/>
    <n v="120"/>
    <x v="2"/>
    <x v="0"/>
    <m/>
    <m/>
    <n v="0"/>
  </r>
  <r>
    <x v="61"/>
    <x v="10"/>
    <n v="1"/>
    <n v="0"/>
    <n v="1"/>
    <n v="0"/>
    <n v="6"/>
    <n v="5"/>
    <n v="3"/>
    <x v="6"/>
    <n v="90"/>
    <n v="90"/>
    <n v="180"/>
    <n v="180"/>
    <x v="2"/>
    <x v="0"/>
    <m/>
    <m/>
    <n v="0"/>
  </r>
  <r>
    <x v="61"/>
    <x v="10"/>
    <n v="1"/>
    <n v="0"/>
    <n v="1"/>
    <n v="0"/>
    <n v="6"/>
    <n v="6"/>
    <n v="2"/>
    <x v="7"/>
    <n v="105"/>
    <n v="105"/>
    <n v="300"/>
    <n v="300"/>
    <x v="2"/>
    <x v="0"/>
    <m/>
    <m/>
    <n v="0"/>
  </r>
  <r>
    <x v="61"/>
    <x v="10"/>
    <n v="1"/>
    <n v="0"/>
    <n v="1"/>
    <n v="0"/>
    <n v="7"/>
    <n v="6"/>
    <n v="1"/>
    <x v="9"/>
    <n v="115"/>
    <n v="115"/>
    <n v="300"/>
    <n v="300"/>
    <x v="2"/>
    <x v="0"/>
    <m/>
    <m/>
    <n v="0"/>
  </r>
  <r>
    <x v="61"/>
    <x v="0"/>
    <n v="1"/>
    <n v="0"/>
    <n v="1"/>
    <n v="0"/>
    <n v="5"/>
    <n v="5"/>
    <n v="5"/>
    <x v="3"/>
    <n v="20"/>
    <n v="20"/>
    <n v="120"/>
    <n v="120"/>
    <x v="2"/>
    <x v="0"/>
    <m/>
    <m/>
    <n v="0"/>
  </r>
  <r>
    <x v="61"/>
    <x v="0"/>
    <n v="1"/>
    <n v="0"/>
    <n v="1"/>
    <n v="0"/>
    <n v="5"/>
    <n v="5"/>
    <n v="4"/>
    <x v="8"/>
    <n v="30"/>
    <n v="30"/>
    <n v="120"/>
    <n v="120"/>
    <x v="2"/>
    <x v="0"/>
    <m/>
    <m/>
    <n v="0"/>
  </r>
  <r>
    <x v="61"/>
    <x v="0"/>
    <n v="1"/>
    <n v="0"/>
    <n v="1"/>
    <n v="0"/>
    <n v="6"/>
    <n v="5"/>
    <n v="3"/>
    <x v="6"/>
    <n v="40"/>
    <n v="40"/>
    <n v="180"/>
    <n v="180"/>
    <x v="2"/>
    <x v="0"/>
    <m/>
    <m/>
    <n v="0"/>
  </r>
  <r>
    <x v="61"/>
    <x v="0"/>
    <n v="1"/>
    <n v="0"/>
    <n v="1"/>
    <n v="0"/>
    <n v="6"/>
    <n v="5"/>
    <n v="2"/>
    <x v="7"/>
    <n v="50"/>
    <n v="50"/>
    <n v="300"/>
    <n v="300"/>
    <x v="2"/>
    <x v="0"/>
    <m/>
    <m/>
    <n v="0"/>
  </r>
  <r>
    <x v="61"/>
    <x v="0"/>
    <n v="1"/>
    <n v="2"/>
    <n v="1"/>
    <n v="0"/>
    <n v="7"/>
    <n v="6"/>
    <n v="1"/>
    <x v="9"/>
    <n v="60"/>
    <n v="60"/>
    <n v="300"/>
    <n v="300"/>
    <x v="2"/>
    <x v="1"/>
    <m/>
    <m/>
    <n v="0"/>
  </r>
  <r>
    <x v="61"/>
    <x v="4"/>
    <n v="1"/>
    <n v="0"/>
    <n v="1"/>
    <n v="0"/>
    <n v="5"/>
    <n v="5"/>
    <n v="5"/>
    <x v="3"/>
    <n v="55"/>
    <n v="55"/>
    <n v="120"/>
    <n v="120"/>
    <x v="2"/>
    <x v="3"/>
    <m/>
    <m/>
    <n v="0"/>
  </r>
  <r>
    <x v="61"/>
    <x v="4"/>
    <n v="1"/>
    <n v="0"/>
    <n v="1"/>
    <n v="0"/>
    <n v="5"/>
    <n v="5"/>
    <n v="4"/>
    <x v="8"/>
    <n v="75"/>
    <n v="75"/>
    <n v="120"/>
    <n v="120"/>
    <x v="2"/>
    <x v="3"/>
    <m/>
    <m/>
    <n v="0"/>
  </r>
  <r>
    <x v="61"/>
    <x v="4"/>
    <n v="1"/>
    <n v="0"/>
    <n v="1"/>
    <n v="0"/>
    <n v="6"/>
    <n v="5"/>
    <n v="3"/>
    <x v="6"/>
    <n v="95"/>
    <n v="95"/>
    <n v="180"/>
    <n v="180"/>
    <x v="2"/>
    <x v="3"/>
    <m/>
    <m/>
    <n v="0"/>
  </r>
  <r>
    <x v="61"/>
    <x v="4"/>
    <n v="1"/>
    <n v="0"/>
    <n v="1"/>
    <n v="0"/>
    <n v="6"/>
    <n v="5.5"/>
    <n v="2"/>
    <x v="7"/>
    <n v="110"/>
    <n v="110"/>
    <n v="300"/>
    <n v="300"/>
    <x v="2"/>
    <x v="3"/>
    <m/>
    <m/>
    <n v="0"/>
  </r>
  <r>
    <x v="61"/>
    <x v="4"/>
    <n v="1"/>
    <n v="0"/>
    <n v="1"/>
    <n v="0"/>
    <n v="7"/>
    <n v="6"/>
    <n v="1"/>
    <x v="9"/>
    <n v="120"/>
    <n v="120"/>
    <n v="300"/>
    <n v="300"/>
    <x v="2"/>
    <x v="3"/>
    <m/>
    <m/>
    <n v="0"/>
  </r>
  <r>
    <x v="62"/>
    <x v="10"/>
    <n v="1"/>
    <n v="0"/>
    <n v="1"/>
    <n v="0"/>
    <n v="5"/>
    <n v="5"/>
    <n v="5"/>
    <x v="3"/>
    <n v="70"/>
    <n v="70"/>
    <n v="90"/>
    <n v="90"/>
    <x v="2"/>
    <x v="0"/>
    <m/>
    <m/>
    <n v="0"/>
  </r>
  <r>
    <x v="62"/>
    <x v="10"/>
    <n v="1"/>
    <n v="0"/>
    <n v="1"/>
    <n v="0"/>
    <n v="5"/>
    <n v="5"/>
    <n v="3"/>
    <x v="6"/>
    <n v="90"/>
    <n v="90"/>
    <n v="120"/>
    <n v="120"/>
    <x v="2"/>
    <x v="0"/>
    <m/>
    <m/>
    <n v="0"/>
  </r>
  <r>
    <x v="62"/>
    <x v="10"/>
    <n v="1"/>
    <n v="0"/>
    <n v="1"/>
    <n v="0"/>
    <n v="6"/>
    <n v="5"/>
    <n v="2"/>
    <x v="7"/>
    <n v="105"/>
    <n v="105"/>
    <n v="180"/>
    <n v="180"/>
    <x v="2"/>
    <x v="0"/>
    <m/>
    <m/>
    <n v="0"/>
  </r>
  <r>
    <x v="62"/>
    <x v="10"/>
    <n v="1"/>
    <n v="0"/>
    <n v="1"/>
    <n v="0"/>
    <n v="7"/>
    <n v="5.5"/>
    <n v="1"/>
    <x v="9"/>
    <n v="115"/>
    <n v="115"/>
    <n v="120"/>
    <n v="120"/>
    <x v="2"/>
    <x v="0"/>
    <m/>
    <m/>
    <n v="0"/>
  </r>
  <r>
    <x v="62"/>
    <x v="10"/>
    <n v="1"/>
    <n v="0"/>
    <n v="1"/>
    <n v="0"/>
    <n v="6"/>
    <n v="6.5"/>
    <n v="3"/>
    <x v="6"/>
    <n v="105"/>
    <n v="105"/>
    <n v="120"/>
    <n v="120"/>
    <x v="2"/>
    <x v="0"/>
    <m/>
    <m/>
    <n v="0"/>
  </r>
  <r>
    <x v="62"/>
    <x v="10"/>
    <n v="1"/>
    <n v="0"/>
    <n v="1"/>
    <n v="0"/>
    <n v="6.5"/>
    <n v="7"/>
    <n v="3"/>
    <x v="6"/>
    <n v="105"/>
    <n v="105"/>
    <n v="180"/>
    <n v="180"/>
    <x v="2"/>
    <x v="0"/>
    <m/>
    <m/>
    <n v="0"/>
  </r>
  <r>
    <x v="62"/>
    <x v="10"/>
    <n v="1"/>
    <n v="0"/>
    <n v="1"/>
    <n v="0"/>
    <n v="6"/>
    <n v="5"/>
    <n v="3"/>
    <x v="6"/>
    <n v="80"/>
    <n v="80"/>
    <n v="300"/>
    <n v="300"/>
    <x v="2"/>
    <x v="0"/>
    <m/>
    <m/>
    <n v="0"/>
  </r>
  <r>
    <x v="62"/>
    <x v="0"/>
    <n v="1"/>
    <n v="3"/>
    <n v="1"/>
    <n v="0"/>
    <n v="5"/>
    <n v="5"/>
    <n v="5"/>
    <x v="3"/>
    <n v="40"/>
    <n v="40"/>
    <n v="90"/>
    <n v="90"/>
    <x v="2"/>
    <x v="1"/>
    <m/>
    <m/>
    <n v="0"/>
  </r>
  <r>
    <x v="62"/>
    <x v="0"/>
    <n v="1"/>
    <n v="3"/>
    <n v="1"/>
    <n v="0"/>
    <n v="5"/>
    <n v="5"/>
    <n v="2"/>
    <x v="7"/>
    <n v="47.5"/>
    <n v="47.5"/>
    <n v="120"/>
    <n v="120"/>
    <x v="2"/>
    <x v="1"/>
    <m/>
    <m/>
    <n v="0"/>
  </r>
  <r>
    <x v="62"/>
    <x v="0"/>
    <n v="1"/>
    <n v="3"/>
    <n v="1"/>
    <n v="0"/>
    <n v="6.5"/>
    <n v="5.5"/>
    <n v="2"/>
    <x v="7"/>
    <n v="52.5"/>
    <n v="52.5"/>
    <n v="120"/>
    <n v="120"/>
    <x v="2"/>
    <x v="1"/>
    <m/>
    <m/>
    <n v="0"/>
  </r>
  <r>
    <x v="62"/>
    <x v="0"/>
    <n v="1"/>
    <n v="3"/>
    <n v="1"/>
    <n v="0"/>
    <n v="6.5"/>
    <n v="6"/>
    <n v="2"/>
    <x v="7"/>
    <n v="55"/>
    <n v="55"/>
    <n v="180"/>
    <n v="180"/>
    <x v="2"/>
    <x v="1"/>
    <m/>
    <m/>
    <n v="0"/>
  </r>
  <r>
    <x v="62"/>
    <x v="0"/>
    <n v="1"/>
    <n v="3"/>
    <n v="1"/>
    <n v="0"/>
    <n v="7.5"/>
    <n v="7.5"/>
    <n v="2"/>
    <x v="7"/>
    <n v="57.5"/>
    <n v="57.5"/>
    <n v="180"/>
    <n v="180"/>
    <x v="2"/>
    <x v="1"/>
    <m/>
    <m/>
    <n v="0"/>
  </r>
  <r>
    <x v="62"/>
    <x v="11"/>
    <n v="1"/>
    <n v="0"/>
    <n v="1"/>
    <n v="0"/>
    <n v="7"/>
    <n v="7"/>
    <n v="12"/>
    <x v="0"/>
    <n v="63"/>
    <n v="63"/>
    <n v="90"/>
    <n v="90"/>
    <x v="2"/>
    <x v="0"/>
    <m/>
    <m/>
    <n v="0"/>
  </r>
  <r>
    <x v="62"/>
    <x v="11"/>
    <n v="1"/>
    <n v="0"/>
    <n v="1"/>
    <n v="0"/>
    <n v="8"/>
    <n v="7.5"/>
    <n v="11"/>
    <x v="11"/>
    <n v="63"/>
    <n v="63"/>
    <n v="90"/>
    <n v="90"/>
    <x v="2"/>
    <x v="0"/>
    <m/>
    <m/>
    <n v="0"/>
  </r>
  <r>
    <x v="62"/>
    <x v="11"/>
    <n v="1"/>
    <n v="0"/>
    <n v="1"/>
    <n v="0"/>
    <n v="8"/>
    <n v="8"/>
    <n v="9"/>
    <x v="12"/>
    <n v="63"/>
    <n v="63"/>
    <n v="120"/>
    <n v="120"/>
    <x v="2"/>
    <x v="0"/>
    <m/>
    <m/>
    <n v="0"/>
  </r>
  <r>
    <x v="62"/>
    <x v="18"/>
    <n v="1"/>
    <n v="0"/>
    <n v="1"/>
    <n v="0"/>
    <n v="7"/>
    <n v="7.5"/>
    <n v="12"/>
    <x v="0"/>
    <n v="29"/>
    <n v="29"/>
    <n v="90"/>
    <n v="90"/>
    <x v="2"/>
    <x v="0"/>
    <m/>
    <m/>
    <n v="0"/>
  </r>
  <r>
    <x v="62"/>
    <x v="18"/>
    <n v="1"/>
    <n v="0"/>
    <n v="1"/>
    <n v="0"/>
    <n v="8"/>
    <n v="8"/>
    <n v="11"/>
    <x v="11"/>
    <n v="29"/>
    <n v="29"/>
    <n v="90"/>
    <n v="90"/>
    <x v="2"/>
    <x v="0"/>
    <m/>
    <m/>
    <n v="0"/>
  </r>
  <r>
    <x v="62"/>
    <x v="18"/>
    <n v="1"/>
    <n v="0"/>
    <n v="1"/>
    <n v="0"/>
    <n v="8"/>
    <n v="8"/>
    <n v="9"/>
    <x v="12"/>
    <n v="29"/>
    <n v="29"/>
    <n v="1"/>
    <n v="1"/>
    <x v="2"/>
    <x v="0"/>
    <m/>
    <m/>
    <n v="0"/>
  </r>
  <r>
    <x v="63"/>
    <x v="0"/>
    <n v="1"/>
    <n v="0"/>
    <n v="1"/>
    <n v="0"/>
    <n v="5"/>
    <n v="5"/>
    <n v="5"/>
    <x v="3"/>
    <n v="35"/>
    <n v="40"/>
    <n v="90"/>
    <n v="90"/>
    <x v="2"/>
    <x v="0"/>
    <m/>
    <m/>
    <n v="0"/>
  </r>
  <r>
    <x v="63"/>
    <x v="0"/>
    <n v="1"/>
    <n v="0"/>
    <n v="1"/>
    <n v="0"/>
    <n v="5"/>
    <n v="5"/>
    <n v="4"/>
    <x v="8"/>
    <n v="45"/>
    <n v="45"/>
    <n v="120"/>
    <n v="120"/>
    <x v="2"/>
    <x v="0"/>
    <m/>
    <m/>
    <n v="0"/>
  </r>
  <r>
    <x v="63"/>
    <x v="0"/>
    <n v="1"/>
    <n v="0"/>
    <n v="1"/>
    <n v="0"/>
    <n v="6"/>
    <n v="5"/>
    <n v="3"/>
    <x v="6"/>
    <n v="50"/>
    <n v="50"/>
    <n v="300"/>
    <n v="300"/>
    <x v="2"/>
    <x v="0"/>
    <m/>
    <m/>
    <n v="0"/>
  </r>
  <r>
    <x v="63"/>
    <x v="0"/>
    <n v="1"/>
    <n v="0"/>
    <n v="1"/>
    <n v="0"/>
    <n v="6.5"/>
    <n v="5.5"/>
    <n v="2"/>
    <x v="7"/>
    <n v="60"/>
    <n v="60"/>
    <n v="300"/>
    <n v="300"/>
    <x v="2"/>
    <x v="0"/>
    <m/>
    <m/>
    <n v="0"/>
  </r>
  <r>
    <x v="63"/>
    <x v="0"/>
    <n v="1"/>
    <n v="0"/>
    <n v="1"/>
    <n v="0"/>
    <n v="7"/>
    <n v="6"/>
    <n v="4"/>
    <x v="8"/>
    <n v="55"/>
    <n v="55"/>
    <n v="300"/>
    <n v="300"/>
    <x v="2"/>
    <x v="0"/>
    <m/>
    <m/>
    <n v="0"/>
  </r>
  <r>
    <x v="63"/>
    <x v="0"/>
    <n v="1"/>
    <n v="0"/>
    <n v="1"/>
    <n v="0"/>
    <n v="7.5"/>
    <n v="6.5"/>
    <n v="4"/>
    <x v="8"/>
    <n v="55"/>
    <n v="55"/>
    <n v="300"/>
    <n v="300"/>
    <x v="2"/>
    <x v="0"/>
    <m/>
    <m/>
    <n v="0"/>
  </r>
  <r>
    <x v="63"/>
    <x v="0"/>
    <n v="1"/>
    <n v="0"/>
    <n v="1"/>
    <n v="0"/>
    <n v="7.5"/>
    <n v="8"/>
    <n v="1"/>
    <x v="9"/>
    <m/>
    <n v="70"/>
    <n v="180"/>
    <n v="180"/>
    <x v="2"/>
    <x v="0"/>
    <m/>
    <m/>
    <n v="0"/>
  </r>
  <r>
    <x v="63"/>
    <x v="4"/>
    <n v="1"/>
    <n v="0"/>
    <n v="1"/>
    <n v="0"/>
    <n v="5"/>
    <n v="5"/>
    <n v="8"/>
    <x v="1"/>
    <n v="70"/>
    <n v="70"/>
    <n v="90"/>
    <n v="90"/>
    <x v="2"/>
    <x v="2"/>
    <m/>
    <m/>
    <n v="0"/>
  </r>
  <r>
    <x v="63"/>
    <x v="4"/>
    <n v="1"/>
    <n v="0"/>
    <n v="1"/>
    <n v="0"/>
    <n v="6"/>
    <n v="5"/>
    <n v="6"/>
    <x v="5"/>
    <n v="80"/>
    <n v="80"/>
    <n v="120"/>
    <n v="120"/>
    <x v="2"/>
    <x v="2"/>
    <m/>
    <m/>
    <n v="0"/>
  </r>
  <r>
    <x v="63"/>
    <x v="4"/>
    <n v="1"/>
    <n v="0"/>
    <n v="1"/>
    <n v="0"/>
    <n v="6"/>
    <n v="6"/>
    <n v="4"/>
    <x v="8"/>
    <n v="90"/>
    <n v="90"/>
    <n v="120"/>
    <n v="120"/>
    <x v="2"/>
    <x v="2"/>
    <m/>
    <m/>
    <n v="0"/>
  </r>
  <r>
    <x v="63"/>
    <x v="4"/>
    <n v="1"/>
    <n v="0"/>
    <n v="1"/>
    <n v="0"/>
    <n v="6"/>
    <n v="6"/>
    <n v="5"/>
    <x v="3"/>
    <n v="100"/>
    <n v="100"/>
    <n v="120"/>
    <n v="120"/>
    <x v="2"/>
    <x v="3"/>
    <m/>
    <m/>
    <n v="0"/>
  </r>
  <r>
    <x v="63"/>
    <x v="4"/>
    <n v="1"/>
    <n v="0"/>
    <n v="1"/>
    <n v="0"/>
    <n v="6.5"/>
    <n v="6"/>
    <n v="3"/>
    <x v="6"/>
    <n v="110"/>
    <n v="110"/>
    <n v="180"/>
    <n v="180"/>
    <x v="2"/>
    <x v="3"/>
    <m/>
    <m/>
    <n v="0"/>
  </r>
  <r>
    <x v="63"/>
    <x v="4"/>
    <n v="1"/>
    <n v="0"/>
    <n v="1"/>
    <n v="0"/>
    <n v="7"/>
    <n v="6.5"/>
    <n v="4"/>
    <x v="8"/>
    <n v="120"/>
    <n v="120"/>
    <n v="300"/>
    <n v="300"/>
    <x v="2"/>
    <x v="3"/>
    <m/>
    <m/>
    <n v="0"/>
  </r>
  <r>
    <x v="63"/>
    <x v="1"/>
    <n v="1"/>
    <n v="0"/>
    <n v="1"/>
    <n v="0"/>
    <n v="7"/>
    <n v="7"/>
    <n v="12"/>
    <x v="0"/>
    <n v="39"/>
    <n v="39"/>
    <n v="90"/>
    <n v="90"/>
    <x v="2"/>
    <x v="0"/>
    <m/>
    <m/>
    <n v="0"/>
  </r>
  <r>
    <x v="63"/>
    <x v="1"/>
    <n v="1"/>
    <n v="0"/>
    <n v="1"/>
    <n v="0"/>
    <n v="8"/>
    <n v="7"/>
    <n v="11"/>
    <x v="11"/>
    <n v="39"/>
    <n v="39"/>
    <n v="90"/>
    <n v="90"/>
    <x v="2"/>
    <x v="0"/>
    <m/>
    <m/>
    <n v="0"/>
  </r>
  <r>
    <x v="63"/>
    <x v="1"/>
    <n v="1"/>
    <n v="0"/>
    <n v="1"/>
    <n v="0"/>
    <n v="8"/>
    <n v="7"/>
    <n v="9"/>
    <x v="12"/>
    <n v="45"/>
    <n v="45"/>
    <n v="120"/>
    <n v="120"/>
    <x v="2"/>
    <x v="0"/>
    <m/>
    <m/>
    <n v="0"/>
  </r>
  <r>
    <x v="63"/>
    <x v="14"/>
    <n v="1"/>
    <n v="0"/>
    <n v="1"/>
    <n v="0"/>
    <n v="7"/>
    <n v="7"/>
    <n v="12"/>
    <x v="0"/>
    <n v="18"/>
    <n v="18"/>
    <n v="90"/>
    <n v="90"/>
    <x v="2"/>
    <x v="0"/>
    <m/>
    <m/>
    <n v="0"/>
  </r>
  <r>
    <x v="63"/>
    <x v="14"/>
    <n v="1"/>
    <n v="0"/>
    <n v="1"/>
    <n v="0"/>
    <n v="8"/>
    <n v="7.5"/>
    <n v="11"/>
    <x v="11"/>
    <n v="18"/>
    <n v="18"/>
    <n v="90"/>
    <n v="90"/>
    <x v="2"/>
    <x v="0"/>
    <m/>
    <m/>
    <n v="0"/>
  </r>
  <r>
    <x v="63"/>
    <x v="14"/>
    <n v="1"/>
    <n v="0"/>
    <n v="1"/>
    <n v="0"/>
    <n v="8"/>
    <n v="7"/>
    <n v="9"/>
    <x v="12"/>
    <n v="18"/>
    <n v="18"/>
    <n v="1"/>
    <n v="1"/>
    <x v="2"/>
    <x v="0"/>
    <m/>
    <m/>
    <n v="0"/>
  </r>
  <r>
    <x v="64"/>
    <x v="10"/>
    <n v="3"/>
    <n v="0"/>
    <n v="1"/>
    <n v="0"/>
    <n v="5"/>
    <n v="5"/>
    <n v="2"/>
    <x v="7"/>
    <n v="50"/>
    <n v="50"/>
    <n v="90"/>
    <n v="90"/>
    <x v="2"/>
    <x v="1"/>
    <m/>
    <m/>
    <n v="0"/>
  </r>
  <r>
    <x v="64"/>
    <x v="10"/>
    <n v="3"/>
    <n v="0"/>
    <n v="1"/>
    <n v="0"/>
    <n v="5"/>
    <n v="5"/>
    <n v="2"/>
    <x v="7"/>
    <n v="60"/>
    <n v="60"/>
    <n v="120"/>
    <n v="120"/>
    <x v="2"/>
    <x v="1"/>
    <m/>
    <m/>
    <n v="0"/>
  </r>
  <r>
    <x v="64"/>
    <x v="10"/>
    <n v="3"/>
    <n v="0"/>
    <n v="1"/>
    <n v="0"/>
    <n v="5"/>
    <n v="5"/>
    <n v="2"/>
    <x v="7"/>
    <n v="70"/>
    <n v="70"/>
    <n v="120"/>
    <n v="120"/>
    <x v="2"/>
    <x v="1"/>
    <m/>
    <m/>
    <n v="0"/>
  </r>
  <r>
    <x v="64"/>
    <x v="10"/>
    <n v="3"/>
    <n v="0"/>
    <n v="1"/>
    <n v="0"/>
    <n v="5"/>
    <n v="5"/>
    <n v="2"/>
    <x v="7"/>
    <n v="80"/>
    <n v="80"/>
    <n v="180"/>
    <n v="180"/>
    <x v="2"/>
    <x v="1"/>
    <m/>
    <m/>
    <n v="0"/>
  </r>
  <r>
    <x v="64"/>
    <x v="10"/>
    <n v="3"/>
    <n v="0"/>
    <n v="1"/>
    <n v="0"/>
    <n v="6"/>
    <n v="5.5"/>
    <n v="2"/>
    <x v="7"/>
    <n v="90"/>
    <n v="90"/>
    <n v="180"/>
    <n v="180"/>
    <x v="2"/>
    <x v="1"/>
    <m/>
    <m/>
    <n v="0"/>
  </r>
  <r>
    <x v="64"/>
    <x v="0"/>
    <n v="1"/>
    <n v="0"/>
    <n v="1"/>
    <n v="0"/>
    <n v="5"/>
    <n v="5"/>
    <n v="3"/>
    <x v="6"/>
    <n v="25"/>
    <n v="25"/>
    <n v="90"/>
    <n v="90"/>
    <x v="2"/>
    <x v="6"/>
    <m/>
    <m/>
    <n v="0"/>
  </r>
  <r>
    <x v="64"/>
    <x v="0"/>
    <n v="1"/>
    <n v="0"/>
    <n v="1"/>
    <n v="0"/>
    <n v="5"/>
    <n v="5"/>
    <n v="3"/>
    <x v="6"/>
    <n v="35"/>
    <n v="35"/>
    <n v="120"/>
    <n v="120"/>
    <x v="2"/>
    <x v="6"/>
    <m/>
    <m/>
    <n v="0"/>
  </r>
  <r>
    <x v="64"/>
    <x v="0"/>
    <n v="1"/>
    <n v="0"/>
    <n v="1"/>
    <n v="0"/>
    <n v="5"/>
    <n v="5"/>
    <n v="3"/>
    <x v="6"/>
    <n v="45"/>
    <n v="45"/>
    <n v="120"/>
    <n v="120"/>
    <x v="2"/>
    <x v="6"/>
    <m/>
    <m/>
    <n v="0"/>
  </r>
  <r>
    <x v="64"/>
    <x v="0"/>
    <n v="1"/>
    <n v="0"/>
    <n v="1"/>
    <n v="0"/>
    <n v="5.5"/>
    <n v="6"/>
    <n v="3"/>
    <x v="6"/>
    <n v="50"/>
    <n v="50"/>
    <n v="120"/>
    <n v="120"/>
    <x v="2"/>
    <x v="6"/>
    <m/>
    <m/>
    <n v="0"/>
  </r>
  <r>
    <x v="64"/>
    <x v="0"/>
    <n v="1"/>
    <n v="0"/>
    <n v="1"/>
    <n v="0"/>
    <n v="6.5"/>
    <n v="7"/>
    <n v="3"/>
    <x v="6"/>
    <n v="55"/>
    <n v="55"/>
    <n v="180"/>
    <n v="180"/>
    <x v="2"/>
    <x v="6"/>
    <m/>
    <m/>
    <n v="0"/>
  </r>
  <r>
    <x v="64"/>
    <x v="32"/>
    <n v="1"/>
    <n v="0"/>
    <n v="1"/>
    <n v="0"/>
    <n v="6"/>
    <n v="7"/>
    <n v="12"/>
    <x v="0"/>
    <m/>
    <n v="52"/>
    <n v="90"/>
    <n v="90"/>
    <x v="2"/>
    <x v="0"/>
    <m/>
    <m/>
    <n v="0"/>
  </r>
  <r>
    <x v="64"/>
    <x v="32"/>
    <n v="1"/>
    <n v="0"/>
    <n v="1"/>
    <n v="0"/>
    <n v="7"/>
    <n v="7"/>
    <n v="10"/>
    <x v="2"/>
    <m/>
    <n v="45"/>
    <n v="90"/>
    <n v="90"/>
    <x v="2"/>
    <x v="0"/>
    <m/>
    <m/>
    <n v="0"/>
  </r>
  <r>
    <x v="64"/>
    <x v="32"/>
    <n v="1"/>
    <n v="0"/>
    <n v="1"/>
    <n v="0"/>
    <n v="7"/>
    <n v="7"/>
    <n v="8"/>
    <x v="1"/>
    <m/>
    <n v="45"/>
    <n v="120"/>
    <n v="120"/>
    <x v="2"/>
    <x v="0"/>
    <m/>
    <m/>
    <n v="0"/>
  </r>
  <r>
    <x v="64"/>
    <x v="33"/>
    <n v="1"/>
    <n v="0"/>
    <n v="1"/>
    <n v="0"/>
    <n v="6"/>
    <n v="6"/>
    <n v="13"/>
    <x v="13"/>
    <m/>
    <n v="18"/>
    <n v="10"/>
    <n v="10"/>
    <x v="2"/>
    <x v="4"/>
    <m/>
    <m/>
    <n v="0"/>
  </r>
  <r>
    <x v="64"/>
    <x v="34"/>
    <n v="1"/>
    <n v="0"/>
    <n v="1"/>
    <n v="0"/>
    <n v="6"/>
    <n v="6"/>
    <n v="12"/>
    <x v="0"/>
    <m/>
    <n v="18"/>
    <n v="90"/>
    <n v="90"/>
    <x v="2"/>
    <x v="4"/>
    <m/>
    <m/>
    <n v="0"/>
  </r>
  <r>
    <x v="64"/>
    <x v="33"/>
    <n v="1"/>
    <n v="0"/>
    <n v="1"/>
    <n v="0"/>
    <n v="7"/>
    <n v="7"/>
    <n v="12"/>
    <x v="0"/>
    <m/>
    <n v="23"/>
    <n v="10"/>
    <n v="10"/>
    <x v="2"/>
    <x v="4"/>
    <m/>
    <m/>
    <n v="0"/>
  </r>
  <r>
    <x v="64"/>
    <x v="34"/>
    <n v="1"/>
    <n v="0"/>
    <n v="1"/>
    <n v="0"/>
    <n v="7"/>
    <n v="7"/>
    <n v="10"/>
    <x v="2"/>
    <m/>
    <n v="23"/>
    <n v="1"/>
    <n v="1"/>
    <x v="2"/>
    <x v="4"/>
    <m/>
    <m/>
    <n v="0"/>
  </r>
  <r>
    <x v="65"/>
    <x v="10"/>
    <n v="1"/>
    <n v="0"/>
    <n v="1"/>
    <n v="0"/>
    <n v="5"/>
    <n v="5"/>
    <n v="5"/>
    <x v="3"/>
    <n v="55"/>
    <n v="55"/>
    <n v="120"/>
    <n v="120"/>
    <x v="2"/>
    <x v="0"/>
    <m/>
    <m/>
    <n v="0"/>
  </r>
  <r>
    <x v="65"/>
    <x v="10"/>
    <n v="1"/>
    <n v="0"/>
    <n v="1"/>
    <n v="0"/>
    <n v="6"/>
    <n v="5"/>
    <n v="4"/>
    <x v="8"/>
    <n v="75"/>
    <n v="75"/>
    <n v="120"/>
    <n v="120"/>
    <x v="2"/>
    <x v="0"/>
    <m/>
    <m/>
    <n v="0"/>
  </r>
  <r>
    <x v="65"/>
    <x v="10"/>
    <n v="1"/>
    <n v="0"/>
    <n v="1"/>
    <n v="0"/>
    <n v="7"/>
    <n v="5.5"/>
    <n v="3"/>
    <x v="6"/>
    <n v="95"/>
    <n v="95"/>
    <n v="180"/>
    <n v="180"/>
    <x v="2"/>
    <x v="0"/>
    <m/>
    <m/>
    <n v="0"/>
  </r>
  <r>
    <x v="65"/>
    <x v="10"/>
    <n v="1"/>
    <n v="0"/>
    <n v="1"/>
    <n v="0"/>
    <n v="7"/>
    <n v="6.5"/>
    <n v="2"/>
    <x v="7"/>
    <n v="110"/>
    <n v="110"/>
    <n v="300"/>
    <n v="300"/>
    <x v="2"/>
    <x v="0"/>
    <m/>
    <m/>
    <n v="0"/>
  </r>
  <r>
    <x v="65"/>
    <x v="10"/>
    <n v="1"/>
    <n v="0"/>
    <n v="1"/>
    <n v="0"/>
    <n v="8"/>
    <n v="7.5"/>
    <n v="1"/>
    <x v="9"/>
    <n v="120"/>
    <n v="120"/>
    <n v="300"/>
    <n v="300"/>
    <x v="2"/>
    <x v="0"/>
    <m/>
    <m/>
    <n v="0"/>
  </r>
  <r>
    <x v="65"/>
    <x v="0"/>
    <n v="1"/>
    <n v="0"/>
    <n v="1"/>
    <n v="0"/>
    <n v="5"/>
    <n v="5"/>
    <n v="5"/>
    <x v="3"/>
    <n v="25"/>
    <n v="25"/>
    <n v="120"/>
    <n v="120"/>
    <x v="2"/>
    <x v="0"/>
    <m/>
    <m/>
    <n v="0"/>
  </r>
  <r>
    <x v="65"/>
    <x v="0"/>
    <n v="1"/>
    <n v="0"/>
    <n v="1"/>
    <n v="0"/>
    <n v="5"/>
    <n v="5"/>
    <n v="4"/>
    <x v="8"/>
    <n v="35"/>
    <n v="35"/>
    <n v="120"/>
    <n v="120"/>
    <x v="2"/>
    <x v="0"/>
    <m/>
    <m/>
    <n v="0"/>
  </r>
  <r>
    <x v="65"/>
    <x v="0"/>
    <n v="1"/>
    <n v="0"/>
    <n v="1"/>
    <n v="0"/>
    <n v="6"/>
    <n v="5"/>
    <n v="3"/>
    <x v="6"/>
    <n v="45"/>
    <n v="45"/>
    <n v="180"/>
    <n v="180"/>
    <x v="2"/>
    <x v="0"/>
    <m/>
    <m/>
    <n v="0"/>
  </r>
  <r>
    <x v="65"/>
    <x v="0"/>
    <n v="1"/>
    <n v="0"/>
    <n v="1"/>
    <n v="0"/>
    <n v="7"/>
    <n v="6"/>
    <n v="2"/>
    <x v="7"/>
    <n v="55"/>
    <n v="55"/>
    <n v="300"/>
    <n v="300"/>
    <x v="2"/>
    <x v="0"/>
    <m/>
    <m/>
    <n v="0"/>
  </r>
  <r>
    <x v="65"/>
    <x v="0"/>
    <n v="1"/>
    <n v="2"/>
    <n v="1"/>
    <n v="0"/>
    <n v="8"/>
    <n v="7"/>
    <n v="1"/>
    <x v="9"/>
    <n v="65"/>
    <n v="65"/>
    <n v="300"/>
    <n v="300"/>
    <x v="2"/>
    <x v="1"/>
    <m/>
    <m/>
    <n v="0"/>
  </r>
  <r>
    <x v="65"/>
    <x v="4"/>
    <n v="1"/>
    <n v="0"/>
    <n v="1"/>
    <n v="0"/>
    <n v="5"/>
    <n v="5"/>
    <n v="5"/>
    <x v="3"/>
    <n v="60"/>
    <n v="60"/>
    <n v="120"/>
    <n v="120"/>
    <x v="2"/>
    <x v="3"/>
    <m/>
    <m/>
    <n v="0"/>
  </r>
  <r>
    <x v="65"/>
    <x v="4"/>
    <n v="1"/>
    <n v="0"/>
    <n v="1"/>
    <n v="0"/>
    <n v="5"/>
    <n v="5"/>
    <n v="4"/>
    <x v="8"/>
    <n v="80"/>
    <n v="80"/>
    <n v="120"/>
    <n v="120"/>
    <x v="2"/>
    <x v="3"/>
    <m/>
    <m/>
    <n v="0"/>
  </r>
  <r>
    <x v="65"/>
    <x v="4"/>
    <n v="1"/>
    <n v="0"/>
    <n v="1"/>
    <n v="0"/>
    <n v="6"/>
    <n v="5"/>
    <n v="3"/>
    <x v="6"/>
    <n v="100"/>
    <n v="100"/>
    <n v="180"/>
    <n v="180"/>
    <x v="2"/>
    <x v="3"/>
    <m/>
    <m/>
    <n v="0"/>
  </r>
  <r>
    <x v="65"/>
    <x v="4"/>
    <n v="1"/>
    <n v="0"/>
    <n v="1"/>
    <n v="0"/>
    <n v="7"/>
    <n v="6"/>
    <n v="2"/>
    <x v="7"/>
    <n v="115"/>
    <n v="115"/>
    <n v="300"/>
    <n v="300"/>
    <x v="2"/>
    <x v="3"/>
    <m/>
    <m/>
    <n v="0"/>
  </r>
  <r>
    <x v="65"/>
    <x v="4"/>
    <n v="1"/>
    <n v="0"/>
    <n v="1"/>
    <n v="0"/>
    <n v="8"/>
    <n v="7"/>
    <n v="1"/>
    <x v="9"/>
    <n v="125"/>
    <n v="125"/>
    <n v="300"/>
    <n v="300"/>
    <x v="2"/>
    <x v="3"/>
    <m/>
    <m/>
    <n v="0"/>
  </r>
  <r>
    <x v="66"/>
    <x v="10"/>
    <n v="1"/>
    <n v="0"/>
    <n v="1"/>
    <n v="0"/>
    <n v="5"/>
    <n v="5"/>
    <n v="5"/>
    <x v="3"/>
    <n v="70"/>
    <n v="70"/>
    <n v="90"/>
    <n v="90"/>
    <x v="2"/>
    <x v="0"/>
    <m/>
    <m/>
    <n v="0"/>
  </r>
  <r>
    <x v="66"/>
    <x v="10"/>
    <n v="1"/>
    <n v="0"/>
    <n v="1"/>
    <n v="0"/>
    <n v="6"/>
    <n v="5"/>
    <n v="3"/>
    <x v="6"/>
    <n v="95"/>
    <n v="95"/>
    <n v="180"/>
    <n v="180"/>
    <x v="2"/>
    <x v="0"/>
    <m/>
    <m/>
    <n v="0"/>
  </r>
  <r>
    <x v="66"/>
    <x v="10"/>
    <n v="1"/>
    <n v="0"/>
    <n v="1"/>
    <n v="0"/>
    <n v="7"/>
    <n v="6"/>
    <n v="2"/>
    <x v="7"/>
    <n v="110"/>
    <n v="110"/>
    <n v="300"/>
    <n v="300"/>
    <x v="2"/>
    <x v="0"/>
    <m/>
    <m/>
    <n v="0"/>
  </r>
  <r>
    <x v="66"/>
    <x v="10"/>
    <n v="1"/>
    <n v="0"/>
    <n v="1"/>
    <n v="0"/>
    <n v="8"/>
    <n v="7.5"/>
    <n v="1"/>
    <x v="9"/>
    <n v="120"/>
    <n v="120"/>
    <n v="300"/>
    <n v="300"/>
    <x v="2"/>
    <x v="0"/>
    <m/>
    <m/>
    <n v="0"/>
  </r>
  <r>
    <x v="66"/>
    <x v="10"/>
    <n v="1"/>
    <n v="0"/>
    <n v="1"/>
    <n v="0"/>
    <n v="7"/>
    <n v="7.5"/>
    <n v="3"/>
    <x v="6"/>
    <n v="115"/>
    <n v="115"/>
    <n v="300"/>
    <n v="300"/>
    <x v="2"/>
    <x v="0"/>
    <m/>
    <m/>
    <n v="0"/>
  </r>
  <r>
    <x v="66"/>
    <x v="10"/>
    <n v="1"/>
    <n v="0"/>
    <n v="1"/>
    <n v="0"/>
    <n v="7.5"/>
    <n v="8"/>
    <n v="3"/>
    <x v="6"/>
    <n v="115"/>
    <n v="115"/>
    <n v="300"/>
    <n v="300"/>
    <x v="2"/>
    <x v="0"/>
    <m/>
    <m/>
    <n v="0"/>
  </r>
  <r>
    <x v="66"/>
    <x v="10"/>
    <n v="1"/>
    <n v="0"/>
    <n v="1"/>
    <n v="0"/>
    <n v="7"/>
    <n v="5"/>
    <n v="3"/>
    <x v="6"/>
    <n v="90"/>
    <n v="90"/>
    <n v="300"/>
    <n v="300"/>
    <x v="2"/>
    <x v="0"/>
    <m/>
    <m/>
    <n v="0"/>
  </r>
  <r>
    <x v="66"/>
    <x v="0"/>
    <n v="1"/>
    <n v="3"/>
    <n v="1"/>
    <n v="0"/>
    <n v="5"/>
    <n v="5"/>
    <n v="5"/>
    <x v="3"/>
    <n v="40"/>
    <n v="40"/>
    <n v="90"/>
    <n v="90"/>
    <x v="2"/>
    <x v="1"/>
    <m/>
    <m/>
    <n v="0"/>
  </r>
  <r>
    <x v="66"/>
    <x v="0"/>
    <n v="1"/>
    <n v="3"/>
    <n v="1"/>
    <n v="0"/>
    <n v="6"/>
    <n v="5"/>
    <n v="2"/>
    <x v="7"/>
    <n v="50"/>
    <n v="50"/>
    <n v="120"/>
    <n v="120"/>
    <x v="2"/>
    <x v="1"/>
    <m/>
    <m/>
    <n v="0"/>
  </r>
  <r>
    <x v="66"/>
    <x v="0"/>
    <n v="1"/>
    <n v="3"/>
    <n v="1"/>
    <n v="0"/>
    <n v="7.5"/>
    <n v="5.5"/>
    <n v="2"/>
    <x v="7"/>
    <n v="55"/>
    <n v="55"/>
    <n v="120"/>
    <n v="120"/>
    <x v="2"/>
    <x v="1"/>
    <m/>
    <m/>
    <n v="0"/>
  </r>
  <r>
    <x v="66"/>
    <x v="0"/>
    <n v="1"/>
    <n v="3"/>
    <n v="1"/>
    <n v="0"/>
    <n v="7.5"/>
    <n v="6"/>
    <n v="2"/>
    <x v="7"/>
    <n v="57.5"/>
    <n v="57.5"/>
    <n v="180"/>
    <n v="180"/>
    <x v="2"/>
    <x v="1"/>
    <m/>
    <m/>
    <n v="0"/>
  </r>
  <r>
    <x v="66"/>
    <x v="0"/>
    <n v="1"/>
    <n v="3"/>
    <n v="1"/>
    <n v="0"/>
    <n v="8.5"/>
    <n v="6.5"/>
    <n v="2"/>
    <x v="7"/>
    <n v="60"/>
    <n v="60"/>
    <n v="180"/>
    <n v="180"/>
    <x v="2"/>
    <x v="1"/>
    <m/>
    <m/>
    <n v="0"/>
  </r>
  <r>
    <x v="66"/>
    <x v="11"/>
    <n v="1"/>
    <n v="0"/>
    <n v="1"/>
    <n v="0"/>
    <n v="8"/>
    <n v="7"/>
    <n v="13"/>
    <x v="13"/>
    <n v="63"/>
    <n v="63"/>
    <n v="90"/>
    <n v="90"/>
    <x v="2"/>
    <x v="0"/>
    <m/>
    <m/>
    <n v="0"/>
  </r>
  <r>
    <x v="66"/>
    <x v="11"/>
    <n v="1"/>
    <n v="0"/>
    <n v="1"/>
    <n v="0"/>
    <n v="9"/>
    <n v="7.5"/>
    <n v="12"/>
    <x v="0"/>
    <n v="63"/>
    <n v="63"/>
    <n v="90"/>
    <n v="90"/>
    <x v="2"/>
    <x v="0"/>
    <m/>
    <m/>
    <n v="0"/>
  </r>
  <r>
    <x v="66"/>
    <x v="11"/>
    <n v="1"/>
    <n v="0"/>
    <n v="1"/>
    <n v="0"/>
    <n v="9"/>
    <n v="8"/>
    <n v="10"/>
    <x v="2"/>
    <n v="63"/>
    <n v="63"/>
    <n v="120"/>
    <n v="120"/>
    <x v="2"/>
    <x v="0"/>
    <m/>
    <m/>
    <n v="0"/>
  </r>
  <r>
    <x v="66"/>
    <x v="18"/>
    <n v="1"/>
    <n v="0"/>
    <n v="1"/>
    <n v="0"/>
    <n v="8"/>
    <n v="7"/>
    <n v="13"/>
    <x v="13"/>
    <n v="29"/>
    <n v="27"/>
    <n v="90"/>
    <n v="90"/>
    <x v="2"/>
    <x v="0"/>
    <m/>
    <m/>
    <n v="0"/>
  </r>
  <r>
    <x v="66"/>
    <x v="18"/>
    <n v="1"/>
    <n v="0"/>
    <n v="1"/>
    <n v="0"/>
    <n v="9"/>
    <n v="7"/>
    <n v="12"/>
    <x v="0"/>
    <n v="29"/>
    <n v="27"/>
    <n v="90"/>
    <n v="90"/>
    <x v="2"/>
    <x v="0"/>
    <m/>
    <m/>
    <n v="0"/>
  </r>
  <r>
    <x v="66"/>
    <x v="18"/>
    <n v="1"/>
    <n v="0"/>
    <n v="1"/>
    <n v="0"/>
    <n v="9"/>
    <n v="7"/>
    <n v="10"/>
    <x v="2"/>
    <n v="29"/>
    <n v="27"/>
    <n v="1"/>
    <n v="1"/>
    <x v="2"/>
    <x v="0"/>
    <m/>
    <m/>
    <n v="0"/>
  </r>
  <r>
    <x v="67"/>
    <x v="0"/>
    <n v="1"/>
    <n v="0"/>
    <n v="1"/>
    <n v="0"/>
    <n v="5"/>
    <n v="5"/>
    <n v="5"/>
    <x v="3"/>
    <n v="40"/>
    <n v="40"/>
    <n v="90"/>
    <n v="90"/>
    <x v="2"/>
    <x v="0"/>
    <m/>
    <m/>
    <n v="0"/>
  </r>
  <r>
    <x v="67"/>
    <x v="0"/>
    <n v="1"/>
    <n v="0"/>
    <n v="1"/>
    <n v="0"/>
    <n v="6"/>
    <n v="5"/>
    <n v="4"/>
    <x v="8"/>
    <n v="50"/>
    <n v="50"/>
    <n v="120"/>
    <n v="120"/>
    <x v="2"/>
    <x v="0"/>
    <m/>
    <m/>
    <n v="0"/>
  </r>
  <r>
    <x v="67"/>
    <x v="0"/>
    <n v="1"/>
    <n v="0"/>
    <n v="1"/>
    <n v="0"/>
    <n v="7"/>
    <n v="6"/>
    <n v="3"/>
    <x v="6"/>
    <n v="55"/>
    <n v="55"/>
    <n v="300"/>
    <n v="300"/>
    <x v="2"/>
    <x v="0"/>
    <m/>
    <m/>
    <n v="0"/>
  </r>
  <r>
    <x v="67"/>
    <x v="0"/>
    <n v="1"/>
    <n v="0"/>
    <n v="1"/>
    <n v="0"/>
    <n v="7.5"/>
    <n v="7"/>
    <n v="2"/>
    <x v="7"/>
    <n v="65"/>
    <n v="65"/>
    <n v="300"/>
    <n v="300"/>
    <x v="2"/>
    <x v="0"/>
    <m/>
    <m/>
    <n v="0"/>
  </r>
  <r>
    <x v="67"/>
    <x v="0"/>
    <n v="1"/>
    <n v="0"/>
    <n v="1"/>
    <n v="0"/>
    <n v="8"/>
    <n v="7.5"/>
    <n v="4"/>
    <x v="8"/>
    <n v="60"/>
    <n v="60"/>
    <n v="300"/>
    <n v="300"/>
    <x v="2"/>
    <x v="0"/>
    <m/>
    <m/>
    <n v="0"/>
  </r>
  <r>
    <x v="67"/>
    <x v="0"/>
    <n v="1"/>
    <n v="0"/>
    <n v="1"/>
    <n v="0"/>
    <n v="8.5"/>
    <n v="8"/>
    <n v="4"/>
    <x v="8"/>
    <n v="60"/>
    <n v="60"/>
    <n v="300"/>
    <n v="300"/>
    <x v="2"/>
    <x v="0"/>
    <m/>
    <m/>
    <n v="0"/>
  </r>
  <r>
    <x v="67"/>
    <x v="0"/>
    <n v="1"/>
    <n v="0"/>
    <n v="1"/>
    <n v="0"/>
    <n v="8.5"/>
    <n v="7.5"/>
    <n v="1"/>
    <x v="9"/>
    <m/>
    <n v="70"/>
    <n v="180"/>
    <n v="180"/>
    <x v="2"/>
    <x v="0"/>
    <m/>
    <m/>
    <n v="0"/>
  </r>
  <r>
    <x v="67"/>
    <x v="4"/>
    <n v="1"/>
    <n v="0"/>
    <n v="1"/>
    <n v="0"/>
    <n v="5"/>
    <n v="5"/>
    <n v="8"/>
    <x v="1"/>
    <n v="70"/>
    <n v="70"/>
    <n v="90"/>
    <n v="90"/>
    <x v="2"/>
    <x v="2"/>
    <m/>
    <m/>
    <n v="0"/>
  </r>
  <r>
    <x v="67"/>
    <x v="4"/>
    <n v="1"/>
    <n v="0"/>
    <n v="1"/>
    <n v="0"/>
    <n v="6"/>
    <n v="6.5"/>
    <n v="6"/>
    <x v="5"/>
    <n v="90"/>
    <n v="90"/>
    <n v="120"/>
    <n v="120"/>
    <x v="2"/>
    <x v="2"/>
    <m/>
    <m/>
    <n v="0"/>
  </r>
  <r>
    <x v="67"/>
    <x v="4"/>
    <n v="1"/>
    <n v="0"/>
    <n v="1"/>
    <n v="0"/>
    <n v="7"/>
    <n v="7.5"/>
    <n v="4"/>
    <x v="8"/>
    <n v="100"/>
    <n v="100"/>
    <n v="120"/>
    <n v="120"/>
    <x v="2"/>
    <x v="2"/>
    <m/>
    <m/>
    <n v="0"/>
  </r>
  <r>
    <x v="67"/>
    <x v="4"/>
    <n v="1"/>
    <n v="0"/>
    <n v="1"/>
    <n v="0"/>
    <n v="7"/>
    <n v="5"/>
    <n v="5"/>
    <x v="3"/>
    <n v="110"/>
    <n v="110"/>
    <n v="120"/>
    <n v="120"/>
    <x v="2"/>
    <x v="3"/>
    <m/>
    <m/>
    <n v="0"/>
  </r>
  <r>
    <x v="67"/>
    <x v="4"/>
    <n v="1"/>
    <n v="0"/>
    <n v="1"/>
    <n v="0"/>
    <n v="7.5"/>
    <n v="6.5"/>
    <n v="3"/>
    <x v="6"/>
    <n v="120"/>
    <n v="120"/>
    <n v="180"/>
    <n v="180"/>
    <x v="2"/>
    <x v="3"/>
    <m/>
    <m/>
    <n v="0"/>
  </r>
  <r>
    <x v="67"/>
    <x v="4"/>
    <n v="1"/>
    <n v="0"/>
    <n v="1"/>
    <n v="0"/>
    <n v="8"/>
    <n v="7.5"/>
    <n v="4"/>
    <x v="8"/>
    <n v="130"/>
    <n v="130"/>
    <n v="300"/>
    <n v="300"/>
    <x v="2"/>
    <x v="3"/>
    <m/>
    <m/>
    <n v="0"/>
  </r>
  <r>
    <x v="67"/>
    <x v="1"/>
    <n v="1"/>
    <n v="0"/>
    <n v="1"/>
    <n v="0"/>
    <n v="7"/>
    <n v="7"/>
    <n v="12"/>
    <x v="0"/>
    <n v="39"/>
    <n v="39"/>
    <n v="90"/>
    <n v="90"/>
    <x v="2"/>
    <x v="0"/>
    <m/>
    <m/>
    <n v="0"/>
  </r>
  <r>
    <x v="67"/>
    <x v="1"/>
    <n v="1"/>
    <n v="0"/>
    <n v="1"/>
    <n v="0"/>
    <n v="9"/>
    <n v="7"/>
    <n v="12"/>
    <x v="0"/>
    <n v="39"/>
    <n v="39"/>
    <n v="90"/>
    <n v="90"/>
    <x v="2"/>
    <x v="0"/>
    <m/>
    <m/>
    <n v="0"/>
  </r>
  <r>
    <x v="67"/>
    <x v="1"/>
    <n v="1"/>
    <n v="0"/>
    <n v="1"/>
    <n v="0"/>
    <n v="9"/>
    <n v="9"/>
    <n v="10"/>
    <x v="2"/>
    <n v="45"/>
    <n v="45"/>
    <n v="120"/>
    <n v="120"/>
    <x v="2"/>
    <x v="0"/>
    <m/>
    <m/>
    <n v="0"/>
  </r>
  <r>
    <x v="67"/>
    <x v="14"/>
    <n v="1"/>
    <n v="0"/>
    <n v="1"/>
    <n v="0"/>
    <n v="7"/>
    <n v="6"/>
    <n v="12"/>
    <x v="0"/>
    <n v="18"/>
    <n v="18"/>
    <n v="90"/>
    <n v="90"/>
    <x v="2"/>
    <x v="0"/>
    <m/>
    <m/>
    <n v="0"/>
  </r>
  <r>
    <x v="67"/>
    <x v="14"/>
    <n v="1"/>
    <n v="0"/>
    <n v="1"/>
    <n v="0"/>
    <n v="9"/>
    <n v="6.5"/>
    <n v="12"/>
    <x v="0"/>
    <n v="18"/>
    <n v="18"/>
    <n v="90"/>
    <n v="90"/>
    <x v="2"/>
    <x v="0"/>
    <m/>
    <m/>
    <n v="0"/>
  </r>
  <r>
    <x v="67"/>
    <x v="14"/>
    <n v="1"/>
    <n v="0"/>
    <n v="1"/>
    <n v="0"/>
    <n v="9"/>
    <n v="7"/>
    <n v="10"/>
    <x v="2"/>
    <n v="18"/>
    <n v="18"/>
    <n v="1"/>
    <n v="1"/>
    <x v="2"/>
    <x v="0"/>
    <m/>
    <m/>
    <n v="0"/>
  </r>
  <r>
    <x v="68"/>
    <x v="10"/>
    <n v="3"/>
    <n v="0"/>
    <n v="1"/>
    <n v="0"/>
    <n v="5"/>
    <n v="5"/>
    <n v="2"/>
    <x v="7"/>
    <n v="60"/>
    <n v="60"/>
    <n v="90"/>
    <n v="90"/>
    <x v="2"/>
    <x v="1"/>
    <m/>
    <m/>
    <n v="0"/>
  </r>
  <r>
    <x v="68"/>
    <x v="10"/>
    <n v="3"/>
    <n v="0"/>
    <n v="1"/>
    <n v="0"/>
    <n v="6"/>
    <n v="5"/>
    <n v="2"/>
    <x v="7"/>
    <n v="70"/>
    <n v="70"/>
    <n v="120"/>
    <n v="120"/>
    <x v="2"/>
    <x v="1"/>
    <m/>
    <m/>
    <n v="0"/>
  </r>
  <r>
    <x v="68"/>
    <x v="10"/>
    <n v="3"/>
    <n v="0"/>
    <n v="1"/>
    <n v="0"/>
    <n v="6.5"/>
    <n v="5"/>
    <n v="2"/>
    <x v="7"/>
    <n v="80"/>
    <n v="80"/>
    <n v="120"/>
    <n v="120"/>
    <x v="2"/>
    <x v="1"/>
    <m/>
    <m/>
    <n v="0"/>
  </r>
  <r>
    <x v="68"/>
    <x v="10"/>
    <n v="3"/>
    <n v="0"/>
    <n v="1"/>
    <n v="0"/>
    <n v="6.5"/>
    <n v="5"/>
    <n v="2"/>
    <x v="7"/>
    <n v="90"/>
    <n v="90"/>
    <n v="180"/>
    <n v="180"/>
    <x v="2"/>
    <x v="1"/>
    <m/>
    <m/>
    <n v="0"/>
  </r>
  <r>
    <x v="68"/>
    <x v="10"/>
    <n v="3"/>
    <n v="0"/>
    <n v="1"/>
    <n v="0"/>
    <n v="7.5"/>
    <n v="6"/>
    <n v="2"/>
    <x v="7"/>
    <n v="100"/>
    <n v="100"/>
    <n v="180"/>
    <n v="180"/>
    <x v="2"/>
    <x v="1"/>
    <m/>
    <m/>
    <n v="0"/>
  </r>
  <r>
    <x v="68"/>
    <x v="0"/>
    <n v="1"/>
    <n v="0"/>
    <n v="1"/>
    <n v="0"/>
    <n v="5"/>
    <n v="5"/>
    <n v="3"/>
    <x v="6"/>
    <n v="30"/>
    <n v="30"/>
    <n v="90"/>
    <n v="90"/>
    <x v="2"/>
    <x v="6"/>
    <m/>
    <m/>
    <n v="0"/>
  </r>
  <r>
    <x v="68"/>
    <x v="0"/>
    <n v="1"/>
    <n v="0"/>
    <n v="1"/>
    <n v="0"/>
    <n v="6"/>
    <n v="5"/>
    <n v="3"/>
    <x v="6"/>
    <n v="40"/>
    <n v="40"/>
    <n v="120"/>
    <n v="120"/>
    <x v="2"/>
    <x v="6"/>
    <m/>
    <m/>
    <n v="0"/>
  </r>
  <r>
    <x v="68"/>
    <x v="0"/>
    <n v="1"/>
    <n v="0"/>
    <n v="1"/>
    <n v="0"/>
    <n v="6.5"/>
    <n v="5.5"/>
    <n v="3"/>
    <x v="6"/>
    <n v="50"/>
    <n v="50"/>
    <n v="120"/>
    <n v="120"/>
    <x v="2"/>
    <x v="6"/>
    <m/>
    <m/>
    <n v="0"/>
  </r>
  <r>
    <x v="68"/>
    <x v="0"/>
    <n v="1"/>
    <n v="0"/>
    <n v="1"/>
    <n v="0"/>
    <n v="7"/>
    <n v="6"/>
    <n v="3"/>
    <x v="6"/>
    <n v="55"/>
    <n v="55"/>
    <n v="120"/>
    <n v="120"/>
    <x v="2"/>
    <x v="6"/>
    <m/>
    <m/>
    <n v="0"/>
  </r>
  <r>
    <x v="68"/>
    <x v="0"/>
    <n v="1"/>
    <n v="0"/>
    <n v="1"/>
    <n v="0"/>
    <n v="8"/>
    <n v="7"/>
    <n v="3"/>
    <x v="6"/>
    <n v="60"/>
    <n v="60"/>
    <n v="180"/>
    <n v="180"/>
    <x v="2"/>
    <x v="6"/>
    <m/>
    <m/>
    <n v="0"/>
  </r>
  <r>
    <x v="68"/>
    <x v="32"/>
    <n v="1"/>
    <n v="0"/>
    <n v="1"/>
    <n v="0"/>
    <n v="6"/>
    <n v="6"/>
    <n v="12"/>
    <x v="0"/>
    <m/>
    <n v="52"/>
    <n v="90"/>
    <n v="90"/>
    <x v="2"/>
    <x v="0"/>
    <m/>
    <m/>
    <n v="0"/>
  </r>
  <r>
    <x v="68"/>
    <x v="32"/>
    <n v="1"/>
    <n v="0"/>
    <n v="1"/>
    <n v="0"/>
    <n v="8"/>
    <n v="8"/>
    <n v="11"/>
    <x v="11"/>
    <m/>
    <n v="45"/>
    <n v="90"/>
    <n v="90"/>
    <x v="2"/>
    <x v="0"/>
    <m/>
    <m/>
    <n v="0"/>
  </r>
  <r>
    <x v="68"/>
    <x v="32"/>
    <n v="1"/>
    <n v="0"/>
    <n v="1"/>
    <n v="0"/>
    <n v="8"/>
    <n v="8"/>
    <n v="9"/>
    <x v="12"/>
    <m/>
    <n v="45"/>
    <n v="120"/>
    <n v="120"/>
    <x v="2"/>
    <x v="0"/>
    <m/>
    <m/>
    <n v="0"/>
  </r>
  <r>
    <x v="68"/>
    <x v="33"/>
    <n v="1"/>
    <n v="0"/>
    <n v="1"/>
    <n v="0"/>
    <n v="6"/>
    <n v="6"/>
    <n v="13"/>
    <x v="13"/>
    <m/>
    <n v="18"/>
    <n v="10"/>
    <n v="10"/>
    <x v="2"/>
    <x v="4"/>
    <m/>
    <m/>
    <n v="0"/>
  </r>
  <r>
    <x v="68"/>
    <x v="34"/>
    <n v="1"/>
    <n v="0"/>
    <n v="1"/>
    <n v="0"/>
    <n v="6"/>
    <n v="6"/>
    <n v="12"/>
    <x v="0"/>
    <m/>
    <n v="18"/>
    <n v="90"/>
    <n v="90"/>
    <x v="2"/>
    <x v="4"/>
    <m/>
    <m/>
    <n v="0"/>
  </r>
  <r>
    <x v="68"/>
    <x v="33"/>
    <n v="1"/>
    <n v="0"/>
    <n v="1"/>
    <n v="0"/>
    <n v="8"/>
    <n v="8"/>
    <n v="12"/>
    <x v="0"/>
    <m/>
    <n v="18"/>
    <n v="10"/>
    <n v="10"/>
    <x v="2"/>
    <x v="4"/>
    <m/>
    <m/>
    <n v="0"/>
  </r>
  <r>
    <x v="68"/>
    <x v="34"/>
    <n v="1"/>
    <n v="0"/>
    <n v="1"/>
    <n v="0"/>
    <n v="8"/>
    <n v="8"/>
    <n v="11"/>
    <x v="11"/>
    <m/>
    <n v="18"/>
    <n v="1"/>
    <n v="1"/>
    <x v="2"/>
    <x v="4"/>
    <m/>
    <m/>
    <n v="0"/>
  </r>
  <r>
    <x v="69"/>
    <x v="10"/>
    <n v="1"/>
    <n v="0"/>
    <n v="1"/>
    <n v="0"/>
    <n v="5"/>
    <n v="5"/>
    <n v="5"/>
    <x v="3"/>
    <n v="60"/>
    <n v="70"/>
    <n v="120"/>
    <n v="120"/>
    <x v="2"/>
    <x v="0"/>
    <m/>
    <m/>
    <n v="0"/>
  </r>
  <r>
    <x v="69"/>
    <x v="10"/>
    <n v="1"/>
    <n v="0"/>
    <n v="1"/>
    <n v="0"/>
    <n v="6"/>
    <n v="5"/>
    <n v="4"/>
    <x v="8"/>
    <n v="80"/>
    <n v="80"/>
    <n v="120"/>
    <n v="120"/>
    <x v="2"/>
    <x v="0"/>
    <m/>
    <m/>
    <n v="0"/>
  </r>
  <r>
    <x v="69"/>
    <x v="10"/>
    <n v="1"/>
    <n v="0"/>
    <n v="1"/>
    <n v="0"/>
    <n v="7"/>
    <n v="6.5"/>
    <n v="3"/>
    <x v="6"/>
    <n v="100"/>
    <n v="100"/>
    <n v="180"/>
    <n v="180"/>
    <x v="2"/>
    <x v="0"/>
    <m/>
    <m/>
    <n v="0"/>
  </r>
  <r>
    <x v="69"/>
    <x v="10"/>
    <n v="1"/>
    <n v="0"/>
    <n v="1"/>
    <n v="0"/>
    <n v="8"/>
    <n v="7.5"/>
    <n v="2"/>
    <x v="7"/>
    <n v="117.5"/>
    <n v="117.5"/>
    <n v="300"/>
    <n v="300"/>
    <x v="2"/>
    <x v="0"/>
    <m/>
    <m/>
    <n v="0"/>
  </r>
  <r>
    <x v="69"/>
    <x v="10"/>
    <n v="1"/>
    <n v="0"/>
    <n v="1"/>
    <n v="0"/>
    <n v="8.5"/>
    <n v="8"/>
    <n v="1"/>
    <x v="9"/>
    <n v="127.5"/>
    <n v="127.5"/>
    <n v="300"/>
    <n v="300"/>
    <x v="2"/>
    <x v="0"/>
    <m/>
    <m/>
    <n v="0"/>
  </r>
  <r>
    <x v="69"/>
    <x v="0"/>
    <n v="1"/>
    <n v="0"/>
    <n v="1"/>
    <n v="0"/>
    <n v="5"/>
    <n v="5"/>
    <n v="5"/>
    <x v="3"/>
    <n v="30"/>
    <n v="30"/>
    <n v="120"/>
    <n v="120"/>
    <x v="2"/>
    <x v="0"/>
    <m/>
    <m/>
    <n v="0"/>
  </r>
  <r>
    <x v="69"/>
    <x v="0"/>
    <n v="1"/>
    <n v="0"/>
    <n v="1"/>
    <n v="0"/>
    <n v="5"/>
    <n v="5"/>
    <n v="4"/>
    <x v="8"/>
    <n v="40"/>
    <n v="40"/>
    <n v="120"/>
    <n v="120"/>
    <x v="2"/>
    <x v="0"/>
    <m/>
    <m/>
    <n v="0"/>
  </r>
  <r>
    <x v="69"/>
    <x v="0"/>
    <n v="1"/>
    <n v="0"/>
    <n v="1"/>
    <n v="0"/>
    <n v="6"/>
    <n v="6"/>
    <n v="3"/>
    <x v="6"/>
    <n v="50"/>
    <n v="50"/>
    <n v="180"/>
    <n v="180"/>
    <x v="2"/>
    <x v="0"/>
    <m/>
    <m/>
    <n v="0"/>
  </r>
  <r>
    <x v="69"/>
    <x v="0"/>
    <n v="1"/>
    <n v="0"/>
    <n v="1"/>
    <n v="0"/>
    <n v="8"/>
    <n v="7"/>
    <n v="2"/>
    <x v="7"/>
    <n v="60"/>
    <n v="60"/>
    <n v="300"/>
    <n v="300"/>
    <x v="2"/>
    <x v="0"/>
    <m/>
    <m/>
    <n v="0"/>
  </r>
  <r>
    <x v="69"/>
    <x v="0"/>
    <n v="1"/>
    <n v="2"/>
    <n v="1"/>
    <n v="0"/>
    <n v="9"/>
    <n v="8.5"/>
    <n v="1"/>
    <x v="9"/>
    <n v="70"/>
    <n v="70"/>
    <n v="300"/>
    <n v="300"/>
    <x v="2"/>
    <x v="1"/>
    <m/>
    <m/>
    <n v="0"/>
  </r>
  <r>
    <x v="69"/>
    <x v="4"/>
    <n v="1"/>
    <n v="0"/>
    <n v="1"/>
    <n v="0"/>
    <n v="5"/>
    <n v="5"/>
    <n v="5"/>
    <x v="3"/>
    <n v="70"/>
    <n v="70"/>
    <n v="120"/>
    <n v="120"/>
    <x v="2"/>
    <x v="3"/>
    <m/>
    <m/>
    <n v="0"/>
  </r>
  <r>
    <x v="69"/>
    <x v="4"/>
    <n v="1"/>
    <n v="0"/>
    <n v="1"/>
    <n v="0"/>
    <n v="5"/>
    <n v="5"/>
    <n v="4"/>
    <x v="8"/>
    <n v="90"/>
    <n v="90"/>
    <n v="120"/>
    <n v="120"/>
    <x v="2"/>
    <x v="3"/>
    <m/>
    <m/>
    <n v="0"/>
  </r>
  <r>
    <x v="69"/>
    <x v="4"/>
    <n v="1"/>
    <n v="0"/>
    <n v="1"/>
    <n v="0"/>
    <n v="7"/>
    <n v="5.5"/>
    <n v="3"/>
    <x v="6"/>
    <n v="110"/>
    <n v="110"/>
    <n v="180"/>
    <n v="180"/>
    <x v="2"/>
    <x v="3"/>
    <m/>
    <m/>
    <n v="0"/>
  </r>
  <r>
    <x v="69"/>
    <x v="4"/>
    <n v="1"/>
    <n v="0"/>
    <n v="1"/>
    <n v="0"/>
    <n v="8"/>
    <n v="6.5"/>
    <n v="2"/>
    <x v="7"/>
    <n v="125"/>
    <n v="125"/>
    <n v="300"/>
    <n v="300"/>
    <x v="2"/>
    <x v="3"/>
    <m/>
    <m/>
    <n v="0"/>
  </r>
  <r>
    <x v="69"/>
    <x v="4"/>
    <n v="1"/>
    <n v="0"/>
    <n v="1"/>
    <n v="0"/>
    <n v="9"/>
    <n v="7"/>
    <n v="1"/>
    <x v="9"/>
    <n v="135"/>
    <n v="135"/>
    <n v="300"/>
    <n v="300"/>
    <x v="2"/>
    <x v="3"/>
    <m/>
    <m/>
    <n v="0"/>
  </r>
  <r>
    <x v="70"/>
    <x v="10"/>
    <n v="1"/>
    <n v="0"/>
    <n v="1"/>
    <n v="0"/>
    <n v="5"/>
    <n v="5"/>
    <n v="5"/>
    <x v="3"/>
    <n v="70"/>
    <n v="70"/>
    <n v="90"/>
    <n v="90"/>
    <x v="2"/>
    <x v="0"/>
    <m/>
    <m/>
    <n v="0"/>
  </r>
  <r>
    <x v="70"/>
    <x v="10"/>
    <n v="1"/>
    <n v="0"/>
    <n v="1"/>
    <n v="0"/>
    <n v="7"/>
    <n v="7.5"/>
    <n v="3"/>
    <x v="6"/>
    <n v="100"/>
    <n v="100"/>
    <n v="180"/>
    <n v="180"/>
    <x v="2"/>
    <x v="0"/>
    <m/>
    <m/>
    <n v="0"/>
  </r>
  <r>
    <x v="70"/>
    <x v="10"/>
    <n v="1"/>
    <n v="0"/>
    <n v="1"/>
    <n v="0"/>
    <n v="8"/>
    <n v="6.5"/>
    <n v="2"/>
    <x v="7"/>
    <n v="115"/>
    <n v="115"/>
    <n v="300"/>
    <n v="300"/>
    <x v="2"/>
    <x v="0"/>
    <m/>
    <m/>
    <n v="0"/>
  </r>
  <r>
    <x v="70"/>
    <x v="10"/>
    <n v="1"/>
    <n v="0"/>
    <n v="1"/>
    <n v="0"/>
    <n v="9"/>
    <n v="8"/>
    <n v="1"/>
    <x v="9"/>
    <n v="125"/>
    <n v="125"/>
    <n v="300"/>
    <n v="300"/>
    <x v="2"/>
    <x v="0"/>
    <m/>
    <m/>
    <n v="0"/>
  </r>
  <r>
    <x v="70"/>
    <x v="10"/>
    <n v="1"/>
    <n v="0"/>
    <n v="1"/>
    <n v="0"/>
    <n v="8"/>
    <n v="7.5"/>
    <n v="3"/>
    <x v="6"/>
    <n v="120"/>
    <n v="120"/>
    <n v="300"/>
    <n v="300"/>
    <x v="2"/>
    <x v="0"/>
    <m/>
    <m/>
    <n v="0"/>
  </r>
  <r>
    <x v="70"/>
    <x v="10"/>
    <n v="1"/>
    <n v="0"/>
    <n v="1"/>
    <n v="0"/>
    <n v="8.5"/>
    <n v="8"/>
    <n v="3"/>
    <x v="6"/>
    <n v="120"/>
    <n v="120"/>
    <n v="300"/>
    <n v="300"/>
    <x v="2"/>
    <x v="0"/>
    <m/>
    <m/>
    <n v="0"/>
  </r>
  <r>
    <x v="70"/>
    <x v="10"/>
    <n v="1"/>
    <n v="0"/>
    <n v="1"/>
    <n v="0"/>
    <n v="8"/>
    <n v="5"/>
    <n v="3"/>
    <x v="6"/>
    <n v="95"/>
    <n v="95"/>
    <n v="300"/>
    <n v="300"/>
    <x v="2"/>
    <x v="0"/>
    <m/>
    <m/>
    <n v="0"/>
  </r>
  <r>
    <x v="70"/>
    <x v="0"/>
    <n v="1"/>
    <n v="3"/>
    <n v="1"/>
    <n v="0"/>
    <n v="5"/>
    <n v="5"/>
    <n v="5"/>
    <x v="3"/>
    <n v="40"/>
    <n v="40"/>
    <n v="90"/>
    <n v="90"/>
    <x v="2"/>
    <x v="1"/>
    <m/>
    <m/>
    <n v="0"/>
  </r>
  <r>
    <x v="70"/>
    <x v="0"/>
    <n v="1"/>
    <n v="3"/>
    <n v="1"/>
    <n v="0"/>
    <n v="6"/>
    <n v="5"/>
    <n v="2"/>
    <x v="7"/>
    <n v="50"/>
    <n v="50"/>
    <n v="120"/>
    <n v="120"/>
    <x v="2"/>
    <x v="1"/>
    <m/>
    <m/>
    <n v="0"/>
  </r>
  <r>
    <x v="70"/>
    <x v="0"/>
    <n v="1"/>
    <n v="3"/>
    <n v="1"/>
    <n v="0"/>
    <n v="8.5"/>
    <n v="6"/>
    <n v="2"/>
    <x v="7"/>
    <n v="57.5"/>
    <n v="57.5"/>
    <n v="120"/>
    <n v="120"/>
    <x v="2"/>
    <x v="1"/>
    <m/>
    <m/>
    <n v="0"/>
  </r>
  <r>
    <x v="70"/>
    <x v="0"/>
    <n v="1"/>
    <n v="3"/>
    <n v="1"/>
    <n v="0"/>
    <n v="8.5"/>
    <n v="7"/>
    <n v="2"/>
    <x v="7"/>
    <n v="60"/>
    <n v="60"/>
    <n v="180"/>
    <n v="180"/>
    <x v="2"/>
    <x v="1"/>
    <m/>
    <m/>
    <n v="0"/>
  </r>
  <r>
    <x v="70"/>
    <x v="0"/>
    <n v="1"/>
    <n v="3"/>
    <n v="1"/>
    <n v="0"/>
    <n v="9.5"/>
    <n v="8"/>
    <n v="2"/>
    <x v="7"/>
    <n v="62.5"/>
    <n v="62.5"/>
    <n v="180"/>
    <n v="180"/>
    <x v="2"/>
    <x v="1"/>
    <m/>
    <m/>
    <n v="0"/>
  </r>
  <r>
    <x v="70"/>
    <x v="11"/>
    <n v="1"/>
    <n v="0"/>
    <n v="1"/>
    <n v="0"/>
    <n v="8"/>
    <n v="7"/>
    <n v="13"/>
    <x v="13"/>
    <n v="63"/>
    <n v="63"/>
    <n v="90"/>
    <n v="90"/>
    <x v="2"/>
    <x v="0"/>
    <m/>
    <m/>
    <n v="0"/>
  </r>
  <r>
    <x v="70"/>
    <x v="11"/>
    <n v="1"/>
    <n v="0"/>
    <n v="1"/>
    <n v="0"/>
    <n v="9"/>
    <n v="8"/>
    <n v="12"/>
    <x v="0"/>
    <n v="63"/>
    <n v="63"/>
    <n v="90"/>
    <n v="90"/>
    <x v="2"/>
    <x v="0"/>
    <m/>
    <m/>
    <n v="0"/>
  </r>
  <r>
    <x v="70"/>
    <x v="11"/>
    <n v="1"/>
    <n v="0"/>
    <n v="1"/>
    <n v="0"/>
    <n v="10"/>
    <n v="8.5"/>
    <n v="11"/>
    <x v="11"/>
    <n v="63"/>
    <n v="63"/>
    <n v="120"/>
    <n v="120"/>
    <x v="2"/>
    <x v="0"/>
    <m/>
    <m/>
    <n v="0"/>
  </r>
  <r>
    <x v="70"/>
    <x v="18"/>
    <n v="1"/>
    <n v="0"/>
    <n v="1"/>
    <n v="0"/>
    <n v="8"/>
    <n v="7"/>
    <n v="13"/>
    <x v="13"/>
    <n v="29"/>
    <n v="29"/>
    <n v="90"/>
    <n v="90"/>
    <x v="2"/>
    <x v="0"/>
    <m/>
    <m/>
    <n v="0"/>
  </r>
  <r>
    <x v="70"/>
    <x v="18"/>
    <n v="1"/>
    <n v="0"/>
    <n v="1"/>
    <n v="0"/>
    <n v="9"/>
    <n v="7.5"/>
    <n v="12"/>
    <x v="0"/>
    <n v="29"/>
    <n v="29"/>
    <n v="90"/>
    <n v="90"/>
    <x v="2"/>
    <x v="0"/>
    <m/>
    <m/>
    <n v="0"/>
  </r>
  <r>
    <x v="70"/>
    <x v="18"/>
    <n v="1"/>
    <n v="0"/>
    <n v="1"/>
    <n v="0"/>
    <n v="10"/>
    <n v="6.5"/>
    <n v="11"/>
    <x v="11"/>
    <n v="29"/>
    <n v="29"/>
    <n v="1"/>
    <n v="1"/>
    <x v="2"/>
    <x v="0"/>
    <m/>
    <m/>
    <n v="0"/>
  </r>
  <r>
    <x v="71"/>
    <x v="0"/>
    <n v="1"/>
    <n v="0"/>
    <n v="1"/>
    <n v="0"/>
    <n v="5"/>
    <n v="5"/>
    <n v="5"/>
    <x v="3"/>
    <n v="40"/>
    <n v="40"/>
    <n v="90"/>
    <n v="90"/>
    <x v="2"/>
    <x v="0"/>
    <m/>
    <m/>
    <n v="0"/>
  </r>
  <r>
    <x v="71"/>
    <x v="0"/>
    <n v="1"/>
    <n v="0"/>
    <n v="1"/>
    <n v="0"/>
    <n v="7"/>
    <n v="5"/>
    <n v="4"/>
    <x v="8"/>
    <n v="55"/>
    <n v="55"/>
    <n v="120"/>
    <n v="120"/>
    <x v="2"/>
    <x v="0"/>
    <m/>
    <m/>
    <n v="0"/>
  </r>
  <r>
    <x v="71"/>
    <x v="0"/>
    <n v="1"/>
    <n v="0"/>
    <n v="1"/>
    <n v="0"/>
    <n v="8"/>
    <n v="7.5"/>
    <n v="3"/>
    <x v="6"/>
    <n v="60"/>
    <n v="60"/>
    <n v="300"/>
    <n v="300"/>
    <x v="2"/>
    <x v="0"/>
    <m/>
    <m/>
    <n v="0"/>
  </r>
  <r>
    <x v="71"/>
    <x v="0"/>
    <n v="1"/>
    <n v="0"/>
    <n v="1"/>
    <n v="0"/>
    <n v="8.5"/>
    <n v="9"/>
    <n v="2"/>
    <x v="7"/>
    <n v="70"/>
    <n v="70"/>
    <n v="300"/>
    <n v="300"/>
    <x v="2"/>
    <x v="0"/>
    <m/>
    <m/>
    <n v="0"/>
  </r>
  <r>
    <x v="71"/>
    <x v="0"/>
    <n v="1"/>
    <n v="0"/>
    <n v="1"/>
    <n v="0"/>
    <n v="9"/>
    <n v="9"/>
    <n v="4"/>
    <x v="8"/>
    <n v="65"/>
    <n v="65"/>
    <n v="300"/>
    <n v="300"/>
    <x v="2"/>
    <x v="0"/>
    <m/>
    <m/>
    <n v="0"/>
  </r>
  <r>
    <x v="71"/>
    <x v="0"/>
    <n v="1"/>
    <n v="0"/>
    <n v="1"/>
    <n v="0"/>
    <n v="9.5"/>
    <n v="9"/>
    <n v="4"/>
    <x v="8"/>
    <n v="65"/>
    <n v="65"/>
    <n v="300"/>
    <n v="300"/>
    <x v="2"/>
    <x v="0"/>
    <m/>
    <m/>
    <n v="0"/>
  </r>
  <r>
    <x v="71"/>
    <x v="0"/>
    <n v="1"/>
    <n v="0"/>
    <n v="1"/>
    <n v="0"/>
    <n v="9.5"/>
    <n v="9.5"/>
    <n v="1"/>
    <x v="9"/>
    <m/>
    <n v="70"/>
    <n v="180"/>
    <n v="180"/>
    <x v="2"/>
    <x v="0"/>
    <m/>
    <m/>
    <n v="0"/>
  </r>
  <r>
    <x v="71"/>
    <x v="4"/>
    <n v="1"/>
    <n v="0"/>
    <n v="1"/>
    <n v="0"/>
    <n v="5"/>
    <n v="5"/>
    <n v="8"/>
    <x v="1"/>
    <n v="70"/>
    <n v="70"/>
    <n v="90"/>
    <n v="90"/>
    <x v="2"/>
    <x v="2"/>
    <m/>
    <m/>
    <n v="0"/>
  </r>
  <r>
    <x v="71"/>
    <x v="4"/>
    <n v="1"/>
    <n v="0"/>
    <n v="1"/>
    <n v="0"/>
    <n v="7"/>
    <n v="7"/>
    <n v="6"/>
    <x v="5"/>
    <n v="95"/>
    <n v="95"/>
    <n v="120"/>
    <n v="120"/>
    <x v="2"/>
    <x v="2"/>
    <m/>
    <m/>
    <n v="0"/>
  </r>
  <r>
    <x v="71"/>
    <x v="4"/>
    <n v="1"/>
    <n v="0"/>
    <n v="1"/>
    <n v="0"/>
    <n v="8"/>
    <n v="8.5"/>
    <n v="4"/>
    <x v="8"/>
    <n v="105"/>
    <n v="105"/>
    <n v="120"/>
    <n v="120"/>
    <x v="2"/>
    <x v="2"/>
    <m/>
    <m/>
    <n v="0"/>
  </r>
  <r>
    <x v="71"/>
    <x v="4"/>
    <n v="1"/>
    <n v="0"/>
    <n v="1"/>
    <n v="0"/>
    <n v="8"/>
    <n v="6"/>
    <n v="5"/>
    <x v="3"/>
    <n v="115"/>
    <n v="115"/>
    <n v="120"/>
    <n v="120"/>
    <x v="2"/>
    <x v="3"/>
    <m/>
    <m/>
    <n v="0"/>
  </r>
  <r>
    <x v="71"/>
    <x v="4"/>
    <n v="1"/>
    <n v="0"/>
    <n v="1"/>
    <n v="0"/>
    <n v="8.5"/>
    <n v="7.5"/>
    <n v="3"/>
    <x v="6"/>
    <n v="125"/>
    <n v="125"/>
    <n v="180"/>
    <n v="180"/>
    <x v="2"/>
    <x v="3"/>
    <m/>
    <m/>
    <n v="0"/>
  </r>
  <r>
    <x v="71"/>
    <x v="4"/>
    <n v="1"/>
    <n v="0"/>
    <n v="1"/>
    <n v="0"/>
    <n v="9"/>
    <n v="8"/>
    <n v="4"/>
    <x v="8"/>
    <n v="135"/>
    <n v="135"/>
    <n v="300"/>
    <n v="300"/>
    <x v="2"/>
    <x v="3"/>
    <m/>
    <m/>
    <n v="0"/>
  </r>
  <r>
    <x v="71"/>
    <x v="1"/>
    <n v="1"/>
    <n v="0"/>
    <n v="1"/>
    <n v="0"/>
    <n v="7"/>
    <n v="7"/>
    <n v="12"/>
    <x v="0"/>
    <n v="39"/>
    <n v="39"/>
    <n v="90"/>
    <n v="90"/>
    <x v="2"/>
    <x v="0"/>
    <m/>
    <m/>
    <n v="0"/>
  </r>
  <r>
    <x v="71"/>
    <x v="1"/>
    <n v="1"/>
    <n v="0"/>
    <n v="1"/>
    <n v="0"/>
    <n v="9"/>
    <n v="8"/>
    <n v="12"/>
    <x v="0"/>
    <n v="39"/>
    <n v="39"/>
    <n v="90"/>
    <n v="90"/>
    <x v="2"/>
    <x v="0"/>
    <m/>
    <m/>
    <n v="0"/>
  </r>
  <r>
    <x v="71"/>
    <x v="1"/>
    <n v="1"/>
    <n v="0"/>
    <n v="1"/>
    <n v="0"/>
    <n v="9"/>
    <n v="8.5"/>
    <n v="10"/>
    <x v="2"/>
    <n v="45"/>
    <n v="45"/>
    <n v="120"/>
    <n v="120"/>
    <x v="2"/>
    <x v="0"/>
    <m/>
    <m/>
    <n v="0"/>
  </r>
  <r>
    <x v="71"/>
    <x v="14"/>
    <n v="1"/>
    <n v="0"/>
    <n v="1"/>
    <n v="0"/>
    <n v="7"/>
    <n v="8"/>
    <n v="12"/>
    <x v="0"/>
    <n v="18"/>
    <n v="18"/>
    <n v="90"/>
    <n v="90"/>
    <x v="2"/>
    <x v="0"/>
    <m/>
    <m/>
    <n v="0"/>
  </r>
  <r>
    <x v="71"/>
    <x v="14"/>
    <n v="1"/>
    <n v="0"/>
    <n v="1"/>
    <n v="0"/>
    <n v="9"/>
    <n v="9"/>
    <n v="12"/>
    <x v="0"/>
    <n v="18"/>
    <n v="18"/>
    <n v="90"/>
    <n v="90"/>
    <x v="2"/>
    <x v="0"/>
    <m/>
    <m/>
    <n v="0"/>
  </r>
  <r>
    <x v="71"/>
    <x v="14"/>
    <n v="1"/>
    <n v="0"/>
    <n v="1"/>
    <n v="0"/>
    <n v="9"/>
    <n v="8"/>
    <n v="10"/>
    <x v="2"/>
    <n v="18"/>
    <n v="18"/>
    <n v="1"/>
    <n v="1"/>
    <x v="2"/>
    <x v="0"/>
    <m/>
    <m/>
    <n v="0"/>
  </r>
  <r>
    <x v="72"/>
    <x v="10"/>
    <n v="3"/>
    <n v="0"/>
    <n v="1"/>
    <n v="0"/>
    <n v="5"/>
    <n v="5"/>
    <n v="2"/>
    <x v="7"/>
    <n v="70"/>
    <n v="70"/>
    <n v="90"/>
    <n v="90"/>
    <x v="2"/>
    <x v="1"/>
    <m/>
    <m/>
    <n v="0"/>
  </r>
  <r>
    <x v="72"/>
    <x v="10"/>
    <n v="3"/>
    <n v="0"/>
    <n v="1"/>
    <n v="0"/>
    <n v="7"/>
    <n v="5"/>
    <n v="2"/>
    <x v="7"/>
    <n v="80"/>
    <n v="80"/>
    <n v="120"/>
    <n v="120"/>
    <x v="2"/>
    <x v="1"/>
    <m/>
    <m/>
    <n v="0"/>
  </r>
  <r>
    <x v="72"/>
    <x v="10"/>
    <n v="3"/>
    <n v="0"/>
    <n v="1"/>
    <n v="0"/>
    <n v="7.5"/>
    <n v="5.5"/>
    <n v="2"/>
    <x v="7"/>
    <n v="90"/>
    <n v="90"/>
    <n v="120"/>
    <n v="120"/>
    <x v="2"/>
    <x v="1"/>
    <m/>
    <m/>
    <n v="0"/>
  </r>
  <r>
    <x v="72"/>
    <x v="10"/>
    <n v="3"/>
    <n v="0"/>
    <n v="1"/>
    <n v="0"/>
    <n v="7.5"/>
    <n v="6"/>
    <n v="2"/>
    <x v="7"/>
    <n v="100"/>
    <n v="100"/>
    <n v="180"/>
    <n v="180"/>
    <x v="2"/>
    <x v="1"/>
    <m/>
    <m/>
    <n v="0"/>
  </r>
  <r>
    <x v="72"/>
    <x v="10"/>
    <n v="3"/>
    <n v="0"/>
    <n v="1"/>
    <n v="0"/>
    <n v="8.5"/>
    <n v="7"/>
    <n v="2"/>
    <x v="7"/>
    <n v="110"/>
    <n v="110"/>
    <n v="180"/>
    <n v="180"/>
    <x v="2"/>
    <x v="1"/>
    <m/>
    <m/>
    <n v="0"/>
  </r>
  <r>
    <x v="72"/>
    <x v="0"/>
    <n v="1"/>
    <n v="0"/>
    <n v="1"/>
    <n v="0"/>
    <n v="5"/>
    <n v="5"/>
    <n v="3"/>
    <x v="6"/>
    <n v="30"/>
    <n v="30"/>
    <n v="90"/>
    <n v="90"/>
    <x v="2"/>
    <x v="6"/>
    <m/>
    <m/>
    <n v="0"/>
  </r>
  <r>
    <x v="72"/>
    <x v="0"/>
    <n v="1"/>
    <n v="0"/>
    <n v="1"/>
    <n v="0"/>
    <n v="6"/>
    <n v="5"/>
    <n v="3"/>
    <x v="6"/>
    <n v="40"/>
    <n v="40"/>
    <n v="120"/>
    <n v="120"/>
    <x v="2"/>
    <x v="6"/>
    <m/>
    <m/>
    <n v="0"/>
  </r>
  <r>
    <x v="72"/>
    <x v="0"/>
    <n v="1"/>
    <n v="0"/>
    <n v="1"/>
    <n v="0"/>
    <n v="6.5"/>
    <n v="5"/>
    <n v="3"/>
    <x v="6"/>
    <n v="50"/>
    <n v="50"/>
    <n v="120"/>
    <n v="120"/>
    <x v="2"/>
    <x v="6"/>
    <m/>
    <m/>
    <n v="0"/>
  </r>
  <r>
    <x v="72"/>
    <x v="0"/>
    <n v="1"/>
    <n v="0"/>
    <n v="1"/>
    <n v="0"/>
    <n v="7"/>
    <n v="6"/>
    <n v="3"/>
    <x v="6"/>
    <n v="55"/>
    <n v="55"/>
    <n v="120"/>
    <n v="120"/>
    <x v="2"/>
    <x v="6"/>
    <m/>
    <m/>
    <n v="0"/>
  </r>
  <r>
    <x v="72"/>
    <x v="0"/>
    <n v="1"/>
    <n v="0"/>
    <n v="1"/>
    <n v="0"/>
    <n v="8"/>
    <n v="7"/>
    <n v="3"/>
    <x v="6"/>
    <n v="60"/>
    <n v="60"/>
    <n v="180"/>
    <n v="180"/>
    <x v="2"/>
    <x v="6"/>
    <m/>
    <m/>
    <n v="0"/>
  </r>
  <r>
    <x v="72"/>
    <x v="32"/>
    <n v="1"/>
    <n v="0"/>
    <n v="1"/>
    <n v="0"/>
    <n v="6"/>
    <n v="6"/>
    <n v="12"/>
    <x v="0"/>
    <m/>
    <n v="30"/>
    <n v="90"/>
    <n v="90"/>
    <x v="2"/>
    <x v="0"/>
    <m/>
    <m/>
    <n v="0"/>
  </r>
  <r>
    <x v="72"/>
    <x v="32"/>
    <n v="1"/>
    <n v="0"/>
    <n v="1"/>
    <n v="0"/>
    <n v="9"/>
    <n v="7.5"/>
    <n v="12"/>
    <x v="0"/>
    <m/>
    <n v="40"/>
    <n v="90"/>
    <n v="90"/>
    <x v="2"/>
    <x v="0"/>
    <m/>
    <m/>
    <n v="0"/>
  </r>
  <r>
    <x v="72"/>
    <x v="32"/>
    <n v="1"/>
    <n v="0"/>
    <n v="1"/>
    <n v="0"/>
    <n v="10"/>
    <n v="10"/>
    <n v="10"/>
    <x v="2"/>
    <m/>
    <n v="50"/>
    <n v="120"/>
    <n v="120"/>
    <x v="2"/>
    <x v="0"/>
    <m/>
    <m/>
    <n v="0"/>
  </r>
  <r>
    <x v="72"/>
    <x v="33"/>
    <n v="1"/>
    <n v="0"/>
    <n v="1"/>
    <n v="0"/>
    <n v="6"/>
    <n v="6"/>
    <n v="13"/>
    <x v="13"/>
    <m/>
    <n v="18"/>
    <n v="10"/>
    <n v="10"/>
    <x v="2"/>
    <x v="4"/>
    <m/>
    <m/>
    <n v="0"/>
  </r>
  <r>
    <x v="72"/>
    <x v="34"/>
    <n v="1"/>
    <n v="0"/>
    <n v="1"/>
    <n v="0"/>
    <n v="6"/>
    <n v="6"/>
    <n v="13"/>
    <x v="13"/>
    <m/>
    <n v="18"/>
    <n v="90"/>
    <n v="90"/>
    <x v="2"/>
    <x v="4"/>
    <m/>
    <m/>
    <n v="0"/>
  </r>
  <r>
    <x v="72"/>
    <x v="33"/>
    <n v="1"/>
    <n v="0"/>
    <n v="1"/>
    <n v="0"/>
    <n v="9"/>
    <n v="9"/>
    <n v="12"/>
    <x v="0"/>
    <m/>
    <n v="23"/>
    <n v="10"/>
    <n v="10"/>
    <x v="2"/>
    <x v="4"/>
    <m/>
    <m/>
    <n v="0"/>
  </r>
  <r>
    <x v="72"/>
    <x v="34"/>
    <n v="1"/>
    <n v="0"/>
    <n v="1"/>
    <n v="0"/>
    <n v="9"/>
    <n v="9"/>
    <n v="12"/>
    <x v="0"/>
    <m/>
    <n v="23"/>
    <n v="1"/>
    <n v="1"/>
    <x v="2"/>
    <x v="4"/>
    <m/>
    <m/>
    <n v="0"/>
  </r>
  <r>
    <x v="73"/>
    <x v="10"/>
    <n v="1"/>
    <n v="0"/>
    <n v="1"/>
    <n v="0"/>
    <n v="5"/>
    <n v="5"/>
    <n v="5"/>
    <x v="3"/>
    <n v="70"/>
    <n v="70"/>
    <n v="120"/>
    <n v="120"/>
    <x v="2"/>
    <x v="0"/>
    <m/>
    <m/>
    <n v="0"/>
  </r>
  <r>
    <x v="73"/>
    <x v="10"/>
    <n v="1"/>
    <n v="0"/>
    <n v="1"/>
    <n v="0"/>
    <n v="7"/>
    <n v="6"/>
    <n v="4"/>
    <x v="8"/>
    <n v="90"/>
    <n v="90"/>
    <n v="120"/>
    <n v="120"/>
    <x v="2"/>
    <x v="0"/>
    <m/>
    <m/>
    <n v="0"/>
  </r>
  <r>
    <x v="73"/>
    <x v="10"/>
    <n v="1"/>
    <n v="0"/>
    <n v="1"/>
    <n v="0"/>
    <n v="8"/>
    <n v="7"/>
    <n v="3"/>
    <x v="6"/>
    <n v="105"/>
    <n v="105"/>
    <n v="180"/>
    <n v="180"/>
    <x v="2"/>
    <x v="0"/>
    <m/>
    <m/>
    <n v="0"/>
  </r>
  <r>
    <x v="73"/>
    <x v="10"/>
    <n v="1"/>
    <n v="0"/>
    <n v="1"/>
    <n v="0"/>
    <n v="9"/>
    <n v="7.5"/>
    <n v="2"/>
    <x v="7"/>
    <n v="120"/>
    <n v="120"/>
    <n v="300"/>
    <n v="300"/>
    <x v="2"/>
    <x v="0"/>
    <m/>
    <m/>
    <n v="0"/>
  </r>
  <r>
    <x v="73"/>
    <x v="10"/>
    <n v="1"/>
    <n v="0"/>
    <n v="1"/>
    <n v="0"/>
    <n v="10"/>
    <n v="8.5"/>
    <n v="1"/>
    <x v="9"/>
    <n v="130"/>
    <n v="130"/>
    <n v="300"/>
    <n v="300"/>
    <x v="2"/>
    <x v="0"/>
    <m/>
    <m/>
    <n v="0"/>
  </r>
  <r>
    <x v="73"/>
    <x v="0"/>
    <n v="1"/>
    <n v="0"/>
    <n v="1"/>
    <n v="0"/>
    <n v="5"/>
    <n v="5"/>
    <n v="5"/>
    <x v="3"/>
    <n v="40"/>
    <n v="40"/>
    <n v="120"/>
    <n v="120"/>
    <x v="2"/>
    <x v="0"/>
    <m/>
    <m/>
    <n v="0"/>
  </r>
  <r>
    <x v="73"/>
    <x v="0"/>
    <n v="1"/>
    <n v="0"/>
    <n v="1"/>
    <n v="0"/>
    <n v="6"/>
    <n v="5.5"/>
    <n v="4"/>
    <x v="8"/>
    <n v="50"/>
    <n v="50"/>
    <n v="120"/>
    <n v="120"/>
    <x v="2"/>
    <x v="0"/>
    <m/>
    <m/>
    <n v="0"/>
  </r>
  <r>
    <x v="73"/>
    <x v="0"/>
    <n v="1"/>
    <n v="0"/>
    <n v="1"/>
    <n v="0"/>
    <n v="7"/>
    <n v="7"/>
    <n v="3"/>
    <x v="6"/>
    <n v="60"/>
    <n v="60"/>
    <n v="180"/>
    <n v="180"/>
    <x v="2"/>
    <x v="0"/>
    <m/>
    <m/>
    <n v="0"/>
  </r>
  <r>
    <x v="73"/>
    <x v="0"/>
    <n v="1"/>
    <n v="0"/>
    <n v="1"/>
    <n v="0"/>
    <n v="9"/>
    <n v="9.5"/>
    <n v="2"/>
    <x v="7"/>
    <n v="70"/>
    <n v="70"/>
    <n v="300"/>
    <n v="300"/>
    <x v="2"/>
    <x v="0"/>
    <m/>
    <m/>
    <n v="0"/>
  </r>
  <r>
    <x v="73"/>
    <x v="0"/>
    <n v="1"/>
    <n v="2"/>
    <n v="1"/>
    <n v="0"/>
    <n v="10"/>
    <n v="10"/>
    <n v="1"/>
    <x v="9"/>
    <n v="75"/>
    <n v="75"/>
    <n v="300"/>
    <n v="300"/>
    <x v="2"/>
    <x v="1"/>
    <m/>
    <m/>
    <n v="0"/>
  </r>
  <r>
    <x v="73"/>
    <x v="4"/>
    <n v="1"/>
    <n v="0"/>
    <n v="1"/>
    <n v="0"/>
    <n v="5"/>
    <n v="5"/>
    <n v="5"/>
    <x v="3"/>
    <n v="70"/>
    <n v="70"/>
    <n v="120"/>
    <n v="120"/>
    <x v="2"/>
    <x v="3"/>
    <m/>
    <m/>
    <n v="0"/>
  </r>
  <r>
    <x v="73"/>
    <x v="4"/>
    <n v="1"/>
    <n v="0"/>
    <n v="1"/>
    <n v="0"/>
    <n v="6"/>
    <n v="5"/>
    <n v="4"/>
    <x v="8"/>
    <n v="100"/>
    <n v="100"/>
    <n v="120"/>
    <n v="120"/>
    <x v="2"/>
    <x v="3"/>
    <m/>
    <m/>
    <n v="0"/>
  </r>
  <r>
    <x v="73"/>
    <x v="4"/>
    <n v="1"/>
    <n v="0"/>
    <n v="1"/>
    <n v="0"/>
    <n v="8"/>
    <n v="6"/>
    <n v="3"/>
    <x v="6"/>
    <n v="120"/>
    <n v="120"/>
    <n v="180"/>
    <n v="180"/>
    <x v="2"/>
    <x v="3"/>
    <m/>
    <m/>
    <n v="0"/>
  </r>
  <r>
    <x v="73"/>
    <x v="4"/>
    <n v="1"/>
    <n v="0"/>
    <n v="1"/>
    <n v="0"/>
    <n v="9"/>
    <n v="7"/>
    <n v="2"/>
    <x v="7"/>
    <n v="135"/>
    <n v="135"/>
    <n v="300"/>
    <n v="300"/>
    <x v="2"/>
    <x v="3"/>
    <m/>
    <m/>
    <n v="0"/>
  </r>
  <r>
    <x v="73"/>
    <x v="4"/>
    <n v="1"/>
    <n v="0"/>
    <n v="1"/>
    <n v="0"/>
    <n v="10"/>
    <n v="8"/>
    <n v="1"/>
    <x v="9"/>
    <n v="145"/>
    <n v="145"/>
    <n v="300"/>
    <n v="300"/>
    <x v="2"/>
    <x v="3"/>
    <m/>
    <m/>
    <n v="0"/>
  </r>
  <r>
    <x v="74"/>
    <x v="10"/>
    <n v="1"/>
    <n v="0"/>
    <n v="1"/>
    <n v="0"/>
    <n v="5"/>
    <n v="5"/>
    <n v="5"/>
    <x v="3"/>
    <n v="70"/>
    <n v="70"/>
    <n v="90"/>
    <n v="90"/>
    <x v="2"/>
    <x v="0"/>
    <m/>
    <m/>
    <n v="0"/>
  </r>
  <r>
    <x v="74"/>
    <x v="10"/>
    <n v="1"/>
    <n v="0"/>
    <n v="1"/>
    <n v="0"/>
    <n v="5"/>
    <n v="6"/>
    <n v="3"/>
    <x v="6"/>
    <n v="90"/>
    <n v="90"/>
    <n v="120"/>
    <n v="120"/>
    <x v="2"/>
    <x v="0"/>
    <m/>
    <m/>
    <n v="0"/>
  </r>
  <r>
    <x v="74"/>
    <x v="10"/>
    <n v="1"/>
    <n v="0"/>
    <n v="1"/>
    <n v="0"/>
    <n v="5"/>
    <n v="6"/>
    <n v="2"/>
    <x v="7"/>
    <n v="105"/>
    <n v="105"/>
    <n v="180"/>
    <n v="180"/>
    <x v="2"/>
    <x v="0"/>
    <m/>
    <m/>
    <n v="0"/>
  </r>
  <r>
    <x v="74"/>
    <x v="10"/>
    <n v="1"/>
    <n v="0"/>
    <n v="1"/>
    <n v="0"/>
    <n v="5.5"/>
    <n v="7"/>
    <n v="1"/>
    <x v="9"/>
    <n v="115"/>
    <n v="115"/>
    <n v="120"/>
    <n v="120"/>
    <x v="2"/>
    <x v="0"/>
    <m/>
    <m/>
    <n v="0"/>
  </r>
  <r>
    <x v="74"/>
    <x v="10"/>
    <n v="1"/>
    <n v="0"/>
    <n v="1"/>
    <n v="0"/>
    <n v="6.5"/>
    <n v="6.5"/>
    <n v="3"/>
    <x v="6"/>
    <n v="105"/>
    <n v="105"/>
    <n v="120"/>
    <n v="120"/>
    <x v="2"/>
    <x v="0"/>
    <m/>
    <m/>
    <n v="0"/>
  </r>
  <r>
    <x v="74"/>
    <x v="10"/>
    <n v="1"/>
    <n v="0"/>
    <n v="1"/>
    <n v="0"/>
    <n v="7"/>
    <n v="7"/>
    <n v="3"/>
    <x v="6"/>
    <n v="105"/>
    <n v="105"/>
    <n v="180"/>
    <n v="180"/>
    <x v="2"/>
    <x v="0"/>
    <m/>
    <m/>
    <n v="0"/>
  </r>
  <r>
    <x v="74"/>
    <x v="10"/>
    <n v="1"/>
    <n v="0"/>
    <n v="1"/>
    <n v="0"/>
    <n v="5"/>
    <n v="5"/>
    <n v="3"/>
    <x v="6"/>
    <n v="80"/>
    <n v="80"/>
    <n v="300"/>
    <n v="300"/>
    <x v="2"/>
    <x v="0"/>
    <m/>
    <m/>
    <n v="0"/>
  </r>
  <r>
    <x v="74"/>
    <x v="0"/>
    <n v="1"/>
    <n v="3"/>
    <n v="1"/>
    <n v="0"/>
    <n v="5"/>
    <n v="5"/>
    <n v="5"/>
    <x v="3"/>
    <n v="40"/>
    <n v="40"/>
    <n v="90"/>
    <n v="90"/>
    <x v="2"/>
    <x v="1"/>
    <m/>
    <m/>
    <n v="0"/>
  </r>
  <r>
    <x v="74"/>
    <x v="0"/>
    <n v="1"/>
    <n v="3"/>
    <n v="1"/>
    <n v="0"/>
    <n v="5"/>
    <n v="5"/>
    <n v="2"/>
    <x v="7"/>
    <n v="47.5"/>
    <n v="47.5"/>
    <n v="120"/>
    <n v="120"/>
    <x v="2"/>
    <x v="1"/>
    <m/>
    <m/>
    <n v="0"/>
  </r>
  <r>
    <x v="74"/>
    <x v="0"/>
    <n v="1"/>
    <n v="3"/>
    <n v="1"/>
    <n v="0"/>
    <n v="5.5"/>
    <n v="5"/>
    <n v="2"/>
    <x v="7"/>
    <n v="52.5"/>
    <n v="52.5"/>
    <n v="120"/>
    <n v="120"/>
    <x v="2"/>
    <x v="1"/>
    <m/>
    <m/>
    <n v="0"/>
  </r>
  <r>
    <x v="74"/>
    <x v="0"/>
    <n v="1"/>
    <n v="3"/>
    <n v="1"/>
    <n v="0"/>
    <n v="6"/>
    <n v="6"/>
    <n v="2"/>
    <x v="7"/>
    <n v="55"/>
    <n v="55"/>
    <n v="180"/>
    <n v="180"/>
    <x v="2"/>
    <x v="1"/>
    <m/>
    <m/>
    <n v="0"/>
  </r>
  <r>
    <x v="74"/>
    <x v="0"/>
    <n v="1"/>
    <n v="3"/>
    <n v="1"/>
    <n v="0"/>
    <n v="7.5"/>
    <n v="6.5"/>
    <n v="2"/>
    <x v="7"/>
    <n v="57.5"/>
    <n v="57.5"/>
    <n v="180"/>
    <n v="180"/>
    <x v="2"/>
    <x v="1"/>
    <m/>
    <m/>
    <n v="0"/>
  </r>
  <r>
    <x v="74"/>
    <x v="11"/>
    <n v="1"/>
    <n v="0"/>
    <n v="1"/>
    <n v="0"/>
    <n v="7"/>
    <n v="7"/>
    <n v="12"/>
    <x v="0"/>
    <n v="63"/>
    <n v="63"/>
    <n v="90"/>
    <n v="90"/>
    <x v="2"/>
    <x v="0"/>
    <m/>
    <m/>
    <n v="0"/>
  </r>
  <r>
    <x v="74"/>
    <x v="11"/>
    <n v="1"/>
    <n v="0"/>
    <n v="1"/>
    <n v="0"/>
    <n v="7.5"/>
    <n v="7.5"/>
    <n v="11"/>
    <x v="11"/>
    <n v="63"/>
    <n v="63"/>
    <n v="90"/>
    <n v="90"/>
    <x v="2"/>
    <x v="0"/>
    <m/>
    <m/>
    <n v="0"/>
  </r>
  <r>
    <x v="74"/>
    <x v="11"/>
    <n v="1"/>
    <n v="0"/>
    <n v="1"/>
    <n v="0"/>
    <n v="8"/>
    <n v="8"/>
    <n v="9"/>
    <x v="12"/>
    <n v="63"/>
    <n v="63"/>
    <n v="120"/>
    <n v="120"/>
    <x v="2"/>
    <x v="0"/>
    <m/>
    <m/>
    <n v="0"/>
  </r>
  <r>
    <x v="74"/>
    <x v="18"/>
    <n v="1"/>
    <n v="0"/>
    <n v="1"/>
    <n v="0"/>
    <n v="7.5"/>
    <n v="7.5"/>
    <n v="12"/>
    <x v="0"/>
    <n v="29"/>
    <n v="29"/>
    <n v="90"/>
    <n v="90"/>
    <x v="2"/>
    <x v="0"/>
    <m/>
    <m/>
    <n v="0"/>
  </r>
  <r>
    <x v="74"/>
    <x v="18"/>
    <n v="1"/>
    <n v="0"/>
    <n v="1"/>
    <n v="0"/>
    <n v="8"/>
    <n v="8"/>
    <n v="11"/>
    <x v="11"/>
    <n v="29"/>
    <n v="29"/>
    <n v="90"/>
    <n v="90"/>
    <x v="2"/>
    <x v="0"/>
    <m/>
    <m/>
    <n v="0"/>
  </r>
  <r>
    <x v="74"/>
    <x v="18"/>
    <n v="1"/>
    <n v="0"/>
    <n v="1"/>
    <n v="0"/>
    <n v="8"/>
    <n v="8"/>
    <n v="9"/>
    <x v="12"/>
    <n v="29"/>
    <n v="29"/>
    <n v="1"/>
    <n v="1"/>
    <x v="2"/>
    <x v="0"/>
    <m/>
    <m/>
    <n v="0"/>
  </r>
  <r>
    <x v="75"/>
    <x v="0"/>
    <n v="1"/>
    <n v="0"/>
    <n v="1"/>
    <n v="0"/>
    <n v="5"/>
    <n v="5"/>
    <n v="5"/>
    <x v="3"/>
    <n v="30"/>
    <n v="30"/>
    <n v="90"/>
    <n v="90"/>
    <x v="2"/>
    <x v="0"/>
    <m/>
    <m/>
    <n v="0"/>
  </r>
  <r>
    <x v="75"/>
    <x v="0"/>
    <n v="1"/>
    <n v="0"/>
    <n v="1"/>
    <n v="0"/>
    <n v="5"/>
    <n v="5"/>
    <n v="4"/>
    <x v="8"/>
    <n v="40"/>
    <n v="40"/>
    <n v="120"/>
    <n v="120"/>
    <x v="2"/>
    <x v="0"/>
    <m/>
    <m/>
    <n v="0"/>
  </r>
  <r>
    <x v="75"/>
    <x v="0"/>
    <n v="1"/>
    <n v="0"/>
    <n v="1"/>
    <n v="0"/>
    <n v="5"/>
    <n v="5"/>
    <n v="3"/>
    <x v="6"/>
    <n v="45"/>
    <n v="45"/>
    <n v="300"/>
    <n v="300"/>
    <x v="2"/>
    <x v="0"/>
    <m/>
    <m/>
    <n v="0"/>
  </r>
  <r>
    <x v="75"/>
    <x v="0"/>
    <n v="1"/>
    <n v="0"/>
    <n v="1"/>
    <n v="0"/>
    <n v="5.5"/>
    <n v="5"/>
    <n v="2"/>
    <x v="7"/>
    <n v="55"/>
    <n v="55"/>
    <n v="300"/>
    <n v="300"/>
    <x v="2"/>
    <x v="0"/>
    <m/>
    <m/>
    <n v="0"/>
  </r>
  <r>
    <x v="75"/>
    <x v="0"/>
    <n v="1"/>
    <n v="0"/>
    <n v="1"/>
    <n v="0"/>
    <n v="6"/>
    <n v="5.5"/>
    <n v="4"/>
    <x v="8"/>
    <n v="50"/>
    <n v="50"/>
    <n v="300"/>
    <n v="300"/>
    <x v="2"/>
    <x v="0"/>
    <m/>
    <m/>
    <n v="0"/>
  </r>
  <r>
    <x v="75"/>
    <x v="0"/>
    <n v="1"/>
    <n v="0"/>
    <n v="1"/>
    <n v="0"/>
    <n v="6.5"/>
    <n v="6"/>
    <n v="4"/>
    <x v="8"/>
    <n v="50"/>
    <n v="50"/>
    <n v="300"/>
    <n v="300"/>
    <x v="2"/>
    <x v="0"/>
    <m/>
    <m/>
    <n v="0"/>
  </r>
  <r>
    <x v="75"/>
    <x v="0"/>
    <n v="1"/>
    <n v="0"/>
    <n v="1"/>
    <n v="0"/>
    <n v="6.5"/>
    <n v="6.5"/>
    <n v="1"/>
    <x v="9"/>
    <m/>
    <n v="65"/>
    <n v="180"/>
    <n v="180"/>
    <x v="2"/>
    <x v="0"/>
    <m/>
    <m/>
    <n v="0"/>
  </r>
  <r>
    <x v="75"/>
    <x v="4"/>
    <n v="1"/>
    <n v="0"/>
    <n v="1"/>
    <n v="0"/>
    <n v="5"/>
    <n v="5"/>
    <n v="8"/>
    <x v="1"/>
    <n v="60"/>
    <n v="60"/>
    <n v="90"/>
    <n v="90"/>
    <x v="2"/>
    <x v="2"/>
    <m/>
    <m/>
    <n v="0"/>
  </r>
  <r>
    <x v="75"/>
    <x v="4"/>
    <n v="1"/>
    <n v="0"/>
    <n v="1"/>
    <n v="0"/>
    <n v="6"/>
    <n v="5"/>
    <n v="6"/>
    <x v="5"/>
    <n v="80"/>
    <n v="80"/>
    <n v="120"/>
    <n v="120"/>
    <x v="2"/>
    <x v="2"/>
    <m/>
    <m/>
    <n v="0"/>
  </r>
  <r>
    <x v="75"/>
    <x v="4"/>
    <n v="1"/>
    <n v="0"/>
    <n v="1"/>
    <n v="0"/>
    <n v="6"/>
    <n v="5"/>
    <n v="4"/>
    <x v="8"/>
    <n v="85"/>
    <n v="85"/>
    <n v="120"/>
    <n v="120"/>
    <x v="2"/>
    <x v="2"/>
    <m/>
    <m/>
    <n v="0"/>
  </r>
  <r>
    <x v="75"/>
    <x v="4"/>
    <n v="1"/>
    <n v="0"/>
    <n v="1"/>
    <n v="0"/>
    <n v="5"/>
    <n v="5"/>
    <n v="5"/>
    <x v="3"/>
    <n v="90"/>
    <n v="90"/>
    <n v="120"/>
    <n v="120"/>
    <x v="2"/>
    <x v="3"/>
    <m/>
    <m/>
    <n v="0"/>
  </r>
  <r>
    <x v="75"/>
    <x v="4"/>
    <n v="1"/>
    <n v="0"/>
    <n v="1"/>
    <n v="0"/>
    <n v="5"/>
    <n v="5"/>
    <n v="3"/>
    <x v="6"/>
    <n v="100"/>
    <n v="100"/>
    <n v="180"/>
    <n v="180"/>
    <x v="2"/>
    <x v="3"/>
    <m/>
    <m/>
    <n v="0"/>
  </r>
  <r>
    <x v="75"/>
    <x v="4"/>
    <n v="1"/>
    <n v="0"/>
    <n v="1"/>
    <n v="0"/>
    <n v="5.5"/>
    <n v="5"/>
    <n v="4"/>
    <x v="8"/>
    <n v="110"/>
    <n v="110"/>
    <n v="300"/>
    <n v="300"/>
    <x v="2"/>
    <x v="3"/>
    <m/>
    <m/>
    <n v="0"/>
  </r>
  <r>
    <x v="75"/>
    <x v="1"/>
    <n v="1"/>
    <n v="0"/>
    <n v="1"/>
    <n v="0"/>
    <n v="6.5"/>
    <n v="6"/>
    <n v="12"/>
    <x v="0"/>
    <n v="39"/>
    <n v="39"/>
    <n v="90"/>
    <n v="90"/>
    <x v="2"/>
    <x v="0"/>
    <m/>
    <m/>
    <n v="0"/>
  </r>
  <r>
    <x v="75"/>
    <x v="1"/>
    <n v="1"/>
    <n v="0"/>
    <n v="1"/>
    <n v="0"/>
    <n v="6"/>
    <n v="7"/>
    <n v="10"/>
    <x v="2"/>
    <n v="39"/>
    <n v="39"/>
    <n v="90"/>
    <n v="90"/>
    <x v="2"/>
    <x v="0"/>
    <m/>
    <m/>
    <n v="0"/>
  </r>
  <r>
    <x v="75"/>
    <x v="1"/>
    <n v="1"/>
    <n v="0"/>
    <n v="1"/>
    <n v="0"/>
    <n v="7"/>
    <n v="7"/>
    <n v="8"/>
    <x v="1"/>
    <n v="45"/>
    <n v="45"/>
    <n v="120"/>
    <n v="120"/>
    <x v="2"/>
    <x v="0"/>
    <m/>
    <m/>
    <n v="0"/>
  </r>
  <r>
    <x v="75"/>
    <x v="14"/>
    <n v="1"/>
    <n v="0"/>
    <n v="1"/>
    <n v="0"/>
    <n v="7"/>
    <n v="6"/>
    <n v="12"/>
    <x v="0"/>
    <n v="18"/>
    <n v="18"/>
    <n v="90"/>
    <n v="90"/>
    <x v="2"/>
    <x v="0"/>
    <m/>
    <m/>
    <n v="0"/>
  </r>
  <r>
    <x v="75"/>
    <x v="14"/>
    <n v="1"/>
    <n v="0"/>
    <n v="1"/>
    <n v="0"/>
    <n v="8"/>
    <n v="6.5"/>
    <n v="10"/>
    <x v="2"/>
    <n v="18"/>
    <n v="18"/>
    <n v="90"/>
    <n v="90"/>
    <x v="2"/>
    <x v="0"/>
    <m/>
    <m/>
    <n v="0"/>
  </r>
  <r>
    <x v="75"/>
    <x v="14"/>
    <n v="1"/>
    <n v="0"/>
    <n v="1"/>
    <n v="0"/>
    <n v="8.5"/>
    <n v="7"/>
    <n v="8"/>
    <x v="1"/>
    <n v="18"/>
    <n v="18"/>
    <n v="1"/>
    <n v="1"/>
    <x v="2"/>
    <x v="0"/>
    <m/>
    <m/>
    <n v="0"/>
  </r>
  <r>
    <x v="76"/>
    <x v="10"/>
    <n v="1"/>
    <n v="0"/>
    <n v="1"/>
    <n v="0"/>
    <n v="5"/>
    <n v="5"/>
    <n v="5"/>
    <x v="3"/>
    <n v="70"/>
    <n v="70"/>
    <n v="90"/>
    <n v="90"/>
    <x v="3"/>
    <x v="0"/>
    <m/>
    <m/>
    <n v="0"/>
  </r>
  <r>
    <x v="76"/>
    <x v="10"/>
    <n v="1"/>
    <n v="0"/>
    <n v="1"/>
    <n v="0"/>
    <n v="5"/>
    <n v="5"/>
    <n v="4"/>
    <x v="8"/>
    <n v="90"/>
    <n v="90"/>
    <n v="180"/>
    <n v="180"/>
    <x v="3"/>
    <x v="0"/>
    <m/>
    <m/>
    <n v="0"/>
  </r>
  <r>
    <x v="76"/>
    <x v="10"/>
    <n v="1"/>
    <n v="0"/>
    <n v="1"/>
    <n v="0"/>
    <n v="5.5"/>
    <n v="5"/>
    <n v="3"/>
    <x v="7"/>
    <n v="105"/>
    <n v="105"/>
    <n v="300"/>
    <n v="300"/>
    <x v="3"/>
    <x v="0"/>
    <m/>
    <m/>
    <n v="0"/>
  </r>
  <r>
    <x v="76"/>
    <x v="10"/>
    <n v="1"/>
    <n v="0"/>
    <n v="1"/>
    <n v="0"/>
    <n v="6.5"/>
    <n v="6.5"/>
    <n v="2"/>
    <x v="7"/>
    <n v="110"/>
    <n v="110"/>
    <n v="300"/>
    <n v="300"/>
    <x v="3"/>
    <x v="0"/>
    <m/>
    <m/>
    <n v="0"/>
  </r>
  <r>
    <x v="76"/>
    <x v="10"/>
    <n v="1"/>
    <n v="0"/>
    <n v="1"/>
    <n v="0"/>
    <n v="7.5"/>
    <n v="7.5"/>
    <n v="1"/>
    <x v="9"/>
    <n v="120"/>
    <n v="120"/>
    <n v="300"/>
    <n v="300"/>
    <x v="3"/>
    <x v="0"/>
    <m/>
    <m/>
    <n v="0"/>
  </r>
  <r>
    <x v="76"/>
    <x v="10"/>
    <n v="1"/>
    <n v="0"/>
    <n v="1"/>
    <n v="0"/>
    <n v="8"/>
    <n v="7.5"/>
    <n v="1"/>
    <x v="9"/>
    <n v="125"/>
    <n v="125"/>
    <n v="480"/>
    <n v="480"/>
    <x v="3"/>
    <x v="0"/>
    <m/>
    <m/>
    <n v="0"/>
  </r>
  <r>
    <x v="76"/>
    <x v="10"/>
    <n v="1"/>
    <n v="0"/>
    <n v="1"/>
    <n v="0"/>
    <n v="9"/>
    <n v="8"/>
    <n v="1"/>
    <x v="9"/>
    <n v="132.5"/>
    <n v="130"/>
    <n v="480"/>
    <n v="480"/>
    <x v="3"/>
    <x v="0"/>
    <m/>
    <m/>
    <n v="0"/>
  </r>
  <r>
    <x v="76"/>
    <x v="10"/>
    <n v="1"/>
    <n v="0"/>
    <n v="1"/>
    <n v="0"/>
    <n v="10"/>
    <n v="9"/>
    <n v="1"/>
    <x v="9"/>
    <n v="140"/>
    <n v="135"/>
    <n v="480"/>
    <n v="480"/>
    <x v="3"/>
    <x v="0"/>
    <m/>
    <m/>
    <n v="0"/>
  </r>
  <r>
    <x v="76"/>
    <x v="0"/>
    <n v="1"/>
    <n v="0"/>
    <n v="1"/>
    <n v="0"/>
    <n v="5"/>
    <n v="5"/>
    <n v="5"/>
    <x v="3"/>
    <n v="40"/>
    <n v="40"/>
    <n v="90"/>
    <n v="90"/>
    <x v="3"/>
    <x v="0"/>
    <m/>
    <m/>
    <n v="0"/>
  </r>
  <r>
    <x v="76"/>
    <x v="0"/>
    <n v="1"/>
    <n v="0"/>
    <n v="1"/>
    <n v="0"/>
    <n v="5"/>
    <n v="5"/>
    <n v="4"/>
    <x v="8"/>
    <n v="50"/>
    <n v="50"/>
    <n v="180"/>
    <n v="180"/>
    <x v="3"/>
    <x v="0"/>
    <m/>
    <m/>
    <n v="0"/>
  </r>
  <r>
    <x v="76"/>
    <x v="0"/>
    <n v="1"/>
    <n v="0"/>
    <n v="1"/>
    <n v="0"/>
    <n v="5.5"/>
    <n v="5.5"/>
    <n v="3"/>
    <x v="6"/>
    <n v="60"/>
    <n v="60"/>
    <n v="300"/>
    <n v="300"/>
    <x v="3"/>
    <x v="0"/>
    <m/>
    <m/>
    <n v="0"/>
  </r>
  <r>
    <x v="76"/>
    <x v="0"/>
    <n v="1"/>
    <n v="0"/>
    <n v="1"/>
    <n v="0"/>
    <n v="6.5"/>
    <n v="6.5"/>
    <n v="2"/>
    <x v="7"/>
    <n v="65"/>
    <n v="65"/>
    <n v="300"/>
    <n v="300"/>
    <x v="3"/>
    <x v="0"/>
    <m/>
    <m/>
    <n v="0"/>
  </r>
  <r>
    <x v="76"/>
    <x v="0"/>
    <n v="1"/>
    <n v="0"/>
    <n v="1"/>
    <n v="0"/>
    <n v="7.5"/>
    <n v="7.5"/>
    <n v="1"/>
    <x v="9"/>
    <n v="70"/>
    <n v="70"/>
    <n v="300"/>
    <n v="300"/>
    <x v="3"/>
    <x v="0"/>
    <m/>
    <m/>
    <n v="0"/>
  </r>
  <r>
    <x v="76"/>
    <x v="0"/>
    <n v="1"/>
    <n v="0"/>
    <n v="1"/>
    <n v="0"/>
    <n v="8"/>
    <n v="8"/>
    <n v="1"/>
    <x v="9"/>
    <n v="72.5"/>
    <n v="72.5"/>
    <n v="480"/>
    <n v="480"/>
    <x v="3"/>
    <x v="0"/>
    <m/>
    <m/>
    <n v="0"/>
  </r>
  <r>
    <x v="76"/>
    <x v="0"/>
    <n v="1"/>
    <n v="0"/>
    <n v="1"/>
    <n v="0"/>
    <n v="9"/>
    <n v="9.5"/>
    <n v="1"/>
    <x v="9"/>
    <n v="77.5"/>
    <n v="75"/>
    <n v="480"/>
    <n v="480"/>
    <x v="3"/>
    <x v="0"/>
    <m/>
    <m/>
    <n v="0"/>
  </r>
  <r>
    <x v="76"/>
    <x v="0"/>
    <n v="1"/>
    <n v="0"/>
    <n v="1"/>
    <n v="0"/>
    <n v="10"/>
    <n v="10"/>
    <n v="1"/>
    <x v="14"/>
    <n v="80"/>
    <n v="77.5"/>
    <n v="480"/>
    <n v="480"/>
    <x v="3"/>
    <x v="0"/>
    <m/>
    <m/>
    <n v="0"/>
  </r>
  <r>
    <x v="76"/>
    <x v="4"/>
    <n v="1"/>
    <n v="0"/>
    <n v="1"/>
    <n v="0"/>
    <n v="5"/>
    <n v="5"/>
    <n v="5"/>
    <x v="3"/>
    <n v="70"/>
    <n v="70"/>
    <n v="90"/>
    <n v="90"/>
    <x v="3"/>
    <x v="0"/>
    <m/>
    <m/>
    <n v="0"/>
  </r>
  <r>
    <x v="76"/>
    <x v="4"/>
    <n v="1"/>
    <n v="0"/>
    <n v="1"/>
    <n v="0"/>
    <n v="5"/>
    <n v="5"/>
    <n v="4"/>
    <x v="6"/>
    <n v="90"/>
    <n v="110"/>
    <n v="180"/>
    <n v="180"/>
    <x v="3"/>
    <x v="0"/>
    <m/>
    <m/>
    <n v="0"/>
  </r>
  <r>
    <x v="76"/>
    <x v="4"/>
    <n v="1"/>
    <n v="0"/>
    <n v="1"/>
    <n v="0"/>
    <n v="5.5"/>
    <n v="5.5"/>
    <n v="3"/>
    <x v="7"/>
    <n v="110"/>
    <n v="120"/>
    <n v="300"/>
    <n v="300"/>
    <x v="3"/>
    <x v="0"/>
    <m/>
    <m/>
    <n v="0"/>
  </r>
  <r>
    <x v="76"/>
    <x v="4"/>
    <n v="1"/>
    <n v="0"/>
    <n v="1"/>
    <n v="0"/>
    <n v="6.5"/>
    <n v="6.5"/>
    <n v="2"/>
    <x v="9"/>
    <n v="120"/>
    <n v="130"/>
    <n v="300"/>
    <n v="300"/>
    <x v="3"/>
    <x v="0"/>
    <m/>
    <m/>
    <n v="0"/>
  </r>
  <r>
    <x v="76"/>
    <x v="4"/>
    <n v="1"/>
    <n v="0"/>
    <n v="1"/>
    <n v="0"/>
    <n v="7.5"/>
    <n v="7.5"/>
    <n v="1"/>
    <x v="14"/>
    <n v="130"/>
    <n v="0"/>
    <n v="300"/>
    <n v="300"/>
    <x v="3"/>
    <x v="0"/>
    <m/>
    <m/>
    <n v="0"/>
  </r>
  <r>
    <x v="76"/>
    <x v="4"/>
    <n v="1"/>
    <n v="0"/>
    <n v="1"/>
    <n v="0"/>
    <n v="8"/>
    <n v="8"/>
    <n v="1"/>
    <x v="9"/>
    <n v="137.5"/>
    <n v="137.5"/>
    <n v="480"/>
    <n v="480"/>
    <x v="3"/>
    <x v="0"/>
    <m/>
    <m/>
    <n v="0"/>
  </r>
  <r>
    <x v="76"/>
    <x v="4"/>
    <n v="1"/>
    <n v="0"/>
    <n v="1"/>
    <n v="0"/>
    <n v="9"/>
    <n v="9"/>
    <n v="1"/>
    <x v="9"/>
    <n v="147.5"/>
    <n v="147.5"/>
    <n v="480"/>
    <n v="480"/>
    <x v="3"/>
    <x v="0"/>
    <m/>
    <m/>
    <n v="0"/>
  </r>
  <r>
    <x v="76"/>
    <x v="4"/>
    <n v="1"/>
    <n v="0"/>
    <n v="1"/>
    <n v="0"/>
    <n v="10"/>
    <n v="10"/>
    <n v="1"/>
    <x v="9"/>
    <n v="155"/>
    <n v="160"/>
    <n v="480"/>
    <n v="480"/>
    <x v="3"/>
    <x v="0"/>
    <m/>
    <m/>
    <n v="0"/>
  </r>
  <r>
    <x v="77"/>
    <x v="10"/>
    <n v="1"/>
    <n v="0"/>
    <n v="1"/>
    <n v="0"/>
    <n v="5"/>
    <n v="5"/>
    <n v="5"/>
    <x v="3"/>
    <n v="50"/>
    <n v="50"/>
    <n v="90"/>
    <n v="90"/>
    <x v="4"/>
    <x v="0"/>
    <m/>
    <m/>
    <n v="0"/>
  </r>
  <r>
    <x v="77"/>
    <x v="10"/>
    <n v="1"/>
    <n v="0"/>
    <n v="1"/>
    <n v="0"/>
    <n v="5"/>
    <n v="5"/>
    <n v="4"/>
    <x v="8"/>
    <n v="70"/>
    <n v="70"/>
    <n v="120"/>
    <n v="120"/>
    <x v="4"/>
    <x v="0"/>
    <m/>
    <m/>
    <n v="0"/>
  </r>
  <r>
    <x v="77"/>
    <x v="10"/>
    <n v="1"/>
    <n v="0"/>
    <n v="1"/>
    <n v="0"/>
    <n v="5.5"/>
    <n v="6"/>
    <n v="3"/>
    <x v="6"/>
    <n v="90"/>
    <n v="90"/>
    <n v="180"/>
    <n v="180"/>
    <x v="4"/>
    <x v="0"/>
    <m/>
    <m/>
    <n v="0"/>
  </r>
  <r>
    <x v="77"/>
    <x v="10"/>
    <n v="1"/>
    <n v="0"/>
    <n v="1"/>
    <n v="0"/>
    <n v="5"/>
    <n v="5"/>
    <n v="6"/>
    <x v="5"/>
    <n v="70"/>
    <n v="70"/>
    <n v="180"/>
    <n v="180"/>
    <x v="4"/>
    <x v="0"/>
    <m/>
    <m/>
    <n v="0"/>
  </r>
  <r>
    <x v="77"/>
    <x v="10"/>
    <n v="1"/>
    <n v="0"/>
    <n v="1"/>
    <n v="0"/>
    <n v="5.5"/>
    <n v="5.5"/>
    <n v="6"/>
    <x v="5"/>
    <n v="70"/>
    <n v="70"/>
    <n v="180"/>
    <n v="180"/>
    <x v="4"/>
    <x v="0"/>
    <m/>
    <m/>
    <n v="0"/>
  </r>
  <r>
    <x v="77"/>
    <x v="10"/>
    <n v="1"/>
    <n v="0"/>
    <n v="1"/>
    <n v="0"/>
    <n v="6"/>
    <n v="6"/>
    <n v="6"/>
    <x v="5"/>
    <n v="70"/>
    <n v="70"/>
    <n v="180"/>
    <n v="180"/>
    <x v="4"/>
    <x v="0"/>
    <m/>
    <m/>
    <n v="0"/>
  </r>
  <r>
    <x v="77"/>
    <x v="1"/>
    <n v="1"/>
    <n v="0"/>
    <n v="1"/>
    <n v="0"/>
    <n v="5"/>
    <n v="5"/>
    <n v="12"/>
    <x v="0"/>
    <m/>
    <n v="4"/>
    <n v="90"/>
    <n v="90"/>
    <x v="4"/>
    <x v="0"/>
    <m/>
    <m/>
    <n v="0"/>
  </r>
  <r>
    <x v="77"/>
    <x v="1"/>
    <n v="1"/>
    <n v="0"/>
    <n v="1"/>
    <n v="0"/>
    <n v="6"/>
    <n v="6"/>
    <n v="10"/>
    <x v="2"/>
    <m/>
    <n v="4"/>
    <n v="90"/>
    <n v="90"/>
    <x v="4"/>
    <x v="0"/>
    <m/>
    <m/>
    <n v="0"/>
  </r>
  <r>
    <x v="77"/>
    <x v="1"/>
    <n v="1"/>
    <n v="0"/>
    <n v="1"/>
    <n v="0"/>
    <n v="7"/>
    <n v="7"/>
    <n v="8"/>
    <x v="1"/>
    <m/>
    <n v="4"/>
    <n v="120"/>
    <n v="120"/>
    <x v="4"/>
    <x v="0"/>
    <m/>
    <m/>
    <n v="0"/>
  </r>
  <r>
    <x v="77"/>
    <x v="11"/>
    <n v="1"/>
    <n v="0"/>
    <n v="1"/>
    <n v="0"/>
    <n v="5"/>
    <n v="5"/>
    <n v="10"/>
    <x v="2"/>
    <m/>
    <n v="40"/>
    <n v="10"/>
    <n v="10"/>
    <x v="4"/>
    <x v="4"/>
    <m/>
    <m/>
    <n v="0"/>
  </r>
  <r>
    <x v="77"/>
    <x v="18"/>
    <n v="1"/>
    <n v="0"/>
    <n v="1"/>
    <n v="0"/>
    <n v="5"/>
    <n v="5"/>
    <n v="10"/>
    <x v="2"/>
    <m/>
    <n v="40"/>
    <n v="120"/>
    <n v="120"/>
    <x v="4"/>
    <x v="4"/>
    <m/>
    <m/>
    <n v="0"/>
  </r>
  <r>
    <x v="77"/>
    <x v="11"/>
    <n v="1"/>
    <n v="0"/>
    <n v="1"/>
    <n v="0"/>
    <n v="6"/>
    <n v="6"/>
    <n v="8"/>
    <x v="1"/>
    <m/>
    <n v="40"/>
    <n v="10"/>
    <n v="10"/>
    <x v="4"/>
    <x v="4"/>
    <m/>
    <m/>
    <n v="0"/>
  </r>
  <r>
    <x v="77"/>
    <x v="18"/>
    <n v="1"/>
    <n v="0"/>
    <n v="1"/>
    <n v="0"/>
    <n v="6"/>
    <n v="6"/>
    <n v="8"/>
    <x v="1"/>
    <m/>
    <n v="40"/>
    <n v="120"/>
    <n v="120"/>
    <x v="4"/>
    <x v="4"/>
    <m/>
    <m/>
    <n v="0"/>
  </r>
  <r>
    <x v="77"/>
    <x v="11"/>
    <n v="1"/>
    <n v="0"/>
    <n v="1"/>
    <n v="0"/>
    <n v="7"/>
    <n v="7"/>
    <n v="8"/>
    <x v="1"/>
    <m/>
    <n v="40"/>
    <n v="10"/>
    <n v="10"/>
    <x v="4"/>
    <x v="4"/>
    <m/>
    <m/>
    <n v="0"/>
  </r>
  <r>
    <x v="77"/>
    <x v="18"/>
    <n v="1"/>
    <n v="0"/>
    <n v="1"/>
    <n v="0"/>
    <n v="7"/>
    <n v="7"/>
    <n v="8"/>
    <x v="1"/>
    <m/>
    <n v="40"/>
    <n v="120"/>
    <n v="120"/>
    <x v="4"/>
    <x v="4"/>
    <m/>
    <m/>
    <n v="0"/>
  </r>
  <r>
    <x v="77"/>
    <x v="38"/>
    <n v="1"/>
    <n v="0"/>
    <n v="1"/>
    <n v="0"/>
    <n v="5"/>
    <n v="5"/>
    <n v="10"/>
    <x v="2"/>
    <m/>
    <n v="18"/>
    <n v="10"/>
    <n v="10"/>
    <x v="4"/>
    <x v="4"/>
    <m/>
    <m/>
    <n v="0"/>
  </r>
  <r>
    <x v="77"/>
    <x v="39"/>
    <n v="1"/>
    <n v="0"/>
    <n v="1"/>
    <n v="0"/>
    <n v="5"/>
    <n v="5"/>
    <n v="10"/>
    <x v="2"/>
    <m/>
    <n v="36"/>
    <n v="120"/>
    <n v="120"/>
    <x v="4"/>
    <x v="4"/>
    <m/>
    <m/>
    <n v="0"/>
  </r>
  <r>
    <x v="77"/>
    <x v="38"/>
    <n v="1"/>
    <n v="0"/>
    <n v="1"/>
    <n v="0"/>
    <n v="6"/>
    <n v="6"/>
    <n v="8"/>
    <x v="1"/>
    <m/>
    <n v="36"/>
    <n v="10"/>
    <n v="10"/>
    <x v="4"/>
    <x v="4"/>
    <m/>
    <m/>
    <n v="0"/>
  </r>
  <r>
    <x v="77"/>
    <x v="39"/>
    <n v="1"/>
    <n v="0"/>
    <n v="1"/>
    <n v="0"/>
    <n v="6"/>
    <n v="6"/>
    <n v="8"/>
    <x v="1"/>
    <m/>
    <n v="36"/>
    <n v="120"/>
    <n v="120"/>
    <x v="4"/>
    <x v="4"/>
    <m/>
    <m/>
    <n v="0"/>
  </r>
  <r>
    <x v="77"/>
    <x v="38"/>
    <n v="1"/>
    <n v="0"/>
    <n v="1"/>
    <n v="0"/>
    <n v="7"/>
    <n v="7"/>
    <n v="8"/>
    <x v="1"/>
    <m/>
    <n v="41"/>
    <n v="10"/>
    <n v="10"/>
    <x v="4"/>
    <x v="4"/>
    <m/>
    <m/>
    <n v="0"/>
  </r>
  <r>
    <x v="77"/>
    <x v="39"/>
    <n v="1"/>
    <n v="0"/>
    <n v="1"/>
    <n v="0"/>
    <n v="7"/>
    <n v="7"/>
    <n v="8"/>
    <x v="1"/>
    <m/>
    <n v="41"/>
    <n v="1"/>
    <n v="1"/>
    <x v="4"/>
    <x v="4"/>
    <m/>
    <m/>
    <n v="0"/>
  </r>
  <r>
    <x v="78"/>
    <x v="0"/>
    <n v="1"/>
    <n v="0"/>
    <n v="1"/>
    <n v="0"/>
    <n v="5"/>
    <n v="5"/>
    <n v="5"/>
    <x v="3"/>
    <n v="20"/>
    <n v="20"/>
    <n v="90"/>
    <n v="90"/>
    <x v="4"/>
    <x v="0"/>
    <m/>
    <m/>
    <n v="0"/>
  </r>
  <r>
    <x v="78"/>
    <x v="0"/>
    <n v="1"/>
    <n v="0"/>
    <n v="1"/>
    <n v="0"/>
    <n v="5"/>
    <n v="5"/>
    <n v="4"/>
    <x v="8"/>
    <n v="30"/>
    <n v="30"/>
    <n v="90"/>
    <n v="90"/>
    <x v="4"/>
    <x v="0"/>
    <m/>
    <m/>
    <n v="0"/>
  </r>
  <r>
    <x v="78"/>
    <x v="0"/>
    <n v="1"/>
    <n v="0"/>
    <n v="1"/>
    <n v="0"/>
    <n v="5"/>
    <n v="5"/>
    <n v="3"/>
    <x v="6"/>
    <n v="40"/>
    <n v="40"/>
    <n v="120"/>
    <n v="120"/>
    <x v="4"/>
    <x v="0"/>
    <m/>
    <m/>
    <n v="0"/>
  </r>
  <r>
    <x v="78"/>
    <x v="0"/>
    <n v="1"/>
    <n v="0"/>
    <n v="1"/>
    <n v="0"/>
    <n v="5"/>
    <n v="5"/>
    <n v="2"/>
    <x v="7"/>
    <n v="45"/>
    <n v="45"/>
    <n v="180"/>
    <n v="180"/>
    <x v="4"/>
    <x v="0"/>
    <m/>
    <m/>
    <n v="0"/>
  </r>
  <r>
    <x v="78"/>
    <x v="0"/>
    <n v="1"/>
    <n v="0"/>
    <n v="1"/>
    <n v="0"/>
    <n v="5.5"/>
    <n v="5"/>
    <n v="1"/>
    <x v="9"/>
    <n v="50"/>
    <n v="50"/>
    <n v="180"/>
    <n v="180"/>
    <x v="4"/>
    <x v="0"/>
    <m/>
    <m/>
    <n v="0"/>
  </r>
  <r>
    <x v="78"/>
    <x v="0"/>
    <n v="1"/>
    <n v="0"/>
    <n v="1"/>
    <n v="0"/>
    <n v="6"/>
    <n v="5.5"/>
    <n v="7"/>
    <x v="10"/>
    <n v="40"/>
    <n v="40"/>
    <n v="180"/>
    <n v="180"/>
    <x v="4"/>
    <x v="0"/>
    <m/>
    <m/>
    <n v="0"/>
  </r>
  <r>
    <x v="78"/>
    <x v="0"/>
    <n v="1"/>
    <n v="0"/>
    <n v="1"/>
    <n v="0"/>
    <n v="6"/>
    <n v="7.5"/>
    <n v="2"/>
    <x v="7"/>
    <m/>
    <n v="60"/>
    <n v="180"/>
    <n v="180"/>
    <x v="4"/>
    <x v="0"/>
    <m/>
    <m/>
    <n v="0"/>
  </r>
  <r>
    <x v="78"/>
    <x v="20"/>
    <n v="1"/>
    <n v="0"/>
    <n v="1"/>
    <n v="0"/>
    <n v="5"/>
    <n v="5"/>
    <n v="12"/>
    <x v="0"/>
    <m/>
    <n v="6"/>
    <n v="90"/>
    <n v="90"/>
    <x v="4"/>
    <x v="0"/>
    <m/>
    <m/>
    <n v="0"/>
  </r>
  <r>
    <x v="78"/>
    <x v="20"/>
    <n v="1"/>
    <n v="0"/>
    <n v="1"/>
    <n v="0"/>
    <n v="6"/>
    <n v="6"/>
    <n v="10"/>
    <x v="2"/>
    <m/>
    <n v="6"/>
    <n v="90"/>
    <n v="90"/>
    <x v="4"/>
    <x v="0"/>
    <m/>
    <m/>
    <n v="0"/>
  </r>
  <r>
    <x v="78"/>
    <x v="20"/>
    <n v="1"/>
    <n v="0"/>
    <n v="1"/>
    <n v="0"/>
    <n v="7"/>
    <n v="7"/>
    <n v="8"/>
    <x v="1"/>
    <m/>
    <n v="6"/>
    <n v="120"/>
    <n v="120"/>
    <x v="4"/>
    <x v="0"/>
    <m/>
    <m/>
    <n v="0"/>
  </r>
  <r>
    <x v="78"/>
    <x v="40"/>
    <n v="1"/>
    <n v="0"/>
    <n v="1"/>
    <n v="0"/>
    <n v="5"/>
    <n v="5"/>
    <n v="10"/>
    <x v="2"/>
    <m/>
    <n v="3"/>
    <n v="10"/>
    <n v="10"/>
    <x v="4"/>
    <x v="4"/>
    <m/>
    <m/>
    <n v="0"/>
  </r>
  <r>
    <x v="78"/>
    <x v="41"/>
    <n v="1"/>
    <n v="0"/>
    <n v="1"/>
    <n v="0"/>
    <n v="5"/>
    <n v="5"/>
    <n v="10"/>
    <x v="2"/>
    <m/>
    <n v="3"/>
    <n v="120"/>
    <n v="120"/>
    <x v="4"/>
    <x v="4"/>
    <m/>
    <m/>
    <n v="0"/>
  </r>
  <r>
    <x v="78"/>
    <x v="40"/>
    <n v="1"/>
    <n v="0"/>
    <n v="1"/>
    <n v="0"/>
    <n v="6"/>
    <n v="6"/>
    <n v="8"/>
    <x v="1"/>
    <m/>
    <n v="3"/>
    <n v="10"/>
    <n v="10"/>
    <x v="4"/>
    <x v="4"/>
    <m/>
    <m/>
    <n v="0"/>
  </r>
  <r>
    <x v="78"/>
    <x v="41"/>
    <n v="1"/>
    <n v="0"/>
    <n v="1"/>
    <n v="0"/>
    <n v="6"/>
    <n v="6"/>
    <n v="8"/>
    <x v="1"/>
    <m/>
    <n v="3"/>
    <n v="120"/>
    <n v="120"/>
    <x v="4"/>
    <x v="4"/>
    <m/>
    <m/>
    <n v="0"/>
  </r>
  <r>
    <x v="78"/>
    <x v="40"/>
    <n v="1"/>
    <n v="0"/>
    <n v="1"/>
    <n v="0"/>
    <n v="7"/>
    <n v="7"/>
    <n v="8"/>
    <x v="1"/>
    <m/>
    <n v="3"/>
    <n v="10"/>
    <n v="10"/>
    <x v="4"/>
    <x v="4"/>
    <m/>
    <m/>
    <n v="0"/>
  </r>
  <r>
    <x v="78"/>
    <x v="41"/>
    <n v="1"/>
    <n v="0"/>
    <n v="1"/>
    <n v="0"/>
    <n v="7"/>
    <n v="7"/>
    <n v="8"/>
    <x v="1"/>
    <m/>
    <n v="3"/>
    <n v="120"/>
    <n v="120"/>
    <x v="4"/>
    <x v="4"/>
    <m/>
    <m/>
    <n v="0"/>
  </r>
  <r>
    <x v="78"/>
    <x v="36"/>
    <n v="1"/>
    <n v="0"/>
    <n v="1"/>
    <n v="0"/>
    <n v="5"/>
    <n v="5"/>
    <n v="10"/>
    <x v="2"/>
    <m/>
    <n v="20"/>
    <n v="10"/>
    <n v="10"/>
    <x v="4"/>
    <x v="4"/>
    <m/>
    <m/>
    <n v="0"/>
  </r>
  <r>
    <x v="78"/>
    <x v="37"/>
    <n v="1"/>
    <n v="0"/>
    <n v="1"/>
    <n v="0"/>
    <n v="5"/>
    <n v="5"/>
    <n v="10"/>
    <x v="2"/>
    <m/>
    <n v="20"/>
    <n v="120"/>
    <n v="120"/>
    <x v="4"/>
    <x v="4"/>
    <m/>
    <m/>
    <n v="0"/>
  </r>
  <r>
    <x v="78"/>
    <x v="36"/>
    <n v="1"/>
    <n v="0"/>
    <n v="1"/>
    <n v="0"/>
    <n v="6"/>
    <n v="6"/>
    <n v="8"/>
    <x v="1"/>
    <m/>
    <n v="20"/>
    <n v="10"/>
    <n v="10"/>
    <x v="4"/>
    <x v="4"/>
    <m/>
    <m/>
    <n v="0"/>
  </r>
  <r>
    <x v="78"/>
    <x v="37"/>
    <n v="1"/>
    <n v="0"/>
    <n v="1"/>
    <n v="0"/>
    <n v="6"/>
    <n v="6"/>
    <n v="8"/>
    <x v="1"/>
    <m/>
    <n v="20"/>
    <n v="120"/>
    <n v="120"/>
    <x v="4"/>
    <x v="4"/>
    <m/>
    <m/>
    <n v="0"/>
  </r>
  <r>
    <x v="78"/>
    <x v="36"/>
    <n v="1"/>
    <n v="0"/>
    <n v="1"/>
    <n v="0"/>
    <n v="7"/>
    <n v="7"/>
    <n v="8"/>
    <x v="1"/>
    <m/>
    <n v="20"/>
    <n v="10"/>
    <n v="10"/>
    <x v="4"/>
    <x v="4"/>
    <m/>
    <m/>
    <n v="0"/>
  </r>
  <r>
    <x v="78"/>
    <x v="37"/>
    <n v="1"/>
    <n v="0"/>
    <n v="1"/>
    <n v="0"/>
    <n v="7"/>
    <n v="7"/>
    <n v="8"/>
    <x v="1"/>
    <m/>
    <n v="20"/>
    <n v="120"/>
    <n v="120"/>
    <x v="4"/>
    <x v="4"/>
    <m/>
    <m/>
    <n v="0"/>
  </r>
  <r>
    <x v="78"/>
    <x v="42"/>
    <n v="1"/>
    <n v="0"/>
    <n v="1"/>
    <n v="0"/>
    <n v="5"/>
    <n v="5"/>
    <n v="10"/>
    <x v="2"/>
    <m/>
    <n v="5"/>
    <n v="90"/>
    <n v="90"/>
    <x v="4"/>
    <x v="0"/>
    <m/>
    <m/>
    <n v="0"/>
  </r>
  <r>
    <x v="78"/>
    <x v="42"/>
    <n v="1"/>
    <n v="0"/>
    <n v="1"/>
    <n v="0"/>
    <n v="6"/>
    <n v="6"/>
    <n v="10"/>
    <x v="2"/>
    <m/>
    <n v="5"/>
    <n v="90"/>
    <n v="90"/>
    <x v="4"/>
    <x v="0"/>
    <m/>
    <m/>
    <n v="0"/>
  </r>
  <r>
    <x v="78"/>
    <x v="42"/>
    <n v="1"/>
    <n v="0"/>
    <n v="1"/>
    <n v="0"/>
    <n v="7"/>
    <n v="7"/>
    <n v="10"/>
    <x v="2"/>
    <m/>
    <n v="5"/>
    <n v="90"/>
    <n v="90"/>
    <x v="4"/>
    <x v="0"/>
    <m/>
    <m/>
    <n v="0"/>
  </r>
  <r>
    <x v="78"/>
    <x v="42"/>
    <n v="1"/>
    <n v="0"/>
    <n v="1"/>
    <n v="0"/>
    <n v="7"/>
    <n v="7"/>
    <n v="10"/>
    <x v="2"/>
    <m/>
    <n v="5"/>
    <n v="1"/>
    <n v="1"/>
    <x v="4"/>
    <x v="0"/>
    <m/>
    <m/>
    <n v="0"/>
  </r>
  <r>
    <x v="79"/>
    <x v="4"/>
    <n v="1"/>
    <n v="0"/>
    <n v="1"/>
    <n v="0"/>
    <n v="5"/>
    <n v="5"/>
    <n v="10"/>
    <x v="2"/>
    <n v="40"/>
    <n v="40"/>
    <n v="120"/>
    <n v="120"/>
    <x v="4"/>
    <x v="2"/>
    <m/>
    <m/>
    <n v="0"/>
  </r>
  <r>
    <x v="79"/>
    <x v="4"/>
    <n v="1"/>
    <n v="0"/>
    <n v="1"/>
    <n v="0"/>
    <n v="5"/>
    <n v="5"/>
    <n v="8"/>
    <x v="1"/>
    <n v="60"/>
    <n v="60"/>
    <n v="120"/>
    <n v="120"/>
    <x v="4"/>
    <x v="2"/>
    <m/>
    <m/>
    <n v="0"/>
  </r>
  <r>
    <x v="79"/>
    <x v="4"/>
    <n v="1"/>
    <n v="0"/>
    <n v="1"/>
    <n v="0"/>
    <n v="6"/>
    <n v="5"/>
    <n v="8"/>
    <x v="1"/>
    <n v="70"/>
    <n v="70"/>
    <n v="120"/>
    <n v="120"/>
    <x v="4"/>
    <x v="2"/>
    <m/>
    <m/>
    <n v="0"/>
  </r>
  <r>
    <x v="79"/>
    <x v="4"/>
    <n v="1"/>
    <n v="0"/>
    <n v="1"/>
    <n v="0"/>
    <n v="6"/>
    <n v="5.5"/>
    <n v="6"/>
    <x v="5"/>
    <n v="80"/>
    <n v="80"/>
    <n v="120"/>
    <n v="120"/>
    <x v="4"/>
    <x v="2"/>
    <m/>
    <m/>
    <n v="0"/>
  </r>
  <r>
    <x v="79"/>
    <x v="4"/>
    <n v="1"/>
    <n v="0"/>
    <n v="1"/>
    <n v="0"/>
    <n v="7"/>
    <n v="6"/>
    <n v="6"/>
    <x v="5"/>
    <n v="80"/>
    <n v="80"/>
    <n v="120"/>
    <n v="120"/>
    <x v="4"/>
    <x v="2"/>
    <m/>
    <m/>
    <n v="0"/>
  </r>
  <r>
    <x v="79"/>
    <x v="0"/>
    <n v="1"/>
    <n v="0"/>
    <n v="1"/>
    <n v="0"/>
    <n v="5"/>
    <n v="5"/>
    <n v="4"/>
    <x v="8"/>
    <n v="20"/>
    <n v="20"/>
    <n v="120"/>
    <n v="120"/>
    <x v="4"/>
    <x v="7"/>
    <m/>
    <m/>
    <n v="0"/>
  </r>
  <r>
    <x v="79"/>
    <x v="0"/>
    <n v="1"/>
    <n v="0"/>
    <n v="1"/>
    <n v="0"/>
    <n v="5"/>
    <n v="5"/>
    <n v="4"/>
    <x v="8"/>
    <n v="30"/>
    <n v="30"/>
    <n v="120"/>
    <n v="120"/>
    <x v="4"/>
    <x v="7"/>
    <m/>
    <m/>
    <n v="0"/>
  </r>
  <r>
    <x v="79"/>
    <x v="0"/>
    <n v="1"/>
    <n v="0"/>
    <n v="1"/>
    <n v="0"/>
    <n v="5.5"/>
    <n v="5"/>
    <n v="4"/>
    <x v="8"/>
    <n v="40"/>
    <n v="40"/>
    <n v="120"/>
    <n v="120"/>
    <x v="4"/>
    <x v="7"/>
    <m/>
    <m/>
    <n v="0"/>
  </r>
  <r>
    <x v="79"/>
    <x v="0"/>
    <n v="1"/>
    <n v="0"/>
    <n v="1"/>
    <n v="0"/>
    <n v="6"/>
    <n v="5"/>
    <n v="4"/>
    <x v="8"/>
    <n v="45"/>
    <n v="45"/>
    <n v="120"/>
    <n v="120"/>
    <x v="4"/>
    <x v="7"/>
    <m/>
    <m/>
    <n v="0"/>
  </r>
  <r>
    <x v="79"/>
    <x v="0"/>
    <n v="1"/>
    <n v="0"/>
    <n v="1"/>
    <n v="0"/>
    <n v="6"/>
    <n v="5"/>
    <n v="4"/>
    <x v="8"/>
    <n v="45"/>
    <n v="45"/>
    <n v="120"/>
    <n v="120"/>
    <x v="4"/>
    <x v="7"/>
    <m/>
    <m/>
    <n v="0"/>
  </r>
  <r>
    <x v="79"/>
    <x v="14"/>
    <n v="1"/>
    <n v="0"/>
    <n v="1"/>
    <n v="0"/>
    <n v="6"/>
    <n v="6"/>
    <n v="10"/>
    <x v="2"/>
    <m/>
    <n v="2"/>
    <n v="120"/>
    <n v="120"/>
    <x v="4"/>
    <x v="0"/>
    <m/>
    <m/>
    <n v="0"/>
  </r>
  <r>
    <x v="79"/>
    <x v="14"/>
    <n v="1"/>
    <n v="0"/>
    <n v="1"/>
    <n v="0"/>
    <n v="6"/>
    <n v="6"/>
    <n v="10"/>
    <x v="2"/>
    <m/>
    <n v="2"/>
    <n v="120"/>
    <n v="120"/>
    <x v="4"/>
    <x v="0"/>
    <m/>
    <m/>
    <n v="0"/>
  </r>
  <r>
    <x v="79"/>
    <x v="14"/>
    <n v="1"/>
    <n v="0"/>
    <n v="1"/>
    <n v="0"/>
    <n v="7"/>
    <n v="7"/>
    <n v="8"/>
    <x v="1"/>
    <m/>
    <n v="3"/>
    <n v="120"/>
    <n v="120"/>
    <x v="4"/>
    <x v="0"/>
    <m/>
    <m/>
    <n v="0"/>
  </r>
  <r>
    <x v="79"/>
    <x v="7"/>
    <n v="1"/>
    <n v="0"/>
    <n v="1"/>
    <n v="0"/>
    <n v="5"/>
    <n v="7"/>
    <n v="12"/>
    <x v="0"/>
    <m/>
    <n v="12.5"/>
    <n v="120"/>
    <n v="120"/>
    <x v="4"/>
    <x v="0"/>
    <m/>
    <m/>
    <n v="0"/>
  </r>
  <r>
    <x v="79"/>
    <x v="7"/>
    <n v="1"/>
    <n v="0"/>
    <n v="1"/>
    <n v="0"/>
    <n v="6"/>
    <n v="5"/>
    <n v="10"/>
    <x v="2"/>
    <m/>
    <n v="7.5"/>
    <n v="120"/>
    <n v="120"/>
    <x v="4"/>
    <x v="0"/>
    <m/>
    <m/>
    <n v="0"/>
  </r>
  <r>
    <x v="79"/>
    <x v="7"/>
    <n v="1"/>
    <n v="0"/>
    <n v="1"/>
    <n v="0"/>
    <n v="7"/>
    <n v="5"/>
    <n v="8"/>
    <x v="1"/>
    <m/>
    <n v="7.5"/>
    <n v="120"/>
    <n v="120"/>
    <x v="4"/>
    <x v="0"/>
    <m/>
    <m/>
    <n v="0"/>
  </r>
  <r>
    <x v="79"/>
    <x v="43"/>
    <n v="1"/>
    <n v="0"/>
    <n v="1"/>
    <n v="0"/>
    <n v="6"/>
    <n v="6"/>
    <n v="10"/>
    <x v="2"/>
    <m/>
    <n v="7.5"/>
    <n v="120"/>
    <n v="120"/>
    <x v="4"/>
    <x v="0"/>
    <m/>
    <m/>
    <n v="0"/>
  </r>
  <r>
    <x v="79"/>
    <x v="43"/>
    <n v="1"/>
    <n v="0"/>
    <n v="1"/>
    <n v="0"/>
    <n v="6"/>
    <n v="6"/>
    <n v="8"/>
    <x v="1"/>
    <m/>
    <n v="7.5"/>
    <n v="120"/>
    <n v="120"/>
    <x v="4"/>
    <x v="0"/>
    <m/>
    <m/>
    <n v="0"/>
  </r>
  <r>
    <x v="79"/>
    <x v="43"/>
    <n v="1"/>
    <n v="0"/>
    <n v="1"/>
    <n v="0"/>
    <n v="7"/>
    <n v="7"/>
    <n v="8"/>
    <x v="1"/>
    <m/>
    <n v="7.5"/>
    <n v="1"/>
    <n v="1"/>
    <x v="4"/>
    <x v="0"/>
    <m/>
    <m/>
    <n v="0"/>
  </r>
  <r>
    <x v="80"/>
    <x v="4"/>
    <n v="1"/>
    <n v="0"/>
    <n v="1"/>
    <n v="0"/>
    <n v="5"/>
    <n v="5"/>
    <n v="5"/>
    <x v="3"/>
    <n v="70"/>
    <n v="70"/>
    <n v="90"/>
    <n v="90"/>
    <x v="4"/>
    <x v="0"/>
    <m/>
    <m/>
    <n v="0"/>
  </r>
  <r>
    <x v="80"/>
    <x v="4"/>
    <n v="1"/>
    <n v="0"/>
    <n v="1"/>
    <n v="0"/>
    <n v="5"/>
    <n v="5"/>
    <n v="4"/>
    <x v="8"/>
    <n v="85"/>
    <n v="85"/>
    <n v="120"/>
    <n v="120"/>
    <x v="4"/>
    <x v="0"/>
    <m/>
    <m/>
    <n v="0"/>
  </r>
  <r>
    <x v="80"/>
    <x v="4"/>
    <n v="1"/>
    <n v="0"/>
    <n v="1"/>
    <n v="0"/>
    <n v="5"/>
    <n v="5"/>
    <n v="3"/>
    <x v="6"/>
    <n v="95"/>
    <n v="95"/>
    <n v="180"/>
    <n v="180"/>
    <x v="4"/>
    <x v="0"/>
    <m/>
    <m/>
    <n v="0"/>
  </r>
  <r>
    <x v="80"/>
    <x v="4"/>
    <n v="1"/>
    <n v="0"/>
    <n v="1"/>
    <n v="0"/>
    <n v="5"/>
    <n v="5"/>
    <n v="2"/>
    <x v="7"/>
    <n v="100"/>
    <n v="100"/>
    <n v="180"/>
    <n v="180"/>
    <x v="4"/>
    <x v="0"/>
    <m/>
    <m/>
    <n v="0"/>
  </r>
  <r>
    <x v="80"/>
    <x v="4"/>
    <n v="1"/>
    <n v="0"/>
    <n v="1"/>
    <n v="0"/>
    <n v="5.5"/>
    <n v="5"/>
    <n v="1"/>
    <x v="9"/>
    <n v="110"/>
    <n v="110"/>
    <n v="180"/>
    <n v="180"/>
    <x v="4"/>
    <x v="0"/>
    <m/>
    <m/>
    <n v="0"/>
  </r>
  <r>
    <x v="80"/>
    <x v="4"/>
    <n v="1"/>
    <n v="0"/>
    <n v="1"/>
    <n v="0"/>
    <n v="5"/>
    <n v="5"/>
    <n v="8"/>
    <x v="1"/>
    <n v="70"/>
    <n v="70"/>
    <n v="180"/>
    <n v="180"/>
    <x v="4"/>
    <x v="0"/>
    <m/>
    <m/>
    <n v="0"/>
  </r>
  <r>
    <x v="80"/>
    <x v="10"/>
    <n v="2"/>
    <n v="2"/>
    <n v="2"/>
    <n v="0"/>
    <n v="5"/>
    <n v="5"/>
    <n v="2"/>
    <x v="7"/>
    <n v="20"/>
    <n v="20"/>
    <n v="90"/>
    <n v="90"/>
    <x v="4"/>
    <x v="1"/>
    <m/>
    <m/>
    <n v="0"/>
  </r>
  <r>
    <x v="80"/>
    <x v="10"/>
    <n v="2"/>
    <n v="2"/>
    <n v="2"/>
    <n v="0"/>
    <n v="5"/>
    <n v="5"/>
    <n v="2"/>
    <x v="7"/>
    <n v="40"/>
    <n v="40"/>
    <n v="120"/>
    <n v="120"/>
    <x v="4"/>
    <x v="1"/>
    <m/>
    <m/>
    <n v="0"/>
  </r>
  <r>
    <x v="80"/>
    <x v="10"/>
    <n v="2"/>
    <n v="2"/>
    <n v="2"/>
    <n v="0"/>
    <n v="5"/>
    <n v="5"/>
    <n v="2"/>
    <x v="7"/>
    <n v="50"/>
    <n v="50"/>
    <n v="180"/>
    <n v="180"/>
    <x v="4"/>
    <x v="1"/>
    <m/>
    <m/>
    <n v="0"/>
  </r>
  <r>
    <x v="80"/>
    <x v="10"/>
    <n v="2"/>
    <n v="2"/>
    <n v="2"/>
    <n v="0"/>
    <n v="5.5"/>
    <n v="5"/>
    <n v="2"/>
    <x v="7"/>
    <n v="60"/>
    <n v="60"/>
    <n v="180"/>
    <n v="180"/>
    <x v="4"/>
    <x v="1"/>
    <m/>
    <m/>
    <n v="0"/>
  </r>
  <r>
    <x v="80"/>
    <x v="10"/>
    <n v="2"/>
    <n v="2"/>
    <n v="2"/>
    <n v="0"/>
    <n v="6.5"/>
    <n v="5"/>
    <n v="2"/>
    <x v="7"/>
    <n v="70"/>
    <n v="70"/>
    <n v="180"/>
    <n v="180"/>
    <x v="4"/>
    <x v="1"/>
    <m/>
    <m/>
    <n v="0"/>
  </r>
  <r>
    <x v="80"/>
    <x v="0"/>
    <n v="3"/>
    <n v="2"/>
    <n v="1"/>
    <n v="0"/>
    <n v="5"/>
    <n v="5"/>
    <n v="2"/>
    <x v="7"/>
    <n v="20"/>
    <n v="20"/>
    <n v="90"/>
    <n v="90"/>
    <x v="4"/>
    <x v="0"/>
    <m/>
    <m/>
    <n v="0"/>
  </r>
  <r>
    <x v="80"/>
    <x v="0"/>
    <n v="3"/>
    <n v="2"/>
    <n v="1"/>
    <n v="0"/>
    <n v="5"/>
    <n v="5"/>
    <n v="2"/>
    <x v="7"/>
    <n v="30"/>
    <n v="30"/>
    <n v="120"/>
    <n v="120"/>
    <x v="4"/>
    <x v="0"/>
    <m/>
    <m/>
    <n v="0"/>
  </r>
  <r>
    <x v="80"/>
    <x v="0"/>
    <n v="3"/>
    <n v="2"/>
    <n v="1"/>
    <n v="0"/>
    <n v="5"/>
    <n v="5"/>
    <n v="2"/>
    <x v="7"/>
    <n v="40"/>
    <n v="40"/>
    <n v="180"/>
    <n v="180"/>
    <x v="4"/>
    <x v="0"/>
    <m/>
    <m/>
    <n v="0"/>
  </r>
  <r>
    <x v="80"/>
    <x v="0"/>
    <n v="3"/>
    <n v="2"/>
    <n v="1"/>
    <n v="0"/>
    <n v="6"/>
    <n v="5"/>
    <n v="2"/>
    <x v="7"/>
    <n v="50"/>
    <n v="50"/>
    <n v="180"/>
    <n v="180"/>
    <x v="4"/>
    <x v="0"/>
    <m/>
    <m/>
    <n v="0"/>
  </r>
  <r>
    <x v="80"/>
    <x v="0"/>
    <n v="3"/>
    <n v="2"/>
    <n v="1"/>
    <n v="0"/>
    <n v="6.5"/>
    <n v="5"/>
    <n v="2"/>
    <x v="7"/>
    <n v="50"/>
    <n v="50"/>
    <n v="1"/>
    <n v="1"/>
    <x v="4"/>
    <x v="0"/>
    <m/>
    <m/>
    <n v="0"/>
  </r>
  <r>
    <x v="81"/>
    <x v="10"/>
    <n v="1"/>
    <n v="0"/>
    <n v="1"/>
    <n v="0"/>
    <n v="5"/>
    <n v="5"/>
    <n v="5"/>
    <x v="3"/>
    <n v="60"/>
    <n v="60"/>
    <n v="90"/>
    <n v="90"/>
    <x v="4"/>
    <x v="0"/>
    <m/>
    <m/>
    <n v="0"/>
  </r>
  <r>
    <x v="81"/>
    <x v="10"/>
    <n v="1"/>
    <n v="0"/>
    <n v="1"/>
    <n v="0"/>
    <n v="6"/>
    <n v="5.5"/>
    <n v="4"/>
    <x v="8"/>
    <n v="80"/>
    <n v="80"/>
    <n v="120"/>
    <n v="120"/>
    <x v="4"/>
    <x v="0"/>
    <m/>
    <m/>
    <n v="0"/>
  </r>
  <r>
    <x v="81"/>
    <x v="10"/>
    <n v="1"/>
    <n v="0"/>
    <n v="1"/>
    <n v="0"/>
    <n v="6.5"/>
    <n v="7"/>
    <n v="3"/>
    <x v="6"/>
    <n v="100"/>
    <n v="100"/>
    <n v="180"/>
    <n v="180"/>
    <x v="4"/>
    <x v="0"/>
    <m/>
    <m/>
    <n v="0"/>
  </r>
  <r>
    <x v="81"/>
    <x v="10"/>
    <n v="1"/>
    <n v="0"/>
    <n v="1"/>
    <n v="0"/>
    <n v="6"/>
    <n v="6"/>
    <n v="6"/>
    <x v="5"/>
    <n v="80"/>
    <n v="80"/>
    <n v="180"/>
    <n v="180"/>
    <x v="4"/>
    <x v="0"/>
    <m/>
    <m/>
    <n v="0"/>
  </r>
  <r>
    <x v="81"/>
    <x v="10"/>
    <n v="1"/>
    <n v="0"/>
    <n v="1"/>
    <n v="0"/>
    <n v="6.5"/>
    <n v="7"/>
    <n v="6"/>
    <x v="5"/>
    <n v="80"/>
    <n v="80"/>
    <n v="180"/>
    <n v="180"/>
    <x v="4"/>
    <x v="0"/>
    <m/>
    <m/>
    <n v="0"/>
  </r>
  <r>
    <x v="81"/>
    <x v="10"/>
    <n v="1"/>
    <n v="0"/>
    <n v="1"/>
    <n v="0"/>
    <n v="7"/>
    <n v="7.5"/>
    <n v="6"/>
    <x v="5"/>
    <n v="80"/>
    <n v="80"/>
    <n v="180"/>
    <n v="180"/>
    <x v="4"/>
    <x v="0"/>
    <m/>
    <m/>
    <n v="0"/>
  </r>
  <r>
    <x v="81"/>
    <x v="1"/>
    <n v="1"/>
    <n v="0"/>
    <n v="1"/>
    <n v="0"/>
    <n v="6"/>
    <n v="6"/>
    <n v="12"/>
    <x v="0"/>
    <m/>
    <n v="32"/>
    <n v="90"/>
    <n v="90"/>
    <x v="4"/>
    <x v="0"/>
    <m/>
    <m/>
    <n v="0"/>
  </r>
  <r>
    <x v="81"/>
    <x v="1"/>
    <n v="1"/>
    <n v="0"/>
    <n v="1"/>
    <n v="0"/>
    <n v="7"/>
    <n v="7"/>
    <n v="10"/>
    <x v="2"/>
    <m/>
    <n v="32"/>
    <n v="90"/>
    <n v="90"/>
    <x v="4"/>
    <x v="0"/>
    <m/>
    <m/>
    <n v="0"/>
  </r>
  <r>
    <x v="81"/>
    <x v="1"/>
    <n v="1"/>
    <n v="0"/>
    <n v="1"/>
    <n v="0"/>
    <n v="8"/>
    <n v="8"/>
    <n v="8"/>
    <x v="1"/>
    <m/>
    <n v="32"/>
    <n v="120"/>
    <n v="120"/>
    <x v="4"/>
    <x v="0"/>
    <m/>
    <m/>
    <n v="0"/>
  </r>
  <r>
    <x v="81"/>
    <x v="11"/>
    <n v="1"/>
    <n v="0"/>
    <n v="1"/>
    <n v="0"/>
    <n v="5"/>
    <n v="5"/>
    <n v="10"/>
    <x v="2"/>
    <m/>
    <n v="50"/>
    <n v="10"/>
    <n v="10"/>
    <x v="4"/>
    <x v="4"/>
    <m/>
    <m/>
    <n v="0"/>
  </r>
  <r>
    <x v="81"/>
    <x v="18"/>
    <n v="1"/>
    <n v="0"/>
    <n v="1"/>
    <n v="0"/>
    <n v="5"/>
    <n v="5"/>
    <n v="10"/>
    <x v="2"/>
    <m/>
    <n v="23"/>
    <n v="120"/>
    <n v="120"/>
    <x v="4"/>
    <x v="4"/>
    <m/>
    <m/>
    <n v="0"/>
  </r>
  <r>
    <x v="81"/>
    <x v="11"/>
    <n v="1"/>
    <n v="0"/>
    <n v="1"/>
    <n v="0"/>
    <n v="7"/>
    <n v="7"/>
    <n v="8"/>
    <x v="1"/>
    <m/>
    <n v="63"/>
    <n v="10"/>
    <n v="10"/>
    <x v="4"/>
    <x v="4"/>
    <m/>
    <m/>
    <n v="0"/>
  </r>
  <r>
    <x v="81"/>
    <x v="18"/>
    <n v="1"/>
    <n v="0"/>
    <n v="1"/>
    <n v="0"/>
    <n v="7"/>
    <n v="7"/>
    <n v="8"/>
    <x v="1"/>
    <m/>
    <n v="29"/>
    <n v="120"/>
    <n v="120"/>
    <x v="4"/>
    <x v="4"/>
    <m/>
    <m/>
    <n v="0"/>
  </r>
  <r>
    <x v="81"/>
    <x v="11"/>
    <n v="1"/>
    <n v="0"/>
    <n v="1"/>
    <n v="0"/>
    <n v="8"/>
    <n v="8"/>
    <n v="8"/>
    <x v="1"/>
    <m/>
    <n v="70"/>
    <n v="10"/>
    <n v="10"/>
    <x v="4"/>
    <x v="4"/>
    <m/>
    <m/>
    <n v="0"/>
  </r>
  <r>
    <x v="81"/>
    <x v="18"/>
    <n v="1"/>
    <n v="0"/>
    <n v="1"/>
    <n v="0"/>
    <n v="8"/>
    <n v="8"/>
    <n v="8"/>
    <x v="1"/>
    <m/>
    <n v="29"/>
    <n v="120"/>
    <n v="120"/>
    <x v="4"/>
    <x v="4"/>
    <m/>
    <m/>
    <n v="0"/>
  </r>
  <r>
    <x v="81"/>
    <x v="38"/>
    <n v="1"/>
    <n v="0"/>
    <n v="1"/>
    <n v="0"/>
    <n v="6"/>
    <n v="6"/>
    <n v="10"/>
    <x v="2"/>
    <m/>
    <n v="29"/>
    <n v="10"/>
    <n v="10"/>
    <x v="4"/>
    <x v="4"/>
    <m/>
    <m/>
    <n v="0"/>
  </r>
  <r>
    <x v="81"/>
    <x v="39"/>
    <n v="1"/>
    <n v="0"/>
    <n v="1"/>
    <n v="0"/>
    <n v="6"/>
    <n v="5"/>
    <n v="10"/>
    <x v="2"/>
    <m/>
    <n v="50"/>
    <n v="120"/>
    <n v="120"/>
    <x v="4"/>
    <x v="4"/>
    <m/>
    <m/>
    <n v="0"/>
  </r>
  <r>
    <x v="81"/>
    <x v="38"/>
    <n v="1"/>
    <n v="0"/>
    <n v="1"/>
    <n v="0"/>
    <n v="7"/>
    <n v="6"/>
    <n v="8"/>
    <x v="1"/>
    <m/>
    <n v="36"/>
    <n v="10"/>
    <n v="10"/>
    <x v="4"/>
    <x v="4"/>
    <m/>
    <m/>
    <n v="0"/>
  </r>
  <r>
    <x v="81"/>
    <x v="39"/>
    <n v="1"/>
    <n v="0"/>
    <n v="1"/>
    <n v="0"/>
    <n v="7"/>
    <n v="5"/>
    <n v="8"/>
    <x v="1"/>
    <m/>
    <n v="57"/>
    <n v="120"/>
    <n v="120"/>
    <x v="4"/>
    <x v="4"/>
    <m/>
    <m/>
    <n v="0"/>
  </r>
  <r>
    <x v="81"/>
    <x v="38"/>
    <n v="1"/>
    <n v="0"/>
    <n v="1"/>
    <n v="0"/>
    <n v="8"/>
    <n v="8"/>
    <n v="8"/>
    <x v="1"/>
    <m/>
    <n v="42"/>
    <n v="10"/>
    <n v="10"/>
    <x v="4"/>
    <x v="4"/>
    <m/>
    <m/>
    <n v="0"/>
  </r>
  <r>
    <x v="81"/>
    <x v="39"/>
    <n v="1"/>
    <n v="0"/>
    <n v="1"/>
    <n v="0"/>
    <n v="8"/>
    <n v="8"/>
    <n v="8"/>
    <x v="1"/>
    <m/>
    <n v="70"/>
    <n v="1"/>
    <n v="1"/>
    <x v="4"/>
    <x v="4"/>
    <m/>
    <m/>
    <n v="0"/>
  </r>
  <r>
    <x v="82"/>
    <x v="0"/>
    <n v="1"/>
    <n v="0"/>
    <n v="1"/>
    <n v="0"/>
    <n v="5"/>
    <n v="5"/>
    <n v="5"/>
    <x v="3"/>
    <n v="25"/>
    <n v="25"/>
    <n v="90"/>
    <n v="90"/>
    <x v="4"/>
    <x v="0"/>
    <m/>
    <m/>
    <n v="0"/>
  </r>
  <r>
    <x v="82"/>
    <x v="0"/>
    <n v="1"/>
    <n v="0"/>
    <n v="1"/>
    <n v="0"/>
    <n v="5"/>
    <n v="5"/>
    <n v="4"/>
    <x v="8"/>
    <n v="35"/>
    <n v="35"/>
    <n v="90"/>
    <n v="90"/>
    <x v="4"/>
    <x v="0"/>
    <m/>
    <m/>
    <n v="0"/>
  </r>
  <r>
    <x v="82"/>
    <x v="0"/>
    <n v="1"/>
    <n v="0"/>
    <n v="1"/>
    <n v="0"/>
    <n v="6"/>
    <n v="5"/>
    <n v="3"/>
    <x v="6"/>
    <n v="45"/>
    <n v="45"/>
    <n v="120"/>
    <n v="120"/>
    <x v="4"/>
    <x v="0"/>
    <m/>
    <m/>
    <n v="0"/>
  </r>
  <r>
    <x v="82"/>
    <x v="0"/>
    <n v="1"/>
    <n v="0"/>
    <n v="1"/>
    <n v="0"/>
    <n v="6"/>
    <n v="5"/>
    <n v="2"/>
    <x v="7"/>
    <n v="50"/>
    <n v="50"/>
    <n v="180"/>
    <n v="180"/>
    <x v="4"/>
    <x v="0"/>
    <m/>
    <m/>
    <n v="0"/>
  </r>
  <r>
    <x v="82"/>
    <x v="0"/>
    <n v="1"/>
    <n v="0"/>
    <n v="1"/>
    <n v="0"/>
    <n v="6.5"/>
    <n v="5.5"/>
    <n v="1"/>
    <x v="9"/>
    <n v="55"/>
    <n v="55"/>
    <n v="180"/>
    <n v="180"/>
    <x v="4"/>
    <x v="0"/>
    <m/>
    <m/>
    <n v="0"/>
  </r>
  <r>
    <x v="82"/>
    <x v="0"/>
    <n v="1"/>
    <n v="0"/>
    <n v="1"/>
    <n v="0"/>
    <n v="7"/>
    <n v="7"/>
    <n v="7"/>
    <x v="10"/>
    <n v="45"/>
    <n v="45"/>
    <n v="180"/>
    <n v="180"/>
    <x v="4"/>
    <x v="0"/>
    <m/>
    <m/>
    <n v="0"/>
  </r>
  <r>
    <x v="82"/>
    <x v="0"/>
    <n v="1"/>
    <n v="0"/>
    <n v="1"/>
    <n v="0"/>
    <n v="6.5"/>
    <n v="6.5"/>
    <n v="2"/>
    <x v="7"/>
    <m/>
    <n v="55"/>
    <n v="180"/>
    <n v="180"/>
    <x v="4"/>
    <x v="0"/>
    <m/>
    <m/>
    <n v="0"/>
  </r>
  <r>
    <x v="82"/>
    <x v="20"/>
    <n v="1"/>
    <n v="0"/>
    <n v="1"/>
    <n v="0"/>
    <n v="6"/>
    <n v="6"/>
    <n v="12"/>
    <x v="0"/>
    <m/>
    <n v="39"/>
    <n v="90"/>
    <n v="90"/>
    <x v="4"/>
    <x v="0"/>
    <m/>
    <m/>
    <n v="0"/>
  </r>
  <r>
    <x v="82"/>
    <x v="20"/>
    <n v="1"/>
    <n v="0"/>
    <n v="1"/>
    <n v="0"/>
    <n v="7"/>
    <n v="7"/>
    <n v="10"/>
    <x v="2"/>
    <m/>
    <n v="39"/>
    <n v="90"/>
    <n v="90"/>
    <x v="4"/>
    <x v="0"/>
    <m/>
    <m/>
    <n v="0"/>
  </r>
  <r>
    <x v="82"/>
    <x v="20"/>
    <n v="1"/>
    <n v="0"/>
    <n v="1"/>
    <n v="0"/>
    <n v="8"/>
    <n v="8"/>
    <n v="8"/>
    <x v="1"/>
    <m/>
    <n v="39"/>
    <n v="120"/>
    <n v="120"/>
    <x v="4"/>
    <x v="0"/>
    <m/>
    <m/>
    <n v="0"/>
  </r>
  <r>
    <x v="82"/>
    <x v="40"/>
    <n v="1"/>
    <n v="0"/>
    <n v="1"/>
    <n v="0"/>
    <n v="6"/>
    <n v="6"/>
    <n v="10"/>
    <x v="2"/>
    <m/>
    <n v="6.3"/>
    <n v="10"/>
    <n v="10"/>
    <x v="4"/>
    <x v="4"/>
    <m/>
    <m/>
    <n v="0"/>
  </r>
  <r>
    <x v="82"/>
    <x v="41"/>
    <n v="1"/>
    <n v="0"/>
    <n v="1"/>
    <n v="0"/>
    <n v="6"/>
    <n v="6"/>
    <n v="10"/>
    <x v="2"/>
    <m/>
    <n v="9"/>
    <n v="120"/>
    <n v="120"/>
    <x v="4"/>
    <x v="4"/>
    <m/>
    <m/>
    <n v="0"/>
  </r>
  <r>
    <x v="82"/>
    <x v="40"/>
    <n v="1"/>
    <n v="0"/>
    <n v="1"/>
    <n v="0"/>
    <n v="7"/>
    <n v="7"/>
    <n v="8"/>
    <x v="1"/>
    <m/>
    <n v="6.3"/>
    <n v="10"/>
    <n v="10"/>
    <x v="4"/>
    <x v="4"/>
    <m/>
    <m/>
    <n v="0"/>
  </r>
  <r>
    <x v="82"/>
    <x v="41"/>
    <n v="1"/>
    <n v="0"/>
    <n v="1"/>
    <n v="0"/>
    <n v="7"/>
    <n v="7"/>
    <n v="8"/>
    <x v="1"/>
    <m/>
    <n v="9"/>
    <n v="120"/>
    <n v="120"/>
    <x v="4"/>
    <x v="4"/>
    <m/>
    <m/>
    <n v="0"/>
  </r>
  <r>
    <x v="82"/>
    <x v="40"/>
    <n v="1"/>
    <n v="0"/>
    <n v="1"/>
    <n v="0"/>
    <n v="8"/>
    <n v="8"/>
    <n v="8"/>
    <x v="1"/>
    <m/>
    <n v="6.3"/>
    <n v="10"/>
    <n v="10"/>
    <x v="4"/>
    <x v="4"/>
    <m/>
    <m/>
    <n v="0"/>
  </r>
  <r>
    <x v="82"/>
    <x v="41"/>
    <n v="1"/>
    <n v="0"/>
    <n v="1"/>
    <n v="0"/>
    <n v="8"/>
    <n v="8"/>
    <n v="8"/>
    <x v="1"/>
    <m/>
    <n v="9"/>
    <n v="120"/>
    <n v="120"/>
    <x v="4"/>
    <x v="4"/>
    <m/>
    <m/>
    <n v="0"/>
  </r>
  <r>
    <x v="82"/>
    <x v="36"/>
    <n v="1"/>
    <n v="0"/>
    <n v="1"/>
    <n v="0"/>
    <n v="6"/>
    <n v="6"/>
    <n v="10"/>
    <x v="2"/>
    <m/>
    <n v="27.3"/>
    <n v="10"/>
    <n v="10"/>
    <x v="4"/>
    <x v="4"/>
    <m/>
    <m/>
    <n v="0"/>
  </r>
  <r>
    <x v="82"/>
    <x v="37"/>
    <n v="1"/>
    <n v="0"/>
    <n v="1"/>
    <n v="0"/>
    <n v="6"/>
    <n v="6"/>
    <n v="10"/>
    <x v="2"/>
    <m/>
    <n v="27.3"/>
    <n v="120"/>
    <n v="120"/>
    <x v="4"/>
    <x v="4"/>
    <m/>
    <m/>
    <n v="0"/>
  </r>
  <r>
    <x v="82"/>
    <x v="36"/>
    <n v="1"/>
    <n v="0"/>
    <n v="1"/>
    <n v="0"/>
    <n v="7"/>
    <n v="7"/>
    <n v="8"/>
    <x v="1"/>
    <m/>
    <n v="34.299999999999997"/>
    <n v="10"/>
    <n v="10"/>
    <x v="4"/>
    <x v="4"/>
    <m/>
    <m/>
    <n v="0"/>
  </r>
  <r>
    <x v="82"/>
    <x v="37"/>
    <n v="1"/>
    <n v="0"/>
    <n v="1"/>
    <n v="0"/>
    <n v="7"/>
    <n v="7"/>
    <n v="8"/>
    <x v="1"/>
    <m/>
    <n v="34.299999999999997"/>
    <n v="120"/>
    <n v="120"/>
    <x v="4"/>
    <x v="4"/>
    <m/>
    <m/>
    <n v="0"/>
  </r>
  <r>
    <x v="82"/>
    <x v="36"/>
    <n v="1"/>
    <n v="0"/>
    <n v="1"/>
    <n v="0"/>
    <n v="8"/>
    <n v="8"/>
    <n v="8"/>
    <x v="1"/>
    <m/>
    <n v="34.299999999999997"/>
    <n v="10"/>
    <n v="10"/>
    <x v="4"/>
    <x v="4"/>
    <m/>
    <m/>
    <n v="0"/>
  </r>
  <r>
    <x v="82"/>
    <x v="37"/>
    <n v="1"/>
    <n v="0"/>
    <n v="1"/>
    <n v="0"/>
    <n v="8"/>
    <n v="8"/>
    <n v="8"/>
    <x v="1"/>
    <m/>
    <n v="34.299999999999997"/>
    <n v="120"/>
    <n v="120"/>
    <x v="4"/>
    <x v="4"/>
    <m/>
    <m/>
    <n v="0"/>
  </r>
  <r>
    <x v="82"/>
    <x v="42"/>
    <n v="1"/>
    <n v="0"/>
    <n v="1"/>
    <n v="0"/>
    <n v="6"/>
    <n v="7"/>
    <n v="10"/>
    <x v="2"/>
    <m/>
    <n v="6"/>
    <n v="90"/>
    <n v="90"/>
    <x v="4"/>
    <x v="0"/>
    <m/>
    <m/>
    <n v="0"/>
  </r>
  <r>
    <x v="82"/>
    <x v="42"/>
    <n v="1"/>
    <n v="0"/>
    <n v="1"/>
    <n v="0"/>
    <n v="7"/>
    <n v="7.5"/>
    <n v="10"/>
    <x v="2"/>
    <m/>
    <n v="6"/>
    <n v="90"/>
    <n v="90"/>
    <x v="4"/>
    <x v="0"/>
    <m/>
    <m/>
    <n v="0"/>
  </r>
  <r>
    <x v="82"/>
    <x v="42"/>
    <n v="1"/>
    <n v="0"/>
    <n v="1"/>
    <n v="0"/>
    <n v="7"/>
    <n v="8"/>
    <n v="10"/>
    <x v="2"/>
    <m/>
    <n v="6"/>
    <n v="90"/>
    <n v="90"/>
    <x v="4"/>
    <x v="0"/>
    <m/>
    <m/>
    <n v="0"/>
  </r>
  <r>
    <x v="82"/>
    <x v="42"/>
    <n v="1"/>
    <n v="0"/>
    <n v="1"/>
    <n v="0"/>
    <n v="8"/>
    <n v="8.5"/>
    <n v="10"/>
    <x v="2"/>
    <m/>
    <n v="6"/>
    <n v="1"/>
    <n v="1"/>
    <x v="4"/>
    <x v="0"/>
    <m/>
    <m/>
    <n v="0"/>
  </r>
  <r>
    <x v="83"/>
    <x v="4"/>
    <n v="1"/>
    <n v="0"/>
    <n v="1"/>
    <n v="0"/>
    <n v="5"/>
    <n v="5"/>
    <n v="10"/>
    <x v="2"/>
    <n v="40"/>
    <n v="40"/>
    <n v="120"/>
    <n v="120"/>
    <x v="4"/>
    <x v="2"/>
    <m/>
    <m/>
    <n v="0"/>
  </r>
  <r>
    <x v="83"/>
    <x v="4"/>
    <n v="1"/>
    <n v="0"/>
    <n v="1"/>
    <n v="0"/>
    <n v="5"/>
    <n v="5"/>
    <n v="8"/>
    <x v="1"/>
    <n v="60"/>
    <n v="60"/>
    <n v="120"/>
    <n v="120"/>
    <x v="4"/>
    <x v="2"/>
    <m/>
    <m/>
    <n v="0"/>
  </r>
  <r>
    <x v="83"/>
    <x v="4"/>
    <n v="1"/>
    <n v="0"/>
    <n v="1"/>
    <n v="0"/>
    <n v="6"/>
    <n v="6"/>
    <n v="8"/>
    <x v="1"/>
    <n v="70"/>
    <n v="70"/>
    <n v="120"/>
    <n v="120"/>
    <x v="4"/>
    <x v="2"/>
    <m/>
    <m/>
    <n v="0"/>
  </r>
  <r>
    <x v="83"/>
    <x v="4"/>
    <n v="1"/>
    <n v="0"/>
    <n v="1"/>
    <n v="0"/>
    <n v="6.5"/>
    <n v="6"/>
    <n v="6"/>
    <x v="5"/>
    <n v="80"/>
    <n v="80"/>
    <n v="120"/>
    <n v="120"/>
    <x v="4"/>
    <x v="2"/>
    <m/>
    <m/>
    <n v="0"/>
  </r>
  <r>
    <x v="83"/>
    <x v="4"/>
    <n v="1"/>
    <n v="0"/>
    <n v="1"/>
    <n v="0"/>
    <n v="7.5"/>
    <n v="7"/>
    <n v="6"/>
    <x v="5"/>
    <n v="90"/>
    <n v="90"/>
    <n v="120"/>
    <n v="120"/>
    <x v="4"/>
    <x v="2"/>
    <m/>
    <m/>
    <n v="0"/>
  </r>
  <r>
    <x v="83"/>
    <x v="0"/>
    <n v="1"/>
    <n v="0"/>
    <n v="1"/>
    <n v="0"/>
    <n v="5"/>
    <n v="5"/>
    <n v="4"/>
    <x v="8"/>
    <n v="20"/>
    <n v="20"/>
    <n v="120"/>
    <n v="120"/>
    <x v="4"/>
    <x v="7"/>
    <m/>
    <m/>
    <n v="0"/>
  </r>
  <r>
    <x v="83"/>
    <x v="0"/>
    <n v="1"/>
    <n v="0"/>
    <n v="1"/>
    <n v="0"/>
    <n v="5"/>
    <n v="5"/>
    <n v="4"/>
    <x v="8"/>
    <n v="30"/>
    <n v="30"/>
    <n v="120"/>
    <n v="120"/>
    <x v="4"/>
    <x v="7"/>
    <m/>
    <m/>
    <n v="0"/>
  </r>
  <r>
    <x v="83"/>
    <x v="0"/>
    <n v="1"/>
    <n v="0"/>
    <n v="1"/>
    <n v="0"/>
    <n v="5.5"/>
    <n v="5"/>
    <n v="4"/>
    <x v="8"/>
    <n v="40"/>
    <n v="40"/>
    <n v="120"/>
    <n v="120"/>
    <x v="4"/>
    <x v="7"/>
    <m/>
    <m/>
    <n v="0"/>
  </r>
  <r>
    <x v="83"/>
    <x v="0"/>
    <n v="1"/>
    <n v="0"/>
    <n v="1"/>
    <n v="0"/>
    <n v="6"/>
    <n v="6"/>
    <n v="4"/>
    <x v="8"/>
    <n v="45"/>
    <n v="45"/>
    <n v="120"/>
    <n v="120"/>
    <x v="4"/>
    <x v="7"/>
    <m/>
    <m/>
    <n v="0"/>
  </r>
  <r>
    <x v="83"/>
    <x v="0"/>
    <n v="1"/>
    <n v="0"/>
    <n v="1"/>
    <n v="0"/>
    <n v="6"/>
    <n v="6.5"/>
    <n v="4"/>
    <x v="8"/>
    <n v="50"/>
    <n v="50"/>
    <n v="120"/>
    <n v="120"/>
    <x v="4"/>
    <x v="7"/>
    <m/>
    <m/>
    <n v="0"/>
  </r>
  <r>
    <x v="83"/>
    <x v="14"/>
    <n v="1"/>
    <n v="0"/>
    <n v="1"/>
    <n v="0"/>
    <n v="7"/>
    <n v="7"/>
    <n v="10"/>
    <x v="2"/>
    <m/>
    <n v="0"/>
    <n v="120"/>
    <n v="120"/>
    <x v="4"/>
    <x v="0"/>
    <m/>
    <m/>
    <n v="0"/>
  </r>
  <r>
    <x v="83"/>
    <x v="14"/>
    <n v="1"/>
    <n v="0"/>
    <n v="1"/>
    <n v="0"/>
    <n v="7"/>
    <n v="7"/>
    <n v="10"/>
    <x v="2"/>
    <m/>
    <n v="0"/>
    <n v="120"/>
    <n v="120"/>
    <x v="4"/>
    <x v="0"/>
    <m/>
    <m/>
    <n v="0"/>
  </r>
  <r>
    <x v="83"/>
    <x v="14"/>
    <n v="1"/>
    <n v="0"/>
    <n v="1"/>
    <n v="0"/>
    <n v="8"/>
    <n v="8"/>
    <n v="8"/>
    <x v="1"/>
    <m/>
    <n v="0"/>
    <n v="120"/>
    <n v="120"/>
    <x v="4"/>
    <x v="0"/>
    <m/>
    <m/>
    <n v="0"/>
  </r>
  <r>
    <x v="83"/>
    <x v="7"/>
    <n v="1"/>
    <n v="0"/>
    <n v="1"/>
    <n v="0"/>
    <n v="6"/>
    <n v="5"/>
    <n v="12"/>
    <x v="0"/>
    <m/>
    <n v="12.5"/>
    <n v="120"/>
    <n v="120"/>
    <x v="4"/>
    <x v="0"/>
    <m/>
    <m/>
    <n v="0"/>
  </r>
  <r>
    <x v="83"/>
    <x v="7"/>
    <n v="1"/>
    <n v="0"/>
    <n v="1"/>
    <n v="0"/>
    <n v="7"/>
    <n v="6"/>
    <n v="10"/>
    <x v="2"/>
    <m/>
    <n v="12.5"/>
    <n v="120"/>
    <n v="120"/>
    <x v="4"/>
    <x v="0"/>
    <m/>
    <m/>
    <n v="0"/>
  </r>
  <r>
    <x v="83"/>
    <x v="7"/>
    <n v="1"/>
    <n v="0"/>
    <n v="1"/>
    <n v="0"/>
    <n v="8"/>
    <n v="6"/>
    <n v="8"/>
    <x v="1"/>
    <m/>
    <n v="12.5"/>
    <n v="120"/>
    <n v="120"/>
    <x v="4"/>
    <x v="0"/>
    <m/>
    <m/>
    <n v="0"/>
  </r>
  <r>
    <x v="83"/>
    <x v="43"/>
    <n v="1"/>
    <n v="0"/>
    <n v="1"/>
    <n v="0"/>
    <n v="7"/>
    <n v="7"/>
    <n v="10"/>
    <x v="2"/>
    <m/>
    <n v="0"/>
    <n v="120"/>
    <n v="120"/>
    <x v="4"/>
    <x v="0"/>
    <m/>
    <m/>
    <n v="0"/>
  </r>
  <r>
    <x v="83"/>
    <x v="43"/>
    <n v="1"/>
    <n v="0"/>
    <n v="1"/>
    <n v="0"/>
    <n v="7"/>
    <n v="7"/>
    <n v="8"/>
    <x v="1"/>
    <m/>
    <n v="0"/>
    <n v="120"/>
    <n v="120"/>
    <x v="4"/>
    <x v="0"/>
    <m/>
    <m/>
    <n v="0"/>
  </r>
  <r>
    <x v="83"/>
    <x v="43"/>
    <n v="1"/>
    <n v="0"/>
    <n v="1"/>
    <n v="0"/>
    <n v="8"/>
    <n v="8"/>
    <n v="8"/>
    <x v="1"/>
    <m/>
    <n v="0"/>
    <n v="1"/>
    <n v="1"/>
    <x v="4"/>
    <x v="0"/>
    <m/>
    <m/>
    <n v="0"/>
  </r>
  <r>
    <x v="84"/>
    <x v="4"/>
    <n v="1"/>
    <n v="0"/>
    <n v="1"/>
    <n v="0"/>
    <n v="5"/>
    <n v="5"/>
    <n v="5"/>
    <x v="3"/>
    <n v="70"/>
    <n v="75"/>
    <n v="90"/>
    <n v="90"/>
    <x v="4"/>
    <x v="0"/>
    <m/>
    <m/>
    <n v="0"/>
  </r>
  <r>
    <x v="84"/>
    <x v="4"/>
    <n v="1"/>
    <n v="0"/>
    <n v="1"/>
    <n v="0"/>
    <n v="5"/>
    <n v="5"/>
    <n v="4"/>
    <x v="8"/>
    <n v="85"/>
    <n v="90"/>
    <n v="120"/>
    <n v="120"/>
    <x v="4"/>
    <x v="0"/>
    <m/>
    <m/>
    <n v="0"/>
  </r>
  <r>
    <x v="84"/>
    <x v="4"/>
    <n v="1"/>
    <n v="0"/>
    <n v="1"/>
    <n v="0"/>
    <n v="5"/>
    <n v="5"/>
    <n v="3"/>
    <x v="6"/>
    <n v="95"/>
    <n v="100"/>
    <n v="180"/>
    <n v="180"/>
    <x v="4"/>
    <x v="0"/>
    <m/>
    <m/>
    <n v="0"/>
  </r>
  <r>
    <x v="84"/>
    <x v="4"/>
    <n v="1"/>
    <n v="0"/>
    <n v="1"/>
    <n v="0"/>
    <n v="5"/>
    <n v="5"/>
    <n v="2"/>
    <x v="7"/>
    <n v="100"/>
    <n v="110"/>
    <n v="180"/>
    <n v="180"/>
    <x v="4"/>
    <x v="0"/>
    <m/>
    <m/>
    <n v="0"/>
  </r>
  <r>
    <x v="84"/>
    <x v="4"/>
    <n v="1"/>
    <n v="0"/>
    <n v="1"/>
    <n v="0"/>
    <n v="5.5"/>
    <n v="5.5"/>
    <n v="1"/>
    <x v="9"/>
    <n v="110"/>
    <n v="120"/>
    <n v="180"/>
    <n v="180"/>
    <x v="4"/>
    <x v="0"/>
    <m/>
    <m/>
    <n v="0"/>
  </r>
  <r>
    <x v="84"/>
    <x v="4"/>
    <n v="1"/>
    <n v="0"/>
    <n v="1"/>
    <n v="0"/>
    <n v="5"/>
    <n v="6"/>
    <n v="8"/>
    <x v="1"/>
    <n v="70"/>
    <n v="80"/>
    <n v="180"/>
    <n v="180"/>
    <x v="4"/>
    <x v="0"/>
    <m/>
    <m/>
    <n v="0"/>
  </r>
  <r>
    <x v="84"/>
    <x v="10"/>
    <n v="2"/>
    <n v="2"/>
    <n v="2"/>
    <n v="0"/>
    <n v="5"/>
    <n v="5"/>
    <n v="2"/>
    <x v="7"/>
    <n v="20"/>
    <n v="30"/>
    <n v="90"/>
    <n v="90"/>
    <x v="4"/>
    <x v="1"/>
    <m/>
    <m/>
    <n v="0"/>
  </r>
  <r>
    <x v="84"/>
    <x v="10"/>
    <n v="2"/>
    <n v="2"/>
    <n v="2"/>
    <n v="0"/>
    <n v="5"/>
    <n v="5"/>
    <n v="2"/>
    <x v="7"/>
    <n v="40"/>
    <n v="50"/>
    <n v="120"/>
    <n v="120"/>
    <x v="4"/>
    <x v="1"/>
    <m/>
    <m/>
    <n v="0"/>
  </r>
  <r>
    <x v="84"/>
    <x v="10"/>
    <n v="2"/>
    <n v="2"/>
    <n v="2"/>
    <n v="0"/>
    <n v="5"/>
    <n v="5"/>
    <n v="2"/>
    <x v="7"/>
    <n v="50"/>
    <n v="60"/>
    <n v="180"/>
    <n v="180"/>
    <x v="4"/>
    <x v="1"/>
    <m/>
    <m/>
    <n v="0"/>
  </r>
  <r>
    <x v="84"/>
    <x v="10"/>
    <n v="2"/>
    <n v="2"/>
    <n v="2"/>
    <n v="0"/>
    <n v="5.5"/>
    <n v="5"/>
    <n v="2"/>
    <x v="7"/>
    <n v="60"/>
    <n v="70"/>
    <n v="180"/>
    <n v="180"/>
    <x v="4"/>
    <x v="1"/>
    <m/>
    <m/>
    <n v="0"/>
  </r>
  <r>
    <x v="84"/>
    <x v="10"/>
    <n v="2"/>
    <n v="2"/>
    <n v="2"/>
    <n v="0"/>
    <n v="6.5"/>
    <n v="6"/>
    <n v="2"/>
    <x v="7"/>
    <n v="70"/>
    <n v="80"/>
    <n v="180"/>
    <n v="180"/>
    <x v="4"/>
    <x v="1"/>
    <m/>
    <m/>
    <n v="0"/>
  </r>
  <r>
    <x v="84"/>
    <x v="0"/>
    <n v="3"/>
    <n v="2"/>
    <n v="1"/>
    <n v="0"/>
    <n v="5"/>
    <n v="5"/>
    <n v="2"/>
    <x v="7"/>
    <n v="20"/>
    <n v="30"/>
    <n v="90"/>
    <n v="90"/>
    <x v="4"/>
    <x v="0"/>
    <m/>
    <m/>
    <n v="0"/>
  </r>
  <r>
    <x v="84"/>
    <x v="0"/>
    <n v="3"/>
    <n v="2"/>
    <n v="1"/>
    <n v="0"/>
    <n v="5"/>
    <n v="5"/>
    <n v="2"/>
    <x v="7"/>
    <n v="30"/>
    <n v="40"/>
    <n v="120"/>
    <n v="120"/>
    <x v="4"/>
    <x v="0"/>
    <m/>
    <m/>
    <n v="0"/>
  </r>
  <r>
    <x v="84"/>
    <x v="0"/>
    <n v="3"/>
    <n v="2"/>
    <n v="1"/>
    <n v="0"/>
    <n v="5"/>
    <n v="0"/>
    <n v="2"/>
    <x v="7"/>
    <n v="40"/>
    <n v="50"/>
    <n v="180"/>
    <n v="180"/>
    <x v="4"/>
    <x v="0"/>
    <m/>
    <m/>
    <n v="0"/>
  </r>
  <r>
    <x v="84"/>
    <x v="0"/>
    <n v="3"/>
    <n v="2"/>
    <n v="1"/>
    <n v="0"/>
    <n v="6"/>
    <n v="0"/>
    <n v="2"/>
    <x v="7"/>
    <n v="50"/>
    <n v="55"/>
    <n v="180"/>
    <n v="180"/>
    <x v="4"/>
    <x v="0"/>
    <m/>
    <m/>
    <n v="0"/>
  </r>
  <r>
    <x v="84"/>
    <x v="0"/>
    <n v="3"/>
    <n v="2"/>
    <n v="1"/>
    <n v="0"/>
    <n v="6.5"/>
    <n v="0"/>
    <n v="2"/>
    <x v="7"/>
    <n v="50"/>
    <n v="55"/>
    <n v="1"/>
    <n v="1"/>
    <x v="4"/>
    <x v="0"/>
    <m/>
    <m/>
    <n v="0"/>
  </r>
  <r>
    <x v="85"/>
    <x v="10"/>
    <n v="1"/>
    <n v="0"/>
    <n v="1"/>
    <n v="0"/>
    <n v="5"/>
    <n v="5"/>
    <n v="5"/>
    <x v="3"/>
    <n v="65"/>
    <n v="65"/>
    <n v="90"/>
    <n v="90"/>
    <x v="4"/>
    <x v="0"/>
    <m/>
    <m/>
    <n v="0"/>
  </r>
  <r>
    <x v="85"/>
    <x v="10"/>
    <n v="1"/>
    <n v="0"/>
    <n v="1"/>
    <n v="0"/>
    <n v="7"/>
    <n v="6"/>
    <n v="4"/>
    <x v="8"/>
    <n v="85"/>
    <n v="85"/>
    <n v="180"/>
    <n v="180"/>
    <x v="4"/>
    <x v="0"/>
    <m/>
    <m/>
    <n v="0"/>
  </r>
  <r>
    <x v="85"/>
    <x v="10"/>
    <n v="1"/>
    <n v="0"/>
    <n v="1"/>
    <n v="0"/>
    <n v="7.5"/>
    <n v="7.5"/>
    <n v="3"/>
    <x v="6"/>
    <n v="105"/>
    <n v="105"/>
    <n v="300"/>
    <n v="300"/>
    <x v="4"/>
    <x v="0"/>
    <m/>
    <m/>
    <n v="0"/>
  </r>
  <r>
    <x v="85"/>
    <x v="10"/>
    <n v="1"/>
    <n v="0"/>
    <n v="1"/>
    <n v="0"/>
    <n v="7"/>
    <n v="7"/>
    <n v="6"/>
    <x v="5"/>
    <n v="85"/>
    <n v="85"/>
    <n v="300"/>
    <n v="300"/>
    <x v="4"/>
    <x v="0"/>
    <m/>
    <m/>
    <n v="0"/>
  </r>
  <r>
    <x v="85"/>
    <x v="10"/>
    <n v="1"/>
    <n v="0"/>
    <n v="1"/>
    <n v="0"/>
    <n v="7.5"/>
    <n v="7"/>
    <n v="6"/>
    <x v="5"/>
    <n v="90"/>
    <n v="90"/>
    <n v="300"/>
    <n v="300"/>
    <x v="4"/>
    <x v="0"/>
    <m/>
    <m/>
    <n v="0"/>
  </r>
  <r>
    <x v="85"/>
    <x v="10"/>
    <n v="1"/>
    <n v="0"/>
    <n v="1"/>
    <n v="0"/>
    <n v="8"/>
    <n v="8"/>
    <n v="6"/>
    <x v="5"/>
    <n v="95"/>
    <n v="95"/>
    <n v="300"/>
    <n v="300"/>
    <x v="4"/>
    <x v="0"/>
    <m/>
    <m/>
    <n v="0"/>
  </r>
  <r>
    <x v="85"/>
    <x v="1"/>
    <n v="1"/>
    <n v="0"/>
    <n v="1"/>
    <n v="0"/>
    <n v="7"/>
    <n v="7"/>
    <n v="12"/>
    <x v="0"/>
    <m/>
    <n v="39"/>
    <n v="90"/>
    <n v="90"/>
    <x v="4"/>
    <x v="0"/>
    <m/>
    <m/>
    <n v="0"/>
  </r>
  <r>
    <x v="85"/>
    <x v="1"/>
    <n v="1"/>
    <n v="0"/>
    <n v="1"/>
    <n v="0"/>
    <n v="7"/>
    <n v="7"/>
    <n v="10"/>
    <x v="2"/>
    <m/>
    <n v="39"/>
    <n v="90"/>
    <n v="90"/>
    <x v="4"/>
    <x v="0"/>
    <m/>
    <m/>
    <n v="0"/>
  </r>
  <r>
    <x v="85"/>
    <x v="1"/>
    <n v="1"/>
    <n v="0"/>
    <n v="1"/>
    <n v="0"/>
    <n v="9"/>
    <n v="8"/>
    <n v="8"/>
    <x v="1"/>
    <m/>
    <n v="45"/>
    <n v="120"/>
    <n v="120"/>
    <x v="4"/>
    <x v="0"/>
    <m/>
    <m/>
    <n v="0"/>
  </r>
  <r>
    <x v="85"/>
    <x v="11"/>
    <n v="1"/>
    <n v="0"/>
    <n v="1"/>
    <n v="0"/>
    <n v="6"/>
    <n v="6"/>
    <n v="10"/>
    <x v="2"/>
    <m/>
    <n v="63"/>
    <n v="10"/>
    <n v="10"/>
    <x v="4"/>
    <x v="4"/>
    <m/>
    <m/>
    <n v="0"/>
  </r>
  <r>
    <x v="85"/>
    <x v="18"/>
    <n v="1"/>
    <n v="0"/>
    <n v="1"/>
    <n v="0"/>
    <n v="6"/>
    <n v="6"/>
    <n v="10"/>
    <x v="2"/>
    <m/>
    <n v="29"/>
    <n v="120"/>
    <n v="120"/>
    <x v="4"/>
    <x v="4"/>
    <m/>
    <m/>
    <n v="0"/>
  </r>
  <r>
    <x v="85"/>
    <x v="11"/>
    <n v="1"/>
    <n v="0"/>
    <n v="1"/>
    <n v="0"/>
    <n v="7"/>
    <n v="7"/>
    <n v="8"/>
    <x v="1"/>
    <m/>
    <n v="70"/>
    <n v="10"/>
    <n v="10"/>
    <x v="4"/>
    <x v="4"/>
    <m/>
    <m/>
    <n v="0"/>
  </r>
  <r>
    <x v="85"/>
    <x v="18"/>
    <n v="1"/>
    <n v="0"/>
    <n v="1"/>
    <n v="0"/>
    <n v="7"/>
    <n v="7"/>
    <n v="8"/>
    <x v="1"/>
    <m/>
    <n v="36"/>
    <n v="120"/>
    <n v="120"/>
    <x v="4"/>
    <x v="4"/>
    <m/>
    <m/>
    <n v="0"/>
  </r>
  <r>
    <x v="85"/>
    <x v="11"/>
    <n v="1"/>
    <n v="0"/>
    <n v="1"/>
    <n v="0"/>
    <n v="8"/>
    <n v="8"/>
    <n v="8"/>
    <x v="1"/>
    <m/>
    <n v="70"/>
    <n v="10"/>
    <n v="10"/>
    <x v="4"/>
    <x v="4"/>
    <m/>
    <m/>
    <n v="0"/>
  </r>
  <r>
    <x v="85"/>
    <x v="18"/>
    <n v="1"/>
    <n v="0"/>
    <n v="1"/>
    <n v="0"/>
    <n v="8"/>
    <n v="8"/>
    <n v="8"/>
    <x v="1"/>
    <m/>
    <n v="36"/>
    <n v="120"/>
    <n v="120"/>
    <x v="4"/>
    <x v="4"/>
    <m/>
    <m/>
    <n v="0"/>
  </r>
  <r>
    <x v="85"/>
    <x v="38"/>
    <n v="1"/>
    <n v="0"/>
    <n v="1"/>
    <n v="0"/>
    <n v="6"/>
    <n v="6"/>
    <n v="10"/>
    <x v="2"/>
    <m/>
    <n v="43"/>
    <n v="10"/>
    <n v="10"/>
    <x v="4"/>
    <x v="4"/>
    <m/>
    <m/>
    <n v="0"/>
  </r>
  <r>
    <x v="85"/>
    <x v="39"/>
    <n v="1"/>
    <n v="0"/>
    <n v="1"/>
    <n v="0"/>
    <n v="7"/>
    <n v="7"/>
    <n v="10"/>
    <x v="2"/>
    <m/>
    <n v="57"/>
    <n v="120"/>
    <n v="120"/>
    <x v="4"/>
    <x v="4"/>
    <m/>
    <m/>
    <n v="0"/>
  </r>
  <r>
    <x v="85"/>
    <x v="38"/>
    <n v="1"/>
    <n v="0"/>
    <n v="1"/>
    <n v="0"/>
    <n v="7"/>
    <n v="7"/>
    <n v="8"/>
    <x v="1"/>
    <m/>
    <n v="43"/>
    <n v="10"/>
    <n v="10"/>
    <x v="4"/>
    <x v="4"/>
    <m/>
    <m/>
    <n v="0"/>
  </r>
  <r>
    <x v="85"/>
    <x v="39"/>
    <n v="1"/>
    <n v="0"/>
    <n v="1"/>
    <n v="0"/>
    <n v="8"/>
    <n v="8"/>
    <n v="8"/>
    <x v="1"/>
    <m/>
    <n v="70"/>
    <n v="120"/>
    <n v="120"/>
    <x v="4"/>
    <x v="4"/>
    <m/>
    <m/>
    <n v="0"/>
  </r>
  <r>
    <x v="85"/>
    <x v="38"/>
    <n v="1"/>
    <n v="0"/>
    <n v="1"/>
    <n v="0"/>
    <n v="8"/>
    <n v="8"/>
    <n v="8"/>
    <x v="1"/>
    <m/>
    <n v="43"/>
    <n v="10"/>
    <n v="10"/>
    <x v="4"/>
    <x v="4"/>
    <m/>
    <m/>
    <n v="0"/>
  </r>
  <r>
    <x v="85"/>
    <x v="39"/>
    <n v="1"/>
    <n v="0"/>
    <n v="1"/>
    <n v="0"/>
    <n v="9"/>
    <n v="9"/>
    <n v="8"/>
    <x v="1"/>
    <m/>
    <n v="70"/>
    <n v="1"/>
    <n v="1"/>
    <x v="4"/>
    <x v="4"/>
    <m/>
    <m/>
    <n v="0"/>
  </r>
  <r>
    <x v="86"/>
    <x v="0"/>
    <n v="1"/>
    <n v="0"/>
    <n v="1"/>
    <n v="0"/>
    <n v="5"/>
    <n v="5"/>
    <n v="5"/>
    <x v="3"/>
    <n v="30"/>
    <n v="30"/>
    <n v="90"/>
    <n v="90"/>
    <x v="4"/>
    <x v="0"/>
    <m/>
    <m/>
    <n v="0"/>
  </r>
  <r>
    <x v="86"/>
    <x v="0"/>
    <n v="1"/>
    <n v="0"/>
    <n v="1"/>
    <n v="0"/>
    <n v="5"/>
    <n v="5"/>
    <n v="4"/>
    <x v="8"/>
    <n v="40"/>
    <n v="40"/>
    <n v="120"/>
    <n v="120"/>
    <x v="4"/>
    <x v="0"/>
    <m/>
    <m/>
    <n v="0"/>
  </r>
  <r>
    <x v="86"/>
    <x v="0"/>
    <n v="1"/>
    <n v="0"/>
    <n v="1"/>
    <n v="0"/>
    <n v="6"/>
    <n v="5"/>
    <n v="3"/>
    <x v="6"/>
    <n v="50"/>
    <n v="50"/>
    <n v="180"/>
    <n v="180"/>
    <x v="4"/>
    <x v="0"/>
    <m/>
    <m/>
    <n v="0"/>
  </r>
  <r>
    <x v="86"/>
    <x v="0"/>
    <n v="1"/>
    <n v="0"/>
    <n v="1"/>
    <n v="0"/>
    <n v="6"/>
    <n v="6"/>
    <n v="2"/>
    <x v="7"/>
    <n v="55"/>
    <n v="55"/>
    <n v="300"/>
    <n v="300"/>
    <x v="4"/>
    <x v="0"/>
    <m/>
    <m/>
    <n v="0"/>
  </r>
  <r>
    <x v="86"/>
    <x v="0"/>
    <n v="1"/>
    <n v="0"/>
    <n v="1"/>
    <n v="0"/>
    <n v="6.5"/>
    <n v="6.5"/>
    <n v="1"/>
    <x v="9"/>
    <n v="60"/>
    <n v="60"/>
    <n v="300"/>
    <n v="300"/>
    <x v="4"/>
    <x v="0"/>
    <m/>
    <m/>
    <n v="0"/>
  </r>
  <r>
    <x v="86"/>
    <x v="0"/>
    <n v="1"/>
    <n v="0"/>
    <n v="1"/>
    <n v="0"/>
    <n v="7"/>
    <n v="7.5"/>
    <n v="7"/>
    <x v="10"/>
    <n v="50"/>
    <n v="50"/>
    <n v="300"/>
    <n v="300"/>
    <x v="4"/>
    <x v="0"/>
    <m/>
    <m/>
    <n v="0"/>
  </r>
  <r>
    <x v="86"/>
    <x v="0"/>
    <n v="1"/>
    <n v="0"/>
    <n v="1"/>
    <n v="0"/>
    <n v="7.5"/>
    <n v="8"/>
    <n v="2"/>
    <x v="7"/>
    <m/>
    <n v="65"/>
    <n v="300"/>
    <n v="300"/>
    <x v="4"/>
    <x v="0"/>
    <m/>
    <m/>
    <n v="0"/>
  </r>
  <r>
    <x v="86"/>
    <x v="20"/>
    <n v="1"/>
    <n v="0"/>
    <n v="1"/>
    <n v="0"/>
    <n v="7"/>
    <n v="7"/>
    <n v="12"/>
    <x v="0"/>
    <m/>
    <n v="39"/>
    <n v="90"/>
    <n v="90"/>
    <x v="4"/>
    <x v="0"/>
    <m/>
    <m/>
    <n v="0"/>
  </r>
  <r>
    <x v="86"/>
    <x v="20"/>
    <n v="1"/>
    <n v="0"/>
    <n v="1"/>
    <n v="0"/>
    <n v="8"/>
    <n v="8"/>
    <n v="10"/>
    <x v="2"/>
    <m/>
    <n v="45"/>
    <n v="90"/>
    <n v="90"/>
    <x v="4"/>
    <x v="0"/>
    <m/>
    <m/>
    <n v="0"/>
  </r>
  <r>
    <x v="86"/>
    <x v="20"/>
    <n v="1"/>
    <n v="0"/>
    <n v="1"/>
    <n v="0"/>
    <n v="9"/>
    <n v="9"/>
    <n v="8"/>
    <x v="1"/>
    <m/>
    <n v="52"/>
    <n v="120"/>
    <n v="120"/>
    <x v="4"/>
    <x v="0"/>
    <m/>
    <m/>
    <n v="0"/>
  </r>
  <r>
    <x v="86"/>
    <x v="40"/>
    <n v="1"/>
    <n v="0"/>
    <n v="1"/>
    <n v="0"/>
    <n v="7"/>
    <n v="7"/>
    <n v="10"/>
    <x v="2"/>
    <m/>
    <n v="6.8"/>
    <n v="10"/>
    <n v="10"/>
    <x v="4"/>
    <x v="4"/>
    <m/>
    <m/>
    <n v="0"/>
  </r>
  <r>
    <x v="86"/>
    <x v="41"/>
    <n v="1"/>
    <n v="0"/>
    <n v="1"/>
    <n v="0"/>
    <n v="7"/>
    <n v="7"/>
    <n v="10"/>
    <x v="2"/>
    <m/>
    <n v="9"/>
    <n v="120"/>
    <n v="120"/>
    <x v="4"/>
    <x v="4"/>
    <m/>
    <m/>
    <n v="0"/>
  </r>
  <r>
    <x v="86"/>
    <x v="40"/>
    <n v="1"/>
    <n v="0"/>
    <n v="1"/>
    <n v="0"/>
    <n v="8"/>
    <n v="8"/>
    <n v="8"/>
    <x v="1"/>
    <m/>
    <n v="6.8"/>
    <n v="10"/>
    <n v="10"/>
    <x v="4"/>
    <x v="4"/>
    <m/>
    <m/>
    <n v="0"/>
  </r>
  <r>
    <x v="86"/>
    <x v="41"/>
    <n v="1"/>
    <n v="0"/>
    <n v="1"/>
    <n v="0"/>
    <n v="8"/>
    <n v="8"/>
    <n v="8"/>
    <x v="1"/>
    <m/>
    <n v="9"/>
    <n v="120"/>
    <n v="120"/>
    <x v="4"/>
    <x v="4"/>
    <m/>
    <m/>
    <n v="0"/>
  </r>
  <r>
    <x v="86"/>
    <x v="40"/>
    <n v="1"/>
    <n v="0"/>
    <n v="1"/>
    <n v="0"/>
    <n v="9"/>
    <n v="9"/>
    <n v="8"/>
    <x v="1"/>
    <m/>
    <n v="6.8"/>
    <n v="10"/>
    <n v="10"/>
    <x v="4"/>
    <x v="4"/>
    <m/>
    <m/>
    <n v="0"/>
  </r>
  <r>
    <x v="86"/>
    <x v="41"/>
    <n v="1"/>
    <n v="0"/>
    <n v="1"/>
    <n v="0"/>
    <n v="9"/>
    <n v="9"/>
    <n v="8"/>
    <x v="1"/>
    <m/>
    <n v="9"/>
    <n v="120"/>
    <n v="120"/>
    <x v="4"/>
    <x v="4"/>
    <m/>
    <m/>
    <n v="0"/>
  </r>
  <r>
    <x v="86"/>
    <x v="36"/>
    <n v="1"/>
    <n v="0"/>
    <n v="1"/>
    <n v="0"/>
    <n v="7"/>
    <n v="7"/>
    <n v="10"/>
    <x v="2"/>
    <m/>
    <n v="45"/>
    <n v="10"/>
    <n v="10"/>
    <x v="4"/>
    <x v="4"/>
    <m/>
    <m/>
    <n v="0"/>
  </r>
  <r>
    <x v="86"/>
    <x v="37"/>
    <n v="1"/>
    <n v="0"/>
    <n v="1"/>
    <n v="0"/>
    <n v="7"/>
    <n v="7"/>
    <n v="10"/>
    <x v="2"/>
    <m/>
    <n v="45"/>
    <n v="120"/>
    <n v="120"/>
    <x v="4"/>
    <x v="4"/>
    <m/>
    <m/>
    <n v="0"/>
  </r>
  <r>
    <x v="86"/>
    <x v="36"/>
    <n v="1"/>
    <n v="0"/>
    <n v="1"/>
    <n v="0"/>
    <n v="8"/>
    <n v="8"/>
    <n v="8"/>
    <x v="1"/>
    <m/>
    <n v="45"/>
    <n v="10"/>
    <n v="10"/>
    <x v="4"/>
    <x v="4"/>
    <m/>
    <m/>
    <n v="0"/>
  </r>
  <r>
    <x v="86"/>
    <x v="37"/>
    <n v="1"/>
    <n v="0"/>
    <n v="1"/>
    <n v="0"/>
    <n v="8"/>
    <n v="8"/>
    <n v="8"/>
    <x v="1"/>
    <m/>
    <n v="45"/>
    <n v="120"/>
    <n v="120"/>
    <x v="4"/>
    <x v="4"/>
    <m/>
    <m/>
    <n v="0"/>
  </r>
  <r>
    <x v="86"/>
    <x v="36"/>
    <n v="1"/>
    <n v="0"/>
    <n v="1"/>
    <n v="0"/>
    <n v="9"/>
    <n v="9"/>
    <n v="8"/>
    <x v="1"/>
    <m/>
    <n v="45"/>
    <n v="10"/>
    <n v="10"/>
    <x v="4"/>
    <x v="4"/>
    <m/>
    <m/>
    <n v="0"/>
  </r>
  <r>
    <x v="86"/>
    <x v="37"/>
    <n v="1"/>
    <n v="0"/>
    <n v="1"/>
    <n v="0"/>
    <n v="9"/>
    <n v="9"/>
    <n v="8"/>
    <x v="1"/>
    <m/>
    <n v="45"/>
    <n v="120"/>
    <n v="120"/>
    <x v="4"/>
    <x v="4"/>
    <m/>
    <m/>
    <n v="0"/>
  </r>
  <r>
    <x v="86"/>
    <x v="42"/>
    <n v="1"/>
    <n v="0"/>
    <n v="1"/>
    <n v="0"/>
    <n v="6"/>
    <n v="6"/>
    <n v="10"/>
    <x v="2"/>
    <m/>
    <n v="6"/>
    <n v="90"/>
    <n v="90"/>
    <x v="4"/>
    <x v="0"/>
    <m/>
    <m/>
    <n v="0"/>
  </r>
  <r>
    <x v="86"/>
    <x v="42"/>
    <n v="1"/>
    <n v="0"/>
    <n v="1"/>
    <n v="0"/>
    <n v="7"/>
    <n v="7"/>
    <n v="10"/>
    <x v="2"/>
    <m/>
    <n v="6"/>
    <n v="90"/>
    <n v="90"/>
    <x v="4"/>
    <x v="0"/>
    <m/>
    <m/>
    <n v="0"/>
  </r>
  <r>
    <x v="86"/>
    <x v="42"/>
    <n v="1"/>
    <n v="0"/>
    <n v="1"/>
    <n v="0"/>
    <n v="8"/>
    <n v="8"/>
    <n v="10"/>
    <x v="2"/>
    <m/>
    <n v="6"/>
    <n v="90"/>
    <n v="90"/>
    <x v="4"/>
    <x v="0"/>
    <m/>
    <m/>
    <n v="0"/>
  </r>
  <r>
    <x v="86"/>
    <x v="42"/>
    <n v="1"/>
    <n v="0"/>
    <n v="1"/>
    <n v="0"/>
    <n v="9"/>
    <n v="9"/>
    <n v="10"/>
    <x v="2"/>
    <m/>
    <n v="6"/>
    <n v="1"/>
    <n v="1"/>
    <x v="4"/>
    <x v="0"/>
    <m/>
    <m/>
    <n v="0"/>
  </r>
  <r>
    <x v="87"/>
    <x v="4"/>
    <n v="1"/>
    <n v="0"/>
    <n v="1"/>
    <n v="0"/>
    <n v="5"/>
    <n v="5"/>
    <n v="10"/>
    <x v="2"/>
    <n v="45"/>
    <n v="45"/>
    <n v="120"/>
    <n v="120"/>
    <x v="4"/>
    <x v="2"/>
    <m/>
    <m/>
    <n v="0"/>
  </r>
  <r>
    <x v="87"/>
    <x v="4"/>
    <n v="1"/>
    <n v="0"/>
    <n v="1"/>
    <n v="0"/>
    <n v="5"/>
    <n v="6"/>
    <n v="8"/>
    <x v="1"/>
    <n v="65"/>
    <n v="65"/>
    <n v="120"/>
    <n v="120"/>
    <x v="4"/>
    <x v="2"/>
    <m/>
    <m/>
    <n v="0"/>
  </r>
  <r>
    <x v="87"/>
    <x v="4"/>
    <n v="1"/>
    <n v="0"/>
    <n v="1"/>
    <n v="0"/>
    <n v="6.5"/>
    <n v="7"/>
    <n v="8"/>
    <x v="1"/>
    <n v="75"/>
    <n v="75"/>
    <n v="120"/>
    <n v="120"/>
    <x v="4"/>
    <x v="2"/>
    <m/>
    <m/>
    <n v="0"/>
  </r>
  <r>
    <x v="87"/>
    <x v="4"/>
    <n v="1"/>
    <n v="0"/>
    <n v="1"/>
    <n v="0"/>
    <n v="7"/>
    <n v="7.5"/>
    <n v="6"/>
    <x v="5"/>
    <n v="85"/>
    <n v="85"/>
    <n v="120"/>
    <n v="120"/>
    <x v="4"/>
    <x v="2"/>
    <m/>
    <m/>
    <n v="0"/>
  </r>
  <r>
    <x v="87"/>
    <x v="4"/>
    <n v="1"/>
    <n v="0"/>
    <n v="1"/>
    <n v="0"/>
    <n v="8"/>
    <n v="8.5"/>
    <n v="6"/>
    <x v="5"/>
    <n v="95"/>
    <n v="95"/>
    <n v="120"/>
    <n v="120"/>
    <x v="4"/>
    <x v="2"/>
    <m/>
    <m/>
    <n v="0"/>
  </r>
  <r>
    <x v="87"/>
    <x v="0"/>
    <n v="1"/>
    <n v="0"/>
    <n v="1"/>
    <n v="0"/>
    <n v="5"/>
    <n v="5"/>
    <n v="4"/>
    <x v="8"/>
    <n v="25"/>
    <n v="25"/>
    <n v="120"/>
    <n v="120"/>
    <x v="4"/>
    <x v="7"/>
    <m/>
    <m/>
    <n v="0"/>
  </r>
  <r>
    <x v="87"/>
    <x v="0"/>
    <n v="1"/>
    <n v="0"/>
    <n v="1"/>
    <n v="0"/>
    <n v="5"/>
    <n v="5"/>
    <n v="4"/>
    <x v="8"/>
    <n v="35"/>
    <n v="35"/>
    <n v="120"/>
    <n v="120"/>
    <x v="4"/>
    <x v="7"/>
    <m/>
    <m/>
    <n v="0"/>
  </r>
  <r>
    <x v="87"/>
    <x v="0"/>
    <n v="1"/>
    <n v="0"/>
    <n v="1"/>
    <n v="0"/>
    <n v="6"/>
    <n v="5.5"/>
    <n v="4"/>
    <x v="8"/>
    <n v="45"/>
    <n v="45"/>
    <n v="180"/>
    <n v="180"/>
    <x v="4"/>
    <x v="7"/>
    <m/>
    <m/>
    <n v="0"/>
  </r>
  <r>
    <x v="87"/>
    <x v="0"/>
    <n v="1"/>
    <n v="0"/>
    <n v="1"/>
    <n v="0"/>
    <n v="7"/>
    <n v="6.5"/>
    <n v="4"/>
    <x v="8"/>
    <n v="50"/>
    <n v="50"/>
    <n v="180"/>
    <n v="180"/>
    <x v="4"/>
    <x v="7"/>
    <m/>
    <m/>
    <n v="0"/>
  </r>
  <r>
    <x v="87"/>
    <x v="0"/>
    <n v="1"/>
    <n v="0"/>
    <n v="1"/>
    <n v="0"/>
    <n v="7.5"/>
    <n v="7.5"/>
    <n v="4"/>
    <x v="8"/>
    <n v="55"/>
    <n v="55"/>
    <n v="180"/>
    <n v="180"/>
    <x v="4"/>
    <x v="7"/>
    <m/>
    <m/>
    <n v="0"/>
  </r>
  <r>
    <x v="87"/>
    <x v="14"/>
    <n v="1"/>
    <n v="0"/>
    <n v="1"/>
    <n v="0"/>
    <n v="7"/>
    <n v="7"/>
    <n v="10"/>
    <x v="2"/>
    <m/>
    <n v="18"/>
    <n v="120"/>
    <n v="120"/>
    <x v="4"/>
    <x v="0"/>
    <m/>
    <m/>
    <n v="0"/>
  </r>
  <r>
    <x v="87"/>
    <x v="14"/>
    <n v="1"/>
    <n v="0"/>
    <n v="1"/>
    <n v="0"/>
    <n v="8"/>
    <n v="8"/>
    <n v="10"/>
    <x v="2"/>
    <m/>
    <n v="18"/>
    <n v="120"/>
    <n v="120"/>
    <x v="4"/>
    <x v="0"/>
    <m/>
    <m/>
    <n v="0"/>
  </r>
  <r>
    <x v="87"/>
    <x v="14"/>
    <n v="1"/>
    <n v="0"/>
    <n v="1"/>
    <n v="0"/>
    <n v="9"/>
    <n v="9"/>
    <n v="8"/>
    <x v="1"/>
    <m/>
    <n v="20.3"/>
    <n v="120"/>
    <n v="120"/>
    <x v="4"/>
    <x v="0"/>
    <m/>
    <m/>
    <n v="0"/>
  </r>
  <r>
    <x v="87"/>
    <x v="7"/>
    <n v="1"/>
    <n v="0"/>
    <n v="1"/>
    <n v="0"/>
    <n v="6"/>
    <n v="6"/>
    <n v="12"/>
    <x v="0"/>
    <m/>
    <n v="14"/>
    <n v="120"/>
    <n v="120"/>
    <x v="4"/>
    <x v="0"/>
    <m/>
    <m/>
    <n v="0"/>
  </r>
  <r>
    <x v="87"/>
    <x v="7"/>
    <n v="1"/>
    <n v="0"/>
    <n v="1"/>
    <n v="0"/>
    <n v="8"/>
    <n v="8"/>
    <n v="10"/>
    <x v="2"/>
    <m/>
    <n v="12"/>
    <n v="120"/>
    <n v="120"/>
    <x v="4"/>
    <x v="0"/>
    <m/>
    <m/>
    <n v="0"/>
  </r>
  <r>
    <x v="87"/>
    <x v="7"/>
    <n v="1"/>
    <n v="0"/>
    <n v="1"/>
    <n v="0"/>
    <n v="8"/>
    <n v="8"/>
    <n v="8"/>
    <x v="1"/>
    <m/>
    <n v="12"/>
    <n v="120"/>
    <n v="120"/>
    <x v="4"/>
    <x v="0"/>
    <m/>
    <m/>
    <n v="0"/>
  </r>
  <r>
    <x v="87"/>
    <x v="43"/>
    <n v="1"/>
    <n v="0"/>
    <n v="1"/>
    <n v="0"/>
    <n v="7"/>
    <n v="7"/>
    <n v="10"/>
    <x v="2"/>
    <m/>
    <n v="8"/>
    <n v="120"/>
    <n v="120"/>
    <x v="4"/>
    <x v="0"/>
    <m/>
    <m/>
    <n v="0"/>
  </r>
  <r>
    <x v="87"/>
    <x v="43"/>
    <n v="1"/>
    <n v="0"/>
    <n v="1"/>
    <n v="0"/>
    <n v="8"/>
    <n v="8"/>
    <n v="8"/>
    <x v="1"/>
    <m/>
    <n v="10"/>
    <n v="120"/>
    <n v="120"/>
    <x v="4"/>
    <x v="0"/>
    <m/>
    <m/>
    <n v="0"/>
  </r>
  <r>
    <x v="87"/>
    <x v="43"/>
    <n v="1"/>
    <n v="0"/>
    <n v="1"/>
    <n v="0"/>
    <n v="9"/>
    <n v="9"/>
    <n v="8"/>
    <x v="1"/>
    <m/>
    <n v="10"/>
    <n v="1"/>
    <n v="1"/>
    <x v="4"/>
    <x v="0"/>
    <m/>
    <m/>
    <n v="0"/>
  </r>
  <r>
    <x v="88"/>
    <x v="4"/>
    <n v="1"/>
    <n v="0"/>
    <n v="1"/>
    <n v="0"/>
    <n v="5"/>
    <n v="5"/>
    <n v="5"/>
    <x v="3"/>
    <n v="75"/>
    <n v="75"/>
    <n v="90"/>
    <n v="90"/>
    <x v="4"/>
    <x v="0"/>
    <m/>
    <m/>
    <n v="0"/>
  </r>
  <r>
    <x v="88"/>
    <x v="4"/>
    <n v="1"/>
    <n v="0"/>
    <n v="1"/>
    <n v="0"/>
    <n v="5"/>
    <n v="5"/>
    <n v="4"/>
    <x v="8"/>
    <n v="100"/>
    <n v="100"/>
    <n v="120"/>
    <n v="120"/>
    <x v="4"/>
    <x v="0"/>
    <m/>
    <m/>
    <n v="0"/>
  </r>
  <r>
    <x v="88"/>
    <x v="4"/>
    <n v="1"/>
    <n v="0"/>
    <n v="1"/>
    <n v="0"/>
    <n v="5.5"/>
    <n v="5"/>
    <n v="3"/>
    <x v="6"/>
    <n v="110"/>
    <n v="110"/>
    <n v="180"/>
    <n v="180"/>
    <x v="4"/>
    <x v="0"/>
    <m/>
    <m/>
    <n v="0"/>
  </r>
  <r>
    <x v="88"/>
    <x v="4"/>
    <n v="1"/>
    <n v="0"/>
    <n v="1"/>
    <n v="0"/>
    <n v="5.5"/>
    <n v="5.5"/>
    <n v="2"/>
    <x v="7"/>
    <n v="120"/>
    <n v="120"/>
    <n v="180"/>
    <n v="180"/>
    <x v="4"/>
    <x v="0"/>
    <m/>
    <m/>
    <n v="0"/>
  </r>
  <r>
    <x v="88"/>
    <x v="4"/>
    <n v="1"/>
    <n v="0"/>
    <n v="1"/>
    <n v="0"/>
    <n v="6"/>
    <n v="6"/>
    <n v="1"/>
    <x v="9"/>
    <n v="130"/>
    <n v="130"/>
    <n v="180"/>
    <n v="180"/>
    <x v="4"/>
    <x v="0"/>
    <m/>
    <m/>
    <n v="0"/>
  </r>
  <r>
    <x v="88"/>
    <x v="4"/>
    <n v="1"/>
    <n v="0"/>
    <n v="1"/>
    <n v="0"/>
    <n v="5.5"/>
    <n v="5"/>
    <n v="8"/>
    <x v="1"/>
    <n v="90"/>
    <n v="90"/>
    <n v="180"/>
    <n v="180"/>
    <x v="4"/>
    <x v="0"/>
    <m/>
    <m/>
    <n v="0"/>
  </r>
  <r>
    <x v="88"/>
    <x v="10"/>
    <n v="2"/>
    <n v="2"/>
    <n v="2"/>
    <n v="0"/>
    <n v="5"/>
    <n v="5"/>
    <n v="2"/>
    <x v="7"/>
    <n v="40"/>
    <n v="40"/>
    <n v="90"/>
    <n v="90"/>
    <x v="4"/>
    <x v="1"/>
    <m/>
    <m/>
    <n v="0"/>
  </r>
  <r>
    <x v="88"/>
    <x v="10"/>
    <n v="2"/>
    <n v="2"/>
    <n v="2"/>
    <n v="0"/>
    <n v="5"/>
    <n v="5"/>
    <n v="2"/>
    <x v="7"/>
    <n v="60"/>
    <n v="60"/>
    <n v="120"/>
    <n v="120"/>
    <x v="4"/>
    <x v="1"/>
    <m/>
    <m/>
    <n v="0"/>
  </r>
  <r>
    <x v="88"/>
    <x v="10"/>
    <n v="2"/>
    <n v="2"/>
    <n v="2"/>
    <n v="0"/>
    <n v="5.5"/>
    <n v="5"/>
    <n v="2"/>
    <x v="7"/>
    <n v="70"/>
    <n v="70"/>
    <n v="180"/>
    <n v="180"/>
    <x v="4"/>
    <x v="1"/>
    <m/>
    <m/>
    <n v="0"/>
  </r>
  <r>
    <x v="88"/>
    <x v="10"/>
    <n v="2"/>
    <n v="2"/>
    <n v="2"/>
    <n v="0"/>
    <n v="6"/>
    <n v="5.5"/>
    <n v="2"/>
    <x v="7"/>
    <n v="80"/>
    <n v="80"/>
    <n v="180"/>
    <n v="180"/>
    <x v="4"/>
    <x v="1"/>
    <m/>
    <m/>
    <n v="0"/>
  </r>
  <r>
    <x v="88"/>
    <x v="10"/>
    <n v="2"/>
    <n v="2"/>
    <n v="2"/>
    <n v="0"/>
    <n v="7"/>
    <n v="6"/>
    <n v="2"/>
    <x v="7"/>
    <n v="90"/>
    <n v="90"/>
    <n v="180"/>
    <n v="180"/>
    <x v="4"/>
    <x v="1"/>
    <m/>
    <m/>
    <n v="0"/>
  </r>
  <r>
    <x v="88"/>
    <x v="0"/>
    <n v="3"/>
    <n v="2"/>
    <n v="1"/>
    <n v="0"/>
    <n v="5"/>
    <n v="5"/>
    <n v="2"/>
    <x v="7"/>
    <n v="35"/>
    <n v="35"/>
    <n v="90"/>
    <n v="90"/>
    <x v="4"/>
    <x v="0"/>
    <m/>
    <m/>
    <n v="0"/>
  </r>
  <r>
    <x v="88"/>
    <x v="0"/>
    <n v="3"/>
    <n v="2"/>
    <n v="1"/>
    <n v="0"/>
    <n v="5"/>
    <n v="6"/>
    <n v="2"/>
    <x v="7"/>
    <n v="45"/>
    <n v="45"/>
    <n v="120"/>
    <n v="120"/>
    <x v="4"/>
    <x v="0"/>
    <m/>
    <m/>
    <n v="0"/>
  </r>
  <r>
    <x v="88"/>
    <x v="0"/>
    <n v="3"/>
    <n v="2"/>
    <n v="1"/>
    <n v="0"/>
    <n v="5.5"/>
    <n v="7.5"/>
    <n v="2"/>
    <x v="7"/>
    <n v="55"/>
    <n v="55"/>
    <n v="180"/>
    <n v="180"/>
    <x v="4"/>
    <x v="0"/>
    <m/>
    <m/>
    <n v="0"/>
  </r>
  <r>
    <x v="88"/>
    <x v="0"/>
    <n v="3"/>
    <n v="2"/>
    <n v="1"/>
    <n v="0"/>
    <n v="6.5"/>
    <n v="9"/>
    <n v="2"/>
    <x v="7"/>
    <n v="60"/>
    <n v="60"/>
    <n v="180"/>
    <n v="180"/>
    <x v="4"/>
    <x v="0"/>
    <m/>
    <m/>
    <n v="0"/>
  </r>
  <r>
    <x v="88"/>
    <x v="0"/>
    <n v="3"/>
    <n v="2"/>
    <n v="1"/>
    <n v="0"/>
    <n v="7"/>
    <n v="0"/>
    <n v="2"/>
    <x v="14"/>
    <n v="60"/>
    <n v="60"/>
    <n v="1"/>
    <n v="1"/>
    <x v="4"/>
    <x v="0"/>
    <m/>
    <m/>
    <n v="0"/>
  </r>
  <r>
    <x v="89"/>
    <x v="10"/>
    <n v="1"/>
    <n v="0"/>
    <n v="1"/>
    <n v="0"/>
    <n v="5"/>
    <n v="5"/>
    <n v="5"/>
    <x v="3"/>
    <n v="70"/>
    <n v="70"/>
    <n v="90"/>
    <n v="90"/>
    <x v="4"/>
    <x v="0"/>
    <m/>
    <m/>
    <n v="0"/>
  </r>
  <r>
    <x v="89"/>
    <x v="10"/>
    <n v="1"/>
    <n v="0"/>
    <n v="1"/>
    <n v="0"/>
    <n v="7.8"/>
    <n v="6"/>
    <n v="4"/>
    <x v="8"/>
    <n v="90"/>
    <n v="90"/>
    <n v="180"/>
    <n v="180"/>
    <x v="4"/>
    <x v="0"/>
    <m/>
    <m/>
    <n v="0"/>
  </r>
  <r>
    <x v="89"/>
    <x v="10"/>
    <n v="1"/>
    <n v="0"/>
    <n v="1"/>
    <n v="0"/>
    <n v="8.5"/>
    <n v="7.5"/>
    <n v="3"/>
    <x v="6"/>
    <n v="110"/>
    <n v="110"/>
    <n v="300"/>
    <n v="300"/>
    <x v="4"/>
    <x v="0"/>
    <m/>
    <m/>
    <n v="0"/>
  </r>
  <r>
    <x v="89"/>
    <x v="10"/>
    <n v="1"/>
    <n v="0"/>
    <n v="1"/>
    <n v="0"/>
    <n v="7.5"/>
    <n v="7"/>
    <n v="6"/>
    <x v="5"/>
    <n v="90"/>
    <n v="90"/>
    <n v="300"/>
    <n v="300"/>
    <x v="4"/>
    <x v="0"/>
    <m/>
    <m/>
    <n v="0"/>
  </r>
  <r>
    <x v="89"/>
    <x v="10"/>
    <n v="1"/>
    <n v="0"/>
    <n v="1"/>
    <n v="0"/>
    <n v="8"/>
    <n v="7.5"/>
    <n v="6"/>
    <x v="5"/>
    <n v="97.5"/>
    <n v="97.5"/>
    <n v="300"/>
    <n v="300"/>
    <x v="4"/>
    <x v="0"/>
    <m/>
    <m/>
    <n v="0"/>
  </r>
  <r>
    <x v="89"/>
    <x v="10"/>
    <n v="1"/>
    <n v="0"/>
    <n v="1"/>
    <n v="0"/>
    <n v="9"/>
    <n v="8"/>
    <n v="6"/>
    <x v="5"/>
    <n v="105"/>
    <n v="105"/>
    <n v="300"/>
    <n v="300"/>
    <x v="4"/>
    <x v="0"/>
    <m/>
    <m/>
    <n v="0"/>
  </r>
  <r>
    <x v="89"/>
    <x v="1"/>
    <n v="1"/>
    <n v="0"/>
    <n v="1"/>
    <n v="0"/>
    <n v="7"/>
    <n v="7"/>
    <n v="12"/>
    <x v="0"/>
    <m/>
    <n v="39"/>
    <n v="90"/>
    <n v="90"/>
    <x v="4"/>
    <x v="0"/>
    <m/>
    <m/>
    <n v="0"/>
  </r>
  <r>
    <x v="89"/>
    <x v="1"/>
    <n v="1"/>
    <n v="0"/>
    <n v="1"/>
    <n v="0"/>
    <n v="8"/>
    <n v="8"/>
    <n v="10"/>
    <x v="2"/>
    <m/>
    <n v="45"/>
    <n v="90"/>
    <n v="90"/>
    <x v="4"/>
    <x v="0"/>
    <m/>
    <m/>
    <n v="0"/>
  </r>
  <r>
    <x v="89"/>
    <x v="1"/>
    <n v="1"/>
    <n v="0"/>
    <n v="1"/>
    <n v="0"/>
    <n v="9.5"/>
    <n v="9.5"/>
    <n v="8"/>
    <x v="1"/>
    <m/>
    <n v="52"/>
    <n v="120"/>
    <n v="120"/>
    <x v="4"/>
    <x v="0"/>
    <m/>
    <m/>
    <n v="0"/>
  </r>
  <r>
    <x v="89"/>
    <x v="11"/>
    <n v="1"/>
    <n v="0"/>
    <n v="1"/>
    <n v="0"/>
    <n v="6"/>
    <n v="6"/>
    <n v="10"/>
    <x v="2"/>
    <m/>
    <n v="63"/>
    <n v="10"/>
    <n v="10"/>
    <x v="4"/>
    <x v="4"/>
    <m/>
    <m/>
    <n v="0"/>
  </r>
  <r>
    <x v="89"/>
    <x v="18"/>
    <n v="1"/>
    <n v="0"/>
    <n v="1"/>
    <n v="0"/>
    <n v="6"/>
    <n v="7.5"/>
    <n v="10"/>
    <x v="2"/>
    <m/>
    <n v="36"/>
    <n v="120"/>
    <n v="120"/>
    <x v="4"/>
    <x v="4"/>
    <m/>
    <m/>
    <n v="0"/>
  </r>
  <r>
    <x v="89"/>
    <x v="11"/>
    <n v="1"/>
    <n v="0"/>
    <n v="1"/>
    <n v="0"/>
    <n v="7"/>
    <n v="7"/>
    <n v="8"/>
    <x v="1"/>
    <m/>
    <n v="63"/>
    <n v="10"/>
    <n v="10"/>
    <x v="4"/>
    <x v="4"/>
    <m/>
    <m/>
    <n v="0"/>
  </r>
  <r>
    <x v="89"/>
    <x v="18"/>
    <n v="1"/>
    <n v="0"/>
    <n v="1"/>
    <n v="0"/>
    <n v="7"/>
    <n v="7"/>
    <n v="8"/>
    <x v="1"/>
    <m/>
    <n v="36"/>
    <n v="120"/>
    <n v="120"/>
    <x v="4"/>
    <x v="4"/>
    <m/>
    <m/>
    <n v="0"/>
  </r>
  <r>
    <x v="89"/>
    <x v="11"/>
    <n v="1"/>
    <n v="0"/>
    <n v="1"/>
    <n v="0"/>
    <n v="9"/>
    <n v="8"/>
    <n v="8"/>
    <x v="1"/>
    <m/>
    <n v="77"/>
    <n v="10"/>
    <n v="10"/>
    <x v="4"/>
    <x v="4"/>
    <m/>
    <m/>
    <n v="0"/>
  </r>
  <r>
    <x v="89"/>
    <x v="18"/>
    <n v="1"/>
    <n v="0"/>
    <n v="1"/>
    <n v="0"/>
    <n v="9"/>
    <n v="9"/>
    <n v="8"/>
    <x v="1"/>
    <m/>
    <n v="36"/>
    <n v="120"/>
    <n v="120"/>
    <x v="4"/>
    <x v="4"/>
    <m/>
    <m/>
    <n v="0"/>
  </r>
  <r>
    <x v="89"/>
    <x v="38"/>
    <n v="1"/>
    <n v="0"/>
    <n v="1"/>
    <n v="0"/>
    <n v="6"/>
    <n v="6"/>
    <n v="10"/>
    <x v="2"/>
    <m/>
    <n v="43"/>
    <n v="10"/>
    <n v="10"/>
    <x v="4"/>
    <x v="4"/>
    <m/>
    <m/>
    <n v="0"/>
  </r>
  <r>
    <x v="89"/>
    <x v="39"/>
    <n v="1"/>
    <n v="0"/>
    <n v="1"/>
    <n v="0"/>
    <n v="7"/>
    <n v="7"/>
    <n v="10"/>
    <x v="2"/>
    <m/>
    <n v="70"/>
    <n v="120"/>
    <n v="120"/>
    <x v="4"/>
    <x v="4"/>
    <m/>
    <m/>
    <n v="0"/>
  </r>
  <r>
    <x v="89"/>
    <x v="38"/>
    <n v="1"/>
    <n v="0"/>
    <n v="1"/>
    <n v="0"/>
    <n v="7"/>
    <n v="7"/>
    <n v="8"/>
    <x v="1"/>
    <m/>
    <n v="50"/>
    <n v="10"/>
    <n v="10"/>
    <x v="4"/>
    <x v="4"/>
    <m/>
    <m/>
    <n v="0"/>
  </r>
  <r>
    <x v="89"/>
    <x v="39"/>
    <n v="1"/>
    <n v="0"/>
    <n v="1"/>
    <n v="0"/>
    <n v="8"/>
    <n v="8"/>
    <n v="8"/>
    <x v="1"/>
    <m/>
    <n v="77"/>
    <n v="120"/>
    <n v="120"/>
    <x v="4"/>
    <x v="4"/>
    <m/>
    <m/>
    <n v="0"/>
  </r>
  <r>
    <x v="89"/>
    <x v="38"/>
    <n v="1"/>
    <n v="0"/>
    <n v="1"/>
    <n v="0"/>
    <n v="8"/>
    <n v="9.5"/>
    <n v="8"/>
    <x v="10"/>
    <m/>
    <n v="57"/>
    <n v="10"/>
    <n v="10"/>
    <x v="4"/>
    <x v="4"/>
    <m/>
    <m/>
    <n v="0"/>
  </r>
  <r>
    <x v="89"/>
    <x v="39"/>
    <n v="1"/>
    <n v="0"/>
    <n v="1"/>
    <n v="0"/>
    <n v="9"/>
    <n v="8"/>
    <n v="8"/>
    <x v="1"/>
    <m/>
    <n v="84"/>
    <n v="1"/>
    <n v="1"/>
    <x v="4"/>
    <x v="4"/>
    <m/>
    <m/>
    <n v="0"/>
  </r>
  <r>
    <x v="90"/>
    <x v="0"/>
    <n v="1"/>
    <n v="0"/>
    <n v="1"/>
    <n v="0"/>
    <n v="5"/>
    <n v="5"/>
    <n v="5"/>
    <x v="3"/>
    <n v="35"/>
    <n v="35"/>
    <n v="90"/>
    <n v="90"/>
    <x v="4"/>
    <x v="0"/>
    <m/>
    <m/>
    <n v="0"/>
  </r>
  <r>
    <x v="90"/>
    <x v="0"/>
    <n v="1"/>
    <n v="0"/>
    <n v="1"/>
    <n v="0"/>
    <n v="5"/>
    <n v="5"/>
    <n v="4"/>
    <x v="8"/>
    <n v="45"/>
    <n v="45"/>
    <n v="120"/>
    <n v="120"/>
    <x v="4"/>
    <x v="0"/>
    <m/>
    <m/>
    <n v="0"/>
  </r>
  <r>
    <x v="90"/>
    <x v="0"/>
    <n v="1"/>
    <n v="0"/>
    <n v="1"/>
    <n v="0"/>
    <n v="6"/>
    <n v="7"/>
    <n v="3"/>
    <x v="6"/>
    <n v="55"/>
    <n v="55"/>
    <n v="180"/>
    <n v="180"/>
    <x v="4"/>
    <x v="0"/>
    <m/>
    <m/>
    <n v="0"/>
  </r>
  <r>
    <x v="90"/>
    <x v="0"/>
    <n v="1"/>
    <n v="0"/>
    <n v="1"/>
    <n v="0"/>
    <n v="6.5"/>
    <n v="8"/>
    <n v="2"/>
    <x v="7"/>
    <n v="60"/>
    <n v="60"/>
    <n v="300"/>
    <n v="300"/>
    <x v="4"/>
    <x v="0"/>
    <m/>
    <m/>
    <n v="0"/>
  </r>
  <r>
    <x v="90"/>
    <x v="0"/>
    <n v="1"/>
    <n v="0"/>
    <n v="1"/>
    <n v="0"/>
    <n v="7.5"/>
    <n v="9"/>
    <n v="1"/>
    <x v="9"/>
    <n v="65"/>
    <n v="65"/>
    <n v="300"/>
    <n v="300"/>
    <x v="4"/>
    <x v="0"/>
    <m/>
    <m/>
    <n v="0"/>
  </r>
  <r>
    <x v="90"/>
    <x v="0"/>
    <n v="1"/>
    <n v="0"/>
    <n v="1"/>
    <n v="0"/>
    <n v="8.5"/>
    <n v="9"/>
    <n v="7"/>
    <x v="10"/>
    <n v="52.5"/>
    <n v="52.5"/>
    <n v="300"/>
    <n v="300"/>
    <x v="4"/>
    <x v="0"/>
    <m/>
    <m/>
    <n v="0"/>
  </r>
  <r>
    <x v="90"/>
    <x v="0"/>
    <n v="1"/>
    <n v="0"/>
    <n v="1"/>
    <n v="0"/>
    <n v="8.5"/>
    <n v="8.5"/>
    <n v="2"/>
    <x v="7"/>
    <m/>
    <n v="60"/>
    <n v="300"/>
    <n v="300"/>
    <x v="4"/>
    <x v="0"/>
    <m/>
    <m/>
    <n v="0"/>
  </r>
  <r>
    <x v="90"/>
    <x v="20"/>
    <n v="1"/>
    <n v="0"/>
    <n v="1"/>
    <n v="0"/>
    <n v="7"/>
    <n v="7"/>
    <n v="12"/>
    <x v="0"/>
    <m/>
    <n v="39"/>
    <n v="90"/>
    <n v="90"/>
    <x v="4"/>
    <x v="0"/>
    <m/>
    <m/>
    <n v="0"/>
  </r>
  <r>
    <x v="90"/>
    <x v="20"/>
    <n v="1"/>
    <n v="0"/>
    <n v="1"/>
    <n v="0"/>
    <n v="8"/>
    <n v="8"/>
    <n v="10"/>
    <x v="2"/>
    <m/>
    <n v="47.3"/>
    <n v="90"/>
    <n v="90"/>
    <x v="4"/>
    <x v="0"/>
    <m/>
    <m/>
    <n v="0"/>
  </r>
  <r>
    <x v="90"/>
    <x v="20"/>
    <n v="1"/>
    <n v="0"/>
    <n v="1"/>
    <n v="0"/>
    <n v="9"/>
    <n v="9"/>
    <n v="8"/>
    <x v="1"/>
    <m/>
    <n v="54.3"/>
    <n v="120"/>
    <n v="120"/>
    <x v="4"/>
    <x v="0"/>
    <m/>
    <m/>
    <n v="0"/>
  </r>
  <r>
    <x v="90"/>
    <x v="40"/>
    <n v="1"/>
    <n v="0"/>
    <n v="1"/>
    <n v="0"/>
    <n v="7"/>
    <n v="7"/>
    <n v="10"/>
    <x v="2"/>
    <m/>
    <n v="6.8"/>
    <n v="10"/>
    <n v="10"/>
    <x v="4"/>
    <x v="4"/>
    <m/>
    <m/>
    <n v="0"/>
  </r>
  <r>
    <x v="90"/>
    <x v="41"/>
    <n v="1"/>
    <n v="0"/>
    <n v="1"/>
    <n v="0"/>
    <n v="7"/>
    <n v="7"/>
    <n v="10"/>
    <x v="2"/>
    <m/>
    <n v="9"/>
    <n v="120"/>
    <n v="120"/>
    <x v="4"/>
    <x v="4"/>
    <m/>
    <m/>
    <n v="0"/>
  </r>
  <r>
    <x v="90"/>
    <x v="40"/>
    <n v="1"/>
    <n v="0"/>
    <n v="1"/>
    <n v="0"/>
    <n v="8"/>
    <n v="8"/>
    <n v="8"/>
    <x v="1"/>
    <m/>
    <n v="6.8"/>
    <n v="10"/>
    <n v="10"/>
    <x v="4"/>
    <x v="4"/>
    <m/>
    <m/>
    <n v="0"/>
  </r>
  <r>
    <x v="90"/>
    <x v="41"/>
    <n v="1"/>
    <n v="0"/>
    <n v="1"/>
    <n v="0"/>
    <n v="8"/>
    <n v="8"/>
    <n v="8"/>
    <x v="1"/>
    <m/>
    <n v="9"/>
    <n v="120"/>
    <n v="120"/>
    <x v="4"/>
    <x v="4"/>
    <m/>
    <m/>
    <n v="0"/>
  </r>
  <r>
    <x v="90"/>
    <x v="40"/>
    <n v="1"/>
    <n v="0"/>
    <n v="1"/>
    <n v="0"/>
    <n v="9"/>
    <n v="9"/>
    <n v="8"/>
    <x v="1"/>
    <m/>
    <n v="6.8"/>
    <n v="10"/>
    <n v="10"/>
    <x v="4"/>
    <x v="4"/>
    <m/>
    <m/>
    <n v="0"/>
  </r>
  <r>
    <x v="90"/>
    <x v="41"/>
    <n v="1"/>
    <n v="0"/>
    <n v="1"/>
    <n v="0"/>
    <n v="9"/>
    <n v="9"/>
    <n v="8"/>
    <x v="1"/>
    <m/>
    <n v="9"/>
    <n v="120"/>
    <n v="120"/>
    <x v="4"/>
    <x v="4"/>
    <m/>
    <m/>
    <n v="0"/>
  </r>
  <r>
    <x v="90"/>
    <x v="36"/>
    <n v="1"/>
    <n v="0"/>
    <n v="1"/>
    <n v="0"/>
    <n v="7"/>
    <n v="7"/>
    <n v="10"/>
    <x v="2"/>
    <m/>
    <n v="45"/>
    <n v="10"/>
    <n v="10"/>
    <x v="4"/>
    <x v="4"/>
    <m/>
    <m/>
    <n v="0"/>
  </r>
  <r>
    <x v="90"/>
    <x v="37"/>
    <n v="1"/>
    <n v="0"/>
    <n v="1"/>
    <n v="0"/>
    <n v="7"/>
    <n v="7"/>
    <n v="10"/>
    <x v="2"/>
    <m/>
    <n v="45"/>
    <n v="120"/>
    <n v="120"/>
    <x v="4"/>
    <x v="4"/>
    <m/>
    <m/>
    <n v="0"/>
  </r>
  <r>
    <x v="90"/>
    <x v="36"/>
    <n v="1"/>
    <n v="0"/>
    <n v="1"/>
    <n v="0"/>
    <n v="8"/>
    <n v="8"/>
    <n v="8"/>
    <x v="1"/>
    <m/>
    <n v="45"/>
    <n v="10"/>
    <n v="10"/>
    <x v="4"/>
    <x v="4"/>
    <m/>
    <m/>
    <n v="0"/>
  </r>
  <r>
    <x v="90"/>
    <x v="37"/>
    <n v="1"/>
    <n v="0"/>
    <n v="1"/>
    <n v="0"/>
    <n v="8"/>
    <n v="8"/>
    <n v="8"/>
    <x v="1"/>
    <m/>
    <n v="45"/>
    <n v="120"/>
    <n v="120"/>
    <x v="4"/>
    <x v="4"/>
    <m/>
    <m/>
    <n v="0"/>
  </r>
  <r>
    <x v="90"/>
    <x v="36"/>
    <n v="1"/>
    <n v="0"/>
    <n v="1"/>
    <n v="0"/>
    <n v="9"/>
    <n v="9"/>
    <n v="8"/>
    <x v="1"/>
    <m/>
    <n v="45"/>
    <n v="10"/>
    <n v="10"/>
    <x v="4"/>
    <x v="4"/>
    <m/>
    <m/>
    <n v="0"/>
  </r>
  <r>
    <x v="90"/>
    <x v="37"/>
    <n v="1"/>
    <n v="0"/>
    <n v="1"/>
    <n v="0"/>
    <n v="9"/>
    <n v="9"/>
    <n v="8"/>
    <x v="1"/>
    <m/>
    <n v="45"/>
    <n v="120"/>
    <n v="120"/>
    <x v="4"/>
    <x v="4"/>
    <m/>
    <m/>
    <n v="0"/>
  </r>
  <r>
    <x v="90"/>
    <x v="42"/>
    <n v="1"/>
    <n v="0"/>
    <n v="1"/>
    <n v="0"/>
    <n v="6"/>
    <n v="6"/>
    <n v="10"/>
    <x v="2"/>
    <m/>
    <n v="6"/>
    <n v="90"/>
    <n v="90"/>
    <x v="4"/>
    <x v="0"/>
    <m/>
    <m/>
    <n v="0"/>
  </r>
  <r>
    <x v="90"/>
    <x v="42"/>
    <n v="1"/>
    <n v="0"/>
    <n v="1"/>
    <n v="0"/>
    <n v="7"/>
    <n v="7"/>
    <n v="10"/>
    <x v="2"/>
    <m/>
    <n v="6"/>
    <n v="90"/>
    <n v="90"/>
    <x v="4"/>
    <x v="0"/>
    <m/>
    <m/>
    <n v="0"/>
  </r>
  <r>
    <x v="90"/>
    <x v="42"/>
    <n v="1"/>
    <n v="0"/>
    <n v="1"/>
    <n v="0"/>
    <n v="8"/>
    <n v="8"/>
    <n v="10"/>
    <x v="2"/>
    <m/>
    <n v="6"/>
    <n v="90"/>
    <n v="90"/>
    <x v="4"/>
    <x v="0"/>
    <m/>
    <m/>
    <n v="0"/>
  </r>
  <r>
    <x v="90"/>
    <x v="42"/>
    <n v="1"/>
    <n v="0"/>
    <n v="1"/>
    <n v="0"/>
    <n v="9"/>
    <n v="9"/>
    <n v="10"/>
    <x v="2"/>
    <m/>
    <n v="6"/>
    <n v="1"/>
    <n v="1"/>
    <x v="4"/>
    <x v="0"/>
    <m/>
    <m/>
    <n v="0"/>
  </r>
  <r>
    <x v="91"/>
    <x v="4"/>
    <n v="1"/>
    <n v="0"/>
    <n v="1"/>
    <n v="0"/>
    <n v="5"/>
    <n v="5"/>
    <n v="10"/>
    <x v="2"/>
    <n v="50"/>
    <n v="50"/>
    <n v="120"/>
    <n v="120"/>
    <x v="4"/>
    <x v="2"/>
    <m/>
    <m/>
    <n v="0"/>
  </r>
  <r>
    <x v="91"/>
    <x v="4"/>
    <n v="1"/>
    <n v="0"/>
    <n v="1"/>
    <n v="0"/>
    <n v="6"/>
    <n v="6"/>
    <n v="8"/>
    <x v="1"/>
    <n v="70"/>
    <n v="70"/>
    <n v="120"/>
    <n v="120"/>
    <x v="4"/>
    <x v="2"/>
    <m/>
    <m/>
    <n v="0"/>
  </r>
  <r>
    <x v="91"/>
    <x v="4"/>
    <n v="1"/>
    <n v="0"/>
    <n v="1"/>
    <n v="0"/>
    <n v="7.5"/>
    <n v="7"/>
    <n v="8"/>
    <x v="1"/>
    <n v="80"/>
    <n v="80"/>
    <n v="120"/>
    <n v="120"/>
    <x v="4"/>
    <x v="2"/>
    <m/>
    <m/>
    <n v="0"/>
  </r>
  <r>
    <x v="91"/>
    <x v="4"/>
    <n v="1"/>
    <n v="0"/>
    <n v="1"/>
    <n v="0"/>
    <n v="8"/>
    <n v="8"/>
    <n v="6"/>
    <x v="5"/>
    <n v="90"/>
    <n v="90"/>
    <n v="120"/>
    <n v="120"/>
    <x v="4"/>
    <x v="2"/>
    <m/>
    <m/>
    <n v="0"/>
  </r>
  <r>
    <x v="91"/>
    <x v="4"/>
    <n v="1"/>
    <n v="0"/>
    <n v="1"/>
    <n v="0"/>
    <n v="9"/>
    <n v="9"/>
    <n v="6"/>
    <x v="5"/>
    <n v="100"/>
    <n v="100"/>
    <n v="120"/>
    <n v="120"/>
    <x v="4"/>
    <x v="2"/>
    <m/>
    <m/>
    <n v="0"/>
  </r>
  <r>
    <x v="91"/>
    <x v="0"/>
    <n v="1"/>
    <n v="0"/>
    <n v="1"/>
    <n v="0"/>
    <n v="5"/>
    <n v="5"/>
    <n v="4"/>
    <x v="8"/>
    <n v="30"/>
    <n v="30"/>
    <n v="120"/>
    <n v="120"/>
    <x v="4"/>
    <x v="7"/>
    <m/>
    <m/>
    <n v="0"/>
  </r>
  <r>
    <x v="91"/>
    <x v="0"/>
    <n v="1"/>
    <n v="0"/>
    <n v="1"/>
    <n v="0"/>
    <n v="6"/>
    <n v="5"/>
    <n v="4"/>
    <x v="8"/>
    <n v="40"/>
    <n v="40"/>
    <n v="120"/>
    <n v="120"/>
    <x v="4"/>
    <x v="7"/>
    <m/>
    <m/>
    <n v="0"/>
  </r>
  <r>
    <x v="91"/>
    <x v="0"/>
    <n v="1"/>
    <n v="0"/>
    <n v="1"/>
    <n v="0"/>
    <n v="7"/>
    <n v="6"/>
    <n v="4"/>
    <x v="8"/>
    <n v="50"/>
    <n v="50"/>
    <n v="180"/>
    <n v="180"/>
    <x v="4"/>
    <x v="7"/>
    <m/>
    <m/>
    <n v="0"/>
  </r>
  <r>
    <x v="91"/>
    <x v="0"/>
    <n v="1"/>
    <n v="0"/>
    <n v="1"/>
    <n v="0"/>
    <n v="8"/>
    <n v="7"/>
    <n v="4"/>
    <x v="8"/>
    <n v="55"/>
    <n v="55"/>
    <n v="180"/>
    <n v="180"/>
    <x v="4"/>
    <x v="7"/>
    <m/>
    <m/>
    <n v="0"/>
  </r>
  <r>
    <x v="91"/>
    <x v="0"/>
    <n v="1"/>
    <n v="0"/>
    <n v="1"/>
    <n v="0"/>
    <n v="8.5"/>
    <n v="8"/>
    <n v="4"/>
    <x v="1"/>
    <n v="57.5"/>
    <n v="57.5"/>
    <n v="180"/>
    <n v="180"/>
    <x v="4"/>
    <x v="7"/>
    <m/>
    <m/>
    <n v="0"/>
  </r>
  <r>
    <x v="91"/>
    <x v="14"/>
    <n v="1"/>
    <n v="0"/>
    <n v="1"/>
    <n v="0"/>
    <n v="7"/>
    <n v="7"/>
    <n v="10"/>
    <x v="2"/>
    <m/>
    <n v="15"/>
    <n v="120"/>
    <n v="120"/>
    <x v="4"/>
    <x v="0"/>
    <m/>
    <m/>
    <n v="0"/>
  </r>
  <r>
    <x v="91"/>
    <x v="14"/>
    <n v="1"/>
    <n v="0"/>
    <n v="1"/>
    <n v="0"/>
    <n v="8"/>
    <n v="8"/>
    <n v="10"/>
    <x v="2"/>
    <m/>
    <n v="15"/>
    <n v="120"/>
    <n v="120"/>
    <x v="4"/>
    <x v="0"/>
    <m/>
    <m/>
    <n v="0"/>
  </r>
  <r>
    <x v="91"/>
    <x v="14"/>
    <n v="1"/>
    <n v="0"/>
    <n v="1"/>
    <n v="0"/>
    <n v="9"/>
    <n v="9"/>
    <n v="8"/>
    <x v="1"/>
    <m/>
    <n v="15"/>
    <n v="120"/>
    <n v="120"/>
    <x v="4"/>
    <x v="0"/>
    <m/>
    <m/>
    <n v="0"/>
  </r>
  <r>
    <x v="91"/>
    <x v="7"/>
    <n v="1"/>
    <n v="0"/>
    <n v="1"/>
    <n v="0"/>
    <n v="6"/>
    <n v="6"/>
    <n v="12"/>
    <x v="0"/>
    <m/>
    <n v="15"/>
    <n v="120"/>
    <n v="120"/>
    <x v="4"/>
    <x v="0"/>
    <m/>
    <m/>
    <n v="0"/>
  </r>
  <r>
    <x v="91"/>
    <x v="7"/>
    <n v="1"/>
    <n v="0"/>
    <n v="1"/>
    <n v="0"/>
    <n v="8"/>
    <n v="8"/>
    <n v="10"/>
    <x v="2"/>
    <m/>
    <n v="15"/>
    <n v="120"/>
    <n v="120"/>
    <x v="4"/>
    <x v="0"/>
    <m/>
    <m/>
    <n v="0"/>
  </r>
  <r>
    <x v="91"/>
    <x v="7"/>
    <n v="1"/>
    <n v="0"/>
    <n v="1"/>
    <n v="0"/>
    <n v="8"/>
    <n v="8"/>
    <n v="8"/>
    <x v="1"/>
    <m/>
    <n v="15"/>
    <n v="120"/>
    <n v="120"/>
    <x v="4"/>
    <x v="0"/>
    <m/>
    <m/>
    <n v="0"/>
  </r>
  <r>
    <x v="91"/>
    <x v="43"/>
    <n v="1"/>
    <n v="0"/>
    <n v="1"/>
    <n v="0"/>
    <n v="8"/>
    <n v="8"/>
    <n v="10"/>
    <x v="2"/>
    <m/>
    <n v="7.5"/>
    <n v="120"/>
    <n v="120"/>
    <x v="4"/>
    <x v="0"/>
    <m/>
    <m/>
    <n v="0"/>
  </r>
  <r>
    <x v="91"/>
    <x v="43"/>
    <n v="1"/>
    <n v="0"/>
    <n v="1"/>
    <n v="0"/>
    <n v="9"/>
    <n v="9"/>
    <n v="8"/>
    <x v="1"/>
    <m/>
    <n v="10"/>
    <n v="120"/>
    <n v="120"/>
    <x v="4"/>
    <x v="0"/>
    <m/>
    <m/>
    <n v="0"/>
  </r>
  <r>
    <x v="91"/>
    <x v="43"/>
    <n v="1"/>
    <n v="0"/>
    <n v="1"/>
    <n v="0"/>
    <n v="10"/>
    <n v="10"/>
    <n v="6"/>
    <x v="5"/>
    <m/>
    <n v="12.5"/>
    <n v="1"/>
    <n v="1"/>
    <x v="4"/>
    <x v="0"/>
    <m/>
    <m/>
    <n v="0"/>
  </r>
  <r>
    <x v="92"/>
    <x v="4"/>
    <n v="1"/>
    <n v="0"/>
    <n v="1"/>
    <n v="0"/>
    <n v="5"/>
    <n v="5"/>
    <n v="5"/>
    <x v="3"/>
    <n v="75"/>
    <n v="75"/>
    <n v="90"/>
    <n v="90"/>
    <x v="4"/>
    <x v="0"/>
    <m/>
    <m/>
    <n v="0"/>
  </r>
  <r>
    <x v="92"/>
    <x v="4"/>
    <n v="1"/>
    <n v="0"/>
    <n v="1"/>
    <n v="0"/>
    <n v="5"/>
    <n v="5"/>
    <n v="4"/>
    <x v="8"/>
    <n v="100"/>
    <n v="100"/>
    <n v="120"/>
    <n v="120"/>
    <x v="4"/>
    <x v="0"/>
    <m/>
    <m/>
    <n v="0"/>
  </r>
  <r>
    <x v="92"/>
    <x v="4"/>
    <n v="1"/>
    <n v="0"/>
    <n v="1"/>
    <n v="0"/>
    <n v="6.5"/>
    <n v="6"/>
    <n v="3"/>
    <x v="6"/>
    <n v="120"/>
    <n v="120"/>
    <n v="180"/>
    <n v="180"/>
    <x v="4"/>
    <x v="0"/>
    <m/>
    <m/>
    <n v="0"/>
  </r>
  <r>
    <x v="92"/>
    <x v="4"/>
    <n v="1"/>
    <n v="0"/>
    <n v="1"/>
    <n v="0"/>
    <n v="6.5"/>
    <n v="7"/>
    <n v="2"/>
    <x v="7"/>
    <n v="130"/>
    <n v="130"/>
    <n v="180"/>
    <n v="180"/>
    <x v="4"/>
    <x v="0"/>
    <m/>
    <m/>
    <n v="0"/>
  </r>
  <r>
    <x v="92"/>
    <x v="4"/>
    <n v="1"/>
    <n v="0"/>
    <n v="1"/>
    <n v="0"/>
    <n v="7"/>
    <n v="7"/>
    <n v="1"/>
    <x v="9"/>
    <n v="140"/>
    <n v="140"/>
    <n v="180"/>
    <n v="180"/>
    <x v="4"/>
    <x v="0"/>
    <m/>
    <m/>
    <n v="0"/>
  </r>
  <r>
    <x v="92"/>
    <x v="4"/>
    <n v="1"/>
    <n v="0"/>
    <n v="1"/>
    <n v="0"/>
    <n v="6.5"/>
    <n v="5"/>
    <n v="8"/>
    <x v="1"/>
    <n v="100"/>
    <n v="100"/>
    <n v="180"/>
    <n v="180"/>
    <x v="4"/>
    <x v="0"/>
    <m/>
    <m/>
    <n v="0"/>
  </r>
  <r>
    <x v="92"/>
    <x v="10"/>
    <n v="2"/>
    <n v="2"/>
    <n v="2"/>
    <n v="0"/>
    <n v="5"/>
    <n v="5"/>
    <n v="2"/>
    <x v="7"/>
    <n v="50"/>
    <n v="50"/>
    <n v="90"/>
    <n v="90"/>
    <x v="4"/>
    <x v="1"/>
    <m/>
    <m/>
    <n v="0"/>
  </r>
  <r>
    <x v="92"/>
    <x v="10"/>
    <n v="2"/>
    <n v="2"/>
    <n v="2"/>
    <n v="0"/>
    <n v="5"/>
    <n v="5"/>
    <n v="2"/>
    <x v="7"/>
    <n v="70"/>
    <n v="70"/>
    <n v="120"/>
    <n v="120"/>
    <x v="4"/>
    <x v="1"/>
    <m/>
    <m/>
    <n v="0"/>
  </r>
  <r>
    <x v="92"/>
    <x v="10"/>
    <n v="2"/>
    <n v="2"/>
    <n v="2"/>
    <n v="0"/>
    <n v="6.5"/>
    <n v="6"/>
    <n v="2"/>
    <x v="7"/>
    <n v="80"/>
    <n v="80"/>
    <n v="180"/>
    <n v="180"/>
    <x v="4"/>
    <x v="1"/>
    <m/>
    <m/>
    <n v="0"/>
  </r>
  <r>
    <x v="92"/>
    <x v="10"/>
    <n v="2"/>
    <n v="2"/>
    <n v="2"/>
    <n v="0"/>
    <n v="7"/>
    <n v="7"/>
    <n v="2"/>
    <x v="7"/>
    <n v="90"/>
    <n v="90"/>
    <n v="180"/>
    <n v="180"/>
    <x v="4"/>
    <x v="1"/>
    <m/>
    <m/>
    <n v="0"/>
  </r>
  <r>
    <x v="92"/>
    <x v="10"/>
    <n v="2"/>
    <n v="2"/>
    <n v="2"/>
    <n v="0"/>
    <n v="8"/>
    <n v="8"/>
    <n v="2"/>
    <x v="7"/>
    <n v="100"/>
    <n v="100"/>
    <n v="180"/>
    <n v="180"/>
    <x v="4"/>
    <x v="1"/>
    <m/>
    <m/>
    <n v="0"/>
  </r>
  <r>
    <x v="92"/>
    <x v="0"/>
    <n v="3"/>
    <n v="2"/>
    <n v="1"/>
    <n v="0"/>
    <n v="5"/>
    <n v="5"/>
    <n v="2"/>
    <x v="7"/>
    <n v="40"/>
    <n v="40"/>
    <n v="90"/>
    <n v="90"/>
    <x v="4"/>
    <x v="0"/>
    <m/>
    <m/>
    <n v="0"/>
  </r>
  <r>
    <x v="92"/>
    <x v="0"/>
    <n v="3"/>
    <n v="2"/>
    <n v="1"/>
    <n v="0"/>
    <n v="5"/>
    <n v="6"/>
    <n v="2"/>
    <x v="7"/>
    <n v="50"/>
    <n v="50"/>
    <n v="120"/>
    <n v="120"/>
    <x v="4"/>
    <x v="0"/>
    <m/>
    <m/>
    <n v="0"/>
  </r>
  <r>
    <x v="92"/>
    <x v="0"/>
    <n v="3"/>
    <n v="2"/>
    <n v="1"/>
    <n v="0"/>
    <n v="6.5"/>
    <n v="7.5"/>
    <n v="2"/>
    <x v="7"/>
    <n v="60"/>
    <n v="60"/>
    <n v="180"/>
    <n v="180"/>
    <x v="4"/>
    <x v="0"/>
    <m/>
    <m/>
    <n v="0"/>
  </r>
  <r>
    <x v="92"/>
    <x v="0"/>
    <n v="3"/>
    <n v="2"/>
    <n v="1"/>
    <n v="0"/>
    <n v="7.5"/>
    <n v="9.5"/>
    <n v="2"/>
    <x v="7"/>
    <n v="65"/>
    <n v="65"/>
    <n v="180"/>
    <n v="180"/>
    <x v="4"/>
    <x v="0"/>
    <m/>
    <m/>
    <n v="0"/>
  </r>
  <r>
    <x v="92"/>
    <x v="0"/>
    <n v="3"/>
    <n v="2"/>
    <n v="1"/>
    <n v="0"/>
    <n v="8"/>
    <n v="9"/>
    <n v="2"/>
    <x v="7"/>
    <n v="65"/>
    <n v="60"/>
    <n v="1"/>
    <n v="1"/>
    <x v="4"/>
    <x v="0"/>
    <m/>
    <m/>
    <n v="0"/>
  </r>
  <r>
    <x v="93"/>
    <x v="10"/>
    <n v="1"/>
    <n v="0"/>
    <n v="1"/>
    <n v="0"/>
    <n v="5"/>
    <n v="5"/>
    <n v="5"/>
    <x v="3"/>
    <n v="50"/>
    <n v="50"/>
    <n v="90"/>
    <n v="90"/>
    <x v="5"/>
    <x v="0"/>
    <m/>
    <m/>
    <n v="0"/>
  </r>
  <r>
    <x v="93"/>
    <x v="10"/>
    <n v="1"/>
    <n v="0"/>
    <n v="1"/>
    <n v="0"/>
    <n v="5"/>
    <n v="5"/>
    <n v="4"/>
    <x v="8"/>
    <n v="70"/>
    <n v="70"/>
    <n v="180"/>
    <n v="180"/>
    <x v="5"/>
    <x v="0"/>
    <m/>
    <m/>
    <n v="0"/>
  </r>
  <r>
    <x v="93"/>
    <x v="10"/>
    <n v="1"/>
    <n v="0"/>
    <n v="1"/>
    <n v="0"/>
    <n v="5.5"/>
    <n v="5"/>
    <n v="3"/>
    <x v="6"/>
    <n v="85"/>
    <n v="85"/>
    <n v="180"/>
    <n v="180"/>
    <x v="5"/>
    <x v="0"/>
    <m/>
    <m/>
    <n v="0"/>
  </r>
  <r>
    <x v="93"/>
    <x v="10"/>
    <n v="1"/>
    <n v="0"/>
    <n v="1"/>
    <n v="0"/>
    <n v="6"/>
    <n v="5.5"/>
    <n v="2"/>
    <x v="7"/>
    <n v="100"/>
    <n v="100"/>
    <n v="180"/>
    <n v="180"/>
    <x v="5"/>
    <x v="0"/>
    <m/>
    <m/>
    <n v="0"/>
  </r>
  <r>
    <x v="93"/>
    <x v="10"/>
    <n v="1"/>
    <n v="0"/>
    <n v="1"/>
    <n v="0"/>
    <n v="5.5"/>
    <n v="6"/>
    <n v="5"/>
    <x v="3"/>
    <n v="85"/>
    <n v="85"/>
    <n v="180"/>
    <n v="180"/>
    <x v="5"/>
    <x v="0"/>
    <m/>
    <m/>
    <n v="0"/>
  </r>
  <r>
    <x v="93"/>
    <x v="10"/>
    <n v="1"/>
    <n v="0"/>
    <n v="1"/>
    <n v="0"/>
    <n v="6.5"/>
    <n v="6.5"/>
    <n v="5"/>
    <x v="3"/>
    <n v="90"/>
    <n v="90"/>
    <n v="300"/>
    <n v="300"/>
    <x v="5"/>
    <x v="0"/>
    <m/>
    <m/>
    <n v="0"/>
  </r>
  <r>
    <x v="93"/>
    <x v="1"/>
    <n v="1"/>
    <n v="0"/>
    <n v="1"/>
    <n v="0"/>
    <n v="6"/>
    <n v="7.5"/>
    <n v="10"/>
    <x v="2"/>
    <m/>
    <n v="36"/>
    <n v="90"/>
    <n v="90"/>
    <x v="5"/>
    <x v="0"/>
    <m/>
    <m/>
    <n v="0"/>
  </r>
  <r>
    <x v="93"/>
    <x v="1"/>
    <n v="1"/>
    <n v="0"/>
    <n v="1"/>
    <n v="0"/>
    <n v="7"/>
    <n v="7"/>
    <n v="8"/>
    <x v="1"/>
    <m/>
    <n v="29"/>
    <n v="90"/>
    <n v="90"/>
    <x v="5"/>
    <x v="0"/>
    <m/>
    <m/>
    <n v="0"/>
  </r>
  <r>
    <x v="93"/>
    <x v="1"/>
    <n v="1"/>
    <n v="0"/>
    <n v="1"/>
    <n v="0"/>
    <n v="7"/>
    <n v="7"/>
    <n v="8"/>
    <x v="1"/>
    <m/>
    <n v="29"/>
    <n v="120"/>
    <n v="120"/>
    <x v="5"/>
    <x v="0"/>
    <m/>
    <m/>
    <n v="0"/>
  </r>
  <r>
    <x v="93"/>
    <x v="11"/>
    <n v="1"/>
    <n v="0"/>
    <n v="1"/>
    <n v="0"/>
    <n v="6"/>
    <n v="5"/>
    <n v="10"/>
    <x v="2"/>
    <m/>
    <n v="40"/>
    <n v="10"/>
    <n v="10"/>
    <x v="5"/>
    <x v="4"/>
    <m/>
    <m/>
    <n v="0"/>
  </r>
  <r>
    <x v="93"/>
    <x v="18"/>
    <n v="1"/>
    <n v="0"/>
    <n v="1"/>
    <n v="0"/>
    <n v="6"/>
    <n v="5"/>
    <n v="10"/>
    <x v="2"/>
    <m/>
    <n v="30"/>
    <n v="120"/>
    <n v="120"/>
    <x v="5"/>
    <x v="4"/>
    <m/>
    <m/>
    <n v="0"/>
  </r>
  <r>
    <x v="93"/>
    <x v="11"/>
    <n v="1"/>
    <n v="0"/>
    <n v="1"/>
    <n v="0"/>
    <n v="6"/>
    <n v="5"/>
    <n v="10"/>
    <x v="2"/>
    <m/>
    <n v="40"/>
    <n v="10"/>
    <n v="10"/>
    <x v="5"/>
    <x v="4"/>
    <m/>
    <m/>
    <n v="0"/>
  </r>
  <r>
    <x v="93"/>
    <x v="18"/>
    <n v="1"/>
    <n v="0"/>
    <n v="1"/>
    <n v="0"/>
    <n v="6"/>
    <n v="6"/>
    <n v="10"/>
    <x v="2"/>
    <m/>
    <n v="30"/>
    <n v="120"/>
    <n v="120"/>
    <x v="5"/>
    <x v="4"/>
    <m/>
    <m/>
    <n v="0"/>
  </r>
  <r>
    <x v="93"/>
    <x v="11"/>
    <n v="1"/>
    <n v="0"/>
    <n v="1"/>
    <n v="0"/>
    <n v="7"/>
    <n v="7"/>
    <n v="10"/>
    <x v="2"/>
    <m/>
    <n v="50"/>
    <n v="10"/>
    <n v="10"/>
    <x v="5"/>
    <x v="4"/>
    <m/>
    <m/>
    <n v="0"/>
  </r>
  <r>
    <x v="93"/>
    <x v="18"/>
    <n v="1"/>
    <n v="0"/>
    <n v="1"/>
    <n v="0"/>
    <n v="7"/>
    <n v="7"/>
    <n v="10"/>
    <x v="2"/>
    <m/>
    <n v="35"/>
    <n v="120"/>
    <n v="120"/>
    <x v="5"/>
    <x v="4"/>
    <m/>
    <m/>
    <n v="0"/>
  </r>
  <r>
    <x v="93"/>
    <x v="38"/>
    <n v="1"/>
    <n v="0"/>
    <n v="1"/>
    <n v="0"/>
    <n v="6"/>
    <n v="6"/>
    <n v="10"/>
    <x v="2"/>
    <m/>
    <n v="43"/>
    <n v="10"/>
    <n v="10"/>
    <x v="5"/>
    <x v="4"/>
    <m/>
    <m/>
    <n v="0"/>
  </r>
  <r>
    <x v="93"/>
    <x v="39"/>
    <n v="1"/>
    <n v="0"/>
    <n v="1"/>
    <n v="0"/>
    <n v="6"/>
    <n v="6"/>
    <n v="10"/>
    <x v="2"/>
    <m/>
    <n v="70"/>
    <n v="120"/>
    <n v="120"/>
    <x v="5"/>
    <x v="4"/>
    <m/>
    <m/>
    <n v="0"/>
  </r>
  <r>
    <x v="93"/>
    <x v="38"/>
    <n v="1"/>
    <n v="0"/>
    <n v="1"/>
    <n v="0"/>
    <n v="7"/>
    <n v="7"/>
    <n v="10"/>
    <x v="2"/>
    <m/>
    <n v="43"/>
    <n v="10"/>
    <n v="10"/>
    <x v="5"/>
    <x v="4"/>
    <m/>
    <m/>
    <n v="0"/>
  </r>
  <r>
    <x v="93"/>
    <x v="39"/>
    <n v="1"/>
    <n v="0"/>
    <n v="1"/>
    <n v="0"/>
    <n v="7"/>
    <n v="7"/>
    <n v="10"/>
    <x v="2"/>
    <m/>
    <n v="70"/>
    <n v="120"/>
    <n v="120"/>
    <x v="5"/>
    <x v="4"/>
    <m/>
    <m/>
    <n v="0"/>
  </r>
  <r>
    <x v="93"/>
    <x v="38"/>
    <n v="1"/>
    <n v="0"/>
    <n v="1"/>
    <n v="0"/>
    <n v="8"/>
    <n v="8"/>
    <n v="10"/>
    <x v="2"/>
    <m/>
    <n v="43"/>
    <n v="10"/>
    <n v="10"/>
    <x v="5"/>
    <x v="4"/>
    <m/>
    <m/>
    <n v="0"/>
  </r>
  <r>
    <x v="93"/>
    <x v="39"/>
    <n v="1"/>
    <n v="0"/>
    <n v="1"/>
    <n v="0"/>
    <n v="8"/>
    <n v="8"/>
    <n v="10"/>
    <x v="2"/>
    <m/>
    <n v="70"/>
    <n v="1"/>
    <n v="1"/>
    <x v="5"/>
    <x v="4"/>
    <m/>
    <m/>
    <n v="0"/>
  </r>
  <r>
    <x v="94"/>
    <x v="0"/>
    <n v="1"/>
    <n v="0"/>
    <n v="1"/>
    <n v="0"/>
    <n v="5"/>
    <n v="5"/>
    <n v="5"/>
    <x v="3"/>
    <n v="30"/>
    <n v="30"/>
    <n v="90"/>
    <n v="90"/>
    <x v="5"/>
    <x v="0"/>
    <m/>
    <m/>
    <n v="0"/>
  </r>
  <r>
    <x v="94"/>
    <x v="0"/>
    <n v="1"/>
    <n v="0"/>
    <n v="1"/>
    <n v="0"/>
    <n v="5"/>
    <n v="5"/>
    <n v="4"/>
    <x v="8"/>
    <n v="40"/>
    <n v="40"/>
    <n v="120"/>
    <n v="120"/>
    <x v="5"/>
    <x v="0"/>
    <m/>
    <m/>
    <n v="0"/>
  </r>
  <r>
    <x v="94"/>
    <x v="0"/>
    <n v="1"/>
    <n v="0"/>
    <n v="1"/>
    <n v="0"/>
    <n v="5"/>
    <n v="5"/>
    <n v="3"/>
    <x v="6"/>
    <n v="50"/>
    <n v="50"/>
    <n v="180"/>
    <n v="180"/>
    <x v="5"/>
    <x v="0"/>
    <m/>
    <m/>
    <n v="0"/>
  </r>
  <r>
    <x v="94"/>
    <x v="0"/>
    <n v="1"/>
    <n v="0"/>
    <n v="1"/>
    <n v="0"/>
    <n v="5.5"/>
    <n v="5"/>
    <n v="2"/>
    <x v="7"/>
    <n v="52.5"/>
    <n v="52.5"/>
    <n v="180"/>
    <n v="180"/>
    <x v="5"/>
    <x v="0"/>
    <m/>
    <m/>
    <n v="0"/>
  </r>
  <r>
    <x v="94"/>
    <x v="0"/>
    <n v="1"/>
    <n v="0"/>
    <n v="1"/>
    <n v="0"/>
    <n v="6.5"/>
    <n v="6"/>
    <n v="1"/>
    <x v="9"/>
    <n v="57.5"/>
    <n v="57.5"/>
    <n v="180"/>
    <n v="180"/>
    <x v="5"/>
    <x v="0"/>
    <m/>
    <m/>
    <n v="0"/>
  </r>
  <r>
    <x v="94"/>
    <x v="0"/>
    <n v="1"/>
    <n v="0"/>
    <n v="1"/>
    <n v="0"/>
    <n v="6"/>
    <n v="5"/>
    <n v="6"/>
    <x v="5"/>
    <n v="40"/>
    <n v="40"/>
    <n v="180"/>
    <n v="180"/>
    <x v="5"/>
    <x v="0"/>
    <m/>
    <m/>
    <n v="0"/>
  </r>
  <r>
    <x v="94"/>
    <x v="0"/>
    <n v="1"/>
    <n v="0"/>
    <n v="1"/>
    <n v="0"/>
    <n v="6.5"/>
    <n v="6.5"/>
    <n v="3"/>
    <x v="6"/>
    <m/>
    <n v="55"/>
    <n v="300"/>
    <n v="300"/>
    <x v="5"/>
    <x v="0"/>
    <m/>
    <m/>
    <n v="0"/>
  </r>
  <r>
    <x v="94"/>
    <x v="20"/>
    <n v="1"/>
    <n v="0"/>
    <n v="1"/>
    <n v="0"/>
    <n v="6"/>
    <n v="6"/>
    <n v="12"/>
    <x v="0"/>
    <m/>
    <n v="39"/>
    <n v="90"/>
    <n v="90"/>
    <x v="5"/>
    <x v="0"/>
    <m/>
    <m/>
    <n v="0"/>
  </r>
  <r>
    <x v="94"/>
    <x v="20"/>
    <n v="1"/>
    <n v="0"/>
    <n v="1"/>
    <n v="0"/>
    <n v="7"/>
    <n v="7"/>
    <n v="10"/>
    <x v="2"/>
    <m/>
    <n v="41.3"/>
    <n v="90"/>
    <n v="90"/>
    <x v="5"/>
    <x v="0"/>
    <m/>
    <m/>
    <n v="0"/>
  </r>
  <r>
    <x v="94"/>
    <x v="20"/>
    <n v="1"/>
    <n v="0"/>
    <n v="1"/>
    <n v="0"/>
    <n v="8"/>
    <n v="8"/>
    <n v="8"/>
    <x v="1"/>
    <m/>
    <n v="45"/>
    <n v="120"/>
    <n v="120"/>
    <x v="5"/>
    <x v="0"/>
    <m/>
    <m/>
    <n v="0"/>
  </r>
  <r>
    <x v="94"/>
    <x v="40"/>
    <n v="1"/>
    <n v="0"/>
    <n v="1"/>
    <n v="0"/>
    <n v="6"/>
    <n v="6"/>
    <n v="10"/>
    <x v="2"/>
    <m/>
    <n v="6.8"/>
    <n v="10"/>
    <n v="10"/>
    <x v="5"/>
    <x v="4"/>
    <m/>
    <m/>
    <n v="0"/>
  </r>
  <r>
    <x v="94"/>
    <x v="41"/>
    <n v="1"/>
    <n v="0"/>
    <n v="1"/>
    <n v="0"/>
    <n v="6"/>
    <n v="6"/>
    <n v="10"/>
    <x v="2"/>
    <m/>
    <n v="9"/>
    <n v="120"/>
    <n v="120"/>
    <x v="5"/>
    <x v="4"/>
    <m/>
    <m/>
    <n v="0"/>
  </r>
  <r>
    <x v="94"/>
    <x v="40"/>
    <n v="1"/>
    <n v="0"/>
    <n v="1"/>
    <n v="0"/>
    <n v="7"/>
    <n v="7"/>
    <n v="10"/>
    <x v="2"/>
    <m/>
    <n v="6.8"/>
    <n v="10"/>
    <n v="10"/>
    <x v="5"/>
    <x v="4"/>
    <m/>
    <m/>
    <n v="0"/>
  </r>
  <r>
    <x v="94"/>
    <x v="41"/>
    <n v="1"/>
    <n v="0"/>
    <n v="1"/>
    <n v="0"/>
    <n v="7"/>
    <n v="7"/>
    <n v="10"/>
    <x v="2"/>
    <m/>
    <n v="9"/>
    <n v="120"/>
    <n v="120"/>
    <x v="5"/>
    <x v="4"/>
    <m/>
    <m/>
    <n v="0"/>
  </r>
  <r>
    <x v="94"/>
    <x v="40"/>
    <n v="1"/>
    <n v="0"/>
    <n v="1"/>
    <n v="0"/>
    <n v="8"/>
    <n v="8"/>
    <n v="10"/>
    <x v="2"/>
    <m/>
    <n v="6.8"/>
    <n v="10"/>
    <n v="10"/>
    <x v="5"/>
    <x v="4"/>
    <m/>
    <m/>
    <n v="0"/>
  </r>
  <r>
    <x v="94"/>
    <x v="41"/>
    <n v="1"/>
    <n v="0"/>
    <n v="1"/>
    <n v="0"/>
    <n v="8"/>
    <n v="8"/>
    <n v="10"/>
    <x v="2"/>
    <m/>
    <n v="9"/>
    <n v="120"/>
    <n v="120"/>
    <x v="5"/>
    <x v="4"/>
    <m/>
    <m/>
    <n v="0"/>
  </r>
  <r>
    <x v="94"/>
    <x v="36"/>
    <n v="1"/>
    <n v="0"/>
    <n v="1"/>
    <n v="0"/>
    <n v="6"/>
    <n v="7"/>
    <n v="10"/>
    <x v="2"/>
    <m/>
    <n v="39"/>
    <n v="10"/>
    <n v="10"/>
    <x v="5"/>
    <x v="4"/>
    <m/>
    <m/>
    <n v="0"/>
  </r>
  <r>
    <x v="94"/>
    <x v="37"/>
    <n v="1"/>
    <n v="0"/>
    <n v="1"/>
    <n v="0"/>
    <n v="6"/>
    <n v="7"/>
    <n v="10"/>
    <x v="2"/>
    <m/>
    <n v="39"/>
    <n v="120"/>
    <n v="120"/>
    <x v="5"/>
    <x v="4"/>
    <m/>
    <m/>
    <n v="0"/>
  </r>
  <r>
    <x v="94"/>
    <x v="36"/>
    <n v="1"/>
    <n v="0"/>
    <n v="1"/>
    <n v="0"/>
    <n v="7"/>
    <n v="8"/>
    <n v="10"/>
    <x v="2"/>
    <m/>
    <n v="39"/>
    <n v="10"/>
    <n v="10"/>
    <x v="5"/>
    <x v="4"/>
    <m/>
    <m/>
    <n v="0"/>
  </r>
  <r>
    <x v="94"/>
    <x v="37"/>
    <n v="1"/>
    <n v="0"/>
    <n v="1"/>
    <n v="0"/>
    <n v="7"/>
    <n v="8"/>
    <n v="10"/>
    <x v="2"/>
    <m/>
    <n v="39"/>
    <n v="120"/>
    <n v="120"/>
    <x v="5"/>
    <x v="4"/>
    <m/>
    <m/>
    <n v="0"/>
  </r>
  <r>
    <x v="94"/>
    <x v="36"/>
    <n v="1"/>
    <n v="0"/>
    <n v="1"/>
    <n v="0"/>
    <n v="8"/>
    <n v="8.5"/>
    <n v="10"/>
    <x v="2"/>
    <m/>
    <n v="39"/>
    <n v="10"/>
    <n v="10"/>
    <x v="5"/>
    <x v="4"/>
    <m/>
    <m/>
    <n v="0"/>
  </r>
  <r>
    <x v="94"/>
    <x v="37"/>
    <n v="1"/>
    <n v="0"/>
    <n v="1"/>
    <n v="0"/>
    <n v="8"/>
    <n v="8.5"/>
    <n v="10"/>
    <x v="2"/>
    <m/>
    <n v="38"/>
    <n v="120"/>
    <n v="120"/>
    <x v="5"/>
    <x v="4"/>
    <m/>
    <m/>
    <n v="0"/>
  </r>
  <r>
    <x v="94"/>
    <x v="42"/>
    <n v="1"/>
    <n v="0"/>
    <n v="1"/>
    <n v="0"/>
    <n v="6"/>
    <n v="7"/>
    <n v="10"/>
    <x v="2"/>
    <m/>
    <n v="6"/>
    <n v="90"/>
    <n v="90"/>
    <x v="5"/>
    <x v="0"/>
    <m/>
    <m/>
    <n v="0"/>
  </r>
  <r>
    <x v="94"/>
    <x v="42"/>
    <n v="1"/>
    <n v="0"/>
    <n v="1"/>
    <n v="0"/>
    <n v="7"/>
    <n v="7.5"/>
    <n v="10"/>
    <x v="2"/>
    <m/>
    <n v="6"/>
    <n v="90"/>
    <n v="90"/>
    <x v="5"/>
    <x v="0"/>
    <m/>
    <m/>
    <n v="0"/>
  </r>
  <r>
    <x v="94"/>
    <x v="42"/>
    <n v="1"/>
    <n v="0"/>
    <n v="1"/>
    <n v="0"/>
    <n v="8"/>
    <n v="8"/>
    <n v="10"/>
    <x v="2"/>
    <m/>
    <n v="6"/>
    <n v="90"/>
    <n v="90"/>
    <x v="5"/>
    <x v="0"/>
    <m/>
    <m/>
    <n v="0"/>
  </r>
  <r>
    <x v="94"/>
    <x v="42"/>
    <n v="1"/>
    <n v="0"/>
    <n v="1"/>
    <n v="0"/>
    <n v="9"/>
    <n v="9"/>
    <n v="10"/>
    <x v="2"/>
    <m/>
    <n v="6"/>
    <n v="1"/>
    <n v="1"/>
    <x v="5"/>
    <x v="0"/>
    <m/>
    <m/>
    <n v="0"/>
  </r>
  <r>
    <x v="95"/>
    <x v="4"/>
    <n v="1"/>
    <n v="0"/>
    <n v="1"/>
    <n v="0"/>
    <n v="5"/>
    <n v="5"/>
    <n v="10"/>
    <x v="2"/>
    <n v="50"/>
    <n v="50"/>
    <n v="120"/>
    <n v="120"/>
    <x v="5"/>
    <x v="2"/>
    <m/>
    <m/>
    <n v="0"/>
  </r>
  <r>
    <x v="95"/>
    <x v="4"/>
    <n v="1"/>
    <n v="0"/>
    <n v="1"/>
    <n v="0"/>
    <n v="5.5"/>
    <n v="6"/>
    <n v="8"/>
    <x v="1"/>
    <n v="60"/>
    <n v="60"/>
    <n v="120"/>
    <n v="120"/>
    <x v="5"/>
    <x v="2"/>
    <m/>
    <m/>
    <n v="0"/>
  </r>
  <r>
    <x v="95"/>
    <x v="4"/>
    <n v="1"/>
    <n v="0"/>
    <n v="1"/>
    <n v="0"/>
    <n v="6"/>
    <n v="6.5"/>
    <n v="7"/>
    <x v="10"/>
    <n v="70"/>
    <n v="70"/>
    <n v="120"/>
    <n v="120"/>
    <x v="5"/>
    <x v="2"/>
    <m/>
    <m/>
    <n v="0"/>
  </r>
  <r>
    <x v="95"/>
    <x v="4"/>
    <n v="1"/>
    <n v="0"/>
    <n v="1"/>
    <n v="0"/>
    <n v="6.5"/>
    <n v="6.5"/>
    <n v="5"/>
    <x v="3"/>
    <n v="80"/>
    <n v="80"/>
    <n v="120"/>
    <n v="120"/>
    <x v="5"/>
    <x v="2"/>
    <m/>
    <m/>
    <n v="0"/>
  </r>
  <r>
    <x v="95"/>
    <x v="4"/>
    <n v="1"/>
    <n v="0"/>
    <n v="1"/>
    <n v="0"/>
    <n v="7"/>
    <n v="7"/>
    <n v="5"/>
    <x v="3"/>
    <n v="80"/>
    <n v="80"/>
    <n v="120"/>
    <n v="120"/>
    <x v="5"/>
    <x v="2"/>
    <m/>
    <m/>
    <n v="0"/>
  </r>
  <r>
    <x v="95"/>
    <x v="0"/>
    <n v="1"/>
    <n v="0"/>
    <n v="1"/>
    <n v="0"/>
    <n v="5"/>
    <n v="5"/>
    <n v="3"/>
    <x v="6"/>
    <n v="30"/>
    <n v="30"/>
    <n v="120"/>
    <n v="120"/>
    <x v="5"/>
    <x v="0"/>
    <m/>
    <m/>
    <n v="0"/>
  </r>
  <r>
    <x v="95"/>
    <x v="0"/>
    <n v="1"/>
    <n v="0"/>
    <n v="1"/>
    <n v="0"/>
    <n v="5"/>
    <n v="5"/>
    <n v="3"/>
    <x v="6"/>
    <n v="40"/>
    <n v="40"/>
    <n v="120"/>
    <n v="120"/>
    <x v="5"/>
    <x v="0"/>
    <m/>
    <m/>
    <n v="0"/>
  </r>
  <r>
    <x v="95"/>
    <x v="0"/>
    <n v="1"/>
    <n v="0"/>
    <n v="1"/>
    <n v="0"/>
    <n v="5"/>
    <n v="5.5"/>
    <n v="3"/>
    <x v="6"/>
    <n v="50"/>
    <n v="50"/>
    <n v="180"/>
    <n v="180"/>
    <x v="5"/>
    <x v="0"/>
    <m/>
    <m/>
    <n v="0"/>
  </r>
  <r>
    <x v="95"/>
    <x v="0"/>
    <n v="1"/>
    <n v="0"/>
    <n v="1"/>
    <n v="0"/>
    <n v="5.5"/>
    <n v="6"/>
    <n v="3"/>
    <x v="6"/>
    <n v="55"/>
    <n v="55"/>
    <n v="180"/>
    <n v="180"/>
    <x v="5"/>
    <x v="0"/>
    <m/>
    <m/>
    <n v="0"/>
  </r>
  <r>
    <x v="95"/>
    <x v="0"/>
    <n v="1"/>
    <n v="0"/>
    <n v="1"/>
    <n v="0"/>
    <n v="6"/>
    <n v="7"/>
    <n v="3"/>
    <x v="6"/>
    <n v="55"/>
    <n v="55"/>
    <n v="180"/>
    <n v="180"/>
    <x v="5"/>
    <x v="0"/>
    <m/>
    <m/>
    <n v="0"/>
  </r>
  <r>
    <x v="95"/>
    <x v="14"/>
    <n v="1"/>
    <n v="0"/>
    <n v="1"/>
    <n v="0"/>
    <n v="6"/>
    <n v="6"/>
    <n v="10"/>
    <x v="2"/>
    <m/>
    <n v="0"/>
    <n v="120"/>
    <n v="120"/>
    <x v="5"/>
    <x v="0"/>
    <m/>
    <m/>
    <n v="0"/>
  </r>
  <r>
    <x v="95"/>
    <x v="14"/>
    <n v="1"/>
    <n v="0"/>
    <n v="1"/>
    <n v="0"/>
    <n v="7"/>
    <n v="7"/>
    <n v="10"/>
    <x v="2"/>
    <m/>
    <n v="0"/>
    <n v="120"/>
    <n v="120"/>
    <x v="5"/>
    <x v="0"/>
    <m/>
    <m/>
    <n v="0"/>
  </r>
  <r>
    <x v="95"/>
    <x v="14"/>
    <n v="1"/>
    <n v="0"/>
    <n v="1"/>
    <n v="0"/>
    <n v="8"/>
    <n v="8"/>
    <n v="10"/>
    <x v="2"/>
    <m/>
    <n v="0"/>
    <n v="120"/>
    <n v="120"/>
    <x v="5"/>
    <x v="0"/>
    <m/>
    <m/>
    <n v="0"/>
  </r>
  <r>
    <x v="95"/>
    <x v="7"/>
    <n v="1"/>
    <n v="0"/>
    <n v="1"/>
    <n v="0"/>
    <n v="6"/>
    <n v="6"/>
    <n v="8"/>
    <x v="1"/>
    <m/>
    <n v="0"/>
    <n v="120"/>
    <n v="120"/>
    <x v="5"/>
    <x v="0"/>
    <m/>
    <m/>
    <n v="0"/>
  </r>
  <r>
    <x v="95"/>
    <x v="7"/>
    <n v="1"/>
    <n v="0"/>
    <n v="1"/>
    <n v="0"/>
    <n v="6"/>
    <n v="6"/>
    <n v="8"/>
    <x v="1"/>
    <m/>
    <n v="0"/>
    <n v="120"/>
    <n v="120"/>
    <x v="5"/>
    <x v="0"/>
    <m/>
    <m/>
    <n v="0"/>
  </r>
  <r>
    <x v="95"/>
    <x v="7"/>
    <n v="1"/>
    <n v="0"/>
    <n v="1"/>
    <n v="0"/>
    <n v="6"/>
    <n v="6"/>
    <n v="8"/>
    <x v="1"/>
    <m/>
    <n v="0"/>
    <n v="120"/>
    <n v="120"/>
    <x v="5"/>
    <x v="0"/>
    <m/>
    <m/>
    <n v="0"/>
  </r>
  <r>
    <x v="95"/>
    <x v="43"/>
    <n v="1"/>
    <n v="0"/>
    <n v="1"/>
    <n v="0"/>
    <n v="6"/>
    <n v="6"/>
    <n v="8"/>
    <x v="1"/>
    <m/>
    <n v="0"/>
    <n v="120"/>
    <n v="120"/>
    <x v="5"/>
    <x v="0"/>
    <m/>
    <m/>
    <n v="0"/>
  </r>
  <r>
    <x v="95"/>
    <x v="43"/>
    <n v="1"/>
    <n v="0"/>
    <n v="1"/>
    <n v="0"/>
    <n v="6"/>
    <n v="6"/>
    <n v="8"/>
    <x v="1"/>
    <m/>
    <n v="0"/>
    <n v="120"/>
    <n v="120"/>
    <x v="5"/>
    <x v="0"/>
    <m/>
    <m/>
    <n v="0"/>
  </r>
  <r>
    <x v="95"/>
    <x v="43"/>
    <n v="1"/>
    <n v="0"/>
    <n v="1"/>
    <n v="0"/>
    <n v="6"/>
    <n v="6"/>
    <n v="8"/>
    <x v="1"/>
    <m/>
    <n v="0"/>
    <n v="1"/>
    <n v="1"/>
    <x v="5"/>
    <x v="0"/>
    <m/>
    <m/>
    <n v="0"/>
  </r>
  <r>
    <x v="96"/>
    <x v="4"/>
    <n v="1"/>
    <n v="0"/>
    <n v="1"/>
    <n v="0"/>
    <n v="5"/>
    <n v="5"/>
    <n v="5"/>
    <x v="3"/>
    <n v="60"/>
    <n v="60"/>
    <n v="90"/>
    <n v="90"/>
    <x v="5"/>
    <x v="0"/>
    <m/>
    <m/>
    <n v="0"/>
  </r>
  <r>
    <x v="96"/>
    <x v="4"/>
    <n v="1"/>
    <n v="0"/>
    <n v="1"/>
    <n v="0"/>
    <n v="5"/>
    <n v="5"/>
    <n v="4"/>
    <x v="8"/>
    <n v="85"/>
    <n v="85"/>
    <n v="120"/>
    <n v="120"/>
    <x v="5"/>
    <x v="0"/>
    <m/>
    <m/>
    <n v="0"/>
  </r>
  <r>
    <x v="96"/>
    <x v="4"/>
    <n v="1"/>
    <n v="0"/>
    <n v="1"/>
    <n v="0"/>
    <n v="5"/>
    <n v="5"/>
    <n v="3"/>
    <x v="6"/>
    <n v="105"/>
    <n v="105"/>
    <n v="180"/>
    <n v="180"/>
    <x v="5"/>
    <x v="0"/>
    <m/>
    <m/>
    <n v="0"/>
  </r>
  <r>
    <x v="96"/>
    <x v="4"/>
    <n v="1"/>
    <n v="0"/>
    <n v="1"/>
    <n v="0"/>
    <n v="5.5"/>
    <n v="5.5"/>
    <n v="2"/>
    <x v="7"/>
    <n v="115"/>
    <n v="115"/>
    <n v="180"/>
    <n v="180"/>
    <x v="5"/>
    <x v="0"/>
    <m/>
    <m/>
    <n v="0"/>
  </r>
  <r>
    <x v="96"/>
    <x v="4"/>
    <n v="1"/>
    <n v="0"/>
    <n v="1"/>
    <n v="0"/>
    <n v="6"/>
    <n v="6"/>
    <n v="1"/>
    <x v="9"/>
    <n v="125"/>
    <n v="125"/>
    <n v="180"/>
    <n v="180"/>
    <x v="5"/>
    <x v="0"/>
    <m/>
    <m/>
    <n v="0"/>
  </r>
  <r>
    <x v="96"/>
    <x v="4"/>
    <n v="1"/>
    <n v="0"/>
    <n v="1"/>
    <n v="0"/>
    <n v="5.5"/>
    <n v="5"/>
    <n v="6"/>
    <x v="5"/>
    <n v="90"/>
    <n v="90"/>
    <n v="180"/>
    <n v="180"/>
    <x v="5"/>
    <x v="0"/>
    <m/>
    <m/>
    <n v="0"/>
  </r>
  <r>
    <x v="96"/>
    <x v="10"/>
    <n v="2"/>
    <n v="2"/>
    <n v="2"/>
    <n v="0"/>
    <n v="5"/>
    <n v="5"/>
    <n v="2"/>
    <x v="7"/>
    <n v="40"/>
    <n v="40"/>
    <n v="90"/>
    <n v="90"/>
    <x v="5"/>
    <x v="1"/>
    <m/>
    <m/>
    <n v="0"/>
  </r>
  <r>
    <x v="96"/>
    <x v="10"/>
    <n v="2"/>
    <n v="2"/>
    <n v="2"/>
    <n v="0"/>
    <n v="5"/>
    <n v="5"/>
    <n v="2"/>
    <x v="7"/>
    <n v="60"/>
    <n v="60"/>
    <n v="120"/>
    <n v="120"/>
    <x v="5"/>
    <x v="1"/>
    <m/>
    <m/>
    <n v="0"/>
  </r>
  <r>
    <x v="96"/>
    <x v="10"/>
    <n v="2"/>
    <n v="2"/>
    <n v="2"/>
    <n v="0"/>
    <n v="5.5"/>
    <n v="5"/>
    <n v="2"/>
    <x v="7"/>
    <n v="70"/>
    <n v="70"/>
    <n v="180"/>
    <n v="180"/>
    <x v="5"/>
    <x v="1"/>
    <m/>
    <m/>
    <n v="0"/>
  </r>
  <r>
    <x v="96"/>
    <x v="10"/>
    <n v="2"/>
    <n v="2"/>
    <n v="2"/>
    <n v="0"/>
    <n v="6"/>
    <n v="5.5"/>
    <n v="2"/>
    <x v="7"/>
    <n v="80"/>
    <n v="80"/>
    <n v="180"/>
    <n v="180"/>
    <x v="5"/>
    <x v="1"/>
    <m/>
    <m/>
    <n v="0"/>
  </r>
  <r>
    <x v="96"/>
    <x v="10"/>
    <n v="2"/>
    <n v="2"/>
    <n v="2"/>
    <n v="0"/>
    <n v="7"/>
    <n v="6"/>
    <n v="2"/>
    <x v="7"/>
    <n v="90"/>
    <n v="90"/>
    <n v="180"/>
    <n v="180"/>
    <x v="5"/>
    <x v="1"/>
    <m/>
    <m/>
    <n v="0"/>
  </r>
  <r>
    <x v="96"/>
    <x v="0"/>
    <n v="1"/>
    <n v="2"/>
    <n v="1"/>
    <n v="0"/>
    <n v="5"/>
    <n v="5"/>
    <n v="2"/>
    <x v="7"/>
    <n v="30"/>
    <n v="30"/>
    <n v="90"/>
    <n v="90"/>
    <x v="5"/>
    <x v="1"/>
    <m/>
    <m/>
    <n v="0"/>
  </r>
  <r>
    <x v="96"/>
    <x v="0"/>
    <n v="1"/>
    <n v="2"/>
    <n v="1"/>
    <n v="0"/>
    <n v="5"/>
    <n v="5"/>
    <n v="2"/>
    <x v="7"/>
    <n v="40"/>
    <n v="40"/>
    <n v="120"/>
    <n v="120"/>
    <x v="5"/>
    <x v="1"/>
    <m/>
    <m/>
    <n v="0"/>
  </r>
  <r>
    <x v="96"/>
    <x v="0"/>
    <n v="1"/>
    <n v="2"/>
    <n v="1"/>
    <n v="0"/>
    <n v="5"/>
    <n v="5"/>
    <n v="2"/>
    <x v="7"/>
    <n v="45"/>
    <n v="45"/>
    <n v="180"/>
    <n v="180"/>
    <x v="5"/>
    <x v="1"/>
    <m/>
    <m/>
    <n v="0"/>
  </r>
  <r>
    <x v="96"/>
    <x v="0"/>
    <n v="1"/>
    <n v="2"/>
    <n v="1"/>
    <n v="0"/>
    <n v="5.5"/>
    <n v="5.5"/>
    <n v="2"/>
    <x v="7"/>
    <n v="50"/>
    <n v="50"/>
    <n v="180"/>
    <n v="180"/>
    <x v="5"/>
    <x v="1"/>
    <m/>
    <m/>
    <n v="0"/>
  </r>
  <r>
    <x v="96"/>
    <x v="0"/>
    <n v="1"/>
    <n v="2"/>
    <n v="1"/>
    <n v="0"/>
    <n v="6.5"/>
    <n v="6"/>
    <n v="2"/>
    <x v="7"/>
    <n v="50"/>
    <n v="50"/>
    <n v="1"/>
    <n v="1"/>
    <x v="5"/>
    <x v="1"/>
    <m/>
    <m/>
    <n v="0"/>
  </r>
  <r>
    <x v="97"/>
    <x v="10"/>
    <n v="1"/>
    <n v="0"/>
    <n v="1"/>
    <n v="0"/>
    <n v="5"/>
    <n v="5"/>
    <n v="5"/>
    <x v="3"/>
    <n v="60"/>
    <n v="60"/>
    <n v="90"/>
    <n v="90"/>
    <x v="5"/>
    <x v="0"/>
    <m/>
    <m/>
    <n v="0"/>
  </r>
  <r>
    <x v="97"/>
    <x v="10"/>
    <n v="1"/>
    <n v="0"/>
    <n v="1"/>
    <n v="0"/>
    <n v="5"/>
    <n v="5"/>
    <n v="4"/>
    <x v="8"/>
    <n v="80"/>
    <n v="80"/>
    <n v="180"/>
    <n v="180"/>
    <x v="5"/>
    <x v="0"/>
    <m/>
    <m/>
    <n v="0"/>
  </r>
  <r>
    <x v="97"/>
    <x v="10"/>
    <n v="1"/>
    <n v="0"/>
    <n v="1"/>
    <n v="0"/>
    <n v="5.5"/>
    <n v="6"/>
    <n v="3"/>
    <x v="6"/>
    <n v="95"/>
    <n v="95"/>
    <n v="300"/>
    <n v="300"/>
    <x v="5"/>
    <x v="0"/>
    <m/>
    <m/>
    <n v="0"/>
  </r>
  <r>
    <x v="97"/>
    <x v="10"/>
    <n v="1"/>
    <n v="0"/>
    <n v="1"/>
    <n v="0"/>
    <n v="6.5"/>
    <n v="6.5"/>
    <n v="2"/>
    <x v="7"/>
    <n v="110"/>
    <n v="110"/>
    <n v="180"/>
    <n v="180"/>
    <x v="5"/>
    <x v="0"/>
    <m/>
    <m/>
    <n v="0"/>
  </r>
  <r>
    <x v="97"/>
    <x v="10"/>
    <n v="1"/>
    <n v="0"/>
    <n v="1"/>
    <n v="0"/>
    <n v="6"/>
    <n v="6.5"/>
    <n v="5"/>
    <x v="3"/>
    <n v="95"/>
    <n v="95"/>
    <n v="180"/>
    <n v="180"/>
    <x v="5"/>
    <x v="0"/>
    <m/>
    <m/>
    <n v="0"/>
  </r>
  <r>
    <x v="97"/>
    <x v="10"/>
    <n v="1"/>
    <n v="0"/>
    <n v="1"/>
    <n v="0"/>
    <n v="7"/>
    <n v="7"/>
    <n v="5"/>
    <x v="3"/>
    <n v="100"/>
    <n v="100"/>
    <n v="300"/>
    <n v="300"/>
    <x v="5"/>
    <x v="0"/>
    <m/>
    <m/>
    <n v="0"/>
  </r>
  <r>
    <x v="97"/>
    <x v="1"/>
    <n v="1"/>
    <n v="0"/>
    <n v="1"/>
    <n v="0"/>
    <n v="6"/>
    <n v="7"/>
    <n v="10"/>
    <x v="2"/>
    <m/>
    <n v="52"/>
    <n v="90"/>
    <n v="90"/>
    <x v="5"/>
    <x v="0"/>
    <m/>
    <m/>
    <n v="0"/>
  </r>
  <r>
    <x v="97"/>
    <x v="1"/>
    <n v="1"/>
    <n v="0"/>
    <n v="1"/>
    <n v="0"/>
    <n v="7"/>
    <n v="7"/>
    <n v="8"/>
    <x v="1"/>
    <m/>
    <n v="52"/>
    <n v="90"/>
    <n v="90"/>
    <x v="5"/>
    <x v="0"/>
    <m/>
    <m/>
    <n v="0"/>
  </r>
  <r>
    <x v="97"/>
    <x v="1"/>
    <n v="1"/>
    <n v="0"/>
    <n v="1"/>
    <n v="0"/>
    <n v="8"/>
    <n v="8"/>
    <n v="8"/>
    <x v="1"/>
    <m/>
    <n v="52"/>
    <n v="120"/>
    <n v="120"/>
    <x v="5"/>
    <x v="0"/>
    <m/>
    <m/>
    <n v="0"/>
  </r>
  <r>
    <x v="97"/>
    <x v="11"/>
    <n v="1"/>
    <n v="0"/>
    <n v="1"/>
    <n v="0"/>
    <n v="7"/>
    <n v="7"/>
    <n v="10"/>
    <x v="2"/>
    <m/>
    <n v="57"/>
    <n v="10"/>
    <n v="10"/>
    <x v="5"/>
    <x v="4"/>
    <m/>
    <m/>
    <n v="0"/>
  </r>
  <r>
    <x v="97"/>
    <x v="18"/>
    <n v="1"/>
    <n v="0"/>
    <n v="1"/>
    <n v="0"/>
    <n v="7"/>
    <n v="7"/>
    <n v="10"/>
    <x v="2"/>
    <m/>
    <n v="29"/>
    <n v="120"/>
    <n v="120"/>
    <x v="5"/>
    <x v="4"/>
    <m/>
    <m/>
    <n v="0"/>
  </r>
  <r>
    <x v="97"/>
    <x v="11"/>
    <n v="1"/>
    <n v="0"/>
    <n v="1"/>
    <n v="0"/>
    <n v="7"/>
    <n v="7"/>
    <n v="10"/>
    <x v="2"/>
    <m/>
    <n v="57"/>
    <n v="10"/>
    <n v="10"/>
    <x v="5"/>
    <x v="4"/>
    <m/>
    <m/>
    <n v="0"/>
  </r>
  <r>
    <x v="97"/>
    <x v="18"/>
    <n v="1"/>
    <n v="0"/>
    <n v="1"/>
    <n v="0"/>
    <n v="7"/>
    <n v="7"/>
    <n v="10"/>
    <x v="2"/>
    <m/>
    <n v="29"/>
    <n v="120"/>
    <n v="120"/>
    <x v="5"/>
    <x v="4"/>
    <m/>
    <m/>
    <n v="0"/>
  </r>
  <r>
    <x v="97"/>
    <x v="11"/>
    <n v="1"/>
    <n v="0"/>
    <n v="1"/>
    <n v="0"/>
    <n v="8"/>
    <n v="8"/>
    <n v="10"/>
    <x v="2"/>
    <m/>
    <n v="57"/>
    <n v="10"/>
    <n v="10"/>
    <x v="5"/>
    <x v="4"/>
    <m/>
    <m/>
    <n v="0"/>
  </r>
  <r>
    <x v="97"/>
    <x v="18"/>
    <n v="1"/>
    <n v="0"/>
    <n v="1"/>
    <n v="0"/>
    <n v="8"/>
    <n v="8"/>
    <n v="10"/>
    <x v="2"/>
    <m/>
    <n v="29"/>
    <n v="120"/>
    <n v="120"/>
    <x v="5"/>
    <x v="4"/>
    <m/>
    <m/>
    <n v="0"/>
  </r>
  <r>
    <x v="97"/>
    <x v="38"/>
    <n v="1"/>
    <n v="0"/>
    <n v="1"/>
    <n v="0"/>
    <n v="6"/>
    <n v="6"/>
    <n v="10"/>
    <x v="2"/>
    <m/>
    <n v="50"/>
    <n v="10"/>
    <n v="10"/>
    <x v="5"/>
    <x v="4"/>
    <m/>
    <m/>
    <n v="0"/>
  </r>
  <r>
    <x v="97"/>
    <x v="39"/>
    <n v="1"/>
    <n v="0"/>
    <n v="1"/>
    <n v="0"/>
    <n v="6"/>
    <n v="6"/>
    <n v="10"/>
    <x v="2"/>
    <m/>
    <n v="70"/>
    <n v="120"/>
    <n v="120"/>
    <x v="5"/>
    <x v="4"/>
    <m/>
    <m/>
    <n v="0"/>
  </r>
  <r>
    <x v="97"/>
    <x v="38"/>
    <n v="1"/>
    <n v="0"/>
    <n v="1"/>
    <n v="0"/>
    <n v="8"/>
    <n v="8"/>
    <n v="10"/>
    <x v="2"/>
    <m/>
    <n v="50"/>
    <n v="10"/>
    <n v="10"/>
    <x v="5"/>
    <x v="4"/>
    <m/>
    <m/>
    <n v="0"/>
  </r>
  <r>
    <x v="97"/>
    <x v="39"/>
    <n v="1"/>
    <n v="0"/>
    <n v="1"/>
    <n v="0"/>
    <n v="8"/>
    <n v="8"/>
    <n v="10"/>
    <x v="2"/>
    <m/>
    <n v="70"/>
    <n v="120"/>
    <n v="120"/>
    <x v="5"/>
    <x v="4"/>
    <m/>
    <m/>
    <n v="0"/>
  </r>
  <r>
    <x v="97"/>
    <x v="38"/>
    <n v="1"/>
    <n v="0"/>
    <n v="1"/>
    <n v="0"/>
    <n v="8"/>
    <n v="8"/>
    <n v="10"/>
    <x v="2"/>
    <m/>
    <n v="50"/>
    <n v="10"/>
    <n v="10"/>
    <x v="5"/>
    <x v="4"/>
    <m/>
    <m/>
    <n v="0"/>
  </r>
  <r>
    <x v="97"/>
    <x v="39"/>
    <n v="1"/>
    <n v="0"/>
    <n v="1"/>
    <n v="0"/>
    <n v="8"/>
    <n v="8"/>
    <n v="10"/>
    <x v="2"/>
    <m/>
    <n v="70"/>
    <n v="1"/>
    <n v="1"/>
    <x v="5"/>
    <x v="4"/>
    <m/>
    <m/>
    <n v="0"/>
  </r>
  <r>
    <x v="98"/>
    <x v="0"/>
    <n v="1"/>
    <n v="0"/>
    <n v="1"/>
    <n v="0"/>
    <n v="5"/>
    <n v="5"/>
    <n v="5"/>
    <x v="3"/>
    <n v="35"/>
    <n v="55"/>
    <n v="90"/>
    <n v="90"/>
    <x v="5"/>
    <x v="0"/>
    <m/>
    <m/>
    <n v="0"/>
  </r>
  <r>
    <x v="98"/>
    <x v="0"/>
    <n v="1"/>
    <n v="0"/>
    <n v="1"/>
    <n v="0"/>
    <n v="5"/>
    <n v="5"/>
    <n v="4"/>
    <x v="8"/>
    <n v="45"/>
    <n v="55"/>
    <n v="120"/>
    <n v="120"/>
    <x v="5"/>
    <x v="0"/>
    <m/>
    <m/>
    <n v="0"/>
  </r>
  <r>
    <x v="98"/>
    <x v="0"/>
    <n v="1"/>
    <n v="0"/>
    <n v="1"/>
    <n v="0"/>
    <n v="5"/>
    <n v="6"/>
    <n v="3"/>
    <x v="6"/>
    <n v="55"/>
    <n v="55"/>
    <n v="180"/>
    <n v="180"/>
    <x v="5"/>
    <x v="0"/>
    <m/>
    <m/>
    <n v="0"/>
  </r>
  <r>
    <x v="98"/>
    <x v="0"/>
    <n v="1"/>
    <n v="0"/>
    <n v="1"/>
    <n v="0"/>
    <n v="6.5"/>
    <n v="6.5"/>
    <n v="2"/>
    <x v="7"/>
    <n v="57.5"/>
    <n v="55"/>
    <n v="180"/>
    <n v="180"/>
    <x v="5"/>
    <x v="0"/>
    <m/>
    <m/>
    <n v="0"/>
  </r>
  <r>
    <x v="98"/>
    <x v="0"/>
    <n v="1"/>
    <n v="0"/>
    <n v="1"/>
    <n v="0"/>
    <n v="7.5"/>
    <n v="7"/>
    <n v="1"/>
    <x v="9"/>
    <n v="62.5"/>
    <n v="55"/>
    <n v="180"/>
    <n v="180"/>
    <x v="5"/>
    <x v="0"/>
    <m/>
    <m/>
    <n v="0"/>
  </r>
  <r>
    <x v="98"/>
    <x v="0"/>
    <n v="1"/>
    <n v="0"/>
    <n v="1"/>
    <n v="0"/>
    <n v="7"/>
    <n v="8"/>
    <n v="6"/>
    <x v="5"/>
    <m/>
    <n v="55"/>
    <n v="180"/>
    <n v="180"/>
    <x v="5"/>
    <x v="0"/>
    <m/>
    <m/>
    <n v="0"/>
  </r>
  <r>
    <x v="98"/>
    <x v="0"/>
    <n v="1"/>
    <n v="0"/>
    <n v="1"/>
    <n v="0"/>
    <n v="7.5"/>
    <n v="7.5"/>
    <n v="3"/>
    <x v="6"/>
    <m/>
    <n v="57.5"/>
    <n v="300"/>
    <n v="300"/>
    <x v="5"/>
    <x v="0"/>
    <m/>
    <m/>
    <n v="0"/>
  </r>
  <r>
    <x v="98"/>
    <x v="20"/>
    <n v="1"/>
    <n v="0"/>
    <n v="1"/>
    <n v="0"/>
    <n v="7"/>
    <n v="7"/>
    <n v="12"/>
    <x v="0"/>
    <m/>
    <n v="41.3"/>
    <n v="90"/>
    <n v="90"/>
    <x v="5"/>
    <x v="0"/>
    <m/>
    <m/>
    <n v="0"/>
  </r>
  <r>
    <x v="98"/>
    <x v="20"/>
    <n v="1"/>
    <n v="0"/>
    <n v="1"/>
    <n v="0"/>
    <n v="8"/>
    <n v="7.5"/>
    <n v="10"/>
    <x v="2"/>
    <m/>
    <n v="45"/>
    <n v="90"/>
    <n v="90"/>
    <x v="5"/>
    <x v="0"/>
    <m/>
    <m/>
    <n v="0"/>
  </r>
  <r>
    <x v="98"/>
    <x v="20"/>
    <n v="1"/>
    <n v="0"/>
    <n v="1"/>
    <n v="0"/>
    <n v="9"/>
    <n v="9"/>
    <n v="8"/>
    <x v="1"/>
    <m/>
    <n v="52"/>
    <n v="120"/>
    <n v="120"/>
    <x v="5"/>
    <x v="0"/>
    <m/>
    <m/>
    <n v="0"/>
  </r>
  <r>
    <x v="98"/>
    <x v="40"/>
    <n v="1"/>
    <n v="0"/>
    <n v="1"/>
    <n v="0"/>
    <n v="7"/>
    <n v="7"/>
    <n v="10"/>
    <x v="2"/>
    <m/>
    <n v="6.8"/>
    <n v="10"/>
    <n v="10"/>
    <x v="5"/>
    <x v="4"/>
    <m/>
    <m/>
    <n v="0"/>
  </r>
  <r>
    <x v="98"/>
    <x v="41"/>
    <n v="1"/>
    <n v="0"/>
    <n v="1"/>
    <n v="0"/>
    <n v="7"/>
    <n v="7"/>
    <n v="10"/>
    <x v="2"/>
    <m/>
    <n v="11.3"/>
    <n v="120"/>
    <n v="120"/>
    <x v="5"/>
    <x v="4"/>
    <m/>
    <m/>
    <n v="0"/>
  </r>
  <r>
    <x v="98"/>
    <x v="40"/>
    <n v="1"/>
    <n v="0"/>
    <n v="1"/>
    <n v="0"/>
    <n v="7"/>
    <n v="7"/>
    <n v="10"/>
    <x v="2"/>
    <m/>
    <n v="6.8"/>
    <n v="10"/>
    <n v="10"/>
    <x v="5"/>
    <x v="4"/>
    <m/>
    <m/>
    <n v="0"/>
  </r>
  <r>
    <x v="98"/>
    <x v="41"/>
    <n v="1"/>
    <n v="0"/>
    <n v="1"/>
    <n v="0"/>
    <n v="7"/>
    <n v="7"/>
    <n v="10"/>
    <x v="2"/>
    <m/>
    <n v="11.3"/>
    <n v="120"/>
    <n v="120"/>
    <x v="5"/>
    <x v="4"/>
    <m/>
    <m/>
    <n v="0"/>
  </r>
  <r>
    <x v="98"/>
    <x v="40"/>
    <n v="1"/>
    <n v="0"/>
    <n v="1"/>
    <n v="0"/>
    <n v="9"/>
    <n v="9"/>
    <n v="8"/>
    <x v="1"/>
    <m/>
    <n v="9"/>
    <n v="10"/>
    <n v="10"/>
    <x v="5"/>
    <x v="4"/>
    <m/>
    <m/>
    <n v="0"/>
  </r>
  <r>
    <x v="98"/>
    <x v="41"/>
    <n v="1"/>
    <n v="0"/>
    <n v="1"/>
    <n v="0"/>
    <n v="9"/>
    <n v="9"/>
    <n v="8"/>
    <x v="1"/>
    <m/>
    <n v="11.3"/>
    <n v="120"/>
    <n v="120"/>
    <x v="5"/>
    <x v="4"/>
    <m/>
    <m/>
    <n v="0"/>
  </r>
  <r>
    <x v="98"/>
    <x v="36"/>
    <n v="1"/>
    <n v="0"/>
    <n v="1"/>
    <n v="0"/>
    <n v="7"/>
    <n v="7.5"/>
    <n v="10"/>
    <x v="2"/>
    <m/>
    <n v="47.3"/>
    <n v="10"/>
    <n v="10"/>
    <x v="5"/>
    <x v="4"/>
    <m/>
    <m/>
    <n v="0"/>
  </r>
  <r>
    <x v="98"/>
    <x v="37"/>
    <n v="1"/>
    <n v="0"/>
    <n v="1"/>
    <n v="0"/>
    <n v="7"/>
    <n v="8"/>
    <n v="10"/>
    <x v="2"/>
    <m/>
    <n v="47.3"/>
    <n v="120"/>
    <n v="120"/>
    <x v="5"/>
    <x v="4"/>
    <m/>
    <m/>
    <n v="0"/>
  </r>
  <r>
    <x v="98"/>
    <x v="36"/>
    <n v="1"/>
    <n v="0"/>
    <n v="1"/>
    <n v="0"/>
    <n v="8"/>
    <n v="8"/>
    <n v="10"/>
    <x v="2"/>
    <m/>
    <n v="47.3"/>
    <n v="10"/>
    <n v="10"/>
    <x v="5"/>
    <x v="4"/>
    <m/>
    <m/>
    <n v="0"/>
  </r>
  <r>
    <x v="98"/>
    <x v="37"/>
    <n v="1"/>
    <n v="0"/>
    <n v="1"/>
    <n v="0"/>
    <n v="8"/>
    <n v="8.5"/>
    <n v="10"/>
    <x v="2"/>
    <m/>
    <n v="47.3"/>
    <n v="120"/>
    <n v="120"/>
    <x v="5"/>
    <x v="4"/>
    <m/>
    <m/>
    <n v="0"/>
  </r>
  <r>
    <x v="98"/>
    <x v="36"/>
    <n v="1"/>
    <n v="0"/>
    <n v="1"/>
    <n v="0"/>
    <n v="9"/>
    <n v="9"/>
    <n v="10"/>
    <x v="2"/>
    <m/>
    <n v="47.3"/>
    <n v="10"/>
    <n v="10"/>
    <x v="5"/>
    <x v="4"/>
    <m/>
    <m/>
    <n v="0"/>
  </r>
  <r>
    <x v="98"/>
    <x v="37"/>
    <n v="1"/>
    <n v="0"/>
    <n v="1"/>
    <n v="0"/>
    <n v="9"/>
    <n v="9"/>
    <n v="10"/>
    <x v="2"/>
    <m/>
    <n v="47.3"/>
    <n v="120"/>
    <n v="120"/>
    <x v="5"/>
    <x v="4"/>
    <m/>
    <m/>
    <n v="0"/>
  </r>
  <r>
    <x v="98"/>
    <x v="42"/>
    <n v="1"/>
    <n v="0"/>
    <n v="1"/>
    <n v="0"/>
    <n v="6"/>
    <n v="6"/>
    <n v="10"/>
    <x v="2"/>
    <m/>
    <n v="6"/>
    <n v="90"/>
    <n v="90"/>
    <x v="5"/>
    <x v="0"/>
    <m/>
    <m/>
    <n v="0"/>
  </r>
  <r>
    <x v="98"/>
    <x v="42"/>
    <n v="1"/>
    <n v="0"/>
    <n v="1"/>
    <n v="0"/>
    <n v="7"/>
    <n v="7"/>
    <n v="10"/>
    <x v="2"/>
    <m/>
    <n v="6"/>
    <n v="90"/>
    <n v="90"/>
    <x v="5"/>
    <x v="0"/>
    <m/>
    <m/>
    <n v="0"/>
  </r>
  <r>
    <x v="98"/>
    <x v="42"/>
    <n v="1"/>
    <n v="0"/>
    <n v="1"/>
    <n v="0"/>
    <n v="9"/>
    <n v="9.5"/>
    <n v="8"/>
    <x v="1"/>
    <m/>
    <n v="8"/>
    <n v="90"/>
    <n v="90"/>
    <x v="5"/>
    <x v="0"/>
    <m/>
    <m/>
    <n v="0"/>
  </r>
  <r>
    <x v="98"/>
    <x v="42"/>
    <n v="1"/>
    <n v="0"/>
    <n v="1"/>
    <n v="0"/>
    <n v="9"/>
    <n v="9"/>
    <n v="8"/>
    <x v="1"/>
    <m/>
    <n v="8"/>
    <n v="1"/>
    <n v="1"/>
    <x v="5"/>
    <x v="0"/>
    <m/>
    <m/>
    <n v="0"/>
  </r>
  <r>
    <x v="99"/>
    <x v="4"/>
    <n v="1"/>
    <n v="0"/>
    <n v="1"/>
    <n v="0"/>
    <n v="5"/>
    <n v="5"/>
    <n v="10"/>
    <x v="2"/>
    <n v="50"/>
    <n v="50"/>
    <n v="120"/>
    <n v="120"/>
    <x v="5"/>
    <x v="2"/>
    <m/>
    <m/>
    <n v="0"/>
  </r>
  <r>
    <x v="99"/>
    <x v="4"/>
    <n v="1"/>
    <n v="0"/>
    <n v="1"/>
    <n v="0"/>
    <n v="5.5"/>
    <n v="5"/>
    <n v="8"/>
    <x v="1"/>
    <n v="60"/>
    <n v="60"/>
    <n v="120"/>
    <n v="120"/>
    <x v="5"/>
    <x v="2"/>
    <m/>
    <m/>
    <n v="0"/>
  </r>
  <r>
    <x v="99"/>
    <x v="4"/>
    <n v="1"/>
    <n v="0"/>
    <n v="1"/>
    <n v="0"/>
    <n v="6"/>
    <n v="5.5"/>
    <n v="7"/>
    <x v="10"/>
    <n v="70"/>
    <n v="70"/>
    <n v="120"/>
    <n v="120"/>
    <x v="5"/>
    <x v="2"/>
    <m/>
    <m/>
    <n v="0"/>
  </r>
  <r>
    <x v="99"/>
    <x v="4"/>
    <n v="1"/>
    <n v="0"/>
    <n v="1"/>
    <n v="0"/>
    <n v="7"/>
    <n v="6.5"/>
    <n v="5"/>
    <x v="3"/>
    <n v="80"/>
    <n v="80"/>
    <n v="120"/>
    <n v="120"/>
    <x v="5"/>
    <x v="2"/>
    <m/>
    <m/>
    <n v="0"/>
  </r>
  <r>
    <x v="99"/>
    <x v="4"/>
    <n v="1"/>
    <n v="0"/>
    <n v="1"/>
    <n v="0"/>
    <n v="7.5"/>
    <n v="7"/>
    <n v="5"/>
    <x v="3"/>
    <n v="90"/>
    <n v="90"/>
    <n v="120"/>
    <n v="120"/>
    <x v="5"/>
    <x v="2"/>
    <m/>
    <m/>
    <n v="0"/>
  </r>
  <r>
    <x v="99"/>
    <x v="0"/>
    <n v="1"/>
    <n v="0"/>
    <n v="1"/>
    <n v="0"/>
    <n v="5"/>
    <n v="5"/>
    <n v="3"/>
    <x v="6"/>
    <n v="35"/>
    <n v="35"/>
    <n v="120"/>
    <n v="120"/>
    <x v="5"/>
    <x v="0"/>
    <m/>
    <m/>
    <n v="0"/>
  </r>
  <r>
    <x v="99"/>
    <x v="0"/>
    <n v="1"/>
    <n v="0"/>
    <n v="1"/>
    <n v="0"/>
    <n v="5"/>
    <n v="5"/>
    <n v="3"/>
    <x v="6"/>
    <n v="45"/>
    <n v="45"/>
    <n v="120"/>
    <n v="120"/>
    <x v="5"/>
    <x v="0"/>
    <m/>
    <m/>
    <n v="0"/>
  </r>
  <r>
    <x v="99"/>
    <x v="0"/>
    <n v="1"/>
    <n v="0"/>
    <n v="1"/>
    <n v="0"/>
    <n v="5"/>
    <n v="6"/>
    <n v="3"/>
    <x v="6"/>
    <n v="55"/>
    <n v="55"/>
    <n v="180"/>
    <n v="180"/>
    <x v="5"/>
    <x v="0"/>
    <m/>
    <m/>
    <n v="0"/>
  </r>
  <r>
    <x v="99"/>
    <x v="0"/>
    <n v="1"/>
    <n v="0"/>
    <n v="1"/>
    <n v="0"/>
    <n v="5.5"/>
    <n v="6.5"/>
    <n v="3"/>
    <x v="6"/>
    <n v="57.5"/>
    <n v="57.5"/>
    <n v="180"/>
    <n v="180"/>
    <x v="5"/>
    <x v="0"/>
    <m/>
    <m/>
    <n v="0"/>
  </r>
  <r>
    <x v="99"/>
    <x v="0"/>
    <n v="1"/>
    <n v="0"/>
    <n v="1"/>
    <n v="0"/>
    <n v="6"/>
    <n v="7"/>
    <n v="3"/>
    <x v="6"/>
    <n v="57.5"/>
    <n v="57.5"/>
    <n v="180"/>
    <n v="180"/>
    <x v="5"/>
    <x v="0"/>
    <m/>
    <m/>
    <n v="0"/>
  </r>
  <r>
    <x v="99"/>
    <x v="14"/>
    <n v="1"/>
    <n v="0"/>
    <n v="1"/>
    <n v="0"/>
    <n v="6"/>
    <n v="6"/>
    <n v="10"/>
    <x v="2"/>
    <m/>
    <n v="14"/>
    <n v="120"/>
    <n v="120"/>
    <x v="5"/>
    <x v="0"/>
    <m/>
    <m/>
    <n v="0"/>
  </r>
  <r>
    <x v="99"/>
    <x v="14"/>
    <n v="1"/>
    <n v="0"/>
    <n v="1"/>
    <n v="0"/>
    <n v="7"/>
    <n v="7"/>
    <n v="10"/>
    <x v="2"/>
    <m/>
    <n v="16.3"/>
    <n v="120"/>
    <n v="120"/>
    <x v="5"/>
    <x v="0"/>
    <m/>
    <m/>
    <n v="0"/>
  </r>
  <r>
    <x v="99"/>
    <x v="14"/>
    <n v="1"/>
    <n v="0"/>
    <n v="1"/>
    <n v="0"/>
    <n v="8"/>
    <n v="8"/>
    <n v="10"/>
    <x v="2"/>
    <m/>
    <n v="16.3"/>
    <n v="120"/>
    <n v="120"/>
    <x v="5"/>
    <x v="0"/>
    <m/>
    <m/>
    <n v="0"/>
  </r>
  <r>
    <x v="99"/>
    <x v="7"/>
    <n v="1"/>
    <n v="0"/>
    <n v="1"/>
    <n v="0"/>
    <n v="6"/>
    <n v="5"/>
    <n v="8"/>
    <x v="1"/>
    <m/>
    <n v="14"/>
    <n v="120"/>
    <n v="120"/>
    <x v="5"/>
    <x v="0"/>
    <m/>
    <m/>
    <n v="0"/>
  </r>
  <r>
    <x v="99"/>
    <x v="7"/>
    <n v="1"/>
    <n v="0"/>
    <n v="1"/>
    <n v="0"/>
    <n v="7"/>
    <n v="5"/>
    <n v="8"/>
    <x v="1"/>
    <m/>
    <n v="14"/>
    <n v="120"/>
    <n v="120"/>
    <x v="5"/>
    <x v="0"/>
    <m/>
    <m/>
    <n v="0"/>
  </r>
  <r>
    <x v="99"/>
    <x v="7"/>
    <n v="1"/>
    <n v="0"/>
    <n v="1"/>
    <n v="0"/>
    <n v="8"/>
    <n v="6.5"/>
    <n v="8"/>
    <x v="1"/>
    <m/>
    <n v="16"/>
    <n v="120"/>
    <n v="120"/>
    <x v="5"/>
    <x v="0"/>
    <m/>
    <m/>
    <n v="0"/>
  </r>
  <r>
    <x v="99"/>
    <x v="43"/>
    <n v="1"/>
    <n v="0"/>
    <n v="1"/>
    <n v="0"/>
    <n v="6"/>
    <n v="6"/>
    <n v="8"/>
    <x v="1"/>
    <m/>
    <n v="10"/>
    <n v="120"/>
    <n v="120"/>
    <x v="5"/>
    <x v="0"/>
    <m/>
    <m/>
    <n v="0"/>
  </r>
  <r>
    <x v="99"/>
    <x v="43"/>
    <n v="1"/>
    <n v="0"/>
    <n v="1"/>
    <n v="0"/>
    <n v="7"/>
    <n v="7"/>
    <n v="8"/>
    <x v="1"/>
    <m/>
    <n v="10"/>
    <n v="120"/>
    <n v="120"/>
    <x v="5"/>
    <x v="0"/>
    <m/>
    <m/>
    <n v="0"/>
  </r>
  <r>
    <x v="99"/>
    <x v="43"/>
    <n v="1"/>
    <n v="0"/>
    <n v="1"/>
    <n v="0"/>
    <n v="8"/>
    <n v="8.5"/>
    <n v="8"/>
    <x v="1"/>
    <m/>
    <n v="12"/>
    <n v="1"/>
    <n v="1"/>
    <x v="5"/>
    <x v="0"/>
    <m/>
    <m/>
    <n v="0"/>
  </r>
  <r>
    <x v="100"/>
    <x v="4"/>
    <n v="1"/>
    <n v="0"/>
    <n v="1"/>
    <n v="0"/>
    <n v="5"/>
    <n v="5"/>
    <n v="5"/>
    <x v="3"/>
    <n v="70"/>
    <n v="70"/>
    <n v="90"/>
    <n v="90"/>
    <x v="5"/>
    <x v="0"/>
    <m/>
    <m/>
    <n v="0"/>
  </r>
  <r>
    <x v="100"/>
    <x v="4"/>
    <n v="1"/>
    <n v="0"/>
    <n v="1"/>
    <n v="0"/>
    <n v="5"/>
    <n v="5"/>
    <n v="4"/>
    <x v="8"/>
    <n v="95"/>
    <n v="95"/>
    <n v="120"/>
    <n v="120"/>
    <x v="5"/>
    <x v="0"/>
    <m/>
    <m/>
    <n v="0"/>
  </r>
  <r>
    <x v="100"/>
    <x v="4"/>
    <n v="1"/>
    <n v="0"/>
    <n v="1"/>
    <n v="0"/>
    <n v="6"/>
    <n v="6"/>
    <n v="3"/>
    <x v="6"/>
    <n v="115"/>
    <n v="115"/>
    <n v="180"/>
    <n v="180"/>
    <x v="5"/>
    <x v="0"/>
    <m/>
    <m/>
    <n v="0"/>
  </r>
  <r>
    <x v="100"/>
    <x v="4"/>
    <n v="1"/>
    <n v="0"/>
    <n v="1"/>
    <n v="0"/>
    <n v="6.5"/>
    <n v="6.5"/>
    <n v="2"/>
    <x v="7"/>
    <n v="125"/>
    <n v="125"/>
    <n v="180"/>
    <n v="180"/>
    <x v="5"/>
    <x v="0"/>
    <m/>
    <m/>
    <n v="0"/>
  </r>
  <r>
    <x v="100"/>
    <x v="4"/>
    <n v="1"/>
    <n v="0"/>
    <n v="1"/>
    <n v="0"/>
    <n v="7"/>
    <n v="7"/>
    <n v="1"/>
    <x v="9"/>
    <n v="135"/>
    <n v="135"/>
    <n v="180"/>
    <n v="180"/>
    <x v="5"/>
    <x v="0"/>
    <m/>
    <m/>
    <n v="0"/>
  </r>
  <r>
    <x v="100"/>
    <x v="4"/>
    <n v="1"/>
    <n v="0"/>
    <n v="1"/>
    <n v="0"/>
    <n v="6.5"/>
    <n v="6"/>
    <n v="6"/>
    <x v="5"/>
    <n v="100"/>
    <n v="100"/>
    <n v="180"/>
    <n v="180"/>
    <x v="5"/>
    <x v="0"/>
    <m/>
    <m/>
    <n v="0"/>
  </r>
  <r>
    <x v="100"/>
    <x v="10"/>
    <n v="2"/>
    <n v="2"/>
    <n v="2"/>
    <n v="0"/>
    <n v="5"/>
    <n v="5"/>
    <n v="2"/>
    <x v="7"/>
    <n v="50"/>
    <n v="50"/>
    <n v="90"/>
    <n v="90"/>
    <x v="5"/>
    <x v="1"/>
    <m/>
    <m/>
    <n v="0"/>
  </r>
  <r>
    <x v="100"/>
    <x v="10"/>
    <n v="2"/>
    <n v="2"/>
    <n v="2"/>
    <n v="0"/>
    <n v="5"/>
    <n v="5"/>
    <n v="2"/>
    <x v="7"/>
    <n v="70"/>
    <n v="70"/>
    <n v="120"/>
    <n v="120"/>
    <x v="5"/>
    <x v="1"/>
    <m/>
    <m/>
    <n v="0"/>
  </r>
  <r>
    <x v="100"/>
    <x v="10"/>
    <n v="2"/>
    <n v="2"/>
    <n v="2"/>
    <n v="0"/>
    <n v="6"/>
    <n v="5"/>
    <n v="2"/>
    <x v="7"/>
    <n v="80"/>
    <n v="80"/>
    <n v="180"/>
    <n v="180"/>
    <x v="5"/>
    <x v="1"/>
    <m/>
    <m/>
    <n v="0"/>
  </r>
  <r>
    <x v="100"/>
    <x v="10"/>
    <n v="2"/>
    <n v="2"/>
    <n v="2"/>
    <n v="0"/>
    <n v="6.5"/>
    <n v="6"/>
    <n v="2"/>
    <x v="7"/>
    <n v="90"/>
    <n v="90"/>
    <n v="180"/>
    <n v="180"/>
    <x v="5"/>
    <x v="1"/>
    <m/>
    <m/>
    <n v="0"/>
  </r>
  <r>
    <x v="100"/>
    <x v="10"/>
    <n v="2"/>
    <n v="2"/>
    <n v="2"/>
    <n v="0"/>
    <n v="7.5"/>
    <n v="7"/>
    <n v="2"/>
    <x v="7"/>
    <n v="100"/>
    <n v="100"/>
    <n v="180"/>
    <n v="180"/>
    <x v="5"/>
    <x v="1"/>
    <m/>
    <m/>
    <n v="0"/>
  </r>
  <r>
    <x v="100"/>
    <x v="0"/>
    <n v="1"/>
    <n v="2"/>
    <n v="1"/>
    <n v="0"/>
    <n v="5"/>
    <n v="5"/>
    <n v="2"/>
    <x v="7"/>
    <n v="30"/>
    <n v="30"/>
    <n v="90"/>
    <n v="90"/>
    <x v="5"/>
    <x v="1"/>
    <m/>
    <m/>
    <n v="0"/>
  </r>
  <r>
    <x v="100"/>
    <x v="0"/>
    <n v="1"/>
    <n v="2"/>
    <n v="1"/>
    <n v="0"/>
    <n v="5"/>
    <n v="5"/>
    <n v="2"/>
    <x v="7"/>
    <n v="45"/>
    <n v="45"/>
    <n v="120"/>
    <n v="120"/>
    <x v="5"/>
    <x v="1"/>
    <m/>
    <m/>
    <n v="0"/>
  </r>
  <r>
    <x v="100"/>
    <x v="0"/>
    <n v="1"/>
    <n v="2"/>
    <n v="1"/>
    <n v="0"/>
    <n v="5.5"/>
    <n v="6"/>
    <n v="2"/>
    <x v="7"/>
    <n v="50"/>
    <n v="50"/>
    <n v="180"/>
    <n v="180"/>
    <x v="5"/>
    <x v="1"/>
    <m/>
    <m/>
    <n v="0"/>
  </r>
  <r>
    <x v="100"/>
    <x v="0"/>
    <n v="1"/>
    <n v="2"/>
    <n v="1"/>
    <n v="0"/>
    <n v="6"/>
    <n v="6.5"/>
    <n v="2"/>
    <x v="7"/>
    <n v="55"/>
    <n v="55"/>
    <n v="180"/>
    <n v="180"/>
    <x v="5"/>
    <x v="1"/>
    <m/>
    <m/>
    <n v="0"/>
  </r>
  <r>
    <x v="100"/>
    <x v="0"/>
    <n v="1"/>
    <n v="2"/>
    <n v="1"/>
    <n v="0"/>
    <n v="7"/>
    <n v="7"/>
    <n v="2"/>
    <x v="7"/>
    <n v="55"/>
    <n v="55"/>
    <n v="1"/>
    <n v="1"/>
    <x v="5"/>
    <x v="1"/>
    <m/>
    <m/>
    <n v="0"/>
  </r>
  <r>
    <x v="101"/>
    <x v="10"/>
    <n v="1"/>
    <n v="0"/>
    <n v="1"/>
    <n v="0"/>
    <n v="5"/>
    <n v="5"/>
    <n v="5"/>
    <x v="3"/>
    <n v="70"/>
    <n v="70"/>
    <n v="90"/>
    <n v="90"/>
    <x v="5"/>
    <x v="0"/>
    <m/>
    <m/>
    <n v="0"/>
  </r>
  <r>
    <x v="101"/>
    <x v="10"/>
    <n v="1"/>
    <n v="0"/>
    <n v="1"/>
    <n v="0"/>
    <n v="5"/>
    <n v="5"/>
    <n v="4"/>
    <x v="8"/>
    <n v="90"/>
    <n v="90"/>
    <n v="180"/>
    <n v="180"/>
    <x v="5"/>
    <x v="0"/>
    <m/>
    <m/>
    <n v="0"/>
  </r>
  <r>
    <x v="101"/>
    <x v="10"/>
    <n v="1"/>
    <n v="0"/>
    <n v="1"/>
    <n v="0"/>
    <n v="6.5"/>
    <n v="7"/>
    <n v="3"/>
    <x v="6"/>
    <n v="105"/>
    <n v="105"/>
    <n v="300"/>
    <n v="300"/>
    <x v="5"/>
    <x v="0"/>
    <m/>
    <m/>
    <n v="0"/>
  </r>
  <r>
    <x v="101"/>
    <x v="10"/>
    <n v="1"/>
    <n v="0"/>
    <n v="1"/>
    <n v="0"/>
    <n v="7.5"/>
    <n v="7.5"/>
    <n v="2"/>
    <x v="7"/>
    <n v="120"/>
    <n v="120"/>
    <n v="300"/>
    <n v="300"/>
    <x v="5"/>
    <x v="0"/>
    <m/>
    <m/>
    <n v="0"/>
  </r>
  <r>
    <x v="101"/>
    <x v="10"/>
    <n v="1"/>
    <n v="0"/>
    <n v="1"/>
    <n v="0"/>
    <n v="7"/>
    <n v="8"/>
    <n v="5"/>
    <x v="3"/>
    <n v="105"/>
    <n v="105"/>
    <n v="300"/>
    <n v="300"/>
    <x v="5"/>
    <x v="0"/>
    <m/>
    <m/>
    <n v="0"/>
  </r>
  <r>
    <x v="101"/>
    <x v="10"/>
    <n v="1"/>
    <n v="0"/>
    <n v="1"/>
    <n v="0"/>
    <n v="8"/>
    <n v="8.5"/>
    <n v="5"/>
    <x v="3"/>
    <n v="110"/>
    <n v="110"/>
    <n v="300"/>
    <n v="300"/>
    <x v="5"/>
    <x v="0"/>
    <m/>
    <m/>
    <n v="0"/>
  </r>
  <r>
    <x v="101"/>
    <x v="1"/>
    <n v="1"/>
    <n v="0"/>
    <n v="1"/>
    <n v="0"/>
    <n v="7"/>
    <n v="7"/>
    <n v="10"/>
    <x v="2"/>
    <m/>
    <n v="52"/>
    <n v="90"/>
    <n v="90"/>
    <x v="5"/>
    <x v="0"/>
    <m/>
    <m/>
    <n v="0"/>
  </r>
  <r>
    <x v="101"/>
    <x v="1"/>
    <n v="1"/>
    <n v="0"/>
    <n v="1"/>
    <n v="0"/>
    <n v="8"/>
    <n v="8"/>
    <n v="8"/>
    <x v="1"/>
    <m/>
    <n v="59"/>
    <n v="90"/>
    <n v="90"/>
    <x v="5"/>
    <x v="0"/>
    <m/>
    <m/>
    <n v="0"/>
  </r>
  <r>
    <x v="101"/>
    <x v="1"/>
    <n v="1"/>
    <n v="0"/>
    <n v="1"/>
    <n v="0"/>
    <n v="9"/>
    <n v="9"/>
    <n v="8"/>
    <x v="1"/>
    <m/>
    <n v="59"/>
    <n v="120"/>
    <n v="120"/>
    <x v="5"/>
    <x v="0"/>
    <m/>
    <m/>
    <n v="0"/>
  </r>
  <r>
    <x v="101"/>
    <x v="11"/>
    <n v="1"/>
    <n v="0"/>
    <n v="1"/>
    <n v="0"/>
    <n v="7"/>
    <n v="7"/>
    <n v="10"/>
    <x v="2"/>
    <m/>
    <n v="63"/>
    <n v="10"/>
    <n v="10"/>
    <x v="5"/>
    <x v="4"/>
    <m/>
    <m/>
    <n v="0"/>
  </r>
  <r>
    <x v="101"/>
    <x v="18"/>
    <n v="1"/>
    <n v="0"/>
    <n v="1"/>
    <n v="0"/>
    <n v="7"/>
    <n v="7"/>
    <n v="10"/>
    <x v="2"/>
    <m/>
    <n v="29"/>
    <n v="120"/>
    <n v="120"/>
    <x v="5"/>
    <x v="4"/>
    <m/>
    <m/>
    <n v="0"/>
  </r>
  <r>
    <x v="101"/>
    <x v="11"/>
    <n v="1"/>
    <n v="0"/>
    <n v="1"/>
    <n v="0"/>
    <n v="7"/>
    <n v="7"/>
    <n v="10"/>
    <x v="2"/>
    <m/>
    <n v="70"/>
    <n v="10"/>
    <n v="10"/>
    <x v="5"/>
    <x v="4"/>
    <m/>
    <m/>
    <n v="0"/>
  </r>
  <r>
    <x v="101"/>
    <x v="18"/>
    <n v="1"/>
    <n v="0"/>
    <n v="1"/>
    <n v="0"/>
    <n v="7"/>
    <n v="7"/>
    <n v="10"/>
    <x v="2"/>
    <m/>
    <n v="36"/>
    <n v="120"/>
    <n v="120"/>
    <x v="5"/>
    <x v="4"/>
    <m/>
    <m/>
    <n v="0"/>
  </r>
  <r>
    <x v="101"/>
    <x v="11"/>
    <n v="1"/>
    <n v="0"/>
    <n v="1"/>
    <n v="0"/>
    <n v="9"/>
    <n v="9"/>
    <n v="10"/>
    <x v="2"/>
    <m/>
    <n v="77"/>
    <n v="10"/>
    <n v="10"/>
    <x v="5"/>
    <x v="4"/>
    <m/>
    <m/>
    <n v="0"/>
  </r>
  <r>
    <x v="101"/>
    <x v="18"/>
    <n v="1"/>
    <n v="0"/>
    <n v="1"/>
    <n v="0"/>
    <n v="9"/>
    <n v="9"/>
    <n v="10"/>
    <x v="2"/>
    <m/>
    <n v="36"/>
    <n v="120"/>
    <n v="120"/>
    <x v="5"/>
    <x v="4"/>
    <m/>
    <m/>
    <n v="0"/>
  </r>
  <r>
    <x v="101"/>
    <x v="38"/>
    <n v="1"/>
    <n v="0"/>
    <n v="1"/>
    <n v="0"/>
    <n v="6"/>
    <n v="6"/>
    <n v="10"/>
    <x v="2"/>
    <m/>
    <n v="36"/>
    <n v="10"/>
    <n v="10"/>
    <x v="5"/>
    <x v="4"/>
    <m/>
    <m/>
    <n v="0"/>
  </r>
  <r>
    <x v="101"/>
    <x v="39"/>
    <n v="1"/>
    <n v="0"/>
    <n v="1"/>
    <n v="0"/>
    <n v="6"/>
    <n v="6"/>
    <n v="10"/>
    <x v="2"/>
    <m/>
    <n v="70"/>
    <n v="120"/>
    <n v="120"/>
    <x v="5"/>
    <x v="4"/>
    <m/>
    <m/>
    <n v="0"/>
  </r>
  <r>
    <x v="101"/>
    <x v="38"/>
    <n v="1"/>
    <n v="0"/>
    <n v="1"/>
    <n v="0"/>
    <n v="8"/>
    <n v="7"/>
    <n v="10"/>
    <x v="2"/>
    <m/>
    <n v="43"/>
    <n v="10"/>
    <n v="10"/>
    <x v="5"/>
    <x v="4"/>
    <m/>
    <m/>
    <n v="0"/>
  </r>
  <r>
    <x v="101"/>
    <x v="39"/>
    <n v="1"/>
    <n v="0"/>
    <n v="1"/>
    <n v="0"/>
    <n v="8"/>
    <n v="8"/>
    <n v="10"/>
    <x v="2"/>
    <m/>
    <n v="84"/>
    <n v="120"/>
    <n v="120"/>
    <x v="5"/>
    <x v="4"/>
    <m/>
    <m/>
    <n v="0"/>
  </r>
  <r>
    <x v="101"/>
    <x v="38"/>
    <n v="1"/>
    <n v="0"/>
    <n v="1"/>
    <n v="0"/>
    <n v="9"/>
    <n v="9"/>
    <n v="10"/>
    <x v="2"/>
    <m/>
    <n v="50"/>
    <n v="10"/>
    <n v="10"/>
    <x v="5"/>
    <x v="4"/>
    <m/>
    <m/>
    <n v="0"/>
  </r>
  <r>
    <x v="101"/>
    <x v="39"/>
    <n v="1"/>
    <n v="0"/>
    <n v="1"/>
    <n v="0"/>
    <n v="9"/>
    <n v="9"/>
    <n v="10"/>
    <x v="2"/>
    <m/>
    <n v="90"/>
    <n v="1"/>
    <n v="1"/>
    <x v="5"/>
    <x v="4"/>
    <m/>
    <m/>
    <n v="0"/>
  </r>
  <r>
    <x v="102"/>
    <x v="0"/>
    <n v="1"/>
    <n v="0"/>
    <n v="1"/>
    <n v="0"/>
    <n v="5"/>
    <n v="5"/>
    <n v="5"/>
    <x v="3"/>
    <n v="40"/>
    <n v="57.5"/>
    <n v="90"/>
    <n v="90"/>
    <x v="5"/>
    <x v="0"/>
    <m/>
    <m/>
    <n v="0"/>
  </r>
  <r>
    <x v="102"/>
    <x v="0"/>
    <n v="1"/>
    <n v="0"/>
    <n v="1"/>
    <n v="0"/>
    <n v="5"/>
    <n v="5"/>
    <n v="4"/>
    <x v="8"/>
    <n v="50"/>
    <n v="57.5"/>
    <n v="120"/>
    <n v="120"/>
    <x v="5"/>
    <x v="0"/>
    <m/>
    <m/>
    <n v="0"/>
  </r>
  <r>
    <x v="102"/>
    <x v="0"/>
    <n v="1"/>
    <n v="0"/>
    <n v="1"/>
    <n v="0"/>
    <n v="5"/>
    <n v="6"/>
    <n v="3"/>
    <x v="6"/>
    <n v="57.5"/>
    <n v="57.5"/>
    <n v="180"/>
    <n v="180"/>
    <x v="5"/>
    <x v="0"/>
    <m/>
    <m/>
    <n v="0"/>
  </r>
  <r>
    <x v="102"/>
    <x v="0"/>
    <n v="1"/>
    <n v="0"/>
    <n v="1"/>
    <n v="0"/>
    <n v="6.5"/>
    <n v="7"/>
    <n v="2"/>
    <x v="7"/>
    <n v="62.5"/>
    <n v="57.5"/>
    <n v="180"/>
    <n v="180"/>
    <x v="5"/>
    <x v="0"/>
    <m/>
    <m/>
    <n v="0"/>
  </r>
  <r>
    <x v="102"/>
    <x v="0"/>
    <n v="1"/>
    <n v="0"/>
    <n v="1"/>
    <n v="0"/>
    <n v="7.5"/>
    <n v="8"/>
    <n v="1"/>
    <x v="9"/>
    <n v="65"/>
    <n v="57.5"/>
    <n v="180"/>
    <n v="180"/>
    <x v="5"/>
    <x v="0"/>
    <m/>
    <m/>
    <n v="0"/>
  </r>
  <r>
    <x v="102"/>
    <x v="0"/>
    <n v="1"/>
    <n v="0"/>
    <n v="1"/>
    <n v="0"/>
    <n v="8.5"/>
    <n v="9"/>
    <n v="6"/>
    <x v="5"/>
    <m/>
    <n v="57.5"/>
    <n v="180"/>
    <n v="180"/>
    <x v="5"/>
    <x v="0"/>
    <m/>
    <m/>
    <n v="0"/>
  </r>
  <r>
    <x v="102"/>
    <x v="0"/>
    <n v="1"/>
    <n v="0"/>
    <n v="1"/>
    <n v="0"/>
    <n v="8.5"/>
    <n v="8.5"/>
    <n v="3"/>
    <x v="6"/>
    <m/>
    <n v="60"/>
    <n v="300"/>
    <n v="300"/>
    <x v="5"/>
    <x v="0"/>
    <m/>
    <m/>
    <n v="0"/>
  </r>
  <r>
    <x v="102"/>
    <x v="20"/>
    <n v="1"/>
    <n v="0"/>
    <n v="1"/>
    <n v="0"/>
    <n v="7"/>
    <n v="7"/>
    <n v="12"/>
    <x v="0"/>
    <m/>
    <n v="45"/>
    <n v="90"/>
    <n v="90"/>
    <x v="5"/>
    <x v="0"/>
    <m/>
    <m/>
    <n v="0"/>
  </r>
  <r>
    <x v="102"/>
    <x v="20"/>
    <n v="1"/>
    <n v="0"/>
    <n v="1"/>
    <n v="0"/>
    <n v="9"/>
    <n v="8"/>
    <n v="8"/>
    <x v="1"/>
    <m/>
    <n v="52"/>
    <n v="90"/>
    <n v="90"/>
    <x v="5"/>
    <x v="0"/>
    <m/>
    <m/>
    <n v="0"/>
  </r>
  <r>
    <x v="102"/>
    <x v="20"/>
    <n v="1"/>
    <n v="0"/>
    <n v="1"/>
    <n v="0"/>
    <n v="9"/>
    <n v="9"/>
    <n v="8"/>
    <x v="1"/>
    <m/>
    <n v="56.6"/>
    <n v="120"/>
    <n v="120"/>
    <x v="5"/>
    <x v="0"/>
    <m/>
    <m/>
    <n v="0"/>
  </r>
  <r>
    <x v="102"/>
    <x v="40"/>
    <n v="1"/>
    <n v="0"/>
    <n v="1"/>
    <n v="0"/>
    <n v="7"/>
    <n v="7"/>
    <n v="10"/>
    <x v="2"/>
    <m/>
    <n v="6.8"/>
    <n v="10"/>
    <n v="10"/>
    <x v="5"/>
    <x v="4"/>
    <m/>
    <m/>
    <n v="0"/>
  </r>
  <r>
    <x v="102"/>
    <x v="41"/>
    <n v="1"/>
    <n v="0"/>
    <n v="1"/>
    <n v="0"/>
    <n v="7"/>
    <n v="7"/>
    <n v="10"/>
    <x v="2"/>
    <m/>
    <n v="9"/>
    <n v="120"/>
    <n v="120"/>
    <x v="5"/>
    <x v="4"/>
    <m/>
    <m/>
    <n v="0"/>
  </r>
  <r>
    <x v="102"/>
    <x v="40"/>
    <n v="1"/>
    <n v="0"/>
    <n v="1"/>
    <n v="0"/>
    <n v="8"/>
    <n v="8"/>
    <n v="10"/>
    <x v="2"/>
    <m/>
    <n v="6.8"/>
    <n v="10"/>
    <n v="10"/>
    <x v="5"/>
    <x v="4"/>
    <m/>
    <m/>
    <n v="0"/>
  </r>
  <r>
    <x v="102"/>
    <x v="41"/>
    <n v="1"/>
    <n v="0"/>
    <n v="1"/>
    <n v="0"/>
    <n v="8"/>
    <n v="8"/>
    <n v="10"/>
    <x v="2"/>
    <m/>
    <n v="9"/>
    <n v="120"/>
    <n v="120"/>
    <x v="5"/>
    <x v="4"/>
    <m/>
    <m/>
    <n v="0"/>
  </r>
  <r>
    <x v="102"/>
    <x v="40"/>
    <n v="1"/>
    <n v="0"/>
    <n v="1"/>
    <n v="0"/>
    <n v="9"/>
    <n v="9"/>
    <n v="8"/>
    <x v="1"/>
    <m/>
    <n v="9"/>
    <n v="10"/>
    <n v="10"/>
    <x v="5"/>
    <x v="4"/>
    <m/>
    <m/>
    <n v="0"/>
  </r>
  <r>
    <x v="102"/>
    <x v="41"/>
    <n v="1"/>
    <n v="0"/>
    <n v="1"/>
    <n v="0"/>
    <n v="9"/>
    <n v="9"/>
    <n v="8"/>
    <x v="1"/>
    <m/>
    <n v="11.3"/>
    <n v="120"/>
    <n v="120"/>
    <x v="5"/>
    <x v="4"/>
    <m/>
    <m/>
    <n v="0"/>
  </r>
  <r>
    <x v="102"/>
    <x v="36"/>
    <n v="1"/>
    <n v="0"/>
    <n v="1"/>
    <n v="0"/>
    <n v="7"/>
    <n v="7"/>
    <n v="10"/>
    <x v="2"/>
    <m/>
    <n v="45"/>
    <n v="10"/>
    <n v="10"/>
    <x v="5"/>
    <x v="4"/>
    <m/>
    <m/>
    <n v="0"/>
  </r>
  <r>
    <x v="102"/>
    <x v="37"/>
    <n v="1"/>
    <n v="0"/>
    <n v="1"/>
    <n v="0"/>
    <n v="7"/>
    <n v="7"/>
    <n v="10"/>
    <x v="2"/>
    <m/>
    <n v="45"/>
    <n v="120"/>
    <n v="120"/>
    <x v="5"/>
    <x v="4"/>
    <m/>
    <m/>
    <n v="0"/>
  </r>
  <r>
    <x v="102"/>
    <x v="36"/>
    <n v="1"/>
    <n v="0"/>
    <n v="1"/>
    <n v="0"/>
    <n v="9"/>
    <n v="9"/>
    <n v="8"/>
    <x v="1"/>
    <m/>
    <n v="52"/>
    <n v="10"/>
    <n v="10"/>
    <x v="5"/>
    <x v="4"/>
    <m/>
    <m/>
    <n v="0"/>
  </r>
  <r>
    <x v="102"/>
    <x v="37"/>
    <n v="1"/>
    <n v="0"/>
    <n v="1"/>
    <n v="0"/>
    <n v="9"/>
    <n v="9"/>
    <n v="8"/>
    <x v="1"/>
    <m/>
    <n v="52"/>
    <n v="120"/>
    <n v="120"/>
    <x v="5"/>
    <x v="4"/>
    <m/>
    <m/>
    <n v="0"/>
  </r>
  <r>
    <x v="102"/>
    <x v="36"/>
    <n v="1"/>
    <n v="0"/>
    <n v="1"/>
    <n v="0"/>
    <n v="9"/>
    <n v="8"/>
    <n v="6"/>
    <x v="5"/>
    <m/>
    <n v="59"/>
    <n v="10"/>
    <n v="10"/>
    <x v="5"/>
    <x v="4"/>
    <m/>
    <m/>
    <n v="0"/>
  </r>
  <r>
    <x v="102"/>
    <x v="37"/>
    <n v="1"/>
    <n v="0"/>
    <n v="1"/>
    <n v="0"/>
    <n v="9"/>
    <n v="9"/>
    <n v="6"/>
    <x v="5"/>
    <m/>
    <n v="59"/>
    <n v="120"/>
    <n v="120"/>
    <x v="5"/>
    <x v="4"/>
    <m/>
    <m/>
    <n v="0"/>
  </r>
  <r>
    <x v="102"/>
    <x v="42"/>
    <n v="1"/>
    <n v="0"/>
    <n v="1"/>
    <n v="0"/>
    <n v="6"/>
    <n v="6"/>
    <n v="10"/>
    <x v="2"/>
    <m/>
    <n v="6"/>
    <n v="90"/>
    <n v="90"/>
    <x v="5"/>
    <x v="0"/>
    <m/>
    <m/>
    <n v="0"/>
  </r>
  <r>
    <x v="102"/>
    <x v="42"/>
    <n v="1"/>
    <n v="0"/>
    <n v="1"/>
    <n v="0"/>
    <n v="8"/>
    <n v="8"/>
    <n v="8"/>
    <x v="1"/>
    <m/>
    <n v="6"/>
    <n v="90"/>
    <n v="90"/>
    <x v="5"/>
    <x v="0"/>
    <m/>
    <m/>
    <n v="0"/>
  </r>
  <r>
    <x v="102"/>
    <x v="42"/>
    <n v="1"/>
    <n v="0"/>
    <n v="1"/>
    <n v="0"/>
    <n v="9"/>
    <n v="9"/>
    <n v="8"/>
    <x v="1"/>
    <m/>
    <n v="6"/>
    <n v="90"/>
    <n v="90"/>
    <x v="5"/>
    <x v="0"/>
    <m/>
    <m/>
    <n v="0"/>
  </r>
  <r>
    <x v="102"/>
    <x v="42"/>
    <n v="1"/>
    <n v="0"/>
    <n v="1"/>
    <n v="0"/>
    <n v="10"/>
    <n v="10"/>
    <n v="6"/>
    <x v="5"/>
    <m/>
    <n v="8"/>
    <n v="1"/>
    <n v="1"/>
    <x v="5"/>
    <x v="0"/>
    <m/>
    <m/>
    <n v="0"/>
  </r>
  <r>
    <x v="103"/>
    <x v="4"/>
    <n v="1"/>
    <n v="0"/>
    <n v="1"/>
    <n v="0"/>
    <n v="5"/>
    <n v="5"/>
    <n v="10"/>
    <x v="2"/>
    <n v="60"/>
    <n v="60"/>
    <n v="120"/>
    <n v="120"/>
    <x v="5"/>
    <x v="2"/>
    <m/>
    <m/>
    <n v="0"/>
  </r>
  <r>
    <x v="103"/>
    <x v="4"/>
    <n v="1"/>
    <n v="0"/>
    <n v="1"/>
    <n v="0"/>
    <n v="6.5"/>
    <n v="6"/>
    <n v="8"/>
    <x v="1"/>
    <n v="70"/>
    <n v="70"/>
    <n v="120"/>
    <n v="120"/>
    <x v="5"/>
    <x v="2"/>
    <m/>
    <m/>
    <n v="0"/>
  </r>
  <r>
    <x v="103"/>
    <x v="4"/>
    <n v="1"/>
    <n v="0"/>
    <n v="1"/>
    <n v="0"/>
    <n v="7"/>
    <n v="6.5"/>
    <n v="7"/>
    <x v="10"/>
    <n v="80"/>
    <n v="80"/>
    <n v="120"/>
    <n v="120"/>
    <x v="5"/>
    <x v="2"/>
    <m/>
    <m/>
    <n v="0"/>
  </r>
  <r>
    <x v="103"/>
    <x v="4"/>
    <n v="1"/>
    <n v="0"/>
    <n v="1"/>
    <n v="0"/>
    <n v="8"/>
    <n v="7.5"/>
    <n v="5"/>
    <x v="3"/>
    <n v="90"/>
    <n v="90"/>
    <n v="120"/>
    <n v="120"/>
    <x v="5"/>
    <x v="2"/>
    <m/>
    <m/>
    <n v="0"/>
  </r>
  <r>
    <x v="103"/>
    <x v="4"/>
    <n v="1"/>
    <n v="0"/>
    <n v="1"/>
    <n v="0"/>
    <n v="8.5"/>
    <n v="8"/>
    <n v="5"/>
    <x v="3"/>
    <n v="100"/>
    <n v="100"/>
    <n v="120"/>
    <n v="120"/>
    <x v="5"/>
    <x v="2"/>
    <m/>
    <m/>
    <n v="0"/>
  </r>
  <r>
    <x v="103"/>
    <x v="0"/>
    <n v="1"/>
    <n v="0"/>
    <n v="1"/>
    <n v="0"/>
    <n v="5"/>
    <n v="5"/>
    <n v="3"/>
    <x v="6"/>
    <n v="35"/>
    <n v="35"/>
    <n v="120"/>
    <n v="120"/>
    <x v="5"/>
    <x v="0"/>
    <m/>
    <m/>
    <n v="0"/>
  </r>
  <r>
    <x v="103"/>
    <x v="0"/>
    <n v="1"/>
    <n v="0"/>
    <n v="1"/>
    <n v="0"/>
    <n v="5"/>
    <n v="5"/>
    <n v="3"/>
    <x v="6"/>
    <n v="45"/>
    <n v="45"/>
    <n v="120"/>
    <n v="120"/>
    <x v="5"/>
    <x v="0"/>
    <m/>
    <m/>
    <n v="0"/>
  </r>
  <r>
    <x v="103"/>
    <x v="0"/>
    <n v="1"/>
    <n v="0"/>
    <n v="1"/>
    <n v="0"/>
    <n v="6"/>
    <n v="6"/>
    <n v="3"/>
    <x v="6"/>
    <n v="55"/>
    <n v="55"/>
    <n v="180"/>
    <n v="180"/>
    <x v="5"/>
    <x v="0"/>
    <m/>
    <m/>
    <n v="0"/>
  </r>
  <r>
    <x v="103"/>
    <x v="0"/>
    <n v="1"/>
    <n v="0"/>
    <n v="1"/>
    <n v="0"/>
    <n v="7"/>
    <n v="7.5"/>
    <n v="3"/>
    <x v="6"/>
    <n v="60"/>
    <n v="60"/>
    <n v="180"/>
    <n v="180"/>
    <x v="5"/>
    <x v="0"/>
    <m/>
    <m/>
    <n v="0"/>
  </r>
  <r>
    <x v="103"/>
    <x v="0"/>
    <n v="1"/>
    <n v="0"/>
    <n v="1"/>
    <n v="0"/>
    <n v="7.5"/>
    <n v="8"/>
    <n v="3"/>
    <x v="6"/>
    <n v="60"/>
    <n v="60"/>
    <n v="180"/>
    <n v="180"/>
    <x v="5"/>
    <x v="0"/>
    <m/>
    <m/>
    <n v="0"/>
  </r>
  <r>
    <x v="103"/>
    <x v="14"/>
    <n v="1"/>
    <n v="0"/>
    <n v="1"/>
    <n v="0"/>
    <n v="7"/>
    <n v="7"/>
    <n v="10"/>
    <x v="2"/>
    <m/>
    <n v="18"/>
    <n v="120"/>
    <n v="120"/>
    <x v="5"/>
    <x v="0"/>
    <m/>
    <m/>
    <n v="0"/>
  </r>
  <r>
    <x v="103"/>
    <x v="14"/>
    <n v="1"/>
    <n v="0"/>
    <n v="1"/>
    <n v="0"/>
    <n v="8"/>
    <n v="8"/>
    <n v="10"/>
    <x v="2"/>
    <m/>
    <n v="23"/>
    <n v="120"/>
    <n v="120"/>
    <x v="5"/>
    <x v="0"/>
    <m/>
    <m/>
    <n v="0"/>
  </r>
  <r>
    <x v="103"/>
    <x v="14"/>
    <n v="1"/>
    <n v="0"/>
    <n v="1"/>
    <n v="0"/>
    <n v="9"/>
    <n v="9"/>
    <n v="10"/>
    <x v="2"/>
    <m/>
    <n v="23"/>
    <n v="120"/>
    <n v="120"/>
    <x v="5"/>
    <x v="0"/>
    <m/>
    <m/>
    <n v="0"/>
  </r>
  <r>
    <x v="103"/>
    <x v="7"/>
    <n v="1"/>
    <n v="0"/>
    <n v="1"/>
    <n v="0"/>
    <n v="7"/>
    <n v="7"/>
    <n v="8"/>
    <x v="1"/>
    <m/>
    <n v="16"/>
    <n v="120"/>
    <n v="120"/>
    <x v="5"/>
    <x v="0"/>
    <m/>
    <m/>
    <n v="0"/>
  </r>
  <r>
    <x v="103"/>
    <x v="7"/>
    <n v="1"/>
    <n v="0"/>
    <n v="1"/>
    <n v="0"/>
    <n v="8"/>
    <n v="8"/>
    <n v="8"/>
    <x v="1"/>
    <m/>
    <n v="18"/>
    <n v="120"/>
    <n v="120"/>
    <x v="5"/>
    <x v="0"/>
    <m/>
    <m/>
    <n v="0"/>
  </r>
  <r>
    <x v="103"/>
    <x v="7"/>
    <n v="1"/>
    <n v="0"/>
    <n v="1"/>
    <n v="0"/>
    <n v="9"/>
    <n v="8"/>
    <n v="8"/>
    <x v="1"/>
    <m/>
    <n v="20"/>
    <n v="120"/>
    <n v="120"/>
    <x v="5"/>
    <x v="0"/>
    <m/>
    <m/>
    <n v="0"/>
  </r>
  <r>
    <x v="103"/>
    <x v="43"/>
    <n v="1"/>
    <n v="0"/>
    <n v="1"/>
    <n v="0"/>
    <n v="7"/>
    <n v="7"/>
    <n v="8"/>
    <x v="1"/>
    <m/>
    <n v="10"/>
    <n v="120"/>
    <n v="120"/>
    <x v="5"/>
    <x v="0"/>
    <m/>
    <m/>
    <n v="0"/>
  </r>
  <r>
    <x v="103"/>
    <x v="43"/>
    <n v="1"/>
    <n v="0"/>
    <n v="1"/>
    <n v="0"/>
    <n v="8"/>
    <n v="8"/>
    <n v="8"/>
    <x v="1"/>
    <m/>
    <n v="10"/>
    <n v="120"/>
    <n v="120"/>
    <x v="5"/>
    <x v="0"/>
    <m/>
    <m/>
    <n v="0"/>
  </r>
  <r>
    <x v="103"/>
    <x v="43"/>
    <n v="1"/>
    <n v="0"/>
    <n v="1"/>
    <n v="0"/>
    <n v="9"/>
    <n v="9.5"/>
    <n v="8"/>
    <x v="1"/>
    <m/>
    <n v="12"/>
    <n v="1"/>
    <n v="1"/>
    <x v="5"/>
    <x v="0"/>
    <m/>
    <m/>
    <n v="0"/>
  </r>
  <r>
    <x v="104"/>
    <x v="4"/>
    <n v="1"/>
    <n v="0"/>
    <n v="1"/>
    <n v="0"/>
    <n v="5"/>
    <n v="5"/>
    <n v="5"/>
    <x v="3"/>
    <n v="70"/>
    <n v="70"/>
    <n v="90"/>
    <n v="90"/>
    <x v="5"/>
    <x v="0"/>
    <m/>
    <m/>
    <n v="0"/>
  </r>
  <r>
    <x v="104"/>
    <x v="4"/>
    <n v="1"/>
    <n v="0"/>
    <n v="1"/>
    <n v="0"/>
    <n v="6"/>
    <n v="5"/>
    <n v="4"/>
    <x v="8"/>
    <n v="105"/>
    <n v="105"/>
    <n v="120"/>
    <n v="120"/>
    <x v="5"/>
    <x v="0"/>
    <m/>
    <m/>
    <n v="0"/>
  </r>
  <r>
    <x v="104"/>
    <x v="4"/>
    <n v="1"/>
    <n v="0"/>
    <n v="1"/>
    <n v="0"/>
    <n v="7"/>
    <n v="6.5"/>
    <n v="3"/>
    <x v="6"/>
    <n v="125"/>
    <n v="125"/>
    <n v="180"/>
    <n v="180"/>
    <x v="5"/>
    <x v="0"/>
    <m/>
    <m/>
    <n v="0"/>
  </r>
  <r>
    <x v="104"/>
    <x v="4"/>
    <n v="1"/>
    <n v="0"/>
    <n v="1"/>
    <n v="0"/>
    <n v="7.5"/>
    <n v="7.5"/>
    <n v="2"/>
    <x v="7"/>
    <n v="135"/>
    <n v="135"/>
    <n v="180"/>
    <n v="180"/>
    <x v="5"/>
    <x v="0"/>
    <m/>
    <m/>
    <n v="0"/>
  </r>
  <r>
    <x v="104"/>
    <x v="4"/>
    <n v="1"/>
    <n v="0"/>
    <n v="1"/>
    <n v="0"/>
    <n v="8"/>
    <n v="8"/>
    <n v="1"/>
    <x v="9"/>
    <n v="145"/>
    <n v="145"/>
    <n v="180"/>
    <n v="180"/>
    <x v="5"/>
    <x v="0"/>
    <m/>
    <m/>
    <n v="0"/>
  </r>
  <r>
    <x v="104"/>
    <x v="4"/>
    <n v="1"/>
    <n v="0"/>
    <n v="1"/>
    <n v="0"/>
    <n v="7.5"/>
    <n v="7"/>
    <n v="6"/>
    <x v="5"/>
    <n v="110"/>
    <n v="110"/>
    <n v="180"/>
    <n v="180"/>
    <x v="5"/>
    <x v="0"/>
    <m/>
    <m/>
    <n v="0"/>
  </r>
  <r>
    <x v="104"/>
    <x v="10"/>
    <n v="2"/>
    <n v="2"/>
    <n v="2"/>
    <n v="0"/>
    <n v="5"/>
    <n v="5"/>
    <n v="2"/>
    <x v="7"/>
    <n v="60"/>
    <n v="60"/>
    <n v="90"/>
    <n v="90"/>
    <x v="5"/>
    <x v="1"/>
    <m/>
    <m/>
    <n v="0"/>
  </r>
  <r>
    <x v="104"/>
    <x v="10"/>
    <n v="2"/>
    <n v="2"/>
    <n v="2"/>
    <n v="0"/>
    <n v="6"/>
    <n v="5.5"/>
    <n v="2"/>
    <x v="7"/>
    <n v="80"/>
    <n v="80"/>
    <n v="120"/>
    <n v="120"/>
    <x v="5"/>
    <x v="1"/>
    <m/>
    <m/>
    <n v="0"/>
  </r>
  <r>
    <x v="104"/>
    <x v="10"/>
    <n v="2"/>
    <n v="2"/>
    <n v="2"/>
    <n v="0"/>
    <n v="7"/>
    <n v="6.5"/>
    <n v="2"/>
    <x v="7"/>
    <n v="90"/>
    <n v="90"/>
    <n v="180"/>
    <n v="180"/>
    <x v="5"/>
    <x v="1"/>
    <m/>
    <m/>
    <n v="0"/>
  </r>
  <r>
    <x v="104"/>
    <x v="10"/>
    <n v="2"/>
    <n v="2"/>
    <n v="2"/>
    <n v="0"/>
    <n v="7.5"/>
    <n v="7.5"/>
    <n v="2"/>
    <x v="7"/>
    <n v="100"/>
    <n v="100"/>
    <n v="180"/>
    <n v="180"/>
    <x v="5"/>
    <x v="1"/>
    <m/>
    <m/>
    <n v="0"/>
  </r>
  <r>
    <x v="104"/>
    <x v="10"/>
    <n v="2"/>
    <n v="2"/>
    <n v="2"/>
    <n v="0"/>
    <n v="8.5"/>
    <n v="8.5"/>
    <n v="2"/>
    <x v="7"/>
    <n v="110"/>
    <n v="110"/>
    <n v="180"/>
    <n v="180"/>
    <x v="5"/>
    <x v="1"/>
    <m/>
    <m/>
    <n v="0"/>
  </r>
  <r>
    <x v="104"/>
    <x v="0"/>
    <n v="1"/>
    <n v="2"/>
    <n v="1"/>
    <n v="0"/>
    <n v="5"/>
    <n v="5"/>
    <n v="2"/>
    <x v="7"/>
    <n v="35"/>
    <n v="35"/>
    <n v="90"/>
    <n v="90"/>
    <x v="5"/>
    <x v="1"/>
    <m/>
    <m/>
    <n v="0"/>
  </r>
  <r>
    <x v="104"/>
    <x v="0"/>
    <n v="1"/>
    <n v="2"/>
    <n v="1"/>
    <n v="0"/>
    <n v="5"/>
    <n v="5"/>
    <n v="2"/>
    <x v="7"/>
    <n v="50"/>
    <n v="50"/>
    <n v="120"/>
    <n v="120"/>
    <x v="5"/>
    <x v="1"/>
    <m/>
    <m/>
    <n v="0"/>
  </r>
  <r>
    <x v="104"/>
    <x v="0"/>
    <n v="1"/>
    <n v="2"/>
    <n v="1"/>
    <n v="0"/>
    <n v="6.5"/>
    <n v="6"/>
    <n v="2"/>
    <x v="7"/>
    <n v="55"/>
    <n v="55"/>
    <n v="180"/>
    <n v="180"/>
    <x v="5"/>
    <x v="1"/>
    <m/>
    <m/>
    <n v="0"/>
  </r>
  <r>
    <x v="104"/>
    <x v="0"/>
    <n v="1"/>
    <n v="2"/>
    <n v="1"/>
    <n v="0"/>
    <n v="7"/>
    <n v="6.5"/>
    <n v="2"/>
    <x v="7"/>
    <n v="55"/>
    <n v="55"/>
    <n v="180"/>
    <n v="180"/>
    <x v="5"/>
    <x v="1"/>
    <m/>
    <m/>
    <n v="0"/>
  </r>
  <r>
    <x v="104"/>
    <x v="0"/>
    <n v="1"/>
    <n v="2"/>
    <n v="1"/>
    <n v="0"/>
    <n v="7"/>
    <n v="7"/>
    <n v="2"/>
    <x v="7"/>
    <n v="55"/>
    <n v="55"/>
    <n v="1"/>
    <n v="1"/>
    <x v="5"/>
    <x v="1"/>
    <m/>
    <m/>
    <n v="0"/>
  </r>
  <r>
    <x v="105"/>
    <x v="10"/>
    <n v="1"/>
    <n v="0"/>
    <n v="1"/>
    <n v="0"/>
    <n v="5"/>
    <n v="5"/>
    <n v="5"/>
    <x v="3"/>
    <n v="70"/>
    <n v="70"/>
    <n v="90"/>
    <n v="90"/>
    <x v="5"/>
    <x v="0"/>
    <m/>
    <m/>
    <n v="0"/>
  </r>
  <r>
    <x v="105"/>
    <x v="10"/>
    <n v="1"/>
    <n v="0"/>
    <n v="1"/>
    <n v="0"/>
    <n v="6.5"/>
    <n v="5.5"/>
    <n v="4"/>
    <x v="8"/>
    <n v="100"/>
    <n v="100"/>
    <n v="180"/>
    <n v="180"/>
    <x v="5"/>
    <x v="0"/>
    <m/>
    <m/>
    <n v="0"/>
  </r>
  <r>
    <x v="105"/>
    <x v="10"/>
    <n v="1"/>
    <n v="0"/>
    <n v="1"/>
    <n v="0"/>
    <n v="8"/>
    <n v="7"/>
    <n v="3"/>
    <x v="6"/>
    <n v="115"/>
    <n v="115"/>
    <n v="300"/>
    <n v="300"/>
    <x v="5"/>
    <x v="0"/>
    <m/>
    <m/>
    <n v="0"/>
  </r>
  <r>
    <x v="105"/>
    <x v="10"/>
    <n v="1"/>
    <n v="0"/>
    <n v="1"/>
    <n v="0"/>
    <n v="9"/>
    <n v="9"/>
    <n v="2"/>
    <x v="7"/>
    <n v="130"/>
    <n v="130"/>
    <n v="300"/>
    <n v="300"/>
    <x v="5"/>
    <x v="0"/>
    <m/>
    <m/>
    <n v="0"/>
  </r>
  <r>
    <x v="105"/>
    <x v="10"/>
    <n v="1"/>
    <n v="0"/>
    <n v="1"/>
    <n v="0"/>
    <n v="8.5"/>
    <n v="8"/>
    <n v="5"/>
    <x v="3"/>
    <n v="110"/>
    <n v="110"/>
    <n v="300"/>
    <n v="300"/>
    <x v="5"/>
    <x v="0"/>
    <m/>
    <m/>
    <n v="0"/>
  </r>
  <r>
    <x v="105"/>
    <x v="10"/>
    <n v="1"/>
    <n v="0"/>
    <n v="1"/>
    <n v="0"/>
    <n v="9.5"/>
    <n v="9.5"/>
    <n v="5"/>
    <x v="3"/>
    <n v="120"/>
    <n v="120"/>
    <n v="300"/>
    <n v="300"/>
    <x v="5"/>
    <x v="0"/>
    <m/>
    <m/>
    <n v="0"/>
  </r>
  <r>
    <x v="105"/>
    <x v="1"/>
    <n v="1"/>
    <n v="0"/>
    <n v="1"/>
    <n v="0"/>
    <n v="7"/>
    <n v="8"/>
    <n v="10"/>
    <x v="2"/>
    <m/>
    <n v="59"/>
    <n v="90"/>
    <n v="90"/>
    <x v="5"/>
    <x v="0"/>
    <m/>
    <m/>
    <n v="0"/>
  </r>
  <r>
    <x v="105"/>
    <x v="1"/>
    <n v="1"/>
    <n v="0"/>
    <n v="1"/>
    <n v="0"/>
    <n v="8"/>
    <n v="9"/>
    <n v="8"/>
    <x v="1"/>
    <m/>
    <n v="59"/>
    <n v="90"/>
    <n v="90"/>
    <x v="5"/>
    <x v="0"/>
    <m/>
    <m/>
    <n v="0"/>
  </r>
  <r>
    <x v="105"/>
    <x v="1"/>
    <n v="1"/>
    <n v="0"/>
    <n v="1"/>
    <n v="0"/>
    <n v="10"/>
    <n v="10"/>
    <n v="6"/>
    <x v="5"/>
    <m/>
    <n v="66"/>
    <n v="120"/>
    <n v="120"/>
    <x v="5"/>
    <x v="0"/>
    <m/>
    <m/>
    <n v="0"/>
  </r>
  <r>
    <x v="105"/>
    <x v="11"/>
    <n v="1"/>
    <n v="0"/>
    <n v="1"/>
    <n v="0"/>
    <n v="7"/>
    <n v="7"/>
    <n v="10"/>
    <x v="2"/>
    <m/>
    <n v="70"/>
    <n v="10"/>
    <n v="10"/>
    <x v="5"/>
    <x v="4"/>
    <m/>
    <m/>
    <n v="0"/>
  </r>
  <r>
    <x v="105"/>
    <x v="18"/>
    <n v="1"/>
    <n v="0"/>
    <n v="1"/>
    <n v="0"/>
    <n v="7"/>
    <n v="7"/>
    <n v="10"/>
    <x v="2"/>
    <m/>
    <n v="29"/>
    <n v="120"/>
    <n v="120"/>
    <x v="5"/>
    <x v="4"/>
    <m/>
    <m/>
    <n v="0"/>
  </r>
  <r>
    <x v="105"/>
    <x v="11"/>
    <n v="1"/>
    <n v="0"/>
    <n v="1"/>
    <n v="0"/>
    <n v="8"/>
    <n v="8"/>
    <n v="8"/>
    <x v="1"/>
    <m/>
    <n v="70"/>
    <n v="10"/>
    <n v="10"/>
    <x v="5"/>
    <x v="4"/>
    <m/>
    <m/>
    <n v="0"/>
  </r>
  <r>
    <x v="105"/>
    <x v="18"/>
    <n v="1"/>
    <n v="0"/>
    <n v="1"/>
    <n v="0"/>
    <n v="8"/>
    <n v="8"/>
    <n v="8"/>
    <x v="1"/>
    <m/>
    <n v="36"/>
    <n v="120"/>
    <n v="120"/>
    <x v="5"/>
    <x v="4"/>
    <m/>
    <m/>
    <n v="0"/>
  </r>
  <r>
    <x v="105"/>
    <x v="11"/>
    <n v="1"/>
    <n v="0"/>
    <n v="1"/>
    <n v="0"/>
    <n v="10"/>
    <n v="10"/>
    <n v="6"/>
    <x v="5"/>
    <m/>
    <n v="84"/>
    <n v="10"/>
    <n v="10"/>
    <x v="5"/>
    <x v="4"/>
    <m/>
    <m/>
    <n v="0"/>
  </r>
  <r>
    <x v="105"/>
    <x v="18"/>
    <n v="1"/>
    <n v="0"/>
    <n v="1"/>
    <n v="0"/>
    <n v="10"/>
    <n v="10"/>
    <n v="6"/>
    <x v="5"/>
    <m/>
    <n v="43"/>
    <n v="120"/>
    <n v="120"/>
    <x v="5"/>
    <x v="4"/>
    <m/>
    <m/>
    <n v="0"/>
  </r>
  <r>
    <x v="105"/>
    <x v="38"/>
    <n v="1"/>
    <n v="0"/>
    <n v="1"/>
    <n v="0"/>
    <n v="6"/>
    <n v="6"/>
    <n v="10"/>
    <x v="2"/>
    <m/>
    <n v="43"/>
    <n v="10"/>
    <n v="10"/>
    <x v="5"/>
    <x v="4"/>
    <m/>
    <m/>
    <n v="0"/>
  </r>
  <r>
    <x v="105"/>
    <x v="39"/>
    <n v="1"/>
    <n v="0"/>
    <n v="1"/>
    <n v="0"/>
    <n v="6"/>
    <n v="6"/>
    <n v="10"/>
    <x v="2"/>
    <m/>
    <n v="77"/>
    <n v="120"/>
    <n v="120"/>
    <x v="5"/>
    <x v="4"/>
    <m/>
    <m/>
    <n v="0"/>
  </r>
  <r>
    <x v="105"/>
    <x v="38"/>
    <n v="1"/>
    <n v="0"/>
    <n v="1"/>
    <n v="0"/>
    <n v="9"/>
    <n v="9.5"/>
    <n v="10"/>
    <x v="1"/>
    <m/>
    <n v="57"/>
    <n v="10"/>
    <n v="10"/>
    <x v="5"/>
    <x v="4"/>
    <m/>
    <m/>
    <n v="0"/>
  </r>
  <r>
    <x v="105"/>
    <x v="39"/>
    <n v="1"/>
    <n v="0"/>
    <n v="1"/>
    <n v="0"/>
    <n v="9"/>
    <n v="9"/>
    <n v="10"/>
    <x v="2"/>
    <m/>
    <n v="97"/>
    <n v="120"/>
    <n v="120"/>
    <x v="5"/>
    <x v="4"/>
    <m/>
    <m/>
    <n v="0"/>
  </r>
  <r>
    <x v="105"/>
    <x v="38"/>
    <n v="1"/>
    <n v="0"/>
    <n v="1"/>
    <n v="0"/>
    <n v="9"/>
    <n v="9"/>
    <n v="8"/>
    <x v="1"/>
    <m/>
    <n v="57"/>
    <n v="10"/>
    <n v="10"/>
    <x v="5"/>
    <x v="4"/>
    <m/>
    <m/>
    <n v="0"/>
  </r>
  <r>
    <x v="105"/>
    <x v="39"/>
    <n v="1"/>
    <n v="0"/>
    <n v="1"/>
    <n v="0"/>
    <n v="9"/>
    <n v="9"/>
    <n v="8"/>
    <x v="1"/>
    <m/>
    <n v="104"/>
    <n v="1"/>
    <n v="1"/>
    <x v="5"/>
    <x v="4"/>
    <m/>
    <m/>
    <n v="0"/>
  </r>
  <r>
    <x v="106"/>
    <x v="0"/>
    <n v="1"/>
    <n v="0"/>
    <n v="1"/>
    <n v="0"/>
    <n v="5"/>
    <n v="5"/>
    <n v="5"/>
    <x v="3"/>
    <n v="40"/>
    <n v="40"/>
    <n v="90"/>
    <n v="90"/>
    <x v="5"/>
    <x v="0"/>
    <m/>
    <m/>
    <n v="0"/>
  </r>
  <r>
    <x v="106"/>
    <x v="0"/>
    <n v="1"/>
    <n v="0"/>
    <n v="1"/>
    <n v="0"/>
    <n v="6"/>
    <n v="5.5"/>
    <n v="4"/>
    <x v="8"/>
    <n v="50"/>
    <n v="50"/>
    <n v="120"/>
    <n v="120"/>
    <x v="5"/>
    <x v="0"/>
    <m/>
    <m/>
    <n v="0"/>
  </r>
  <r>
    <x v="106"/>
    <x v="0"/>
    <n v="1"/>
    <n v="0"/>
    <n v="1"/>
    <n v="0"/>
    <n v="6"/>
    <n v="6.5"/>
    <n v="3"/>
    <x v="6"/>
    <n v="60"/>
    <n v="60"/>
    <n v="180"/>
    <n v="180"/>
    <x v="5"/>
    <x v="0"/>
    <m/>
    <m/>
    <n v="0"/>
  </r>
  <r>
    <x v="106"/>
    <x v="0"/>
    <n v="1"/>
    <n v="0"/>
    <n v="1"/>
    <n v="0"/>
    <n v="7.5"/>
    <n v="7.5"/>
    <n v="2"/>
    <x v="7"/>
    <n v="65"/>
    <n v="65"/>
    <n v="300"/>
    <n v="300"/>
    <x v="5"/>
    <x v="0"/>
    <m/>
    <m/>
    <n v="0"/>
  </r>
  <r>
    <x v="106"/>
    <x v="0"/>
    <n v="1"/>
    <n v="0"/>
    <n v="1"/>
    <n v="0"/>
    <n v="9"/>
    <n v="9"/>
    <n v="1"/>
    <x v="9"/>
    <n v="70"/>
    <n v="70"/>
    <n v="300"/>
    <n v="300"/>
    <x v="5"/>
    <x v="0"/>
    <m/>
    <m/>
    <n v="0"/>
  </r>
  <r>
    <x v="106"/>
    <x v="0"/>
    <n v="1"/>
    <n v="0"/>
    <n v="1"/>
    <n v="0"/>
    <n v="9.5"/>
    <n v="8.5"/>
    <n v="6"/>
    <x v="5"/>
    <m/>
    <n v="60"/>
    <n v="300"/>
    <n v="300"/>
    <x v="5"/>
    <x v="0"/>
    <m/>
    <m/>
    <n v="0"/>
  </r>
  <r>
    <x v="106"/>
    <x v="0"/>
    <n v="1"/>
    <n v="0"/>
    <n v="1"/>
    <n v="0"/>
    <n v="9"/>
    <n v="9.5"/>
    <n v="3"/>
    <x v="6"/>
    <m/>
    <n v="65"/>
    <n v="300"/>
    <n v="300"/>
    <x v="5"/>
    <x v="0"/>
    <m/>
    <m/>
    <n v="0"/>
  </r>
  <r>
    <x v="106"/>
    <x v="20"/>
    <n v="1"/>
    <n v="0"/>
    <n v="1"/>
    <n v="0"/>
    <n v="7"/>
    <n v="7.5"/>
    <n v="12"/>
    <x v="2"/>
    <m/>
    <n v="52"/>
    <n v="90"/>
    <n v="90"/>
    <x v="5"/>
    <x v="0"/>
    <m/>
    <m/>
    <n v="0"/>
  </r>
  <r>
    <x v="106"/>
    <x v="20"/>
    <n v="1"/>
    <n v="0"/>
    <n v="1"/>
    <n v="0"/>
    <n v="9"/>
    <n v="9"/>
    <n v="8"/>
    <x v="1"/>
    <m/>
    <n v="59"/>
    <n v="90"/>
    <n v="90"/>
    <x v="5"/>
    <x v="0"/>
    <m/>
    <m/>
    <n v="0"/>
  </r>
  <r>
    <x v="106"/>
    <x v="20"/>
    <n v="1"/>
    <n v="0"/>
    <n v="1"/>
    <n v="0"/>
    <n v="10"/>
    <n v="10"/>
    <n v="8"/>
    <x v="5"/>
    <m/>
    <n v="61.3"/>
    <n v="120"/>
    <n v="120"/>
    <x v="5"/>
    <x v="0"/>
    <m/>
    <m/>
    <n v="0"/>
  </r>
  <r>
    <x v="106"/>
    <x v="40"/>
    <n v="1"/>
    <n v="0"/>
    <n v="1"/>
    <n v="0"/>
    <n v="7"/>
    <n v="7"/>
    <n v="10"/>
    <x v="2"/>
    <m/>
    <n v="9"/>
    <n v="10"/>
    <n v="10"/>
    <x v="5"/>
    <x v="4"/>
    <m/>
    <m/>
    <n v="0"/>
  </r>
  <r>
    <x v="106"/>
    <x v="41"/>
    <n v="1"/>
    <n v="0"/>
    <n v="1"/>
    <n v="0"/>
    <n v="7"/>
    <n v="8"/>
    <n v="10"/>
    <x v="2"/>
    <m/>
    <n v="14"/>
    <n v="120"/>
    <n v="120"/>
    <x v="5"/>
    <x v="4"/>
    <m/>
    <m/>
    <n v="0"/>
  </r>
  <r>
    <x v="106"/>
    <x v="40"/>
    <n v="1"/>
    <n v="0"/>
    <n v="1"/>
    <n v="0"/>
    <n v="8"/>
    <n v="8"/>
    <n v="10"/>
    <x v="2"/>
    <m/>
    <n v="14"/>
    <n v="10"/>
    <n v="10"/>
    <x v="5"/>
    <x v="4"/>
    <m/>
    <m/>
    <n v="0"/>
  </r>
  <r>
    <x v="106"/>
    <x v="41"/>
    <n v="1"/>
    <n v="0"/>
    <n v="1"/>
    <n v="0"/>
    <n v="8"/>
    <n v="9"/>
    <n v="10"/>
    <x v="2"/>
    <m/>
    <n v="14"/>
    <n v="120"/>
    <n v="120"/>
    <x v="5"/>
    <x v="4"/>
    <m/>
    <m/>
    <n v="0"/>
  </r>
  <r>
    <x v="106"/>
    <x v="40"/>
    <n v="1"/>
    <n v="0"/>
    <n v="1"/>
    <n v="0"/>
    <n v="10"/>
    <n v="10"/>
    <n v="8"/>
    <x v="1"/>
    <m/>
    <n v="16.3"/>
    <n v="10"/>
    <n v="10"/>
    <x v="5"/>
    <x v="4"/>
    <m/>
    <m/>
    <n v="0"/>
  </r>
  <r>
    <x v="106"/>
    <x v="41"/>
    <n v="1"/>
    <n v="0"/>
    <n v="1"/>
    <n v="0"/>
    <n v="10"/>
    <n v="10"/>
    <n v="8"/>
    <x v="1"/>
    <m/>
    <n v="16.3"/>
    <n v="120"/>
    <n v="120"/>
    <x v="5"/>
    <x v="4"/>
    <m/>
    <m/>
    <n v="0"/>
  </r>
  <r>
    <x v="106"/>
    <x v="36"/>
    <n v="1"/>
    <n v="0"/>
    <n v="1"/>
    <n v="0"/>
    <n v="7"/>
    <n v="7"/>
    <n v="10"/>
    <x v="2"/>
    <m/>
    <n v="45"/>
    <n v="10"/>
    <n v="10"/>
    <x v="5"/>
    <x v="4"/>
    <m/>
    <m/>
    <n v="0"/>
  </r>
  <r>
    <x v="106"/>
    <x v="37"/>
    <n v="1"/>
    <n v="0"/>
    <n v="1"/>
    <n v="0"/>
    <n v="7"/>
    <n v="7"/>
    <n v="10"/>
    <x v="2"/>
    <m/>
    <n v="45"/>
    <n v="120"/>
    <n v="120"/>
    <x v="5"/>
    <x v="4"/>
    <m/>
    <m/>
    <n v="0"/>
  </r>
  <r>
    <x v="106"/>
    <x v="36"/>
    <n v="1"/>
    <n v="0"/>
    <n v="1"/>
    <n v="0"/>
    <n v="9"/>
    <n v="7"/>
    <n v="8"/>
    <x v="1"/>
    <m/>
    <n v="52"/>
    <n v="10"/>
    <n v="10"/>
    <x v="5"/>
    <x v="4"/>
    <m/>
    <m/>
    <n v="0"/>
  </r>
  <r>
    <x v="106"/>
    <x v="37"/>
    <n v="1"/>
    <n v="0"/>
    <n v="1"/>
    <n v="0"/>
    <n v="9"/>
    <n v="9"/>
    <n v="8"/>
    <x v="1"/>
    <m/>
    <n v="52"/>
    <n v="120"/>
    <n v="120"/>
    <x v="5"/>
    <x v="4"/>
    <m/>
    <m/>
    <n v="0"/>
  </r>
  <r>
    <x v="106"/>
    <x v="36"/>
    <n v="1"/>
    <n v="0"/>
    <n v="1"/>
    <n v="0"/>
    <n v="10"/>
    <n v="8"/>
    <n v="6"/>
    <x v="5"/>
    <m/>
    <n v="59"/>
    <n v="10"/>
    <n v="10"/>
    <x v="5"/>
    <x v="4"/>
    <m/>
    <m/>
    <n v="0"/>
  </r>
  <r>
    <x v="106"/>
    <x v="37"/>
    <n v="1"/>
    <n v="0"/>
    <n v="1"/>
    <n v="0"/>
    <n v="10"/>
    <n v="10"/>
    <n v="6"/>
    <x v="5"/>
    <m/>
    <n v="59"/>
    <n v="120"/>
    <n v="120"/>
    <x v="5"/>
    <x v="4"/>
    <m/>
    <m/>
    <n v="0"/>
  </r>
  <r>
    <x v="106"/>
    <x v="42"/>
    <n v="1"/>
    <n v="0"/>
    <n v="1"/>
    <n v="0"/>
    <n v="6"/>
    <n v="6"/>
    <n v="10"/>
    <x v="2"/>
    <m/>
    <n v="6"/>
    <n v="90"/>
    <n v="90"/>
    <x v="5"/>
    <x v="0"/>
    <m/>
    <m/>
    <n v="0"/>
  </r>
  <r>
    <x v="106"/>
    <x v="42"/>
    <n v="1"/>
    <n v="0"/>
    <n v="1"/>
    <n v="0"/>
    <n v="8"/>
    <n v="7"/>
    <n v="8"/>
    <x v="1"/>
    <m/>
    <n v="6"/>
    <n v="90"/>
    <n v="90"/>
    <x v="5"/>
    <x v="0"/>
    <m/>
    <m/>
    <n v="0"/>
  </r>
  <r>
    <x v="106"/>
    <x v="42"/>
    <n v="1"/>
    <n v="0"/>
    <n v="1"/>
    <n v="0"/>
    <n v="9"/>
    <n v="9"/>
    <n v="8"/>
    <x v="1"/>
    <m/>
    <n v="8"/>
    <n v="90"/>
    <n v="90"/>
    <x v="5"/>
    <x v="0"/>
    <m/>
    <m/>
    <n v="0"/>
  </r>
  <r>
    <x v="106"/>
    <x v="42"/>
    <n v="1"/>
    <n v="0"/>
    <n v="1"/>
    <n v="0"/>
    <n v="10"/>
    <n v="10"/>
    <n v="6"/>
    <x v="5"/>
    <m/>
    <n v="8"/>
    <n v="1"/>
    <n v="1"/>
    <x v="5"/>
    <x v="0"/>
    <m/>
    <m/>
    <n v="0"/>
  </r>
  <r>
    <x v="107"/>
    <x v="4"/>
    <n v="1"/>
    <n v="0"/>
    <n v="1"/>
    <n v="0"/>
    <n v="5"/>
    <n v="5"/>
    <n v="10"/>
    <x v="2"/>
    <n v="70"/>
    <n v="70"/>
    <n v="120"/>
    <n v="120"/>
    <x v="5"/>
    <x v="2"/>
    <m/>
    <m/>
    <n v="0"/>
  </r>
  <r>
    <x v="107"/>
    <x v="4"/>
    <n v="1"/>
    <n v="0"/>
    <n v="1"/>
    <n v="0"/>
    <n v="6.5"/>
    <n v="6"/>
    <n v="8"/>
    <x v="1"/>
    <n v="80"/>
    <n v="80"/>
    <n v="120"/>
    <n v="120"/>
    <x v="5"/>
    <x v="2"/>
    <m/>
    <m/>
    <n v="0"/>
  </r>
  <r>
    <x v="107"/>
    <x v="4"/>
    <n v="1"/>
    <n v="0"/>
    <n v="1"/>
    <n v="0"/>
    <n v="7.5"/>
    <n v="7"/>
    <n v="7"/>
    <x v="10"/>
    <n v="90"/>
    <n v="90"/>
    <n v="120"/>
    <n v="120"/>
    <x v="5"/>
    <x v="2"/>
    <m/>
    <m/>
    <n v="0"/>
  </r>
  <r>
    <x v="107"/>
    <x v="4"/>
    <n v="1"/>
    <n v="0"/>
    <n v="1"/>
    <n v="0"/>
    <n v="9"/>
    <n v="7.5"/>
    <n v="5"/>
    <x v="3"/>
    <n v="100"/>
    <n v="100"/>
    <n v="120"/>
    <n v="120"/>
    <x v="5"/>
    <x v="2"/>
    <m/>
    <m/>
    <n v="0"/>
  </r>
  <r>
    <x v="107"/>
    <x v="4"/>
    <n v="1"/>
    <n v="0"/>
    <n v="1"/>
    <n v="0"/>
    <n v="9.5"/>
    <n v="9"/>
    <n v="5"/>
    <x v="3"/>
    <n v="110"/>
    <n v="110"/>
    <n v="120"/>
    <n v="120"/>
    <x v="5"/>
    <x v="2"/>
    <m/>
    <m/>
    <n v="0"/>
  </r>
  <r>
    <x v="107"/>
    <x v="0"/>
    <n v="1"/>
    <n v="0"/>
    <n v="1"/>
    <n v="0"/>
    <n v="5"/>
    <n v="5"/>
    <n v="3"/>
    <x v="6"/>
    <n v="35"/>
    <n v="35"/>
    <n v="120"/>
    <n v="120"/>
    <x v="5"/>
    <x v="0"/>
    <m/>
    <m/>
    <n v="0"/>
  </r>
  <r>
    <x v="107"/>
    <x v="0"/>
    <n v="1"/>
    <n v="0"/>
    <n v="1"/>
    <n v="0"/>
    <n v="5"/>
    <n v="5"/>
    <n v="3"/>
    <x v="6"/>
    <n v="45"/>
    <n v="45"/>
    <n v="120"/>
    <n v="120"/>
    <x v="5"/>
    <x v="0"/>
    <m/>
    <m/>
    <n v="0"/>
  </r>
  <r>
    <x v="107"/>
    <x v="0"/>
    <n v="1"/>
    <n v="0"/>
    <n v="1"/>
    <n v="0"/>
    <n v="6"/>
    <n v="6.5"/>
    <n v="3"/>
    <x v="6"/>
    <n v="55"/>
    <n v="55"/>
    <n v="180"/>
    <n v="180"/>
    <x v="5"/>
    <x v="0"/>
    <m/>
    <m/>
    <n v="0"/>
  </r>
  <r>
    <x v="107"/>
    <x v="0"/>
    <n v="1"/>
    <n v="0"/>
    <n v="1"/>
    <n v="0"/>
    <n v="7"/>
    <n v="7.5"/>
    <n v="3"/>
    <x v="6"/>
    <n v="60"/>
    <n v="60"/>
    <n v="180"/>
    <n v="180"/>
    <x v="5"/>
    <x v="0"/>
    <m/>
    <m/>
    <n v="0"/>
  </r>
  <r>
    <x v="107"/>
    <x v="0"/>
    <n v="1"/>
    <n v="0"/>
    <n v="1"/>
    <n v="0"/>
    <n v="8"/>
    <n v="8"/>
    <n v="3"/>
    <x v="6"/>
    <n v="60"/>
    <n v="60"/>
    <n v="180"/>
    <n v="180"/>
    <x v="5"/>
    <x v="0"/>
    <m/>
    <m/>
    <n v="0"/>
  </r>
  <r>
    <x v="107"/>
    <x v="14"/>
    <n v="1"/>
    <n v="0"/>
    <n v="1"/>
    <n v="0"/>
    <n v="7"/>
    <n v="7"/>
    <n v="10"/>
    <x v="2"/>
    <m/>
    <n v="18"/>
    <n v="120"/>
    <n v="120"/>
    <x v="5"/>
    <x v="0"/>
    <m/>
    <m/>
    <n v="0"/>
  </r>
  <r>
    <x v="107"/>
    <x v="14"/>
    <n v="1"/>
    <n v="0"/>
    <n v="1"/>
    <n v="0"/>
    <n v="8"/>
    <n v="8"/>
    <n v="10"/>
    <x v="2"/>
    <m/>
    <n v="20.3"/>
    <n v="120"/>
    <n v="120"/>
    <x v="5"/>
    <x v="0"/>
    <m/>
    <m/>
    <n v="0"/>
  </r>
  <r>
    <x v="107"/>
    <x v="14"/>
    <n v="1"/>
    <n v="0"/>
    <n v="1"/>
    <n v="0"/>
    <n v="9"/>
    <n v="9"/>
    <n v="10"/>
    <x v="2"/>
    <m/>
    <n v="25"/>
    <n v="120"/>
    <n v="120"/>
    <x v="5"/>
    <x v="0"/>
    <m/>
    <m/>
    <n v="0"/>
  </r>
  <r>
    <x v="107"/>
    <x v="7"/>
    <n v="1"/>
    <n v="0"/>
    <n v="1"/>
    <n v="0"/>
    <n v="7"/>
    <n v="7"/>
    <n v="8"/>
    <x v="1"/>
    <m/>
    <n v="24"/>
    <n v="120"/>
    <n v="120"/>
    <x v="5"/>
    <x v="0"/>
    <m/>
    <m/>
    <n v="0"/>
  </r>
  <r>
    <x v="107"/>
    <x v="7"/>
    <n v="1"/>
    <n v="0"/>
    <n v="1"/>
    <n v="0"/>
    <n v="8"/>
    <n v="8"/>
    <n v="8"/>
    <x v="1"/>
    <m/>
    <n v="24"/>
    <n v="120"/>
    <n v="120"/>
    <x v="5"/>
    <x v="0"/>
    <m/>
    <m/>
    <n v="0"/>
  </r>
  <r>
    <x v="107"/>
    <x v="7"/>
    <n v="1"/>
    <n v="0"/>
    <n v="1"/>
    <n v="0"/>
    <n v="9"/>
    <n v="9"/>
    <n v="8"/>
    <x v="1"/>
    <m/>
    <n v="26"/>
    <n v="120"/>
    <n v="120"/>
    <x v="5"/>
    <x v="0"/>
    <m/>
    <m/>
    <n v="0"/>
  </r>
  <r>
    <x v="107"/>
    <x v="43"/>
    <n v="1"/>
    <n v="0"/>
    <n v="1"/>
    <n v="0"/>
    <n v="7"/>
    <n v="7"/>
    <n v="8"/>
    <x v="1"/>
    <m/>
    <n v="10"/>
    <n v="120"/>
    <n v="120"/>
    <x v="5"/>
    <x v="0"/>
    <m/>
    <m/>
    <n v="0"/>
  </r>
  <r>
    <x v="107"/>
    <x v="43"/>
    <n v="1"/>
    <n v="0"/>
    <n v="1"/>
    <n v="0"/>
    <n v="8"/>
    <n v="10"/>
    <n v="8"/>
    <x v="10"/>
    <m/>
    <n v="12"/>
    <n v="120"/>
    <n v="120"/>
    <x v="5"/>
    <x v="0"/>
    <m/>
    <m/>
    <n v="0"/>
  </r>
  <r>
    <x v="107"/>
    <x v="43"/>
    <n v="1"/>
    <n v="0"/>
    <n v="1"/>
    <n v="0"/>
    <n v="9"/>
    <n v="9"/>
    <n v="8"/>
    <x v="1"/>
    <m/>
    <n v="10"/>
    <n v="1"/>
    <n v="1"/>
    <x v="5"/>
    <x v="0"/>
    <m/>
    <m/>
    <n v="0"/>
  </r>
  <r>
    <x v="108"/>
    <x v="4"/>
    <n v="1"/>
    <n v="0"/>
    <n v="1"/>
    <n v="0"/>
    <n v="5"/>
    <n v="5"/>
    <n v="5"/>
    <x v="3"/>
    <n v="70"/>
    <n v="70"/>
    <n v="90"/>
    <n v="90"/>
    <x v="5"/>
    <x v="0"/>
    <m/>
    <m/>
    <n v="0"/>
  </r>
  <r>
    <x v="108"/>
    <x v="4"/>
    <n v="1"/>
    <n v="0"/>
    <n v="1"/>
    <n v="0"/>
    <n v="7"/>
    <n v="5"/>
    <n v="4"/>
    <x v="8"/>
    <n v="115"/>
    <n v="115"/>
    <n v="120"/>
    <n v="120"/>
    <x v="5"/>
    <x v="0"/>
    <m/>
    <m/>
    <n v="0"/>
  </r>
  <r>
    <x v="108"/>
    <x v="4"/>
    <n v="1"/>
    <n v="0"/>
    <n v="1"/>
    <n v="0"/>
    <n v="8"/>
    <n v="7"/>
    <n v="3"/>
    <x v="6"/>
    <n v="132.5"/>
    <n v="132.5"/>
    <n v="180"/>
    <n v="180"/>
    <x v="5"/>
    <x v="0"/>
    <m/>
    <m/>
    <n v="0"/>
  </r>
  <r>
    <x v="108"/>
    <x v="4"/>
    <n v="1"/>
    <n v="0"/>
    <n v="1"/>
    <n v="0"/>
    <n v="8.5"/>
    <n v="8"/>
    <n v="2"/>
    <x v="7"/>
    <n v="142.5"/>
    <n v="142.5"/>
    <n v="180"/>
    <n v="180"/>
    <x v="5"/>
    <x v="0"/>
    <m/>
    <m/>
    <n v="0"/>
  </r>
  <r>
    <x v="108"/>
    <x v="4"/>
    <n v="1"/>
    <n v="0"/>
    <n v="1"/>
    <n v="0"/>
    <n v="9"/>
    <n v="9"/>
    <n v="1"/>
    <x v="9"/>
    <n v="150"/>
    <n v="150"/>
    <n v="180"/>
    <n v="180"/>
    <x v="5"/>
    <x v="0"/>
    <m/>
    <m/>
    <n v="0"/>
  </r>
  <r>
    <x v="108"/>
    <x v="4"/>
    <n v="1"/>
    <n v="0"/>
    <n v="1"/>
    <n v="0"/>
    <n v="8.5"/>
    <n v="8"/>
    <n v="6"/>
    <x v="5"/>
    <n v="120"/>
    <n v="120"/>
    <n v="180"/>
    <n v="180"/>
    <x v="5"/>
    <x v="0"/>
    <m/>
    <m/>
    <n v="0"/>
  </r>
  <r>
    <x v="108"/>
    <x v="10"/>
    <n v="2"/>
    <n v="2"/>
    <n v="2"/>
    <n v="0"/>
    <n v="5"/>
    <n v="5"/>
    <n v="2"/>
    <x v="7"/>
    <n v="70"/>
    <n v="70"/>
    <n v="90"/>
    <n v="90"/>
    <x v="5"/>
    <x v="1"/>
    <m/>
    <m/>
    <n v="0"/>
  </r>
  <r>
    <x v="108"/>
    <x v="10"/>
    <n v="2"/>
    <n v="2"/>
    <n v="2"/>
    <n v="0"/>
    <n v="7"/>
    <n v="6.5"/>
    <n v="2"/>
    <x v="7"/>
    <n v="90"/>
    <n v="90"/>
    <n v="120"/>
    <n v="120"/>
    <x v="5"/>
    <x v="1"/>
    <m/>
    <m/>
    <n v="0"/>
  </r>
  <r>
    <x v="108"/>
    <x v="10"/>
    <n v="2"/>
    <n v="2"/>
    <n v="2"/>
    <n v="0"/>
    <n v="8"/>
    <n v="7.5"/>
    <n v="2"/>
    <x v="7"/>
    <n v="100"/>
    <n v="100"/>
    <n v="180"/>
    <n v="180"/>
    <x v="5"/>
    <x v="1"/>
    <m/>
    <m/>
    <n v="0"/>
  </r>
  <r>
    <x v="108"/>
    <x v="10"/>
    <n v="2"/>
    <n v="2"/>
    <n v="2"/>
    <n v="0"/>
    <n v="8.5"/>
    <n v="8"/>
    <n v="2"/>
    <x v="7"/>
    <n v="110"/>
    <n v="110"/>
    <n v="180"/>
    <n v="180"/>
    <x v="5"/>
    <x v="1"/>
    <m/>
    <m/>
    <n v="0"/>
  </r>
  <r>
    <x v="108"/>
    <x v="10"/>
    <n v="2"/>
    <n v="2"/>
    <n v="2"/>
    <n v="0"/>
    <n v="9.5"/>
    <n v="9"/>
    <n v="2"/>
    <x v="7"/>
    <n v="120"/>
    <n v="120"/>
    <n v="180"/>
    <n v="180"/>
    <x v="5"/>
    <x v="1"/>
    <m/>
    <m/>
    <n v="0"/>
  </r>
  <r>
    <x v="108"/>
    <x v="0"/>
    <n v="1"/>
    <n v="2"/>
    <n v="1"/>
    <n v="0"/>
    <n v="5"/>
    <n v="5"/>
    <n v="2"/>
    <x v="7"/>
    <n v="40"/>
    <n v="40"/>
    <n v="90"/>
    <n v="90"/>
    <x v="5"/>
    <x v="1"/>
    <m/>
    <m/>
    <n v="0"/>
  </r>
  <r>
    <x v="108"/>
    <x v="0"/>
    <n v="1"/>
    <n v="2"/>
    <n v="1"/>
    <n v="0"/>
    <n v="5"/>
    <n v="5"/>
    <n v="2"/>
    <x v="7"/>
    <n v="50"/>
    <n v="50"/>
    <n v="120"/>
    <n v="120"/>
    <x v="5"/>
    <x v="1"/>
    <m/>
    <m/>
    <n v="0"/>
  </r>
  <r>
    <x v="108"/>
    <x v="0"/>
    <n v="1"/>
    <n v="2"/>
    <n v="1"/>
    <n v="0"/>
    <n v="6.5"/>
    <n v="6"/>
    <n v="2"/>
    <x v="7"/>
    <n v="55"/>
    <n v="55"/>
    <n v="180"/>
    <n v="180"/>
    <x v="5"/>
    <x v="1"/>
    <m/>
    <m/>
    <n v="0"/>
  </r>
  <r>
    <x v="108"/>
    <x v="0"/>
    <n v="1"/>
    <n v="2"/>
    <n v="1"/>
    <n v="0"/>
    <n v="7"/>
    <n v="7"/>
    <n v="2"/>
    <x v="7"/>
    <n v="55"/>
    <n v="55"/>
    <n v="180"/>
    <n v="180"/>
    <x v="5"/>
    <x v="1"/>
    <m/>
    <m/>
    <n v="0"/>
  </r>
  <r>
    <x v="108"/>
    <x v="0"/>
    <n v="1"/>
    <n v="2"/>
    <n v="1"/>
    <n v="0"/>
    <n v="7"/>
    <n v="7.5"/>
    <n v="2"/>
    <x v="7"/>
    <n v="55"/>
    <n v="55"/>
    <n v="1"/>
    <n v="1"/>
    <x v="5"/>
    <x v="1"/>
    <m/>
    <m/>
    <n v="0"/>
  </r>
  <r>
    <x v="109"/>
    <x v="10"/>
    <n v="1"/>
    <n v="0"/>
    <n v="1"/>
    <n v="0"/>
    <n v="5"/>
    <n v="5"/>
    <n v="5"/>
    <x v="3"/>
    <n v="70"/>
    <n v="70"/>
    <n v="90"/>
    <n v="90"/>
    <x v="6"/>
    <x v="0"/>
    <m/>
    <m/>
    <n v="0"/>
  </r>
  <r>
    <x v="109"/>
    <x v="10"/>
    <n v="1"/>
    <n v="0"/>
    <n v="1"/>
    <n v="0"/>
    <n v="5"/>
    <n v="5"/>
    <n v="4"/>
    <x v="8"/>
    <n v="80"/>
    <n v="80"/>
    <n v="180"/>
    <n v="180"/>
    <x v="6"/>
    <x v="0"/>
    <m/>
    <m/>
    <n v="0"/>
  </r>
  <r>
    <x v="109"/>
    <x v="10"/>
    <n v="1"/>
    <n v="0"/>
    <n v="1"/>
    <n v="0"/>
    <n v="5.5"/>
    <n v="5"/>
    <n v="3"/>
    <x v="6"/>
    <n v="95"/>
    <n v="95"/>
    <n v="180"/>
    <n v="180"/>
    <x v="6"/>
    <x v="0"/>
    <m/>
    <m/>
    <n v="0"/>
  </r>
  <r>
    <x v="109"/>
    <x v="10"/>
    <n v="1"/>
    <n v="0"/>
    <n v="1"/>
    <n v="0"/>
    <n v="6"/>
    <n v="6"/>
    <n v="2"/>
    <x v="7"/>
    <n v="105"/>
    <n v="105"/>
    <n v="180"/>
    <n v="180"/>
    <x v="6"/>
    <x v="0"/>
    <m/>
    <m/>
    <n v="0"/>
  </r>
  <r>
    <x v="109"/>
    <x v="10"/>
    <n v="1"/>
    <n v="0"/>
    <n v="1"/>
    <n v="0"/>
    <n v="6.5"/>
    <n v="6"/>
    <n v="1"/>
    <x v="9"/>
    <n v="110"/>
    <n v="110"/>
    <n v="180"/>
    <n v="180"/>
    <x v="6"/>
    <x v="0"/>
    <m/>
    <m/>
    <n v="0"/>
  </r>
  <r>
    <x v="109"/>
    <x v="10"/>
    <n v="1"/>
    <n v="0"/>
    <n v="1"/>
    <n v="0"/>
    <n v="5.5"/>
    <n v="6"/>
    <n v="3"/>
    <x v="6"/>
    <n v="100"/>
    <n v="100"/>
    <n v="180"/>
    <n v="180"/>
    <x v="6"/>
    <x v="0"/>
    <m/>
    <m/>
    <n v="0"/>
  </r>
  <r>
    <x v="109"/>
    <x v="10"/>
    <n v="1"/>
    <n v="0"/>
    <n v="1"/>
    <n v="0"/>
    <n v="6"/>
    <n v="6.5"/>
    <n v="3"/>
    <x v="6"/>
    <n v="100"/>
    <n v="100"/>
    <n v="180"/>
    <n v="180"/>
    <x v="6"/>
    <x v="0"/>
    <m/>
    <m/>
    <n v="0"/>
  </r>
  <r>
    <x v="109"/>
    <x v="10"/>
    <n v="1"/>
    <n v="0"/>
    <n v="1"/>
    <n v="0"/>
    <n v="6.5"/>
    <n v="7"/>
    <n v="3"/>
    <x v="6"/>
    <n v="100"/>
    <n v="100"/>
    <n v="300"/>
    <n v="300"/>
    <x v="6"/>
    <x v="0"/>
    <m/>
    <m/>
    <n v="0"/>
  </r>
  <r>
    <x v="109"/>
    <x v="1"/>
    <n v="1"/>
    <n v="0"/>
    <n v="1"/>
    <n v="0"/>
    <n v="5"/>
    <n v="5"/>
    <m/>
    <x v="2"/>
    <m/>
    <n v="32"/>
    <n v="90"/>
    <n v="90"/>
    <x v="6"/>
    <x v="0"/>
    <m/>
    <m/>
    <n v="0"/>
  </r>
  <r>
    <x v="109"/>
    <x v="1"/>
    <n v="1"/>
    <n v="0"/>
    <n v="1"/>
    <n v="0"/>
    <n v="6"/>
    <n v="6"/>
    <m/>
    <x v="1"/>
    <m/>
    <n v="39"/>
    <n v="90"/>
    <n v="90"/>
    <x v="6"/>
    <x v="0"/>
    <m/>
    <m/>
    <n v="0"/>
  </r>
  <r>
    <x v="109"/>
    <x v="1"/>
    <n v="1"/>
    <n v="0"/>
    <n v="1"/>
    <n v="0"/>
    <n v="8"/>
    <n v="8"/>
    <m/>
    <x v="1"/>
    <m/>
    <n v="45"/>
    <n v="120"/>
    <n v="120"/>
    <x v="6"/>
    <x v="0"/>
    <m/>
    <m/>
    <n v="0"/>
  </r>
  <r>
    <x v="109"/>
    <x v="11"/>
    <n v="1"/>
    <n v="0"/>
    <n v="1"/>
    <n v="0"/>
    <n v="5"/>
    <n v="5"/>
    <m/>
    <x v="2"/>
    <m/>
    <n v="50"/>
    <n v="10"/>
    <n v="10"/>
    <x v="6"/>
    <x v="4"/>
    <m/>
    <m/>
    <n v="0"/>
  </r>
  <r>
    <x v="109"/>
    <x v="18"/>
    <n v="1"/>
    <n v="0"/>
    <n v="1"/>
    <n v="0"/>
    <n v="5"/>
    <n v="5"/>
    <m/>
    <x v="2"/>
    <m/>
    <n v="23"/>
    <n v="120"/>
    <n v="120"/>
    <x v="6"/>
    <x v="4"/>
    <m/>
    <m/>
    <n v="0"/>
  </r>
  <r>
    <x v="109"/>
    <x v="11"/>
    <n v="1"/>
    <n v="0"/>
    <n v="1"/>
    <n v="0"/>
    <n v="6"/>
    <n v="6"/>
    <m/>
    <x v="1"/>
    <m/>
    <n v="63"/>
    <n v="10"/>
    <n v="10"/>
    <x v="6"/>
    <x v="4"/>
    <m/>
    <m/>
    <n v="0"/>
  </r>
  <r>
    <x v="109"/>
    <x v="18"/>
    <n v="1"/>
    <n v="0"/>
    <n v="1"/>
    <n v="0"/>
    <n v="6"/>
    <n v="6"/>
    <m/>
    <x v="1"/>
    <m/>
    <n v="31.3"/>
    <n v="120"/>
    <n v="120"/>
    <x v="6"/>
    <x v="4"/>
    <m/>
    <m/>
    <n v="0"/>
  </r>
  <r>
    <x v="109"/>
    <x v="11"/>
    <n v="1"/>
    <n v="0"/>
    <n v="1"/>
    <n v="0"/>
    <n v="8"/>
    <n v="8"/>
    <m/>
    <x v="1"/>
    <m/>
    <n v="70"/>
    <n v="10"/>
    <n v="10"/>
    <x v="6"/>
    <x v="4"/>
    <m/>
    <m/>
    <n v="0"/>
  </r>
  <r>
    <x v="109"/>
    <x v="18"/>
    <n v="1"/>
    <n v="0"/>
    <n v="1"/>
    <n v="0"/>
    <n v="8"/>
    <n v="8"/>
    <m/>
    <x v="1"/>
    <m/>
    <n v="38.299999999999997"/>
    <n v="120"/>
    <n v="120"/>
    <x v="6"/>
    <x v="4"/>
    <m/>
    <m/>
    <n v="0"/>
  </r>
  <r>
    <x v="109"/>
    <x v="38"/>
    <n v="1"/>
    <n v="0"/>
    <n v="1"/>
    <n v="0"/>
    <n v="5"/>
    <n v="5"/>
    <m/>
    <x v="2"/>
    <m/>
    <n v="36"/>
    <n v="10"/>
    <n v="10"/>
    <x v="6"/>
    <x v="4"/>
    <m/>
    <m/>
    <n v="0"/>
  </r>
  <r>
    <x v="109"/>
    <x v="39"/>
    <n v="1"/>
    <n v="0"/>
    <n v="1"/>
    <n v="0"/>
    <n v="5"/>
    <n v="5"/>
    <m/>
    <x v="2"/>
    <m/>
    <n v="70"/>
    <n v="120"/>
    <n v="120"/>
    <x v="6"/>
    <x v="4"/>
    <m/>
    <m/>
    <n v="0"/>
  </r>
  <r>
    <x v="109"/>
    <x v="38"/>
    <n v="1"/>
    <n v="0"/>
    <n v="1"/>
    <n v="0"/>
    <n v="7"/>
    <n v="7"/>
    <m/>
    <x v="1"/>
    <m/>
    <n v="50"/>
    <n v="10"/>
    <n v="10"/>
    <x v="6"/>
    <x v="4"/>
    <m/>
    <m/>
    <n v="0"/>
  </r>
  <r>
    <x v="109"/>
    <x v="39"/>
    <n v="1"/>
    <n v="0"/>
    <n v="1"/>
    <n v="0"/>
    <n v="7"/>
    <n v="7"/>
    <m/>
    <x v="1"/>
    <m/>
    <n v="90"/>
    <n v="120"/>
    <n v="120"/>
    <x v="6"/>
    <x v="4"/>
    <m/>
    <m/>
    <n v="0"/>
  </r>
  <r>
    <x v="109"/>
    <x v="38"/>
    <n v="1"/>
    <n v="0"/>
    <n v="1"/>
    <n v="0"/>
    <n v="7"/>
    <n v="7"/>
    <m/>
    <x v="1"/>
    <m/>
    <n v="50"/>
    <n v="10"/>
    <n v="10"/>
    <x v="6"/>
    <x v="4"/>
    <m/>
    <m/>
    <n v="0"/>
  </r>
  <r>
    <x v="109"/>
    <x v="39"/>
    <n v="1"/>
    <n v="0"/>
    <n v="1"/>
    <n v="0"/>
    <n v="7"/>
    <n v="7"/>
    <m/>
    <x v="1"/>
    <m/>
    <n v="90"/>
    <n v="1"/>
    <n v="1"/>
    <x v="6"/>
    <x v="4"/>
    <m/>
    <m/>
    <n v="0"/>
  </r>
  <r>
    <x v="110"/>
    <x v="0"/>
    <n v="1"/>
    <n v="0"/>
    <n v="1"/>
    <n v="0"/>
    <n v="5"/>
    <n v="5"/>
    <n v="5"/>
    <x v="3"/>
    <n v="30"/>
    <n v="30"/>
    <n v="90"/>
    <n v="90"/>
    <x v="6"/>
    <x v="0"/>
    <m/>
    <m/>
    <n v="0"/>
  </r>
  <r>
    <x v="110"/>
    <x v="0"/>
    <n v="1"/>
    <n v="0"/>
    <n v="1"/>
    <n v="0"/>
    <n v="5"/>
    <n v="5"/>
    <n v="4"/>
    <x v="8"/>
    <n v="40"/>
    <n v="40"/>
    <n v="120"/>
    <n v="120"/>
    <x v="6"/>
    <x v="0"/>
    <m/>
    <m/>
    <n v="0"/>
  </r>
  <r>
    <x v="110"/>
    <x v="0"/>
    <n v="1"/>
    <n v="0"/>
    <n v="1"/>
    <n v="0"/>
    <n v="5"/>
    <n v="5"/>
    <n v="3"/>
    <x v="6"/>
    <n v="50"/>
    <n v="50"/>
    <n v="180"/>
    <n v="180"/>
    <x v="6"/>
    <x v="0"/>
    <m/>
    <m/>
    <n v="0"/>
  </r>
  <r>
    <x v="110"/>
    <x v="0"/>
    <n v="1"/>
    <n v="0"/>
    <n v="1"/>
    <n v="0"/>
    <n v="5.5"/>
    <n v="5"/>
    <n v="2"/>
    <x v="7"/>
    <n v="55"/>
    <n v="55"/>
    <n v="180"/>
    <n v="180"/>
    <x v="6"/>
    <x v="0"/>
    <m/>
    <m/>
    <n v="0"/>
  </r>
  <r>
    <x v="110"/>
    <x v="0"/>
    <n v="1"/>
    <n v="0"/>
    <n v="1"/>
    <n v="0"/>
    <n v="7"/>
    <n v="5.5"/>
    <n v="1"/>
    <x v="9"/>
    <n v="60"/>
    <n v="60"/>
    <n v="180"/>
    <n v="180"/>
    <x v="6"/>
    <x v="0"/>
    <m/>
    <m/>
    <n v="0"/>
  </r>
  <r>
    <x v="110"/>
    <x v="0"/>
    <n v="1"/>
    <n v="0"/>
    <n v="1"/>
    <n v="0"/>
    <n v="7.5"/>
    <n v="8"/>
    <n v="5"/>
    <x v="3"/>
    <m/>
    <n v="60"/>
    <n v="180"/>
    <n v="180"/>
    <x v="6"/>
    <x v="0"/>
    <m/>
    <m/>
    <n v="0"/>
  </r>
  <r>
    <x v="110"/>
    <x v="0"/>
    <n v="1"/>
    <n v="0"/>
    <n v="1"/>
    <n v="0"/>
    <n v="7"/>
    <n v="7.5"/>
    <n v="2"/>
    <x v="7"/>
    <m/>
    <n v="62.5"/>
    <n v="300"/>
    <n v="300"/>
    <x v="6"/>
    <x v="0"/>
    <m/>
    <m/>
    <n v="0"/>
  </r>
  <r>
    <x v="110"/>
    <x v="20"/>
    <n v="1"/>
    <n v="0"/>
    <n v="1"/>
    <n v="0"/>
    <n v="5"/>
    <n v="5"/>
    <m/>
    <x v="2"/>
    <m/>
    <n v="39"/>
    <n v="90"/>
    <n v="90"/>
    <x v="6"/>
    <x v="0"/>
    <m/>
    <m/>
    <n v="0"/>
  </r>
  <r>
    <x v="110"/>
    <x v="20"/>
    <n v="1"/>
    <n v="0"/>
    <n v="1"/>
    <n v="0"/>
    <n v="7"/>
    <n v="7"/>
    <m/>
    <x v="2"/>
    <m/>
    <n v="45"/>
    <n v="90"/>
    <n v="90"/>
    <x v="6"/>
    <x v="0"/>
    <m/>
    <m/>
    <n v="0"/>
  </r>
  <r>
    <x v="110"/>
    <x v="20"/>
    <n v="1"/>
    <n v="0"/>
    <n v="1"/>
    <n v="0"/>
    <n v="8"/>
    <n v="8"/>
    <m/>
    <x v="1"/>
    <m/>
    <n v="52"/>
    <n v="120"/>
    <n v="120"/>
    <x v="6"/>
    <x v="0"/>
    <m/>
    <m/>
    <n v="0"/>
  </r>
  <r>
    <x v="110"/>
    <x v="40"/>
    <n v="1"/>
    <n v="0"/>
    <n v="1"/>
    <n v="0"/>
    <n v="5"/>
    <n v="5"/>
    <m/>
    <x v="2"/>
    <m/>
    <n v="9"/>
    <n v="10"/>
    <n v="10"/>
    <x v="6"/>
    <x v="4"/>
    <m/>
    <m/>
    <n v="0"/>
  </r>
  <r>
    <x v="110"/>
    <x v="41"/>
    <n v="1"/>
    <n v="0"/>
    <n v="1"/>
    <n v="0"/>
    <n v="5"/>
    <n v="5"/>
    <m/>
    <x v="2"/>
    <m/>
    <n v="9"/>
    <n v="120"/>
    <n v="120"/>
    <x v="6"/>
    <x v="4"/>
    <m/>
    <m/>
    <n v="0"/>
  </r>
  <r>
    <x v="110"/>
    <x v="40"/>
    <n v="1"/>
    <n v="0"/>
    <n v="1"/>
    <n v="0"/>
    <n v="6"/>
    <n v="6"/>
    <m/>
    <x v="1"/>
    <m/>
    <n v="11.3"/>
    <n v="10"/>
    <n v="10"/>
    <x v="6"/>
    <x v="4"/>
    <m/>
    <m/>
    <n v="0"/>
  </r>
  <r>
    <x v="110"/>
    <x v="41"/>
    <n v="1"/>
    <n v="0"/>
    <n v="1"/>
    <n v="0"/>
    <n v="6"/>
    <n v="6"/>
    <m/>
    <x v="1"/>
    <m/>
    <n v="11.3"/>
    <n v="120"/>
    <n v="120"/>
    <x v="6"/>
    <x v="4"/>
    <m/>
    <m/>
    <n v="0"/>
  </r>
  <r>
    <x v="110"/>
    <x v="40"/>
    <n v="1"/>
    <n v="0"/>
    <n v="1"/>
    <n v="0"/>
    <n v="8"/>
    <n v="8"/>
    <m/>
    <x v="10"/>
    <m/>
    <n v="14"/>
    <n v="10"/>
    <n v="10"/>
    <x v="6"/>
    <x v="4"/>
    <m/>
    <m/>
    <n v="0"/>
  </r>
  <r>
    <x v="110"/>
    <x v="41"/>
    <n v="1"/>
    <n v="0"/>
    <n v="1"/>
    <n v="0"/>
    <n v="8"/>
    <n v="8"/>
    <m/>
    <x v="10"/>
    <m/>
    <n v="14"/>
    <n v="120"/>
    <n v="120"/>
    <x v="6"/>
    <x v="4"/>
    <m/>
    <m/>
    <n v="0"/>
  </r>
  <r>
    <x v="110"/>
    <x v="36"/>
    <n v="1"/>
    <n v="0"/>
    <n v="1"/>
    <n v="0"/>
    <n v="5"/>
    <n v="5"/>
    <m/>
    <x v="2"/>
    <m/>
    <n v="32"/>
    <n v="10"/>
    <n v="10"/>
    <x v="6"/>
    <x v="4"/>
    <m/>
    <m/>
    <n v="0"/>
  </r>
  <r>
    <x v="110"/>
    <x v="37"/>
    <n v="1"/>
    <n v="0"/>
    <n v="1"/>
    <n v="0"/>
    <n v="5"/>
    <n v="5"/>
    <m/>
    <x v="2"/>
    <m/>
    <n v="32"/>
    <n v="120"/>
    <n v="120"/>
    <x v="6"/>
    <x v="4"/>
    <m/>
    <m/>
    <n v="0"/>
  </r>
  <r>
    <x v="110"/>
    <x v="36"/>
    <n v="1"/>
    <n v="0"/>
    <n v="1"/>
    <n v="0"/>
    <n v="7"/>
    <n v="7"/>
    <m/>
    <x v="2"/>
    <m/>
    <n v="45"/>
    <n v="10"/>
    <n v="10"/>
    <x v="6"/>
    <x v="4"/>
    <m/>
    <m/>
    <n v="0"/>
  </r>
  <r>
    <x v="110"/>
    <x v="37"/>
    <n v="1"/>
    <n v="0"/>
    <n v="1"/>
    <n v="0"/>
    <n v="7"/>
    <n v="7"/>
    <m/>
    <x v="2"/>
    <m/>
    <n v="45"/>
    <n v="120"/>
    <n v="120"/>
    <x v="6"/>
    <x v="4"/>
    <m/>
    <m/>
    <n v="0"/>
  </r>
  <r>
    <x v="110"/>
    <x v="36"/>
    <n v="1"/>
    <n v="0"/>
    <n v="1"/>
    <n v="0"/>
    <n v="8"/>
    <n v="8"/>
    <m/>
    <x v="2"/>
    <m/>
    <n v="52"/>
    <n v="10"/>
    <n v="10"/>
    <x v="6"/>
    <x v="4"/>
    <m/>
    <m/>
    <n v="0"/>
  </r>
  <r>
    <x v="110"/>
    <x v="37"/>
    <n v="1"/>
    <n v="0"/>
    <n v="1"/>
    <n v="0"/>
    <n v="8"/>
    <n v="8"/>
    <m/>
    <x v="2"/>
    <m/>
    <n v="52"/>
    <n v="120"/>
    <n v="120"/>
    <x v="6"/>
    <x v="4"/>
    <m/>
    <m/>
    <n v="0"/>
  </r>
  <r>
    <x v="110"/>
    <x v="42"/>
    <n v="1"/>
    <n v="0"/>
    <n v="1"/>
    <n v="0"/>
    <n v="5"/>
    <n v="5"/>
    <m/>
    <x v="2"/>
    <m/>
    <n v="4"/>
    <n v="90"/>
    <n v="90"/>
    <x v="6"/>
    <x v="0"/>
    <m/>
    <m/>
    <n v="0"/>
  </r>
  <r>
    <x v="110"/>
    <x v="42"/>
    <n v="1"/>
    <n v="0"/>
    <n v="1"/>
    <n v="0"/>
    <n v="6"/>
    <n v="6"/>
    <m/>
    <x v="1"/>
    <m/>
    <n v="6"/>
    <n v="90"/>
    <n v="90"/>
    <x v="6"/>
    <x v="0"/>
    <m/>
    <m/>
    <n v="0"/>
  </r>
  <r>
    <x v="110"/>
    <x v="42"/>
    <n v="1"/>
    <n v="0"/>
    <n v="1"/>
    <n v="0"/>
    <n v="7"/>
    <n v="7"/>
    <m/>
    <x v="1"/>
    <m/>
    <n v="6"/>
    <n v="90"/>
    <n v="90"/>
    <x v="6"/>
    <x v="0"/>
    <m/>
    <m/>
    <n v="0"/>
  </r>
  <r>
    <x v="110"/>
    <x v="42"/>
    <n v="1"/>
    <n v="0"/>
    <n v="1"/>
    <n v="0"/>
    <n v="8"/>
    <n v="8"/>
    <m/>
    <x v="3"/>
    <m/>
    <n v="8"/>
    <n v="1"/>
    <n v="1"/>
    <x v="6"/>
    <x v="0"/>
    <m/>
    <m/>
    <n v="0"/>
  </r>
  <r>
    <x v="111"/>
    <x v="4"/>
    <n v="1"/>
    <n v="0"/>
    <n v="1"/>
    <n v="0"/>
    <n v="5"/>
    <n v="5"/>
    <n v="8"/>
    <x v="1"/>
    <n v="50"/>
    <n v="50"/>
    <n v="120"/>
    <n v="120"/>
    <x v="6"/>
    <x v="2"/>
    <m/>
    <m/>
    <n v="0"/>
  </r>
  <r>
    <x v="111"/>
    <x v="4"/>
    <n v="1"/>
    <n v="0"/>
    <n v="1"/>
    <n v="0"/>
    <n v="5"/>
    <n v="5"/>
    <n v="6"/>
    <x v="5"/>
    <n v="60"/>
    <n v="60"/>
    <n v="120"/>
    <n v="120"/>
    <x v="6"/>
    <x v="2"/>
    <m/>
    <m/>
    <n v="0"/>
  </r>
  <r>
    <x v="111"/>
    <x v="4"/>
    <n v="1"/>
    <n v="0"/>
    <n v="1"/>
    <n v="0"/>
    <n v="5.5"/>
    <n v="5"/>
    <n v="5"/>
    <x v="3"/>
    <n v="70"/>
    <n v="70"/>
    <n v="120"/>
    <n v="120"/>
    <x v="6"/>
    <x v="2"/>
    <m/>
    <m/>
    <n v="0"/>
  </r>
  <r>
    <x v="111"/>
    <x v="4"/>
    <n v="1"/>
    <n v="0"/>
    <n v="1"/>
    <n v="0"/>
    <n v="6.5"/>
    <n v="6"/>
    <n v="3"/>
    <x v="6"/>
    <n v="80"/>
    <n v="80"/>
    <n v="120"/>
    <n v="120"/>
    <x v="6"/>
    <x v="2"/>
    <m/>
    <m/>
    <n v="0"/>
  </r>
  <r>
    <x v="111"/>
    <x v="4"/>
    <n v="1"/>
    <n v="0"/>
    <n v="1"/>
    <n v="0"/>
    <n v="7"/>
    <n v="6.5"/>
    <n v="3"/>
    <x v="6"/>
    <n v="90"/>
    <n v="90"/>
    <n v="120"/>
    <n v="120"/>
    <x v="6"/>
    <x v="2"/>
    <m/>
    <m/>
    <n v="0"/>
  </r>
  <r>
    <x v="111"/>
    <x v="0"/>
    <n v="1"/>
    <n v="0"/>
    <n v="1"/>
    <n v="0"/>
    <n v="5"/>
    <n v="5"/>
    <n v="2"/>
    <x v="7"/>
    <n v="25"/>
    <n v="25"/>
    <n v="120"/>
    <n v="120"/>
    <x v="6"/>
    <x v="0"/>
    <m/>
    <m/>
    <n v="0"/>
  </r>
  <r>
    <x v="111"/>
    <x v="0"/>
    <n v="1"/>
    <n v="0"/>
    <n v="1"/>
    <n v="0"/>
    <n v="5"/>
    <n v="5"/>
    <n v="2"/>
    <x v="7"/>
    <n v="35"/>
    <n v="35"/>
    <n v="120"/>
    <n v="120"/>
    <x v="6"/>
    <x v="0"/>
    <m/>
    <m/>
    <n v="0"/>
  </r>
  <r>
    <x v="111"/>
    <x v="0"/>
    <n v="1"/>
    <n v="0"/>
    <n v="1"/>
    <n v="0"/>
    <n v="6"/>
    <n v="5"/>
    <n v="2"/>
    <x v="7"/>
    <n v="45"/>
    <n v="45"/>
    <n v="180"/>
    <n v="180"/>
    <x v="6"/>
    <x v="0"/>
    <m/>
    <m/>
    <n v="0"/>
  </r>
  <r>
    <x v="111"/>
    <x v="0"/>
    <n v="1"/>
    <n v="0"/>
    <n v="1"/>
    <n v="0"/>
    <n v="7"/>
    <n v="5"/>
    <n v="2"/>
    <x v="7"/>
    <n v="50"/>
    <n v="50"/>
    <n v="180"/>
    <n v="180"/>
    <x v="6"/>
    <x v="0"/>
    <m/>
    <m/>
    <n v="0"/>
  </r>
  <r>
    <x v="111"/>
    <x v="0"/>
    <n v="1"/>
    <n v="0"/>
    <n v="1"/>
    <n v="0"/>
    <n v="8"/>
    <n v="5"/>
    <n v="2"/>
    <x v="7"/>
    <n v="50"/>
    <n v="50"/>
    <n v="180"/>
    <n v="180"/>
    <x v="6"/>
    <x v="0"/>
    <m/>
    <m/>
    <n v="0"/>
  </r>
  <r>
    <x v="111"/>
    <x v="14"/>
    <n v="1"/>
    <n v="0"/>
    <n v="1"/>
    <n v="0"/>
    <n v="5"/>
    <n v="5"/>
    <m/>
    <x v="2"/>
    <m/>
    <n v="15.6"/>
    <n v="120"/>
    <n v="120"/>
    <x v="6"/>
    <x v="0"/>
    <m/>
    <m/>
    <n v="0"/>
  </r>
  <r>
    <x v="111"/>
    <x v="14"/>
    <n v="1"/>
    <n v="0"/>
    <n v="1"/>
    <n v="0"/>
    <n v="6"/>
    <n v="6"/>
    <m/>
    <x v="1"/>
    <m/>
    <n v="18"/>
    <n v="120"/>
    <n v="120"/>
    <x v="6"/>
    <x v="0"/>
    <m/>
    <m/>
    <n v="0"/>
  </r>
  <r>
    <x v="111"/>
    <x v="14"/>
    <n v="1"/>
    <n v="0"/>
    <n v="1"/>
    <n v="0"/>
    <n v="7"/>
    <n v="7"/>
    <m/>
    <x v="1"/>
    <m/>
    <n v="20.3"/>
    <n v="120"/>
    <n v="120"/>
    <x v="6"/>
    <x v="0"/>
    <m/>
    <m/>
    <n v="0"/>
  </r>
  <r>
    <x v="111"/>
    <x v="7"/>
    <n v="1"/>
    <n v="0"/>
    <n v="1"/>
    <n v="0"/>
    <n v="5"/>
    <n v="5"/>
    <m/>
    <x v="2"/>
    <m/>
    <n v="16"/>
    <n v="120"/>
    <n v="120"/>
    <x v="6"/>
    <x v="0"/>
    <m/>
    <m/>
    <n v="0"/>
  </r>
  <r>
    <x v="111"/>
    <x v="7"/>
    <n v="1"/>
    <n v="0"/>
    <n v="1"/>
    <n v="0"/>
    <n v="6"/>
    <n v="6"/>
    <m/>
    <x v="1"/>
    <m/>
    <n v="16"/>
    <n v="120"/>
    <n v="120"/>
    <x v="6"/>
    <x v="0"/>
    <m/>
    <m/>
    <n v="0"/>
  </r>
  <r>
    <x v="111"/>
    <x v="7"/>
    <n v="1"/>
    <n v="0"/>
    <n v="1"/>
    <n v="0"/>
    <n v="7"/>
    <n v="7"/>
    <m/>
    <x v="1"/>
    <m/>
    <n v="18"/>
    <n v="120"/>
    <n v="120"/>
    <x v="6"/>
    <x v="0"/>
    <m/>
    <m/>
    <n v="0"/>
  </r>
  <r>
    <x v="111"/>
    <x v="43"/>
    <n v="1"/>
    <n v="0"/>
    <n v="1"/>
    <n v="0"/>
    <n v="5"/>
    <n v="5"/>
    <m/>
    <x v="2"/>
    <m/>
    <n v="6"/>
    <n v="120"/>
    <n v="120"/>
    <x v="6"/>
    <x v="0"/>
    <m/>
    <m/>
    <n v="0"/>
  </r>
  <r>
    <x v="111"/>
    <x v="43"/>
    <n v="1"/>
    <n v="0"/>
    <n v="1"/>
    <n v="0"/>
    <n v="6"/>
    <n v="6"/>
    <m/>
    <x v="2"/>
    <m/>
    <n v="8"/>
    <n v="120"/>
    <n v="120"/>
    <x v="6"/>
    <x v="0"/>
    <m/>
    <m/>
    <n v="0"/>
  </r>
  <r>
    <x v="111"/>
    <x v="43"/>
    <n v="1"/>
    <n v="0"/>
    <n v="1"/>
    <n v="0"/>
    <n v="7"/>
    <n v="7"/>
    <m/>
    <x v="1"/>
    <m/>
    <n v="10"/>
    <n v="1"/>
    <n v="1"/>
    <x v="6"/>
    <x v="0"/>
    <m/>
    <m/>
    <n v="0"/>
  </r>
  <r>
    <x v="112"/>
    <x v="4"/>
    <n v="1"/>
    <n v="0"/>
    <n v="1"/>
    <n v="0"/>
    <n v="5"/>
    <n v="5"/>
    <n v="5"/>
    <x v="3"/>
    <n v="70"/>
    <n v="70"/>
    <n v="90"/>
    <n v="90"/>
    <x v="6"/>
    <x v="0"/>
    <m/>
    <m/>
    <n v="0"/>
  </r>
  <r>
    <x v="112"/>
    <x v="4"/>
    <n v="1"/>
    <n v="0"/>
    <n v="1"/>
    <n v="0"/>
    <n v="5"/>
    <n v="5"/>
    <n v="4"/>
    <x v="8"/>
    <n v="90"/>
    <n v="90"/>
    <n v="120"/>
    <n v="120"/>
    <x v="6"/>
    <x v="0"/>
    <m/>
    <m/>
    <n v="0"/>
  </r>
  <r>
    <x v="112"/>
    <x v="4"/>
    <n v="1"/>
    <n v="0"/>
    <n v="1"/>
    <n v="0"/>
    <n v="6"/>
    <n v="5"/>
    <n v="3"/>
    <x v="6"/>
    <n v="107.5"/>
    <n v="107.5"/>
    <n v="180"/>
    <n v="180"/>
    <x v="6"/>
    <x v="0"/>
    <m/>
    <m/>
    <n v="0"/>
  </r>
  <r>
    <x v="112"/>
    <x v="4"/>
    <n v="1"/>
    <n v="0"/>
    <n v="1"/>
    <n v="0"/>
    <n v="6.5"/>
    <n v="5.5"/>
    <n v="2"/>
    <x v="7"/>
    <n v="117.5"/>
    <n v="117.5"/>
    <n v="180"/>
    <n v="180"/>
    <x v="6"/>
    <x v="0"/>
    <m/>
    <m/>
    <n v="0"/>
  </r>
  <r>
    <x v="112"/>
    <x v="4"/>
    <n v="1"/>
    <n v="0"/>
    <n v="1"/>
    <n v="0"/>
    <n v="7"/>
    <n v="6"/>
    <n v="1"/>
    <x v="9"/>
    <n v="125"/>
    <n v="125"/>
    <n v="180"/>
    <n v="180"/>
    <x v="6"/>
    <x v="0"/>
    <m/>
    <m/>
    <n v="0"/>
  </r>
  <r>
    <x v="112"/>
    <x v="4"/>
    <n v="1"/>
    <n v="0"/>
    <n v="1"/>
    <n v="0"/>
    <n v="6.5"/>
    <n v="7"/>
    <n v="5"/>
    <x v="3"/>
    <n v="120"/>
    <n v="120"/>
    <n v="180"/>
    <n v="180"/>
    <x v="6"/>
    <x v="0"/>
    <m/>
    <m/>
    <n v="0"/>
  </r>
  <r>
    <x v="112"/>
    <x v="10"/>
    <n v="2"/>
    <n v="2"/>
    <n v="2"/>
    <n v="0"/>
    <n v="5"/>
    <n v="5"/>
    <n v="2"/>
    <x v="7"/>
    <n v="50"/>
    <n v="50"/>
    <n v="90"/>
    <n v="90"/>
    <x v="6"/>
    <x v="1"/>
    <m/>
    <m/>
    <n v="0"/>
  </r>
  <r>
    <x v="112"/>
    <x v="10"/>
    <n v="2"/>
    <n v="2"/>
    <n v="2"/>
    <n v="0"/>
    <n v="5"/>
    <n v="5"/>
    <n v="2"/>
    <x v="7"/>
    <n v="70"/>
    <n v="70"/>
    <n v="120"/>
    <n v="120"/>
    <x v="6"/>
    <x v="1"/>
    <m/>
    <m/>
    <n v="0"/>
  </r>
  <r>
    <x v="112"/>
    <x v="10"/>
    <n v="2"/>
    <n v="2"/>
    <n v="2"/>
    <n v="0"/>
    <n v="6"/>
    <n v="5"/>
    <n v="2"/>
    <x v="7"/>
    <n v="80"/>
    <n v="80"/>
    <n v="180"/>
    <n v="180"/>
    <x v="6"/>
    <x v="1"/>
    <m/>
    <m/>
    <n v="0"/>
  </r>
  <r>
    <x v="112"/>
    <x v="10"/>
    <n v="2"/>
    <n v="2"/>
    <n v="2"/>
    <n v="0"/>
    <n v="6.5"/>
    <n v="6"/>
    <n v="2"/>
    <x v="7"/>
    <n v="90"/>
    <n v="90"/>
    <n v="180"/>
    <n v="180"/>
    <x v="6"/>
    <x v="1"/>
    <m/>
    <m/>
    <n v="0"/>
  </r>
  <r>
    <x v="112"/>
    <x v="10"/>
    <n v="2"/>
    <n v="2"/>
    <n v="2"/>
    <n v="0"/>
    <n v="7.5"/>
    <n v="7"/>
    <n v="2"/>
    <x v="7"/>
    <n v="100"/>
    <n v="100"/>
    <n v="180"/>
    <n v="180"/>
    <x v="6"/>
    <x v="1"/>
    <m/>
    <m/>
    <n v="0"/>
  </r>
  <r>
    <x v="112"/>
    <x v="0"/>
    <n v="1"/>
    <n v="3"/>
    <n v="1"/>
    <n v="0"/>
    <n v="5"/>
    <n v="5"/>
    <n v="1"/>
    <x v="9"/>
    <n v="30"/>
    <n v="30"/>
    <n v="90"/>
    <n v="90"/>
    <x v="6"/>
    <x v="1"/>
    <m/>
    <m/>
    <n v="0"/>
  </r>
  <r>
    <x v="112"/>
    <x v="0"/>
    <n v="1"/>
    <n v="3"/>
    <n v="1"/>
    <n v="0"/>
    <n v="5"/>
    <n v="5"/>
    <n v="1"/>
    <x v="9"/>
    <n v="40"/>
    <n v="40"/>
    <n v="120"/>
    <n v="120"/>
    <x v="6"/>
    <x v="1"/>
    <m/>
    <m/>
    <n v="0"/>
  </r>
  <r>
    <x v="112"/>
    <x v="0"/>
    <n v="1"/>
    <n v="3"/>
    <n v="1"/>
    <n v="0"/>
    <n v="5"/>
    <n v="5"/>
    <n v="1"/>
    <x v="9"/>
    <n v="45"/>
    <n v="45"/>
    <n v="180"/>
    <n v="180"/>
    <x v="6"/>
    <x v="1"/>
    <m/>
    <m/>
    <n v="0"/>
  </r>
  <r>
    <x v="112"/>
    <x v="0"/>
    <n v="1"/>
    <n v="3"/>
    <n v="1"/>
    <n v="0"/>
    <n v="5.5"/>
    <n v="5"/>
    <n v="1"/>
    <x v="9"/>
    <n v="45"/>
    <n v="45"/>
    <n v="180"/>
    <n v="180"/>
    <x v="6"/>
    <x v="1"/>
    <m/>
    <m/>
    <n v="0"/>
  </r>
  <r>
    <x v="112"/>
    <x v="0"/>
    <n v="1"/>
    <n v="3"/>
    <n v="1"/>
    <n v="0"/>
    <n v="6"/>
    <n v="5"/>
    <n v="1"/>
    <x v="9"/>
    <n v="45"/>
    <n v="45"/>
    <n v="1"/>
    <n v="1"/>
    <x v="6"/>
    <x v="1"/>
    <m/>
    <m/>
    <n v="0"/>
  </r>
  <r>
    <x v="113"/>
    <x v="10"/>
    <n v="1"/>
    <n v="0"/>
    <n v="1"/>
    <n v="0"/>
    <n v="5"/>
    <n v="5"/>
    <n v="5"/>
    <x v="3"/>
    <n v="70"/>
    <n v="70"/>
    <n v="90"/>
    <n v="90"/>
    <x v="6"/>
    <x v="0"/>
    <m/>
    <m/>
    <n v="0"/>
  </r>
  <r>
    <x v="113"/>
    <x v="10"/>
    <n v="1"/>
    <n v="0"/>
    <n v="1"/>
    <n v="0"/>
    <n v="5"/>
    <n v="5"/>
    <n v="4"/>
    <x v="8"/>
    <n v="90"/>
    <n v="90"/>
    <n v="180"/>
    <n v="180"/>
    <x v="6"/>
    <x v="0"/>
    <m/>
    <m/>
    <n v="0"/>
  </r>
  <r>
    <x v="113"/>
    <x v="10"/>
    <n v="1"/>
    <n v="0"/>
    <n v="1"/>
    <n v="0"/>
    <n v="6.5"/>
    <n v="6"/>
    <n v="3"/>
    <x v="6"/>
    <n v="105"/>
    <n v="105"/>
    <n v="180"/>
    <n v="180"/>
    <x v="6"/>
    <x v="0"/>
    <m/>
    <m/>
    <n v="0"/>
  </r>
  <r>
    <x v="113"/>
    <x v="10"/>
    <n v="1"/>
    <n v="0"/>
    <n v="1"/>
    <n v="0"/>
    <n v="7"/>
    <n v="6.5"/>
    <n v="2"/>
    <x v="7"/>
    <n v="115"/>
    <n v="115"/>
    <n v="180"/>
    <n v="180"/>
    <x v="6"/>
    <x v="0"/>
    <m/>
    <m/>
    <n v="0"/>
  </r>
  <r>
    <x v="113"/>
    <x v="10"/>
    <n v="1"/>
    <n v="0"/>
    <n v="1"/>
    <n v="0"/>
    <n v="7.5"/>
    <n v="7"/>
    <n v="1"/>
    <x v="9"/>
    <n v="120"/>
    <n v="120"/>
    <n v="180"/>
    <n v="180"/>
    <x v="6"/>
    <x v="0"/>
    <m/>
    <m/>
    <n v="0"/>
  </r>
  <r>
    <x v="113"/>
    <x v="10"/>
    <n v="1"/>
    <n v="0"/>
    <n v="1"/>
    <n v="0"/>
    <n v="6.5"/>
    <n v="6"/>
    <n v="3"/>
    <x v="6"/>
    <n v="110"/>
    <n v="110"/>
    <n v="180"/>
    <n v="180"/>
    <x v="6"/>
    <x v="0"/>
    <m/>
    <m/>
    <n v="0"/>
  </r>
  <r>
    <x v="113"/>
    <x v="10"/>
    <n v="1"/>
    <n v="0"/>
    <n v="1"/>
    <n v="0"/>
    <n v="7"/>
    <n v="6.5"/>
    <n v="3"/>
    <x v="6"/>
    <n v="110"/>
    <n v="110"/>
    <n v="180"/>
    <n v="180"/>
    <x v="6"/>
    <x v="0"/>
    <m/>
    <m/>
    <n v="0"/>
  </r>
  <r>
    <x v="113"/>
    <x v="10"/>
    <n v="1"/>
    <n v="0"/>
    <n v="1"/>
    <n v="0"/>
    <n v="7.5"/>
    <n v="7"/>
    <n v="3"/>
    <x v="6"/>
    <n v="110"/>
    <n v="110"/>
    <n v="300"/>
    <n v="300"/>
    <x v="6"/>
    <x v="0"/>
    <m/>
    <m/>
    <n v="0"/>
  </r>
  <r>
    <x v="113"/>
    <x v="1"/>
    <n v="1"/>
    <n v="0"/>
    <n v="1"/>
    <n v="0"/>
    <n v="5"/>
    <n v="5"/>
    <m/>
    <x v="2"/>
    <m/>
    <n v="39"/>
    <n v="90"/>
    <n v="90"/>
    <x v="6"/>
    <x v="0"/>
    <m/>
    <m/>
    <n v="0"/>
  </r>
  <r>
    <x v="113"/>
    <x v="1"/>
    <n v="1"/>
    <n v="0"/>
    <n v="1"/>
    <n v="0"/>
    <n v="7"/>
    <n v="7"/>
    <m/>
    <x v="1"/>
    <m/>
    <n v="52"/>
    <n v="90"/>
    <n v="90"/>
    <x v="6"/>
    <x v="0"/>
    <m/>
    <m/>
    <n v="0"/>
  </r>
  <r>
    <x v="113"/>
    <x v="1"/>
    <n v="1"/>
    <n v="0"/>
    <n v="1"/>
    <n v="0"/>
    <n v="8"/>
    <n v="8"/>
    <m/>
    <x v="1"/>
    <m/>
    <n v="59"/>
    <n v="120"/>
    <n v="120"/>
    <x v="6"/>
    <x v="0"/>
    <m/>
    <m/>
    <n v="0"/>
  </r>
  <r>
    <x v="113"/>
    <x v="11"/>
    <n v="1"/>
    <n v="0"/>
    <n v="1"/>
    <n v="0"/>
    <n v="5"/>
    <n v="5"/>
    <m/>
    <x v="2"/>
    <m/>
    <n v="59.3"/>
    <n v="10"/>
    <n v="10"/>
    <x v="6"/>
    <x v="4"/>
    <m/>
    <m/>
    <n v="0"/>
  </r>
  <r>
    <x v="113"/>
    <x v="18"/>
    <n v="1"/>
    <n v="0"/>
    <n v="1"/>
    <n v="0"/>
    <n v="5"/>
    <n v="5"/>
    <m/>
    <x v="2"/>
    <m/>
    <n v="29"/>
    <n v="120"/>
    <n v="120"/>
    <x v="6"/>
    <x v="4"/>
    <m/>
    <m/>
    <n v="0"/>
  </r>
  <r>
    <x v="113"/>
    <x v="11"/>
    <n v="1"/>
    <n v="0"/>
    <n v="1"/>
    <n v="0"/>
    <n v="7"/>
    <n v="7"/>
    <m/>
    <x v="1"/>
    <m/>
    <n v="72.3"/>
    <n v="10"/>
    <n v="10"/>
    <x v="6"/>
    <x v="4"/>
    <m/>
    <m/>
    <n v="0"/>
  </r>
  <r>
    <x v="113"/>
    <x v="18"/>
    <n v="1"/>
    <n v="0"/>
    <n v="1"/>
    <n v="0"/>
    <n v="7"/>
    <n v="7"/>
    <m/>
    <x v="1"/>
    <m/>
    <n v="36"/>
    <n v="120"/>
    <n v="120"/>
    <x v="6"/>
    <x v="4"/>
    <m/>
    <m/>
    <n v="0"/>
  </r>
  <r>
    <x v="113"/>
    <x v="11"/>
    <n v="1"/>
    <n v="0"/>
    <n v="1"/>
    <n v="0"/>
    <n v="8"/>
    <n v="7.5"/>
    <m/>
    <x v="1"/>
    <m/>
    <n v="79.3"/>
    <n v="10"/>
    <n v="10"/>
    <x v="6"/>
    <x v="4"/>
    <m/>
    <m/>
    <n v="0"/>
  </r>
  <r>
    <x v="113"/>
    <x v="18"/>
    <n v="1"/>
    <n v="0"/>
    <n v="1"/>
    <n v="0"/>
    <n v="8"/>
    <n v="9.5"/>
    <m/>
    <x v="1"/>
    <m/>
    <n v="43"/>
    <n v="120"/>
    <n v="120"/>
    <x v="6"/>
    <x v="4"/>
    <m/>
    <m/>
    <n v="0"/>
  </r>
  <r>
    <x v="113"/>
    <x v="38"/>
    <n v="1"/>
    <n v="0"/>
    <n v="1"/>
    <n v="0"/>
    <n v="5"/>
    <n v="5"/>
    <m/>
    <x v="2"/>
    <m/>
    <n v="43"/>
    <n v="10"/>
    <n v="10"/>
    <x v="6"/>
    <x v="4"/>
    <m/>
    <m/>
    <n v="0"/>
  </r>
  <r>
    <x v="113"/>
    <x v="39"/>
    <n v="1"/>
    <n v="0"/>
    <n v="1"/>
    <n v="0"/>
    <n v="5"/>
    <n v="5"/>
    <m/>
    <x v="2"/>
    <m/>
    <n v="77"/>
    <n v="120"/>
    <n v="120"/>
    <x v="6"/>
    <x v="4"/>
    <m/>
    <m/>
    <n v="0"/>
  </r>
  <r>
    <x v="113"/>
    <x v="38"/>
    <n v="1"/>
    <n v="0"/>
    <n v="1"/>
    <n v="0"/>
    <n v="8"/>
    <n v="8"/>
    <m/>
    <x v="1"/>
    <m/>
    <n v="50"/>
    <n v="10"/>
    <n v="10"/>
    <x v="6"/>
    <x v="4"/>
    <m/>
    <m/>
    <n v="0"/>
  </r>
  <r>
    <x v="113"/>
    <x v="39"/>
    <n v="1"/>
    <n v="0"/>
    <n v="1"/>
    <n v="0"/>
    <n v="8"/>
    <n v="8"/>
    <m/>
    <x v="1"/>
    <m/>
    <n v="97"/>
    <n v="120"/>
    <n v="120"/>
    <x v="6"/>
    <x v="4"/>
    <m/>
    <m/>
    <n v="0"/>
  </r>
  <r>
    <x v="113"/>
    <x v="38"/>
    <n v="1"/>
    <n v="0"/>
    <n v="1"/>
    <n v="0"/>
    <n v="8"/>
    <n v="8"/>
    <m/>
    <x v="1"/>
    <m/>
    <n v="57"/>
    <n v="10"/>
    <n v="10"/>
    <x v="6"/>
    <x v="4"/>
    <m/>
    <m/>
    <n v="0"/>
  </r>
  <r>
    <x v="113"/>
    <x v="39"/>
    <n v="1"/>
    <n v="0"/>
    <n v="1"/>
    <n v="0"/>
    <n v="8"/>
    <n v="8"/>
    <m/>
    <x v="1"/>
    <m/>
    <n v="104"/>
    <n v="1"/>
    <n v="1"/>
    <x v="6"/>
    <x v="4"/>
    <m/>
    <m/>
    <n v="0"/>
  </r>
  <r>
    <x v="114"/>
    <x v="0"/>
    <n v="1"/>
    <n v="0"/>
    <n v="1"/>
    <n v="0"/>
    <n v="5"/>
    <n v="5"/>
    <n v="5"/>
    <x v="3"/>
    <n v="35"/>
    <n v="35"/>
    <n v="90"/>
    <n v="90"/>
    <x v="6"/>
    <x v="0"/>
    <m/>
    <m/>
    <n v="0"/>
  </r>
  <r>
    <x v="114"/>
    <x v="0"/>
    <n v="1"/>
    <n v="0"/>
    <n v="1"/>
    <n v="0"/>
    <n v="5"/>
    <n v="5"/>
    <n v="4"/>
    <x v="8"/>
    <n v="45"/>
    <n v="45"/>
    <n v="120"/>
    <n v="120"/>
    <x v="6"/>
    <x v="0"/>
    <m/>
    <m/>
    <n v="0"/>
  </r>
  <r>
    <x v="114"/>
    <x v="0"/>
    <n v="1"/>
    <n v="0"/>
    <n v="1"/>
    <n v="0"/>
    <n v="6"/>
    <n v="6"/>
    <n v="3"/>
    <x v="6"/>
    <n v="55"/>
    <n v="55"/>
    <n v="180"/>
    <n v="180"/>
    <x v="6"/>
    <x v="0"/>
    <m/>
    <m/>
    <n v="0"/>
  </r>
  <r>
    <x v="114"/>
    <x v="0"/>
    <n v="1"/>
    <n v="0"/>
    <n v="1"/>
    <n v="0"/>
    <n v="6.5"/>
    <n v="7"/>
    <n v="2"/>
    <x v="7"/>
    <n v="60"/>
    <n v="60"/>
    <n v="180"/>
    <n v="180"/>
    <x v="6"/>
    <x v="0"/>
    <m/>
    <m/>
    <n v="0"/>
  </r>
  <r>
    <x v="114"/>
    <x v="0"/>
    <n v="1"/>
    <n v="0"/>
    <n v="1"/>
    <n v="0"/>
    <n v="8"/>
    <n v="7.5"/>
    <n v="1"/>
    <x v="9"/>
    <n v="65"/>
    <n v="65"/>
    <n v="180"/>
    <n v="180"/>
    <x v="6"/>
    <x v="0"/>
    <m/>
    <m/>
    <n v="0"/>
  </r>
  <r>
    <x v="114"/>
    <x v="0"/>
    <n v="1"/>
    <n v="0"/>
    <n v="1"/>
    <n v="0"/>
    <n v="8.5"/>
    <n v="9"/>
    <n v="5"/>
    <x v="3"/>
    <m/>
    <n v="62.5"/>
    <n v="180"/>
    <n v="180"/>
    <x v="6"/>
    <x v="0"/>
    <m/>
    <m/>
    <n v="0"/>
  </r>
  <r>
    <x v="114"/>
    <x v="0"/>
    <n v="1"/>
    <n v="0"/>
    <n v="1"/>
    <n v="0"/>
    <n v="8"/>
    <n v="8.5"/>
    <n v="2"/>
    <x v="7"/>
    <m/>
    <n v="65"/>
    <n v="300"/>
    <n v="300"/>
    <x v="6"/>
    <x v="0"/>
    <m/>
    <m/>
    <n v="0"/>
  </r>
  <r>
    <x v="114"/>
    <x v="20"/>
    <n v="1"/>
    <n v="0"/>
    <n v="1"/>
    <n v="0"/>
    <n v="6"/>
    <n v="7"/>
    <m/>
    <x v="2"/>
    <m/>
    <n v="52"/>
    <n v="90"/>
    <n v="90"/>
    <x v="6"/>
    <x v="0"/>
    <m/>
    <m/>
    <n v="0"/>
  </r>
  <r>
    <x v="114"/>
    <x v="20"/>
    <n v="1"/>
    <n v="0"/>
    <n v="1"/>
    <n v="0"/>
    <n v="8"/>
    <n v="10"/>
    <m/>
    <x v="1"/>
    <m/>
    <n v="59"/>
    <n v="90"/>
    <n v="90"/>
    <x v="6"/>
    <x v="0"/>
    <m/>
    <m/>
    <n v="0"/>
  </r>
  <r>
    <x v="114"/>
    <x v="20"/>
    <n v="1"/>
    <n v="0"/>
    <n v="1"/>
    <n v="0"/>
    <n v="9"/>
    <n v="8"/>
    <m/>
    <x v="1"/>
    <m/>
    <n v="52"/>
    <n v="120"/>
    <n v="120"/>
    <x v="6"/>
    <x v="0"/>
    <m/>
    <m/>
    <n v="0"/>
  </r>
  <r>
    <x v="114"/>
    <x v="40"/>
    <n v="1"/>
    <n v="0"/>
    <n v="1"/>
    <n v="0"/>
    <n v="6"/>
    <n v="5"/>
    <m/>
    <x v="2"/>
    <m/>
    <n v="9"/>
    <n v="10"/>
    <n v="10"/>
    <x v="6"/>
    <x v="4"/>
    <m/>
    <m/>
    <n v="0"/>
  </r>
  <r>
    <x v="114"/>
    <x v="41"/>
    <n v="1"/>
    <n v="0"/>
    <n v="1"/>
    <n v="0"/>
    <n v="6"/>
    <n v="6"/>
    <m/>
    <x v="2"/>
    <m/>
    <n v="9"/>
    <n v="120"/>
    <n v="120"/>
    <x v="6"/>
    <x v="4"/>
    <m/>
    <m/>
    <n v="0"/>
  </r>
  <r>
    <x v="114"/>
    <x v="40"/>
    <n v="1"/>
    <n v="0"/>
    <n v="1"/>
    <n v="0"/>
    <n v="7"/>
    <n v="7"/>
    <m/>
    <x v="2"/>
    <m/>
    <n v="14"/>
    <n v="10"/>
    <n v="10"/>
    <x v="6"/>
    <x v="4"/>
    <m/>
    <m/>
    <n v="0"/>
  </r>
  <r>
    <x v="114"/>
    <x v="41"/>
    <n v="1"/>
    <n v="0"/>
    <n v="1"/>
    <n v="0"/>
    <n v="7"/>
    <n v="8"/>
    <m/>
    <x v="2"/>
    <m/>
    <n v="14"/>
    <n v="120"/>
    <n v="120"/>
    <x v="6"/>
    <x v="4"/>
    <m/>
    <m/>
    <n v="0"/>
  </r>
  <r>
    <x v="114"/>
    <x v="40"/>
    <n v="1"/>
    <n v="0"/>
    <n v="1"/>
    <n v="0"/>
    <n v="8"/>
    <n v="8"/>
    <m/>
    <x v="1"/>
    <m/>
    <n v="18"/>
    <n v="10"/>
    <n v="10"/>
    <x v="6"/>
    <x v="4"/>
    <m/>
    <m/>
    <n v="0"/>
  </r>
  <r>
    <x v="114"/>
    <x v="41"/>
    <n v="1"/>
    <n v="0"/>
    <n v="1"/>
    <n v="0"/>
    <n v="8"/>
    <n v="8"/>
    <m/>
    <x v="5"/>
    <m/>
    <n v="16.3"/>
    <n v="120"/>
    <n v="120"/>
    <x v="6"/>
    <x v="4"/>
    <m/>
    <m/>
    <n v="0"/>
  </r>
  <r>
    <x v="114"/>
    <x v="36"/>
    <n v="1"/>
    <n v="0"/>
    <n v="1"/>
    <n v="0"/>
    <n v="6"/>
    <n v="6"/>
    <m/>
    <x v="2"/>
    <m/>
    <n v="39"/>
    <n v="10"/>
    <n v="10"/>
    <x v="6"/>
    <x v="4"/>
    <m/>
    <m/>
    <n v="0"/>
  </r>
  <r>
    <x v="114"/>
    <x v="37"/>
    <n v="1"/>
    <n v="0"/>
    <n v="1"/>
    <n v="0"/>
    <n v="6"/>
    <n v="6"/>
    <m/>
    <x v="2"/>
    <m/>
    <n v="39"/>
    <n v="120"/>
    <n v="120"/>
    <x v="6"/>
    <x v="4"/>
    <m/>
    <m/>
    <n v="0"/>
  </r>
  <r>
    <x v="114"/>
    <x v="36"/>
    <n v="1"/>
    <n v="0"/>
    <n v="1"/>
    <n v="0"/>
    <n v="8"/>
    <n v="8"/>
    <m/>
    <x v="2"/>
    <m/>
    <n v="45"/>
    <n v="10"/>
    <n v="10"/>
    <x v="6"/>
    <x v="4"/>
    <m/>
    <m/>
    <n v="0"/>
  </r>
  <r>
    <x v="114"/>
    <x v="37"/>
    <n v="1"/>
    <n v="0"/>
    <n v="1"/>
    <n v="0"/>
    <n v="8"/>
    <n v="8"/>
    <m/>
    <x v="2"/>
    <m/>
    <n v="45"/>
    <n v="120"/>
    <n v="120"/>
    <x v="6"/>
    <x v="4"/>
    <m/>
    <m/>
    <n v="0"/>
  </r>
  <r>
    <x v="114"/>
    <x v="36"/>
    <n v="1"/>
    <n v="0"/>
    <n v="1"/>
    <n v="0"/>
    <n v="9"/>
    <n v="9"/>
    <m/>
    <x v="2"/>
    <m/>
    <n v="52"/>
    <n v="10"/>
    <n v="10"/>
    <x v="6"/>
    <x v="4"/>
    <m/>
    <m/>
    <n v="0"/>
  </r>
  <r>
    <x v="114"/>
    <x v="37"/>
    <n v="1"/>
    <n v="0"/>
    <n v="1"/>
    <n v="0"/>
    <n v="9"/>
    <n v="9"/>
    <m/>
    <x v="2"/>
    <m/>
    <n v="52"/>
    <n v="120"/>
    <n v="120"/>
    <x v="6"/>
    <x v="4"/>
    <m/>
    <m/>
    <n v="0"/>
  </r>
  <r>
    <x v="114"/>
    <x v="42"/>
    <n v="1"/>
    <n v="0"/>
    <n v="1"/>
    <n v="0"/>
    <n v="5"/>
    <n v="5"/>
    <m/>
    <x v="2"/>
    <m/>
    <n v="6"/>
    <n v="90"/>
    <n v="90"/>
    <x v="6"/>
    <x v="0"/>
    <m/>
    <m/>
    <n v="0"/>
  </r>
  <r>
    <x v="114"/>
    <x v="42"/>
    <n v="1"/>
    <n v="0"/>
    <n v="1"/>
    <n v="0"/>
    <n v="7"/>
    <n v="7"/>
    <m/>
    <x v="1"/>
    <m/>
    <n v="6"/>
    <n v="90"/>
    <n v="90"/>
    <x v="6"/>
    <x v="0"/>
    <m/>
    <m/>
    <n v="0"/>
  </r>
  <r>
    <x v="114"/>
    <x v="42"/>
    <n v="1"/>
    <n v="0"/>
    <n v="1"/>
    <n v="0"/>
    <n v="8"/>
    <n v="8"/>
    <m/>
    <x v="5"/>
    <m/>
    <n v="8"/>
    <n v="90"/>
    <n v="90"/>
    <x v="6"/>
    <x v="0"/>
    <m/>
    <m/>
    <n v="0"/>
  </r>
  <r>
    <x v="114"/>
    <x v="42"/>
    <n v="1"/>
    <n v="0"/>
    <n v="1"/>
    <n v="0"/>
    <n v="9"/>
    <n v="10"/>
    <m/>
    <x v="8"/>
    <m/>
    <n v="10"/>
    <n v="1"/>
    <n v="1"/>
    <x v="6"/>
    <x v="0"/>
    <m/>
    <m/>
    <n v="0"/>
  </r>
  <r>
    <x v="115"/>
    <x v="4"/>
    <n v="1"/>
    <n v="0"/>
    <n v="1"/>
    <n v="0"/>
    <n v="5"/>
    <n v="5"/>
    <n v="8"/>
    <x v="1"/>
    <n v="60"/>
    <n v="60"/>
    <n v="120"/>
    <n v="120"/>
    <x v="6"/>
    <x v="2"/>
    <m/>
    <m/>
    <n v="0"/>
  </r>
  <r>
    <x v="115"/>
    <x v="4"/>
    <n v="1"/>
    <n v="0"/>
    <n v="1"/>
    <n v="0"/>
    <n v="6"/>
    <n v="5"/>
    <n v="6"/>
    <x v="5"/>
    <n v="70"/>
    <n v="70"/>
    <n v="120"/>
    <n v="120"/>
    <x v="6"/>
    <x v="2"/>
    <m/>
    <m/>
    <n v="0"/>
  </r>
  <r>
    <x v="115"/>
    <x v="4"/>
    <n v="1"/>
    <n v="0"/>
    <n v="1"/>
    <n v="0"/>
    <n v="6.5"/>
    <n v="6"/>
    <n v="5"/>
    <x v="3"/>
    <n v="80"/>
    <n v="80"/>
    <n v="120"/>
    <n v="120"/>
    <x v="6"/>
    <x v="2"/>
    <m/>
    <m/>
    <n v="0"/>
  </r>
  <r>
    <x v="115"/>
    <x v="4"/>
    <n v="1"/>
    <n v="0"/>
    <n v="1"/>
    <n v="0"/>
    <n v="7.5"/>
    <n v="6.5"/>
    <n v="3"/>
    <x v="6"/>
    <n v="90"/>
    <n v="90"/>
    <n v="120"/>
    <n v="120"/>
    <x v="6"/>
    <x v="2"/>
    <m/>
    <m/>
    <n v="0"/>
  </r>
  <r>
    <x v="115"/>
    <x v="4"/>
    <n v="1"/>
    <n v="0"/>
    <n v="1"/>
    <n v="0"/>
    <n v="8"/>
    <n v="7"/>
    <n v="3"/>
    <x v="6"/>
    <n v="100"/>
    <n v="100"/>
    <n v="120"/>
    <n v="120"/>
    <x v="6"/>
    <x v="2"/>
    <m/>
    <m/>
    <n v="0"/>
  </r>
  <r>
    <x v="115"/>
    <x v="0"/>
    <n v="1"/>
    <n v="0"/>
    <n v="1"/>
    <n v="0"/>
    <n v="5"/>
    <n v="5"/>
    <n v="2"/>
    <x v="7"/>
    <n v="30"/>
    <n v="30"/>
    <n v="120"/>
    <n v="120"/>
    <x v="6"/>
    <x v="0"/>
    <m/>
    <m/>
    <n v="0"/>
  </r>
  <r>
    <x v="115"/>
    <x v="0"/>
    <n v="1"/>
    <n v="0"/>
    <n v="1"/>
    <n v="0"/>
    <n v="6"/>
    <n v="5"/>
    <n v="2"/>
    <x v="7"/>
    <n v="40"/>
    <n v="40"/>
    <n v="120"/>
    <n v="120"/>
    <x v="6"/>
    <x v="0"/>
    <m/>
    <m/>
    <n v="0"/>
  </r>
  <r>
    <x v="115"/>
    <x v="0"/>
    <n v="1"/>
    <n v="0"/>
    <n v="1"/>
    <n v="0"/>
    <n v="6"/>
    <n v="5"/>
    <n v="2"/>
    <x v="7"/>
    <n v="50"/>
    <n v="50"/>
    <n v="180"/>
    <n v="180"/>
    <x v="6"/>
    <x v="0"/>
    <m/>
    <m/>
    <n v="0"/>
  </r>
  <r>
    <x v="115"/>
    <x v="0"/>
    <n v="1"/>
    <n v="0"/>
    <n v="1"/>
    <n v="0"/>
    <n v="8"/>
    <n v="5.5"/>
    <n v="2"/>
    <x v="7"/>
    <n v="55"/>
    <n v="55"/>
    <n v="180"/>
    <n v="180"/>
    <x v="6"/>
    <x v="0"/>
    <m/>
    <m/>
    <n v="0"/>
  </r>
  <r>
    <x v="115"/>
    <x v="0"/>
    <n v="1"/>
    <n v="0"/>
    <n v="1"/>
    <n v="0"/>
    <n v="8"/>
    <n v="6"/>
    <n v="2"/>
    <x v="7"/>
    <n v="55"/>
    <n v="55"/>
    <n v="180"/>
    <n v="180"/>
    <x v="6"/>
    <x v="0"/>
    <m/>
    <m/>
    <n v="0"/>
  </r>
  <r>
    <x v="115"/>
    <x v="14"/>
    <n v="1"/>
    <n v="0"/>
    <n v="1"/>
    <n v="0"/>
    <n v="6"/>
    <n v="6"/>
    <m/>
    <x v="2"/>
    <m/>
    <n v="18"/>
    <n v="120"/>
    <n v="120"/>
    <x v="6"/>
    <x v="0"/>
    <m/>
    <m/>
    <n v="0"/>
  </r>
  <r>
    <x v="115"/>
    <x v="14"/>
    <n v="1"/>
    <n v="0"/>
    <n v="1"/>
    <n v="0"/>
    <n v="7"/>
    <n v="7"/>
    <m/>
    <x v="2"/>
    <m/>
    <n v="20.3"/>
    <n v="120"/>
    <n v="120"/>
    <x v="6"/>
    <x v="0"/>
    <m/>
    <m/>
    <n v="0"/>
  </r>
  <r>
    <x v="115"/>
    <x v="14"/>
    <n v="1"/>
    <n v="0"/>
    <n v="1"/>
    <n v="0"/>
    <n v="8"/>
    <n v="8"/>
    <m/>
    <x v="1"/>
    <m/>
    <n v="25"/>
    <n v="120"/>
    <n v="120"/>
    <x v="6"/>
    <x v="0"/>
    <m/>
    <m/>
    <n v="0"/>
  </r>
  <r>
    <x v="115"/>
    <x v="7"/>
    <n v="1"/>
    <n v="0"/>
    <n v="1"/>
    <n v="0"/>
    <n v="6"/>
    <n v="6"/>
    <m/>
    <x v="2"/>
    <m/>
    <n v="18"/>
    <n v="120"/>
    <n v="120"/>
    <x v="6"/>
    <x v="0"/>
    <m/>
    <m/>
    <n v="0"/>
  </r>
  <r>
    <x v="115"/>
    <x v="7"/>
    <n v="1"/>
    <n v="0"/>
    <n v="1"/>
    <n v="0"/>
    <n v="7"/>
    <n v="7"/>
    <m/>
    <x v="1"/>
    <m/>
    <n v="20"/>
    <n v="120"/>
    <n v="120"/>
    <x v="6"/>
    <x v="0"/>
    <m/>
    <m/>
    <n v="0"/>
  </r>
  <r>
    <x v="115"/>
    <x v="7"/>
    <n v="1"/>
    <n v="0"/>
    <n v="1"/>
    <n v="0"/>
    <n v="8"/>
    <n v="8"/>
    <m/>
    <x v="5"/>
    <m/>
    <n v="22"/>
    <n v="120"/>
    <n v="120"/>
    <x v="6"/>
    <x v="0"/>
    <m/>
    <m/>
    <n v="0"/>
  </r>
  <r>
    <x v="115"/>
    <x v="43"/>
    <n v="1"/>
    <n v="0"/>
    <n v="1"/>
    <n v="0"/>
    <n v="6"/>
    <n v="6"/>
    <m/>
    <x v="0"/>
    <m/>
    <n v="6"/>
    <n v="120"/>
    <n v="120"/>
    <x v="6"/>
    <x v="0"/>
    <m/>
    <m/>
    <n v="0"/>
  </r>
  <r>
    <x v="115"/>
    <x v="43"/>
    <n v="1"/>
    <n v="0"/>
    <n v="1"/>
    <n v="0"/>
    <n v="7"/>
    <n v="7"/>
    <m/>
    <x v="1"/>
    <m/>
    <n v="10"/>
    <n v="120"/>
    <n v="120"/>
    <x v="6"/>
    <x v="0"/>
    <m/>
    <m/>
    <n v="0"/>
  </r>
  <r>
    <x v="115"/>
    <x v="43"/>
    <n v="1"/>
    <n v="0"/>
    <n v="1"/>
    <n v="0"/>
    <n v="8"/>
    <n v="8"/>
    <m/>
    <x v="10"/>
    <m/>
    <n v="10"/>
    <n v="1"/>
    <n v="1"/>
    <x v="6"/>
    <x v="0"/>
    <m/>
    <m/>
    <n v="0"/>
  </r>
  <r>
    <x v="116"/>
    <x v="4"/>
    <n v="1"/>
    <n v="0"/>
    <n v="1"/>
    <n v="0"/>
    <n v="5"/>
    <n v="5"/>
    <n v="5"/>
    <x v="3"/>
    <n v="70"/>
    <n v="70"/>
    <n v="90"/>
    <n v="90"/>
    <x v="6"/>
    <x v="0"/>
    <m/>
    <m/>
    <n v="0"/>
  </r>
  <r>
    <x v="116"/>
    <x v="4"/>
    <n v="1"/>
    <n v="0"/>
    <n v="1"/>
    <n v="0"/>
    <n v="6"/>
    <n v="5"/>
    <n v="4"/>
    <x v="8"/>
    <n v="105"/>
    <n v="105"/>
    <n v="120"/>
    <n v="120"/>
    <x v="6"/>
    <x v="0"/>
    <m/>
    <m/>
    <n v="0"/>
  </r>
  <r>
    <x v="116"/>
    <x v="4"/>
    <n v="1"/>
    <n v="0"/>
    <n v="1"/>
    <n v="0"/>
    <n v="7"/>
    <n v="6"/>
    <n v="3"/>
    <x v="6"/>
    <n v="120"/>
    <n v="120"/>
    <n v="300"/>
    <n v="300"/>
    <x v="6"/>
    <x v="0"/>
    <m/>
    <m/>
    <n v="0"/>
  </r>
  <r>
    <x v="116"/>
    <x v="4"/>
    <n v="1"/>
    <n v="0"/>
    <n v="1"/>
    <n v="0"/>
    <n v="7.5"/>
    <n v="6.5"/>
    <n v="2"/>
    <x v="7"/>
    <n v="130"/>
    <n v="130"/>
    <n v="300"/>
    <n v="300"/>
    <x v="6"/>
    <x v="0"/>
    <m/>
    <m/>
    <n v="0"/>
  </r>
  <r>
    <x v="116"/>
    <x v="4"/>
    <n v="1"/>
    <n v="0"/>
    <n v="1"/>
    <n v="0"/>
    <n v="8"/>
    <n v="7"/>
    <n v="1"/>
    <x v="9"/>
    <n v="137.5"/>
    <n v="137.5"/>
    <n v="300"/>
    <n v="300"/>
    <x v="6"/>
    <x v="0"/>
    <m/>
    <m/>
    <n v="0"/>
  </r>
  <r>
    <x v="116"/>
    <x v="4"/>
    <n v="1"/>
    <n v="0"/>
    <n v="1"/>
    <n v="0"/>
    <n v="7.5"/>
    <n v="7.5"/>
    <n v="5"/>
    <x v="3"/>
    <n v="127.5"/>
    <n v="127.5"/>
    <n v="300"/>
    <n v="300"/>
    <x v="6"/>
    <x v="0"/>
    <m/>
    <m/>
    <n v="0"/>
  </r>
  <r>
    <x v="116"/>
    <x v="10"/>
    <n v="2"/>
    <n v="2"/>
    <n v="2"/>
    <n v="0"/>
    <n v="5"/>
    <n v="5"/>
    <n v="2"/>
    <x v="7"/>
    <n v="55"/>
    <n v="60"/>
    <n v="90"/>
    <n v="90"/>
    <x v="6"/>
    <x v="1"/>
    <m/>
    <m/>
    <n v="0"/>
  </r>
  <r>
    <x v="116"/>
    <x v="10"/>
    <n v="2"/>
    <n v="2"/>
    <n v="2"/>
    <n v="0"/>
    <n v="6"/>
    <n v="5"/>
    <n v="2"/>
    <x v="7"/>
    <n v="75"/>
    <n v="75"/>
    <n v="120"/>
    <n v="120"/>
    <x v="6"/>
    <x v="1"/>
    <m/>
    <m/>
    <n v="0"/>
  </r>
  <r>
    <x v="116"/>
    <x v="10"/>
    <n v="2"/>
    <n v="2"/>
    <n v="2"/>
    <n v="0"/>
    <n v="6"/>
    <n v="6"/>
    <n v="2"/>
    <x v="7"/>
    <n v="85"/>
    <n v="85"/>
    <n v="180"/>
    <n v="180"/>
    <x v="6"/>
    <x v="1"/>
    <m/>
    <m/>
    <n v="0"/>
  </r>
  <r>
    <x v="116"/>
    <x v="10"/>
    <n v="2"/>
    <n v="2"/>
    <n v="2"/>
    <n v="0"/>
    <n v="6.5"/>
    <n v="7"/>
    <n v="2"/>
    <x v="7"/>
    <n v="95"/>
    <n v="95"/>
    <n v="180"/>
    <n v="180"/>
    <x v="6"/>
    <x v="1"/>
    <m/>
    <m/>
    <n v="0"/>
  </r>
  <r>
    <x v="116"/>
    <x v="10"/>
    <n v="2"/>
    <n v="2"/>
    <n v="2"/>
    <n v="0"/>
    <n v="7.5"/>
    <n v="8"/>
    <n v="2"/>
    <x v="7"/>
    <n v="105"/>
    <n v="105"/>
    <n v="180"/>
    <n v="180"/>
    <x v="6"/>
    <x v="1"/>
    <m/>
    <m/>
    <n v="0"/>
  </r>
  <r>
    <x v="116"/>
    <x v="0"/>
    <n v="1"/>
    <n v="3"/>
    <n v="1"/>
    <n v="0"/>
    <n v="5"/>
    <n v="5"/>
    <n v="1"/>
    <x v="9"/>
    <n v="35"/>
    <n v="35"/>
    <n v="90"/>
    <n v="90"/>
    <x v="6"/>
    <x v="1"/>
    <m/>
    <m/>
    <n v="0"/>
  </r>
  <r>
    <x v="116"/>
    <x v="0"/>
    <n v="1"/>
    <n v="3"/>
    <n v="1"/>
    <n v="0"/>
    <n v="5"/>
    <n v="5"/>
    <n v="1"/>
    <x v="9"/>
    <n v="45"/>
    <n v="45"/>
    <n v="120"/>
    <n v="120"/>
    <x v="6"/>
    <x v="1"/>
    <m/>
    <m/>
    <n v="0"/>
  </r>
  <r>
    <x v="116"/>
    <x v="0"/>
    <n v="1"/>
    <n v="3"/>
    <n v="1"/>
    <n v="0"/>
    <n v="6"/>
    <n v="5"/>
    <n v="1"/>
    <x v="9"/>
    <n v="50"/>
    <n v="50"/>
    <n v="180"/>
    <n v="180"/>
    <x v="6"/>
    <x v="1"/>
    <m/>
    <m/>
    <n v="0"/>
  </r>
  <r>
    <x v="116"/>
    <x v="0"/>
    <n v="1"/>
    <n v="3"/>
    <n v="1"/>
    <n v="0"/>
    <n v="6.5"/>
    <n v="5"/>
    <n v="1"/>
    <x v="9"/>
    <n v="50"/>
    <n v="50"/>
    <n v="180"/>
    <n v="180"/>
    <x v="6"/>
    <x v="1"/>
    <m/>
    <m/>
    <n v="0"/>
  </r>
  <r>
    <x v="116"/>
    <x v="0"/>
    <n v="1"/>
    <n v="3"/>
    <n v="1"/>
    <n v="0"/>
    <n v="6"/>
    <n v="6"/>
    <n v="1"/>
    <x v="9"/>
    <n v="50"/>
    <n v="50"/>
    <n v="1"/>
    <n v="1"/>
    <x v="6"/>
    <x v="1"/>
    <m/>
    <m/>
    <n v="0"/>
  </r>
  <r>
    <x v="117"/>
    <x v="10"/>
    <n v="1"/>
    <n v="0"/>
    <n v="1"/>
    <n v="0"/>
    <n v="5"/>
    <n v="5"/>
    <n v="5"/>
    <x v="3"/>
    <n v="70"/>
    <n v="70"/>
    <n v="90"/>
    <n v="90"/>
    <x v="6"/>
    <x v="0"/>
    <m/>
    <m/>
    <n v="0"/>
  </r>
  <r>
    <x v="117"/>
    <x v="10"/>
    <n v="1"/>
    <n v="0"/>
    <n v="1"/>
    <n v="0"/>
    <n v="6"/>
    <n v="5"/>
    <n v="4"/>
    <x v="8"/>
    <n v="100"/>
    <n v="100"/>
    <n v="180"/>
    <n v="180"/>
    <x v="6"/>
    <x v="0"/>
    <m/>
    <m/>
    <n v="0"/>
  </r>
  <r>
    <x v="117"/>
    <x v="10"/>
    <n v="1"/>
    <n v="0"/>
    <n v="1"/>
    <n v="0"/>
    <n v="7.5"/>
    <n v="7"/>
    <n v="3"/>
    <x v="6"/>
    <n v="115"/>
    <n v="115"/>
    <n v="180"/>
    <n v="180"/>
    <x v="6"/>
    <x v="0"/>
    <m/>
    <m/>
    <n v="0"/>
  </r>
  <r>
    <x v="117"/>
    <x v="10"/>
    <n v="1"/>
    <n v="0"/>
    <n v="1"/>
    <n v="0"/>
    <n v="8"/>
    <n v="8"/>
    <n v="2"/>
    <x v="7"/>
    <n v="125"/>
    <n v="125"/>
    <n v="180"/>
    <n v="180"/>
    <x v="6"/>
    <x v="0"/>
    <m/>
    <m/>
    <n v="0"/>
  </r>
  <r>
    <x v="117"/>
    <x v="10"/>
    <n v="1"/>
    <n v="0"/>
    <n v="1"/>
    <n v="0"/>
    <n v="8.5"/>
    <n v="8.5"/>
    <n v="1"/>
    <x v="9"/>
    <n v="130"/>
    <n v="130"/>
    <n v="180"/>
    <n v="180"/>
    <x v="6"/>
    <x v="0"/>
    <m/>
    <m/>
    <n v="0"/>
  </r>
  <r>
    <x v="117"/>
    <x v="10"/>
    <n v="1"/>
    <n v="0"/>
    <n v="1"/>
    <n v="0"/>
    <n v="7.5"/>
    <n v="7.5"/>
    <n v="3"/>
    <x v="6"/>
    <n v="120"/>
    <n v="120"/>
    <n v="180"/>
    <n v="180"/>
    <x v="6"/>
    <x v="0"/>
    <m/>
    <m/>
    <n v="0"/>
  </r>
  <r>
    <x v="117"/>
    <x v="10"/>
    <n v="1"/>
    <n v="0"/>
    <n v="1"/>
    <n v="0"/>
    <n v="8"/>
    <n v="8.5"/>
    <n v="3"/>
    <x v="6"/>
    <n v="120"/>
    <n v="120"/>
    <n v="180"/>
    <n v="180"/>
    <x v="6"/>
    <x v="0"/>
    <m/>
    <m/>
    <n v="0"/>
  </r>
  <r>
    <x v="117"/>
    <x v="10"/>
    <n v="1"/>
    <n v="0"/>
    <n v="1"/>
    <n v="0"/>
    <n v="8.5"/>
    <n v="9"/>
    <n v="3"/>
    <x v="6"/>
    <n v="120"/>
    <n v="120"/>
    <n v="300"/>
    <n v="300"/>
    <x v="6"/>
    <x v="0"/>
    <m/>
    <m/>
    <n v="0"/>
  </r>
  <r>
    <x v="117"/>
    <x v="1"/>
    <n v="1"/>
    <n v="0"/>
    <n v="1"/>
    <n v="0"/>
    <n v="6"/>
    <n v="6"/>
    <m/>
    <x v="14"/>
    <m/>
    <n v="0"/>
    <n v="90"/>
    <n v="90"/>
    <x v="6"/>
    <x v="0"/>
    <m/>
    <m/>
    <n v="0"/>
  </r>
  <r>
    <x v="117"/>
    <x v="1"/>
    <n v="1"/>
    <n v="0"/>
    <n v="1"/>
    <n v="0"/>
    <n v="8"/>
    <n v="8"/>
    <m/>
    <x v="14"/>
    <m/>
    <n v="0"/>
    <n v="90"/>
    <n v="90"/>
    <x v="6"/>
    <x v="0"/>
    <m/>
    <m/>
    <n v="0"/>
  </r>
  <r>
    <x v="117"/>
    <x v="1"/>
    <n v="1"/>
    <n v="0"/>
    <n v="1"/>
    <n v="0"/>
    <n v="9"/>
    <n v="9"/>
    <m/>
    <x v="14"/>
    <m/>
    <n v="0"/>
    <n v="120"/>
    <n v="120"/>
    <x v="6"/>
    <x v="0"/>
    <m/>
    <m/>
    <n v="0"/>
  </r>
  <r>
    <x v="117"/>
    <x v="11"/>
    <n v="1"/>
    <n v="0"/>
    <n v="1"/>
    <n v="0"/>
    <n v="6"/>
    <n v="6"/>
    <m/>
    <x v="14"/>
    <m/>
    <n v="0"/>
    <n v="10"/>
    <n v="10"/>
    <x v="6"/>
    <x v="4"/>
    <m/>
    <m/>
    <n v="0"/>
  </r>
  <r>
    <x v="117"/>
    <x v="18"/>
    <n v="1"/>
    <n v="0"/>
    <n v="1"/>
    <n v="0"/>
    <n v="6"/>
    <n v="6"/>
    <m/>
    <x v="14"/>
    <m/>
    <n v="0"/>
    <n v="120"/>
    <n v="120"/>
    <x v="6"/>
    <x v="4"/>
    <m/>
    <m/>
    <n v="0"/>
  </r>
  <r>
    <x v="117"/>
    <x v="11"/>
    <n v="1"/>
    <n v="0"/>
    <n v="1"/>
    <n v="0"/>
    <n v="8"/>
    <n v="8"/>
    <m/>
    <x v="14"/>
    <m/>
    <n v="0"/>
    <n v="10"/>
    <n v="10"/>
    <x v="6"/>
    <x v="4"/>
    <m/>
    <m/>
    <n v="0"/>
  </r>
  <r>
    <x v="117"/>
    <x v="18"/>
    <n v="1"/>
    <n v="0"/>
    <n v="1"/>
    <n v="0"/>
    <n v="8"/>
    <n v="8"/>
    <m/>
    <x v="14"/>
    <m/>
    <n v="0"/>
    <n v="120"/>
    <n v="120"/>
    <x v="6"/>
    <x v="4"/>
    <m/>
    <m/>
    <n v="0"/>
  </r>
  <r>
    <x v="117"/>
    <x v="11"/>
    <n v="1"/>
    <n v="0"/>
    <n v="1"/>
    <n v="0"/>
    <n v="9"/>
    <n v="9"/>
    <m/>
    <x v="14"/>
    <m/>
    <n v="0"/>
    <n v="10"/>
    <n v="10"/>
    <x v="6"/>
    <x v="4"/>
    <m/>
    <m/>
    <n v="0"/>
  </r>
  <r>
    <x v="117"/>
    <x v="18"/>
    <n v="1"/>
    <n v="0"/>
    <n v="1"/>
    <n v="0"/>
    <n v="9"/>
    <n v="9"/>
    <m/>
    <x v="14"/>
    <m/>
    <n v="0"/>
    <n v="120"/>
    <n v="120"/>
    <x v="6"/>
    <x v="4"/>
    <m/>
    <m/>
    <n v="0"/>
  </r>
  <r>
    <x v="117"/>
    <x v="38"/>
    <n v="1"/>
    <n v="0"/>
    <n v="1"/>
    <n v="0"/>
    <n v="6"/>
    <n v="6"/>
    <m/>
    <x v="14"/>
    <m/>
    <n v="0"/>
    <n v="10"/>
    <n v="10"/>
    <x v="6"/>
    <x v="4"/>
    <m/>
    <m/>
    <n v="0"/>
  </r>
  <r>
    <x v="117"/>
    <x v="39"/>
    <n v="1"/>
    <n v="0"/>
    <n v="1"/>
    <n v="0"/>
    <n v="6"/>
    <n v="6"/>
    <m/>
    <x v="14"/>
    <m/>
    <n v="0"/>
    <n v="120"/>
    <n v="120"/>
    <x v="6"/>
    <x v="4"/>
    <m/>
    <m/>
    <n v="0"/>
  </r>
  <r>
    <x v="117"/>
    <x v="38"/>
    <n v="1"/>
    <n v="0"/>
    <n v="1"/>
    <n v="0"/>
    <n v="9"/>
    <n v="9"/>
    <m/>
    <x v="14"/>
    <m/>
    <n v="0"/>
    <n v="10"/>
    <n v="10"/>
    <x v="6"/>
    <x v="4"/>
    <m/>
    <m/>
    <n v="0"/>
  </r>
  <r>
    <x v="117"/>
    <x v="39"/>
    <n v="1"/>
    <n v="0"/>
    <n v="1"/>
    <n v="0"/>
    <n v="9"/>
    <n v="9"/>
    <m/>
    <x v="14"/>
    <m/>
    <n v="0"/>
    <n v="120"/>
    <n v="120"/>
    <x v="6"/>
    <x v="4"/>
    <m/>
    <m/>
    <n v="0"/>
  </r>
  <r>
    <x v="117"/>
    <x v="38"/>
    <n v="1"/>
    <n v="0"/>
    <n v="1"/>
    <n v="0"/>
    <n v="9"/>
    <n v="9"/>
    <m/>
    <x v="14"/>
    <m/>
    <n v="0"/>
    <n v="10"/>
    <n v="10"/>
    <x v="6"/>
    <x v="4"/>
    <m/>
    <m/>
    <n v="0"/>
  </r>
  <r>
    <x v="117"/>
    <x v="39"/>
    <n v="1"/>
    <n v="0"/>
    <n v="1"/>
    <n v="0"/>
    <n v="9"/>
    <n v="9"/>
    <m/>
    <x v="14"/>
    <m/>
    <n v="0"/>
    <n v="1"/>
    <n v="1"/>
    <x v="6"/>
    <x v="4"/>
    <m/>
    <m/>
    <n v="0"/>
  </r>
  <r>
    <x v="118"/>
    <x v="0"/>
    <n v="1"/>
    <n v="0"/>
    <n v="1"/>
    <n v="0"/>
    <n v="5"/>
    <n v="5"/>
    <n v="5"/>
    <x v="3"/>
    <n v="40"/>
    <n v="40"/>
    <n v="90"/>
    <n v="90"/>
    <x v="6"/>
    <x v="0"/>
    <m/>
    <m/>
    <n v="0"/>
  </r>
  <r>
    <x v="118"/>
    <x v="0"/>
    <n v="1"/>
    <n v="0"/>
    <n v="1"/>
    <n v="0"/>
    <n v="6"/>
    <n v="5.5"/>
    <n v="4"/>
    <x v="8"/>
    <n v="50"/>
    <n v="50"/>
    <n v="120"/>
    <n v="120"/>
    <x v="6"/>
    <x v="0"/>
    <m/>
    <m/>
    <n v="0"/>
  </r>
  <r>
    <x v="118"/>
    <x v="0"/>
    <n v="1"/>
    <n v="0"/>
    <n v="1"/>
    <n v="0"/>
    <n v="7"/>
    <n v="7"/>
    <n v="3"/>
    <x v="6"/>
    <n v="60"/>
    <n v="60"/>
    <n v="300"/>
    <n v="300"/>
    <x v="6"/>
    <x v="0"/>
    <m/>
    <m/>
    <n v="0"/>
  </r>
  <r>
    <x v="118"/>
    <x v="0"/>
    <n v="1"/>
    <n v="0"/>
    <n v="1"/>
    <n v="0"/>
    <n v="7.5"/>
    <n v="7.5"/>
    <n v="2"/>
    <x v="7"/>
    <n v="65"/>
    <n v="65"/>
    <n v="300"/>
    <n v="300"/>
    <x v="6"/>
    <x v="0"/>
    <m/>
    <m/>
    <n v="0"/>
  </r>
  <r>
    <x v="118"/>
    <x v="0"/>
    <n v="1"/>
    <n v="0"/>
    <n v="1"/>
    <n v="0"/>
    <n v="9"/>
    <n v="8.5"/>
    <n v="1"/>
    <x v="9"/>
    <n v="70"/>
    <n v="70"/>
    <n v="300"/>
    <n v="300"/>
    <x v="6"/>
    <x v="0"/>
    <m/>
    <m/>
    <n v="0"/>
  </r>
  <r>
    <x v="118"/>
    <x v="0"/>
    <n v="1"/>
    <n v="0"/>
    <n v="1"/>
    <n v="0"/>
    <n v="8.5"/>
    <n v="10"/>
    <n v="5"/>
    <x v="3"/>
    <m/>
    <n v="65"/>
    <n v="300"/>
    <n v="300"/>
    <x v="6"/>
    <x v="0"/>
    <m/>
    <m/>
    <n v="0"/>
  </r>
  <r>
    <x v="118"/>
    <x v="0"/>
    <n v="1"/>
    <n v="0"/>
    <n v="1"/>
    <n v="0"/>
    <n v="9"/>
    <n v="8.5"/>
    <n v="2"/>
    <x v="7"/>
    <m/>
    <n v="67.5"/>
    <n v="300"/>
    <n v="300"/>
    <x v="6"/>
    <x v="0"/>
    <m/>
    <m/>
    <n v="0"/>
  </r>
  <r>
    <x v="118"/>
    <x v="20"/>
    <n v="1"/>
    <n v="0"/>
    <n v="1"/>
    <n v="0"/>
    <n v="6"/>
    <n v="6"/>
    <m/>
    <x v="1"/>
    <m/>
    <n v="52"/>
    <n v="90"/>
    <n v="90"/>
    <x v="6"/>
    <x v="0"/>
    <m/>
    <m/>
    <n v="0"/>
  </r>
  <r>
    <x v="118"/>
    <x v="20"/>
    <n v="1"/>
    <n v="0"/>
    <n v="1"/>
    <n v="0"/>
    <n v="9"/>
    <n v="9"/>
    <m/>
    <x v="1"/>
    <m/>
    <n v="59"/>
    <n v="90"/>
    <n v="90"/>
    <x v="6"/>
    <x v="0"/>
    <m/>
    <m/>
    <n v="0"/>
  </r>
  <r>
    <x v="118"/>
    <x v="20"/>
    <n v="1"/>
    <n v="0"/>
    <n v="1"/>
    <n v="0"/>
    <n v="9"/>
    <n v="9"/>
    <m/>
    <x v="8"/>
    <m/>
    <n v="66"/>
    <n v="120"/>
    <n v="120"/>
    <x v="6"/>
    <x v="0"/>
    <m/>
    <m/>
    <n v="0"/>
  </r>
  <r>
    <x v="118"/>
    <x v="40"/>
    <n v="1"/>
    <n v="0"/>
    <n v="1"/>
    <n v="0"/>
    <n v="6"/>
    <n v="6"/>
    <m/>
    <x v="2"/>
    <m/>
    <n v="9"/>
    <n v="10"/>
    <n v="10"/>
    <x v="6"/>
    <x v="4"/>
    <m/>
    <m/>
    <n v="0"/>
  </r>
  <r>
    <x v="118"/>
    <x v="41"/>
    <n v="1"/>
    <n v="0"/>
    <n v="1"/>
    <n v="0"/>
    <n v="6"/>
    <n v="6"/>
    <m/>
    <x v="12"/>
    <m/>
    <n v="9"/>
    <n v="120"/>
    <n v="120"/>
    <x v="6"/>
    <x v="4"/>
    <m/>
    <m/>
    <n v="0"/>
  </r>
  <r>
    <x v="118"/>
    <x v="40"/>
    <n v="1"/>
    <n v="0"/>
    <n v="1"/>
    <n v="0"/>
    <n v="7"/>
    <n v="7"/>
    <m/>
    <x v="1"/>
    <m/>
    <n v="14"/>
    <n v="10"/>
    <n v="10"/>
    <x v="6"/>
    <x v="4"/>
    <m/>
    <m/>
    <n v="0"/>
  </r>
  <r>
    <x v="118"/>
    <x v="41"/>
    <n v="1"/>
    <n v="0"/>
    <n v="1"/>
    <n v="0"/>
    <n v="7"/>
    <n v="7"/>
    <m/>
    <x v="1"/>
    <m/>
    <n v="14"/>
    <n v="120"/>
    <n v="120"/>
    <x v="6"/>
    <x v="4"/>
    <m/>
    <m/>
    <n v="0"/>
  </r>
  <r>
    <x v="118"/>
    <x v="40"/>
    <n v="1"/>
    <n v="0"/>
    <n v="1"/>
    <n v="0"/>
    <n v="9"/>
    <n v="9"/>
    <m/>
    <x v="1"/>
    <m/>
    <n v="18"/>
    <n v="10"/>
    <n v="10"/>
    <x v="6"/>
    <x v="4"/>
    <m/>
    <m/>
    <n v="0"/>
  </r>
  <r>
    <x v="118"/>
    <x v="41"/>
    <n v="1"/>
    <n v="0"/>
    <n v="1"/>
    <n v="0"/>
    <n v="9"/>
    <n v="9"/>
    <m/>
    <x v="3"/>
    <m/>
    <n v="18"/>
    <n v="120"/>
    <n v="120"/>
    <x v="6"/>
    <x v="4"/>
    <m/>
    <m/>
    <n v="0"/>
  </r>
  <r>
    <x v="118"/>
    <x v="36"/>
    <n v="1"/>
    <n v="0"/>
    <n v="1"/>
    <n v="0"/>
    <n v="6"/>
    <n v="6"/>
    <m/>
    <x v="2"/>
    <m/>
    <n v="45"/>
    <n v="10"/>
    <n v="10"/>
    <x v="6"/>
    <x v="4"/>
    <m/>
    <m/>
    <n v="0"/>
  </r>
  <r>
    <x v="118"/>
    <x v="37"/>
    <n v="1"/>
    <n v="0"/>
    <n v="1"/>
    <n v="0"/>
    <n v="6"/>
    <n v="6"/>
    <m/>
    <x v="2"/>
    <m/>
    <n v="45"/>
    <n v="120"/>
    <n v="120"/>
    <x v="6"/>
    <x v="4"/>
    <m/>
    <m/>
    <n v="0"/>
  </r>
  <r>
    <x v="118"/>
    <x v="36"/>
    <n v="1"/>
    <n v="0"/>
    <n v="1"/>
    <n v="0"/>
    <n v="9"/>
    <n v="9"/>
    <m/>
    <x v="2"/>
    <m/>
    <n v="59"/>
    <n v="10"/>
    <n v="10"/>
    <x v="6"/>
    <x v="4"/>
    <m/>
    <m/>
    <n v="0"/>
  </r>
  <r>
    <x v="118"/>
    <x v="37"/>
    <n v="1"/>
    <n v="0"/>
    <n v="1"/>
    <n v="0"/>
    <n v="9"/>
    <n v="9"/>
    <m/>
    <x v="2"/>
    <m/>
    <n v="59"/>
    <n v="120"/>
    <n v="120"/>
    <x v="6"/>
    <x v="4"/>
    <m/>
    <m/>
    <n v="0"/>
  </r>
  <r>
    <x v="118"/>
    <x v="36"/>
    <n v="1"/>
    <n v="0"/>
    <n v="1"/>
    <n v="0"/>
    <n v="9"/>
    <n v="9"/>
    <m/>
    <x v="1"/>
    <m/>
    <n v="66"/>
    <n v="10"/>
    <n v="10"/>
    <x v="6"/>
    <x v="4"/>
    <m/>
    <m/>
    <n v="0"/>
  </r>
  <r>
    <x v="118"/>
    <x v="37"/>
    <n v="1"/>
    <n v="0"/>
    <n v="1"/>
    <n v="0"/>
    <n v="9"/>
    <n v="9"/>
    <m/>
    <x v="5"/>
    <m/>
    <n v="66"/>
    <n v="120"/>
    <n v="120"/>
    <x v="6"/>
    <x v="4"/>
    <m/>
    <m/>
    <n v="0"/>
  </r>
  <r>
    <x v="118"/>
    <x v="42"/>
    <n v="1"/>
    <n v="0"/>
    <n v="1"/>
    <n v="0"/>
    <n v="6"/>
    <n v="6"/>
    <m/>
    <x v="2"/>
    <m/>
    <n v="6"/>
    <n v="90"/>
    <n v="90"/>
    <x v="6"/>
    <x v="0"/>
    <m/>
    <m/>
    <n v="0"/>
  </r>
  <r>
    <x v="118"/>
    <x v="42"/>
    <n v="1"/>
    <n v="0"/>
    <n v="1"/>
    <n v="0"/>
    <n v="8"/>
    <n v="8"/>
    <m/>
    <x v="10"/>
    <m/>
    <n v="8"/>
    <n v="90"/>
    <n v="90"/>
    <x v="6"/>
    <x v="0"/>
    <m/>
    <m/>
    <n v="0"/>
  </r>
  <r>
    <x v="118"/>
    <x v="42"/>
    <n v="1"/>
    <n v="0"/>
    <n v="1"/>
    <n v="0"/>
    <n v="9"/>
    <n v="9"/>
    <m/>
    <x v="1"/>
    <m/>
    <n v="8"/>
    <n v="90"/>
    <n v="90"/>
    <x v="6"/>
    <x v="0"/>
    <m/>
    <m/>
    <n v="0"/>
  </r>
  <r>
    <x v="118"/>
    <x v="42"/>
    <n v="1"/>
    <n v="0"/>
    <n v="1"/>
    <n v="0"/>
    <n v="9"/>
    <n v="9"/>
    <m/>
    <x v="3"/>
    <m/>
    <n v="10"/>
    <n v="1"/>
    <n v="1"/>
    <x v="6"/>
    <x v="0"/>
    <m/>
    <m/>
    <n v="0"/>
  </r>
  <r>
    <x v="119"/>
    <x v="4"/>
    <n v="1"/>
    <n v="0"/>
    <n v="1"/>
    <n v="0"/>
    <n v="5"/>
    <n v="5"/>
    <n v="8"/>
    <x v="1"/>
    <n v="70"/>
    <n v="70"/>
    <n v="120"/>
    <n v="120"/>
    <x v="6"/>
    <x v="2"/>
    <m/>
    <m/>
    <n v="0"/>
  </r>
  <r>
    <x v="119"/>
    <x v="4"/>
    <n v="1"/>
    <n v="0"/>
    <n v="1"/>
    <n v="0"/>
    <n v="7"/>
    <n v="6"/>
    <n v="6"/>
    <x v="5"/>
    <n v="80"/>
    <n v="80"/>
    <n v="120"/>
    <n v="120"/>
    <x v="6"/>
    <x v="2"/>
    <m/>
    <m/>
    <n v="0"/>
  </r>
  <r>
    <x v="119"/>
    <x v="4"/>
    <n v="1"/>
    <n v="0"/>
    <n v="1"/>
    <n v="0"/>
    <n v="7.5"/>
    <n v="7"/>
    <n v="5"/>
    <x v="3"/>
    <n v="90"/>
    <n v="90"/>
    <n v="120"/>
    <n v="120"/>
    <x v="6"/>
    <x v="2"/>
    <m/>
    <m/>
    <n v="0"/>
  </r>
  <r>
    <x v="119"/>
    <x v="4"/>
    <n v="1"/>
    <n v="0"/>
    <n v="1"/>
    <n v="0"/>
    <n v="8.5"/>
    <n v="7"/>
    <n v="3"/>
    <x v="6"/>
    <n v="100"/>
    <n v="100"/>
    <n v="120"/>
    <n v="120"/>
    <x v="6"/>
    <x v="2"/>
    <m/>
    <m/>
    <n v="0"/>
  </r>
  <r>
    <x v="119"/>
    <x v="4"/>
    <n v="1"/>
    <n v="0"/>
    <n v="1"/>
    <n v="0"/>
    <n v="9"/>
    <n v="7.5"/>
    <n v="3"/>
    <x v="6"/>
    <n v="110"/>
    <n v="110"/>
    <n v="120"/>
    <n v="120"/>
    <x v="6"/>
    <x v="2"/>
    <m/>
    <m/>
    <n v="0"/>
  </r>
  <r>
    <x v="119"/>
    <x v="0"/>
    <n v="1"/>
    <n v="0"/>
    <n v="1"/>
    <n v="0"/>
    <n v="5"/>
    <n v="5"/>
    <n v="2"/>
    <x v="7"/>
    <n v="35"/>
    <n v="35"/>
    <n v="120"/>
    <n v="120"/>
    <x v="6"/>
    <x v="0"/>
    <m/>
    <m/>
    <n v="0"/>
  </r>
  <r>
    <x v="119"/>
    <x v="0"/>
    <n v="1"/>
    <n v="0"/>
    <n v="1"/>
    <n v="0"/>
    <n v="7"/>
    <n v="5"/>
    <n v="2"/>
    <x v="7"/>
    <n v="45"/>
    <n v="45"/>
    <n v="120"/>
    <n v="120"/>
    <x v="6"/>
    <x v="0"/>
    <m/>
    <m/>
    <n v="0"/>
  </r>
  <r>
    <x v="119"/>
    <x v="0"/>
    <n v="1"/>
    <n v="0"/>
    <n v="1"/>
    <n v="0"/>
    <n v="7"/>
    <n v="5"/>
    <n v="2"/>
    <x v="7"/>
    <n v="55"/>
    <n v="55"/>
    <n v="180"/>
    <n v="180"/>
    <x v="6"/>
    <x v="0"/>
    <m/>
    <m/>
    <n v="0"/>
  </r>
  <r>
    <x v="119"/>
    <x v="0"/>
    <n v="1"/>
    <n v="0"/>
    <n v="1"/>
    <n v="0"/>
    <n v="9"/>
    <n v="7"/>
    <n v="2"/>
    <x v="7"/>
    <n v="60"/>
    <n v="60"/>
    <n v="180"/>
    <n v="180"/>
    <x v="6"/>
    <x v="0"/>
    <m/>
    <m/>
    <n v="0"/>
  </r>
  <r>
    <x v="119"/>
    <x v="0"/>
    <n v="1"/>
    <n v="0"/>
    <n v="1"/>
    <n v="0"/>
    <n v="9"/>
    <n v="7.5"/>
    <n v="2"/>
    <x v="7"/>
    <n v="60"/>
    <n v="60"/>
    <n v="180"/>
    <n v="180"/>
    <x v="6"/>
    <x v="0"/>
    <m/>
    <m/>
    <n v="0"/>
  </r>
  <r>
    <x v="119"/>
    <x v="14"/>
    <n v="1"/>
    <n v="0"/>
    <n v="1"/>
    <n v="0"/>
    <n v="7"/>
    <n v="7"/>
    <m/>
    <x v="2"/>
    <m/>
    <n v="18"/>
    <n v="120"/>
    <n v="120"/>
    <x v="6"/>
    <x v="0"/>
    <m/>
    <m/>
    <n v="0"/>
  </r>
  <r>
    <x v="119"/>
    <x v="14"/>
    <n v="1"/>
    <n v="0"/>
    <n v="1"/>
    <n v="0"/>
    <n v="8"/>
    <n v="8"/>
    <m/>
    <x v="1"/>
    <m/>
    <n v="25"/>
    <n v="120"/>
    <n v="120"/>
    <x v="6"/>
    <x v="0"/>
    <m/>
    <m/>
    <n v="0"/>
  </r>
  <r>
    <x v="119"/>
    <x v="14"/>
    <n v="1"/>
    <n v="0"/>
    <n v="1"/>
    <n v="0"/>
    <n v="9"/>
    <n v="9"/>
    <m/>
    <x v="5"/>
    <m/>
    <n v="27.3"/>
    <n v="120"/>
    <n v="120"/>
    <x v="6"/>
    <x v="0"/>
    <m/>
    <m/>
    <n v="0"/>
  </r>
  <r>
    <x v="119"/>
    <x v="7"/>
    <n v="1"/>
    <n v="0"/>
    <n v="1"/>
    <n v="0"/>
    <n v="7"/>
    <n v="7"/>
    <m/>
    <x v="0"/>
    <m/>
    <n v="18"/>
    <n v="120"/>
    <n v="120"/>
    <x v="6"/>
    <x v="0"/>
    <m/>
    <m/>
    <n v="0"/>
  </r>
  <r>
    <x v="119"/>
    <x v="7"/>
    <n v="1"/>
    <n v="0"/>
    <n v="1"/>
    <n v="0"/>
    <n v="8"/>
    <n v="8"/>
    <m/>
    <x v="1"/>
    <m/>
    <n v="22"/>
    <n v="120"/>
    <n v="120"/>
    <x v="6"/>
    <x v="0"/>
    <m/>
    <m/>
    <n v="0"/>
  </r>
  <r>
    <x v="119"/>
    <x v="7"/>
    <n v="1"/>
    <n v="0"/>
    <n v="1"/>
    <n v="0"/>
    <n v="9"/>
    <n v="9"/>
    <m/>
    <x v="1"/>
    <m/>
    <n v="24"/>
    <n v="120"/>
    <n v="120"/>
    <x v="6"/>
    <x v="0"/>
    <m/>
    <m/>
    <n v="0"/>
  </r>
  <r>
    <x v="119"/>
    <x v="43"/>
    <n v="1"/>
    <n v="0"/>
    <n v="1"/>
    <n v="0"/>
    <n v="7"/>
    <n v="7"/>
    <m/>
    <x v="2"/>
    <m/>
    <n v="8"/>
    <n v="120"/>
    <n v="120"/>
    <x v="6"/>
    <x v="0"/>
    <m/>
    <m/>
    <n v="0"/>
  </r>
  <r>
    <x v="119"/>
    <x v="43"/>
    <n v="1"/>
    <n v="0"/>
    <n v="1"/>
    <n v="0"/>
    <n v="8"/>
    <n v="8"/>
    <m/>
    <x v="1"/>
    <m/>
    <n v="10"/>
    <n v="120"/>
    <n v="120"/>
    <x v="6"/>
    <x v="0"/>
    <m/>
    <m/>
    <n v="0"/>
  </r>
  <r>
    <x v="119"/>
    <x v="43"/>
    <n v="1"/>
    <n v="0"/>
    <n v="1"/>
    <n v="0"/>
    <n v="9"/>
    <n v="9"/>
    <m/>
    <x v="5"/>
    <m/>
    <n v="12"/>
    <n v="1"/>
    <n v="1"/>
    <x v="6"/>
    <x v="0"/>
    <m/>
    <m/>
    <n v="0"/>
  </r>
  <r>
    <x v="120"/>
    <x v="4"/>
    <n v="1"/>
    <n v="0"/>
    <n v="1"/>
    <n v="0"/>
    <n v="5"/>
    <n v="5"/>
    <n v="5"/>
    <x v="3"/>
    <n v="70"/>
    <n v="70"/>
    <n v="90"/>
    <n v="90"/>
    <x v="6"/>
    <x v="0"/>
    <m/>
    <m/>
    <n v="0"/>
  </r>
  <r>
    <x v="120"/>
    <x v="4"/>
    <n v="1"/>
    <n v="0"/>
    <n v="1"/>
    <n v="0"/>
    <n v="7"/>
    <n v="6"/>
    <n v="4"/>
    <x v="8"/>
    <n v="110"/>
    <n v="110"/>
    <n v="120"/>
    <n v="120"/>
    <x v="6"/>
    <x v="0"/>
    <m/>
    <m/>
    <n v="0"/>
  </r>
  <r>
    <x v="120"/>
    <x v="4"/>
    <n v="1"/>
    <n v="0"/>
    <n v="1"/>
    <n v="0"/>
    <n v="8"/>
    <n v="7"/>
    <n v="3"/>
    <x v="6"/>
    <n v="125"/>
    <n v="125"/>
    <n v="300"/>
    <n v="300"/>
    <x v="6"/>
    <x v="0"/>
    <m/>
    <m/>
    <n v="0"/>
  </r>
  <r>
    <x v="120"/>
    <x v="4"/>
    <n v="1"/>
    <n v="0"/>
    <n v="1"/>
    <n v="0"/>
    <n v="8.5"/>
    <n v="7.5"/>
    <n v="2"/>
    <x v="7"/>
    <n v="135"/>
    <n v="135"/>
    <n v="300"/>
    <n v="300"/>
    <x v="6"/>
    <x v="0"/>
    <m/>
    <m/>
    <n v="0"/>
  </r>
  <r>
    <x v="120"/>
    <x v="4"/>
    <n v="1"/>
    <n v="0"/>
    <n v="1"/>
    <n v="0"/>
    <n v="9"/>
    <n v="8"/>
    <n v="1"/>
    <x v="9"/>
    <n v="145"/>
    <n v="145"/>
    <n v="300"/>
    <n v="300"/>
    <x v="6"/>
    <x v="0"/>
    <m/>
    <m/>
    <n v="0"/>
  </r>
  <r>
    <x v="120"/>
    <x v="4"/>
    <n v="1"/>
    <n v="0"/>
    <n v="1"/>
    <n v="0"/>
    <n v="8.5"/>
    <n v="9.5"/>
    <n v="5"/>
    <x v="3"/>
    <n v="135"/>
    <n v="135"/>
    <n v="300"/>
    <n v="300"/>
    <x v="6"/>
    <x v="0"/>
    <m/>
    <m/>
    <n v="0"/>
  </r>
  <r>
    <x v="120"/>
    <x v="10"/>
    <n v="2"/>
    <n v="2"/>
    <n v="2"/>
    <n v="0"/>
    <n v="5"/>
    <n v="5"/>
    <n v="2"/>
    <x v="7"/>
    <n v="60"/>
    <n v="60"/>
    <n v="90"/>
    <n v="90"/>
    <x v="6"/>
    <x v="1"/>
    <m/>
    <m/>
    <n v="0"/>
  </r>
  <r>
    <x v="120"/>
    <x v="10"/>
    <n v="2"/>
    <n v="2"/>
    <n v="2"/>
    <n v="0"/>
    <n v="7"/>
    <n v="6"/>
    <n v="2"/>
    <x v="7"/>
    <n v="80"/>
    <n v="80"/>
    <n v="120"/>
    <n v="120"/>
    <x v="6"/>
    <x v="1"/>
    <m/>
    <m/>
    <n v="0"/>
  </r>
  <r>
    <x v="120"/>
    <x v="10"/>
    <n v="2"/>
    <n v="2"/>
    <n v="2"/>
    <n v="0"/>
    <n v="7"/>
    <n v="7"/>
    <n v="2"/>
    <x v="7"/>
    <n v="90"/>
    <n v="90"/>
    <n v="180"/>
    <n v="180"/>
    <x v="6"/>
    <x v="1"/>
    <m/>
    <m/>
    <n v="0"/>
  </r>
  <r>
    <x v="120"/>
    <x v="10"/>
    <n v="2"/>
    <n v="2"/>
    <n v="2"/>
    <n v="0"/>
    <n v="7.5"/>
    <n v="7.5"/>
    <n v="2"/>
    <x v="7"/>
    <n v="100"/>
    <n v="100"/>
    <n v="180"/>
    <n v="180"/>
    <x v="6"/>
    <x v="1"/>
    <m/>
    <m/>
    <n v="0"/>
  </r>
  <r>
    <x v="120"/>
    <x v="10"/>
    <n v="2"/>
    <n v="2"/>
    <n v="2"/>
    <n v="0"/>
    <n v="8.5"/>
    <n v="8"/>
    <n v="2"/>
    <x v="7"/>
    <n v="110"/>
    <n v="110"/>
    <n v="180"/>
    <n v="180"/>
    <x v="6"/>
    <x v="1"/>
    <m/>
    <m/>
    <n v="0"/>
  </r>
  <r>
    <x v="120"/>
    <x v="0"/>
    <n v="1"/>
    <n v="3"/>
    <n v="1"/>
    <n v="0"/>
    <n v="5"/>
    <n v="5"/>
    <n v="1"/>
    <x v="9"/>
    <n v="40"/>
    <n v="40"/>
    <n v="90"/>
    <n v="90"/>
    <x v="6"/>
    <x v="1"/>
    <m/>
    <m/>
    <n v="0"/>
  </r>
  <r>
    <x v="120"/>
    <x v="0"/>
    <n v="1"/>
    <n v="3"/>
    <n v="1"/>
    <n v="0"/>
    <n v="6"/>
    <n v="5"/>
    <n v="1"/>
    <x v="9"/>
    <n v="50"/>
    <n v="50"/>
    <n v="120"/>
    <n v="120"/>
    <x v="6"/>
    <x v="1"/>
    <m/>
    <m/>
    <n v="0"/>
  </r>
  <r>
    <x v="120"/>
    <x v="0"/>
    <n v="1"/>
    <n v="3"/>
    <n v="1"/>
    <n v="0"/>
    <n v="6"/>
    <n v="5.5"/>
    <n v="1"/>
    <x v="9"/>
    <n v="55"/>
    <n v="55"/>
    <n v="180"/>
    <n v="180"/>
    <x v="6"/>
    <x v="1"/>
    <m/>
    <m/>
    <n v="0"/>
  </r>
  <r>
    <x v="120"/>
    <x v="0"/>
    <n v="1"/>
    <n v="3"/>
    <n v="1"/>
    <n v="0"/>
    <n v="6.5"/>
    <n v="6"/>
    <n v="1"/>
    <x v="9"/>
    <n v="55"/>
    <n v="55"/>
    <n v="180"/>
    <n v="180"/>
    <x v="6"/>
    <x v="1"/>
    <m/>
    <m/>
    <n v="0"/>
  </r>
  <r>
    <x v="120"/>
    <x v="0"/>
    <n v="1"/>
    <n v="3"/>
    <n v="1"/>
    <n v="0"/>
    <n v="7"/>
    <n v="6"/>
    <n v="1"/>
    <x v="9"/>
    <n v="55"/>
    <n v="55"/>
    <n v="1"/>
    <n v="1"/>
    <x v="6"/>
    <x v="1"/>
    <m/>
    <m/>
    <n v="0"/>
  </r>
  <r>
    <x v="121"/>
    <x v="10"/>
    <n v="1"/>
    <n v="0"/>
    <n v="1"/>
    <n v="0"/>
    <n v="5"/>
    <n v="5"/>
    <n v="5"/>
    <x v="3"/>
    <n v="70"/>
    <n v="70"/>
    <n v="90"/>
    <n v="90"/>
    <x v="6"/>
    <x v="0"/>
    <m/>
    <m/>
    <n v="0"/>
  </r>
  <r>
    <x v="121"/>
    <x v="10"/>
    <n v="1"/>
    <n v="0"/>
    <n v="1"/>
    <n v="0"/>
    <n v="7"/>
    <n v="6.5"/>
    <n v="4"/>
    <x v="8"/>
    <n v="110"/>
    <n v="110"/>
    <n v="180"/>
    <n v="180"/>
    <x v="6"/>
    <x v="0"/>
    <m/>
    <m/>
    <n v="0"/>
  </r>
  <r>
    <x v="121"/>
    <x v="10"/>
    <n v="1"/>
    <n v="0"/>
    <n v="1"/>
    <n v="0"/>
    <n v="8.5"/>
    <n v="8"/>
    <n v="3"/>
    <x v="6"/>
    <n v="125"/>
    <n v="125"/>
    <n v="300"/>
    <n v="300"/>
    <x v="6"/>
    <x v="0"/>
    <m/>
    <m/>
    <n v="0"/>
  </r>
  <r>
    <x v="121"/>
    <x v="10"/>
    <n v="1"/>
    <n v="0"/>
    <n v="1"/>
    <n v="0"/>
    <n v="9"/>
    <n v="9"/>
    <n v="2"/>
    <x v="7"/>
    <n v="135"/>
    <n v="135"/>
    <n v="300"/>
    <n v="300"/>
    <x v="6"/>
    <x v="0"/>
    <m/>
    <m/>
    <n v="0"/>
  </r>
  <r>
    <x v="121"/>
    <x v="10"/>
    <n v="1"/>
    <n v="0"/>
    <n v="1"/>
    <n v="0"/>
    <n v="9.5"/>
    <n v="9"/>
    <n v="1"/>
    <x v="9"/>
    <n v="140"/>
    <n v="140"/>
    <n v="300"/>
    <n v="300"/>
    <x v="6"/>
    <x v="0"/>
    <m/>
    <m/>
    <n v="0"/>
  </r>
  <r>
    <x v="121"/>
    <x v="10"/>
    <n v="1"/>
    <n v="0"/>
    <n v="1"/>
    <n v="0"/>
    <n v="8.5"/>
    <n v="9.5"/>
    <n v="3"/>
    <x v="6"/>
    <n v="130"/>
    <n v="130"/>
    <n v="300"/>
    <n v="300"/>
    <x v="6"/>
    <x v="0"/>
    <m/>
    <m/>
    <n v="0"/>
  </r>
  <r>
    <x v="121"/>
    <x v="10"/>
    <n v="1"/>
    <n v="0"/>
    <n v="1"/>
    <n v="0"/>
    <n v="9"/>
    <n v="8.5"/>
    <n v="3"/>
    <x v="6"/>
    <n v="130"/>
    <n v="120"/>
    <n v="300"/>
    <n v="300"/>
    <x v="6"/>
    <x v="0"/>
    <m/>
    <m/>
    <n v="0"/>
  </r>
  <r>
    <x v="121"/>
    <x v="10"/>
    <n v="1"/>
    <n v="0"/>
    <n v="1"/>
    <n v="0"/>
    <n v="9.5"/>
    <n v="8"/>
    <n v="3"/>
    <x v="6"/>
    <n v="130"/>
    <n v="120"/>
    <n v="300"/>
    <n v="300"/>
    <x v="6"/>
    <x v="0"/>
    <m/>
    <m/>
    <n v="0"/>
  </r>
  <r>
    <x v="121"/>
    <x v="1"/>
    <n v="1"/>
    <n v="0"/>
    <n v="1"/>
    <n v="0"/>
    <n v="6"/>
    <n v="6"/>
    <m/>
    <x v="2"/>
    <m/>
    <n v="39"/>
    <n v="90"/>
    <n v="90"/>
    <x v="6"/>
    <x v="0"/>
    <m/>
    <m/>
    <n v="0"/>
  </r>
  <r>
    <x v="121"/>
    <x v="1"/>
    <n v="1"/>
    <n v="0"/>
    <n v="1"/>
    <n v="0"/>
    <n v="9"/>
    <n v="9"/>
    <m/>
    <x v="0"/>
    <m/>
    <n v="52"/>
    <n v="90"/>
    <n v="90"/>
    <x v="6"/>
    <x v="0"/>
    <m/>
    <m/>
    <n v="0"/>
  </r>
  <r>
    <x v="121"/>
    <x v="1"/>
    <n v="1"/>
    <n v="0"/>
    <n v="1"/>
    <n v="0"/>
    <n v="9"/>
    <n v="9"/>
    <m/>
    <x v="2"/>
    <m/>
    <n v="59"/>
    <n v="120"/>
    <n v="120"/>
    <x v="6"/>
    <x v="0"/>
    <m/>
    <m/>
    <n v="0"/>
  </r>
  <r>
    <x v="121"/>
    <x v="11"/>
    <n v="1"/>
    <n v="0"/>
    <n v="1"/>
    <n v="0"/>
    <n v="6"/>
    <n v="6"/>
    <m/>
    <x v="1"/>
    <m/>
    <n v="63"/>
    <n v="10"/>
    <n v="10"/>
    <x v="6"/>
    <x v="4"/>
    <m/>
    <m/>
    <n v="0"/>
  </r>
  <r>
    <x v="121"/>
    <x v="18"/>
    <n v="1"/>
    <n v="0"/>
    <n v="1"/>
    <n v="0"/>
    <n v="6"/>
    <n v="6"/>
    <m/>
    <x v="1"/>
    <m/>
    <n v="29"/>
    <n v="120"/>
    <n v="120"/>
    <x v="6"/>
    <x v="4"/>
    <m/>
    <m/>
    <n v="0"/>
  </r>
  <r>
    <x v="121"/>
    <x v="11"/>
    <n v="1"/>
    <n v="0"/>
    <n v="1"/>
    <n v="0"/>
    <n v="9"/>
    <n v="9"/>
    <m/>
    <x v="2"/>
    <m/>
    <n v="77"/>
    <n v="10"/>
    <n v="10"/>
    <x v="6"/>
    <x v="4"/>
    <m/>
    <m/>
    <n v="0"/>
  </r>
  <r>
    <x v="121"/>
    <x v="18"/>
    <n v="1"/>
    <n v="0"/>
    <n v="1"/>
    <n v="0"/>
    <n v="9"/>
    <n v="9"/>
    <m/>
    <x v="5"/>
    <m/>
    <n v="43"/>
    <n v="120"/>
    <n v="120"/>
    <x v="6"/>
    <x v="4"/>
    <m/>
    <m/>
    <n v="0"/>
  </r>
  <r>
    <x v="121"/>
    <x v="11"/>
    <n v="1"/>
    <n v="0"/>
    <n v="1"/>
    <n v="0"/>
    <n v="9"/>
    <n v="9"/>
    <m/>
    <x v="1"/>
    <m/>
    <n v="77"/>
    <n v="10"/>
    <n v="10"/>
    <x v="6"/>
    <x v="4"/>
    <m/>
    <m/>
    <n v="0"/>
  </r>
  <r>
    <x v="121"/>
    <x v="18"/>
    <n v="1"/>
    <n v="0"/>
    <n v="1"/>
    <n v="0"/>
    <n v="9"/>
    <n v="9"/>
    <m/>
    <x v="1"/>
    <m/>
    <n v="43"/>
    <n v="120"/>
    <n v="120"/>
    <x v="6"/>
    <x v="4"/>
    <m/>
    <m/>
    <n v="0"/>
  </r>
  <r>
    <x v="121"/>
    <x v="38"/>
    <n v="1"/>
    <n v="0"/>
    <n v="1"/>
    <n v="0"/>
    <n v="6"/>
    <n v="6"/>
    <m/>
    <x v="1"/>
    <m/>
    <n v="50"/>
    <n v="10"/>
    <n v="10"/>
    <x v="6"/>
    <x v="4"/>
    <m/>
    <m/>
    <n v="0"/>
  </r>
  <r>
    <x v="121"/>
    <x v="39"/>
    <n v="1"/>
    <n v="0"/>
    <n v="1"/>
    <n v="0"/>
    <n v="6"/>
    <n v="6"/>
    <m/>
    <x v="0"/>
    <m/>
    <n v="77"/>
    <n v="120"/>
    <n v="120"/>
    <x v="6"/>
    <x v="4"/>
    <m/>
    <m/>
    <n v="0"/>
  </r>
  <r>
    <x v="121"/>
    <x v="38"/>
    <n v="1"/>
    <n v="0"/>
    <n v="1"/>
    <n v="0"/>
    <n v="9"/>
    <n v="9"/>
    <m/>
    <x v="1"/>
    <m/>
    <n v="57"/>
    <n v="10"/>
    <n v="10"/>
    <x v="6"/>
    <x v="4"/>
    <m/>
    <m/>
    <n v="0"/>
  </r>
  <r>
    <x v="121"/>
    <x v="39"/>
    <n v="1"/>
    <n v="0"/>
    <n v="1"/>
    <n v="0"/>
    <n v="9"/>
    <n v="9"/>
    <m/>
    <x v="2"/>
    <m/>
    <n v="104"/>
    <n v="120"/>
    <n v="120"/>
    <x v="6"/>
    <x v="4"/>
    <m/>
    <m/>
    <n v="0"/>
  </r>
  <r>
    <x v="121"/>
    <x v="38"/>
    <n v="1"/>
    <n v="0"/>
    <n v="1"/>
    <n v="0"/>
    <n v="10"/>
    <n v="10"/>
    <m/>
    <x v="10"/>
    <m/>
    <n v="63"/>
    <n v="10"/>
    <n v="10"/>
    <x v="6"/>
    <x v="4"/>
    <m/>
    <m/>
    <n v="0"/>
  </r>
  <r>
    <x v="121"/>
    <x v="39"/>
    <n v="1"/>
    <n v="0"/>
    <n v="1"/>
    <n v="0"/>
    <n v="10"/>
    <n v="10"/>
    <m/>
    <x v="4"/>
    <m/>
    <n v="104"/>
    <n v="1"/>
    <n v="1"/>
    <x v="6"/>
    <x v="4"/>
    <m/>
    <m/>
    <n v="0"/>
  </r>
  <r>
    <x v="122"/>
    <x v="0"/>
    <n v="1"/>
    <n v="0"/>
    <n v="1"/>
    <n v="0"/>
    <n v="5"/>
    <n v="5"/>
    <n v="5"/>
    <x v="3"/>
    <n v="40"/>
    <n v="40"/>
    <n v="90"/>
    <n v="90"/>
    <x v="6"/>
    <x v="0"/>
    <m/>
    <m/>
    <n v="0"/>
  </r>
  <r>
    <x v="122"/>
    <x v="0"/>
    <n v="1"/>
    <n v="0"/>
    <n v="1"/>
    <n v="0"/>
    <n v="6"/>
    <n v="5"/>
    <n v="4"/>
    <x v="8"/>
    <n v="50"/>
    <n v="50"/>
    <n v="120"/>
    <n v="120"/>
    <x v="6"/>
    <x v="0"/>
    <m/>
    <m/>
    <n v="0"/>
  </r>
  <r>
    <x v="122"/>
    <x v="0"/>
    <n v="1"/>
    <n v="0"/>
    <n v="1"/>
    <n v="0"/>
    <n v="7"/>
    <n v="8"/>
    <n v="3"/>
    <x v="6"/>
    <n v="65"/>
    <n v="65"/>
    <n v="300"/>
    <n v="300"/>
    <x v="6"/>
    <x v="0"/>
    <m/>
    <m/>
    <n v="0"/>
  </r>
  <r>
    <x v="122"/>
    <x v="0"/>
    <n v="1"/>
    <n v="0"/>
    <n v="1"/>
    <n v="0"/>
    <n v="7.5"/>
    <n v="9"/>
    <n v="2"/>
    <x v="7"/>
    <n v="70"/>
    <n v="70"/>
    <n v="300"/>
    <n v="300"/>
    <x v="6"/>
    <x v="0"/>
    <m/>
    <m/>
    <n v="0"/>
  </r>
  <r>
    <x v="122"/>
    <x v="0"/>
    <n v="1"/>
    <n v="0"/>
    <n v="1"/>
    <n v="0"/>
    <n v="9"/>
    <n v="10"/>
    <n v="1"/>
    <x v="9"/>
    <n v="75"/>
    <n v="75"/>
    <n v="300"/>
    <n v="300"/>
    <x v="6"/>
    <x v="0"/>
    <m/>
    <m/>
    <n v="0"/>
  </r>
  <r>
    <x v="122"/>
    <x v="0"/>
    <n v="1"/>
    <n v="0"/>
    <n v="1"/>
    <n v="0"/>
    <n v="10"/>
    <n v="10"/>
    <n v="5"/>
    <x v="3"/>
    <m/>
    <n v="60"/>
    <n v="300"/>
    <n v="300"/>
    <x v="6"/>
    <x v="0"/>
    <m/>
    <m/>
    <n v="0"/>
  </r>
  <r>
    <x v="122"/>
    <x v="20"/>
    <n v="1"/>
    <n v="0"/>
    <n v="1"/>
    <n v="0"/>
    <n v="6"/>
    <n v="6"/>
    <m/>
    <x v="1"/>
    <m/>
    <n v="52"/>
    <n v="90"/>
    <n v="90"/>
    <x v="6"/>
    <x v="0"/>
    <m/>
    <m/>
    <n v="0"/>
  </r>
  <r>
    <x v="122"/>
    <x v="20"/>
    <n v="1"/>
    <n v="0"/>
    <n v="1"/>
    <n v="0"/>
    <n v="9"/>
    <n v="9"/>
    <m/>
    <x v="1"/>
    <m/>
    <n v="59"/>
    <n v="90"/>
    <n v="90"/>
    <x v="6"/>
    <x v="0"/>
    <m/>
    <m/>
    <n v="0"/>
  </r>
  <r>
    <x v="122"/>
    <x v="20"/>
    <n v="1"/>
    <n v="0"/>
    <n v="1"/>
    <n v="0"/>
    <n v="10"/>
    <n v="10"/>
    <m/>
    <x v="3"/>
    <m/>
    <n v="66"/>
    <n v="120"/>
    <n v="120"/>
    <x v="6"/>
    <x v="0"/>
    <m/>
    <m/>
    <n v="0"/>
  </r>
  <r>
    <x v="122"/>
    <x v="40"/>
    <n v="1"/>
    <n v="0"/>
    <n v="1"/>
    <n v="0"/>
    <n v="6"/>
    <n v="6"/>
    <m/>
    <x v="0"/>
    <m/>
    <n v="9"/>
    <n v="10"/>
    <n v="10"/>
    <x v="6"/>
    <x v="4"/>
    <m/>
    <m/>
    <n v="0"/>
  </r>
  <r>
    <x v="122"/>
    <x v="41"/>
    <n v="1"/>
    <n v="0"/>
    <n v="1"/>
    <n v="0"/>
    <n v="6"/>
    <n v="6"/>
    <m/>
    <x v="2"/>
    <m/>
    <n v="9"/>
    <n v="120"/>
    <n v="120"/>
    <x v="6"/>
    <x v="4"/>
    <m/>
    <m/>
    <n v="0"/>
  </r>
  <r>
    <x v="122"/>
    <x v="40"/>
    <n v="1"/>
    <n v="0"/>
    <n v="1"/>
    <n v="0"/>
    <n v="8"/>
    <n v="8"/>
    <m/>
    <x v="2"/>
    <m/>
    <n v="14"/>
    <n v="10"/>
    <n v="10"/>
    <x v="6"/>
    <x v="4"/>
    <m/>
    <m/>
    <n v="0"/>
  </r>
  <r>
    <x v="122"/>
    <x v="41"/>
    <n v="1"/>
    <n v="0"/>
    <n v="1"/>
    <n v="0"/>
    <n v="8"/>
    <n v="8"/>
    <m/>
    <x v="2"/>
    <m/>
    <n v="14"/>
    <n v="120"/>
    <n v="120"/>
    <x v="6"/>
    <x v="4"/>
    <m/>
    <m/>
    <n v="0"/>
  </r>
  <r>
    <x v="122"/>
    <x v="40"/>
    <n v="1"/>
    <n v="0"/>
    <n v="1"/>
    <n v="0"/>
    <n v="9"/>
    <n v="9"/>
    <m/>
    <x v="12"/>
    <m/>
    <n v="18"/>
    <n v="10"/>
    <n v="10"/>
    <x v="6"/>
    <x v="4"/>
    <m/>
    <m/>
    <n v="0"/>
  </r>
  <r>
    <x v="122"/>
    <x v="41"/>
    <n v="1"/>
    <n v="0"/>
    <n v="1"/>
    <n v="0"/>
    <n v="9"/>
    <n v="9"/>
    <m/>
    <x v="5"/>
    <m/>
    <n v="18"/>
    <n v="120"/>
    <n v="120"/>
    <x v="6"/>
    <x v="4"/>
    <m/>
    <m/>
    <n v="0"/>
  </r>
  <r>
    <x v="122"/>
    <x v="36"/>
    <n v="1"/>
    <n v="0"/>
    <n v="1"/>
    <n v="0"/>
    <n v="6"/>
    <n v="6"/>
    <m/>
    <x v="2"/>
    <m/>
    <n v="52"/>
    <n v="10"/>
    <n v="10"/>
    <x v="6"/>
    <x v="4"/>
    <m/>
    <m/>
    <n v="0"/>
  </r>
  <r>
    <x v="122"/>
    <x v="37"/>
    <n v="1"/>
    <n v="0"/>
    <n v="1"/>
    <n v="0"/>
    <n v="6"/>
    <n v="6"/>
    <m/>
    <x v="1"/>
    <m/>
    <n v="52"/>
    <n v="120"/>
    <n v="120"/>
    <x v="6"/>
    <x v="4"/>
    <m/>
    <m/>
    <n v="0"/>
  </r>
  <r>
    <x v="122"/>
    <x v="36"/>
    <n v="1"/>
    <n v="0"/>
    <n v="1"/>
    <n v="0"/>
    <n v="9"/>
    <n v="9"/>
    <m/>
    <x v="2"/>
    <m/>
    <n v="59"/>
    <n v="10"/>
    <n v="10"/>
    <x v="6"/>
    <x v="4"/>
    <m/>
    <m/>
    <n v="0"/>
  </r>
  <r>
    <x v="122"/>
    <x v="37"/>
    <n v="1"/>
    <n v="0"/>
    <n v="1"/>
    <n v="0"/>
    <n v="9"/>
    <n v="9"/>
    <m/>
    <x v="2"/>
    <m/>
    <n v="59"/>
    <n v="120"/>
    <n v="120"/>
    <x v="6"/>
    <x v="4"/>
    <m/>
    <m/>
    <n v="0"/>
  </r>
  <r>
    <x v="122"/>
    <x v="36"/>
    <n v="1"/>
    <n v="0"/>
    <n v="1"/>
    <n v="0"/>
    <n v="10"/>
    <n v="10"/>
    <m/>
    <x v="2"/>
    <m/>
    <n v="66"/>
    <n v="10"/>
    <n v="10"/>
    <x v="6"/>
    <x v="4"/>
    <m/>
    <m/>
    <n v="0"/>
  </r>
  <r>
    <x v="122"/>
    <x v="37"/>
    <n v="1"/>
    <n v="0"/>
    <n v="1"/>
    <n v="0"/>
    <n v="10"/>
    <n v="10"/>
    <m/>
    <x v="1"/>
    <m/>
    <n v="66"/>
    <n v="120"/>
    <n v="120"/>
    <x v="6"/>
    <x v="4"/>
    <m/>
    <m/>
    <n v="0"/>
  </r>
  <r>
    <x v="122"/>
    <x v="42"/>
    <n v="1"/>
    <n v="0"/>
    <n v="1"/>
    <n v="0"/>
    <n v="6"/>
    <n v="6"/>
    <m/>
    <x v="2"/>
    <m/>
    <n v="6"/>
    <n v="90"/>
    <n v="90"/>
    <x v="6"/>
    <x v="0"/>
    <m/>
    <m/>
    <n v="0"/>
  </r>
  <r>
    <x v="122"/>
    <x v="42"/>
    <n v="1"/>
    <n v="0"/>
    <n v="1"/>
    <n v="0"/>
    <n v="8"/>
    <n v="8"/>
    <m/>
    <x v="1"/>
    <m/>
    <n v="8"/>
    <n v="90"/>
    <n v="90"/>
    <x v="6"/>
    <x v="0"/>
    <m/>
    <m/>
    <n v="0"/>
  </r>
  <r>
    <x v="122"/>
    <x v="42"/>
    <n v="1"/>
    <n v="0"/>
    <n v="1"/>
    <n v="0"/>
    <n v="9"/>
    <n v="9"/>
    <m/>
    <x v="10"/>
    <m/>
    <n v="8"/>
    <n v="90"/>
    <n v="90"/>
    <x v="6"/>
    <x v="0"/>
    <m/>
    <m/>
    <n v="0"/>
  </r>
  <r>
    <x v="122"/>
    <x v="42"/>
    <n v="1"/>
    <n v="0"/>
    <n v="1"/>
    <n v="0"/>
    <n v="10"/>
    <n v="10"/>
    <m/>
    <x v="8"/>
    <m/>
    <n v="10"/>
    <n v="1"/>
    <n v="1"/>
    <x v="6"/>
    <x v="0"/>
    <m/>
    <m/>
    <n v="0"/>
  </r>
  <r>
    <x v="123"/>
    <x v="4"/>
    <n v="1"/>
    <n v="0"/>
    <n v="1"/>
    <n v="0"/>
    <n v="5"/>
    <n v="5"/>
    <n v="8"/>
    <x v="1"/>
    <n v="70"/>
    <n v="70"/>
    <n v="120"/>
    <n v="120"/>
    <x v="6"/>
    <x v="2"/>
    <m/>
    <m/>
    <n v="0"/>
  </r>
  <r>
    <x v="123"/>
    <x v="4"/>
    <n v="1"/>
    <n v="0"/>
    <n v="1"/>
    <n v="0"/>
    <n v="7"/>
    <n v="5.5"/>
    <n v="6"/>
    <x v="5"/>
    <n v="80"/>
    <n v="80"/>
    <n v="120"/>
    <n v="120"/>
    <x v="6"/>
    <x v="2"/>
    <m/>
    <m/>
    <n v="0"/>
  </r>
  <r>
    <x v="123"/>
    <x v="4"/>
    <n v="1"/>
    <n v="0"/>
    <n v="1"/>
    <n v="0"/>
    <n v="8.5"/>
    <n v="6.5"/>
    <n v="5"/>
    <x v="3"/>
    <n v="100"/>
    <n v="100"/>
    <n v="120"/>
    <n v="120"/>
    <x v="6"/>
    <x v="2"/>
    <m/>
    <m/>
    <n v="0"/>
  </r>
  <r>
    <x v="123"/>
    <x v="4"/>
    <n v="1"/>
    <n v="0"/>
    <n v="1"/>
    <n v="0"/>
    <n v="9.5"/>
    <n v="7.5"/>
    <n v="3"/>
    <x v="6"/>
    <n v="110"/>
    <n v="110"/>
    <n v="120"/>
    <n v="120"/>
    <x v="6"/>
    <x v="2"/>
    <m/>
    <m/>
    <n v="0"/>
  </r>
  <r>
    <x v="123"/>
    <x v="4"/>
    <n v="1"/>
    <n v="0"/>
    <n v="1"/>
    <n v="0"/>
    <n v="10"/>
    <n v="8.5"/>
    <n v="3"/>
    <x v="6"/>
    <n v="120"/>
    <n v="120"/>
    <n v="120"/>
    <n v="120"/>
    <x v="6"/>
    <x v="2"/>
    <m/>
    <m/>
    <n v="0"/>
  </r>
  <r>
    <x v="123"/>
    <x v="0"/>
    <n v="1"/>
    <n v="0"/>
    <n v="1"/>
    <n v="0"/>
    <n v="5"/>
    <n v="5"/>
    <n v="2"/>
    <x v="7"/>
    <n v="35"/>
    <n v="35"/>
    <n v="120"/>
    <n v="120"/>
    <x v="6"/>
    <x v="0"/>
    <m/>
    <m/>
    <n v="0"/>
  </r>
  <r>
    <x v="123"/>
    <x v="0"/>
    <n v="1"/>
    <n v="0"/>
    <n v="1"/>
    <n v="0"/>
    <n v="7"/>
    <n v="5"/>
    <n v="2"/>
    <x v="7"/>
    <n v="45"/>
    <n v="45"/>
    <n v="120"/>
    <n v="120"/>
    <x v="6"/>
    <x v="0"/>
    <m/>
    <m/>
    <n v="0"/>
  </r>
  <r>
    <x v="123"/>
    <x v="0"/>
    <n v="1"/>
    <n v="0"/>
    <n v="1"/>
    <n v="0"/>
    <n v="7"/>
    <n v="5.5"/>
    <n v="2"/>
    <x v="7"/>
    <n v="55"/>
    <n v="55"/>
    <n v="180"/>
    <n v="180"/>
    <x v="6"/>
    <x v="0"/>
    <m/>
    <m/>
    <n v="0"/>
  </r>
  <r>
    <x v="123"/>
    <x v="0"/>
    <n v="1"/>
    <n v="0"/>
    <n v="1"/>
    <n v="0"/>
    <n v="9"/>
    <n v="6.5"/>
    <n v="2"/>
    <x v="7"/>
    <n v="60"/>
    <n v="60"/>
    <n v="180"/>
    <n v="180"/>
    <x v="6"/>
    <x v="0"/>
    <m/>
    <m/>
    <n v="0"/>
  </r>
  <r>
    <x v="123"/>
    <x v="0"/>
    <n v="1"/>
    <n v="0"/>
    <n v="1"/>
    <n v="0"/>
    <n v="10"/>
    <n v="8"/>
    <n v="2"/>
    <x v="7"/>
    <n v="60"/>
    <n v="65"/>
    <n v="180"/>
    <n v="180"/>
    <x v="6"/>
    <x v="0"/>
    <m/>
    <m/>
    <n v="0"/>
  </r>
  <r>
    <x v="123"/>
    <x v="14"/>
    <n v="1"/>
    <n v="0"/>
    <n v="1"/>
    <n v="0"/>
    <n v="7"/>
    <n v="7"/>
    <m/>
    <x v="0"/>
    <m/>
    <n v="18"/>
    <n v="120"/>
    <n v="120"/>
    <x v="6"/>
    <x v="0"/>
    <m/>
    <m/>
    <n v="0"/>
  </r>
  <r>
    <x v="123"/>
    <x v="14"/>
    <n v="1"/>
    <n v="0"/>
    <n v="1"/>
    <n v="0"/>
    <n v="9"/>
    <n v="9"/>
    <m/>
    <x v="2"/>
    <m/>
    <n v="25"/>
    <n v="120"/>
    <n v="120"/>
    <x v="6"/>
    <x v="0"/>
    <m/>
    <m/>
    <n v="0"/>
  </r>
  <r>
    <x v="123"/>
    <x v="14"/>
    <n v="1"/>
    <n v="0"/>
    <n v="1"/>
    <n v="0"/>
    <n v="9"/>
    <n v="9"/>
    <m/>
    <x v="1"/>
    <m/>
    <n v="27.3"/>
    <n v="120"/>
    <n v="120"/>
    <x v="6"/>
    <x v="0"/>
    <m/>
    <m/>
    <n v="0"/>
  </r>
  <r>
    <x v="123"/>
    <x v="7"/>
    <n v="1"/>
    <n v="0"/>
    <n v="1"/>
    <n v="0"/>
    <n v="7"/>
    <n v="7"/>
    <m/>
    <x v="1"/>
    <m/>
    <n v="24"/>
    <n v="120"/>
    <n v="120"/>
    <x v="6"/>
    <x v="0"/>
    <m/>
    <m/>
    <n v="0"/>
  </r>
  <r>
    <x v="123"/>
    <x v="7"/>
    <n v="1"/>
    <n v="0"/>
    <n v="1"/>
    <n v="0"/>
    <n v="9"/>
    <n v="9"/>
    <m/>
    <x v="1"/>
    <m/>
    <n v="26"/>
    <n v="120"/>
    <n v="120"/>
    <x v="6"/>
    <x v="0"/>
    <m/>
    <m/>
    <n v="0"/>
  </r>
  <r>
    <x v="123"/>
    <x v="7"/>
    <n v="1"/>
    <n v="0"/>
    <n v="1"/>
    <n v="0"/>
    <n v="9"/>
    <n v="9.5"/>
    <m/>
    <x v="1"/>
    <m/>
    <n v="28"/>
    <n v="120"/>
    <n v="120"/>
    <x v="6"/>
    <x v="0"/>
    <m/>
    <m/>
    <n v="0"/>
  </r>
  <r>
    <x v="123"/>
    <x v="43"/>
    <n v="1"/>
    <n v="0"/>
    <n v="1"/>
    <n v="0"/>
    <n v="7"/>
    <n v="7"/>
    <m/>
    <x v="1"/>
    <m/>
    <n v="10"/>
    <n v="120"/>
    <n v="120"/>
    <x v="6"/>
    <x v="0"/>
    <m/>
    <m/>
    <n v="0"/>
  </r>
  <r>
    <x v="123"/>
    <x v="43"/>
    <n v="1"/>
    <n v="0"/>
    <n v="1"/>
    <n v="0"/>
    <n v="9"/>
    <n v="9"/>
    <m/>
    <x v="5"/>
    <m/>
    <n v="12"/>
    <n v="120"/>
    <n v="120"/>
    <x v="6"/>
    <x v="0"/>
    <m/>
    <m/>
    <n v="0"/>
  </r>
  <r>
    <x v="123"/>
    <x v="43"/>
    <n v="1"/>
    <n v="0"/>
    <n v="1"/>
    <n v="0"/>
    <n v="9"/>
    <n v="9"/>
    <m/>
    <x v="5"/>
    <m/>
    <n v="13"/>
    <n v="1"/>
    <n v="1"/>
    <x v="6"/>
    <x v="0"/>
    <m/>
    <m/>
    <n v="0"/>
  </r>
  <r>
    <x v="124"/>
    <x v="4"/>
    <n v="1"/>
    <n v="0"/>
    <n v="1"/>
    <n v="0"/>
    <n v="5"/>
    <n v="5"/>
    <n v="5"/>
    <x v="3"/>
    <n v="70"/>
    <n v="70"/>
    <n v="90"/>
    <n v="90"/>
    <x v="6"/>
    <x v="0"/>
    <m/>
    <m/>
    <n v="0"/>
  </r>
  <r>
    <x v="124"/>
    <x v="4"/>
    <n v="1"/>
    <n v="0"/>
    <n v="1"/>
    <n v="0"/>
    <n v="7"/>
    <n v="7"/>
    <n v="4"/>
    <x v="8"/>
    <n v="120"/>
    <n v="120"/>
    <n v="120"/>
    <n v="120"/>
    <x v="6"/>
    <x v="0"/>
    <m/>
    <m/>
    <n v="0"/>
  </r>
  <r>
    <x v="124"/>
    <x v="4"/>
    <n v="1"/>
    <n v="0"/>
    <n v="1"/>
    <n v="0"/>
    <n v="8.5"/>
    <n v="8"/>
    <n v="3"/>
    <x v="6"/>
    <n v="135"/>
    <n v="135"/>
    <n v="300"/>
    <n v="300"/>
    <x v="6"/>
    <x v="0"/>
    <m/>
    <m/>
    <n v="0"/>
  </r>
  <r>
    <x v="124"/>
    <x v="4"/>
    <n v="1"/>
    <n v="0"/>
    <n v="1"/>
    <n v="0"/>
    <n v="9"/>
    <n v="9"/>
    <n v="2"/>
    <x v="7"/>
    <n v="145"/>
    <n v="145"/>
    <n v="300"/>
    <n v="300"/>
    <x v="6"/>
    <x v="0"/>
    <m/>
    <m/>
    <n v="0"/>
  </r>
  <r>
    <x v="124"/>
    <x v="4"/>
    <n v="1"/>
    <n v="0"/>
    <n v="1"/>
    <n v="0"/>
    <n v="9"/>
    <n v="10"/>
    <n v="1"/>
    <x v="9"/>
    <n v="155"/>
    <n v="155"/>
    <n v="300"/>
    <n v="300"/>
    <x v="6"/>
    <x v="0"/>
    <m/>
    <m/>
    <n v="0"/>
  </r>
  <r>
    <x v="124"/>
    <x v="4"/>
    <n v="1"/>
    <n v="0"/>
    <n v="1"/>
    <n v="0"/>
    <n v="9.5"/>
    <n v="9.5"/>
    <n v="5"/>
    <x v="9"/>
    <n v="140"/>
    <n v="140"/>
    <n v="300"/>
    <n v="300"/>
    <x v="6"/>
    <x v="0"/>
    <m/>
    <m/>
    <n v="0"/>
  </r>
  <r>
    <x v="124"/>
    <x v="10"/>
    <n v="2"/>
    <n v="2"/>
    <n v="2"/>
    <n v="0"/>
    <n v="5"/>
    <n v="5"/>
    <n v="2"/>
    <x v="7"/>
    <n v="60"/>
    <n v="70"/>
    <n v="90"/>
    <n v="90"/>
    <x v="6"/>
    <x v="1"/>
    <m/>
    <m/>
    <n v="0"/>
  </r>
  <r>
    <x v="124"/>
    <x v="10"/>
    <n v="2"/>
    <n v="2"/>
    <n v="2"/>
    <n v="0"/>
    <n v="7"/>
    <n v="5"/>
    <n v="2"/>
    <x v="7"/>
    <n v="80"/>
    <n v="80"/>
    <n v="120"/>
    <n v="120"/>
    <x v="6"/>
    <x v="1"/>
    <m/>
    <m/>
    <n v="0"/>
  </r>
  <r>
    <x v="124"/>
    <x v="10"/>
    <n v="2"/>
    <n v="2"/>
    <n v="2"/>
    <n v="0"/>
    <n v="7"/>
    <n v="6"/>
    <n v="2"/>
    <x v="7"/>
    <n v="90"/>
    <n v="90"/>
    <n v="180"/>
    <n v="180"/>
    <x v="6"/>
    <x v="1"/>
    <m/>
    <m/>
    <n v="0"/>
  </r>
  <r>
    <x v="124"/>
    <x v="10"/>
    <n v="2"/>
    <n v="2"/>
    <n v="2"/>
    <n v="0"/>
    <n v="7.5"/>
    <n v="7"/>
    <n v="2"/>
    <x v="7"/>
    <n v="100"/>
    <n v="100"/>
    <n v="180"/>
    <n v="180"/>
    <x v="6"/>
    <x v="1"/>
    <m/>
    <m/>
    <n v="0"/>
  </r>
  <r>
    <x v="124"/>
    <x v="10"/>
    <n v="2"/>
    <n v="2"/>
    <n v="2"/>
    <n v="0"/>
    <n v="8.5"/>
    <n v="7.5"/>
    <n v="2"/>
    <x v="7"/>
    <n v="110"/>
    <n v="110"/>
    <n v="180"/>
    <n v="180"/>
    <x v="6"/>
    <x v="1"/>
    <m/>
    <m/>
    <n v="0"/>
  </r>
  <r>
    <x v="124"/>
    <x v="0"/>
    <n v="1"/>
    <n v="3"/>
    <n v="1"/>
    <n v="0"/>
    <n v="5"/>
    <n v="5"/>
    <n v="1"/>
    <x v="9"/>
    <n v="40"/>
    <n v="40"/>
    <n v="90"/>
    <n v="90"/>
    <x v="6"/>
    <x v="1"/>
    <m/>
    <m/>
    <n v="0"/>
  </r>
  <r>
    <x v="124"/>
    <x v="0"/>
    <n v="1"/>
    <n v="3"/>
    <n v="1"/>
    <n v="0"/>
    <n v="6"/>
    <n v="5"/>
    <n v="1"/>
    <x v="9"/>
    <n v="50"/>
    <n v="50"/>
    <n v="120"/>
    <n v="120"/>
    <x v="6"/>
    <x v="1"/>
    <m/>
    <m/>
    <n v="0"/>
  </r>
  <r>
    <x v="124"/>
    <x v="0"/>
    <n v="1"/>
    <n v="3"/>
    <n v="1"/>
    <n v="0"/>
    <n v="6"/>
    <n v="7"/>
    <n v="1"/>
    <x v="9"/>
    <n v="55"/>
    <n v="60"/>
    <n v="180"/>
    <n v="180"/>
    <x v="6"/>
    <x v="1"/>
    <m/>
    <m/>
    <n v="0"/>
  </r>
  <r>
    <x v="124"/>
    <x v="0"/>
    <n v="1"/>
    <n v="3"/>
    <n v="1"/>
    <n v="0"/>
    <n v="6.5"/>
    <n v="6.5"/>
    <n v="1"/>
    <x v="9"/>
    <n v="55"/>
    <n v="55"/>
    <n v="180"/>
    <n v="180"/>
    <x v="6"/>
    <x v="1"/>
    <m/>
    <m/>
    <n v="0"/>
  </r>
  <r>
    <x v="124"/>
    <x v="0"/>
    <n v="1"/>
    <n v="3"/>
    <n v="1"/>
    <n v="0"/>
    <n v="7"/>
    <n v="7"/>
    <n v="1"/>
    <x v="9"/>
    <n v="55"/>
    <n v="55"/>
    <n v="1"/>
    <n v="1"/>
    <x v="6"/>
    <x v="1"/>
    <m/>
    <m/>
    <n v="0"/>
  </r>
  <r>
    <x v="125"/>
    <x v="10"/>
    <n v="1"/>
    <n v="0"/>
    <n v="1"/>
    <n v="0"/>
    <n v="5"/>
    <n v="5"/>
    <n v="5"/>
    <x v="3"/>
    <n v="70"/>
    <n v="70"/>
    <n v="90"/>
    <n v="90"/>
    <x v="6"/>
    <x v="0"/>
    <m/>
    <m/>
    <n v="0"/>
  </r>
  <r>
    <x v="125"/>
    <x v="10"/>
    <n v="1"/>
    <n v="0"/>
    <n v="1"/>
    <n v="0"/>
    <n v="5"/>
    <n v="5"/>
    <n v="4"/>
    <x v="8"/>
    <n v="80"/>
    <n v="80"/>
    <n v="180"/>
    <n v="180"/>
    <x v="6"/>
    <x v="0"/>
    <m/>
    <m/>
    <n v="0"/>
  </r>
  <r>
    <x v="125"/>
    <x v="10"/>
    <n v="1"/>
    <n v="0"/>
    <n v="1"/>
    <n v="0"/>
    <n v="5"/>
    <n v="5"/>
    <n v="3"/>
    <x v="6"/>
    <n v="95"/>
    <n v="95"/>
    <n v="180"/>
    <n v="180"/>
    <x v="6"/>
    <x v="0"/>
    <m/>
    <m/>
    <n v="0"/>
  </r>
  <r>
    <x v="125"/>
    <x v="10"/>
    <n v="1"/>
    <n v="0"/>
    <n v="1"/>
    <n v="0"/>
    <n v="6"/>
    <n v="6"/>
    <n v="2"/>
    <x v="7"/>
    <n v="105"/>
    <n v="105"/>
    <n v="180"/>
    <n v="180"/>
    <x v="6"/>
    <x v="0"/>
    <m/>
    <m/>
    <n v="0"/>
  </r>
  <r>
    <x v="125"/>
    <x v="10"/>
    <n v="1"/>
    <n v="0"/>
    <n v="1"/>
    <n v="0"/>
    <n v="6"/>
    <n v="5.5"/>
    <n v="1"/>
    <x v="9"/>
    <n v="110"/>
    <n v="110"/>
    <n v="180"/>
    <n v="180"/>
    <x v="6"/>
    <x v="0"/>
    <m/>
    <m/>
    <n v="0"/>
  </r>
  <r>
    <x v="125"/>
    <x v="10"/>
    <n v="1"/>
    <n v="0"/>
    <n v="1"/>
    <n v="0"/>
    <n v="6"/>
    <n v="6"/>
    <n v="3"/>
    <x v="6"/>
    <n v="100"/>
    <n v="100"/>
    <n v="180"/>
    <n v="180"/>
    <x v="6"/>
    <x v="0"/>
    <m/>
    <m/>
    <n v="0"/>
  </r>
  <r>
    <x v="125"/>
    <x v="10"/>
    <n v="1"/>
    <n v="0"/>
    <n v="1"/>
    <n v="0"/>
    <n v="6.5"/>
    <n v="6.5"/>
    <n v="3"/>
    <x v="6"/>
    <n v="100"/>
    <n v="100"/>
    <n v="180"/>
    <n v="180"/>
    <x v="6"/>
    <x v="0"/>
    <m/>
    <m/>
    <n v="0"/>
  </r>
  <r>
    <x v="125"/>
    <x v="10"/>
    <n v="1"/>
    <n v="0"/>
    <n v="1"/>
    <n v="0"/>
    <n v="7"/>
    <n v="7"/>
    <n v="3"/>
    <x v="6"/>
    <n v="100"/>
    <n v="100"/>
    <n v="300"/>
    <n v="300"/>
    <x v="6"/>
    <x v="0"/>
    <m/>
    <m/>
    <n v="0"/>
  </r>
  <r>
    <x v="125"/>
    <x v="1"/>
    <n v="1"/>
    <n v="0"/>
    <n v="1"/>
    <n v="0"/>
    <n v="5"/>
    <n v="5"/>
    <m/>
    <x v="1"/>
    <m/>
    <n v="36"/>
    <n v="90"/>
    <n v="90"/>
    <x v="6"/>
    <x v="0"/>
    <m/>
    <m/>
    <n v="0"/>
  </r>
  <r>
    <x v="125"/>
    <x v="1"/>
    <n v="1"/>
    <n v="0"/>
    <n v="1"/>
    <n v="0"/>
    <n v="6"/>
    <n v="6"/>
    <m/>
    <x v="1"/>
    <m/>
    <n v="36"/>
    <n v="90"/>
    <n v="90"/>
    <x v="6"/>
    <x v="0"/>
    <m/>
    <m/>
    <n v="0"/>
  </r>
  <r>
    <x v="125"/>
    <x v="1"/>
    <n v="1"/>
    <n v="0"/>
    <n v="1"/>
    <n v="0"/>
    <n v="8"/>
    <n v="8"/>
    <m/>
    <x v="1"/>
    <m/>
    <n v="43"/>
    <n v="120"/>
    <n v="120"/>
    <x v="6"/>
    <x v="0"/>
    <m/>
    <m/>
    <n v="0"/>
  </r>
  <r>
    <x v="125"/>
    <x v="11"/>
    <n v="1"/>
    <n v="0"/>
    <n v="1"/>
    <n v="0"/>
    <n v="5"/>
    <n v="5"/>
    <m/>
    <x v="2"/>
    <m/>
    <n v="45"/>
    <n v="10"/>
    <n v="10"/>
    <x v="6"/>
    <x v="4"/>
    <m/>
    <m/>
    <n v="0"/>
  </r>
  <r>
    <x v="125"/>
    <x v="18"/>
    <n v="1"/>
    <n v="0"/>
    <n v="1"/>
    <n v="0"/>
    <n v="5"/>
    <n v="5"/>
    <m/>
    <x v="2"/>
    <m/>
    <n v="30"/>
    <n v="120"/>
    <n v="120"/>
    <x v="6"/>
    <x v="4"/>
    <m/>
    <m/>
    <n v="0"/>
  </r>
  <r>
    <x v="125"/>
    <x v="11"/>
    <n v="1"/>
    <n v="0"/>
    <n v="1"/>
    <n v="0"/>
    <n v="6"/>
    <n v="6"/>
    <m/>
    <x v="2"/>
    <m/>
    <n v="55"/>
    <n v="10"/>
    <n v="10"/>
    <x v="6"/>
    <x v="4"/>
    <m/>
    <m/>
    <n v="0"/>
  </r>
  <r>
    <x v="125"/>
    <x v="18"/>
    <n v="1"/>
    <n v="0"/>
    <n v="1"/>
    <n v="0"/>
    <n v="6"/>
    <n v="6"/>
    <m/>
    <x v="2"/>
    <m/>
    <n v="35"/>
    <n v="120"/>
    <n v="120"/>
    <x v="6"/>
    <x v="4"/>
    <m/>
    <m/>
    <n v="0"/>
  </r>
  <r>
    <x v="125"/>
    <x v="11"/>
    <n v="1"/>
    <n v="0"/>
    <n v="1"/>
    <n v="0"/>
    <n v="8"/>
    <n v="8"/>
    <m/>
    <x v="2"/>
    <m/>
    <n v="65"/>
    <n v="10"/>
    <n v="10"/>
    <x v="6"/>
    <x v="4"/>
    <m/>
    <m/>
    <n v="0"/>
  </r>
  <r>
    <x v="125"/>
    <x v="18"/>
    <n v="1"/>
    <n v="0"/>
    <n v="1"/>
    <n v="0"/>
    <n v="8"/>
    <n v="8"/>
    <m/>
    <x v="2"/>
    <m/>
    <n v="40"/>
    <n v="120"/>
    <n v="120"/>
    <x v="6"/>
    <x v="4"/>
    <m/>
    <m/>
    <n v="0"/>
  </r>
  <r>
    <x v="125"/>
    <x v="38"/>
    <n v="1"/>
    <n v="0"/>
    <n v="1"/>
    <n v="0"/>
    <n v="5"/>
    <n v="5"/>
    <m/>
    <x v="2"/>
    <m/>
    <n v="50"/>
    <n v="10"/>
    <n v="10"/>
    <x v="6"/>
    <x v="4"/>
    <m/>
    <m/>
    <n v="0"/>
  </r>
  <r>
    <x v="125"/>
    <x v="39"/>
    <n v="1"/>
    <n v="0"/>
    <n v="1"/>
    <n v="0"/>
    <n v="5"/>
    <n v="5"/>
    <m/>
    <x v="2"/>
    <m/>
    <n v="77"/>
    <n v="120"/>
    <n v="120"/>
    <x v="6"/>
    <x v="4"/>
    <m/>
    <m/>
    <n v="0"/>
  </r>
  <r>
    <x v="125"/>
    <x v="38"/>
    <n v="1"/>
    <n v="0"/>
    <n v="1"/>
    <n v="0"/>
    <n v="7"/>
    <n v="7"/>
    <m/>
    <x v="1"/>
    <m/>
    <n v="50"/>
    <n v="10"/>
    <n v="10"/>
    <x v="6"/>
    <x v="4"/>
    <m/>
    <m/>
    <n v="0"/>
  </r>
  <r>
    <x v="125"/>
    <x v="39"/>
    <n v="1"/>
    <n v="0"/>
    <n v="1"/>
    <n v="0"/>
    <n v="7"/>
    <n v="7"/>
    <m/>
    <x v="2"/>
    <m/>
    <n v="97"/>
    <n v="120"/>
    <n v="120"/>
    <x v="6"/>
    <x v="4"/>
    <m/>
    <m/>
    <n v="0"/>
  </r>
  <r>
    <x v="125"/>
    <x v="38"/>
    <n v="1"/>
    <n v="0"/>
    <n v="1"/>
    <n v="0"/>
    <n v="7"/>
    <n v="7"/>
    <m/>
    <x v="10"/>
    <m/>
    <n v="50"/>
    <n v="10"/>
    <n v="10"/>
    <x v="6"/>
    <x v="4"/>
    <m/>
    <m/>
    <n v="0"/>
  </r>
  <r>
    <x v="125"/>
    <x v="39"/>
    <n v="1"/>
    <n v="0"/>
    <n v="1"/>
    <n v="0"/>
    <n v="7"/>
    <n v="7"/>
    <m/>
    <x v="2"/>
    <m/>
    <n v="104"/>
    <n v="1"/>
    <n v="1"/>
    <x v="6"/>
    <x v="4"/>
    <m/>
    <m/>
    <n v="0"/>
  </r>
  <r>
    <x v="126"/>
    <x v="0"/>
    <n v="1"/>
    <n v="0"/>
    <n v="1"/>
    <n v="0"/>
    <n v="5"/>
    <n v="5"/>
    <n v="5"/>
    <x v="3"/>
    <n v="30"/>
    <n v="30"/>
    <n v="90"/>
    <n v="90"/>
    <x v="6"/>
    <x v="0"/>
    <m/>
    <m/>
    <n v="0"/>
  </r>
  <r>
    <x v="126"/>
    <x v="0"/>
    <n v="1"/>
    <n v="0"/>
    <n v="1"/>
    <n v="0"/>
    <n v="5"/>
    <n v="5"/>
    <n v="4"/>
    <x v="8"/>
    <n v="40"/>
    <n v="40"/>
    <n v="120"/>
    <n v="120"/>
    <x v="6"/>
    <x v="0"/>
    <m/>
    <m/>
    <n v="0"/>
  </r>
  <r>
    <x v="126"/>
    <x v="0"/>
    <n v="1"/>
    <n v="0"/>
    <n v="1"/>
    <n v="0"/>
    <n v="5"/>
    <n v="5"/>
    <n v="3"/>
    <x v="6"/>
    <n v="50"/>
    <n v="50"/>
    <n v="180"/>
    <n v="180"/>
    <x v="6"/>
    <x v="0"/>
    <m/>
    <m/>
    <n v="0"/>
  </r>
  <r>
    <x v="126"/>
    <x v="0"/>
    <n v="1"/>
    <n v="0"/>
    <n v="1"/>
    <n v="0"/>
    <n v="5.5"/>
    <n v="5.5"/>
    <n v="2"/>
    <x v="7"/>
    <n v="55"/>
    <n v="55"/>
    <n v="180"/>
    <n v="180"/>
    <x v="6"/>
    <x v="0"/>
    <m/>
    <m/>
    <n v="0"/>
  </r>
  <r>
    <x v="126"/>
    <x v="0"/>
    <n v="1"/>
    <n v="0"/>
    <n v="1"/>
    <n v="0"/>
    <n v="7"/>
    <n v="6"/>
    <n v="1"/>
    <x v="9"/>
    <n v="60"/>
    <n v="60"/>
    <n v="180"/>
    <n v="180"/>
    <x v="6"/>
    <x v="0"/>
    <m/>
    <m/>
    <n v="0"/>
  </r>
  <r>
    <x v="126"/>
    <x v="0"/>
    <n v="1"/>
    <n v="0"/>
    <n v="1"/>
    <n v="0"/>
    <n v="7.5"/>
    <n v="7.5"/>
    <n v="5"/>
    <x v="3"/>
    <m/>
    <n v="57.5"/>
    <n v="180"/>
    <n v="180"/>
    <x v="6"/>
    <x v="0"/>
    <m/>
    <m/>
    <n v="0"/>
  </r>
  <r>
    <x v="126"/>
    <x v="0"/>
    <n v="1"/>
    <n v="0"/>
    <n v="1"/>
    <n v="0"/>
    <n v="7"/>
    <n v="7"/>
    <n v="2"/>
    <x v="7"/>
    <m/>
    <n v="62.5"/>
    <n v="300"/>
    <n v="300"/>
    <x v="6"/>
    <x v="0"/>
    <m/>
    <m/>
    <n v="0"/>
  </r>
  <r>
    <x v="126"/>
    <x v="20"/>
    <n v="1"/>
    <n v="0"/>
    <n v="1"/>
    <n v="0"/>
    <n v="5"/>
    <n v="5"/>
    <m/>
    <x v="2"/>
    <m/>
    <n v="41.3"/>
    <n v="90"/>
    <n v="90"/>
    <x v="6"/>
    <x v="0"/>
    <m/>
    <m/>
    <n v="0"/>
  </r>
  <r>
    <x v="126"/>
    <x v="20"/>
    <n v="1"/>
    <n v="0"/>
    <n v="1"/>
    <n v="0"/>
    <n v="7"/>
    <n v="7"/>
    <m/>
    <x v="1"/>
    <m/>
    <n v="52"/>
    <n v="90"/>
    <n v="90"/>
    <x v="6"/>
    <x v="0"/>
    <m/>
    <m/>
    <n v="0"/>
  </r>
  <r>
    <x v="126"/>
    <x v="20"/>
    <n v="1"/>
    <n v="0"/>
    <n v="1"/>
    <n v="0"/>
    <n v="8"/>
    <n v="8"/>
    <m/>
    <x v="1"/>
    <m/>
    <n v="56.6"/>
    <n v="120"/>
    <n v="120"/>
    <x v="6"/>
    <x v="0"/>
    <m/>
    <m/>
    <n v="0"/>
  </r>
  <r>
    <x v="126"/>
    <x v="40"/>
    <n v="1"/>
    <n v="0"/>
    <n v="1"/>
    <n v="0"/>
    <n v="5"/>
    <n v="5"/>
    <m/>
    <x v="2"/>
    <m/>
    <n v="9"/>
    <n v="10"/>
    <n v="10"/>
    <x v="6"/>
    <x v="4"/>
    <m/>
    <m/>
    <n v="0"/>
  </r>
  <r>
    <x v="126"/>
    <x v="41"/>
    <n v="1"/>
    <n v="0"/>
    <n v="1"/>
    <n v="0"/>
    <n v="5"/>
    <n v="5"/>
    <m/>
    <x v="2"/>
    <m/>
    <n v="9"/>
    <n v="120"/>
    <n v="120"/>
    <x v="6"/>
    <x v="4"/>
    <m/>
    <m/>
    <n v="0"/>
  </r>
  <r>
    <x v="126"/>
    <x v="40"/>
    <n v="1"/>
    <n v="0"/>
    <n v="1"/>
    <n v="0"/>
    <n v="6"/>
    <n v="6"/>
    <m/>
    <x v="2"/>
    <m/>
    <n v="14"/>
    <n v="10"/>
    <n v="10"/>
    <x v="6"/>
    <x v="4"/>
    <m/>
    <m/>
    <n v="0"/>
  </r>
  <r>
    <x v="126"/>
    <x v="41"/>
    <n v="1"/>
    <n v="0"/>
    <n v="1"/>
    <n v="0"/>
    <n v="6"/>
    <n v="6"/>
    <m/>
    <x v="12"/>
    <m/>
    <n v="14"/>
    <n v="120"/>
    <n v="120"/>
    <x v="6"/>
    <x v="4"/>
    <m/>
    <m/>
    <n v="0"/>
  </r>
  <r>
    <x v="126"/>
    <x v="40"/>
    <n v="1"/>
    <n v="0"/>
    <n v="1"/>
    <n v="0"/>
    <n v="8"/>
    <n v="8"/>
    <m/>
    <x v="12"/>
    <m/>
    <n v="18"/>
    <n v="10"/>
    <n v="10"/>
    <x v="6"/>
    <x v="4"/>
    <m/>
    <m/>
    <n v="0"/>
  </r>
  <r>
    <x v="126"/>
    <x v="41"/>
    <n v="1"/>
    <n v="0"/>
    <n v="1"/>
    <n v="0"/>
    <n v="8"/>
    <n v="8"/>
    <m/>
    <x v="5"/>
    <m/>
    <n v="18"/>
    <n v="120"/>
    <n v="120"/>
    <x v="6"/>
    <x v="4"/>
    <m/>
    <m/>
    <n v="0"/>
  </r>
  <r>
    <x v="126"/>
    <x v="36"/>
    <n v="1"/>
    <n v="0"/>
    <n v="1"/>
    <n v="0"/>
    <n v="5"/>
    <n v="5"/>
    <m/>
    <x v="2"/>
    <m/>
    <n v="52"/>
    <n v="10"/>
    <n v="10"/>
    <x v="6"/>
    <x v="4"/>
    <m/>
    <m/>
    <n v="0"/>
  </r>
  <r>
    <x v="126"/>
    <x v="37"/>
    <n v="1"/>
    <n v="0"/>
    <n v="1"/>
    <n v="0"/>
    <n v="5"/>
    <n v="5"/>
    <m/>
    <x v="2"/>
    <m/>
    <n v="52"/>
    <n v="120"/>
    <n v="120"/>
    <x v="6"/>
    <x v="4"/>
    <m/>
    <m/>
    <n v="0"/>
  </r>
  <r>
    <x v="126"/>
    <x v="36"/>
    <n v="1"/>
    <n v="0"/>
    <n v="1"/>
    <n v="0"/>
    <n v="7"/>
    <n v="7"/>
    <m/>
    <x v="2"/>
    <m/>
    <n v="59"/>
    <n v="10"/>
    <n v="10"/>
    <x v="6"/>
    <x v="4"/>
    <m/>
    <m/>
    <n v="0"/>
  </r>
  <r>
    <x v="126"/>
    <x v="37"/>
    <n v="1"/>
    <n v="0"/>
    <n v="1"/>
    <n v="0"/>
    <n v="7"/>
    <n v="7"/>
    <m/>
    <x v="2"/>
    <m/>
    <n v="59"/>
    <n v="120"/>
    <n v="120"/>
    <x v="6"/>
    <x v="4"/>
    <m/>
    <m/>
    <n v="0"/>
  </r>
  <r>
    <x v="126"/>
    <x v="36"/>
    <n v="1"/>
    <n v="0"/>
    <n v="1"/>
    <n v="0"/>
    <n v="8"/>
    <n v="8"/>
    <m/>
    <x v="10"/>
    <m/>
    <n v="66"/>
    <n v="10"/>
    <n v="10"/>
    <x v="6"/>
    <x v="4"/>
    <m/>
    <m/>
    <n v="0"/>
  </r>
  <r>
    <x v="126"/>
    <x v="37"/>
    <n v="1"/>
    <n v="0"/>
    <n v="1"/>
    <n v="0"/>
    <n v="8"/>
    <n v="8"/>
    <m/>
    <x v="10"/>
    <m/>
    <n v="66"/>
    <n v="120"/>
    <n v="120"/>
    <x v="6"/>
    <x v="4"/>
    <m/>
    <m/>
    <n v="0"/>
  </r>
  <r>
    <x v="126"/>
    <x v="42"/>
    <n v="1"/>
    <n v="0"/>
    <n v="1"/>
    <n v="0"/>
    <n v="5"/>
    <n v="5"/>
    <m/>
    <x v="2"/>
    <m/>
    <n v="6"/>
    <n v="90"/>
    <n v="90"/>
    <x v="6"/>
    <x v="0"/>
    <m/>
    <m/>
    <n v="0"/>
  </r>
  <r>
    <x v="126"/>
    <x v="42"/>
    <n v="1"/>
    <n v="0"/>
    <n v="1"/>
    <n v="0"/>
    <n v="6"/>
    <n v="6"/>
    <m/>
    <x v="2"/>
    <m/>
    <n v="6"/>
    <n v="90"/>
    <n v="90"/>
    <x v="6"/>
    <x v="0"/>
    <m/>
    <m/>
    <n v="0"/>
  </r>
  <r>
    <x v="126"/>
    <x v="42"/>
    <n v="1"/>
    <n v="0"/>
    <n v="1"/>
    <n v="0"/>
    <n v="7"/>
    <n v="7"/>
    <m/>
    <x v="12"/>
    <m/>
    <n v="6"/>
    <n v="90"/>
    <n v="90"/>
    <x v="6"/>
    <x v="0"/>
    <m/>
    <m/>
    <n v="0"/>
  </r>
  <r>
    <x v="126"/>
    <x v="42"/>
    <n v="1"/>
    <n v="0"/>
    <n v="1"/>
    <n v="0"/>
    <n v="8"/>
    <n v="8"/>
    <m/>
    <x v="2"/>
    <m/>
    <n v="6"/>
    <n v="1"/>
    <n v="1"/>
    <x v="6"/>
    <x v="0"/>
    <m/>
    <m/>
    <n v="0"/>
  </r>
  <r>
    <x v="127"/>
    <x v="4"/>
    <n v="1"/>
    <n v="0"/>
    <n v="1"/>
    <n v="0"/>
    <n v="5"/>
    <n v="5"/>
    <n v="8"/>
    <x v="1"/>
    <n v="50"/>
    <n v="50"/>
    <n v="120"/>
    <n v="120"/>
    <x v="6"/>
    <x v="2"/>
    <m/>
    <m/>
    <n v="0"/>
  </r>
  <r>
    <x v="127"/>
    <x v="4"/>
    <n v="1"/>
    <n v="0"/>
    <n v="1"/>
    <n v="0"/>
    <n v="5"/>
    <n v="5"/>
    <n v="6"/>
    <x v="5"/>
    <n v="60"/>
    <n v="60"/>
    <n v="120"/>
    <n v="120"/>
    <x v="6"/>
    <x v="2"/>
    <m/>
    <m/>
    <n v="0"/>
  </r>
  <r>
    <x v="127"/>
    <x v="4"/>
    <n v="1"/>
    <n v="0"/>
    <n v="1"/>
    <n v="0"/>
    <n v="5"/>
    <n v="5"/>
    <n v="5"/>
    <x v="3"/>
    <n v="70"/>
    <n v="70"/>
    <n v="120"/>
    <n v="120"/>
    <x v="6"/>
    <x v="2"/>
    <m/>
    <m/>
    <n v="0"/>
  </r>
  <r>
    <x v="127"/>
    <x v="4"/>
    <n v="1"/>
    <n v="0"/>
    <n v="1"/>
    <n v="0"/>
    <n v="6"/>
    <n v="5"/>
    <n v="3"/>
    <x v="6"/>
    <n v="80"/>
    <n v="80"/>
    <n v="120"/>
    <n v="120"/>
    <x v="6"/>
    <x v="2"/>
    <m/>
    <m/>
    <n v="0"/>
  </r>
  <r>
    <x v="127"/>
    <x v="4"/>
    <n v="1"/>
    <n v="0"/>
    <n v="1"/>
    <n v="0"/>
    <n v="6.5"/>
    <n v="6"/>
    <n v="3"/>
    <x v="6"/>
    <n v="90"/>
    <n v="90"/>
    <n v="120"/>
    <n v="120"/>
    <x v="6"/>
    <x v="2"/>
    <m/>
    <m/>
    <n v="0"/>
  </r>
  <r>
    <x v="127"/>
    <x v="0"/>
    <n v="1"/>
    <n v="0"/>
    <n v="1"/>
    <n v="0"/>
    <n v="5"/>
    <n v="5"/>
    <n v="2"/>
    <x v="7"/>
    <n v="25"/>
    <n v="30"/>
    <n v="120"/>
    <n v="120"/>
    <x v="6"/>
    <x v="0"/>
    <m/>
    <m/>
    <n v="0"/>
  </r>
  <r>
    <x v="127"/>
    <x v="0"/>
    <n v="1"/>
    <n v="0"/>
    <n v="1"/>
    <n v="0"/>
    <n v="5"/>
    <n v="5"/>
    <n v="2"/>
    <x v="7"/>
    <n v="35"/>
    <n v="40"/>
    <n v="120"/>
    <n v="120"/>
    <x v="6"/>
    <x v="0"/>
    <m/>
    <m/>
    <n v="0"/>
  </r>
  <r>
    <x v="127"/>
    <x v="0"/>
    <n v="1"/>
    <n v="0"/>
    <n v="1"/>
    <n v="0"/>
    <n v="5"/>
    <n v="5"/>
    <n v="2"/>
    <x v="7"/>
    <n v="45"/>
    <n v="45"/>
    <n v="180"/>
    <n v="180"/>
    <x v="6"/>
    <x v="0"/>
    <m/>
    <m/>
    <n v="0"/>
  </r>
  <r>
    <x v="127"/>
    <x v="0"/>
    <n v="1"/>
    <n v="0"/>
    <n v="1"/>
    <n v="0"/>
    <n v="5"/>
    <n v="5"/>
    <n v="2"/>
    <x v="7"/>
    <n v="50"/>
    <n v="50"/>
    <n v="180"/>
    <n v="180"/>
    <x v="6"/>
    <x v="0"/>
    <m/>
    <m/>
    <n v="0"/>
  </r>
  <r>
    <x v="127"/>
    <x v="0"/>
    <n v="1"/>
    <n v="0"/>
    <n v="1"/>
    <n v="0"/>
    <n v="5"/>
    <n v="5"/>
    <n v="2"/>
    <x v="7"/>
    <n v="50"/>
    <n v="50"/>
    <n v="180"/>
    <n v="180"/>
    <x v="6"/>
    <x v="0"/>
    <m/>
    <m/>
    <n v="0"/>
  </r>
  <r>
    <x v="127"/>
    <x v="14"/>
    <n v="1"/>
    <n v="0"/>
    <n v="1"/>
    <n v="0"/>
    <n v="5"/>
    <n v="5"/>
    <m/>
    <x v="1"/>
    <m/>
    <n v="18"/>
    <n v="120"/>
    <n v="120"/>
    <x v="6"/>
    <x v="0"/>
    <m/>
    <m/>
    <n v="0"/>
  </r>
  <r>
    <x v="127"/>
    <x v="14"/>
    <n v="1"/>
    <n v="0"/>
    <n v="1"/>
    <n v="0"/>
    <n v="6"/>
    <n v="6"/>
    <m/>
    <x v="1"/>
    <m/>
    <n v="18"/>
    <n v="120"/>
    <n v="120"/>
    <x v="6"/>
    <x v="0"/>
    <m/>
    <m/>
    <n v="0"/>
  </r>
  <r>
    <x v="127"/>
    <x v="14"/>
    <n v="1"/>
    <n v="0"/>
    <n v="1"/>
    <n v="0"/>
    <n v="7"/>
    <n v="7"/>
    <m/>
    <x v="1"/>
    <m/>
    <n v="20.3"/>
    <n v="120"/>
    <n v="120"/>
    <x v="6"/>
    <x v="0"/>
    <m/>
    <m/>
    <n v="0"/>
  </r>
  <r>
    <x v="127"/>
    <x v="7"/>
    <n v="1"/>
    <n v="0"/>
    <n v="1"/>
    <n v="0"/>
    <n v="5"/>
    <n v="5"/>
    <m/>
    <x v="14"/>
    <m/>
    <n v="0"/>
    <n v="120"/>
    <n v="120"/>
    <x v="6"/>
    <x v="0"/>
    <m/>
    <m/>
    <n v="0"/>
  </r>
  <r>
    <x v="127"/>
    <x v="7"/>
    <n v="1"/>
    <n v="0"/>
    <n v="1"/>
    <n v="0"/>
    <n v="6"/>
    <n v="6"/>
    <m/>
    <x v="14"/>
    <m/>
    <n v="0"/>
    <n v="120"/>
    <n v="120"/>
    <x v="6"/>
    <x v="0"/>
    <m/>
    <m/>
    <n v="0"/>
  </r>
  <r>
    <x v="127"/>
    <x v="7"/>
    <n v="1"/>
    <n v="0"/>
    <n v="1"/>
    <n v="0"/>
    <n v="7"/>
    <n v="7"/>
    <m/>
    <x v="14"/>
    <m/>
    <n v="0"/>
    <n v="120"/>
    <n v="120"/>
    <x v="6"/>
    <x v="0"/>
    <m/>
    <m/>
    <n v="0"/>
  </r>
  <r>
    <x v="127"/>
    <x v="43"/>
    <n v="1"/>
    <n v="0"/>
    <n v="1"/>
    <n v="0"/>
    <n v="5"/>
    <n v="5"/>
    <m/>
    <x v="14"/>
    <m/>
    <n v="0"/>
    <n v="120"/>
    <n v="120"/>
    <x v="6"/>
    <x v="0"/>
    <m/>
    <m/>
    <n v="0"/>
  </r>
  <r>
    <x v="127"/>
    <x v="43"/>
    <n v="1"/>
    <n v="0"/>
    <n v="1"/>
    <n v="0"/>
    <n v="6"/>
    <n v="6"/>
    <m/>
    <x v="14"/>
    <m/>
    <n v="0"/>
    <n v="120"/>
    <n v="120"/>
    <x v="6"/>
    <x v="0"/>
    <m/>
    <m/>
    <n v="0"/>
  </r>
  <r>
    <x v="127"/>
    <x v="43"/>
    <n v="1"/>
    <n v="0"/>
    <n v="1"/>
    <n v="0"/>
    <n v="7"/>
    <n v="7"/>
    <m/>
    <x v="14"/>
    <m/>
    <n v="0"/>
    <n v="1"/>
    <n v="1"/>
    <x v="6"/>
    <x v="0"/>
    <m/>
    <m/>
    <n v="0"/>
  </r>
  <r>
    <x v="128"/>
    <x v="10"/>
    <n v="1"/>
    <n v="0"/>
    <n v="1"/>
    <n v="0"/>
    <n v="5"/>
    <n v="5"/>
    <n v="5"/>
    <x v="3"/>
    <n v="75"/>
    <n v="75"/>
    <n v="90"/>
    <n v="90"/>
    <x v="7"/>
    <x v="0"/>
    <m/>
    <m/>
    <n v="0"/>
  </r>
  <r>
    <x v="128"/>
    <x v="10"/>
    <n v="1"/>
    <n v="0"/>
    <n v="1"/>
    <n v="0"/>
    <n v="6"/>
    <n v="5"/>
    <n v="3"/>
    <x v="8"/>
    <n v="105"/>
    <n v="105"/>
    <n v="180"/>
    <n v="180"/>
    <x v="7"/>
    <x v="0"/>
    <m/>
    <m/>
    <n v="0"/>
  </r>
  <r>
    <x v="128"/>
    <x v="10"/>
    <n v="1"/>
    <n v="0"/>
    <n v="1"/>
    <n v="0"/>
    <n v="7"/>
    <n v="6.5"/>
    <n v="2"/>
    <x v="7"/>
    <n v="125"/>
    <n v="125"/>
    <n v="300"/>
    <n v="300"/>
    <x v="7"/>
    <x v="0"/>
    <m/>
    <m/>
    <n v="0"/>
  </r>
  <r>
    <x v="128"/>
    <x v="10"/>
    <n v="1"/>
    <n v="0"/>
    <n v="1"/>
    <n v="0"/>
    <n v="8"/>
    <n v="7.5"/>
    <n v="1"/>
    <x v="9"/>
    <n v="135"/>
    <n v="135"/>
    <n v="300"/>
    <n v="300"/>
    <x v="7"/>
    <x v="0"/>
    <m/>
    <m/>
    <n v="0"/>
  </r>
  <r>
    <x v="128"/>
    <x v="10"/>
    <n v="1"/>
    <n v="0"/>
    <n v="1"/>
    <n v="0"/>
    <n v="9"/>
    <n v="8"/>
    <n v="1"/>
    <x v="9"/>
    <n v="140"/>
    <n v="140"/>
    <n v="480"/>
    <n v="480"/>
    <x v="7"/>
    <x v="0"/>
    <m/>
    <m/>
    <n v="0"/>
  </r>
  <r>
    <x v="128"/>
    <x v="10"/>
    <n v="1"/>
    <n v="0"/>
    <n v="1"/>
    <n v="0"/>
    <n v="9.5"/>
    <n v="8.5"/>
    <n v="1"/>
    <x v="9"/>
    <n v="145"/>
    <n v="145"/>
    <n v="480"/>
    <n v="480"/>
    <x v="7"/>
    <x v="0"/>
    <m/>
    <m/>
    <n v="0"/>
  </r>
  <r>
    <x v="128"/>
    <x v="10"/>
    <n v="1"/>
    <n v="0"/>
    <n v="1"/>
    <n v="0"/>
    <n v="10"/>
    <n v="0"/>
    <n v="1"/>
    <x v="9"/>
    <n v="150"/>
    <n v="150"/>
    <n v="480"/>
    <n v="480"/>
    <x v="7"/>
    <x v="0"/>
    <m/>
    <m/>
    <n v="0"/>
  </r>
  <r>
    <x v="128"/>
    <x v="10"/>
    <n v="1"/>
    <n v="0"/>
    <n v="1"/>
    <n v="0"/>
    <m/>
    <n v="9"/>
    <m/>
    <x v="9"/>
    <m/>
    <n v="150"/>
    <m/>
    <n v="0"/>
    <x v="7"/>
    <x v="0"/>
    <m/>
    <m/>
    <n v="0"/>
  </r>
  <r>
    <x v="128"/>
    <x v="0"/>
    <n v="1"/>
    <n v="0"/>
    <n v="1"/>
    <n v="0"/>
    <n v="5"/>
    <n v="0"/>
    <n v="5"/>
    <x v="3"/>
    <n v="20"/>
    <n v="20"/>
    <n v="90"/>
    <n v="90"/>
    <x v="7"/>
    <x v="0"/>
    <m/>
    <m/>
    <n v="0"/>
  </r>
  <r>
    <x v="128"/>
    <x v="0"/>
    <n v="1"/>
    <n v="0"/>
    <n v="1"/>
    <n v="0"/>
    <n v="5"/>
    <n v="5"/>
    <n v="4"/>
    <x v="3"/>
    <n v="40"/>
    <n v="40"/>
    <n v="120"/>
    <n v="120"/>
    <x v="7"/>
    <x v="0"/>
    <m/>
    <m/>
    <n v="0"/>
  </r>
  <r>
    <x v="128"/>
    <x v="0"/>
    <n v="1"/>
    <n v="0"/>
    <n v="1"/>
    <n v="0"/>
    <n v="6"/>
    <n v="5"/>
    <n v="3"/>
    <x v="6"/>
    <n v="50"/>
    <n v="50"/>
    <n v="120"/>
    <n v="120"/>
    <x v="7"/>
    <x v="0"/>
    <m/>
    <m/>
    <n v="0"/>
  </r>
  <r>
    <x v="128"/>
    <x v="0"/>
    <n v="1"/>
    <n v="0"/>
    <n v="1"/>
    <n v="0"/>
    <n v="7"/>
    <n v="6"/>
    <n v="2"/>
    <x v="7"/>
    <n v="60"/>
    <n v="60"/>
    <n v="180"/>
    <n v="180"/>
    <x v="7"/>
    <x v="0"/>
    <m/>
    <m/>
    <n v="0"/>
  </r>
  <r>
    <x v="128"/>
    <x v="0"/>
    <n v="1"/>
    <n v="0"/>
    <n v="1"/>
    <n v="0"/>
    <n v="8"/>
    <n v="7"/>
    <n v="1"/>
    <x v="9"/>
    <n v="65"/>
    <n v="65"/>
    <n v="300"/>
    <n v="300"/>
    <x v="7"/>
    <x v="0"/>
    <m/>
    <m/>
    <n v="0"/>
  </r>
  <r>
    <x v="128"/>
    <x v="0"/>
    <n v="1"/>
    <n v="0"/>
    <n v="1"/>
    <n v="0"/>
    <n v="9"/>
    <n v="8.5"/>
    <n v="1"/>
    <x v="9"/>
    <n v="70"/>
    <n v="70"/>
    <n v="480"/>
    <n v="480"/>
    <x v="7"/>
    <x v="0"/>
    <m/>
    <m/>
    <n v="0"/>
  </r>
  <r>
    <x v="128"/>
    <x v="0"/>
    <n v="1"/>
    <n v="0"/>
    <n v="1"/>
    <n v="0"/>
    <n v="9.5"/>
    <n v="10"/>
    <n v="1"/>
    <x v="9"/>
    <n v="75"/>
    <n v="75"/>
    <n v="480"/>
    <n v="480"/>
    <x v="7"/>
    <x v="0"/>
    <m/>
    <m/>
    <n v="0"/>
  </r>
  <r>
    <x v="128"/>
    <x v="0"/>
    <n v="1"/>
    <n v="0"/>
    <n v="1"/>
    <n v="0"/>
    <n v="10"/>
    <n v="0"/>
    <n v="1"/>
    <x v="14"/>
    <n v="77.5"/>
    <n v="77.5"/>
    <n v="480"/>
    <n v="480"/>
    <x v="7"/>
    <x v="0"/>
    <m/>
    <m/>
    <n v="0"/>
  </r>
  <r>
    <x v="128"/>
    <x v="0"/>
    <n v="1"/>
    <n v="0"/>
    <n v="1"/>
    <n v="0"/>
    <m/>
    <n v="10"/>
    <m/>
    <x v="9"/>
    <m/>
    <n v="75"/>
    <m/>
    <n v="0"/>
    <x v="7"/>
    <x v="0"/>
    <m/>
    <m/>
    <n v="0"/>
  </r>
  <r>
    <x v="128"/>
    <x v="4"/>
    <n v="1"/>
    <n v="0"/>
    <n v="1"/>
    <n v="0"/>
    <n v="5"/>
    <n v="5"/>
    <n v="5"/>
    <x v="3"/>
    <n v="60"/>
    <n v="70"/>
    <n v="90"/>
    <n v="90"/>
    <x v="7"/>
    <x v="2"/>
    <m/>
    <m/>
    <n v="0"/>
  </r>
  <r>
    <x v="128"/>
    <x v="4"/>
    <n v="1"/>
    <n v="0"/>
    <n v="1"/>
    <n v="0"/>
    <n v="5"/>
    <n v="5"/>
    <n v="4"/>
    <x v="8"/>
    <n v="90"/>
    <n v="90"/>
    <n v="120"/>
    <n v="120"/>
    <x v="7"/>
    <x v="0"/>
    <m/>
    <m/>
    <n v="0"/>
  </r>
  <r>
    <x v="128"/>
    <x v="4"/>
    <n v="1"/>
    <n v="0"/>
    <n v="1"/>
    <n v="0"/>
    <n v="6"/>
    <n v="5"/>
    <n v="3"/>
    <x v="6"/>
    <n v="115"/>
    <n v="115"/>
    <n v="180"/>
    <n v="180"/>
    <x v="7"/>
    <x v="0"/>
    <m/>
    <m/>
    <n v="0"/>
  </r>
  <r>
    <x v="128"/>
    <x v="4"/>
    <n v="1"/>
    <n v="0"/>
    <n v="1"/>
    <n v="0"/>
    <n v="7"/>
    <n v="7"/>
    <n v="2"/>
    <x v="7"/>
    <n v="130"/>
    <n v="130"/>
    <n v="300"/>
    <n v="300"/>
    <x v="7"/>
    <x v="0"/>
    <m/>
    <m/>
    <n v="0"/>
  </r>
  <r>
    <x v="128"/>
    <x v="4"/>
    <n v="1"/>
    <n v="0"/>
    <n v="1"/>
    <n v="0"/>
    <n v="8"/>
    <n v="8"/>
    <n v="1"/>
    <x v="9"/>
    <n v="140"/>
    <n v="140"/>
    <n v="480"/>
    <n v="480"/>
    <x v="7"/>
    <x v="0"/>
    <m/>
    <m/>
    <n v="0"/>
  </r>
  <r>
    <x v="128"/>
    <x v="4"/>
    <n v="1"/>
    <n v="0"/>
    <n v="1"/>
    <n v="0"/>
    <n v="9"/>
    <n v="9"/>
    <n v="1"/>
    <x v="9"/>
    <n v="150"/>
    <n v="150"/>
    <n v="480"/>
    <n v="480"/>
    <x v="7"/>
    <x v="0"/>
    <m/>
    <m/>
    <n v="0"/>
  </r>
  <r>
    <x v="128"/>
    <x v="4"/>
    <n v="1"/>
    <n v="0"/>
    <n v="1"/>
    <n v="0"/>
    <n v="9.5"/>
    <n v="8.5"/>
    <n v="1"/>
    <x v="9"/>
    <n v="155"/>
    <n v="155"/>
    <n v="480"/>
    <n v="480"/>
    <x v="7"/>
    <x v="0"/>
    <m/>
    <m/>
    <n v="0"/>
  </r>
  <r>
    <x v="128"/>
    <x v="4"/>
    <n v="1"/>
    <n v="0"/>
    <n v="1"/>
    <n v="0"/>
    <n v="10"/>
    <n v="10"/>
    <n v="1"/>
    <x v="9"/>
    <n v="160"/>
    <n v="160"/>
    <n v="1"/>
    <n v="1"/>
    <x v="7"/>
    <x v="0"/>
    <m/>
    <m/>
    <n v="0"/>
  </r>
  <r>
    <x v="128"/>
    <x v="4"/>
    <n v="1"/>
    <n v="0"/>
    <n v="1"/>
    <n v="0"/>
    <m/>
    <n v="10"/>
    <m/>
    <x v="9"/>
    <m/>
    <n v="160"/>
    <m/>
    <n v="0"/>
    <x v="7"/>
    <x v="0"/>
    <m/>
    <m/>
    <n v="0"/>
  </r>
  <r>
    <x v="129"/>
    <x v="10"/>
    <n v="1"/>
    <n v="0"/>
    <n v="1"/>
    <n v="0"/>
    <n v="5"/>
    <n v="5"/>
    <n v="5"/>
    <x v="3"/>
    <n v="60"/>
    <n v="70"/>
    <n v="90"/>
    <n v="90"/>
    <x v="8"/>
    <x v="0"/>
    <m/>
    <m/>
    <n v="0"/>
  </r>
  <r>
    <x v="129"/>
    <x v="10"/>
    <n v="1"/>
    <n v="0"/>
    <n v="1"/>
    <n v="0"/>
    <n v="5"/>
    <n v="5"/>
    <n v="4"/>
    <x v="8"/>
    <n v="80"/>
    <n v="80"/>
    <n v="120"/>
    <n v="120"/>
    <x v="8"/>
    <x v="0"/>
    <m/>
    <m/>
    <n v="0"/>
  </r>
  <r>
    <x v="129"/>
    <x v="10"/>
    <n v="1"/>
    <n v="0"/>
    <n v="1"/>
    <n v="0"/>
    <n v="6"/>
    <n v="5"/>
    <n v="3"/>
    <x v="6"/>
    <n v="90"/>
    <n v="90"/>
    <n v="180"/>
    <n v="180"/>
    <x v="8"/>
    <x v="0"/>
    <m/>
    <m/>
    <n v="0"/>
  </r>
  <r>
    <x v="129"/>
    <x v="10"/>
    <n v="1"/>
    <n v="0"/>
    <n v="1"/>
    <n v="0"/>
    <n v="6"/>
    <n v="5"/>
    <n v="2"/>
    <x v="7"/>
    <n v="100"/>
    <n v="100"/>
    <n v="180"/>
    <n v="180"/>
    <x v="8"/>
    <x v="0"/>
    <m/>
    <m/>
    <n v="0"/>
  </r>
  <r>
    <x v="129"/>
    <x v="10"/>
    <n v="1"/>
    <n v="0"/>
    <n v="1"/>
    <n v="0"/>
    <n v="6.5"/>
    <n v="5"/>
    <n v="1"/>
    <x v="9"/>
    <n v="110"/>
    <n v="110"/>
    <n v="180"/>
    <n v="180"/>
    <x v="8"/>
    <x v="0"/>
    <m/>
    <m/>
    <n v="0"/>
  </r>
  <r>
    <x v="129"/>
    <x v="10"/>
    <n v="1"/>
    <n v="0"/>
    <n v="1"/>
    <n v="0"/>
    <n v="6.5"/>
    <n v="7"/>
    <n v="3"/>
    <x v="6"/>
    <n v="102.5"/>
    <n v="102.5"/>
    <n v="180"/>
    <n v="180"/>
    <x v="8"/>
    <x v="0"/>
    <m/>
    <m/>
    <n v="0"/>
  </r>
  <r>
    <x v="129"/>
    <x v="10"/>
    <n v="1"/>
    <n v="0"/>
    <n v="1"/>
    <n v="0"/>
    <n v="5"/>
    <n v="5"/>
    <n v="3"/>
    <x v="6"/>
    <n v="85"/>
    <n v="85"/>
    <n v="120"/>
    <n v="120"/>
    <x v="8"/>
    <x v="0"/>
    <m/>
    <m/>
    <n v="0"/>
  </r>
  <r>
    <x v="129"/>
    <x v="10"/>
    <n v="1"/>
    <n v="0"/>
    <n v="1"/>
    <n v="0"/>
    <n v="5.5"/>
    <n v="0"/>
    <n v="3"/>
    <x v="6"/>
    <n v="85"/>
    <n v="85"/>
    <n v="300"/>
    <n v="300"/>
    <x v="8"/>
    <x v="0"/>
    <m/>
    <m/>
    <n v="0"/>
  </r>
  <r>
    <x v="129"/>
    <x v="11"/>
    <n v="1"/>
    <n v="0"/>
    <n v="1"/>
    <n v="0"/>
    <n v="5"/>
    <n v="5"/>
    <m/>
    <x v="1"/>
    <m/>
    <n v="28.3"/>
    <n v="90"/>
    <n v="90"/>
    <x v="8"/>
    <x v="8"/>
    <m/>
    <m/>
    <n v="0"/>
  </r>
  <r>
    <x v="129"/>
    <x v="11"/>
    <n v="1"/>
    <n v="0"/>
    <n v="1"/>
    <n v="0"/>
    <n v="6"/>
    <n v="6"/>
    <m/>
    <x v="1"/>
    <m/>
    <n v="28.3"/>
    <n v="90"/>
    <n v="90"/>
    <x v="8"/>
    <x v="8"/>
    <m/>
    <m/>
    <n v="0"/>
  </r>
  <r>
    <x v="129"/>
    <x v="11"/>
    <n v="1"/>
    <n v="0"/>
    <n v="1"/>
    <n v="0"/>
    <n v="7"/>
    <n v="7"/>
    <m/>
    <x v="1"/>
    <m/>
    <n v="28.3"/>
    <n v="120"/>
    <n v="120"/>
    <x v="8"/>
    <x v="8"/>
    <m/>
    <m/>
    <n v="0"/>
  </r>
  <r>
    <x v="129"/>
    <x v="18"/>
    <n v="1"/>
    <n v="0"/>
    <n v="1"/>
    <n v="0"/>
    <n v="5"/>
    <n v="5"/>
    <m/>
    <x v="10"/>
    <m/>
    <n v="16.3"/>
    <n v="90"/>
    <n v="90"/>
    <x v="8"/>
    <x v="8"/>
    <m/>
    <m/>
    <n v="0"/>
  </r>
  <r>
    <x v="129"/>
    <x v="18"/>
    <n v="1"/>
    <n v="0"/>
    <n v="1"/>
    <n v="0"/>
    <n v="6"/>
    <n v="6"/>
    <m/>
    <x v="5"/>
    <m/>
    <n v="16.3"/>
    <n v="90"/>
    <n v="90"/>
    <x v="8"/>
    <x v="8"/>
    <m/>
    <m/>
    <n v="0"/>
  </r>
  <r>
    <x v="129"/>
    <x v="18"/>
    <n v="1"/>
    <n v="0"/>
    <n v="1"/>
    <n v="0"/>
    <n v="7"/>
    <n v="7"/>
    <m/>
    <x v="1"/>
    <m/>
    <n v="31.3"/>
    <n v="120"/>
    <n v="120"/>
    <x v="8"/>
    <x v="0"/>
    <m/>
    <m/>
    <n v="0"/>
  </r>
  <r>
    <x v="129"/>
    <x v="38"/>
    <n v="1"/>
    <n v="0"/>
    <n v="1"/>
    <n v="0"/>
    <n v="6"/>
    <n v="6"/>
    <m/>
    <x v="2"/>
    <m/>
    <n v="36"/>
    <n v="10"/>
    <n v="10"/>
    <x v="8"/>
    <x v="4"/>
    <m/>
    <m/>
    <n v="0"/>
  </r>
  <r>
    <x v="129"/>
    <x v="39"/>
    <n v="1"/>
    <n v="0"/>
    <n v="1"/>
    <n v="0"/>
    <n v="6"/>
    <n v="6"/>
    <m/>
    <x v="4"/>
    <m/>
    <n v="63"/>
    <n v="90"/>
    <n v="90"/>
    <x v="8"/>
    <x v="4"/>
    <m/>
    <m/>
    <n v="0"/>
  </r>
  <r>
    <x v="129"/>
    <x v="38"/>
    <n v="1"/>
    <n v="0"/>
    <n v="1"/>
    <n v="0"/>
    <n v="6"/>
    <n v="6"/>
    <m/>
    <x v="1"/>
    <m/>
    <n v="43"/>
    <n v="10"/>
    <n v="10"/>
    <x v="8"/>
    <x v="4"/>
    <m/>
    <m/>
    <n v="0"/>
  </r>
  <r>
    <x v="129"/>
    <x v="39"/>
    <n v="1"/>
    <n v="0"/>
    <n v="1"/>
    <n v="0"/>
    <n v="6"/>
    <n v="6"/>
    <m/>
    <x v="0"/>
    <m/>
    <n v="77"/>
    <n v="90"/>
    <n v="90"/>
    <x v="8"/>
    <x v="4"/>
    <m/>
    <m/>
    <n v="0"/>
  </r>
  <r>
    <x v="129"/>
    <x v="38"/>
    <n v="1"/>
    <n v="0"/>
    <n v="1"/>
    <n v="0"/>
    <n v="7"/>
    <n v="7"/>
    <m/>
    <x v="1"/>
    <m/>
    <n v="43"/>
    <n v="10"/>
    <n v="10"/>
    <x v="8"/>
    <x v="4"/>
    <m/>
    <m/>
    <n v="0"/>
  </r>
  <r>
    <x v="129"/>
    <x v="39"/>
    <n v="1"/>
    <n v="0"/>
    <n v="1"/>
    <n v="0"/>
    <n v="7"/>
    <n v="7"/>
    <m/>
    <x v="0"/>
    <m/>
    <n v="77"/>
    <n v="120"/>
    <n v="120"/>
    <x v="8"/>
    <x v="4"/>
    <m/>
    <m/>
    <n v="0"/>
  </r>
  <r>
    <x v="129"/>
    <x v="32"/>
    <n v="1"/>
    <n v="0"/>
    <n v="1"/>
    <n v="0"/>
    <n v="6"/>
    <n v="6"/>
    <m/>
    <x v="1"/>
    <m/>
    <n v="45"/>
    <n v="120"/>
    <n v="120"/>
    <x v="8"/>
    <x v="0"/>
    <m/>
    <m/>
    <n v="0"/>
  </r>
  <r>
    <x v="129"/>
    <x v="32"/>
    <n v="1"/>
    <n v="0"/>
    <n v="1"/>
    <n v="0"/>
    <n v="7"/>
    <n v="7"/>
    <m/>
    <x v="1"/>
    <m/>
    <n v="45"/>
    <n v="120"/>
    <n v="120"/>
    <x v="8"/>
    <x v="0"/>
    <m/>
    <m/>
    <n v="0"/>
  </r>
  <r>
    <x v="129"/>
    <x v="32"/>
    <n v="1"/>
    <n v="0"/>
    <n v="1"/>
    <n v="0"/>
    <n v="7"/>
    <n v="7"/>
    <m/>
    <x v="1"/>
    <m/>
    <n v="45"/>
    <n v="1"/>
    <n v="1"/>
    <x v="8"/>
    <x v="0"/>
    <m/>
    <m/>
    <n v="0"/>
  </r>
  <r>
    <x v="130"/>
    <x v="0"/>
    <n v="1"/>
    <n v="0"/>
    <n v="1"/>
    <n v="0"/>
    <n v="5"/>
    <n v="5"/>
    <n v="4"/>
    <x v="8"/>
    <n v="20"/>
    <n v="20"/>
    <n v="90"/>
    <n v="90"/>
    <x v="8"/>
    <x v="0"/>
    <m/>
    <m/>
    <n v="0"/>
  </r>
  <r>
    <x v="130"/>
    <x v="0"/>
    <n v="1"/>
    <n v="0"/>
    <n v="1"/>
    <n v="0"/>
    <n v="5"/>
    <n v="5"/>
    <n v="4"/>
    <x v="8"/>
    <n v="30"/>
    <n v="30"/>
    <n v="90"/>
    <n v="90"/>
    <x v="8"/>
    <x v="0"/>
    <m/>
    <m/>
    <n v="0"/>
  </r>
  <r>
    <x v="130"/>
    <x v="0"/>
    <n v="1"/>
    <n v="0"/>
    <n v="1"/>
    <n v="0"/>
    <n v="5"/>
    <n v="5"/>
    <n v="4"/>
    <x v="8"/>
    <n v="40"/>
    <n v="40"/>
    <n v="120"/>
    <n v="120"/>
    <x v="8"/>
    <x v="0"/>
    <m/>
    <m/>
    <n v="0"/>
  </r>
  <r>
    <x v="130"/>
    <x v="0"/>
    <n v="1"/>
    <n v="0"/>
    <n v="1"/>
    <n v="0"/>
    <n v="5"/>
    <n v="5"/>
    <n v="4"/>
    <x v="8"/>
    <n v="45"/>
    <n v="45"/>
    <n v="180"/>
    <n v="180"/>
    <x v="8"/>
    <x v="0"/>
    <m/>
    <m/>
    <n v="0"/>
  </r>
  <r>
    <x v="130"/>
    <x v="0"/>
    <n v="1"/>
    <n v="0"/>
    <n v="1"/>
    <n v="0"/>
    <n v="5.5"/>
    <n v="5"/>
    <n v="4"/>
    <x v="8"/>
    <n v="50"/>
    <n v="50"/>
    <n v="180"/>
    <n v="180"/>
    <x v="8"/>
    <x v="0"/>
    <m/>
    <m/>
    <n v="0"/>
  </r>
  <r>
    <x v="130"/>
    <x v="0"/>
    <n v="1"/>
    <n v="0"/>
    <n v="1"/>
    <n v="0"/>
    <n v="6"/>
    <n v="5"/>
    <n v="4"/>
    <x v="8"/>
    <n v="52.5"/>
    <n v="52.5"/>
    <n v="180"/>
    <n v="180"/>
    <x v="8"/>
    <x v="0"/>
    <m/>
    <m/>
    <n v="0"/>
  </r>
  <r>
    <x v="130"/>
    <x v="4"/>
    <n v="1"/>
    <n v="0"/>
    <n v="1"/>
    <n v="0"/>
    <n v="5"/>
    <n v="5"/>
    <n v="6"/>
    <x v="5"/>
    <n v="50"/>
    <n v="50"/>
    <n v="90"/>
    <n v="90"/>
    <x v="8"/>
    <x v="2"/>
    <m/>
    <m/>
    <n v="0"/>
  </r>
  <r>
    <x v="130"/>
    <x v="4"/>
    <n v="1"/>
    <n v="0"/>
    <n v="1"/>
    <n v="0"/>
    <n v="5"/>
    <n v="5"/>
    <n v="5"/>
    <x v="3"/>
    <n v="70"/>
    <n v="70"/>
    <n v="90"/>
    <n v="90"/>
    <x v="8"/>
    <x v="2"/>
    <m/>
    <m/>
    <n v="0"/>
  </r>
  <r>
    <x v="130"/>
    <x v="4"/>
    <n v="1"/>
    <n v="0"/>
    <n v="1"/>
    <n v="0"/>
    <n v="5.5"/>
    <n v="5"/>
    <n v="4"/>
    <x v="8"/>
    <n v="80"/>
    <n v="80"/>
    <n v="120"/>
    <n v="120"/>
    <x v="8"/>
    <x v="2"/>
    <m/>
    <m/>
    <n v="0"/>
  </r>
  <r>
    <x v="130"/>
    <x v="4"/>
    <n v="1"/>
    <n v="0"/>
    <n v="1"/>
    <n v="0"/>
    <n v="6"/>
    <n v="6.5"/>
    <n v="4"/>
    <x v="8"/>
    <n v="90"/>
    <n v="90"/>
    <n v="120"/>
    <n v="120"/>
    <x v="8"/>
    <x v="2"/>
    <m/>
    <m/>
    <n v="0"/>
  </r>
  <r>
    <x v="130"/>
    <x v="4"/>
    <n v="1"/>
    <n v="0"/>
    <n v="1"/>
    <n v="0"/>
    <n v="7"/>
    <n v="7.5"/>
    <n v="4"/>
    <x v="8"/>
    <n v="100"/>
    <n v="100"/>
    <n v="180"/>
    <n v="180"/>
    <x v="8"/>
    <x v="2"/>
    <m/>
    <m/>
    <n v="0"/>
  </r>
  <r>
    <x v="130"/>
    <x v="40"/>
    <n v="1"/>
    <n v="0"/>
    <n v="1"/>
    <n v="0"/>
    <n v="6"/>
    <n v="6"/>
    <m/>
    <x v="1"/>
    <m/>
    <n v="14"/>
    <n v="10"/>
    <n v="10"/>
    <x v="8"/>
    <x v="4"/>
    <m/>
    <m/>
    <n v="0"/>
  </r>
  <r>
    <x v="130"/>
    <x v="41"/>
    <n v="1"/>
    <n v="0"/>
    <n v="1"/>
    <n v="0"/>
    <n v="6"/>
    <n v="6"/>
    <m/>
    <x v="1"/>
    <m/>
    <n v="14"/>
    <n v="90"/>
    <n v="90"/>
    <x v="8"/>
    <x v="4"/>
    <m/>
    <m/>
    <n v="0"/>
  </r>
  <r>
    <x v="130"/>
    <x v="40"/>
    <n v="1"/>
    <n v="0"/>
    <n v="1"/>
    <n v="0"/>
    <n v="7"/>
    <n v="7"/>
    <m/>
    <x v="1"/>
    <m/>
    <n v="14"/>
    <n v="10"/>
    <n v="10"/>
    <x v="8"/>
    <x v="4"/>
    <m/>
    <m/>
    <n v="0"/>
  </r>
  <r>
    <x v="130"/>
    <x v="41"/>
    <n v="1"/>
    <n v="0"/>
    <n v="1"/>
    <n v="0"/>
    <n v="7"/>
    <n v="7"/>
    <m/>
    <x v="1"/>
    <m/>
    <n v="13.6"/>
    <n v="120"/>
    <n v="120"/>
    <x v="8"/>
    <x v="4"/>
    <m/>
    <m/>
    <n v="0"/>
  </r>
  <r>
    <x v="130"/>
    <x v="36"/>
    <n v="1"/>
    <n v="0"/>
    <n v="1"/>
    <n v="0"/>
    <n v="6"/>
    <n v="6"/>
    <m/>
    <x v="2"/>
    <m/>
    <n v="52"/>
    <n v="10"/>
    <n v="10"/>
    <x v="8"/>
    <x v="4"/>
    <m/>
    <m/>
    <n v="0"/>
  </r>
  <r>
    <x v="130"/>
    <x v="37"/>
    <n v="1"/>
    <n v="0"/>
    <n v="1"/>
    <n v="0"/>
    <n v="6"/>
    <n v="6"/>
    <m/>
    <x v="2"/>
    <m/>
    <n v="52"/>
    <n v="90"/>
    <n v="90"/>
    <x v="8"/>
    <x v="4"/>
    <m/>
    <m/>
    <n v="0"/>
  </r>
  <r>
    <x v="130"/>
    <x v="36"/>
    <n v="1"/>
    <n v="0"/>
    <n v="1"/>
    <n v="0"/>
    <n v="6"/>
    <n v="6"/>
    <m/>
    <x v="2"/>
    <m/>
    <n v="52"/>
    <n v="10"/>
    <n v="10"/>
    <x v="8"/>
    <x v="4"/>
    <m/>
    <m/>
    <n v="0"/>
  </r>
  <r>
    <x v="130"/>
    <x v="37"/>
    <n v="1"/>
    <n v="0"/>
    <n v="1"/>
    <n v="0"/>
    <n v="6"/>
    <n v="6"/>
    <m/>
    <x v="2"/>
    <m/>
    <n v="52"/>
    <n v="90"/>
    <n v="90"/>
    <x v="8"/>
    <x v="4"/>
    <m/>
    <m/>
    <n v="0"/>
  </r>
  <r>
    <x v="130"/>
    <x v="36"/>
    <n v="1"/>
    <n v="0"/>
    <n v="1"/>
    <n v="0"/>
    <n v="7"/>
    <n v="7"/>
    <m/>
    <x v="2"/>
    <m/>
    <n v="59"/>
    <n v="10"/>
    <n v="10"/>
    <x v="8"/>
    <x v="4"/>
    <m/>
    <m/>
    <n v="0"/>
  </r>
  <r>
    <x v="130"/>
    <x v="37"/>
    <n v="1"/>
    <n v="0"/>
    <n v="1"/>
    <n v="0"/>
    <n v="7"/>
    <n v="7"/>
    <m/>
    <x v="2"/>
    <m/>
    <n v="59"/>
    <n v="120"/>
    <n v="120"/>
    <x v="8"/>
    <x v="4"/>
    <m/>
    <m/>
    <n v="0"/>
  </r>
  <r>
    <x v="130"/>
    <x v="1"/>
    <n v="1"/>
    <n v="0"/>
    <n v="1"/>
    <n v="0"/>
    <n v="6"/>
    <n v="6"/>
    <m/>
    <x v="2"/>
    <m/>
    <n v="39"/>
    <n v="90"/>
    <n v="90"/>
    <x v="8"/>
    <x v="0"/>
    <m/>
    <m/>
    <n v="0"/>
  </r>
  <r>
    <x v="130"/>
    <x v="1"/>
    <n v="1"/>
    <n v="0"/>
    <n v="1"/>
    <n v="0"/>
    <n v="7"/>
    <n v="7"/>
    <m/>
    <x v="12"/>
    <m/>
    <n v="45"/>
    <n v="90"/>
    <n v="90"/>
    <x v="8"/>
    <x v="0"/>
    <m/>
    <m/>
    <n v="0"/>
  </r>
  <r>
    <x v="130"/>
    <x v="1"/>
    <n v="1"/>
    <n v="0"/>
    <n v="1"/>
    <n v="0"/>
    <n v="7"/>
    <n v="7"/>
    <m/>
    <x v="1"/>
    <m/>
    <n v="47.3"/>
    <n v="1"/>
    <n v="1"/>
    <x v="8"/>
    <x v="0"/>
    <m/>
    <m/>
    <n v="0"/>
  </r>
  <r>
    <x v="131"/>
    <x v="4"/>
    <n v="1"/>
    <n v="0"/>
    <n v="1"/>
    <n v="0"/>
    <n v="5"/>
    <n v="5"/>
    <n v="5"/>
    <x v="3"/>
    <n v="70"/>
    <n v="70"/>
    <n v="90"/>
    <n v="90"/>
    <x v="8"/>
    <x v="0"/>
    <m/>
    <m/>
    <n v="0"/>
  </r>
  <r>
    <x v="131"/>
    <x v="4"/>
    <n v="1"/>
    <n v="0"/>
    <n v="1"/>
    <n v="0"/>
    <n v="5"/>
    <n v="5"/>
    <n v="4"/>
    <x v="8"/>
    <n v="90"/>
    <n v="90"/>
    <n v="120"/>
    <n v="120"/>
    <x v="8"/>
    <x v="0"/>
    <m/>
    <m/>
    <n v="0"/>
  </r>
  <r>
    <x v="131"/>
    <x v="4"/>
    <n v="1"/>
    <n v="0"/>
    <n v="1"/>
    <n v="0"/>
    <n v="5.5"/>
    <n v="5"/>
    <n v="3"/>
    <x v="6"/>
    <n v="105"/>
    <n v="105"/>
    <n v="180"/>
    <n v="180"/>
    <x v="8"/>
    <x v="0"/>
    <m/>
    <m/>
    <n v="0"/>
  </r>
  <r>
    <x v="131"/>
    <x v="4"/>
    <n v="1"/>
    <n v="0"/>
    <n v="1"/>
    <n v="0"/>
    <n v="6.5"/>
    <n v="5"/>
    <n v="2"/>
    <x v="7"/>
    <n v="115"/>
    <n v="115"/>
    <n v="180"/>
    <n v="180"/>
    <x v="8"/>
    <x v="0"/>
    <m/>
    <m/>
    <n v="0"/>
  </r>
  <r>
    <x v="131"/>
    <x v="4"/>
    <n v="1"/>
    <n v="0"/>
    <n v="1"/>
    <n v="0"/>
    <n v="6.5"/>
    <n v="5"/>
    <n v="1"/>
    <x v="9"/>
    <n v="125"/>
    <n v="125"/>
    <n v="300"/>
    <n v="300"/>
    <x v="8"/>
    <x v="0"/>
    <m/>
    <m/>
    <n v="0"/>
  </r>
  <r>
    <x v="131"/>
    <x v="4"/>
    <n v="1"/>
    <n v="0"/>
    <n v="1"/>
    <n v="0"/>
    <n v="7"/>
    <n v="5.5"/>
    <n v="4"/>
    <x v="8"/>
    <n v="110"/>
    <n v="110"/>
    <n v="180"/>
    <n v="180"/>
    <x v="8"/>
    <x v="0"/>
    <m/>
    <m/>
    <n v="0"/>
  </r>
  <r>
    <x v="131"/>
    <x v="4"/>
    <n v="1"/>
    <n v="0"/>
    <n v="1"/>
    <n v="0"/>
    <n v="6"/>
    <n v="5"/>
    <n v="4"/>
    <x v="8"/>
    <n v="90"/>
    <n v="90"/>
    <n v="300"/>
    <n v="300"/>
    <x v="8"/>
    <x v="0"/>
    <m/>
    <m/>
    <n v="0"/>
  </r>
  <r>
    <x v="131"/>
    <x v="31"/>
    <n v="1"/>
    <n v="0"/>
    <n v="1"/>
    <n v="0"/>
    <n v="5"/>
    <n v="5"/>
    <n v="10"/>
    <x v="2"/>
    <m/>
    <n v="12"/>
    <n v="120"/>
    <n v="120"/>
    <x v="8"/>
    <x v="0"/>
    <m/>
    <m/>
    <n v="0"/>
  </r>
  <r>
    <x v="131"/>
    <x v="31"/>
    <n v="1"/>
    <n v="0"/>
    <n v="1"/>
    <n v="0"/>
    <n v="6"/>
    <n v="6"/>
    <n v="8"/>
    <x v="1"/>
    <m/>
    <n v="14"/>
    <n v="120"/>
    <n v="120"/>
    <x v="8"/>
    <x v="0"/>
    <m/>
    <m/>
    <n v="0"/>
  </r>
  <r>
    <x v="131"/>
    <x v="31"/>
    <n v="1"/>
    <n v="0"/>
    <n v="1"/>
    <n v="0"/>
    <n v="7"/>
    <n v="7"/>
    <n v="6"/>
    <x v="5"/>
    <m/>
    <n v="16"/>
    <n v="120"/>
    <n v="120"/>
    <x v="8"/>
    <x v="0"/>
    <m/>
    <m/>
    <n v="0"/>
  </r>
  <r>
    <x v="131"/>
    <x v="31"/>
    <n v="1"/>
    <n v="0"/>
    <n v="1"/>
    <n v="0"/>
    <n v="8"/>
    <n v="8"/>
    <n v="6"/>
    <x v="5"/>
    <m/>
    <n v="18"/>
    <n v="120"/>
    <n v="120"/>
    <x v="8"/>
    <x v="0"/>
    <m/>
    <m/>
    <n v="0"/>
  </r>
  <r>
    <x v="131"/>
    <x v="7"/>
    <n v="1"/>
    <n v="0"/>
    <n v="1"/>
    <n v="0"/>
    <n v="6"/>
    <n v="6"/>
    <n v="8"/>
    <x v="1"/>
    <m/>
    <n v="20"/>
    <n v="120"/>
    <n v="120"/>
    <x v="8"/>
    <x v="0"/>
    <m/>
    <m/>
    <n v="0"/>
  </r>
  <r>
    <x v="131"/>
    <x v="7"/>
    <n v="1"/>
    <n v="0"/>
    <n v="1"/>
    <n v="0"/>
    <n v="6"/>
    <n v="6"/>
    <n v="8"/>
    <x v="1"/>
    <m/>
    <n v="20"/>
    <n v="120"/>
    <n v="120"/>
    <x v="8"/>
    <x v="0"/>
    <m/>
    <m/>
    <n v="0"/>
  </r>
  <r>
    <x v="131"/>
    <x v="7"/>
    <n v="1"/>
    <n v="0"/>
    <n v="1"/>
    <n v="0"/>
    <n v="7"/>
    <n v="7"/>
    <n v="8"/>
    <x v="1"/>
    <m/>
    <n v="20"/>
    <n v="120"/>
    <n v="120"/>
    <x v="8"/>
    <x v="0"/>
    <m/>
    <m/>
    <n v="0"/>
  </r>
  <r>
    <x v="131"/>
    <x v="42"/>
    <n v="1"/>
    <n v="0"/>
    <n v="1"/>
    <n v="0"/>
    <n v="6"/>
    <n v="6"/>
    <m/>
    <x v="2"/>
    <m/>
    <n v="6"/>
    <n v="120"/>
    <n v="120"/>
    <x v="8"/>
    <x v="0"/>
    <m/>
    <m/>
    <n v="0"/>
  </r>
  <r>
    <x v="131"/>
    <x v="42"/>
    <n v="1"/>
    <n v="0"/>
    <n v="1"/>
    <n v="0"/>
    <n v="6"/>
    <n v="6"/>
    <m/>
    <x v="2"/>
    <m/>
    <n v="6"/>
    <n v="120"/>
    <n v="120"/>
    <x v="8"/>
    <x v="0"/>
    <m/>
    <m/>
    <n v="0"/>
  </r>
  <r>
    <x v="131"/>
    <x v="42"/>
    <n v="1"/>
    <n v="0"/>
    <n v="1"/>
    <n v="0"/>
    <n v="7"/>
    <n v="7"/>
    <m/>
    <x v="2"/>
    <m/>
    <n v="6"/>
    <n v="1"/>
    <n v="1"/>
    <x v="8"/>
    <x v="0"/>
    <m/>
    <m/>
    <n v="0"/>
  </r>
  <r>
    <x v="132"/>
    <x v="10"/>
    <n v="1"/>
    <n v="0"/>
    <n v="1"/>
    <n v="0"/>
    <n v="5"/>
    <n v="5"/>
    <n v="5"/>
    <x v="3"/>
    <n v="70"/>
    <n v="70"/>
    <n v="90"/>
    <n v="90"/>
    <x v="8"/>
    <x v="0"/>
    <m/>
    <m/>
    <n v="0"/>
  </r>
  <r>
    <x v="132"/>
    <x v="10"/>
    <n v="1"/>
    <n v="0"/>
    <n v="1"/>
    <n v="0"/>
    <n v="6"/>
    <n v="5"/>
    <n v="4"/>
    <x v="8"/>
    <n v="90"/>
    <n v="90"/>
    <n v="120"/>
    <n v="120"/>
    <x v="8"/>
    <x v="0"/>
    <m/>
    <m/>
    <n v="0"/>
  </r>
  <r>
    <x v="132"/>
    <x v="10"/>
    <n v="1"/>
    <n v="0"/>
    <n v="1"/>
    <n v="0"/>
    <n v="7"/>
    <n v="5.5"/>
    <n v="3"/>
    <x v="6"/>
    <n v="100"/>
    <n v="100"/>
    <n v="180"/>
    <n v="180"/>
    <x v="8"/>
    <x v="0"/>
    <m/>
    <m/>
    <n v="0"/>
  </r>
  <r>
    <x v="132"/>
    <x v="10"/>
    <n v="1"/>
    <n v="0"/>
    <n v="1"/>
    <n v="0"/>
    <n v="7"/>
    <n v="6.5"/>
    <n v="2"/>
    <x v="7"/>
    <n v="110"/>
    <n v="110"/>
    <n v="180"/>
    <n v="180"/>
    <x v="8"/>
    <x v="0"/>
    <m/>
    <m/>
    <n v="0"/>
  </r>
  <r>
    <x v="132"/>
    <x v="10"/>
    <n v="1"/>
    <n v="0"/>
    <n v="1"/>
    <n v="0"/>
    <n v="7.5"/>
    <n v="7"/>
    <n v="1"/>
    <x v="9"/>
    <n v="120"/>
    <n v="120"/>
    <n v="180"/>
    <n v="180"/>
    <x v="8"/>
    <x v="0"/>
    <m/>
    <m/>
    <n v="0"/>
  </r>
  <r>
    <x v="132"/>
    <x v="10"/>
    <n v="1"/>
    <n v="0"/>
    <n v="1"/>
    <n v="0"/>
    <n v="7.5"/>
    <n v="7"/>
    <n v="3"/>
    <x v="6"/>
    <n v="115"/>
    <n v="115"/>
    <n v="180"/>
    <n v="180"/>
    <x v="8"/>
    <x v="0"/>
    <m/>
    <m/>
    <n v="0"/>
  </r>
  <r>
    <x v="132"/>
    <x v="10"/>
    <n v="1"/>
    <n v="0"/>
    <n v="1"/>
    <n v="0"/>
    <n v="6"/>
    <n v="5.5"/>
    <n v="3"/>
    <x v="6"/>
    <n v="97.5"/>
    <n v="97.5"/>
    <n v="120"/>
    <n v="120"/>
    <x v="8"/>
    <x v="0"/>
    <m/>
    <m/>
    <n v="0"/>
  </r>
  <r>
    <x v="132"/>
    <x v="10"/>
    <n v="1"/>
    <n v="0"/>
    <n v="1"/>
    <n v="0"/>
    <n v="6.5"/>
    <n v="6"/>
    <n v="3"/>
    <x v="6"/>
    <n v="97.5"/>
    <n v="97.5"/>
    <n v="300"/>
    <n v="300"/>
    <x v="8"/>
    <x v="0"/>
    <m/>
    <m/>
    <n v="0"/>
  </r>
  <r>
    <x v="132"/>
    <x v="11"/>
    <n v="1"/>
    <n v="0"/>
    <n v="1"/>
    <n v="0"/>
    <n v="6"/>
    <n v="6"/>
    <m/>
    <x v="2"/>
    <m/>
    <n v="29"/>
    <n v="90"/>
    <n v="90"/>
    <x v="8"/>
    <x v="8"/>
    <m/>
    <m/>
    <n v="0"/>
  </r>
  <r>
    <x v="132"/>
    <x v="11"/>
    <n v="1"/>
    <n v="0"/>
    <n v="1"/>
    <n v="0"/>
    <n v="7"/>
    <n v="7"/>
    <m/>
    <x v="2"/>
    <m/>
    <n v="29"/>
    <n v="90"/>
    <n v="90"/>
    <x v="8"/>
    <x v="8"/>
    <m/>
    <m/>
    <n v="0"/>
  </r>
  <r>
    <x v="132"/>
    <x v="11"/>
    <n v="1"/>
    <n v="0"/>
    <n v="1"/>
    <n v="0"/>
    <n v="8"/>
    <n v="8"/>
    <m/>
    <x v="1"/>
    <m/>
    <n v="70"/>
    <n v="120"/>
    <n v="120"/>
    <x v="8"/>
    <x v="0"/>
    <m/>
    <m/>
    <n v="0"/>
  </r>
  <r>
    <x v="132"/>
    <x v="18"/>
    <n v="1"/>
    <n v="0"/>
    <n v="1"/>
    <n v="0"/>
    <n v="6"/>
    <n v="6"/>
    <m/>
    <x v="1"/>
    <m/>
    <n v="18"/>
    <n v="90"/>
    <n v="90"/>
    <x v="8"/>
    <x v="8"/>
    <m/>
    <m/>
    <n v="0"/>
  </r>
  <r>
    <x v="132"/>
    <x v="18"/>
    <n v="1"/>
    <n v="0"/>
    <n v="1"/>
    <n v="0"/>
    <n v="7"/>
    <n v="7"/>
    <m/>
    <x v="1"/>
    <m/>
    <n v="18"/>
    <n v="90"/>
    <n v="90"/>
    <x v="8"/>
    <x v="8"/>
    <m/>
    <m/>
    <n v="0"/>
  </r>
  <r>
    <x v="132"/>
    <x v="18"/>
    <n v="1"/>
    <n v="0"/>
    <n v="1"/>
    <n v="0"/>
    <n v="8"/>
    <n v="8"/>
    <m/>
    <x v="14"/>
    <m/>
    <n v="0"/>
    <n v="120"/>
    <n v="120"/>
    <x v="8"/>
    <x v="0"/>
    <m/>
    <m/>
    <n v="0"/>
  </r>
  <r>
    <x v="132"/>
    <x v="38"/>
    <n v="1"/>
    <n v="0"/>
    <n v="1"/>
    <n v="0"/>
    <n v="7"/>
    <n v="7"/>
    <m/>
    <x v="2"/>
    <m/>
    <n v="43"/>
    <n v="10"/>
    <n v="10"/>
    <x v="8"/>
    <x v="4"/>
    <m/>
    <m/>
    <n v="0"/>
  </r>
  <r>
    <x v="132"/>
    <x v="39"/>
    <n v="1"/>
    <n v="0"/>
    <n v="1"/>
    <n v="0"/>
    <n v="7"/>
    <n v="7"/>
    <m/>
    <x v="0"/>
    <m/>
    <n v="77"/>
    <n v="90"/>
    <n v="90"/>
    <x v="8"/>
    <x v="4"/>
    <m/>
    <m/>
    <n v="0"/>
  </r>
  <r>
    <x v="132"/>
    <x v="38"/>
    <n v="1"/>
    <n v="0"/>
    <n v="1"/>
    <n v="0"/>
    <n v="7"/>
    <n v="7"/>
    <m/>
    <x v="2"/>
    <m/>
    <n v="50"/>
    <n v="10"/>
    <n v="10"/>
    <x v="8"/>
    <x v="4"/>
    <m/>
    <m/>
    <n v="0"/>
  </r>
  <r>
    <x v="132"/>
    <x v="39"/>
    <n v="1"/>
    <n v="0"/>
    <n v="1"/>
    <n v="0"/>
    <n v="7"/>
    <n v="7"/>
    <m/>
    <x v="0"/>
    <m/>
    <n v="84"/>
    <n v="90"/>
    <n v="90"/>
    <x v="8"/>
    <x v="4"/>
    <m/>
    <m/>
    <n v="0"/>
  </r>
  <r>
    <x v="132"/>
    <x v="38"/>
    <n v="1"/>
    <n v="0"/>
    <n v="1"/>
    <n v="0"/>
    <n v="8"/>
    <n v="8"/>
    <m/>
    <x v="2"/>
    <m/>
    <n v="50"/>
    <n v="10"/>
    <n v="10"/>
    <x v="8"/>
    <x v="4"/>
    <m/>
    <m/>
    <n v="0"/>
  </r>
  <r>
    <x v="132"/>
    <x v="39"/>
    <n v="1"/>
    <n v="0"/>
    <n v="1"/>
    <n v="0"/>
    <n v="8"/>
    <n v="8"/>
    <m/>
    <x v="2"/>
    <m/>
    <n v="90"/>
    <n v="120"/>
    <n v="120"/>
    <x v="8"/>
    <x v="4"/>
    <m/>
    <m/>
    <n v="0"/>
  </r>
  <r>
    <x v="132"/>
    <x v="32"/>
    <n v="1"/>
    <n v="0"/>
    <n v="1"/>
    <n v="0"/>
    <n v="7"/>
    <n v="7"/>
    <m/>
    <x v="2"/>
    <m/>
    <n v="45"/>
    <n v="120"/>
    <n v="120"/>
    <x v="8"/>
    <x v="0"/>
    <m/>
    <m/>
    <n v="0"/>
  </r>
  <r>
    <x v="132"/>
    <x v="32"/>
    <n v="1"/>
    <n v="0"/>
    <n v="1"/>
    <n v="0"/>
    <n v="8"/>
    <n v="8"/>
    <m/>
    <x v="2"/>
    <m/>
    <n v="52"/>
    <n v="120"/>
    <n v="120"/>
    <x v="8"/>
    <x v="0"/>
    <m/>
    <m/>
    <n v="0"/>
  </r>
  <r>
    <x v="132"/>
    <x v="32"/>
    <n v="1"/>
    <n v="0"/>
    <n v="1"/>
    <n v="0"/>
    <n v="8"/>
    <n v="8"/>
    <m/>
    <x v="1"/>
    <m/>
    <n v="54.3"/>
    <n v="1"/>
    <n v="1"/>
    <x v="8"/>
    <x v="0"/>
    <m/>
    <m/>
    <n v="0"/>
  </r>
  <r>
    <x v="133"/>
    <x v="0"/>
    <n v="1"/>
    <n v="0"/>
    <n v="1"/>
    <n v="0"/>
    <n v="5"/>
    <n v="5"/>
    <n v="4"/>
    <x v="8"/>
    <n v="25"/>
    <n v="25"/>
    <n v="90"/>
    <n v="90"/>
    <x v="8"/>
    <x v="0"/>
    <m/>
    <m/>
    <n v="0"/>
  </r>
  <r>
    <x v="133"/>
    <x v="0"/>
    <n v="1"/>
    <n v="0"/>
    <n v="1"/>
    <n v="0"/>
    <n v="5"/>
    <n v="5"/>
    <n v="4"/>
    <x v="8"/>
    <n v="35"/>
    <n v="35"/>
    <n v="90"/>
    <n v="90"/>
    <x v="8"/>
    <x v="0"/>
    <m/>
    <m/>
    <n v="0"/>
  </r>
  <r>
    <x v="133"/>
    <x v="0"/>
    <n v="1"/>
    <n v="0"/>
    <n v="1"/>
    <n v="0"/>
    <n v="5"/>
    <n v="5"/>
    <n v="4"/>
    <x v="8"/>
    <n v="45"/>
    <n v="45"/>
    <n v="120"/>
    <n v="120"/>
    <x v="8"/>
    <x v="0"/>
    <m/>
    <m/>
    <n v="0"/>
  </r>
  <r>
    <x v="133"/>
    <x v="0"/>
    <n v="1"/>
    <n v="0"/>
    <n v="1"/>
    <n v="0"/>
    <n v="6"/>
    <n v="5.5"/>
    <n v="4"/>
    <x v="8"/>
    <n v="50"/>
    <n v="50"/>
    <n v="180"/>
    <n v="180"/>
    <x v="8"/>
    <x v="0"/>
    <m/>
    <m/>
    <n v="0"/>
  </r>
  <r>
    <x v="133"/>
    <x v="0"/>
    <n v="1"/>
    <n v="0"/>
    <n v="1"/>
    <n v="0"/>
    <n v="6.5"/>
    <n v="7"/>
    <n v="4"/>
    <x v="8"/>
    <n v="55"/>
    <n v="55"/>
    <n v="180"/>
    <n v="180"/>
    <x v="8"/>
    <x v="0"/>
    <m/>
    <m/>
    <n v="0"/>
  </r>
  <r>
    <x v="133"/>
    <x v="0"/>
    <n v="1"/>
    <n v="0"/>
    <n v="1"/>
    <n v="0"/>
    <n v="7"/>
    <n v="7.5"/>
    <n v="4"/>
    <x v="8"/>
    <n v="57.5"/>
    <n v="57.5"/>
    <n v="180"/>
    <n v="180"/>
    <x v="8"/>
    <x v="0"/>
    <m/>
    <m/>
    <n v="0"/>
  </r>
  <r>
    <x v="133"/>
    <x v="4"/>
    <n v="1"/>
    <n v="0"/>
    <n v="1"/>
    <n v="0"/>
    <n v="6"/>
    <n v="5"/>
    <n v="6"/>
    <x v="5"/>
    <n v="65"/>
    <n v="70"/>
    <n v="90"/>
    <n v="90"/>
    <x v="8"/>
    <x v="2"/>
    <m/>
    <m/>
    <n v="0"/>
  </r>
  <r>
    <x v="133"/>
    <x v="4"/>
    <n v="1"/>
    <n v="0"/>
    <n v="1"/>
    <n v="0"/>
    <n v="6"/>
    <n v="6"/>
    <n v="5"/>
    <x v="3"/>
    <n v="85"/>
    <n v="85"/>
    <n v="90"/>
    <n v="90"/>
    <x v="8"/>
    <x v="2"/>
    <m/>
    <m/>
    <n v="0"/>
  </r>
  <r>
    <x v="133"/>
    <x v="4"/>
    <n v="1"/>
    <n v="0"/>
    <n v="1"/>
    <n v="0"/>
    <n v="6.5"/>
    <n v="6.5"/>
    <n v="4"/>
    <x v="8"/>
    <n v="95"/>
    <n v="95"/>
    <n v="120"/>
    <n v="120"/>
    <x v="8"/>
    <x v="2"/>
    <m/>
    <m/>
    <n v="0"/>
  </r>
  <r>
    <x v="133"/>
    <x v="4"/>
    <n v="1"/>
    <n v="0"/>
    <n v="1"/>
    <n v="0"/>
    <n v="7"/>
    <n v="7"/>
    <n v="4"/>
    <x v="8"/>
    <n v="105"/>
    <n v="105"/>
    <n v="120"/>
    <n v="120"/>
    <x v="8"/>
    <x v="2"/>
    <m/>
    <m/>
    <n v="0"/>
  </r>
  <r>
    <x v="133"/>
    <x v="4"/>
    <n v="1"/>
    <n v="0"/>
    <n v="1"/>
    <n v="0"/>
    <n v="8"/>
    <n v="10"/>
    <n v="4"/>
    <x v="6"/>
    <n v="115"/>
    <n v="115"/>
    <n v="180"/>
    <n v="180"/>
    <x v="8"/>
    <x v="2"/>
    <m/>
    <m/>
    <n v="0"/>
  </r>
  <r>
    <x v="133"/>
    <x v="40"/>
    <n v="1"/>
    <n v="0"/>
    <n v="1"/>
    <n v="0"/>
    <n v="7"/>
    <n v="7"/>
    <m/>
    <x v="2"/>
    <m/>
    <n v="14"/>
    <n v="10"/>
    <n v="10"/>
    <x v="8"/>
    <x v="4"/>
    <m/>
    <m/>
    <n v="0"/>
  </r>
  <r>
    <x v="133"/>
    <x v="41"/>
    <n v="1"/>
    <n v="0"/>
    <n v="1"/>
    <n v="0"/>
    <n v="7"/>
    <n v="7"/>
    <m/>
    <x v="1"/>
    <m/>
    <n v="14"/>
    <n v="90"/>
    <n v="90"/>
    <x v="8"/>
    <x v="4"/>
    <m/>
    <m/>
    <n v="0"/>
  </r>
  <r>
    <x v="133"/>
    <x v="40"/>
    <n v="1"/>
    <n v="0"/>
    <n v="1"/>
    <n v="0"/>
    <n v="8"/>
    <n v="8"/>
    <m/>
    <x v="1"/>
    <m/>
    <n v="16.3"/>
    <n v="10"/>
    <n v="10"/>
    <x v="8"/>
    <x v="4"/>
    <m/>
    <m/>
    <n v="0"/>
  </r>
  <r>
    <x v="133"/>
    <x v="41"/>
    <n v="1"/>
    <n v="0"/>
    <n v="1"/>
    <n v="0"/>
    <n v="8"/>
    <n v="8"/>
    <m/>
    <x v="2"/>
    <m/>
    <n v="11.3"/>
    <n v="120"/>
    <n v="120"/>
    <x v="8"/>
    <x v="4"/>
    <m/>
    <m/>
    <n v="0"/>
  </r>
  <r>
    <x v="133"/>
    <x v="36"/>
    <n v="1"/>
    <n v="0"/>
    <n v="1"/>
    <n v="0"/>
    <n v="7"/>
    <n v="7"/>
    <m/>
    <x v="1"/>
    <m/>
    <n v="59"/>
    <n v="10"/>
    <n v="10"/>
    <x v="8"/>
    <x v="4"/>
    <m/>
    <m/>
    <n v="0"/>
  </r>
  <r>
    <x v="133"/>
    <x v="37"/>
    <n v="1"/>
    <n v="0"/>
    <n v="1"/>
    <n v="0"/>
    <n v="7"/>
    <n v="7"/>
    <m/>
    <x v="1"/>
    <m/>
    <n v="59"/>
    <n v="90"/>
    <n v="90"/>
    <x v="8"/>
    <x v="4"/>
    <m/>
    <m/>
    <n v="0"/>
  </r>
  <r>
    <x v="133"/>
    <x v="36"/>
    <n v="1"/>
    <n v="0"/>
    <n v="1"/>
    <n v="0"/>
    <n v="7"/>
    <n v="7"/>
    <m/>
    <x v="1"/>
    <m/>
    <n v="59"/>
    <n v="10"/>
    <n v="10"/>
    <x v="8"/>
    <x v="4"/>
    <m/>
    <m/>
    <n v="0"/>
  </r>
  <r>
    <x v="133"/>
    <x v="37"/>
    <n v="1"/>
    <n v="0"/>
    <n v="1"/>
    <n v="0"/>
    <n v="7"/>
    <n v="7"/>
    <m/>
    <x v="1"/>
    <m/>
    <n v="59"/>
    <n v="90"/>
    <n v="90"/>
    <x v="8"/>
    <x v="4"/>
    <m/>
    <m/>
    <n v="0"/>
  </r>
  <r>
    <x v="133"/>
    <x v="36"/>
    <n v="1"/>
    <n v="0"/>
    <n v="1"/>
    <n v="0"/>
    <n v="8"/>
    <n v="8"/>
    <m/>
    <x v="1"/>
    <m/>
    <n v="59"/>
    <n v="10"/>
    <n v="10"/>
    <x v="8"/>
    <x v="4"/>
    <m/>
    <m/>
    <n v="0"/>
  </r>
  <r>
    <x v="133"/>
    <x v="37"/>
    <n v="1"/>
    <n v="0"/>
    <n v="1"/>
    <n v="0"/>
    <n v="8"/>
    <n v="8"/>
    <m/>
    <x v="1"/>
    <m/>
    <n v="59"/>
    <n v="120"/>
    <n v="120"/>
    <x v="8"/>
    <x v="4"/>
    <m/>
    <m/>
    <n v="0"/>
  </r>
  <r>
    <x v="133"/>
    <x v="1"/>
    <n v="1"/>
    <n v="0"/>
    <n v="1"/>
    <n v="0"/>
    <n v="7"/>
    <n v="7"/>
    <m/>
    <x v="2"/>
    <m/>
    <n v="45"/>
    <n v="90"/>
    <n v="90"/>
    <x v="8"/>
    <x v="0"/>
    <m/>
    <m/>
    <n v="0"/>
  </r>
  <r>
    <x v="133"/>
    <x v="1"/>
    <n v="1"/>
    <n v="0"/>
    <n v="1"/>
    <n v="0"/>
    <n v="8"/>
    <n v="8"/>
    <m/>
    <x v="1"/>
    <m/>
    <n v="52"/>
    <n v="90"/>
    <n v="90"/>
    <x v="8"/>
    <x v="0"/>
    <m/>
    <m/>
    <n v="0"/>
  </r>
  <r>
    <x v="133"/>
    <x v="1"/>
    <n v="1"/>
    <n v="0"/>
    <n v="1"/>
    <n v="0"/>
    <n v="8"/>
    <n v="8"/>
    <m/>
    <x v="1"/>
    <m/>
    <n v="52"/>
    <n v="1"/>
    <n v="1"/>
    <x v="8"/>
    <x v="0"/>
    <m/>
    <m/>
    <n v="0"/>
  </r>
  <r>
    <x v="134"/>
    <x v="4"/>
    <n v="1"/>
    <n v="0"/>
    <n v="1"/>
    <n v="0"/>
    <n v="5"/>
    <n v="5"/>
    <n v="5"/>
    <x v="3"/>
    <n v="70"/>
    <n v="70"/>
    <n v="90"/>
    <n v="90"/>
    <x v="8"/>
    <x v="0"/>
    <m/>
    <m/>
    <n v="0"/>
  </r>
  <r>
    <x v="134"/>
    <x v="4"/>
    <n v="1"/>
    <n v="0"/>
    <n v="1"/>
    <n v="0"/>
    <n v="6"/>
    <n v="5"/>
    <n v="4"/>
    <x v="8"/>
    <n v="100"/>
    <n v="100"/>
    <n v="120"/>
    <n v="120"/>
    <x v="8"/>
    <x v="0"/>
    <m/>
    <m/>
    <n v="0"/>
  </r>
  <r>
    <x v="134"/>
    <x v="4"/>
    <n v="1"/>
    <n v="0"/>
    <n v="1"/>
    <n v="0"/>
    <n v="6.5"/>
    <n v="5"/>
    <n v="3"/>
    <x v="6"/>
    <n v="115"/>
    <n v="115"/>
    <n v="180"/>
    <n v="180"/>
    <x v="8"/>
    <x v="0"/>
    <m/>
    <m/>
    <n v="0"/>
  </r>
  <r>
    <x v="134"/>
    <x v="4"/>
    <n v="1"/>
    <n v="0"/>
    <n v="1"/>
    <n v="0"/>
    <n v="7.5"/>
    <n v="5.5"/>
    <n v="2"/>
    <x v="7"/>
    <n v="125"/>
    <n v="125"/>
    <n v="300"/>
    <n v="300"/>
    <x v="8"/>
    <x v="0"/>
    <m/>
    <m/>
    <n v="0"/>
  </r>
  <r>
    <x v="134"/>
    <x v="4"/>
    <n v="1"/>
    <n v="0"/>
    <n v="1"/>
    <n v="0"/>
    <n v="7.5"/>
    <n v="6"/>
    <n v="1"/>
    <x v="9"/>
    <n v="135"/>
    <n v="135"/>
    <n v="300"/>
    <n v="300"/>
    <x v="8"/>
    <x v="0"/>
    <m/>
    <m/>
    <n v="0"/>
  </r>
  <r>
    <x v="134"/>
    <x v="4"/>
    <n v="1"/>
    <n v="0"/>
    <n v="1"/>
    <n v="0"/>
    <n v="8"/>
    <n v="5"/>
    <n v="4"/>
    <x v="8"/>
    <n v="120"/>
    <n v="120"/>
    <n v="300"/>
    <n v="300"/>
    <x v="8"/>
    <x v="0"/>
    <m/>
    <m/>
    <n v="0"/>
  </r>
  <r>
    <x v="134"/>
    <x v="4"/>
    <n v="1"/>
    <n v="0"/>
    <n v="1"/>
    <n v="0"/>
    <n v="7"/>
    <n v="5"/>
    <n v="4"/>
    <x v="8"/>
    <n v="100"/>
    <n v="100"/>
    <n v="300"/>
    <n v="300"/>
    <x v="8"/>
    <x v="0"/>
    <m/>
    <m/>
    <n v="0"/>
  </r>
  <r>
    <x v="134"/>
    <x v="31"/>
    <n v="1"/>
    <n v="0"/>
    <n v="1"/>
    <n v="0"/>
    <n v="6"/>
    <n v="6"/>
    <n v="10"/>
    <x v="2"/>
    <m/>
    <n v="14"/>
    <n v="120"/>
    <n v="120"/>
    <x v="8"/>
    <x v="0"/>
    <m/>
    <m/>
    <n v="0"/>
  </r>
  <r>
    <x v="134"/>
    <x v="31"/>
    <n v="1"/>
    <n v="0"/>
    <n v="1"/>
    <n v="0"/>
    <n v="7"/>
    <n v="7"/>
    <n v="8"/>
    <x v="1"/>
    <m/>
    <n v="16"/>
    <n v="120"/>
    <n v="120"/>
    <x v="8"/>
    <x v="0"/>
    <m/>
    <m/>
    <n v="0"/>
  </r>
  <r>
    <x v="134"/>
    <x v="31"/>
    <n v="1"/>
    <n v="0"/>
    <n v="1"/>
    <n v="0"/>
    <n v="8"/>
    <n v="8"/>
    <n v="6"/>
    <x v="5"/>
    <m/>
    <n v="18"/>
    <n v="120"/>
    <n v="120"/>
    <x v="8"/>
    <x v="0"/>
    <m/>
    <m/>
    <n v="0"/>
  </r>
  <r>
    <x v="134"/>
    <x v="31"/>
    <n v="1"/>
    <n v="0"/>
    <n v="1"/>
    <n v="0"/>
    <n v="9"/>
    <n v="8"/>
    <n v="6"/>
    <x v="5"/>
    <m/>
    <n v="20"/>
    <n v="120"/>
    <n v="120"/>
    <x v="8"/>
    <x v="0"/>
    <m/>
    <m/>
    <n v="0"/>
  </r>
  <r>
    <x v="134"/>
    <x v="7"/>
    <n v="1"/>
    <n v="0"/>
    <n v="1"/>
    <n v="0"/>
    <n v="7"/>
    <n v="6"/>
    <n v="8"/>
    <x v="1"/>
    <m/>
    <n v="20"/>
    <n v="120"/>
    <n v="120"/>
    <x v="8"/>
    <x v="0"/>
    <m/>
    <m/>
    <n v="0"/>
  </r>
  <r>
    <x v="134"/>
    <x v="7"/>
    <n v="1"/>
    <n v="0"/>
    <n v="1"/>
    <n v="0"/>
    <n v="7"/>
    <n v="7"/>
    <n v="8"/>
    <x v="1"/>
    <m/>
    <n v="22"/>
    <n v="120"/>
    <n v="120"/>
    <x v="8"/>
    <x v="0"/>
    <m/>
    <m/>
    <n v="0"/>
  </r>
  <r>
    <x v="134"/>
    <x v="7"/>
    <n v="1"/>
    <n v="0"/>
    <n v="1"/>
    <n v="0"/>
    <n v="8"/>
    <n v="8"/>
    <n v="8"/>
    <x v="1"/>
    <m/>
    <n v="24"/>
    <n v="120"/>
    <n v="120"/>
    <x v="8"/>
    <x v="0"/>
    <m/>
    <m/>
    <n v="0"/>
  </r>
  <r>
    <x v="134"/>
    <x v="42"/>
    <n v="1"/>
    <n v="0"/>
    <n v="1"/>
    <n v="0"/>
    <n v="7"/>
    <n v="7"/>
    <m/>
    <x v="2"/>
    <m/>
    <n v="6"/>
    <n v="120"/>
    <n v="120"/>
    <x v="8"/>
    <x v="0"/>
    <m/>
    <m/>
    <n v="0"/>
  </r>
  <r>
    <x v="134"/>
    <x v="42"/>
    <n v="1"/>
    <n v="0"/>
    <n v="1"/>
    <n v="0"/>
    <n v="7"/>
    <n v="7"/>
    <m/>
    <x v="1"/>
    <m/>
    <n v="8"/>
    <n v="120"/>
    <n v="120"/>
    <x v="8"/>
    <x v="0"/>
    <m/>
    <m/>
    <n v="0"/>
  </r>
  <r>
    <x v="134"/>
    <x v="42"/>
    <n v="1"/>
    <n v="0"/>
    <n v="1"/>
    <n v="0"/>
    <n v="8"/>
    <n v="8"/>
    <m/>
    <x v="1"/>
    <m/>
    <n v="8"/>
    <n v="1"/>
    <n v="1"/>
    <x v="8"/>
    <x v="0"/>
    <m/>
    <m/>
    <n v="0"/>
  </r>
  <r>
    <x v="135"/>
    <x v="10"/>
    <n v="2"/>
    <n v="1"/>
    <n v="2"/>
    <n v="0"/>
    <n v="5"/>
    <n v="5"/>
    <n v="2"/>
    <x v="7"/>
    <n v="60"/>
    <n v="60"/>
    <n v="90"/>
    <n v="90"/>
    <x v="8"/>
    <x v="1"/>
    <m/>
    <m/>
    <n v="0"/>
  </r>
  <r>
    <x v="135"/>
    <x v="10"/>
    <n v="2"/>
    <n v="1"/>
    <n v="2"/>
    <n v="0"/>
    <n v="5"/>
    <n v="5"/>
    <n v="2"/>
    <x v="7"/>
    <n v="80"/>
    <n v="80"/>
    <n v="120"/>
    <n v="120"/>
    <x v="8"/>
    <x v="1"/>
    <m/>
    <m/>
    <n v="0"/>
  </r>
  <r>
    <x v="135"/>
    <x v="10"/>
    <n v="2"/>
    <n v="1"/>
    <n v="2"/>
    <n v="0"/>
    <n v="7"/>
    <n v="6"/>
    <n v="2"/>
    <x v="7"/>
    <n v="100"/>
    <n v="100"/>
    <n v="120"/>
    <n v="120"/>
    <x v="8"/>
    <x v="1"/>
    <m/>
    <m/>
    <n v="0"/>
  </r>
  <r>
    <x v="135"/>
    <x v="10"/>
    <n v="2"/>
    <n v="1"/>
    <n v="2"/>
    <n v="0"/>
    <n v="7.5"/>
    <n v="7"/>
    <n v="2"/>
    <x v="7"/>
    <n v="110"/>
    <n v="110"/>
    <n v="180"/>
    <n v="180"/>
    <x v="8"/>
    <x v="1"/>
    <m/>
    <m/>
    <n v="0"/>
  </r>
  <r>
    <x v="135"/>
    <x v="10"/>
    <n v="2"/>
    <n v="1"/>
    <n v="2"/>
    <n v="0"/>
    <n v="8"/>
    <n v="7.5"/>
    <n v="2"/>
    <x v="7"/>
    <n v="115"/>
    <n v="115"/>
    <n v="300"/>
    <n v="300"/>
    <x v="8"/>
    <x v="1"/>
    <m/>
    <m/>
    <n v="0"/>
  </r>
  <r>
    <x v="135"/>
    <x v="0"/>
    <n v="1"/>
    <n v="0"/>
    <n v="1"/>
    <n v="0"/>
    <n v="5"/>
    <n v="5"/>
    <n v="5"/>
    <x v="3"/>
    <n v="30"/>
    <n v="30"/>
    <n v="90"/>
    <n v="90"/>
    <x v="8"/>
    <x v="0"/>
    <m/>
    <m/>
    <n v="0"/>
  </r>
  <r>
    <x v="135"/>
    <x v="0"/>
    <n v="1"/>
    <n v="0"/>
    <n v="1"/>
    <n v="0"/>
    <n v="5"/>
    <n v="5"/>
    <n v="4"/>
    <x v="8"/>
    <n v="40"/>
    <n v="40"/>
    <n v="120"/>
    <n v="120"/>
    <x v="8"/>
    <x v="0"/>
    <m/>
    <m/>
    <n v="0"/>
  </r>
  <r>
    <x v="135"/>
    <x v="0"/>
    <n v="1"/>
    <n v="0"/>
    <n v="1"/>
    <n v="0"/>
    <n v="6"/>
    <n v="5"/>
    <n v="3"/>
    <x v="6"/>
    <n v="50"/>
    <n v="50"/>
    <n v="120"/>
    <n v="120"/>
    <x v="8"/>
    <x v="0"/>
    <m/>
    <m/>
    <n v="0"/>
  </r>
  <r>
    <x v="135"/>
    <x v="0"/>
    <n v="1"/>
    <n v="0"/>
    <n v="1"/>
    <n v="0"/>
    <n v="6"/>
    <n v="6"/>
    <n v="2"/>
    <x v="7"/>
    <n v="55"/>
    <n v="60"/>
    <n v="180"/>
    <n v="180"/>
    <x v="8"/>
    <x v="0"/>
    <m/>
    <m/>
    <n v="0"/>
  </r>
  <r>
    <x v="135"/>
    <x v="0"/>
    <n v="1"/>
    <n v="0"/>
    <n v="1"/>
    <n v="0"/>
    <n v="8"/>
    <n v="8"/>
    <n v="1"/>
    <x v="9"/>
    <n v="70"/>
    <n v="70"/>
    <n v="180"/>
    <n v="180"/>
    <x v="8"/>
    <x v="0"/>
    <m/>
    <m/>
    <n v="0"/>
  </r>
  <r>
    <x v="135"/>
    <x v="0"/>
    <n v="1"/>
    <n v="0"/>
    <n v="1"/>
    <n v="0"/>
    <n v="7"/>
    <n v="6.5"/>
    <n v="3"/>
    <x v="6"/>
    <n v="62.5"/>
    <n v="62.5"/>
    <n v="300"/>
    <n v="300"/>
    <x v="8"/>
    <x v="0"/>
    <m/>
    <m/>
    <n v="0"/>
  </r>
  <r>
    <x v="135"/>
    <x v="44"/>
    <n v="1"/>
    <n v="0"/>
    <n v="1"/>
    <n v="0"/>
    <n v="6"/>
    <n v="6"/>
    <m/>
    <x v="1"/>
    <m/>
    <n v="8"/>
    <n v="120"/>
    <n v="120"/>
    <x v="8"/>
    <x v="0"/>
    <m/>
    <m/>
    <n v="0"/>
  </r>
  <r>
    <x v="135"/>
    <x v="44"/>
    <n v="1"/>
    <n v="0"/>
    <n v="1"/>
    <n v="0"/>
    <n v="7"/>
    <n v="7"/>
    <m/>
    <x v="1"/>
    <m/>
    <n v="8"/>
    <n v="120"/>
    <n v="120"/>
    <x v="8"/>
    <x v="0"/>
    <m/>
    <m/>
    <n v="0"/>
  </r>
  <r>
    <x v="135"/>
    <x v="44"/>
    <n v="1"/>
    <n v="0"/>
    <n v="1"/>
    <n v="0"/>
    <n v="7"/>
    <n v="7"/>
    <m/>
    <x v="1"/>
    <m/>
    <n v="8"/>
    <n v="120"/>
    <n v="120"/>
    <x v="8"/>
    <x v="0"/>
    <m/>
    <m/>
    <n v="0"/>
  </r>
  <r>
    <x v="135"/>
    <x v="19"/>
    <n v="1"/>
    <n v="0"/>
    <n v="1"/>
    <n v="0"/>
    <n v="6"/>
    <n v="6"/>
    <m/>
    <x v="1"/>
    <m/>
    <n v="20"/>
    <n v="120"/>
    <n v="120"/>
    <x v="8"/>
    <x v="0"/>
    <m/>
    <m/>
    <n v="0"/>
  </r>
  <r>
    <x v="135"/>
    <x v="19"/>
    <n v="1"/>
    <n v="0"/>
    <n v="1"/>
    <n v="0"/>
    <n v="7"/>
    <n v="7"/>
    <m/>
    <x v="1"/>
    <m/>
    <n v="25"/>
    <n v="120"/>
    <n v="120"/>
    <x v="8"/>
    <x v="0"/>
    <m/>
    <m/>
    <n v="0"/>
  </r>
  <r>
    <x v="135"/>
    <x v="19"/>
    <n v="1"/>
    <n v="0"/>
    <n v="1"/>
    <n v="0"/>
    <n v="8"/>
    <n v="8"/>
    <m/>
    <x v="5"/>
    <m/>
    <n v="30"/>
    <n v="1"/>
    <n v="1"/>
    <x v="8"/>
    <x v="0"/>
    <m/>
    <m/>
    <n v="0"/>
  </r>
  <r>
    <x v="136"/>
    <x v="10"/>
    <n v="1"/>
    <n v="0"/>
    <n v="1"/>
    <n v="0"/>
    <n v="5"/>
    <n v="5"/>
    <n v="5"/>
    <x v="3"/>
    <n v="70"/>
    <n v="70"/>
    <n v="90"/>
    <n v="90"/>
    <x v="8"/>
    <x v="0"/>
    <m/>
    <m/>
    <n v="0"/>
  </r>
  <r>
    <x v="136"/>
    <x v="10"/>
    <n v="1"/>
    <n v="0"/>
    <n v="1"/>
    <n v="0"/>
    <n v="6.5"/>
    <n v="8"/>
    <n v="4"/>
    <x v="8"/>
    <n v="105"/>
    <n v="105"/>
    <n v="120"/>
    <n v="120"/>
    <x v="8"/>
    <x v="0"/>
    <m/>
    <m/>
    <n v="0"/>
  </r>
  <r>
    <x v="136"/>
    <x v="10"/>
    <n v="1"/>
    <n v="0"/>
    <n v="1"/>
    <n v="0"/>
    <n v="7.5"/>
    <n v="8"/>
    <n v="3"/>
    <x v="6"/>
    <n v="115"/>
    <n v="115"/>
    <n v="180"/>
    <n v="180"/>
    <x v="8"/>
    <x v="0"/>
    <m/>
    <m/>
    <n v="0"/>
  </r>
  <r>
    <x v="136"/>
    <x v="10"/>
    <n v="1"/>
    <n v="0"/>
    <n v="1"/>
    <n v="0"/>
    <n v="8.5"/>
    <n v="8.5"/>
    <n v="2"/>
    <x v="7"/>
    <n v="125"/>
    <n v="125"/>
    <n v="300"/>
    <n v="300"/>
    <x v="8"/>
    <x v="0"/>
    <m/>
    <m/>
    <n v="0"/>
  </r>
  <r>
    <x v="136"/>
    <x v="10"/>
    <n v="1"/>
    <n v="0"/>
    <n v="1"/>
    <n v="0"/>
    <n v="9"/>
    <n v="9"/>
    <n v="1"/>
    <x v="9"/>
    <n v="135"/>
    <n v="135"/>
    <n v="300"/>
    <n v="300"/>
    <x v="8"/>
    <x v="0"/>
    <m/>
    <m/>
    <n v="0"/>
  </r>
  <r>
    <x v="136"/>
    <x v="10"/>
    <n v="1"/>
    <n v="0"/>
    <n v="1"/>
    <n v="0"/>
    <n v="9.5"/>
    <n v="9.5"/>
    <n v="3"/>
    <x v="6"/>
    <n v="132.5"/>
    <n v="132.5"/>
    <n v="300"/>
    <n v="300"/>
    <x v="8"/>
    <x v="0"/>
    <m/>
    <m/>
    <n v="0"/>
  </r>
  <r>
    <x v="136"/>
    <x v="10"/>
    <n v="1"/>
    <n v="0"/>
    <n v="1"/>
    <n v="0"/>
    <n v="7"/>
    <n v="7"/>
    <n v="3"/>
    <x v="6"/>
    <n v="110"/>
    <n v="110"/>
    <n v="300"/>
    <n v="300"/>
    <x v="8"/>
    <x v="0"/>
    <m/>
    <m/>
    <n v="0"/>
  </r>
  <r>
    <x v="136"/>
    <x v="10"/>
    <n v="1"/>
    <n v="0"/>
    <n v="1"/>
    <n v="0"/>
    <n v="8"/>
    <n v="7.5"/>
    <n v="3"/>
    <x v="6"/>
    <n v="110"/>
    <n v="110"/>
    <n v="300"/>
    <n v="300"/>
    <x v="8"/>
    <x v="0"/>
    <m/>
    <m/>
    <n v="0"/>
  </r>
  <r>
    <x v="136"/>
    <x v="11"/>
    <n v="1"/>
    <n v="0"/>
    <n v="1"/>
    <n v="0"/>
    <n v="7"/>
    <n v="7"/>
    <m/>
    <x v="14"/>
    <m/>
    <n v="0"/>
    <n v="90"/>
    <n v="90"/>
    <x v="8"/>
    <x v="8"/>
    <m/>
    <m/>
    <n v="0"/>
  </r>
  <r>
    <x v="136"/>
    <x v="11"/>
    <n v="1"/>
    <n v="0"/>
    <n v="1"/>
    <n v="0"/>
    <n v="8"/>
    <n v="8"/>
    <m/>
    <x v="14"/>
    <m/>
    <n v="0"/>
    <n v="90"/>
    <n v="90"/>
    <x v="8"/>
    <x v="8"/>
    <m/>
    <m/>
    <n v="0"/>
  </r>
  <r>
    <x v="136"/>
    <x v="11"/>
    <n v="1"/>
    <n v="0"/>
    <n v="1"/>
    <n v="0"/>
    <n v="9"/>
    <n v="9"/>
    <m/>
    <x v="14"/>
    <m/>
    <n v="0"/>
    <n v="120"/>
    <n v="120"/>
    <x v="8"/>
    <x v="0"/>
    <m/>
    <m/>
    <n v="0"/>
  </r>
  <r>
    <x v="136"/>
    <x v="18"/>
    <n v="1"/>
    <n v="0"/>
    <n v="1"/>
    <n v="0"/>
    <n v="7"/>
    <n v="7"/>
    <m/>
    <x v="14"/>
    <m/>
    <n v="0"/>
    <n v="90"/>
    <n v="90"/>
    <x v="8"/>
    <x v="8"/>
    <m/>
    <m/>
    <n v="0"/>
  </r>
  <r>
    <x v="136"/>
    <x v="18"/>
    <n v="1"/>
    <n v="0"/>
    <n v="1"/>
    <n v="0"/>
    <n v="8"/>
    <n v="8"/>
    <m/>
    <x v="14"/>
    <m/>
    <n v="0"/>
    <n v="90"/>
    <n v="90"/>
    <x v="8"/>
    <x v="8"/>
    <m/>
    <m/>
    <n v="0"/>
  </r>
  <r>
    <x v="136"/>
    <x v="18"/>
    <n v="1"/>
    <n v="0"/>
    <n v="1"/>
    <n v="0"/>
    <n v="9"/>
    <n v="9"/>
    <m/>
    <x v="14"/>
    <m/>
    <n v="0"/>
    <n v="120"/>
    <n v="120"/>
    <x v="8"/>
    <x v="0"/>
    <m/>
    <m/>
    <n v="0"/>
  </r>
  <r>
    <x v="136"/>
    <x v="38"/>
    <n v="1"/>
    <n v="0"/>
    <n v="1"/>
    <n v="0"/>
    <n v="8"/>
    <n v="8"/>
    <m/>
    <x v="2"/>
    <m/>
    <n v="50"/>
    <n v="10"/>
    <n v="10"/>
    <x v="8"/>
    <x v="4"/>
    <m/>
    <m/>
    <n v="0"/>
  </r>
  <r>
    <x v="136"/>
    <x v="39"/>
    <n v="1"/>
    <n v="0"/>
    <n v="1"/>
    <n v="0"/>
    <n v="8"/>
    <n v="7"/>
    <m/>
    <x v="0"/>
    <m/>
    <n v="84"/>
    <n v="90"/>
    <n v="90"/>
    <x v="8"/>
    <x v="4"/>
    <m/>
    <m/>
    <n v="0"/>
  </r>
  <r>
    <x v="136"/>
    <x v="38"/>
    <n v="1"/>
    <n v="0"/>
    <n v="1"/>
    <n v="0"/>
    <n v="8"/>
    <n v="8"/>
    <m/>
    <x v="2"/>
    <m/>
    <n v="50"/>
    <n v="10"/>
    <n v="10"/>
    <x v="8"/>
    <x v="4"/>
    <m/>
    <m/>
    <n v="0"/>
  </r>
  <r>
    <x v="136"/>
    <x v="39"/>
    <n v="1"/>
    <n v="0"/>
    <n v="1"/>
    <n v="0"/>
    <n v="8"/>
    <n v="8"/>
    <m/>
    <x v="0"/>
    <m/>
    <n v="90"/>
    <n v="90"/>
    <n v="90"/>
    <x v="8"/>
    <x v="4"/>
    <m/>
    <m/>
    <n v="0"/>
  </r>
  <r>
    <x v="136"/>
    <x v="38"/>
    <n v="1"/>
    <n v="0"/>
    <n v="1"/>
    <n v="0"/>
    <n v="9"/>
    <n v="9"/>
    <m/>
    <x v="2"/>
    <m/>
    <n v="57"/>
    <n v="10"/>
    <n v="10"/>
    <x v="8"/>
    <x v="4"/>
    <m/>
    <m/>
    <n v="0"/>
  </r>
  <r>
    <x v="136"/>
    <x v="39"/>
    <n v="1"/>
    <n v="0"/>
    <n v="1"/>
    <n v="0"/>
    <n v="9"/>
    <n v="9"/>
    <m/>
    <x v="0"/>
    <m/>
    <n v="104"/>
    <n v="120"/>
    <n v="120"/>
    <x v="8"/>
    <x v="4"/>
    <m/>
    <m/>
    <n v="0"/>
  </r>
  <r>
    <x v="136"/>
    <x v="32"/>
    <n v="1"/>
    <n v="0"/>
    <n v="1"/>
    <n v="0"/>
    <n v="8"/>
    <n v="8"/>
    <m/>
    <x v="2"/>
    <m/>
    <n v="52"/>
    <n v="120"/>
    <n v="120"/>
    <x v="8"/>
    <x v="0"/>
    <m/>
    <m/>
    <n v="0"/>
  </r>
  <r>
    <x v="136"/>
    <x v="32"/>
    <n v="1"/>
    <n v="0"/>
    <n v="1"/>
    <n v="0"/>
    <n v="9"/>
    <n v="9"/>
    <m/>
    <x v="1"/>
    <m/>
    <n v="59"/>
    <n v="120"/>
    <n v="120"/>
    <x v="8"/>
    <x v="0"/>
    <m/>
    <m/>
    <n v="0"/>
  </r>
  <r>
    <x v="136"/>
    <x v="32"/>
    <n v="1"/>
    <n v="0"/>
    <n v="1"/>
    <n v="0"/>
    <n v="9"/>
    <n v="9"/>
    <m/>
    <x v="1"/>
    <m/>
    <n v="59"/>
    <n v="1"/>
    <n v="1"/>
    <x v="8"/>
    <x v="0"/>
    <m/>
    <m/>
    <n v="0"/>
  </r>
  <r>
    <x v="137"/>
    <x v="0"/>
    <n v="1"/>
    <n v="0"/>
    <n v="1"/>
    <n v="0"/>
    <n v="5"/>
    <n v="5"/>
    <n v="4"/>
    <x v="8"/>
    <n v="30"/>
    <n v="30"/>
    <n v="90"/>
    <n v="90"/>
    <x v="8"/>
    <x v="0"/>
    <m/>
    <m/>
    <n v="0"/>
  </r>
  <r>
    <x v="137"/>
    <x v="0"/>
    <n v="1"/>
    <n v="0"/>
    <n v="1"/>
    <n v="0"/>
    <n v="5"/>
    <n v="5"/>
    <n v="4"/>
    <x v="8"/>
    <n v="40"/>
    <n v="40"/>
    <n v="90"/>
    <n v="90"/>
    <x v="8"/>
    <x v="0"/>
    <m/>
    <m/>
    <n v="0"/>
  </r>
  <r>
    <x v="137"/>
    <x v="0"/>
    <n v="1"/>
    <n v="0"/>
    <n v="1"/>
    <n v="0"/>
    <n v="6"/>
    <n v="5.5"/>
    <n v="4"/>
    <x v="8"/>
    <n v="50"/>
    <n v="50"/>
    <n v="180"/>
    <n v="180"/>
    <x v="8"/>
    <x v="0"/>
    <m/>
    <m/>
    <n v="0"/>
  </r>
  <r>
    <x v="137"/>
    <x v="0"/>
    <n v="1"/>
    <n v="0"/>
    <n v="1"/>
    <n v="0"/>
    <n v="7.5"/>
    <n v="6"/>
    <n v="4"/>
    <x v="8"/>
    <n v="55"/>
    <n v="55"/>
    <n v="300"/>
    <n v="300"/>
    <x v="8"/>
    <x v="0"/>
    <m/>
    <m/>
    <n v="0"/>
  </r>
  <r>
    <x v="137"/>
    <x v="0"/>
    <n v="1"/>
    <n v="0"/>
    <n v="1"/>
    <n v="0"/>
    <n v="8"/>
    <n v="7"/>
    <n v="4"/>
    <x v="8"/>
    <n v="60"/>
    <n v="60"/>
    <n v="300"/>
    <n v="300"/>
    <x v="8"/>
    <x v="0"/>
    <m/>
    <m/>
    <n v="0"/>
  </r>
  <r>
    <x v="137"/>
    <x v="0"/>
    <n v="1"/>
    <n v="0"/>
    <n v="1"/>
    <n v="0"/>
    <n v="9"/>
    <n v="8.5"/>
    <n v="4"/>
    <x v="8"/>
    <n v="62.5"/>
    <n v="65"/>
    <n v="300"/>
    <n v="300"/>
    <x v="8"/>
    <x v="0"/>
    <m/>
    <m/>
    <n v="0"/>
  </r>
  <r>
    <x v="137"/>
    <x v="4"/>
    <n v="1"/>
    <n v="0"/>
    <n v="1"/>
    <n v="0"/>
    <n v="6"/>
    <n v="5"/>
    <n v="6"/>
    <x v="5"/>
    <n v="70"/>
    <n v="70"/>
    <n v="90"/>
    <n v="90"/>
    <x v="8"/>
    <x v="2"/>
    <m/>
    <m/>
    <n v="0"/>
  </r>
  <r>
    <x v="137"/>
    <x v="4"/>
    <n v="1"/>
    <n v="0"/>
    <n v="1"/>
    <n v="0"/>
    <n v="6.5"/>
    <n v="6"/>
    <n v="5"/>
    <x v="3"/>
    <n v="90"/>
    <n v="90"/>
    <n v="90"/>
    <n v="90"/>
    <x v="8"/>
    <x v="2"/>
    <m/>
    <m/>
    <n v="0"/>
  </r>
  <r>
    <x v="137"/>
    <x v="4"/>
    <n v="1"/>
    <n v="0"/>
    <n v="1"/>
    <n v="0"/>
    <n v="7.5"/>
    <n v="6.5"/>
    <n v="4"/>
    <x v="8"/>
    <n v="100"/>
    <n v="100"/>
    <n v="120"/>
    <n v="120"/>
    <x v="8"/>
    <x v="2"/>
    <m/>
    <m/>
    <n v="0"/>
  </r>
  <r>
    <x v="137"/>
    <x v="4"/>
    <n v="1"/>
    <n v="0"/>
    <n v="1"/>
    <n v="0"/>
    <n v="8.5"/>
    <n v="7.5"/>
    <n v="4"/>
    <x v="8"/>
    <n v="110"/>
    <n v="110"/>
    <n v="180"/>
    <n v="180"/>
    <x v="8"/>
    <x v="2"/>
    <m/>
    <m/>
    <n v="0"/>
  </r>
  <r>
    <x v="137"/>
    <x v="4"/>
    <n v="1"/>
    <n v="0"/>
    <n v="1"/>
    <n v="0"/>
    <n v="9.5"/>
    <n v="9"/>
    <n v="4"/>
    <x v="8"/>
    <n v="120"/>
    <n v="120"/>
    <n v="180"/>
    <n v="180"/>
    <x v="8"/>
    <x v="2"/>
    <m/>
    <m/>
    <n v="0"/>
  </r>
  <r>
    <x v="137"/>
    <x v="40"/>
    <n v="1"/>
    <n v="0"/>
    <n v="1"/>
    <n v="0"/>
    <n v="7"/>
    <n v="7"/>
    <m/>
    <x v="2"/>
    <m/>
    <n v="14"/>
    <n v="10"/>
    <n v="10"/>
    <x v="8"/>
    <x v="4"/>
    <m/>
    <m/>
    <n v="0"/>
  </r>
  <r>
    <x v="137"/>
    <x v="41"/>
    <n v="1"/>
    <n v="0"/>
    <n v="1"/>
    <n v="0"/>
    <n v="7"/>
    <n v="7"/>
    <m/>
    <x v="1"/>
    <m/>
    <n v="14"/>
    <n v="90"/>
    <n v="90"/>
    <x v="8"/>
    <x v="4"/>
    <m/>
    <m/>
    <n v="0"/>
  </r>
  <r>
    <x v="137"/>
    <x v="40"/>
    <n v="1"/>
    <n v="0"/>
    <n v="1"/>
    <n v="0"/>
    <n v="9"/>
    <n v="9"/>
    <m/>
    <x v="1"/>
    <m/>
    <n v="18"/>
    <n v="10"/>
    <n v="10"/>
    <x v="8"/>
    <x v="4"/>
    <m/>
    <m/>
    <n v="0"/>
  </r>
  <r>
    <x v="137"/>
    <x v="41"/>
    <n v="1"/>
    <n v="0"/>
    <n v="1"/>
    <n v="0"/>
    <n v="9"/>
    <n v="9"/>
    <m/>
    <x v="2"/>
    <m/>
    <n v="14"/>
    <n v="120"/>
    <n v="120"/>
    <x v="8"/>
    <x v="4"/>
    <m/>
    <m/>
    <n v="0"/>
  </r>
  <r>
    <x v="137"/>
    <x v="36"/>
    <n v="1"/>
    <n v="0"/>
    <n v="1"/>
    <n v="0"/>
    <n v="7"/>
    <n v="7"/>
    <m/>
    <x v="2"/>
    <m/>
    <n v="59"/>
    <n v="10"/>
    <n v="10"/>
    <x v="8"/>
    <x v="4"/>
    <m/>
    <m/>
    <n v="0"/>
  </r>
  <r>
    <x v="137"/>
    <x v="37"/>
    <n v="1"/>
    <n v="0"/>
    <n v="1"/>
    <n v="0"/>
    <n v="7"/>
    <n v="7"/>
    <m/>
    <x v="1"/>
    <m/>
    <n v="59"/>
    <n v="90"/>
    <n v="90"/>
    <x v="8"/>
    <x v="4"/>
    <m/>
    <m/>
    <n v="0"/>
  </r>
  <r>
    <x v="137"/>
    <x v="36"/>
    <n v="1"/>
    <n v="0"/>
    <n v="1"/>
    <n v="0"/>
    <n v="8"/>
    <n v="8"/>
    <m/>
    <x v="0"/>
    <m/>
    <n v="45"/>
    <n v="10"/>
    <n v="10"/>
    <x v="8"/>
    <x v="4"/>
    <m/>
    <m/>
    <n v="0"/>
  </r>
  <r>
    <x v="137"/>
    <x v="37"/>
    <n v="1"/>
    <n v="0"/>
    <n v="1"/>
    <n v="0"/>
    <n v="8"/>
    <n v="8"/>
    <m/>
    <x v="0"/>
    <m/>
    <n v="45"/>
    <n v="90"/>
    <n v="90"/>
    <x v="8"/>
    <x v="4"/>
    <m/>
    <m/>
    <n v="0"/>
  </r>
  <r>
    <x v="137"/>
    <x v="36"/>
    <n v="1"/>
    <n v="0"/>
    <n v="1"/>
    <n v="0"/>
    <n v="9"/>
    <n v="9"/>
    <m/>
    <x v="0"/>
    <m/>
    <n v="45"/>
    <n v="10"/>
    <n v="10"/>
    <x v="8"/>
    <x v="4"/>
    <m/>
    <m/>
    <n v="0"/>
  </r>
  <r>
    <x v="137"/>
    <x v="37"/>
    <n v="1"/>
    <n v="0"/>
    <n v="1"/>
    <n v="0"/>
    <n v="9"/>
    <n v="9"/>
    <m/>
    <x v="0"/>
    <m/>
    <n v="45"/>
    <n v="120"/>
    <n v="120"/>
    <x v="8"/>
    <x v="4"/>
    <m/>
    <m/>
    <n v="0"/>
  </r>
  <r>
    <x v="137"/>
    <x v="1"/>
    <n v="1"/>
    <n v="0"/>
    <n v="1"/>
    <n v="0"/>
    <n v="7"/>
    <n v="7"/>
    <m/>
    <x v="2"/>
    <m/>
    <n v="45"/>
    <n v="90"/>
    <n v="90"/>
    <x v="8"/>
    <x v="0"/>
    <m/>
    <m/>
    <n v="0"/>
  </r>
  <r>
    <x v="137"/>
    <x v="1"/>
    <n v="1"/>
    <n v="0"/>
    <n v="1"/>
    <n v="0"/>
    <n v="8"/>
    <n v="8"/>
    <m/>
    <x v="1"/>
    <m/>
    <n v="52"/>
    <n v="90"/>
    <n v="90"/>
    <x v="8"/>
    <x v="0"/>
    <m/>
    <m/>
    <n v="0"/>
  </r>
  <r>
    <x v="137"/>
    <x v="1"/>
    <n v="1"/>
    <n v="0"/>
    <n v="1"/>
    <n v="0"/>
    <n v="9"/>
    <n v="9"/>
    <m/>
    <x v="1"/>
    <m/>
    <n v="59"/>
    <n v="1"/>
    <n v="1"/>
    <x v="8"/>
    <x v="0"/>
    <m/>
    <m/>
    <n v="0"/>
  </r>
  <r>
    <x v="138"/>
    <x v="4"/>
    <n v="1"/>
    <n v="0"/>
    <n v="1"/>
    <n v="0"/>
    <n v="5"/>
    <n v="5"/>
    <n v="5"/>
    <x v="3"/>
    <n v="70"/>
    <n v="70"/>
    <n v="90"/>
    <n v="90"/>
    <x v="8"/>
    <x v="0"/>
    <m/>
    <m/>
    <n v="0"/>
  </r>
  <r>
    <x v="138"/>
    <x v="4"/>
    <n v="1"/>
    <n v="0"/>
    <n v="1"/>
    <n v="0"/>
    <n v="6"/>
    <n v="6"/>
    <n v="4"/>
    <x v="8"/>
    <n v="105"/>
    <n v="105"/>
    <n v="120"/>
    <n v="120"/>
    <x v="8"/>
    <x v="0"/>
    <m/>
    <m/>
    <n v="0"/>
  </r>
  <r>
    <x v="138"/>
    <x v="4"/>
    <n v="1"/>
    <n v="0"/>
    <n v="1"/>
    <n v="0"/>
    <n v="7"/>
    <n v="7"/>
    <n v="3"/>
    <x v="6"/>
    <n v="125"/>
    <n v="125"/>
    <n v="180"/>
    <n v="180"/>
    <x v="8"/>
    <x v="0"/>
    <m/>
    <m/>
    <n v="0"/>
  </r>
  <r>
    <x v="138"/>
    <x v="4"/>
    <n v="1"/>
    <n v="0"/>
    <n v="1"/>
    <n v="0"/>
    <n v="8.5"/>
    <n v="8"/>
    <n v="2"/>
    <x v="7"/>
    <n v="140"/>
    <n v="140"/>
    <n v="300"/>
    <n v="300"/>
    <x v="8"/>
    <x v="0"/>
    <m/>
    <m/>
    <n v="0"/>
  </r>
  <r>
    <x v="138"/>
    <x v="4"/>
    <n v="1"/>
    <n v="0"/>
    <n v="1"/>
    <n v="0"/>
    <n v="9"/>
    <n v="8.5"/>
    <n v="1"/>
    <x v="9"/>
    <n v="150"/>
    <n v="150"/>
    <n v="300"/>
    <n v="300"/>
    <x v="8"/>
    <x v="0"/>
    <m/>
    <m/>
    <n v="0"/>
  </r>
  <r>
    <x v="138"/>
    <x v="4"/>
    <n v="1"/>
    <n v="0"/>
    <n v="1"/>
    <n v="0"/>
    <n v="9.5"/>
    <n v="9"/>
    <n v="4"/>
    <x v="8"/>
    <n v="140"/>
    <n v="140"/>
    <n v="300"/>
    <n v="300"/>
    <x v="8"/>
    <x v="0"/>
    <m/>
    <m/>
    <n v="0"/>
  </r>
  <r>
    <x v="138"/>
    <x v="4"/>
    <n v="1"/>
    <n v="0"/>
    <n v="1"/>
    <n v="0"/>
    <n v="7"/>
    <n v="7"/>
    <n v="4"/>
    <x v="8"/>
    <n v="110"/>
    <n v="110"/>
    <n v="300"/>
    <n v="300"/>
    <x v="8"/>
    <x v="0"/>
    <m/>
    <m/>
    <n v="0"/>
  </r>
  <r>
    <x v="138"/>
    <x v="31"/>
    <n v="1"/>
    <n v="0"/>
    <n v="1"/>
    <n v="0"/>
    <n v="6"/>
    <n v="6"/>
    <n v="10"/>
    <x v="2"/>
    <m/>
    <n v="14"/>
    <n v="120"/>
    <n v="120"/>
    <x v="8"/>
    <x v="0"/>
    <m/>
    <m/>
    <n v="0"/>
  </r>
  <r>
    <x v="138"/>
    <x v="31"/>
    <n v="1"/>
    <n v="0"/>
    <n v="1"/>
    <n v="0"/>
    <n v="7"/>
    <n v="7"/>
    <n v="8"/>
    <x v="1"/>
    <m/>
    <n v="18"/>
    <n v="120"/>
    <n v="120"/>
    <x v="8"/>
    <x v="0"/>
    <m/>
    <m/>
    <n v="0"/>
  </r>
  <r>
    <x v="138"/>
    <x v="31"/>
    <n v="1"/>
    <n v="0"/>
    <n v="1"/>
    <n v="0"/>
    <n v="9"/>
    <n v="9"/>
    <n v="6"/>
    <x v="5"/>
    <m/>
    <n v="20"/>
    <n v="120"/>
    <n v="120"/>
    <x v="8"/>
    <x v="0"/>
    <m/>
    <m/>
    <n v="0"/>
  </r>
  <r>
    <x v="138"/>
    <x v="31"/>
    <n v="1"/>
    <n v="0"/>
    <n v="1"/>
    <n v="0"/>
    <n v="9"/>
    <n v="9"/>
    <n v="6"/>
    <x v="5"/>
    <m/>
    <n v="22"/>
    <n v="120"/>
    <n v="120"/>
    <x v="8"/>
    <x v="0"/>
    <m/>
    <m/>
    <n v="0"/>
  </r>
  <r>
    <x v="138"/>
    <x v="7"/>
    <n v="1"/>
    <n v="0"/>
    <n v="1"/>
    <n v="0"/>
    <n v="7"/>
    <n v="7"/>
    <n v="8"/>
    <x v="1"/>
    <m/>
    <n v="24"/>
    <n v="120"/>
    <n v="120"/>
    <x v="8"/>
    <x v="0"/>
    <m/>
    <m/>
    <n v="0"/>
  </r>
  <r>
    <x v="138"/>
    <x v="7"/>
    <n v="1"/>
    <n v="0"/>
    <n v="1"/>
    <n v="0"/>
    <n v="8"/>
    <n v="8"/>
    <n v="8"/>
    <x v="1"/>
    <m/>
    <n v="24"/>
    <n v="120"/>
    <n v="120"/>
    <x v="8"/>
    <x v="0"/>
    <m/>
    <m/>
    <n v="0"/>
  </r>
  <r>
    <x v="138"/>
    <x v="7"/>
    <n v="1"/>
    <n v="0"/>
    <n v="1"/>
    <n v="0"/>
    <n v="9"/>
    <n v="9"/>
    <n v="8"/>
    <x v="1"/>
    <m/>
    <n v="24"/>
    <n v="120"/>
    <n v="120"/>
    <x v="8"/>
    <x v="0"/>
    <m/>
    <m/>
    <n v="0"/>
  </r>
  <r>
    <x v="138"/>
    <x v="42"/>
    <n v="1"/>
    <n v="0"/>
    <n v="1"/>
    <n v="0"/>
    <n v="7"/>
    <n v="7"/>
    <m/>
    <x v="2"/>
    <m/>
    <n v="6"/>
    <n v="120"/>
    <n v="120"/>
    <x v="8"/>
    <x v="0"/>
    <m/>
    <m/>
    <n v="0"/>
  </r>
  <r>
    <x v="138"/>
    <x v="42"/>
    <n v="1"/>
    <n v="0"/>
    <n v="1"/>
    <n v="0"/>
    <n v="8"/>
    <n v="8"/>
    <m/>
    <x v="2"/>
    <m/>
    <n v="6"/>
    <n v="120"/>
    <n v="120"/>
    <x v="8"/>
    <x v="0"/>
    <m/>
    <m/>
    <n v="0"/>
  </r>
  <r>
    <x v="138"/>
    <x v="42"/>
    <n v="1"/>
    <n v="0"/>
    <n v="1"/>
    <n v="0"/>
    <n v="9"/>
    <n v="9"/>
    <m/>
    <x v="1"/>
    <m/>
    <n v="8"/>
    <n v="1"/>
    <n v="1"/>
    <x v="8"/>
    <x v="0"/>
    <m/>
    <m/>
    <n v="0"/>
  </r>
  <r>
    <x v="139"/>
    <x v="10"/>
    <n v="2"/>
    <n v="1"/>
    <n v="2"/>
    <n v="0"/>
    <n v="5"/>
    <n v="5"/>
    <n v="2"/>
    <x v="7"/>
    <n v="70"/>
    <n v="70"/>
    <n v="90"/>
    <n v="90"/>
    <x v="8"/>
    <x v="1"/>
    <m/>
    <m/>
    <n v="0"/>
  </r>
  <r>
    <x v="139"/>
    <x v="10"/>
    <n v="2"/>
    <n v="1"/>
    <n v="2"/>
    <n v="0"/>
    <n v="5"/>
    <n v="6"/>
    <n v="2"/>
    <x v="7"/>
    <n v="90"/>
    <n v="90"/>
    <n v="120"/>
    <n v="120"/>
    <x v="8"/>
    <x v="1"/>
    <m/>
    <m/>
    <n v="0"/>
  </r>
  <r>
    <x v="139"/>
    <x v="10"/>
    <n v="2"/>
    <n v="1"/>
    <n v="2"/>
    <n v="0"/>
    <n v="7"/>
    <n v="7"/>
    <n v="2"/>
    <x v="7"/>
    <n v="110"/>
    <n v="110"/>
    <n v="120"/>
    <n v="120"/>
    <x v="8"/>
    <x v="1"/>
    <m/>
    <m/>
    <n v="0"/>
  </r>
  <r>
    <x v="139"/>
    <x v="10"/>
    <n v="2"/>
    <n v="1"/>
    <n v="2"/>
    <n v="0"/>
    <n v="7.5"/>
    <n v="8"/>
    <n v="2"/>
    <x v="7"/>
    <n v="120"/>
    <n v="120"/>
    <n v="180"/>
    <n v="180"/>
    <x v="8"/>
    <x v="1"/>
    <m/>
    <m/>
    <n v="0"/>
  </r>
  <r>
    <x v="139"/>
    <x v="10"/>
    <n v="2"/>
    <n v="1"/>
    <n v="2"/>
    <n v="0"/>
    <n v="8"/>
    <n v="8.5"/>
    <n v="2"/>
    <x v="7"/>
    <n v="125"/>
    <n v="125"/>
    <n v="300"/>
    <n v="300"/>
    <x v="8"/>
    <x v="1"/>
    <m/>
    <m/>
    <n v="0"/>
  </r>
  <r>
    <x v="139"/>
    <x v="0"/>
    <n v="1"/>
    <n v="0"/>
    <n v="1"/>
    <n v="0"/>
    <n v="5"/>
    <n v="5"/>
    <n v="5"/>
    <x v="3"/>
    <n v="35"/>
    <n v="40"/>
    <n v="90"/>
    <n v="90"/>
    <x v="8"/>
    <x v="0"/>
    <m/>
    <m/>
    <n v="0"/>
  </r>
  <r>
    <x v="139"/>
    <x v="0"/>
    <n v="1"/>
    <n v="0"/>
    <n v="1"/>
    <n v="0"/>
    <n v="5"/>
    <n v="5"/>
    <n v="4"/>
    <x v="8"/>
    <n v="45"/>
    <n v="50"/>
    <n v="120"/>
    <n v="120"/>
    <x v="8"/>
    <x v="0"/>
    <m/>
    <m/>
    <n v="0"/>
  </r>
  <r>
    <x v="139"/>
    <x v="0"/>
    <n v="1"/>
    <n v="0"/>
    <n v="1"/>
    <n v="0"/>
    <n v="7"/>
    <n v="7"/>
    <n v="3"/>
    <x v="6"/>
    <n v="55"/>
    <n v="60"/>
    <n v="120"/>
    <n v="120"/>
    <x v="8"/>
    <x v="0"/>
    <m/>
    <m/>
    <n v="0"/>
  </r>
  <r>
    <x v="139"/>
    <x v="0"/>
    <n v="1"/>
    <n v="0"/>
    <n v="1"/>
    <n v="0"/>
    <n v="8"/>
    <n v="7.5"/>
    <n v="2"/>
    <x v="7"/>
    <n v="60"/>
    <n v="65"/>
    <n v="300"/>
    <n v="300"/>
    <x v="8"/>
    <x v="0"/>
    <m/>
    <m/>
    <n v="0"/>
  </r>
  <r>
    <x v="139"/>
    <x v="0"/>
    <n v="1"/>
    <n v="0"/>
    <n v="1"/>
    <n v="0"/>
    <n v="9"/>
    <n v="8.5"/>
    <n v="1"/>
    <x v="9"/>
    <m/>
    <n v="72.5"/>
    <n v="300"/>
    <n v="300"/>
    <x v="8"/>
    <x v="0"/>
    <m/>
    <m/>
    <n v="0"/>
  </r>
  <r>
    <x v="139"/>
    <x v="0"/>
    <n v="1"/>
    <n v="0"/>
    <n v="1"/>
    <n v="0"/>
    <n v="8.5"/>
    <n v="9"/>
    <n v="3"/>
    <x v="6"/>
    <n v="-7.5"/>
    <n v="65"/>
    <n v="300"/>
    <n v="300"/>
    <x v="8"/>
    <x v="0"/>
    <m/>
    <m/>
    <n v="0"/>
  </r>
  <r>
    <x v="139"/>
    <x v="44"/>
    <n v="1"/>
    <n v="0"/>
    <n v="1"/>
    <n v="0"/>
    <n v="6"/>
    <n v="6"/>
    <m/>
    <x v="1"/>
    <m/>
    <n v="8"/>
    <n v="120"/>
    <n v="120"/>
    <x v="8"/>
    <x v="0"/>
    <m/>
    <m/>
    <n v="0"/>
  </r>
  <r>
    <x v="139"/>
    <x v="44"/>
    <n v="1"/>
    <n v="0"/>
    <n v="1"/>
    <n v="0"/>
    <n v="7"/>
    <n v="7"/>
    <m/>
    <x v="1"/>
    <m/>
    <n v="8"/>
    <n v="120"/>
    <n v="120"/>
    <x v="8"/>
    <x v="0"/>
    <m/>
    <m/>
    <n v="0"/>
  </r>
  <r>
    <x v="139"/>
    <x v="44"/>
    <n v="1"/>
    <n v="0"/>
    <n v="1"/>
    <n v="0"/>
    <n v="9"/>
    <n v="9"/>
    <m/>
    <x v="2"/>
    <m/>
    <n v="8"/>
    <n v="120"/>
    <n v="120"/>
    <x v="8"/>
    <x v="0"/>
    <m/>
    <m/>
    <n v="0"/>
  </r>
  <r>
    <x v="139"/>
    <x v="19"/>
    <n v="1"/>
    <n v="0"/>
    <n v="1"/>
    <n v="0"/>
    <n v="6"/>
    <n v="7"/>
    <m/>
    <x v="2"/>
    <m/>
    <n v="25"/>
    <n v="120"/>
    <n v="120"/>
    <x v="8"/>
    <x v="0"/>
    <m/>
    <m/>
    <n v="0"/>
  </r>
  <r>
    <x v="139"/>
    <x v="19"/>
    <n v="1"/>
    <n v="0"/>
    <n v="1"/>
    <n v="0"/>
    <n v="7"/>
    <n v="8"/>
    <m/>
    <x v="5"/>
    <m/>
    <n v="30"/>
    <n v="120"/>
    <n v="120"/>
    <x v="8"/>
    <x v="0"/>
    <m/>
    <m/>
    <n v="0"/>
  </r>
  <r>
    <x v="139"/>
    <x v="19"/>
    <n v="1"/>
    <n v="0"/>
    <n v="1"/>
    <n v="0"/>
    <n v="9"/>
    <n v="9"/>
    <m/>
    <x v="5"/>
    <m/>
    <n v="30"/>
    <n v="1"/>
    <n v="1"/>
    <x v="8"/>
    <x v="0"/>
    <m/>
    <m/>
    <n v="0"/>
  </r>
  <r>
    <x v="140"/>
    <x v="10"/>
    <n v="1"/>
    <n v="0"/>
    <n v="1"/>
    <n v="0"/>
    <n v="5"/>
    <n v="5"/>
    <n v="5"/>
    <x v="3"/>
    <n v="70"/>
    <n v="70"/>
    <n v="90"/>
    <n v="90"/>
    <x v="9"/>
    <x v="0"/>
    <m/>
    <m/>
    <n v="0"/>
  </r>
  <r>
    <x v="140"/>
    <x v="10"/>
    <n v="1"/>
    <n v="0"/>
    <n v="1"/>
    <n v="0"/>
    <n v="5"/>
    <n v="5"/>
    <n v="4"/>
    <x v="8"/>
    <n v="80"/>
    <n v="80"/>
    <n v="120"/>
    <n v="120"/>
    <x v="9"/>
    <x v="0"/>
    <m/>
    <m/>
    <n v="0"/>
  </r>
  <r>
    <x v="140"/>
    <x v="10"/>
    <n v="1"/>
    <n v="0"/>
    <n v="1"/>
    <n v="0"/>
    <n v="5"/>
    <n v="5"/>
    <n v="3"/>
    <x v="6"/>
    <n v="90"/>
    <n v="90"/>
    <n v="180"/>
    <n v="180"/>
    <x v="9"/>
    <x v="0"/>
    <m/>
    <m/>
    <n v="0"/>
  </r>
  <r>
    <x v="140"/>
    <x v="10"/>
    <n v="1"/>
    <n v="0"/>
    <n v="1"/>
    <n v="0"/>
    <n v="5.5"/>
    <n v="5"/>
    <n v="2"/>
    <x v="7"/>
    <n v="100"/>
    <n v="100"/>
    <n v="180"/>
    <n v="180"/>
    <x v="9"/>
    <x v="0"/>
    <m/>
    <m/>
    <n v="0"/>
  </r>
  <r>
    <x v="140"/>
    <x v="10"/>
    <n v="1"/>
    <n v="0"/>
    <n v="1"/>
    <n v="0"/>
    <n v="6.5"/>
    <n v="5"/>
    <n v="2"/>
    <x v="7"/>
    <n v="110"/>
    <n v="110"/>
    <n v="180"/>
    <n v="180"/>
    <x v="9"/>
    <x v="0"/>
    <m/>
    <m/>
    <n v="0"/>
  </r>
  <r>
    <x v="140"/>
    <x v="10"/>
    <n v="1"/>
    <n v="0"/>
    <n v="1"/>
    <n v="0"/>
    <n v="6.5"/>
    <n v="5"/>
    <n v="2"/>
    <x v="7"/>
    <n v="110"/>
    <n v="110"/>
    <n v="180"/>
    <n v="180"/>
    <x v="9"/>
    <x v="0"/>
    <m/>
    <m/>
    <n v="0"/>
  </r>
  <r>
    <x v="140"/>
    <x v="10"/>
    <n v="1"/>
    <n v="0"/>
    <n v="1"/>
    <n v="0"/>
    <n v="5"/>
    <n v="5"/>
    <n v="2"/>
    <x v="7"/>
    <n v="85"/>
    <n v="85"/>
    <n v="180"/>
    <n v="180"/>
    <x v="9"/>
    <x v="0"/>
    <m/>
    <m/>
    <n v="0"/>
  </r>
  <r>
    <x v="140"/>
    <x v="10"/>
    <n v="1"/>
    <n v="0"/>
    <n v="1"/>
    <n v="0"/>
    <n v="5"/>
    <n v="5"/>
    <n v="2"/>
    <x v="7"/>
    <n v="85"/>
    <n v="85"/>
    <n v="300"/>
    <n v="300"/>
    <x v="9"/>
    <x v="0"/>
    <m/>
    <m/>
    <n v="0"/>
  </r>
  <r>
    <x v="140"/>
    <x v="0"/>
    <n v="1"/>
    <n v="3"/>
    <n v="1"/>
    <n v="0"/>
    <n v="5"/>
    <n v="5"/>
    <n v="1"/>
    <x v="9"/>
    <n v="40"/>
    <n v="40"/>
    <n v="120"/>
    <n v="120"/>
    <x v="9"/>
    <x v="1"/>
    <m/>
    <m/>
    <n v="0"/>
  </r>
  <r>
    <x v="140"/>
    <x v="0"/>
    <n v="1"/>
    <n v="3"/>
    <n v="1"/>
    <n v="0"/>
    <n v="5"/>
    <n v="5"/>
    <n v="1"/>
    <x v="9"/>
    <n v="50"/>
    <n v="50"/>
    <n v="120"/>
    <n v="120"/>
    <x v="9"/>
    <x v="1"/>
    <m/>
    <m/>
    <n v="0"/>
  </r>
  <r>
    <x v="140"/>
    <x v="0"/>
    <n v="1"/>
    <n v="3"/>
    <n v="1"/>
    <n v="0"/>
    <n v="6"/>
    <n v="5"/>
    <n v="1"/>
    <x v="9"/>
    <n v="55"/>
    <n v="55"/>
    <n v="120"/>
    <n v="120"/>
    <x v="9"/>
    <x v="1"/>
    <m/>
    <m/>
    <n v="0"/>
  </r>
  <r>
    <x v="140"/>
    <x v="0"/>
    <n v="1"/>
    <n v="3"/>
    <n v="1"/>
    <n v="0"/>
    <n v="6"/>
    <n v="5.5"/>
    <n v="1"/>
    <x v="9"/>
    <n v="55"/>
    <n v="55"/>
    <n v="180"/>
    <n v="180"/>
    <x v="9"/>
    <x v="1"/>
    <m/>
    <m/>
    <n v="0"/>
  </r>
  <r>
    <x v="140"/>
    <x v="11"/>
    <n v="1"/>
    <n v="0"/>
    <n v="1"/>
    <n v="0"/>
    <n v="6"/>
    <n v="6"/>
    <m/>
    <x v="1"/>
    <m/>
    <n v="26"/>
    <n v="90"/>
    <n v="90"/>
    <x v="9"/>
    <x v="8"/>
    <m/>
    <m/>
    <n v="0"/>
  </r>
  <r>
    <x v="140"/>
    <x v="11"/>
    <n v="1"/>
    <n v="0"/>
    <n v="1"/>
    <n v="0"/>
    <n v="7"/>
    <n v="7"/>
    <m/>
    <x v="1"/>
    <m/>
    <n v="26"/>
    <n v="90"/>
    <n v="90"/>
    <x v="9"/>
    <x v="8"/>
    <m/>
    <m/>
    <n v="0"/>
  </r>
  <r>
    <x v="140"/>
    <x v="18"/>
    <n v="1"/>
    <n v="0"/>
    <n v="1"/>
    <n v="0"/>
    <n v="6"/>
    <n v="6"/>
    <m/>
    <x v="1"/>
    <m/>
    <n v="18"/>
    <n v="90"/>
    <n v="90"/>
    <x v="9"/>
    <x v="8"/>
    <m/>
    <m/>
    <n v="0"/>
  </r>
  <r>
    <x v="140"/>
    <x v="18"/>
    <n v="1"/>
    <n v="0"/>
    <n v="1"/>
    <n v="0"/>
    <n v="7"/>
    <n v="7"/>
    <m/>
    <x v="1"/>
    <m/>
    <n v="18"/>
    <n v="90"/>
    <n v="90"/>
    <x v="9"/>
    <x v="8"/>
    <m/>
    <m/>
    <n v="0"/>
  </r>
  <r>
    <x v="140"/>
    <x v="38"/>
    <n v="1"/>
    <n v="0"/>
    <n v="1"/>
    <n v="0"/>
    <n v="6"/>
    <n v="6"/>
    <m/>
    <x v="2"/>
    <m/>
    <n v="43"/>
    <n v="10"/>
    <n v="10"/>
    <x v="9"/>
    <x v="4"/>
    <m/>
    <m/>
    <n v="0"/>
  </r>
  <r>
    <x v="140"/>
    <x v="39"/>
    <n v="1"/>
    <n v="0"/>
    <n v="1"/>
    <n v="0"/>
    <n v="6"/>
    <n v="6"/>
    <m/>
    <x v="2"/>
    <m/>
    <n v="84"/>
    <n v="90"/>
    <n v="90"/>
    <x v="9"/>
    <x v="4"/>
    <m/>
    <m/>
    <n v="0"/>
  </r>
  <r>
    <x v="140"/>
    <x v="38"/>
    <n v="1"/>
    <n v="0"/>
    <n v="1"/>
    <n v="0"/>
    <n v="6"/>
    <n v="6"/>
    <m/>
    <x v="2"/>
    <m/>
    <n v="43"/>
    <n v="10"/>
    <n v="10"/>
    <x v="9"/>
    <x v="4"/>
    <m/>
    <m/>
    <n v="0"/>
  </r>
  <r>
    <x v="140"/>
    <x v="39"/>
    <n v="1"/>
    <n v="0"/>
    <n v="1"/>
    <n v="0"/>
    <n v="6"/>
    <n v="6"/>
    <m/>
    <x v="2"/>
    <m/>
    <n v="84"/>
    <n v="90"/>
    <n v="90"/>
    <x v="9"/>
    <x v="4"/>
    <m/>
    <m/>
    <n v="0"/>
  </r>
  <r>
    <x v="140"/>
    <x v="32"/>
    <n v="1"/>
    <n v="0"/>
    <n v="1"/>
    <n v="0"/>
    <n v="6"/>
    <n v="6"/>
    <m/>
    <x v="2"/>
    <m/>
    <n v="45"/>
    <n v="120"/>
    <n v="120"/>
    <x v="9"/>
    <x v="0"/>
    <m/>
    <m/>
    <n v="0"/>
  </r>
  <r>
    <x v="140"/>
    <x v="32"/>
    <n v="1"/>
    <n v="0"/>
    <n v="1"/>
    <n v="0"/>
    <n v="7"/>
    <n v="7"/>
    <m/>
    <x v="2"/>
    <m/>
    <n v="45"/>
    <n v="120"/>
    <n v="120"/>
    <x v="9"/>
    <x v="0"/>
    <m/>
    <m/>
    <n v="0"/>
  </r>
  <r>
    <x v="140"/>
    <x v="32"/>
    <n v="1"/>
    <n v="0"/>
    <n v="1"/>
    <n v="0"/>
    <n v="7"/>
    <n v="7"/>
    <m/>
    <x v="1"/>
    <m/>
    <n v="52"/>
    <n v="1"/>
    <n v="1"/>
    <x v="9"/>
    <x v="0"/>
    <m/>
    <m/>
    <n v="0"/>
  </r>
  <r>
    <x v="141"/>
    <x v="0"/>
    <n v="1"/>
    <n v="0"/>
    <n v="1"/>
    <n v="0"/>
    <n v="5"/>
    <n v="5"/>
    <n v="3"/>
    <x v="6"/>
    <n v="25"/>
    <n v="25"/>
    <n v="90"/>
    <n v="90"/>
    <x v="9"/>
    <x v="0"/>
    <m/>
    <m/>
    <n v="0"/>
  </r>
  <r>
    <x v="141"/>
    <x v="0"/>
    <n v="1"/>
    <n v="0"/>
    <n v="1"/>
    <n v="0"/>
    <n v="5"/>
    <n v="5"/>
    <n v="3"/>
    <x v="6"/>
    <n v="35"/>
    <n v="35"/>
    <n v="90"/>
    <n v="90"/>
    <x v="9"/>
    <x v="0"/>
    <m/>
    <m/>
    <n v="0"/>
  </r>
  <r>
    <x v="141"/>
    <x v="0"/>
    <n v="1"/>
    <n v="0"/>
    <n v="1"/>
    <n v="0"/>
    <n v="5"/>
    <n v="5"/>
    <n v="3"/>
    <x v="6"/>
    <n v="45"/>
    <n v="45"/>
    <n v="180"/>
    <n v="180"/>
    <x v="9"/>
    <x v="0"/>
    <m/>
    <m/>
    <n v="0"/>
  </r>
  <r>
    <x v="141"/>
    <x v="0"/>
    <n v="1"/>
    <n v="0"/>
    <n v="1"/>
    <n v="0"/>
    <n v="5.5"/>
    <n v="5"/>
    <n v="3"/>
    <x v="6"/>
    <n v="50"/>
    <n v="50"/>
    <n v="180"/>
    <n v="180"/>
    <x v="9"/>
    <x v="0"/>
    <m/>
    <m/>
    <n v="0"/>
  </r>
  <r>
    <x v="141"/>
    <x v="0"/>
    <n v="1"/>
    <n v="0"/>
    <n v="1"/>
    <n v="0"/>
    <n v="6"/>
    <n v="5"/>
    <n v="3"/>
    <x v="6"/>
    <n v="55"/>
    <n v="55"/>
    <n v="180"/>
    <n v="180"/>
    <x v="9"/>
    <x v="0"/>
    <m/>
    <m/>
    <n v="0"/>
  </r>
  <r>
    <x v="141"/>
    <x v="0"/>
    <n v="1"/>
    <n v="0"/>
    <n v="1"/>
    <n v="0"/>
    <n v="6.5"/>
    <n v="5.5"/>
    <n v="3"/>
    <x v="6"/>
    <n v="57.5"/>
    <n v="60"/>
    <n v="300"/>
    <n v="300"/>
    <x v="9"/>
    <x v="0"/>
    <m/>
    <m/>
    <n v="0"/>
  </r>
  <r>
    <x v="141"/>
    <x v="4"/>
    <n v="1"/>
    <n v="0"/>
    <n v="1"/>
    <n v="0"/>
    <n v="3.5"/>
    <n v="5"/>
    <n v="5"/>
    <x v="3"/>
    <n v="50"/>
    <n v="60"/>
    <n v="90"/>
    <n v="90"/>
    <x v="9"/>
    <x v="2"/>
    <m/>
    <m/>
    <n v="0"/>
  </r>
  <r>
    <x v="141"/>
    <x v="4"/>
    <n v="1"/>
    <n v="0"/>
    <n v="1"/>
    <n v="0"/>
    <n v="5"/>
    <n v="5"/>
    <n v="4"/>
    <x v="8"/>
    <n v="70"/>
    <n v="70"/>
    <n v="90"/>
    <n v="90"/>
    <x v="9"/>
    <x v="2"/>
    <m/>
    <m/>
    <n v="0"/>
  </r>
  <r>
    <x v="141"/>
    <x v="4"/>
    <n v="1"/>
    <n v="0"/>
    <n v="1"/>
    <n v="0"/>
    <n v="5"/>
    <n v="5"/>
    <n v="3"/>
    <x v="6"/>
    <n v="80"/>
    <n v="80"/>
    <n v="120"/>
    <n v="120"/>
    <x v="9"/>
    <x v="2"/>
    <m/>
    <m/>
    <n v="0"/>
  </r>
  <r>
    <x v="141"/>
    <x v="4"/>
    <n v="1"/>
    <n v="0"/>
    <n v="1"/>
    <n v="0"/>
    <n v="6"/>
    <n v="5.5"/>
    <n v="3"/>
    <x v="6"/>
    <n v="90"/>
    <n v="90"/>
    <n v="180"/>
    <n v="180"/>
    <x v="9"/>
    <x v="2"/>
    <m/>
    <m/>
    <n v="0"/>
  </r>
  <r>
    <x v="141"/>
    <x v="4"/>
    <n v="1"/>
    <n v="0"/>
    <n v="1"/>
    <n v="0"/>
    <n v="7"/>
    <n v="6"/>
    <n v="3"/>
    <x v="6"/>
    <n v="100"/>
    <n v="100"/>
    <n v="180"/>
    <n v="180"/>
    <x v="9"/>
    <x v="2"/>
    <m/>
    <m/>
    <n v="0"/>
  </r>
  <r>
    <x v="141"/>
    <x v="40"/>
    <n v="1"/>
    <n v="0"/>
    <n v="1"/>
    <n v="0"/>
    <n v="5"/>
    <n v="5"/>
    <m/>
    <x v="2"/>
    <m/>
    <n v="11.3"/>
    <n v="10"/>
    <n v="10"/>
    <x v="9"/>
    <x v="4"/>
    <m/>
    <m/>
    <n v="0"/>
  </r>
  <r>
    <x v="141"/>
    <x v="41"/>
    <n v="1"/>
    <n v="0"/>
    <n v="1"/>
    <n v="0"/>
    <n v="5"/>
    <n v="5"/>
    <m/>
    <x v="2"/>
    <m/>
    <n v="9"/>
    <n v="90"/>
    <n v="90"/>
    <x v="9"/>
    <x v="4"/>
    <m/>
    <m/>
    <n v="0"/>
  </r>
  <r>
    <x v="141"/>
    <x v="40"/>
    <n v="1"/>
    <n v="0"/>
    <n v="1"/>
    <n v="0"/>
    <n v="7"/>
    <n v="7"/>
    <m/>
    <x v="2"/>
    <m/>
    <n v="14"/>
    <n v="10"/>
    <n v="10"/>
    <x v="9"/>
    <x v="4"/>
    <m/>
    <m/>
    <n v="0"/>
  </r>
  <r>
    <x v="141"/>
    <x v="41"/>
    <n v="1"/>
    <n v="0"/>
    <n v="1"/>
    <n v="0"/>
    <n v="7"/>
    <n v="7"/>
    <m/>
    <x v="2"/>
    <m/>
    <n v="11.3"/>
    <n v="120"/>
    <n v="120"/>
    <x v="9"/>
    <x v="4"/>
    <m/>
    <m/>
    <n v="0"/>
  </r>
  <r>
    <x v="141"/>
    <x v="36"/>
    <n v="1"/>
    <n v="0"/>
    <n v="1"/>
    <n v="0"/>
    <n v="5"/>
    <n v="5"/>
    <m/>
    <x v="2"/>
    <m/>
    <n v="39"/>
    <n v="10"/>
    <n v="10"/>
    <x v="9"/>
    <x v="4"/>
    <m/>
    <m/>
    <n v="0"/>
  </r>
  <r>
    <x v="141"/>
    <x v="37"/>
    <n v="1"/>
    <n v="0"/>
    <n v="1"/>
    <n v="0"/>
    <n v="5"/>
    <n v="5"/>
    <m/>
    <x v="2"/>
    <m/>
    <n v="39"/>
    <n v="90"/>
    <n v="90"/>
    <x v="9"/>
    <x v="4"/>
    <m/>
    <m/>
    <n v="0"/>
  </r>
  <r>
    <x v="141"/>
    <x v="36"/>
    <n v="1"/>
    <n v="0"/>
    <n v="1"/>
    <n v="0"/>
    <n v="6"/>
    <n v="6"/>
    <m/>
    <x v="12"/>
    <m/>
    <n v="45"/>
    <n v="10"/>
    <n v="10"/>
    <x v="9"/>
    <x v="4"/>
    <m/>
    <m/>
    <n v="0"/>
  </r>
  <r>
    <x v="141"/>
    <x v="37"/>
    <n v="1"/>
    <n v="0"/>
    <n v="1"/>
    <n v="0"/>
    <n v="6"/>
    <n v="6"/>
    <m/>
    <x v="12"/>
    <m/>
    <n v="45"/>
    <n v="90"/>
    <n v="90"/>
    <x v="9"/>
    <x v="4"/>
    <m/>
    <m/>
    <n v="0"/>
  </r>
  <r>
    <x v="141"/>
    <x v="36"/>
    <n v="1"/>
    <n v="0"/>
    <n v="1"/>
    <n v="0"/>
    <n v="7"/>
    <n v="7"/>
    <m/>
    <x v="1"/>
    <m/>
    <n v="52"/>
    <n v="10"/>
    <n v="10"/>
    <x v="9"/>
    <x v="4"/>
    <m/>
    <m/>
    <n v="0"/>
  </r>
  <r>
    <x v="141"/>
    <x v="37"/>
    <n v="1"/>
    <n v="0"/>
    <n v="1"/>
    <n v="0"/>
    <n v="7"/>
    <n v="7"/>
    <m/>
    <x v="1"/>
    <m/>
    <n v="52"/>
    <n v="120"/>
    <n v="120"/>
    <x v="9"/>
    <x v="4"/>
    <m/>
    <m/>
    <n v="0"/>
  </r>
  <r>
    <x v="141"/>
    <x v="1"/>
    <n v="1"/>
    <n v="0"/>
    <n v="1"/>
    <n v="0"/>
    <n v="5"/>
    <n v="5"/>
    <m/>
    <x v="2"/>
    <m/>
    <n v="39"/>
    <n v="90"/>
    <n v="90"/>
    <x v="9"/>
    <x v="0"/>
    <m/>
    <m/>
    <n v="0"/>
  </r>
  <r>
    <x v="141"/>
    <x v="1"/>
    <n v="1"/>
    <n v="0"/>
    <n v="1"/>
    <n v="0"/>
    <n v="6"/>
    <n v="6"/>
    <m/>
    <x v="2"/>
    <m/>
    <n v="41.3"/>
    <n v="90"/>
    <n v="90"/>
    <x v="9"/>
    <x v="0"/>
    <m/>
    <m/>
    <n v="0"/>
  </r>
  <r>
    <x v="141"/>
    <x v="1"/>
    <n v="1"/>
    <n v="0"/>
    <n v="1"/>
    <n v="0"/>
    <n v="7"/>
    <n v="7"/>
    <m/>
    <x v="2"/>
    <m/>
    <n v="45"/>
    <n v="1"/>
    <n v="1"/>
    <x v="9"/>
    <x v="0"/>
    <m/>
    <m/>
    <n v="0"/>
  </r>
  <r>
    <x v="142"/>
    <x v="4"/>
    <n v="1"/>
    <n v="0"/>
    <n v="1"/>
    <n v="0"/>
    <n v="5"/>
    <n v="5"/>
    <n v="5"/>
    <x v="3"/>
    <n v="70"/>
    <n v="70"/>
    <n v="90"/>
    <n v="90"/>
    <x v="9"/>
    <x v="0"/>
    <m/>
    <m/>
    <n v="0"/>
  </r>
  <r>
    <x v="142"/>
    <x v="4"/>
    <n v="1"/>
    <n v="0"/>
    <n v="1"/>
    <n v="0"/>
    <n v="5"/>
    <n v="5"/>
    <n v="4"/>
    <x v="8"/>
    <n v="80"/>
    <n v="80"/>
    <n v="120"/>
    <n v="120"/>
    <x v="9"/>
    <x v="0"/>
    <m/>
    <m/>
    <n v="0"/>
  </r>
  <r>
    <x v="142"/>
    <x v="4"/>
    <n v="1"/>
    <n v="0"/>
    <n v="1"/>
    <n v="0"/>
    <n v="5"/>
    <n v="5"/>
    <n v="3"/>
    <x v="6"/>
    <n v="100"/>
    <n v="100"/>
    <n v="180"/>
    <n v="180"/>
    <x v="9"/>
    <x v="0"/>
    <m/>
    <m/>
    <n v="0"/>
  </r>
  <r>
    <x v="142"/>
    <x v="4"/>
    <n v="1"/>
    <n v="0"/>
    <n v="1"/>
    <n v="0"/>
    <n v="6"/>
    <n v="5"/>
    <n v="2"/>
    <x v="7"/>
    <n v="115"/>
    <n v="115"/>
    <n v="180"/>
    <n v="180"/>
    <x v="9"/>
    <x v="0"/>
    <m/>
    <m/>
    <n v="0"/>
  </r>
  <r>
    <x v="142"/>
    <x v="4"/>
    <n v="1"/>
    <n v="0"/>
    <n v="1"/>
    <n v="0"/>
    <n v="6.5"/>
    <n v="5"/>
    <n v="1"/>
    <x v="9"/>
    <n v="125"/>
    <n v="125"/>
    <n v="180"/>
    <n v="180"/>
    <x v="9"/>
    <x v="0"/>
    <m/>
    <m/>
    <n v="0"/>
  </r>
  <r>
    <x v="142"/>
    <x v="4"/>
    <n v="1"/>
    <n v="0"/>
    <n v="1"/>
    <n v="0"/>
    <n v="6"/>
    <n v="5"/>
    <n v="3"/>
    <x v="6"/>
    <n v="115"/>
    <n v="115"/>
    <n v="180"/>
    <n v="180"/>
    <x v="9"/>
    <x v="0"/>
    <m/>
    <m/>
    <n v="0"/>
  </r>
  <r>
    <x v="142"/>
    <x v="4"/>
    <n v="1"/>
    <n v="0"/>
    <n v="1"/>
    <n v="0"/>
    <n v="5"/>
    <n v="5"/>
    <n v="3"/>
    <x v="6"/>
    <n v="85"/>
    <n v="85"/>
    <n v="300"/>
    <n v="300"/>
    <x v="9"/>
    <x v="0"/>
    <m/>
    <m/>
    <n v="0"/>
  </r>
  <r>
    <x v="142"/>
    <x v="31"/>
    <n v="1"/>
    <n v="0"/>
    <n v="1"/>
    <n v="0"/>
    <n v="5"/>
    <n v="5"/>
    <m/>
    <x v="2"/>
    <m/>
    <n v="14"/>
    <n v="120"/>
    <n v="120"/>
    <x v="9"/>
    <x v="0"/>
    <m/>
    <m/>
    <n v="0"/>
  </r>
  <r>
    <x v="142"/>
    <x v="31"/>
    <n v="1"/>
    <n v="0"/>
    <n v="1"/>
    <n v="0"/>
    <n v="5"/>
    <n v="5"/>
    <m/>
    <x v="2"/>
    <m/>
    <n v="14"/>
    <n v="120"/>
    <n v="120"/>
    <x v="9"/>
    <x v="0"/>
    <m/>
    <m/>
    <n v="0"/>
  </r>
  <r>
    <x v="142"/>
    <x v="31"/>
    <n v="1"/>
    <n v="0"/>
    <n v="1"/>
    <n v="0"/>
    <n v="7"/>
    <n v="7"/>
    <m/>
    <x v="1"/>
    <m/>
    <n v="18"/>
    <n v="120"/>
    <n v="120"/>
    <x v="9"/>
    <x v="0"/>
    <m/>
    <m/>
    <n v="0"/>
  </r>
  <r>
    <x v="142"/>
    <x v="31"/>
    <n v="1"/>
    <n v="0"/>
    <n v="1"/>
    <n v="0"/>
    <n v="7"/>
    <n v="7"/>
    <m/>
    <x v="1"/>
    <m/>
    <n v="18"/>
    <n v="120"/>
    <n v="120"/>
    <x v="9"/>
    <x v="0"/>
    <m/>
    <m/>
    <n v="0"/>
  </r>
  <r>
    <x v="142"/>
    <x v="7"/>
    <n v="1"/>
    <n v="0"/>
    <n v="1"/>
    <n v="0"/>
    <n v="5"/>
    <n v="5"/>
    <m/>
    <x v="2"/>
    <m/>
    <n v="20"/>
    <n v="120"/>
    <n v="120"/>
    <x v="9"/>
    <x v="0"/>
    <m/>
    <m/>
    <n v="0"/>
  </r>
  <r>
    <x v="142"/>
    <x v="7"/>
    <n v="1"/>
    <n v="0"/>
    <n v="1"/>
    <n v="0"/>
    <n v="6"/>
    <n v="6.5"/>
    <m/>
    <x v="2"/>
    <m/>
    <n v="22"/>
    <n v="120"/>
    <n v="120"/>
    <x v="9"/>
    <x v="0"/>
    <m/>
    <m/>
    <n v="0"/>
  </r>
  <r>
    <x v="142"/>
    <x v="7"/>
    <n v="1"/>
    <n v="0"/>
    <n v="1"/>
    <n v="0"/>
    <n v="7"/>
    <n v="8"/>
    <m/>
    <x v="2"/>
    <m/>
    <n v="26"/>
    <n v="120"/>
    <n v="120"/>
    <x v="9"/>
    <x v="0"/>
    <m/>
    <m/>
    <n v="0"/>
  </r>
  <r>
    <x v="142"/>
    <x v="42"/>
    <n v="1"/>
    <n v="0"/>
    <n v="1"/>
    <n v="0"/>
    <n v="5"/>
    <n v="5"/>
    <m/>
    <x v="2"/>
    <m/>
    <n v="6"/>
    <n v="120"/>
    <n v="120"/>
    <x v="9"/>
    <x v="0"/>
    <m/>
    <m/>
    <n v="0"/>
  </r>
  <r>
    <x v="142"/>
    <x v="42"/>
    <n v="1"/>
    <n v="0"/>
    <n v="1"/>
    <n v="0"/>
    <n v="6"/>
    <n v="6"/>
    <m/>
    <x v="1"/>
    <m/>
    <n v="6"/>
    <n v="120"/>
    <n v="120"/>
    <x v="9"/>
    <x v="0"/>
    <m/>
    <m/>
    <n v="0"/>
  </r>
  <r>
    <x v="142"/>
    <x v="42"/>
    <n v="1"/>
    <n v="0"/>
    <n v="1"/>
    <n v="0"/>
    <n v="7"/>
    <n v="7"/>
    <m/>
    <x v="1"/>
    <m/>
    <n v="6"/>
    <n v="1"/>
    <n v="1"/>
    <x v="9"/>
    <x v="0"/>
    <m/>
    <m/>
    <n v="0"/>
  </r>
  <r>
    <x v="143"/>
    <x v="10"/>
    <n v="2"/>
    <n v="1"/>
    <n v="2"/>
    <n v="0"/>
    <n v="5"/>
    <n v="5"/>
    <n v="2"/>
    <x v="7"/>
    <n v="55"/>
    <n v="60"/>
    <n v="90"/>
    <n v="90"/>
    <x v="9"/>
    <x v="1"/>
    <m/>
    <m/>
    <n v="0"/>
  </r>
  <r>
    <x v="143"/>
    <x v="10"/>
    <n v="2"/>
    <n v="1"/>
    <n v="2"/>
    <n v="0"/>
    <n v="5"/>
    <n v="5"/>
    <n v="2"/>
    <x v="7"/>
    <n v="75"/>
    <n v="75"/>
    <n v="120"/>
    <n v="120"/>
    <x v="9"/>
    <x v="1"/>
    <m/>
    <m/>
    <n v="0"/>
  </r>
  <r>
    <x v="143"/>
    <x v="10"/>
    <n v="2"/>
    <n v="1"/>
    <n v="2"/>
    <n v="0"/>
    <n v="5"/>
    <n v="5"/>
    <n v="2"/>
    <x v="7"/>
    <n v="95"/>
    <n v="95"/>
    <n v="120"/>
    <n v="120"/>
    <x v="9"/>
    <x v="1"/>
    <m/>
    <m/>
    <n v="0"/>
  </r>
  <r>
    <x v="143"/>
    <x v="10"/>
    <n v="2"/>
    <n v="1"/>
    <n v="2"/>
    <n v="0"/>
    <n v="5.5"/>
    <n v="5"/>
    <n v="2"/>
    <x v="7"/>
    <n v="105"/>
    <n v="105"/>
    <n v="180"/>
    <n v="180"/>
    <x v="9"/>
    <x v="1"/>
    <m/>
    <m/>
    <n v="0"/>
  </r>
  <r>
    <x v="143"/>
    <x v="10"/>
    <n v="2"/>
    <n v="1"/>
    <n v="2"/>
    <n v="0"/>
    <n v="6"/>
    <n v="6"/>
    <n v="2"/>
    <x v="7"/>
    <n v="110"/>
    <n v="110"/>
    <n v="300"/>
    <n v="300"/>
    <x v="9"/>
    <x v="1"/>
    <m/>
    <m/>
    <n v="0"/>
  </r>
  <r>
    <x v="143"/>
    <x v="0"/>
    <n v="1"/>
    <n v="0"/>
    <n v="1"/>
    <n v="0"/>
    <n v="5"/>
    <n v="5"/>
    <n v="5"/>
    <x v="3"/>
    <n v="30"/>
    <n v="30"/>
    <n v="90"/>
    <n v="90"/>
    <x v="9"/>
    <x v="0"/>
    <m/>
    <m/>
    <n v="0"/>
  </r>
  <r>
    <x v="143"/>
    <x v="0"/>
    <n v="1"/>
    <n v="0"/>
    <n v="1"/>
    <n v="0"/>
    <n v="5"/>
    <n v="5"/>
    <n v="4"/>
    <x v="8"/>
    <n v="40"/>
    <n v="40"/>
    <n v="120"/>
    <n v="120"/>
    <x v="9"/>
    <x v="0"/>
    <m/>
    <m/>
    <n v="0"/>
  </r>
  <r>
    <x v="143"/>
    <x v="0"/>
    <n v="1"/>
    <n v="0"/>
    <n v="1"/>
    <n v="0"/>
    <n v="5"/>
    <n v="5"/>
    <n v="3"/>
    <x v="6"/>
    <n v="50"/>
    <n v="50"/>
    <n v="120"/>
    <n v="120"/>
    <x v="9"/>
    <x v="0"/>
    <m/>
    <m/>
    <n v="0"/>
  </r>
  <r>
    <x v="143"/>
    <x v="0"/>
    <n v="1"/>
    <n v="0"/>
    <n v="1"/>
    <n v="0"/>
    <n v="6"/>
    <n v="5"/>
    <n v="2"/>
    <x v="7"/>
    <n v="55"/>
    <n v="55"/>
    <n v="180"/>
    <n v="180"/>
    <x v="9"/>
    <x v="0"/>
    <m/>
    <m/>
    <n v="0"/>
  </r>
  <r>
    <x v="143"/>
    <x v="0"/>
    <n v="1"/>
    <n v="0"/>
    <n v="1"/>
    <n v="0"/>
    <n v="7"/>
    <n v="6.5"/>
    <n v="1"/>
    <x v="9"/>
    <m/>
    <n v="65"/>
    <n v="180"/>
    <n v="180"/>
    <x v="9"/>
    <x v="0"/>
    <m/>
    <m/>
    <n v="0"/>
  </r>
  <r>
    <x v="143"/>
    <x v="0"/>
    <n v="1"/>
    <n v="0"/>
    <n v="1"/>
    <n v="0"/>
    <n v="6.5"/>
    <n v="7"/>
    <n v="3"/>
    <x v="6"/>
    <n v="-5"/>
    <n v="60"/>
    <n v="300"/>
    <n v="300"/>
    <x v="9"/>
    <x v="0"/>
    <m/>
    <m/>
    <n v="0"/>
  </r>
  <r>
    <x v="143"/>
    <x v="44"/>
    <n v="1"/>
    <n v="0"/>
    <n v="1"/>
    <n v="0"/>
    <n v="5"/>
    <n v="5"/>
    <m/>
    <x v="2"/>
    <m/>
    <n v="8"/>
    <n v="120"/>
    <n v="120"/>
    <x v="9"/>
    <x v="0"/>
    <m/>
    <m/>
    <n v="0"/>
  </r>
  <r>
    <x v="143"/>
    <x v="44"/>
    <n v="1"/>
    <n v="0"/>
    <n v="1"/>
    <n v="0"/>
    <n v="6"/>
    <n v="6"/>
    <m/>
    <x v="2"/>
    <m/>
    <n v="8"/>
    <n v="120"/>
    <n v="120"/>
    <x v="9"/>
    <x v="0"/>
    <m/>
    <m/>
    <n v="0"/>
  </r>
  <r>
    <x v="143"/>
    <x v="44"/>
    <n v="1"/>
    <n v="0"/>
    <n v="1"/>
    <n v="0"/>
    <n v="7"/>
    <n v="7"/>
    <m/>
    <x v="2"/>
    <m/>
    <n v="8"/>
    <n v="120"/>
    <n v="120"/>
    <x v="9"/>
    <x v="0"/>
    <m/>
    <m/>
    <n v="0"/>
  </r>
  <r>
    <x v="143"/>
    <x v="19"/>
    <n v="1"/>
    <n v="0"/>
    <n v="1"/>
    <n v="0"/>
    <n v="5"/>
    <n v="5"/>
    <m/>
    <x v="2"/>
    <m/>
    <n v="20"/>
    <n v="120"/>
    <n v="120"/>
    <x v="9"/>
    <x v="0"/>
    <m/>
    <m/>
    <n v="0"/>
  </r>
  <r>
    <x v="143"/>
    <x v="19"/>
    <n v="1"/>
    <n v="0"/>
    <n v="1"/>
    <n v="0"/>
    <n v="6"/>
    <n v="6"/>
    <m/>
    <x v="1"/>
    <m/>
    <n v="25"/>
    <n v="120"/>
    <n v="120"/>
    <x v="9"/>
    <x v="0"/>
    <m/>
    <m/>
    <n v="0"/>
  </r>
  <r>
    <x v="143"/>
    <x v="19"/>
    <n v="1"/>
    <n v="0"/>
    <n v="1"/>
    <n v="0"/>
    <n v="7"/>
    <n v="7"/>
    <m/>
    <x v="5"/>
    <m/>
    <n v="30"/>
    <n v="1"/>
    <n v="1"/>
    <x v="9"/>
    <x v="0"/>
    <m/>
    <m/>
    <n v="0"/>
  </r>
  <r>
    <x v="144"/>
    <x v="10"/>
    <n v="1"/>
    <n v="0"/>
    <n v="1"/>
    <n v="0"/>
    <n v="5"/>
    <n v="5"/>
    <n v="5"/>
    <x v="3"/>
    <n v="70"/>
    <n v="70"/>
    <n v="90"/>
    <n v="90"/>
    <x v="9"/>
    <x v="0"/>
    <m/>
    <m/>
    <n v="0"/>
  </r>
  <r>
    <x v="144"/>
    <x v="10"/>
    <n v="1"/>
    <n v="0"/>
    <n v="1"/>
    <n v="0"/>
    <n v="6"/>
    <n v="5"/>
    <n v="4"/>
    <x v="8"/>
    <n v="95"/>
    <n v="95"/>
    <n v="120"/>
    <n v="120"/>
    <x v="9"/>
    <x v="0"/>
    <m/>
    <m/>
    <n v="0"/>
  </r>
  <r>
    <x v="144"/>
    <x v="10"/>
    <n v="1"/>
    <n v="0"/>
    <n v="1"/>
    <n v="0"/>
    <n v="6"/>
    <n v="6"/>
    <n v="3"/>
    <x v="6"/>
    <n v="105"/>
    <n v="105"/>
    <n v="180"/>
    <n v="180"/>
    <x v="9"/>
    <x v="0"/>
    <m/>
    <m/>
    <n v="0"/>
  </r>
  <r>
    <x v="144"/>
    <x v="10"/>
    <n v="1"/>
    <n v="0"/>
    <n v="1"/>
    <n v="0"/>
    <n v="6.5"/>
    <n v="6.5"/>
    <n v="2"/>
    <x v="7"/>
    <n v="115"/>
    <n v="115"/>
    <n v="180"/>
    <n v="180"/>
    <x v="9"/>
    <x v="0"/>
    <m/>
    <m/>
    <n v="0"/>
  </r>
  <r>
    <x v="144"/>
    <x v="10"/>
    <n v="1"/>
    <n v="0"/>
    <n v="1"/>
    <n v="0"/>
    <n v="7.5"/>
    <n v="7.5"/>
    <n v="2"/>
    <x v="7"/>
    <n v="125"/>
    <n v="125"/>
    <n v="180"/>
    <n v="180"/>
    <x v="9"/>
    <x v="0"/>
    <m/>
    <m/>
    <n v="0"/>
  </r>
  <r>
    <x v="144"/>
    <x v="10"/>
    <n v="1"/>
    <n v="0"/>
    <n v="1"/>
    <n v="0"/>
    <n v="7.5"/>
    <n v="8"/>
    <n v="2"/>
    <x v="7"/>
    <n v="125"/>
    <n v="125"/>
    <n v="180"/>
    <n v="180"/>
    <x v="9"/>
    <x v="0"/>
    <m/>
    <m/>
    <n v="0"/>
  </r>
  <r>
    <x v="144"/>
    <x v="10"/>
    <n v="1"/>
    <n v="0"/>
    <n v="1"/>
    <n v="0"/>
    <n v="6"/>
    <n v="5"/>
    <n v="2"/>
    <x v="7"/>
    <n v="100"/>
    <n v="100"/>
    <n v="180"/>
    <n v="180"/>
    <x v="9"/>
    <x v="0"/>
    <m/>
    <m/>
    <n v="0"/>
  </r>
  <r>
    <x v="144"/>
    <x v="10"/>
    <n v="1"/>
    <n v="0"/>
    <n v="1"/>
    <n v="0"/>
    <n v="6"/>
    <n v="5"/>
    <n v="2"/>
    <x v="7"/>
    <n v="100"/>
    <n v="100"/>
    <n v="300"/>
    <n v="300"/>
    <x v="9"/>
    <x v="0"/>
    <m/>
    <m/>
    <n v="0"/>
  </r>
  <r>
    <x v="144"/>
    <x v="0"/>
    <n v="1"/>
    <n v="3"/>
    <n v="1"/>
    <n v="0"/>
    <n v="5"/>
    <n v="5"/>
    <n v="1"/>
    <x v="9"/>
    <n v="40"/>
    <n v="40"/>
    <n v="120"/>
    <n v="120"/>
    <x v="9"/>
    <x v="1"/>
    <m/>
    <m/>
    <n v="0"/>
  </r>
  <r>
    <x v="144"/>
    <x v="0"/>
    <n v="1"/>
    <n v="3"/>
    <n v="1"/>
    <n v="0"/>
    <n v="5"/>
    <n v="5"/>
    <n v="1"/>
    <x v="9"/>
    <n v="50"/>
    <n v="50"/>
    <n v="120"/>
    <n v="120"/>
    <x v="9"/>
    <x v="1"/>
    <m/>
    <m/>
    <n v="0"/>
  </r>
  <r>
    <x v="144"/>
    <x v="0"/>
    <n v="1"/>
    <n v="3"/>
    <n v="1"/>
    <n v="0"/>
    <n v="6"/>
    <n v="5.5"/>
    <n v="1"/>
    <x v="9"/>
    <n v="55"/>
    <n v="55"/>
    <n v="120"/>
    <n v="120"/>
    <x v="9"/>
    <x v="1"/>
    <m/>
    <m/>
    <n v="0"/>
  </r>
  <r>
    <x v="144"/>
    <x v="0"/>
    <n v="1"/>
    <n v="3"/>
    <n v="1"/>
    <n v="0"/>
    <n v="7"/>
    <n v="6"/>
    <n v="1"/>
    <x v="9"/>
    <n v="60"/>
    <n v="60"/>
    <n v="180"/>
    <n v="180"/>
    <x v="9"/>
    <x v="1"/>
    <m/>
    <m/>
    <n v="0"/>
  </r>
  <r>
    <x v="144"/>
    <x v="11"/>
    <n v="1"/>
    <n v="0"/>
    <n v="1"/>
    <n v="0"/>
    <n v="7"/>
    <n v="7"/>
    <m/>
    <x v="2"/>
    <m/>
    <n v="29"/>
    <n v="90"/>
    <n v="90"/>
    <x v="9"/>
    <x v="8"/>
    <m/>
    <m/>
    <n v="0"/>
  </r>
  <r>
    <x v="144"/>
    <x v="11"/>
    <n v="1"/>
    <n v="0"/>
    <n v="1"/>
    <n v="0"/>
    <n v="8"/>
    <n v="8"/>
    <m/>
    <x v="2"/>
    <m/>
    <n v="29"/>
    <n v="90"/>
    <n v="90"/>
    <x v="9"/>
    <x v="8"/>
    <m/>
    <m/>
    <n v="0"/>
  </r>
  <r>
    <x v="144"/>
    <x v="18"/>
    <n v="1"/>
    <n v="0"/>
    <n v="1"/>
    <n v="0"/>
    <n v="7"/>
    <n v="7"/>
    <m/>
    <x v="1"/>
    <m/>
    <n v="18"/>
    <n v="90"/>
    <n v="90"/>
    <x v="9"/>
    <x v="8"/>
    <m/>
    <m/>
    <n v="0"/>
  </r>
  <r>
    <x v="144"/>
    <x v="18"/>
    <n v="1"/>
    <n v="0"/>
    <n v="1"/>
    <n v="0"/>
    <n v="8"/>
    <n v="8"/>
    <m/>
    <x v="12"/>
    <m/>
    <n v="18"/>
    <n v="90"/>
    <n v="90"/>
    <x v="9"/>
    <x v="8"/>
    <m/>
    <m/>
    <n v="0"/>
  </r>
  <r>
    <x v="144"/>
    <x v="38"/>
    <n v="1"/>
    <n v="0"/>
    <n v="1"/>
    <n v="0"/>
    <n v="7"/>
    <n v="7"/>
    <m/>
    <x v="2"/>
    <m/>
    <n v="50"/>
    <n v="10"/>
    <n v="10"/>
    <x v="9"/>
    <x v="4"/>
    <m/>
    <m/>
    <n v="0"/>
  </r>
  <r>
    <x v="144"/>
    <x v="39"/>
    <n v="1"/>
    <n v="0"/>
    <n v="1"/>
    <n v="0"/>
    <n v="7"/>
    <n v="5"/>
    <m/>
    <x v="0"/>
    <m/>
    <n v="90"/>
    <n v="90"/>
    <n v="90"/>
    <x v="9"/>
    <x v="4"/>
    <m/>
    <m/>
    <n v="0"/>
  </r>
  <r>
    <x v="144"/>
    <x v="38"/>
    <n v="1"/>
    <n v="0"/>
    <n v="1"/>
    <n v="0"/>
    <n v="7"/>
    <n v="7"/>
    <m/>
    <x v="2"/>
    <m/>
    <n v="50"/>
    <n v="10"/>
    <n v="10"/>
    <x v="9"/>
    <x v="4"/>
    <m/>
    <m/>
    <n v="0"/>
  </r>
  <r>
    <x v="144"/>
    <x v="39"/>
    <n v="1"/>
    <n v="0"/>
    <n v="1"/>
    <n v="0"/>
    <n v="7"/>
    <n v="7"/>
    <m/>
    <x v="2"/>
    <m/>
    <n v="104"/>
    <n v="90"/>
    <n v="90"/>
    <x v="9"/>
    <x v="4"/>
    <m/>
    <m/>
    <n v="0"/>
  </r>
  <r>
    <x v="144"/>
    <x v="32"/>
    <n v="1"/>
    <n v="0"/>
    <n v="1"/>
    <n v="0"/>
    <n v="7"/>
    <n v="7"/>
    <m/>
    <x v="2"/>
    <m/>
    <n v="52"/>
    <n v="120"/>
    <n v="120"/>
    <x v="9"/>
    <x v="0"/>
    <m/>
    <m/>
    <n v="0"/>
  </r>
  <r>
    <x v="144"/>
    <x v="32"/>
    <n v="1"/>
    <n v="0"/>
    <n v="1"/>
    <n v="0"/>
    <n v="8"/>
    <n v="8"/>
    <m/>
    <x v="1"/>
    <m/>
    <n v="59"/>
    <n v="120"/>
    <n v="120"/>
    <x v="9"/>
    <x v="0"/>
    <m/>
    <m/>
    <n v="0"/>
  </r>
  <r>
    <x v="144"/>
    <x v="32"/>
    <n v="1"/>
    <n v="0"/>
    <n v="1"/>
    <n v="0"/>
    <n v="8"/>
    <n v="8"/>
    <m/>
    <x v="1"/>
    <m/>
    <n v="59"/>
    <n v="1"/>
    <n v="1"/>
    <x v="9"/>
    <x v="0"/>
    <m/>
    <m/>
    <n v="0"/>
  </r>
  <r>
    <x v="145"/>
    <x v="0"/>
    <n v="1"/>
    <n v="0"/>
    <n v="1"/>
    <n v="0"/>
    <n v="5"/>
    <n v="5"/>
    <n v="3"/>
    <x v="6"/>
    <n v="30"/>
    <n v="30"/>
    <n v="90"/>
    <n v="90"/>
    <x v="9"/>
    <x v="0"/>
    <m/>
    <m/>
    <n v="0"/>
  </r>
  <r>
    <x v="145"/>
    <x v="0"/>
    <n v="1"/>
    <n v="0"/>
    <n v="1"/>
    <n v="0"/>
    <n v="5"/>
    <n v="5"/>
    <n v="3"/>
    <x v="6"/>
    <n v="40"/>
    <n v="40"/>
    <n v="90"/>
    <n v="90"/>
    <x v="9"/>
    <x v="0"/>
    <m/>
    <m/>
    <n v="0"/>
  </r>
  <r>
    <x v="145"/>
    <x v="0"/>
    <n v="1"/>
    <n v="0"/>
    <n v="1"/>
    <n v="0"/>
    <n v="5"/>
    <n v="5"/>
    <n v="3"/>
    <x v="6"/>
    <n v="50"/>
    <n v="50"/>
    <n v="180"/>
    <n v="180"/>
    <x v="9"/>
    <x v="0"/>
    <m/>
    <m/>
    <n v="0"/>
  </r>
  <r>
    <x v="145"/>
    <x v="0"/>
    <n v="1"/>
    <n v="0"/>
    <n v="1"/>
    <n v="0"/>
    <n v="6.5"/>
    <n v="5.5"/>
    <n v="3"/>
    <x v="6"/>
    <n v="55"/>
    <n v="55"/>
    <n v="180"/>
    <n v="180"/>
    <x v="9"/>
    <x v="0"/>
    <m/>
    <m/>
    <n v="0"/>
  </r>
  <r>
    <x v="145"/>
    <x v="0"/>
    <n v="1"/>
    <n v="0"/>
    <n v="1"/>
    <n v="0"/>
    <n v="7"/>
    <n v="6"/>
    <n v="3"/>
    <x v="6"/>
    <n v="60"/>
    <n v="60"/>
    <n v="180"/>
    <n v="180"/>
    <x v="9"/>
    <x v="0"/>
    <m/>
    <m/>
    <n v="0"/>
  </r>
  <r>
    <x v="145"/>
    <x v="0"/>
    <n v="1"/>
    <n v="0"/>
    <n v="1"/>
    <n v="0"/>
    <n v="7.5"/>
    <n v="7.5"/>
    <n v="3"/>
    <x v="6"/>
    <n v="62.5"/>
    <n v="65"/>
    <n v="300"/>
    <n v="300"/>
    <x v="9"/>
    <x v="0"/>
    <m/>
    <m/>
    <n v="0"/>
  </r>
  <r>
    <x v="145"/>
    <x v="4"/>
    <n v="1"/>
    <n v="0"/>
    <n v="1"/>
    <n v="0"/>
    <n v="3.5"/>
    <n v="5"/>
    <n v="5"/>
    <x v="3"/>
    <n v="65"/>
    <n v="65"/>
    <n v="90"/>
    <n v="90"/>
    <x v="9"/>
    <x v="2"/>
    <m/>
    <m/>
    <n v="0"/>
  </r>
  <r>
    <x v="145"/>
    <x v="4"/>
    <n v="1"/>
    <n v="0"/>
    <n v="1"/>
    <n v="0"/>
    <n v="5"/>
    <n v="5"/>
    <n v="4"/>
    <x v="8"/>
    <n v="85"/>
    <n v="85"/>
    <n v="90"/>
    <n v="90"/>
    <x v="9"/>
    <x v="2"/>
    <m/>
    <m/>
    <n v="0"/>
  </r>
  <r>
    <x v="145"/>
    <x v="4"/>
    <n v="1"/>
    <n v="0"/>
    <n v="1"/>
    <n v="0"/>
    <n v="6"/>
    <n v="6"/>
    <n v="3"/>
    <x v="6"/>
    <n v="95"/>
    <n v="95"/>
    <n v="120"/>
    <n v="120"/>
    <x v="9"/>
    <x v="2"/>
    <m/>
    <m/>
    <n v="0"/>
  </r>
  <r>
    <x v="145"/>
    <x v="4"/>
    <n v="1"/>
    <n v="0"/>
    <n v="1"/>
    <n v="0"/>
    <n v="7"/>
    <n v="7"/>
    <n v="3"/>
    <x v="6"/>
    <n v="105"/>
    <n v="105"/>
    <n v="180"/>
    <n v="180"/>
    <x v="9"/>
    <x v="2"/>
    <m/>
    <m/>
    <n v="0"/>
  </r>
  <r>
    <x v="145"/>
    <x v="4"/>
    <n v="1"/>
    <n v="0"/>
    <n v="1"/>
    <n v="0"/>
    <n v="8"/>
    <n v="8"/>
    <n v="3"/>
    <x v="6"/>
    <n v="115"/>
    <n v="115"/>
    <n v="180"/>
    <n v="180"/>
    <x v="9"/>
    <x v="2"/>
    <m/>
    <m/>
    <n v="0"/>
  </r>
  <r>
    <x v="145"/>
    <x v="40"/>
    <n v="1"/>
    <n v="0"/>
    <n v="1"/>
    <n v="0"/>
    <n v="6"/>
    <n v="6"/>
    <m/>
    <x v="1"/>
    <m/>
    <n v="14"/>
    <n v="10"/>
    <n v="10"/>
    <x v="9"/>
    <x v="4"/>
    <m/>
    <m/>
    <n v="0"/>
  </r>
  <r>
    <x v="145"/>
    <x v="41"/>
    <n v="1"/>
    <n v="0"/>
    <n v="1"/>
    <n v="0"/>
    <n v="6"/>
    <n v="6"/>
    <m/>
    <x v="1"/>
    <m/>
    <n v="11"/>
    <n v="90"/>
    <n v="90"/>
    <x v="9"/>
    <x v="4"/>
    <m/>
    <m/>
    <n v="0"/>
  </r>
  <r>
    <x v="145"/>
    <x v="40"/>
    <n v="1"/>
    <n v="0"/>
    <n v="1"/>
    <n v="0"/>
    <n v="8"/>
    <n v="8"/>
    <m/>
    <x v="1"/>
    <m/>
    <n v="14"/>
    <n v="10"/>
    <n v="10"/>
    <x v="9"/>
    <x v="4"/>
    <m/>
    <m/>
    <n v="0"/>
  </r>
  <r>
    <x v="145"/>
    <x v="41"/>
    <n v="1"/>
    <n v="0"/>
    <n v="1"/>
    <n v="0"/>
    <n v="8"/>
    <n v="8"/>
    <m/>
    <x v="1"/>
    <m/>
    <n v="11"/>
    <n v="120"/>
    <n v="120"/>
    <x v="9"/>
    <x v="4"/>
    <m/>
    <m/>
    <n v="0"/>
  </r>
  <r>
    <x v="145"/>
    <x v="36"/>
    <n v="1"/>
    <n v="0"/>
    <n v="1"/>
    <n v="0"/>
    <n v="6"/>
    <n v="6"/>
    <m/>
    <x v="14"/>
    <m/>
    <n v="0"/>
    <n v="10"/>
    <n v="10"/>
    <x v="9"/>
    <x v="4"/>
    <m/>
    <m/>
    <n v="0"/>
  </r>
  <r>
    <x v="145"/>
    <x v="37"/>
    <n v="1"/>
    <n v="0"/>
    <n v="1"/>
    <n v="0"/>
    <n v="6"/>
    <n v="6"/>
    <m/>
    <x v="14"/>
    <m/>
    <n v="0"/>
    <n v="90"/>
    <n v="90"/>
    <x v="9"/>
    <x v="4"/>
    <m/>
    <m/>
    <n v="0"/>
  </r>
  <r>
    <x v="145"/>
    <x v="36"/>
    <n v="1"/>
    <n v="0"/>
    <n v="1"/>
    <n v="0"/>
    <n v="7"/>
    <n v="7"/>
    <m/>
    <x v="14"/>
    <m/>
    <n v="0"/>
    <n v="10"/>
    <n v="10"/>
    <x v="9"/>
    <x v="4"/>
    <m/>
    <m/>
    <n v="0"/>
  </r>
  <r>
    <x v="145"/>
    <x v="37"/>
    <n v="1"/>
    <n v="0"/>
    <n v="1"/>
    <n v="0"/>
    <n v="7"/>
    <n v="7"/>
    <m/>
    <x v="14"/>
    <m/>
    <n v="0"/>
    <n v="90"/>
    <n v="90"/>
    <x v="9"/>
    <x v="4"/>
    <m/>
    <m/>
    <n v="0"/>
  </r>
  <r>
    <x v="145"/>
    <x v="36"/>
    <n v="1"/>
    <n v="0"/>
    <n v="1"/>
    <n v="0"/>
    <n v="8"/>
    <n v="8"/>
    <m/>
    <x v="14"/>
    <m/>
    <n v="0"/>
    <n v="10"/>
    <n v="10"/>
    <x v="9"/>
    <x v="4"/>
    <m/>
    <m/>
    <n v="0"/>
  </r>
  <r>
    <x v="145"/>
    <x v="37"/>
    <n v="1"/>
    <n v="0"/>
    <n v="1"/>
    <n v="0"/>
    <n v="8"/>
    <n v="8"/>
    <m/>
    <x v="14"/>
    <m/>
    <n v="0"/>
    <n v="120"/>
    <n v="120"/>
    <x v="9"/>
    <x v="4"/>
    <m/>
    <m/>
    <n v="0"/>
  </r>
  <r>
    <x v="145"/>
    <x v="1"/>
    <n v="1"/>
    <n v="0"/>
    <n v="1"/>
    <n v="0"/>
    <n v="6"/>
    <n v="6"/>
    <m/>
    <x v="1"/>
    <m/>
    <n v="45"/>
    <n v="90"/>
    <n v="90"/>
    <x v="9"/>
    <x v="0"/>
    <m/>
    <m/>
    <n v="0"/>
  </r>
  <r>
    <x v="145"/>
    <x v="1"/>
    <n v="1"/>
    <n v="0"/>
    <n v="1"/>
    <n v="0"/>
    <n v="7"/>
    <n v="7"/>
    <m/>
    <x v="1"/>
    <m/>
    <n v="45"/>
    <n v="90"/>
    <n v="90"/>
    <x v="9"/>
    <x v="0"/>
    <m/>
    <m/>
    <n v="0"/>
  </r>
  <r>
    <x v="145"/>
    <x v="1"/>
    <n v="1"/>
    <n v="0"/>
    <n v="1"/>
    <n v="0"/>
    <n v="8"/>
    <n v="8"/>
    <m/>
    <x v="5"/>
    <m/>
    <n v="52"/>
    <n v="1"/>
    <n v="1"/>
    <x v="9"/>
    <x v="0"/>
    <m/>
    <m/>
    <n v="0"/>
  </r>
  <r>
    <x v="146"/>
    <x v="4"/>
    <n v="1"/>
    <n v="0"/>
    <n v="1"/>
    <n v="0"/>
    <n v="5"/>
    <n v="5"/>
    <n v="5"/>
    <x v="3"/>
    <n v="70"/>
    <n v="70"/>
    <n v="90"/>
    <n v="90"/>
    <x v="9"/>
    <x v="0"/>
    <m/>
    <m/>
    <n v="0"/>
  </r>
  <r>
    <x v="146"/>
    <x v="4"/>
    <n v="1"/>
    <n v="0"/>
    <n v="1"/>
    <n v="0"/>
    <n v="5"/>
    <n v="5"/>
    <n v="4"/>
    <x v="8"/>
    <n v="95"/>
    <n v="95"/>
    <n v="120"/>
    <n v="120"/>
    <x v="9"/>
    <x v="0"/>
    <m/>
    <m/>
    <n v="0"/>
  </r>
  <r>
    <x v="146"/>
    <x v="4"/>
    <n v="1"/>
    <n v="0"/>
    <n v="1"/>
    <n v="0"/>
    <n v="6"/>
    <n v="5"/>
    <n v="3"/>
    <x v="6"/>
    <n v="115"/>
    <n v="115"/>
    <n v="180"/>
    <n v="180"/>
    <x v="9"/>
    <x v="0"/>
    <m/>
    <m/>
    <n v="0"/>
  </r>
  <r>
    <x v="146"/>
    <x v="4"/>
    <n v="1"/>
    <n v="0"/>
    <n v="1"/>
    <n v="0"/>
    <n v="7"/>
    <n v="5.5"/>
    <n v="2"/>
    <x v="7"/>
    <n v="130"/>
    <n v="130"/>
    <n v="180"/>
    <n v="180"/>
    <x v="9"/>
    <x v="0"/>
    <m/>
    <m/>
    <n v="0"/>
  </r>
  <r>
    <x v="146"/>
    <x v="4"/>
    <n v="1"/>
    <n v="0"/>
    <n v="1"/>
    <n v="0"/>
    <n v="7.5"/>
    <n v="6.5"/>
    <n v="1"/>
    <x v="9"/>
    <n v="140"/>
    <n v="140"/>
    <n v="300"/>
    <n v="300"/>
    <x v="9"/>
    <x v="0"/>
    <m/>
    <m/>
    <n v="0"/>
  </r>
  <r>
    <x v="146"/>
    <x v="4"/>
    <n v="1"/>
    <n v="0"/>
    <n v="1"/>
    <n v="0"/>
    <n v="7"/>
    <n v="6"/>
    <n v="3"/>
    <x v="6"/>
    <n v="130"/>
    <n v="130"/>
    <n v="300"/>
    <n v="300"/>
    <x v="9"/>
    <x v="0"/>
    <m/>
    <m/>
    <n v="0"/>
  </r>
  <r>
    <x v="146"/>
    <x v="4"/>
    <n v="1"/>
    <n v="0"/>
    <n v="1"/>
    <n v="0"/>
    <n v="6"/>
    <n v="5"/>
    <n v="3"/>
    <x v="6"/>
    <n v="100"/>
    <n v="100"/>
    <n v="300"/>
    <n v="300"/>
    <x v="9"/>
    <x v="0"/>
    <m/>
    <m/>
    <n v="0"/>
  </r>
  <r>
    <x v="146"/>
    <x v="31"/>
    <n v="1"/>
    <n v="0"/>
    <n v="1"/>
    <n v="0"/>
    <n v="5"/>
    <n v="5"/>
    <m/>
    <x v="1"/>
    <m/>
    <n v="14"/>
    <n v="120"/>
    <n v="120"/>
    <x v="9"/>
    <x v="0"/>
    <m/>
    <m/>
    <n v="0"/>
  </r>
  <r>
    <x v="146"/>
    <x v="31"/>
    <n v="1"/>
    <n v="0"/>
    <n v="1"/>
    <n v="0"/>
    <n v="6"/>
    <n v="6"/>
    <m/>
    <x v="1"/>
    <m/>
    <n v="16"/>
    <n v="120"/>
    <n v="120"/>
    <x v="9"/>
    <x v="0"/>
    <m/>
    <m/>
    <n v="0"/>
  </r>
  <r>
    <x v="146"/>
    <x v="31"/>
    <n v="1"/>
    <n v="0"/>
    <n v="1"/>
    <n v="0"/>
    <n v="8"/>
    <n v="8"/>
    <m/>
    <x v="5"/>
    <m/>
    <n v="20"/>
    <n v="120"/>
    <n v="120"/>
    <x v="9"/>
    <x v="0"/>
    <m/>
    <m/>
    <n v="0"/>
  </r>
  <r>
    <x v="146"/>
    <x v="31"/>
    <n v="1"/>
    <n v="0"/>
    <n v="1"/>
    <n v="0"/>
    <n v="8"/>
    <n v="8"/>
    <m/>
    <x v="5"/>
    <m/>
    <n v="20"/>
    <n v="120"/>
    <n v="120"/>
    <x v="9"/>
    <x v="0"/>
    <m/>
    <m/>
    <n v="0"/>
  </r>
  <r>
    <x v="146"/>
    <x v="7"/>
    <n v="1"/>
    <n v="0"/>
    <n v="1"/>
    <n v="0"/>
    <n v="6"/>
    <n v="5"/>
    <m/>
    <x v="2"/>
    <m/>
    <n v="20"/>
    <n v="120"/>
    <n v="120"/>
    <x v="9"/>
    <x v="0"/>
    <m/>
    <m/>
    <n v="0"/>
  </r>
  <r>
    <x v="146"/>
    <x v="7"/>
    <n v="1"/>
    <n v="0"/>
    <n v="1"/>
    <n v="0"/>
    <n v="7"/>
    <n v="6"/>
    <m/>
    <x v="2"/>
    <m/>
    <n v="20"/>
    <n v="120"/>
    <n v="120"/>
    <x v="9"/>
    <x v="0"/>
    <m/>
    <m/>
    <n v="0"/>
  </r>
  <r>
    <x v="146"/>
    <x v="7"/>
    <n v="1"/>
    <n v="0"/>
    <n v="1"/>
    <n v="0"/>
    <n v="8"/>
    <n v="8"/>
    <m/>
    <x v="2"/>
    <m/>
    <n v="26"/>
    <n v="120"/>
    <n v="120"/>
    <x v="9"/>
    <x v="0"/>
    <m/>
    <m/>
    <n v="0"/>
  </r>
  <r>
    <x v="146"/>
    <x v="42"/>
    <n v="1"/>
    <n v="0"/>
    <n v="1"/>
    <n v="0"/>
    <n v="6"/>
    <n v="6"/>
    <m/>
    <x v="2"/>
    <m/>
    <n v="6"/>
    <n v="120"/>
    <n v="120"/>
    <x v="9"/>
    <x v="0"/>
    <m/>
    <m/>
    <n v="0"/>
  </r>
  <r>
    <x v="146"/>
    <x v="42"/>
    <n v="1"/>
    <n v="0"/>
    <n v="1"/>
    <n v="0"/>
    <n v="7"/>
    <n v="7"/>
    <m/>
    <x v="2"/>
    <m/>
    <n v="6"/>
    <n v="120"/>
    <n v="120"/>
    <x v="9"/>
    <x v="0"/>
    <m/>
    <m/>
    <n v="0"/>
  </r>
  <r>
    <x v="146"/>
    <x v="42"/>
    <n v="1"/>
    <n v="0"/>
    <n v="1"/>
    <n v="0"/>
    <n v="8"/>
    <n v="9"/>
    <m/>
    <x v="10"/>
    <m/>
    <n v="8"/>
    <n v="1"/>
    <n v="1"/>
    <x v="9"/>
    <x v="0"/>
    <m/>
    <m/>
    <n v="0"/>
  </r>
  <r>
    <x v="147"/>
    <x v="10"/>
    <n v="2"/>
    <n v="1"/>
    <n v="2"/>
    <n v="0"/>
    <n v="5"/>
    <n v="5"/>
    <n v="2"/>
    <x v="7"/>
    <n v="65"/>
    <n v="70"/>
    <n v="90"/>
    <n v="90"/>
    <x v="9"/>
    <x v="1"/>
    <m/>
    <m/>
    <n v="0"/>
  </r>
  <r>
    <x v="147"/>
    <x v="10"/>
    <n v="2"/>
    <n v="1"/>
    <n v="2"/>
    <n v="0"/>
    <n v="5"/>
    <n v="5"/>
    <n v="2"/>
    <x v="7"/>
    <n v="85"/>
    <n v="85"/>
    <n v="120"/>
    <n v="120"/>
    <x v="9"/>
    <x v="1"/>
    <m/>
    <m/>
    <n v="0"/>
  </r>
  <r>
    <x v="147"/>
    <x v="10"/>
    <n v="2"/>
    <n v="1"/>
    <n v="2"/>
    <n v="0"/>
    <n v="6"/>
    <n v="5"/>
    <n v="2"/>
    <x v="7"/>
    <n v="105"/>
    <n v="105"/>
    <n v="120"/>
    <n v="120"/>
    <x v="9"/>
    <x v="1"/>
    <m/>
    <m/>
    <n v="0"/>
  </r>
  <r>
    <x v="147"/>
    <x v="10"/>
    <n v="2"/>
    <n v="1"/>
    <n v="2"/>
    <n v="0"/>
    <n v="6.5"/>
    <n v="6"/>
    <n v="2"/>
    <x v="7"/>
    <n v="115"/>
    <n v="115"/>
    <n v="180"/>
    <n v="180"/>
    <x v="9"/>
    <x v="1"/>
    <m/>
    <m/>
    <n v="0"/>
  </r>
  <r>
    <x v="147"/>
    <x v="10"/>
    <n v="2"/>
    <n v="1"/>
    <n v="2"/>
    <n v="0"/>
    <n v="7"/>
    <n v="7"/>
    <n v="2"/>
    <x v="7"/>
    <n v="120"/>
    <n v="120"/>
    <n v="300"/>
    <n v="300"/>
    <x v="9"/>
    <x v="1"/>
    <m/>
    <m/>
    <n v="0"/>
  </r>
  <r>
    <x v="147"/>
    <x v="0"/>
    <n v="1"/>
    <n v="0"/>
    <n v="1"/>
    <n v="0"/>
    <n v="5"/>
    <n v="5"/>
    <n v="5"/>
    <x v="3"/>
    <n v="35"/>
    <n v="40"/>
    <n v="90"/>
    <n v="90"/>
    <x v="9"/>
    <x v="0"/>
    <m/>
    <m/>
    <n v="0"/>
  </r>
  <r>
    <x v="147"/>
    <x v="0"/>
    <n v="1"/>
    <n v="0"/>
    <n v="1"/>
    <n v="0"/>
    <n v="5"/>
    <n v="5"/>
    <n v="4"/>
    <x v="8"/>
    <n v="45"/>
    <n v="50"/>
    <n v="120"/>
    <n v="120"/>
    <x v="9"/>
    <x v="0"/>
    <m/>
    <m/>
    <n v="0"/>
  </r>
  <r>
    <x v="147"/>
    <x v="0"/>
    <n v="1"/>
    <n v="0"/>
    <n v="1"/>
    <n v="0"/>
    <n v="6"/>
    <n v="6"/>
    <n v="3"/>
    <x v="6"/>
    <n v="55"/>
    <n v="60"/>
    <n v="120"/>
    <n v="120"/>
    <x v="9"/>
    <x v="0"/>
    <m/>
    <m/>
    <n v="0"/>
  </r>
  <r>
    <x v="147"/>
    <x v="0"/>
    <n v="1"/>
    <n v="0"/>
    <n v="1"/>
    <n v="0"/>
    <n v="7"/>
    <n v="7"/>
    <n v="2"/>
    <x v="7"/>
    <n v="60"/>
    <n v="65"/>
    <n v="300"/>
    <n v="300"/>
    <x v="9"/>
    <x v="0"/>
    <m/>
    <m/>
    <n v="0"/>
  </r>
  <r>
    <x v="147"/>
    <x v="0"/>
    <n v="1"/>
    <n v="0"/>
    <n v="1"/>
    <n v="0"/>
    <n v="8.5"/>
    <n v="8"/>
    <n v="1"/>
    <x v="9"/>
    <m/>
    <n v="72.5"/>
    <n v="180"/>
    <n v="180"/>
    <x v="9"/>
    <x v="0"/>
    <m/>
    <m/>
    <n v="0"/>
  </r>
  <r>
    <x v="147"/>
    <x v="0"/>
    <n v="1"/>
    <n v="0"/>
    <n v="1"/>
    <n v="0"/>
    <n v="7.5"/>
    <n v="7.5"/>
    <n v="3"/>
    <x v="6"/>
    <n v="67.5"/>
    <n v="67.5"/>
    <n v="300"/>
    <n v="300"/>
    <x v="9"/>
    <x v="0"/>
    <m/>
    <m/>
    <n v="0"/>
  </r>
  <r>
    <x v="147"/>
    <x v="44"/>
    <n v="1"/>
    <n v="0"/>
    <n v="1"/>
    <n v="0"/>
    <n v="6"/>
    <n v="6"/>
    <m/>
    <x v="2"/>
    <m/>
    <n v="10"/>
    <n v="120"/>
    <n v="120"/>
    <x v="9"/>
    <x v="0"/>
    <m/>
    <m/>
    <n v="0"/>
  </r>
  <r>
    <x v="147"/>
    <x v="44"/>
    <n v="1"/>
    <n v="0"/>
    <n v="1"/>
    <n v="0"/>
    <n v="7"/>
    <n v="7"/>
    <m/>
    <x v="2"/>
    <m/>
    <n v="10"/>
    <n v="120"/>
    <n v="120"/>
    <x v="9"/>
    <x v="0"/>
    <m/>
    <m/>
    <n v="0"/>
  </r>
  <r>
    <x v="147"/>
    <x v="44"/>
    <n v="1"/>
    <n v="0"/>
    <n v="1"/>
    <n v="0"/>
    <n v="8"/>
    <n v="8"/>
    <m/>
    <x v="2"/>
    <m/>
    <n v="10"/>
    <n v="120"/>
    <n v="120"/>
    <x v="9"/>
    <x v="0"/>
    <m/>
    <m/>
    <n v="0"/>
  </r>
  <r>
    <x v="147"/>
    <x v="19"/>
    <n v="1"/>
    <n v="0"/>
    <n v="1"/>
    <n v="0"/>
    <n v="6"/>
    <n v="6"/>
    <m/>
    <x v="2"/>
    <m/>
    <n v="20"/>
    <n v="120"/>
    <n v="120"/>
    <x v="9"/>
    <x v="0"/>
    <m/>
    <m/>
    <n v="0"/>
  </r>
  <r>
    <x v="147"/>
    <x v="19"/>
    <n v="1"/>
    <n v="0"/>
    <n v="1"/>
    <n v="0"/>
    <n v="7"/>
    <n v="7"/>
    <m/>
    <x v="2"/>
    <m/>
    <n v="25"/>
    <n v="120"/>
    <n v="120"/>
    <x v="9"/>
    <x v="0"/>
    <m/>
    <m/>
    <n v="0"/>
  </r>
  <r>
    <x v="147"/>
    <x v="19"/>
    <n v="1"/>
    <n v="0"/>
    <n v="1"/>
    <n v="0"/>
    <n v="8"/>
    <n v="8"/>
    <m/>
    <x v="10"/>
    <m/>
    <n v="30"/>
    <n v="1"/>
    <n v="1"/>
    <x v="9"/>
    <x v="0"/>
    <m/>
    <m/>
    <n v="0"/>
  </r>
  <r>
    <x v="148"/>
    <x v="10"/>
    <n v="1"/>
    <n v="0"/>
    <n v="1"/>
    <n v="0"/>
    <n v="5"/>
    <n v="5"/>
    <n v="5"/>
    <x v="3"/>
    <n v="70"/>
    <n v="70"/>
    <n v="90"/>
    <n v="90"/>
    <x v="9"/>
    <x v="0"/>
    <m/>
    <m/>
    <n v="0"/>
  </r>
  <r>
    <x v="148"/>
    <x v="10"/>
    <n v="1"/>
    <n v="0"/>
    <n v="1"/>
    <n v="0"/>
    <n v="6"/>
    <n v="5"/>
    <n v="4"/>
    <x v="8"/>
    <n v="100"/>
    <n v="100"/>
    <n v="120"/>
    <n v="120"/>
    <x v="9"/>
    <x v="0"/>
    <m/>
    <m/>
    <n v="0"/>
  </r>
  <r>
    <x v="148"/>
    <x v="10"/>
    <n v="1"/>
    <n v="0"/>
    <n v="1"/>
    <n v="0"/>
    <n v="7.5"/>
    <n v="7"/>
    <n v="3"/>
    <x v="6"/>
    <n v="120"/>
    <n v="120"/>
    <n v="180"/>
    <n v="180"/>
    <x v="9"/>
    <x v="0"/>
    <m/>
    <m/>
    <n v="0"/>
  </r>
  <r>
    <x v="148"/>
    <x v="10"/>
    <n v="1"/>
    <n v="0"/>
    <n v="1"/>
    <n v="0"/>
    <n v="8"/>
    <n v="8"/>
    <n v="2"/>
    <x v="7"/>
    <n v="130"/>
    <n v="130"/>
    <n v="300"/>
    <n v="300"/>
    <x v="9"/>
    <x v="0"/>
    <m/>
    <m/>
    <n v="0"/>
  </r>
  <r>
    <x v="148"/>
    <x v="10"/>
    <n v="1"/>
    <n v="0"/>
    <n v="1"/>
    <n v="0"/>
    <n v="9"/>
    <n v="9.5"/>
    <n v="2"/>
    <x v="7"/>
    <n v="140"/>
    <n v="140"/>
    <n v="300"/>
    <n v="300"/>
    <x v="9"/>
    <x v="0"/>
    <m/>
    <m/>
    <n v="0"/>
  </r>
  <r>
    <x v="148"/>
    <x v="10"/>
    <n v="1"/>
    <n v="0"/>
    <n v="1"/>
    <n v="0"/>
    <n v="9.5"/>
    <n v="9.5"/>
    <n v="2"/>
    <x v="7"/>
    <n v="140"/>
    <n v="140"/>
    <n v="300"/>
    <n v="300"/>
    <x v="9"/>
    <x v="0"/>
    <m/>
    <m/>
    <n v="0"/>
  </r>
  <r>
    <x v="148"/>
    <x v="10"/>
    <n v="1"/>
    <n v="0"/>
    <n v="1"/>
    <n v="0"/>
    <n v="7.5"/>
    <n v="7.5"/>
    <n v="2"/>
    <x v="7"/>
    <n v="120"/>
    <n v="120"/>
    <n v="300"/>
    <n v="300"/>
    <x v="9"/>
    <x v="0"/>
    <m/>
    <m/>
    <n v="0"/>
  </r>
  <r>
    <x v="148"/>
    <x v="10"/>
    <n v="1"/>
    <n v="0"/>
    <n v="1"/>
    <n v="0"/>
    <n v="7.5"/>
    <n v="8"/>
    <n v="2"/>
    <x v="7"/>
    <n v="120"/>
    <n v="120"/>
    <n v="300"/>
    <n v="300"/>
    <x v="9"/>
    <x v="0"/>
    <m/>
    <m/>
    <n v="0"/>
  </r>
  <r>
    <x v="148"/>
    <x v="0"/>
    <n v="1"/>
    <n v="3"/>
    <n v="1"/>
    <n v="0"/>
    <n v="5"/>
    <n v="5"/>
    <n v="1"/>
    <x v="9"/>
    <n v="40"/>
    <n v="40"/>
    <n v="120"/>
    <n v="120"/>
    <x v="9"/>
    <x v="1"/>
    <m/>
    <m/>
    <n v="0"/>
  </r>
  <r>
    <x v="148"/>
    <x v="0"/>
    <n v="1"/>
    <n v="3"/>
    <n v="1"/>
    <n v="0"/>
    <n v="5"/>
    <n v="5"/>
    <n v="1"/>
    <x v="9"/>
    <n v="50"/>
    <n v="50"/>
    <n v="180"/>
    <n v="180"/>
    <x v="9"/>
    <x v="1"/>
    <m/>
    <m/>
    <n v="0"/>
  </r>
  <r>
    <x v="148"/>
    <x v="0"/>
    <n v="1"/>
    <n v="3"/>
    <n v="1"/>
    <n v="0"/>
    <n v="7"/>
    <n v="7"/>
    <n v="1"/>
    <x v="9"/>
    <n v="60"/>
    <n v="60"/>
    <n v="180"/>
    <n v="180"/>
    <x v="9"/>
    <x v="1"/>
    <m/>
    <m/>
    <n v="0"/>
  </r>
  <r>
    <x v="148"/>
    <x v="0"/>
    <n v="1"/>
    <n v="3"/>
    <n v="1"/>
    <n v="0"/>
    <n v="8.5"/>
    <n v="8"/>
    <n v="1"/>
    <x v="9"/>
    <n v="65"/>
    <n v="65"/>
    <n v="180"/>
    <n v="180"/>
    <x v="9"/>
    <x v="1"/>
    <m/>
    <m/>
    <n v="0"/>
  </r>
  <r>
    <x v="148"/>
    <x v="11"/>
    <n v="1"/>
    <n v="0"/>
    <n v="1"/>
    <n v="0"/>
    <n v="7"/>
    <n v="7"/>
    <m/>
    <x v="14"/>
    <m/>
    <n v="0"/>
    <n v="90"/>
    <n v="90"/>
    <x v="9"/>
    <x v="8"/>
    <m/>
    <m/>
    <n v="0"/>
  </r>
  <r>
    <x v="148"/>
    <x v="11"/>
    <n v="1"/>
    <n v="0"/>
    <n v="1"/>
    <n v="0"/>
    <n v="9"/>
    <n v="9"/>
    <m/>
    <x v="14"/>
    <m/>
    <n v="0"/>
    <n v="90"/>
    <n v="90"/>
    <x v="9"/>
    <x v="8"/>
    <m/>
    <m/>
    <n v="0"/>
  </r>
  <r>
    <x v="148"/>
    <x v="18"/>
    <n v="1"/>
    <n v="0"/>
    <n v="1"/>
    <n v="0"/>
    <n v="7"/>
    <n v="7"/>
    <m/>
    <x v="14"/>
    <m/>
    <n v="0"/>
    <n v="90"/>
    <n v="90"/>
    <x v="9"/>
    <x v="8"/>
    <m/>
    <m/>
    <n v="0"/>
  </r>
  <r>
    <x v="148"/>
    <x v="18"/>
    <n v="1"/>
    <n v="0"/>
    <n v="1"/>
    <n v="0"/>
    <n v="9"/>
    <n v="9"/>
    <m/>
    <x v="14"/>
    <m/>
    <n v="0"/>
    <n v="90"/>
    <n v="90"/>
    <x v="9"/>
    <x v="8"/>
    <m/>
    <m/>
    <n v="0"/>
  </r>
  <r>
    <x v="148"/>
    <x v="38"/>
    <n v="1"/>
    <n v="0"/>
    <n v="1"/>
    <n v="0"/>
    <n v="7"/>
    <n v="7"/>
    <m/>
    <x v="14"/>
    <m/>
    <n v="0"/>
    <n v="10"/>
    <n v="10"/>
    <x v="9"/>
    <x v="4"/>
    <m/>
    <m/>
    <n v="0"/>
  </r>
  <r>
    <x v="148"/>
    <x v="39"/>
    <n v="1"/>
    <n v="0"/>
    <n v="1"/>
    <n v="0"/>
    <n v="7"/>
    <n v="7"/>
    <m/>
    <x v="14"/>
    <m/>
    <n v="0"/>
    <n v="90"/>
    <n v="90"/>
    <x v="9"/>
    <x v="4"/>
    <m/>
    <m/>
    <n v="0"/>
  </r>
  <r>
    <x v="148"/>
    <x v="38"/>
    <n v="1"/>
    <n v="0"/>
    <n v="1"/>
    <n v="0"/>
    <n v="8"/>
    <n v="8"/>
    <m/>
    <x v="14"/>
    <m/>
    <n v="0"/>
    <n v="10"/>
    <n v="10"/>
    <x v="9"/>
    <x v="4"/>
    <m/>
    <m/>
    <n v="0"/>
  </r>
  <r>
    <x v="148"/>
    <x v="39"/>
    <n v="1"/>
    <n v="0"/>
    <n v="1"/>
    <n v="0"/>
    <n v="8"/>
    <n v="8"/>
    <m/>
    <x v="14"/>
    <m/>
    <n v="0"/>
    <n v="90"/>
    <n v="90"/>
    <x v="9"/>
    <x v="4"/>
    <m/>
    <m/>
    <n v="0"/>
  </r>
  <r>
    <x v="148"/>
    <x v="32"/>
    <n v="1"/>
    <n v="0"/>
    <n v="1"/>
    <n v="0"/>
    <n v="7"/>
    <n v="6"/>
    <m/>
    <x v="2"/>
    <m/>
    <n v="45"/>
    <n v="120"/>
    <n v="120"/>
    <x v="9"/>
    <x v="0"/>
    <m/>
    <m/>
    <n v="0"/>
  </r>
  <r>
    <x v="148"/>
    <x v="32"/>
    <n v="1"/>
    <n v="0"/>
    <n v="1"/>
    <n v="0"/>
    <n v="8"/>
    <n v="8"/>
    <m/>
    <x v="2"/>
    <m/>
    <n v="52"/>
    <n v="120"/>
    <n v="120"/>
    <x v="9"/>
    <x v="0"/>
    <m/>
    <m/>
    <n v="0"/>
  </r>
  <r>
    <x v="148"/>
    <x v="32"/>
    <n v="1"/>
    <n v="0"/>
    <n v="1"/>
    <n v="0"/>
    <n v="9"/>
    <n v="9"/>
    <m/>
    <x v="1"/>
    <m/>
    <n v="59"/>
    <n v="1"/>
    <n v="1"/>
    <x v="9"/>
    <x v="0"/>
    <m/>
    <m/>
    <n v="0"/>
  </r>
  <r>
    <x v="149"/>
    <x v="0"/>
    <n v="1"/>
    <n v="0"/>
    <n v="1"/>
    <n v="0"/>
    <n v="5"/>
    <n v="5"/>
    <n v="3"/>
    <x v="6"/>
    <n v="35"/>
    <n v="40"/>
    <n v="90"/>
    <n v="90"/>
    <x v="9"/>
    <x v="0"/>
    <m/>
    <m/>
    <n v="0"/>
  </r>
  <r>
    <x v="149"/>
    <x v="0"/>
    <n v="1"/>
    <n v="0"/>
    <n v="1"/>
    <n v="0"/>
    <n v="5"/>
    <n v="5"/>
    <n v="3"/>
    <x v="6"/>
    <n v="45"/>
    <n v="45"/>
    <n v="90"/>
    <n v="90"/>
    <x v="9"/>
    <x v="0"/>
    <m/>
    <m/>
    <n v="0"/>
  </r>
  <r>
    <x v="149"/>
    <x v="0"/>
    <n v="1"/>
    <n v="0"/>
    <n v="1"/>
    <n v="0"/>
    <n v="7"/>
    <n v="6"/>
    <n v="3"/>
    <x v="6"/>
    <n v="55"/>
    <n v="55"/>
    <n v="300"/>
    <n v="300"/>
    <x v="9"/>
    <x v="0"/>
    <m/>
    <m/>
    <n v="0"/>
  </r>
  <r>
    <x v="149"/>
    <x v="0"/>
    <n v="1"/>
    <n v="0"/>
    <n v="1"/>
    <n v="0"/>
    <n v="8.5"/>
    <n v="7"/>
    <n v="3"/>
    <x v="6"/>
    <n v="60"/>
    <n v="60"/>
    <n v="300"/>
    <n v="300"/>
    <x v="9"/>
    <x v="0"/>
    <m/>
    <m/>
    <n v="0"/>
  </r>
  <r>
    <x v="149"/>
    <x v="0"/>
    <n v="1"/>
    <n v="0"/>
    <n v="1"/>
    <n v="0"/>
    <n v="9"/>
    <n v="8"/>
    <n v="3"/>
    <x v="6"/>
    <n v="65"/>
    <n v="65"/>
    <n v="300"/>
    <n v="300"/>
    <x v="9"/>
    <x v="0"/>
    <m/>
    <m/>
    <n v="0"/>
  </r>
  <r>
    <x v="149"/>
    <x v="0"/>
    <n v="1"/>
    <n v="0"/>
    <n v="1"/>
    <n v="0"/>
    <n v="9.5"/>
    <n v="9"/>
    <n v="3"/>
    <x v="6"/>
    <n v="67.5"/>
    <n v="67.5"/>
    <n v="300"/>
    <n v="300"/>
    <x v="9"/>
    <x v="0"/>
    <m/>
    <m/>
    <n v="0"/>
  </r>
  <r>
    <x v="149"/>
    <x v="4"/>
    <n v="1"/>
    <n v="0"/>
    <n v="1"/>
    <n v="0"/>
    <n v="5.5"/>
    <n v="5"/>
    <n v="5"/>
    <x v="3"/>
    <n v="70"/>
    <n v="70"/>
    <n v="90"/>
    <n v="90"/>
    <x v="9"/>
    <x v="2"/>
    <m/>
    <m/>
    <n v="0"/>
  </r>
  <r>
    <x v="149"/>
    <x v="4"/>
    <n v="1"/>
    <n v="0"/>
    <n v="1"/>
    <n v="0"/>
    <n v="7"/>
    <n v="6"/>
    <n v="4"/>
    <x v="8"/>
    <n v="100"/>
    <n v="100"/>
    <n v="90"/>
    <n v="90"/>
    <x v="9"/>
    <x v="2"/>
    <m/>
    <m/>
    <n v="0"/>
  </r>
  <r>
    <x v="149"/>
    <x v="4"/>
    <n v="1"/>
    <n v="0"/>
    <n v="1"/>
    <n v="0"/>
    <n v="8"/>
    <n v="7"/>
    <n v="3"/>
    <x v="6"/>
    <n v="110"/>
    <n v="110"/>
    <n v="120"/>
    <n v="120"/>
    <x v="9"/>
    <x v="2"/>
    <m/>
    <m/>
    <n v="0"/>
  </r>
  <r>
    <x v="149"/>
    <x v="4"/>
    <n v="1"/>
    <n v="0"/>
    <n v="1"/>
    <n v="0"/>
    <n v="9"/>
    <n v="7.5"/>
    <n v="3"/>
    <x v="6"/>
    <n v="120"/>
    <n v="120"/>
    <n v="180"/>
    <n v="180"/>
    <x v="9"/>
    <x v="2"/>
    <m/>
    <m/>
    <n v="0"/>
  </r>
  <r>
    <x v="149"/>
    <x v="4"/>
    <n v="1"/>
    <n v="0"/>
    <n v="1"/>
    <n v="0"/>
    <n v="10"/>
    <n v="8.5"/>
    <n v="3"/>
    <x v="6"/>
    <n v="130"/>
    <n v="130"/>
    <n v="180"/>
    <n v="180"/>
    <x v="9"/>
    <x v="2"/>
    <m/>
    <m/>
    <n v="0"/>
  </r>
  <r>
    <x v="149"/>
    <x v="40"/>
    <n v="1"/>
    <n v="0"/>
    <n v="1"/>
    <n v="0"/>
    <n v="7"/>
    <n v="7"/>
    <m/>
    <x v="2"/>
    <m/>
    <n v="14"/>
    <n v="10"/>
    <n v="10"/>
    <x v="9"/>
    <x v="4"/>
    <m/>
    <m/>
    <n v="0"/>
  </r>
  <r>
    <x v="149"/>
    <x v="41"/>
    <n v="1"/>
    <n v="0"/>
    <n v="1"/>
    <n v="0"/>
    <n v="7"/>
    <n v="7"/>
    <m/>
    <x v="2"/>
    <m/>
    <n v="10"/>
    <n v="90"/>
    <n v="90"/>
    <x v="9"/>
    <x v="4"/>
    <m/>
    <m/>
    <n v="0"/>
  </r>
  <r>
    <x v="149"/>
    <x v="40"/>
    <n v="1"/>
    <n v="0"/>
    <n v="1"/>
    <n v="0"/>
    <n v="9"/>
    <n v="9"/>
    <m/>
    <x v="2"/>
    <m/>
    <n v="18"/>
    <n v="10"/>
    <n v="10"/>
    <x v="9"/>
    <x v="4"/>
    <m/>
    <m/>
    <n v="0"/>
  </r>
  <r>
    <x v="149"/>
    <x v="41"/>
    <n v="1"/>
    <n v="0"/>
    <n v="1"/>
    <n v="0"/>
    <n v="9"/>
    <n v="9"/>
    <m/>
    <x v="2"/>
    <m/>
    <n v="14"/>
    <n v="120"/>
    <n v="120"/>
    <x v="9"/>
    <x v="4"/>
    <m/>
    <m/>
    <n v="0"/>
  </r>
  <r>
    <x v="149"/>
    <x v="36"/>
    <n v="1"/>
    <n v="0"/>
    <n v="1"/>
    <n v="0"/>
    <n v="7"/>
    <n v="7"/>
    <m/>
    <x v="14"/>
    <m/>
    <n v="0"/>
    <n v="10"/>
    <n v="10"/>
    <x v="9"/>
    <x v="4"/>
    <m/>
    <m/>
    <n v="0"/>
  </r>
  <r>
    <x v="149"/>
    <x v="37"/>
    <n v="1"/>
    <n v="0"/>
    <n v="1"/>
    <n v="0"/>
    <n v="7"/>
    <n v="7"/>
    <m/>
    <x v="14"/>
    <m/>
    <n v="0"/>
    <n v="90"/>
    <n v="90"/>
    <x v="9"/>
    <x v="4"/>
    <m/>
    <m/>
    <n v="0"/>
  </r>
  <r>
    <x v="149"/>
    <x v="36"/>
    <n v="1"/>
    <n v="0"/>
    <n v="1"/>
    <n v="0"/>
    <n v="8"/>
    <n v="8"/>
    <m/>
    <x v="14"/>
    <m/>
    <n v="0"/>
    <n v="10"/>
    <n v="10"/>
    <x v="9"/>
    <x v="4"/>
    <m/>
    <m/>
    <n v="0"/>
  </r>
  <r>
    <x v="149"/>
    <x v="37"/>
    <n v="1"/>
    <n v="0"/>
    <n v="1"/>
    <n v="0"/>
    <n v="8"/>
    <n v="8"/>
    <m/>
    <x v="14"/>
    <m/>
    <n v="0"/>
    <n v="90"/>
    <n v="90"/>
    <x v="9"/>
    <x v="4"/>
    <m/>
    <m/>
    <n v="0"/>
  </r>
  <r>
    <x v="149"/>
    <x v="36"/>
    <n v="1"/>
    <n v="0"/>
    <n v="1"/>
    <n v="0"/>
    <n v="9"/>
    <n v="9"/>
    <m/>
    <x v="14"/>
    <m/>
    <n v="0"/>
    <n v="10"/>
    <n v="10"/>
    <x v="9"/>
    <x v="4"/>
    <m/>
    <m/>
    <n v="0"/>
  </r>
  <r>
    <x v="149"/>
    <x v="37"/>
    <n v="1"/>
    <n v="0"/>
    <n v="1"/>
    <n v="0"/>
    <n v="9"/>
    <n v="9"/>
    <m/>
    <x v="14"/>
    <m/>
    <n v="0"/>
    <n v="120"/>
    <n v="120"/>
    <x v="9"/>
    <x v="4"/>
    <m/>
    <m/>
    <n v="0"/>
  </r>
  <r>
    <x v="149"/>
    <x v="1"/>
    <n v="1"/>
    <n v="0"/>
    <n v="1"/>
    <n v="0"/>
    <n v="7"/>
    <n v="7"/>
    <m/>
    <x v="2"/>
    <m/>
    <n v="45"/>
    <n v="90"/>
    <n v="90"/>
    <x v="9"/>
    <x v="0"/>
    <m/>
    <m/>
    <n v="0"/>
  </r>
  <r>
    <x v="149"/>
    <x v="1"/>
    <n v="1"/>
    <n v="0"/>
    <n v="1"/>
    <n v="0"/>
    <n v="8"/>
    <n v="8"/>
    <m/>
    <x v="2"/>
    <m/>
    <n v="52"/>
    <n v="90"/>
    <n v="90"/>
    <x v="9"/>
    <x v="0"/>
    <m/>
    <m/>
    <n v="0"/>
  </r>
  <r>
    <x v="149"/>
    <x v="1"/>
    <n v="1"/>
    <n v="0"/>
    <n v="1"/>
    <n v="0"/>
    <n v="9"/>
    <n v="9"/>
    <m/>
    <x v="5"/>
    <m/>
    <n v="59"/>
    <n v="1"/>
    <n v="1"/>
    <x v="9"/>
    <x v="0"/>
    <m/>
    <m/>
    <n v="0"/>
  </r>
  <r>
    <x v="150"/>
    <x v="4"/>
    <n v="1"/>
    <n v="0"/>
    <n v="1"/>
    <n v="0"/>
    <n v="5"/>
    <n v="5"/>
    <n v="5"/>
    <x v="3"/>
    <n v="70"/>
    <n v="70"/>
    <n v="90"/>
    <n v="90"/>
    <x v="9"/>
    <x v="0"/>
    <m/>
    <m/>
    <n v="0"/>
  </r>
  <r>
    <x v="150"/>
    <x v="4"/>
    <n v="1"/>
    <n v="0"/>
    <n v="1"/>
    <n v="0"/>
    <n v="5"/>
    <n v="5.5"/>
    <n v="4"/>
    <x v="8"/>
    <n v="110"/>
    <n v="110"/>
    <n v="120"/>
    <n v="120"/>
    <x v="9"/>
    <x v="0"/>
    <m/>
    <m/>
    <n v="0"/>
  </r>
  <r>
    <x v="150"/>
    <x v="4"/>
    <n v="1"/>
    <n v="0"/>
    <n v="1"/>
    <n v="0"/>
    <n v="8"/>
    <n v="7"/>
    <n v="3"/>
    <x v="6"/>
    <n v="130"/>
    <n v="130"/>
    <n v="300"/>
    <n v="300"/>
    <x v="9"/>
    <x v="0"/>
    <m/>
    <m/>
    <n v="0"/>
  </r>
  <r>
    <x v="150"/>
    <x v="4"/>
    <n v="1"/>
    <n v="0"/>
    <n v="1"/>
    <n v="0"/>
    <n v="9"/>
    <n v="8"/>
    <n v="2"/>
    <x v="7"/>
    <n v="145"/>
    <n v="145"/>
    <n v="300"/>
    <n v="300"/>
    <x v="9"/>
    <x v="0"/>
    <m/>
    <m/>
    <n v="0"/>
  </r>
  <r>
    <x v="150"/>
    <x v="4"/>
    <n v="1"/>
    <n v="0"/>
    <n v="1"/>
    <n v="0"/>
    <n v="9.5"/>
    <n v="9"/>
    <n v="1"/>
    <x v="9"/>
    <n v="155"/>
    <n v="155"/>
    <n v="300"/>
    <n v="300"/>
    <x v="9"/>
    <x v="0"/>
    <m/>
    <m/>
    <n v="0"/>
  </r>
  <r>
    <x v="150"/>
    <x v="4"/>
    <n v="1"/>
    <n v="0"/>
    <n v="1"/>
    <n v="0"/>
    <n v="9"/>
    <n v="8.5"/>
    <n v="3"/>
    <x v="6"/>
    <n v="145"/>
    <n v="145"/>
    <n v="300"/>
    <n v="300"/>
    <x v="9"/>
    <x v="0"/>
    <m/>
    <m/>
    <n v="0"/>
  </r>
  <r>
    <x v="150"/>
    <x v="4"/>
    <n v="1"/>
    <n v="0"/>
    <n v="1"/>
    <n v="0"/>
    <n v="8"/>
    <n v="7"/>
    <n v="3"/>
    <x v="6"/>
    <n v="115"/>
    <n v="115"/>
    <n v="300"/>
    <n v="300"/>
    <x v="9"/>
    <x v="0"/>
    <m/>
    <m/>
    <n v="0"/>
  </r>
  <r>
    <x v="150"/>
    <x v="31"/>
    <n v="1"/>
    <n v="0"/>
    <n v="1"/>
    <n v="0"/>
    <n v="5"/>
    <n v="5"/>
    <m/>
    <x v="2"/>
    <m/>
    <n v="14"/>
    <n v="120"/>
    <n v="120"/>
    <x v="9"/>
    <x v="0"/>
    <m/>
    <m/>
    <n v="0"/>
  </r>
  <r>
    <x v="150"/>
    <x v="31"/>
    <n v="1"/>
    <n v="0"/>
    <n v="1"/>
    <n v="0"/>
    <n v="6"/>
    <n v="7"/>
    <m/>
    <x v="1"/>
    <m/>
    <n v="16"/>
    <n v="120"/>
    <n v="120"/>
    <x v="9"/>
    <x v="0"/>
    <m/>
    <m/>
    <n v="0"/>
  </r>
  <r>
    <x v="150"/>
    <x v="31"/>
    <n v="1"/>
    <n v="0"/>
    <n v="1"/>
    <n v="0"/>
    <n v="8"/>
    <n v="8"/>
    <m/>
    <x v="1"/>
    <m/>
    <n v="18"/>
    <n v="120"/>
    <n v="120"/>
    <x v="9"/>
    <x v="0"/>
    <m/>
    <m/>
    <n v="0"/>
  </r>
  <r>
    <x v="150"/>
    <x v="31"/>
    <n v="1"/>
    <n v="0"/>
    <n v="1"/>
    <n v="0"/>
    <n v="8"/>
    <n v="8"/>
    <m/>
    <x v="5"/>
    <m/>
    <n v="20"/>
    <n v="120"/>
    <n v="120"/>
    <x v="9"/>
    <x v="0"/>
    <m/>
    <m/>
    <n v="0"/>
  </r>
  <r>
    <x v="150"/>
    <x v="7"/>
    <n v="1"/>
    <n v="0"/>
    <n v="1"/>
    <n v="0"/>
    <n v="6"/>
    <n v="6"/>
    <m/>
    <x v="2"/>
    <m/>
    <n v="20"/>
    <n v="120"/>
    <n v="120"/>
    <x v="9"/>
    <x v="0"/>
    <m/>
    <m/>
    <n v="0"/>
  </r>
  <r>
    <x v="150"/>
    <x v="7"/>
    <n v="1"/>
    <n v="0"/>
    <n v="1"/>
    <n v="0"/>
    <n v="7"/>
    <n v="7"/>
    <m/>
    <x v="1"/>
    <m/>
    <n v="24"/>
    <n v="120"/>
    <n v="120"/>
    <x v="9"/>
    <x v="0"/>
    <m/>
    <m/>
    <n v="0"/>
  </r>
  <r>
    <x v="150"/>
    <x v="7"/>
    <n v="1"/>
    <n v="0"/>
    <n v="1"/>
    <n v="0"/>
    <n v="8"/>
    <n v="8"/>
    <m/>
    <x v="5"/>
    <m/>
    <n v="28"/>
    <n v="120"/>
    <n v="120"/>
    <x v="9"/>
    <x v="0"/>
    <m/>
    <m/>
    <n v="0"/>
  </r>
  <r>
    <x v="150"/>
    <x v="42"/>
    <n v="1"/>
    <n v="0"/>
    <n v="1"/>
    <n v="0"/>
    <n v="6"/>
    <n v="5"/>
    <m/>
    <x v="0"/>
    <m/>
    <n v="4"/>
    <n v="120"/>
    <n v="120"/>
    <x v="9"/>
    <x v="0"/>
    <m/>
    <m/>
    <n v="0"/>
  </r>
  <r>
    <x v="150"/>
    <x v="42"/>
    <n v="1"/>
    <n v="0"/>
    <n v="1"/>
    <n v="0"/>
    <n v="7"/>
    <n v="7"/>
    <m/>
    <x v="2"/>
    <m/>
    <n v="6"/>
    <n v="120"/>
    <n v="120"/>
    <x v="9"/>
    <x v="0"/>
    <m/>
    <m/>
    <n v="0"/>
  </r>
  <r>
    <x v="150"/>
    <x v="42"/>
    <n v="1"/>
    <n v="0"/>
    <n v="1"/>
    <n v="0"/>
    <n v="8"/>
    <n v="8"/>
    <m/>
    <x v="1"/>
    <m/>
    <n v="8"/>
    <n v="1"/>
    <n v="1"/>
    <x v="9"/>
    <x v="0"/>
    <m/>
    <m/>
    <n v="0"/>
  </r>
  <r>
    <x v="151"/>
    <x v="10"/>
    <n v="2"/>
    <n v="1"/>
    <n v="2"/>
    <n v="0"/>
    <n v="5"/>
    <n v="5"/>
    <n v="2"/>
    <x v="7"/>
    <n v="75"/>
    <n v="75"/>
    <n v="90"/>
    <n v="90"/>
    <x v="9"/>
    <x v="1"/>
    <m/>
    <m/>
    <n v="0"/>
  </r>
  <r>
    <x v="151"/>
    <x v="10"/>
    <n v="2"/>
    <n v="1"/>
    <n v="2"/>
    <n v="0"/>
    <n v="6"/>
    <n v="5.5"/>
    <n v="2"/>
    <x v="7"/>
    <n v="95"/>
    <n v="100"/>
    <n v="120"/>
    <n v="120"/>
    <x v="9"/>
    <x v="1"/>
    <m/>
    <m/>
    <n v="0"/>
  </r>
  <r>
    <x v="151"/>
    <x v="10"/>
    <n v="2"/>
    <n v="1"/>
    <n v="2"/>
    <n v="0"/>
    <n v="7"/>
    <n v="7"/>
    <n v="2"/>
    <x v="7"/>
    <n v="115"/>
    <n v="115"/>
    <n v="300"/>
    <n v="300"/>
    <x v="9"/>
    <x v="1"/>
    <m/>
    <m/>
    <n v="0"/>
  </r>
  <r>
    <x v="151"/>
    <x v="10"/>
    <n v="2"/>
    <n v="1"/>
    <n v="2"/>
    <n v="0"/>
    <n v="8"/>
    <n v="8"/>
    <n v="2"/>
    <x v="7"/>
    <n v="125"/>
    <n v="125"/>
    <n v="300"/>
    <n v="300"/>
    <x v="9"/>
    <x v="1"/>
    <m/>
    <m/>
    <n v="0"/>
  </r>
  <r>
    <x v="151"/>
    <x v="10"/>
    <n v="2"/>
    <n v="1"/>
    <n v="2"/>
    <n v="0"/>
    <n v="9"/>
    <n v="8.5"/>
    <n v="2"/>
    <x v="7"/>
    <n v="130"/>
    <n v="130"/>
    <n v="300"/>
    <n v="300"/>
    <x v="9"/>
    <x v="1"/>
    <m/>
    <m/>
    <n v="0"/>
  </r>
  <r>
    <x v="151"/>
    <x v="0"/>
    <n v="1"/>
    <n v="0"/>
    <n v="1"/>
    <n v="0"/>
    <n v="5"/>
    <n v="5"/>
    <n v="5"/>
    <x v="3"/>
    <n v="40"/>
    <n v="40"/>
    <n v="90"/>
    <n v="90"/>
    <x v="9"/>
    <x v="0"/>
    <m/>
    <m/>
    <n v="0"/>
  </r>
  <r>
    <x v="151"/>
    <x v="0"/>
    <n v="1"/>
    <n v="0"/>
    <n v="1"/>
    <n v="0"/>
    <n v="5"/>
    <n v="5"/>
    <n v="4"/>
    <x v="8"/>
    <n v="50"/>
    <n v="50"/>
    <n v="120"/>
    <n v="120"/>
    <x v="9"/>
    <x v="0"/>
    <m/>
    <m/>
    <n v="0"/>
  </r>
  <r>
    <x v="151"/>
    <x v="0"/>
    <n v="1"/>
    <n v="0"/>
    <n v="1"/>
    <n v="0"/>
    <n v="7.5"/>
    <n v="6.5"/>
    <n v="3"/>
    <x v="6"/>
    <n v="60"/>
    <n v="60"/>
    <n v="300"/>
    <n v="300"/>
    <x v="9"/>
    <x v="0"/>
    <m/>
    <m/>
    <n v="0"/>
  </r>
  <r>
    <x v="151"/>
    <x v="0"/>
    <n v="1"/>
    <n v="0"/>
    <n v="1"/>
    <n v="0"/>
    <n v="8.5"/>
    <n v="7"/>
    <n v="2"/>
    <x v="7"/>
    <n v="65"/>
    <n v="65"/>
    <n v="300"/>
    <n v="300"/>
    <x v="9"/>
    <x v="0"/>
    <m/>
    <m/>
    <n v="0"/>
  </r>
  <r>
    <x v="151"/>
    <x v="0"/>
    <n v="1"/>
    <n v="0"/>
    <n v="1"/>
    <n v="0"/>
    <n v="9.5"/>
    <n v="9"/>
    <n v="1"/>
    <x v="9"/>
    <m/>
    <n v="75"/>
    <n v="300"/>
    <n v="300"/>
    <x v="9"/>
    <x v="0"/>
    <m/>
    <m/>
    <n v="0"/>
  </r>
  <r>
    <x v="151"/>
    <x v="0"/>
    <n v="1"/>
    <n v="0"/>
    <n v="1"/>
    <n v="0"/>
    <n v="9"/>
    <n v="9"/>
    <n v="3"/>
    <x v="6"/>
    <n v="-5"/>
    <n v="70"/>
    <n v="300"/>
    <n v="300"/>
    <x v="9"/>
    <x v="0"/>
    <m/>
    <m/>
    <n v="0"/>
  </r>
  <r>
    <x v="151"/>
    <x v="44"/>
    <n v="1"/>
    <n v="0"/>
    <n v="1"/>
    <n v="0"/>
    <n v="7"/>
    <n v="7"/>
    <m/>
    <x v="2"/>
    <m/>
    <n v="10"/>
    <n v="120"/>
    <n v="120"/>
    <x v="9"/>
    <x v="0"/>
    <m/>
    <m/>
    <n v="0"/>
  </r>
  <r>
    <x v="151"/>
    <x v="44"/>
    <n v="1"/>
    <n v="0"/>
    <n v="1"/>
    <n v="0"/>
    <n v="8"/>
    <n v="8"/>
    <m/>
    <x v="2"/>
    <m/>
    <n v="10"/>
    <n v="120"/>
    <n v="120"/>
    <x v="9"/>
    <x v="0"/>
    <m/>
    <m/>
    <n v="0"/>
  </r>
  <r>
    <x v="151"/>
    <x v="44"/>
    <n v="1"/>
    <n v="0"/>
    <n v="1"/>
    <n v="0"/>
    <n v="9"/>
    <n v="9"/>
    <m/>
    <x v="2"/>
    <m/>
    <n v="10"/>
    <n v="120"/>
    <n v="120"/>
    <x v="9"/>
    <x v="0"/>
    <m/>
    <m/>
    <n v="0"/>
  </r>
  <r>
    <x v="151"/>
    <x v="19"/>
    <n v="1"/>
    <n v="0"/>
    <n v="1"/>
    <n v="0"/>
    <n v="7"/>
    <n v="7"/>
    <m/>
    <x v="1"/>
    <m/>
    <n v="25"/>
    <n v="120"/>
    <n v="120"/>
    <x v="9"/>
    <x v="0"/>
    <m/>
    <m/>
    <n v="0"/>
  </r>
  <r>
    <x v="151"/>
    <x v="19"/>
    <n v="1"/>
    <n v="0"/>
    <n v="1"/>
    <n v="0"/>
    <n v="8"/>
    <n v="8"/>
    <m/>
    <x v="10"/>
    <m/>
    <n v="30"/>
    <n v="120"/>
    <n v="120"/>
    <x v="9"/>
    <x v="0"/>
    <m/>
    <m/>
    <n v="0"/>
  </r>
  <r>
    <x v="151"/>
    <x v="19"/>
    <n v="1"/>
    <n v="0"/>
    <n v="1"/>
    <n v="0"/>
    <n v="9"/>
    <n v="9"/>
    <m/>
    <x v="3"/>
    <m/>
    <n v="32.5"/>
    <n v="1"/>
    <n v="1"/>
    <x v="9"/>
    <x v="0"/>
    <m/>
    <m/>
    <n v="0"/>
  </r>
  <r>
    <x v="152"/>
    <x v="10"/>
    <n v="1"/>
    <n v="0"/>
    <n v="1"/>
    <n v="0"/>
    <n v="5"/>
    <n v="5"/>
    <n v="5"/>
    <x v="3"/>
    <n v="70"/>
    <n v="70"/>
    <n v="90"/>
    <n v="90"/>
    <x v="10"/>
    <x v="0"/>
    <m/>
    <m/>
    <n v="0"/>
  </r>
  <r>
    <x v="152"/>
    <x v="10"/>
    <n v="1"/>
    <n v="0"/>
    <n v="1"/>
    <n v="0"/>
    <n v="5"/>
    <n v="5"/>
    <n v="4"/>
    <x v="8"/>
    <n v="80"/>
    <n v="80"/>
    <n v="120"/>
    <n v="120"/>
    <x v="10"/>
    <x v="0"/>
    <m/>
    <m/>
    <n v="0"/>
  </r>
  <r>
    <x v="152"/>
    <x v="10"/>
    <n v="1"/>
    <n v="0"/>
    <n v="1"/>
    <n v="0"/>
    <n v="5"/>
    <n v="5"/>
    <n v="3"/>
    <x v="6"/>
    <n v="90"/>
    <n v="90"/>
    <n v="180"/>
    <n v="180"/>
    <x v="10"/>
    <x v="0"/>
    <m/>
    <m/>
    <n v="0"/>
  </r>
  <r>
    <x v="152"/>
    <x v="10"/>
    <n v="1"/>
    <n v="0"/>
    <n v="1"/>
    <n v="0"/>
    <n v="5.5"/>
    <n v="5"/>
    <n v="2"/>
    <x v="7"/>
    <n v="100"/>
    <n v="100"/>
    <n v="300"/>
    <n v="300"/>
    <x v="10"/>
    <x v="0"/>
    <m/>
    <m/>
    <n v="0"/>
  </r>
  <r>
    <x v="152"/>
    <x v="10"/>
    <n v="1"/>
    <n v="0"/>
    <n v="1"/>
    <n v="0"/>
    <n v="6.5"/>
    <n v="5.5"/>
    <n v="1"/>
    <x v="9"/>
    <n v="110"/>
    <n v="110"/>
    <n v="300"/>
    <n v="300"/>
    <x v="10"/>
    <x v="0"/>
    <m/>
    <m/>
    <n v="0"/>
  </r>
  <r>
    <x v="152"/>
    <x v="10"/>
    <n v="1"/>
    <n v="0"/>
    <n v="1"/>
    <n v="0"/>
    <n v="6.5"/>
    <n v="6"/>
    <n v="1"/>
    <x v="9"/>
    <n v="115"/>
    <n v="115"/>
    <n v="300"/>
    <n v="300"/>
    <x v="10"/>
    <x v="0"/>
    <m/>
    <m/>
    <n v="0"/>
  </r>
  <r>
    <x v="152"/>
    <x v="10"/>
    <n v="1"/>
    <n v="0"/>
    <n v="1"/>
    <n v="0"/>
    <n v="7"/>
    <n v="6"/>
    <n v="1"/>
    <x v="9"/>
    <n v="120"/>
    <n v="120"/>
    <n v="300"/>
    <n v="300"/>
    <x v="10"/>
    <x v="0"/>
    <m/>
    <m/>
    <n v="0"/>
  </r>
  <r>
    <x v="152"/>
    <x v="0"/>
    <n v="1"/>
    <n v="3"/>
    <n v="1"/>
    <n v="0"/>
    <n v="5"/>
    <n v="5"/>
    <n v="1"/>
    <x v="9"/>
    <n v="40"/>
    <n v="40"/>
    <n v="120"/>
    <n v="120"/>
    <x v="10"/>
    <x v="1"/>
    <m/>
    <m/>
    <n v="0"/>
  </r>
  <r>
    <x v="152"/>
    <x v="0"/>
    <n v="1"/>
    <n v="3"/>
    <n v="1"/>
    <n v="0"/>
    <n v="5"/>
    <n v="5"/>
    <n v="1"/>
    <x v="9"/>
    <n v="45"/>
    <n v="50"/>
    <n v="180"/>
    <n v="180"/>
    <x v="10"/>
    <x v="1"/>
    <m/>
    <m/>
    <n v="0"/>
  </r>
  <r>
    <x v="152"/>
    <x v="0"/>
    <n v="1"/>
    <n v="3"/>
    <n v="1"/>
    <n v="0"/>
    <n v="5.5"/>
    <n v="5.5"/>
    <n v="1"/>
    <x v="9"/>
    <n v="55"/>
    <n v="55"/>
    <n v="180"/>
    <n v="180"/>
    <x v="10"/>
    <x v="1"/>
    <m/>
    <m/>
    <n v="0"/>
  </r>
  <r>
    <x v="152"/>
    <x v="0"/>
    <n v="1"/>
    <n v="3"/>
    <n v="1"/>
    <n v="0"/>
    <n v="6.5"/>
    <n v="6"/>
    <n v="1"/>
    <x v="9"/>
    <n v="60"/>
    <n v="60"/>
    <n v="180"/>
    <n v="180"/>
    <x v="10"/>
    <x v="1"/>
    <m/>
    <m/>
    <n v="0"/>
  </r>
  <r>
    <x v="152"/>
    <x v="11"/>
    <n v="1"/>
    <n v="0"/>
    <n v="1"/>
    <n v="0"/>
    <n v="5"/>
    <n v="5"/>
    <m/>
    <x v="2"/>
    <m/>
    <n v="29"/>
    <n v="90"/>
    <n v="90"/>
    <x v="10"/>
    <x v="8"/>
    <m/>
    <m/>
    <n v="0"/>
  </r>
  <r>
    <x v="152"/>
    <x v="11"/>
    <n v="1"/>
    <n v="0"/>
    <n v="1"/>
    <n v="0"/>
    <n v="7"/>
    <n v="7"/>
    <m/>
    <x v="1"/>
    <m/>
    <n v="36"/>
    <n v="90"/>
    <n v="90"/>
    <x v="10"/>
    <x v="8"/>
    <m/>
    <m/>
    <n v="0"/>
  </r>
  <r>
    <x v="152"/>
    <x v="18"/>
    <n v="1"/>
    <n v="0"/>
    <n v="1"/>
    <n v="0"/>
    <n v="5"/>
    <n v="5"/>
    <m/>
    <x v="1"/>
    <m/>
    <n v="18"/>
    <n v="90"/>
    <n v="90"/>
    <x v="10"/>
    <x v="8"/>
    <m/>
    <m/>
    <n v="0"/>
  </r>
  <r>
    <x v="152"/>
    <x v="18"/>
    <n v="1"/>
    <n v="0"/>
    <n v="1"/>
    <n v="0"/>
    <n v="7"/>
    <n v="7"/>
    <m/>
    <x v="1"/>
    <m/>
    <n v="20.3"/>
    <n v="90"/>
    <n v="90"/>
    <x v="10"/>
    <x v="8"/>
    <m/>
    <m/>
    <n v="0"/>
  </r>
  <r>
    <x v="152"/>
    <x v="38"/>
    <n v="1"/>
    <n v="0"/>
    <n v="1"/>
    <n v="0"/>
    <n v="5"/>
    <n v="5"/>
    <m/>
    <x v="1"/>
    <m/>
    <n v="43"/>
    <n v="10"/>
    <n v="10"/>
    <x v="10"/>
    <x v="4"/>
    <m/>
    <m/>
    <n v="0"/>
  </r>
  <r>
    <x v="152"/>
    <x v="39"/>
    <n v="1"/>
    <n v="0"/>
    <n v="1"/>
    <n v="0"/>
    <n v="5"/>
    <n v="5"/>
    <m/>
    <x v="0"/>
    <m/>
    <n v="70"/>
    <n v="90"/>
    <n v="90"/>
    <x v="10"/>
    <x v="4"/>
    <m/>
    <m/>
    <n v="0"/>
  </r>
  <r>
    <x v="152"/>
    <x v="38"/>
    <n v="1"/>
    <n v="0"/>
    <n v="1"/>
    <n v="0"/>
    <n v="6"/>
    <n v="6"/>
    <m/>
    <x v="2"/>
    <m/>
    <n v="43"/>
    <n v="10"/>
    <n v="10"/>
    <x v="10"/>
    <x v="4"/>
    <m/>
    <m/>
    <n v="0"/>
  </r>
  <r>
    <x v="152"/>
    <x v="39"/>
    <n v="1"/>
    <n v="0"/>
    <n v="1"/>
    <n v="0"/>
    <n v="6"/>
    <n v="6"/>
    <m/>
    <x v="0"/>
    <m/>
    <n v="77"/>
    <n v="90"/>
    <n v="90"/>
    <x v="10"/>
    <x v="4"/>
    <m/>
    <m/>
    <n v="0"/>
  </r>
  <r>
    <x v="152"/>
    <x v="32"/>
    <n v="1"/>
    <n v="0"/>
    <n v="1"/>
    <n v="0"/>
    <n v="5"/>
    <n v="5"/>
    <m/>
    <x v="1"/>
    <m/>
    <n v="45"/>
    <n v="120"/>
    <n v="120"/>
    <x v="10"/>
    <x v="0"/>
    <m/>
    <m/>
    <n v="0"/>
  </r>
  <r>
    <x v="152"/>
    <x v="32"/>
    <n v="1"/>
    <n v="0"/>
    <n v="1"/>
    <n v="0"/>
    <n v="6"/>
    <n v="6"/>
    <m/>
    <x v="10"/>
    <m/>
    <n v="52"/>
    <n v="120"/>
    <n v="120"/>
    <x v="10"/>
    <x v="0"/>
    <m/>
    <m/>
    <n v="0"/>
  </r>
  <r>
    <x v="152"/>
    <x v="32"/>
    <n v="1"/>
    <n v="0"/>
    <n v="1"/>
    <n v="0"/>
    <n v="7"/>
    <n v="7"/>
    <m/>
    <x v="5"/>
    <m/>
    <n v="59"/>
    <n v="1"/>
    <n v="1"/>
    <x v="10"/>
    <x v="0"/>
    <m/>
    <m/>
    <n v="0"/>
  </r>
  <r>
    <x v="153"/>
    <x v="0"/>
    <n v="1"/>
    <n v="0"/>
    <n v="1"/>
    <n v="0"/>
    <n v="5"/>
    <n v="5"/>
    <n v="2"/>
    <x v="7"/>
    <n v="30"/>
    <n v="30"/>
    <n v="90"/>
    <n v="90"/>
    <x v="10"/>
    <x v="0"/>
    <m/>
    <m/>
    <n v="0"/>
  </r>
  <r>
    <x v="153"/>
    <x v="0"/>
    <n v="1"/>
    <n v="0"/>
    <n v="1"/>
    <n v="0"/>
    <n v="5"/>
    <n v="5"/>
    <n v="2"/>
    <x v="7"/>
    <n v="40"/>
    <n v="40"/>
    <n v="90"/>
    <n v="90"/>
    <x v="10"/>
    <x v="0"/>
    <m/>
    <m/>
    <n v="0"/>
  </r>
  <r>
    <x v="153"/>
    <x v="0"/>
    <n v="1"/>
    <n v="0"/>
    <n v="1"/>
    <n v="0"/>
    <n v="5"/>
    <n v="5"/>
    <n v="2"/>
    <x v="7"/>
    <n v="50"/>
    <n v="50"/>
    <n v="120"/>
    <n v="120"/>
    <x v="10"/>
    <x v="0"/>
    <m/>
    <m/>
    <n v="0"/>
  </r>
  <r>
    <x v="153"/>
    <x v="0"/>
    <n v="1"/>
    <n v="0"/>
    <n v="1"/>
    <n v="0"/>
    <n v="6.5"/>
    <n v="5"/>
    <n v="2"/>
    <x v="7"/>
    <n v="55"/>
    <n v="55"/>
    <n v="180"/>
    <n v="180"/>
    <x v="10"/>
    <x v="0"/>
    <m/>
    <m/>
    <n v="0"/>
  </r>
  <r>
    <x v="153"/>
    <x v="0"/>
    <n v="1"/>
    <n v="0"/>
    <n v="1"/>
    <n v="0"/>
    <n v="7"/>
    <n v="6"/>
    <n v="2"/>
    <x v="7"/>
    <n v="60"/>
    <n v="60"/>
    <n v="180"/>
    <n v="180"/>
    <x v="10"/>
    <x v="0"/>
    <m/>
    <m/>
    <n v="0"/>
  </r>
  <r>
    <x v="153"/>
    <x v="0"/>
    <n v="1"/>
    <n v="0"/>
    <n v="1"/>
    <n v="0"/>
    <n v="7.5"/>
    <n v="6.5"/>
    <n v="2"/>
    <x v="7"/>
    <n v="62.5"/>
    <n v="65"/>
    <n v="180"/>
    <n v="180"/>
    <x v="10"/>
    <x v="0"/>
    <m/>
    <m/>
    <n v="0"/>
  </r>
  <r>
    <x v="153"/>
    <x v="4"/>
    <n v="1"/>
    <n v="0"/>
    <n v="1"/>
    <n v="0"/>
    <n v="5.5"/>
    <n v="5"/>
    <n v="5"/>
    <x v="3"/>
    <n v="70"/>
    <n v="70"/>
    <n v="90"/>
    <n v="90"/>
    <x v="10"/>
    <x v="2"/>
    <m/>
    <m/>
    <n v="0"/>
  </r>
  <r>
    <x v="153"/>
    <x v="4"/>
    <n v="1"/>
    <n v="0"/>
    <n v="1"/>
    <n v="0"/>
    <n v="6"/>
    <n v="5"/>
    <n v="4"/>
    <x v="8"/>
    <n v="80"/>
    <n v="80"/>
    <n v="90"/>
    <n v="90"/>
    <x v="10"/>
    <x v="2"/>
    <m/>
    <m/>
    <n v="0"/>
  </r>
  <r>
    <x v="153"/>
    <x v="4"/>
    <n v="1"/>
    <n v="0"/>
    <n v="1"/>
    <n v="0"/>
    <n v="6"/>
    <n v="6"/>
    <n v="4"/>
    <x v="8"/>
    <n v="90"/>
    <n v="90"/>
    <n v="120"/>
    <n v="120"/>
    <x v="10"/>
    <x v="2"/>
    <m/>
    <m/>
    <n v="0"/>
  </r>
  <r>
    <x v="153"/>
    <x v="4"/>
    <n v="1"/>
    <n v="0"/>
    <n v="1"/>
    <n v="0"/>
    <n v="6.5"/>
    <n v="6"/>
    <n v="4"/>
    <x v="8"/>
    <n v="100"/>
    <n v="100"/>
    <n v="180"/>
    <n v="180"/>
    <x v="10"/>
    <x v="2"/>
    <m/>
    <m/>
    <n v="0"/>
  </r>
  <r>
    <x v="153"/>
    <x v="4"/>
    <n v="1"/>
    <n v="0"/>
    <n v="1"/>
    <n v="0"/>
    <n v="7"/>
    <n v="7"/>
    <n v="4"/>
    <x v="8"/>
    <n v="110"/>
    <n v="110"/>
    <n v="180"/>
    <n v="180"/>
    <x v="10"/>
    <x v="2"/>
    <m/>
    <m/>
    <n v="0"/>
  </r>
  <r>
    <x v="153"/>
    <x v="40"/>
    <n v="1"/>
    <n v="0"/>
    <n v="1"/>
    <n v="0"/>
    <n v="5"/>
    <n v="5"/>
    <m/>
    <x v="14"/>
    <m/>
    <n v="0"/>
    <n v="10"/>
    <n v="10"/>
    <x v="10"/>
    <x v="4"/>
    <m/>
    <m/>
    <n v="0"/>
  </r>
  <r>
    <x v="153"/>
    <x v="41"/>
    <n v="1"/>
    <n v="0"/>
    <n v="1"/>
    <n v="0"/>
    <n v="5"/>
    <n v="5"/>
    <m/>
    <x v="14"/>
    <m/>
    <n v="0"/>
    <n v="90"/>
    <n v="90"/>
    <x v="10"/>
    <x v="4"/>
    <m/>
    <m/>
    <n v="0"/>
  </r>
  <r>
    <x v="153"/>
    <x v="40"/>
    <n v="1"/>
    <n v="0"/>
    <n v="1"/>
    <n v="0"/>
    <n v="7"/>
    <n v="7"/>
    <m/>
    <x v="14"/>
    <m/>
    <n v="0"/>
    <n v="10"/>
    <n v="10"/>
    <x v="10"/>
    <x v="4"/>
    <m/>
    <m/>
    <n v="0"/>
  </r>
  <r>
    <x v="153"/>
    <x v="41"/>
    <n v="1"/>
    <n v="0"/>
    <n v="1"/>
    <n v="0"/>
    <n v="7"/>
    <n v="7"/>
    <m/>
    <x v="14"/>
    <m/>
    <n v="0"/>
    <n v="120"/>
    <n v="120"/>
    <x v="10"/>
    <x v="4"/>
    <m/>
    <m/>
    <n v="0"/>
  </r>
  <r>
    <x v="153"/>
    <x v="36"/>
    <n v="1"/>
    <n v="0"/>
    <n v="1"/>
    <n v="0"/>
    <n v="5"/>
    <n v="5"/>
    <m/>
    <x v="14"/>
    <m/>
    <n v="0"/>
    <n v="10"/>
    <n v="10"/>
    <x v="10"/>
    <x v="4"/>
    <m/>
    <m/>
    <n v="0"/>
  </r>
  <r>
    <x v="153"/>
    <x v="37"/>
    <n v="1"/>
    <n v="0"/>
    <n v="1"/>
    <n v="0"/>
    <n v="5"/>
    <n v="5"/>
    <m/>
    <x v="14"/>
    <m/>
    <n v="0"/>
    <n v="90"/>
    <n v="90"/>
    <x v="10"/>
    <x v="4"/>
    <m/>
    <m/>
    <n v="0"/>
  </r>
  <r>
    <x v="153"/>
    <x v="36"/>
    <n v="1"/>
    <n v="0"/>
    <n v="1"/>
    <n v="0"/>
    <n v="6"/>
    <n v="6"/>
    <m/>
    <x v="14"/>
    <m/>
    <n v="0"/>
    <n v="10"/>
    <n v="10"/>
    <x v="10"/>
    <x v="4"/>
    <m/>
    <m/>
    <n v="0"/>
  </r>
  <r>
    <x v="153"/>
    <x v="37"/>
    <n v="1"/>
    <n v="0"/>
    <n v="1"/>
    <n v="0"/>
    <n v="6"/>
    <n v="6"/>
    <m/>
    <x v="14"/>
    <m/>
    <n v="0"/>
    <n v="90"/>
    <n v="90"/>
    <x v="10"/>
    <x v="4"/>
    <m/>
    <m/>
    <n v="0"/>
  </r>
  <r>
    <x v="153"/>
    <x v="36"/>
    <n v="1"/>
    <n v="0"/>
    <n v="1"/>
    <n v="0"/>
    <n v="7"/>
    <n v="7"/>
    <m/>
    <x v="14"/>
    <m/>
    <n v="0"/>
    <n v="10"/>
    <n v="10"/>
    <x v="10"/>
    <x v="4"/>
    <m/>
    <m/>
    <n v="0"/>
  </r>
  <r>
    <x v="153"/>
    <x v="37"/>
    <n v="1"/>
    <n v="0"/>
    <n v="1"/>
    <n v="0"/>
    <n v="7"/>
    <n v="7"/>
    <m/>
    <x v="14"/>
    <m/>
    <n v="0"/>
    <n v="120"/>
    <n v="120"/>
    <x v="10"/>
    <x v="4"/>
    <m/>
    <m/>
    <n v="0"/>
  </r>
  <r>
    <x v="153"/>
    <x v="1"/>
    <n v="1"/>
    <n v="0"/>
    <n v="1"/>
    <n v="0"/>
    <n v="5"/>
    <n v="5"/>
    <m/>
    <x v="2"/>
    <m/>
    <n v="39"/>
    <n v="90"/>
    <n v="90"/>
    <x v="10"/>
    <x v="0"/>
    <m/>
    <m/>
    <n v="0"/>
  </r>
  <r>
    <x v="153"/>
    <x v="1"/>
    <n v="1"/>
    <n v="0"/>
    <n v="1"/>
    <n v="0"/>
    <n v="6"/>
    <n v="6"/>
    <m/>
    <x v="2"/>
    <m/>
    <n v="39"/>
    <n v="90"/>
    <n v="90"/>
    <x v="10"/>
    <x v="0"/>
    <m/>
    <m/>
    <n v="0"/>
  </r>
  <r>
    <x v="153"/>
    <x v="1"/>
    <n v="1"/>
    <n v="0"/>
    <n v="1"/>
    <n v="0"/>
    <n v="7"/>
    <n v="7"/>
    <m/>
    <x v="2"/>
    <m/>
    <n v="45"/>
    <n v="1"/>
    <n v="1"/>
    <x v="10"/>
    <x v="0"/>
    <m/>
    <m/>
    <n v="0"/>
  </r>
  <r>
    <x v="154"/>
    <x v="4"/>
    <n v="1"/>
    <n v="0"/>
    <n v="1"/>
    <n v="0"/>
    <n v="5"/>
    <n v="5"/>
    <n v="5"/>
    <x v="3"/>
    <n v="70"/>
    <n v="70"/>
    <n v="90"/>
    <n v="90"/>
    <x v="10"/>
    <x v="0"/>
    <m/>
    <m/>
    <n v="0"/>
  </r>
  <r>
    <x v="154"/>
    <x v="4"/>
    <n v="1"/>
    <n v="0"/>
    <n v="1"/>
    <n v="0"/>
    <n v="5"/>
    <n v="5"/>
    <n v="4"/>
    <x v="8"/>
    <n v="80"/>
    <n v="90"/>
    <n v="120"/>
    <n v="120"/>
    <x v="10"/>
    <x v="0"/>
    <m/>
    <m/>
    <n v="0"/>
  </r>
  <r>
    <x v="154"/>
    <x v="4"/>
    <n v="1"/>
    <n v="0"/>
    <n v="1"/>
    <n v="0"/>
    <n v="5"/>
    <n v="5"/>
    <n v="3"/>
    <x v="6"/>
    <n v="100"/>
    <n v="100"/>
    <n v="180"/>
    <n v="180"/>
    <x v="10"/>
    <x v="0"/>
    <m/>
    <m/>
    <n v="0"/>
  </r>
  <r>
    <x v="154"/>
    <x v="4"/>
    <n v="1"/>
    <n v="0"/>
    <n v="1"/>
    <n v="0"/>
    <n v="6"/>
    <n v="5.5"/>
    <n v="2"/>
    <x v="7"/>
    <n v="115"/>
    <n v="115"/>
    <n v="180"/>
    <n v="180"/>
    <x v="10"/>
    <x v="0"/>
    <m/>
    <m/>
    <n v="0"/>
  </r>
  <r>
    <x v="154"/>
    <x v="4"/>
    <n v="1"/>
    <n v="0"/>
    <n v="1"/>
    <n v="0"/>
    <n v="6.5"/>
    <n v="6"/>
    <n v="1"/>
    <x v="9"/>
    <n v="125"/>
    <n v="125"/>
    <n v="180"/>
    <n v="180"/>
    <x v="10"/>
    <x v="0"/>
    <m/>
    <m/>
    <n v="0"/>
  </r>
  <r>
    <x v="154"/>
    <x v="4"/>
    <n v="1"/>
    <n v="0"/>
    <n v="1"/>
    <n v="0"/>
    <n v="6"/>
    <n v="5"/>
    <n v="2"/>
    <x v="7"/>
    <n v="115"/>
    <n v="115"/>
    <n v="80"/>
    <n v="80"/>
    <x v="10"/>
    <x v="0"/>
    <m/>
    <m/>
    <n v="0"/>
  </r>
  <r>
    <x v="154"/>
    <x v="4"/>
    <n v="1"/>
    <n v="0"/>
    <n v="1"/>
    <n v="0"/>
    <n v="5"/>
    <n v="5"/>
    <n v="2"/>
    <x v="7"/>
    <n v="85"/>
    <n v="85"/>
    <n v="300"/>
    <n v="300"/>
    <x v="10"/>
    <x v="0"/>
    <m/>
    <m/>
    <n v="0"/>
  </r>
  <r>
    <x v="154"/>
    <x v="31"/>
    <n v="1"/>
    <n v="0"/>
    <n v="1"/>
    <n v="0"/>
    <n v="5"/>
    <n v="5"/>
    <m/>
    <x v="1"/>
    <m/>
    <n v="14"/>
    <n v="120"/>
    <n v="120"/>
    <x v="10"/>
    <x v="0"/>
    <m/>
    <m/>
    <n v="0"/>
  </r>
  <r>
    <x v="154"/>
    <x v="31"/>
    <n v="1"/>
    <n v="0"/>
    <n v="1"/>
    <n v="0"/>
    <n v="5"/>
    <n v="5"/>
    <m/>
    <x v="1"/>
    <m/>
    <n v="14"/>
    <n v="120"/>
    <n v="120"/>
    <x v="10"/>
    <x v="0"/>
    <m/>
    <m/>
    <n v="0"/>
  </r>
  <r>
    <x v="154"/>
    <x v="31"/>
    <n v="1"/>
    <n v="0"/>
    <n v="1"/>
    <n v="0"/>
    <n v="6"/>
    <n v="6"/>
    <m/>
    <x v="1"/>
    <m/>
    <n v="16"/>
    <n v="120"/>
    <n v="120"/>
    <x v="10"/>
    <x v="0"/>
    <m/>
    <m/>
    <n v="0"/>
  </r>
  <r>
    <x v="154"/>
    <x v="31"/>
    <n v="1"/>
    <n v="0"/>
    <n v="1"/>
    <n v="0"/>
    <n v="6"/>
    <n v="6"/>
    <m/>
    <x v="1"/>
    <m/>
    <n v="16"/>
    <n v="120"/>
    <n v="120"/>
    <x v="10"/>
    <x v="0"/>
    <m/>
    <m/>
    <n v="0"/>
  </r>
  <r>
    <x v="154"/>
    <x v="7"/>
    <n v="1"/>
    <n v="0"/>
    <n v="1"/>
    <n v="0"/>
    <n v="5"/>
    <n v="5"/>
    <m/>
    <x v="2"/>
    <m/>
    <n v="20"/>
    <n v="120"/>
    <n v="120"/>
    <x v="10"/>
    <x v="0"/>
    <m/>
    <m/>
    <n v="0"/>
  </r>
  <r>
    <x v="154"/>
    <x v="7"/>
    <n v="1"/>
    <n v="0"/>
    <n v="1"/>
    <n v="0"/>
    <n v="5"/>
    <n v="5"/>
    <m/>
    <x v="2"/>
    <m/>
    <n v="20"/>
    <n v="120"/>
    <n v="120"/>
    <x v="10"/>
    <x v="0"/>
    <m/>
    <m/>
    <n v="0"/>
  </r>
  <r>
    <x v="154"/>
    <x v="7"/>
    <n v="1"/>
    <n v="0"/>
    <n v="1"/>
    <n v="0"/>
    <n v="6"/>
    <n v="6"/>
    <m/>
    <x v="2"/>
    <m/>
    <n v="20"/>
    <n v="120"/>
    <n v="120"/>
    <x v="10"/>
    <x v="0"/>
    <m/>
    <m/>
    <n v="0"/>
  </r>
  <r>
    <x v="154"/>
    <x v="42"/>
    <n v="1"/>
    <n v="0"/>
    <n v="1"/>
    <n v="0"/>
    <n v="5"/>
    <n v="5"/>
    <m/>
    <x v="2"/>
    <m/>
    <n v="6"/>
    <n v="120"/>
    <n v="120"/>
    <x v="10"/>
    <x v="0"/>
    <m/>
    <m/>
    <n v="0"/>
  </r>
  <r>
    <x v="154"/>
    <x v="42"/>
    <n v="1"/>
    <n v="0"/>
    <n v="1"/>
    <n v="0"/>
    <n v="5"/>
    <n v="5"/>
    <m/>
    <x v="2"/>
    <m/>
    <n v="6"/>
    <n v="120"/>
    <n v="120"/>
    <x v="10"/>
    <x v="0"/>
    <m/>
    <m/>
    <n v="0"/>
  </r>
  <r>
    <x v="154"/>
    <x v="42"/>
    <n v="1"/>
    <n v="0"/>
    <n v="1"/>
    <n v="0"/>
    <n v="6"/>
    <n v="6"/>
    <m/>
    <x v="2"/>
    <m/>
    <n v="6"/>
    <n v="1"/>
    <n v="1"/>
    <x v="10"/>
    <x v="0"/>
    <m/>
    <m/>
    <n v="0"/>
  </r>
  <r>
    <x v="155"/>
    <x v="10"/>
    <n v="2"/>
    <n v="1"/>
    <n v="2"/>
    <n v="0"/>
    <n v="5"/>
    <n v="5"/>
    <n v="2"/>
    <x v="7"/>
    <n v="50"/>
    <n v="50"/>
    <n v="90"/>
    <n v="90"/>
    <x v="10"/>
    <x v="1"/>
    <m/>
    <m/>
    <n v="0"/>
  </r>
  <r>
    <x v="155"/>
    <x v="10"/>
    <n v="2"/>
    <n v="1"/>
    <n v="2"/>
    <n v="0"/>
    <n v="5"/>
    <n v="5"/>
    <n v="2"/>
    <x v="7"/>
    <n v="70"/>
    <n v="70"/>
    <n v="120"/>
    <n v="120"/>
    <x v="10"/>
    <x v="1"/>
    <m/>
    <m/>
    <n v="0"/>
  </r>
  <r>
    <x v="155"/>
    <x v="10"/>
    <n v="2"/>
    <n v="1"/>
    <n v="2"/>
    <n v="0"/>
    <n v="5"/>
    <n v="5"/>
    <n v="2"/>
    <x v="7"/>
    <n v="90"/>
    <n v="90"/>
    <n v="120"/>
    <n v="120"/>
    <x v="10"/>
    <x v="1"/>
    <m/>
    <m/>
    <n v="0"/>
  </r>
  <r>
    <x v="155"/>
    <x v="10"/>
    <n v="2"/>
    <n v="1"/>
    <n v="2"/>
    <n v="0"/>
    <n v="6"/>
    <n v="5"/>
    <n v="2"/>
    <x v="7"/>
    <n v="100"/>
    <n v="100"/>
    <n v="180"/>
    <n v="180"/>
    <x v="10"/>
    <x v="1"/>
    <m/>
    <m/>
    <n v="0"/>
  </r>
  <r>
    <x v="155"/>
    <x v="10"/>
    <n v="2"/>
    <n v="1"/>
    <n v="2"/>
    <n v="0"/>
    <n v="7"/>
    <n v="5.5"/>
    <n v="2"/>
    <x v="7"/>
    <n v="105"/>
    <n v="105"/>
    <n v="180"/>
    <n v="180"/>
    <x v="10"/>
    <x v="1"/>
    <m/>
    <m/>
    <n v="0"/>
  </r>
  <r>
    <x v="155"/>
    <x v="0"/>
    <n v="1"/>
    <n v="0"/>
    <n v="1"/>
    <n v="0"/>
    <n v="5"/>
    <n v="5"/>
    <n v="5"/>
    <x v="3"/>
    <n v="40"/>
    <n v="40"/>
    <n v="90"/>
    <n v="90"/>
    <x v="10"/>
    <x v="0"/>
    <m/>
    <m/>
    <n v="0"/>
  </r>
  <r>
    <x v="155"/>
    <x v="0"/>
    <n v="1"/>
    <n v="0"/>
    <n v="1"/>
    <n v="0"/>
    <n v="5"/>
    <n v="5"/>
    <n v="4"/>
    <x v="8"/>
    <n v="45"/>
    <n v="50"/>
    <n v="120"/>
    <n v="120"/>
    <x v="10"/>
    <x v="0"/>
    <m/>
    <m/>
    <n v="0"/>
  </r>
  <r>
    <x v="155"/>
    <x v="0"/>
    <n v="1"/>
    <n v="0"/>
    <n v="1"/>
    <n v="0"/>
    <n v="5.5"/>
    <n v="5.5"/>
    <n v="3"/>
    <x v="6"/>
    <n v="55"/>
    <n v="55"/>
    <n v="120"/>
    <n v="120"/>
    <x v="10"/>
    <x v="0"/>
    <m/>
    <m/>
    <n v="0"/>
  </r>
  <r>
    <x v="155"/>
    <x v="0"/>
    <n v="1"/>
    <n v="0"/>
    <n v="1"/>
    <n v="0"/>
    <n v="6.5"/>
    <n v="6"/>
    <n v="2"/>
    <x v="7"/>
    <n v="60"/>
    <n v="60"/>
    <n v="180"/>
    <n v="180"/>
    <x v="10"/>
    <x v="0"/>
    <m/>
    <m/>
    <n v="0"/>
  </r>
  <r>
    <x v="155"/>
    <x v="0"/>
    <n v="1"/>
    <n v="0"/>
    <n v="1"/>
    <n v="0"/>
    <n v="7"/>
    <n v="7"/>
    <n v="1"/>
    <x v="9"/>
    <m/>
    <n v="65"/>
    <n v="180"/>
    <n v="180"/>
    <x v="10"/>
    <x v="0"/>
    <m/>
    <m/>
    <n v="0"/>
  </r>
  <r>
    <x v="155"/>
    <x v="0"/>
    <n v="1"/>
    <n v="0"/>
    <n v="1"/>
    <n v="0"/>
    <n v="7"/>
    <n v="5"/>
    <n v="7"/>
    <x v="10"/>
    <n v="-12.5"/>
    <n v="52.5"/>
    <n v="300"/>
    <n v="300"/>
    <x v="10"/>
    <x v="0"/>
    <m/>
    <m/>
    <n v="0"/>
  </r>
  <r>
    <x v="155"/>
    <x v="44"/>
    <n v="1"/>
    <n v="0"/>
    <n v="1"/>
    <n v="0"/>
    <n v="5"/>
    <n v="5"/>
    <m/>
    <x v="2"/>
    <m/>
    <n v="8"/>
    <n v="120"/>
    <n v="120"/>
    <x v="10"/>
    <x v="0"/>
    <m/>
    <m/>
    <n v="0"/>
  </r>
  <r>
    <x v="155"/>
    <x v="44"/>
    <n v="1"/>
    <n v="0"/>
    <n v="1"/>
    <n v="0"/>
    <n v="6"/>
    <n v="6"/>
    <m/>
    <x v="2"/>
    <m/>
    <n v="10"/>
    <n v="120"/>
    <n v="120"/>
    <x v="10"/>
    <x v="0"/>
    <m/>
    <m/>
    <n v="0"/>
  </r>
  <r>
    <x v="155"/>
    <x v="44"/>
    <n v="1"/>
    <n v="0"/>
    <n v="1"/>
    <n v="0"/>
    <n v="7"/>
    <n v="7"/>
    <m/>
    <x v="2"/>
    <m/>
    <n v="10"/>
    <n v="120"/>
    <n v="120"/>
    <x v="10"/>
    <x v="0"/>
    <m/>
    <m/>
    <n v="0"/>
  </r>
  <r>
    <x v="155"/>
    <x v="19"/>
    <n v="1"/>
    <n v="0"/>
    <n v="1"/>
    <n v="0"/>
    <n v="5"/>
    <n v="5"/>
    <m/>
    <x v="2"/>
    <m/>
    <n v="20"/>
    <n v="120"/>
    <n v="120"/>
    <x v="10"/>
    <x v="0"/>
    <m/>
    <m/>
    <n v="0"/>
  </r>
  <r>
    <x v="155"/>
    <x v="19"/>
    <n v="1"/>
    <n v="0"/>
    <n v="1"/>
    <n v="0"/>
    <n v="6"/>
    <n v="6"/>
    <m/>
    <x v="12"/>
    <m/>
    <n v="20"/>
    <n v="120"/>
    <n v="120"/>
    <x v="10"/>
    <x v="0"/>
    <m/>
    <m/>
    <n v="0"/>
  </r>
  <r>
    <x v="155"/>
    <x v="19"/>
    <n v="1"/>
    <n v="0"/>
    <n v="1"/>
    <n v="0"/>
    <n v="7"/>
    <n v="7"/>
    <m/>
    <x v="1"/>
    <m/>
    <n v="25"/>
    <n v="1"/>
    <n v="1"/>
    <x v="10"/>
    <x v="0"/>
    <m/>
    <m/>
    <n v="0"/>
  </r>
  <r>
    <x v="156"/>
    <x v="10"/>
    <n v="1"/>
    <n v="0"/>
    <n v="1"/>
    <n v="0"/>
    <n v="5"/>
    <n v="5"/>
    <n v="5"/>
    <x v="3"/>
    <n v="70"/>
    <n v="70"/>
    <n v="90"/>
    <n v="90"/>
    <x v="10"/>
    <x v="0"/>
    <m/>
    <m/>
    <n v="0"/>
  </r>
  <r>
    <x v="156"/>
    <x v="10"/>
    <n v="1"/>
    <n v="0"/>
    <n v="1"/>
    <n v="0"/>
    <n v="5"/>
    <n v="5"/>
    <n v="4"/>
    <x v="8"/>
    <n v="90"/>
    <n v="90"/>
    <n v="120"/>
    <n v="120"/>
    <x v="10"/>
    <x v="0"/>
    <m/>
    <m/>
    <n v="0"/>
  </r>
  <r>
    <x v="156"/>
    <x v="10"/>
    <n v="1"/>
    <n v="0"/>
    <n v="1"/>
    <n v="0"/>
    <n v="6"/>
    <n v="5"/>
    <n v="3"/>
    <x v="6"/>
    <n v="100"/>
    <n v="100"/>
    <n v="180"/>
    <n v="180"/>
    <x v="10"/>
    <x v="0"/>
    <m/>
    <m/>
    <n v="0"/>
  </r>
  <r>
    <x v="156"/>
    <x v="10"/>
    <n v="1"/>
    <n v="0"/>
    <n v="1"/>
    <n v="0"/>
    <n v="6.5"/>
    <n v="6"/>
    <n v="2"/>
    <x v="7"/>
    <n v="110"/>
    <n v="110"/>
    <n v="300"/>
    <n v="300"/>
    <x v="10"/>
    <x v="0"/>
    <m/>
    <m/>
    <n v="0"/>
  </r>
  <r>
    <x v="156"/>
    <x v="10"/>
    <n v="1"/>
    <n v="0"/>
    <n v="1"/>
    <n v="0"/>
    <n v="7.5"/>
    <n v="6"/>
    <n v="1"/>
    <x v="9"/>
    <n v="120"/>
    <n v="120"/>
    <n v="300"/>
    <n v="300"/>
    <x v="10"/>
    <x v="0"/>
    <m/>
    <m/>
    <n v="0"/>
  </r>
  <r>
    <x v="156"/>
    <x v="10"/>
    <n v="1"/>
    <n v="0"/>
    <n v="1"/>
    <n v="0"/>
    <n v="7.5"/>
    <n v="6.5"/>
    <n v="1"/>
    <x v="9"/>
    <n v="125"/>
    <n v="125"/>
    <n v="300"/>
    <n v="300"/>
    <x v="10"/>
    <x v="0"/>
    <m/>
    <m/>
    <n v="0"/>
  </r>
  <r>
    <x v="156"/>
    <x v="10"/>
    <n v="1"/>
    <n v="0"/>
    <n v="1"/>
    <n v="0"/>
    <n v="8"/>
    <n v="7"/>
    <n v="1"/>
    <x v="9"/>
    <n v="130"/>
    <n v="130"/>
    <n v="300"/>
    <n v="300"/>
    <x v="10"/>
    <x v="0"/>
    <m/>
    <m/>
    <n v="0"/>
  </r>
  <r>
    <x v="156"/>
    <x v="0"/>
    <n v="1"/>
    <n v="3"/>
    <n v="1"/>
    <n v="0"/>
    <n v="5"/>
    <n v="5"/>
    <n v="1"/>
    <x v="9"/>
    <n v="45"/>
    <n v="45"/>
    <n v="120"/>
    <n v="120"/>
    <x v="10"/>
    <x v="1"/>
    <m/>
    <m/>
    <n v="0"/>
  </r>
  <r>
    <x v="156"/>
    <x v="0"/>
    <n v="1"/>
    <n v="3"/>
    <n v="1"/>
    <n v="0"/>
    <n v="5"/>
    <n v="5"/>
    <n v="1"/>
    <x v="9"/>
    <n v="50"/>
    <n v="50"/>
    <n v="180"/>
    <n v="180"/>
    <x v="10"/>
    <x v="1"/>
    <m/>
    <m/>
    <n v="0"/>
  </r>
  <r>
    <x v="156"/>
    <x v="0"/>
    <n v="1"/>
    <n v="3"/>
    <n v="1"/>
    <n v="0"/>
    <n v="6.5"/>
    <n v="6"/>
    <n v="1"/>
    <x v="9"/>
    <n v="60"/>
    <n v="60"/>
    <n v="180"/>
    <n v="180"/>
    <x v="10"/>
    <x v="1"/>
    <m/>
    <m/>
    <n v="0"/>
  </r>
  <r>
    <x v="156"/>
    <x v="0"/>
    <n v="1"/>
    <n v="3"/>
    <n v="1"/>
    <n v="0"/>
    <n v="7.5"/>
    <n v="7"/>
    <n v="1"/>
    <x v="9"/>
    <n v="65"/>
    <n v="65"/>
    <n v="180"/>
    <n v="180"/>
    <x v="10"/>
    <x v="1"/>
    <m/>
    <m/>
    <n v="0"/>
  </r>
  <r>
    <x v="156"/>
    <x v="11"/>
    <n v="1"/>
    <n v="0"/>
    <n v="1"/>
    <n v="0"/>
    <n v="6"/>
    <n v="6"/>
    <m/>
    <x v="2"/>
    <m/>
    <n v="29"/>
    <n v="90"/>
    <n v="90"/>
    <x v="10"/>
    <x v="8"/>
    <m/>
    <m/>
    <n v="0"/>
  </r>
  <r>
    <x v="156"/>
    <x v="11"/>
    <n v="1"/>
    <n v="0"/>
    <n v="1"/>
    <n v="0"/>
    <n v="8"/>
    <n v="8"/>
    <m/>
    <x v="2"/>
    <m/>
    <n v="36"/>
    <n v="90"/>
    <n v="90"/>
    <x v="10"/>
    <x v="8"/>
    <m/>
    <m/>
    <n v="0"/>
  </r>
  <r>
    <x v="156"/>
    <x v="18"/>
    <n v="1"/>
    <n v="0"/>
    <n v="1"/>
    <n v="0"/>
    <n v="6"/>
    <n v="6"/>
    <m/>
    <x v="2"/>
    <m/>
    <n v="18"/>
    <n v="90"/>
    <n v="90"/>
    <x v="10"/>
    <x v="8"/>
    <m/>
    <m/>
    <n v="0"/>
  </r>
  <r>
    <x v="156"/>
    <x v="18"/>
    <n v="1"/>
    <n v="0"/>
    <n v="1"/>
    <n v="0"/>
    <n v="8"/>
    <n v="8"/>
    <m/>
    <x v="1"/>
    <m/>
    <n v="23"/>
    <n v="90"/>
    <n v="90"/>
    <x v="10"/>
    <x v="8"/>
    <m/>
    <m/>
    <n v="0"/>
  </r>
  <r>
    <x v="156"/>
    <x v="38"/>
    <n v="1"/>
    <n v="0"/>
    <n v="1"/>
    <n v="0"/>
    <n v="6"/>
    <n v="6"/>
    <m/>
    <x v="2"/>
    <m/>
    <n v="50"/>
    <n v="10"/>
    <n v="10"/>
    <x v="10"/>
    <x v="4"/>
    <m/>
    <m/>
    <n v="0"/>
  </r>
  <r>
    <x v="156"/>
    <x v="39"/>
    <n v="1"/>
    <n v="0"/>
    <n v="1"/>
    <n v="0"/>
    <n v="6"/>
    <n v="6"/>
    <m/>
    <x v="2"/>
    <m/>
    <n v="84"/>
    <n v="90"/>
    <n v="90"/>
    <x v="10"/>
    <x v="4"/>
    <m/>
    <m/>
    <n v="0"/>
  </r>
  <r>
    <x v="156"/>
    <x v="38"/>
    <n v="1"/>
    <n v="0"/>
    <n v="1"/>
    <n v="0"/>
    <n v="7"/>
    <n v="7"/>
    <m/>
    <x v="1"/>
    <m/>
    <n v="57"/>
    <n v="10"/>
    <n v="10"/>
    <x v="10"/>
    <x v="4"/>
    <m/>
    <m/>
    <n v="0"/>
  </r>
  <r>
    <x v="156"/>
    <x v="39"/>
    <n v="1"/>
    <n v="0"/>
    <n v="1"/>
    <n v="0"/>
    <n v="7"/>
    <n v="7"/>
    <m/>
    <x v="2"/>
    <m/>
    <n v="90"/>
    <n v="90"/>
    <n v="90"/>
    <x v="10"/>
    <x v="4"/>
    <m/>
    <m/>
    <n v="0"/>
  </r>
  <r>
    <x v="156"/>
    <x v="32"/>
    <n v="1"/>
    <n v="0"/>
    <n v="1"/>
    <n v="0"/>
    <n v="6"/>
    <n v="6"/>
    <m/>
    <x v="1"/>
    <m/>
    <n v="52"/>
    <n v="120"/>
    <n v="120"/>
    <x v="10"/>
    <x v="0"/>
    <m/>
    <m/>
    <n v="0"/>
  </r>
  <r>
    <x v="156"/>
    <x v="32"/>
    <n v="1"/>
    <n v="0"/>
    <n v="1"/>
    <n v="0"/>
    <n v="7"/>
    <n v="7"/>
    <m/>
    <x v="10"/>
    <m/>
    <n v="59"/>
    <n v="120"/>
    <n v="120"/>
    <x v="10"/>
    <x v="0"/>
    <m/>
    <m/>
    <n v="0"/>
  </r>
  <r>
    <x v="156"/>
    <x v="32"/>
    <n v="1"/>
    <n v="0"/>
    <n v="1"/>
    <n v="0"/>
    <n v="8"/>
    <n v="8"/>
    <m/>
    <x v="5"/>
    <m/>
    <n v="66"/>
    <n v="1"/>
    <n v="1"/>
    <x v="10"/>
    <x v="0"/>
    <m/>
    <m/>
    <n v="0"/>
  </r>
  <r>
    <x v="157"/>
    <x v="0"/>
    <n v="1"/>
    <n v="0"/>
    <n v="1"/>
    <n v="0"/>
    <n v="5"/>
    <n v="5"/>
    <n v="2"/>
    <x v="7"/>
    <n v="35"/>
    <n v="35"/>
    <n v="90"/>
    <n v="90"/>
    <x v="10"/>
    <x v="0"/>
    <m/>
    <m/>
    <n v="0"/>
  </r>
  <r>
    <x v="157"/>
    <x v="0"/>
    <n v="1"/>
    <n v="0"/>
    <n v="1"/>
    <n v="0"/>
    <n v="5"/>
    <n v="5"/>
    <n v="2"/>
    <x v="7"/>
    <n v="45"/>
    <n v="45"/>
    <n v="90"/>
    <n v="90"/>
    <x v="10"/>
    <x v="0"/>
    <m/>
    <m/>
    <n v="0"/>
  </r>
  <r>
    <x v="157"/>
    <x v="0"/>
    <n v="1"/>
    <n v="0"/>
    <n v="1"/>
    <n v="0"/>
    <n v="5.5"/>
    <n v="5"/>
    <n v="2"/>
    <x v="7"/>
    <n v="55"/>
    <n v="55"/>
    <n v="120"/>
    <n v="120"/>
    <x v="10"/>
    <x v="0"/>
    <m/>
    <m/>
    <n v="0"/>
  </r>
  <r>
    <x v="157"/>
    <x v="0"/>
    <n v="1"/>
    <n v="0"/>
    <n v="1"/>
    <n v="0"/>
    <n v="7"/>
    <n v="5.5"/>
    <n v="2"/>
    <x v="7"/>
    <n v="60"/>
    <n v="60"/>
    <n v="180"/>
    <n v="180"/>
    <x v="10"/>
    <x v="0"/>
    <m/>
    <m/>
    <n v="0"/>
  </r>
  <r>
    <x v="157"/>
    <x v="0"/>
    <n v="1"/>
    <n v="0"/>
    <n v="1"/>
    <n v="0"/>
    <n v="7.5"/>
    <n v="6.5"/>
    <n v="2"/>
    <x v="7"/>
    <n v="65"/>
    <n v="65"/>
    <n v="180"/>
    <n v="180"/>
    <x v="10"/>
    <x v="0"/>
    <m/>
    <m/>
    <n v="0"/>
  </r>
  <r>
    <x v="157"/>
    <x v="0"/>
    <n v="1"/>
    <n v="0"/>
    <n v="1"/>
    <n v="0"/>
    <n v="8"/>
    <n v="7"/>
    <n v="2"/>
    <x v="7"/>
    <n v="67.5"/>
    <n v="67.5"/>
    <n v="180"/>
    <n v="180"/>
    <x v="10"/>
    <x v="0"/>
    <m/>
    <m/>
    <n v="0"/>
  </r>
  <r>
    <x v="157"/>
    <x v="4"/>
    <n v="1"/>
    <n v="0"/>
    <n v="1"/>
    <n v="0"/>
    <n v="5.5"/>
    <n v="5"/>
    <n v="5"/>
    <x v="3"/>
    <n v="70"/>
    <n v="70"/>
    <n v="90"/>
    <n v="90"/>
    <x v="10"/>
    <x v="2"/>
    <m/>
    <m/>
    <n v="0"/>
  </r>
  <r>
    <x v="157"/>
    <x v="4"/>
    <n v="1"/>
    <n v="0"/>
    <n v="1"/>
    <n v="0"/>
    <n v="6"/>
    <n v="5"/>
    <n v="4"/>
    <x v="8"/>
    <n v="90"/>
    <n v="90"/>
    <n v="90"/>
    <n v="90"/>
    <x v="10"/>
    <x v="2"/>
    <m/>
    <m/>
    <n v="0"/>
  </r>
  <r>
    <x v="157"/>
    <x v="4"/>
    <n v="1"/>
    <n v="0"/>
    <n v="1"/>
    <n v="0"/>
    <n v="6.5"/>
    <n v="6"/>
    <n v="4"/>
    <x v="8"/>
    <n v="100"/>
    <n v="100"/>
    <n v="120"/>
    <n v="120"/>
    <x v="10"/>
    <x v="2"/>
    <m/>
    <m/>
    <n v="0"/>
  </r>
  <r>
    <x v="157"/>
    <x v="4"/>
    <n v="1"/>
    <n v="0"/>
    <n v="1"/>
    <n v="0"/>
    <n v="7"/>
    <n v="7"/>
    <n v="4"/>
    <x v="8"/>
    <n v="110"/>
    <n v="110"/>
    <n v="180"/>
    <n v="180"/>
    <x v="10"/>
    <x v="2"/>
    <m/>
    <m/>
    <n v="0"/>
  </r>
  <r>
    <x v="157"/>
    <x v="4"/>
    <n v="1"/>
    <n v="0"/>
    <n v="1"/>
    <n v="0"/>
    <n v="7.5"/>
    <n v="8.5"/>
    <n v="4"/>
    <x v="8"/>
    <n v="120"/>
    <n v="120"/>
    <n v="180"/>
    <n v="180"/>
    <x v="10"/>
    <x v="2"/>
    <m/>
    <m/>
    <n v="0"/>
  </r>
  <r>
    <x v="157"/>
    <x v="40"/>
    <n v="1"/>
    <n v="0"/>
    <n v="1"/>
    <n v="0"/>
    <n v="6"/>
    <n v="6"/>
    <m/>
    <x v="2"/>
    <m/>
    <n v="14"/>
    <n v="10"/>
    <n v="10"/>
    <x v="10"/>
    <x v="4"/>
    <m/>
    <m/>
    <n v="0"/>
  </r>
  <r>
    <x v="157"/>
    <x v="41"/>
    <n v="1"/>
    <n v="0"/>
    <n v="1"/>
    <n v="0"/>
    <n v="6"/>
    <n v="6"/>
    <m/>
    <x v="1"/>
    <m/>
    <n v="14"/>
    <n v="90"/>
    <n v="90"/>
    <x v="10"/>
    <x v="4"/>
    <m/>
    <m/>
    <n v="0"/>
  </r>
  <r>
    <x v="157"/>
    <x v="40"/>
    <n v="1"/>
    <n v="0"/>
    <n v="1"/>
    <n v="0"/>
    <n v="8"/>
    <n v="8"/>
    <m/>
    <x v="1"/>
    <m/>
    <n v="18"/>
    <n v="10"/>
    <n v="10"/>
    <x v="10"/>
    <x v="4"/>
    <m/>
    <m/>
    <n v="0"/>
  </r>
  <r>
    <x v="157"/>
    <x v="41"/>
    <n v="1"/>
    <n v="0"/>
    <n v="1"/>
    <n v="0"/>
    <n v="8"/>
    <n v="8"/>
    <m/>
    <x v="5"/>
    <m/>
    <n v="14"/>
    <n v="120"/>
    <n v="120"/>
    <x v="10"/>
    <x v="4"/>
    <m/>
    <m/>
    <n v="0"/>
  </r>
  <r>
    <x v="157"/>
    <x v="36"/>
    <n v="1"/>
    <n v="0"/>
    <n v="1"/>
    <n v="0"/>
    <n v="6"/>
    <n v="6"/>
    <m/>
    <x v="2"/>
    <m/>
    <n v="45"/>
    <n v="10"/>
    <n v="10"/>
    <x v="10"/>
    <x v="4"/>
    <m/>
    <m/>
    <n v="0"/>
  </r>
  <r>
    <x v="157"/>
    <x v="37"/>
    <n v="1"/>
    <n v="0"/>
    <n v="1"/>
    <n v="0"/>
    <n v="6"/>
    <n v="6"/>
    <m/>
    <x v="2"/>
    <m/>
    <n v="45"/>
    <n v="90"/>
    <n v="90"/>
    <x v="10"/>
    <x v="4"/>
    <m/>
    <m/>
    <n v="0"/>
  </r>
  <r>
    <x v="157"/>
    <x v="36"/>
    <n v="1"/>
    <n v="0"/>
    <n v="1"/>
    <n v="0"/>
    <n v="7"/>
    <n v="7"/>
    <m/>
    <x v="2"/>
    <m/>
    <n v="52"/>
    <n v="10"/>
    <n v="10"/>
    <x v="10"/>
    <x v="4"/>
    <m/>
    <m/>
    <n v="0"/>
  </r>
  <r>
    <x v="157"/>
    <x v="37"/>
    <n v="1"/>
    <n v="0"/>
    <n v="1"/>
    <n v="0"/>
    <n v="7"/>
    <n v="7"/>
    <m/>
    <x v="2"/>
    <m/>
    <n v="52"/>
    <n v="90"/>
    <n v="90"/>
    <x v="10"/>
    <x v="4"/>
    <m/>
    <m/>
    <n v="0"/>
  </r>
  <r>
    <x v="157"/>
    <x v="36"/>
    <n v="1"/>
    <n v="0"/>
    <n v="1"/>
    <n v="0"/>
    <n v="8"/>
    <n v="8"/>
    <m/>
    <x v="2"/>
    <m/>
    <n v="59"/>
    <n v="10"/>
    <n v="10"/>
    <x v="10"/>
    <x v="4"/>
    <m/>
    <m/>
    <n v="0"/>
  </r>
  <r>
    <x v="157"/>
    <x v="37"/>
    <n v="1"/>
    <n v="0"/>
    <n v="1"/>
    <n v="0"/>
    <n v="8"/>
    <n v="8"/>
    <m/>
    <x v="2"/>
    <m/>
    <n v="59"/>
    <n v="120"/>
    <n v="120"/>
    <x v="10"/>
    <x v="4"/>
    <m/>
    <m/>
    <n v="0"/>
  </r>
  <r>
    <x v="157"/>
    <x v="1"/>
    <n v="1"/>
    <n v="0"/>
    <n v="1"/>
    <n v="0"/>
    <n v="6"/>
    <n v="6"/>
    <m/>
    <x v="2"/>
    <m/>
    <n v="45"/>
    <n v="90"/>
    <n v="90"/>
    <x v="10"/>
    <x v="0"/>
    <m/>
    <m/>
    <n v="0"/>
  </r>
  <r>
    <x v="157"/>
    <x v="1"/>
    <n v="1"/>
    <n v="0"/>
    <n v="1"/>
    <n v="0"/>
    <n v="7"/>
    <n v="7"/>
    <m/>
    <x v="12"/>
    <m/>
    <n v="52"/>
    <n v="90"/>
    <n v="90"/>
    <x v="10"/>
    <x v="0"/>
    <m/>
    <m/>
    <n v="0"/>
  </r>
  <r>
    <x v="157"/>
    <x v="1"/>
    <n v="1"/>
    <n v="0"/>
    <n v="1"/>
    <n v="0"/>
    <n v="8"/>
    <n v="8"/>
    <m/>
    <x v="1"/>
    <m/>
    <n v="59"/>
    <n v="1"/>
    <n v="1"/>
    <x v="10"/>
    <x v="0"/>
    <m/>
    <m/>
    <n v="0"/>
  </r>
  <r>
    <x v="158"/>
    <x v="4"/>
    <n v="1"/>
    <n v="0"/>
    <n v="1"/>
    <n v="0"/>
    <n v="5"/>
    <n v="5"/>
    <n v="5"/>
    <x v="3"/>
    <n v="70"/>
    <n v="70"/>
    <n v="90"/>
    <n v="90"/>
    <x v="10"/>
    <x v="0"/>
    <m/>
    <m/>
    <n v="0"/>
  </r>
  <r>
    <x v="158"/>
    <x v="4"/>
    <n v="1"/>
    <n v="0"/>
    <n v="1"/>
    <n v="0"/>
    <n v="5"/>
    <n v="5"/>
    <n v="4"/>
    <x v="8"/>
    <n v="95"/>
    <n v="95"/>
    <n v="120"/>
    <n v="120"/>
    <x v="10"/>
    <x v="0"/>
    <m/>
    <m/>
    <n v="0"/>
  </r>
  <r>
    <x v="158"/>
    <x v="4"/>
    <n v="1"/>
    <n v="0"/>
    <n v="1"/>
    <n v="0"/>
    <n v="6"/>
    <n v="5"/>
    <n v="3"/>
    <x v="6"/>
    <n v="115"/>
    <n v="115"/>
    <n v="180"/>
    <n v="180"/>
    <x v="10"/>
    <x v="0"/>
    <m/>
    <m/>
    <n v="0"/>
  </r>
  <r>
    <x v="158"/>
    <x v="4"/>
    <n v="1"/>
    <n v="0"/>
    <n v="1"/>
    <n v="0"/>
    <n v="7"/>
    <n v="5.5"/>
    <n v="2"/>
    <x v="7"/>
    <n v="130"/>
    <n v="130"/>
    <n v="300"/>
    <n v="300"/>
    <x v="10"/>
    <x v="0"/>
    <m/>
    <m/>
    <n v="0"/>
  </r>
  <r>
    <x v="158"/>
    <x v="4"/>
    <n v="1"/>
    <n v="0"/>
    <n v="1"/>
    <n v="0"/>
    <n v="7.5"/>
    <n v="6"/>
    <n v="1"/>
    <x v="9"/>
    <n v="140"/>
    <n v="140"/>
    <n v="300"/>
    <n v="300"/>
    <x v="10"/>
    <x v="0"/>
    <m/>
    <m/>
    <n v="0"/>
  </r>
  <r>
    <x v="158"/>
    <x v="4"/>
    <n v="1"/>
    <n v="0"/>
    <n v="1"/>
    <n v="0"/>
    <n v="7"/>
    <n v="6"/>
    <n v="2"/>
    <x v="7"/>
    <n v="130"/>
    <n v="130"/>
    <n v="300"/>
    <n v="300"/>
    <x v="10"/>
    <x v="0"/>
    <m/>
    <m/>
    <n v="0"/>
  </r>
  <r>
    <x v="158"/>
    <x v="4"/>
    <n v="1"/>
    <n v="0"/>
    <n v="1"/>
    <n v="0"/>
    <n v="6"/>
    <n v="5"/>
    <n v="2"/>
    <x v="7"/>
    <n v="100"/>
    <n v="100"/>
    <n v="300"/>
    <n v="300"/>
    <x v="10"/>
    <x v="0"/>
    <m/>
    <m/>
    <n v="0"/>
  </r>
  <r>
    <x v="158"/>
    <x v="31"/>
    <n v="1"/>
    <n v="0"/>
    <n v="1"/>
    <n v="0"/>
    <n v="6"/>
    <n v="6"/>
    <m/>
    <x v="1"/>
    <m/>
    <n v="18"/>
    <n v="120"/>
    <n v="120"/>
    <x v="10"/>
    <x v="0"/>
    <m/>
    <m/>
    <n v="0"/>
  </r>
  <r>
    <x v="158"/>
    <x v="31"/>
    <n v="1"/>
    <n v="0"/>
    <n v="1"/>
    <n v="0"/>
    <n v="6"/>
    <n v="6"/>
    <m/>
    <x v="1"/>
    <m/>
    <n v="18"/>
    <n v="120"/>
    <n v="120"/>
    <x v="10"/>
    <x v="0"/>
    <m/>
    <m/>
    <n v="0"/>
  </r>
  <r>
    <x v="158"/>
    <x v="31"/>
    <n v="1"/>
    <n v="0"/>
    <n v="1"/>
    <n v="0"/>
    <n v="7"/>
    <n v="7"/>
    <m/>
    <x v="5"/>
    <m/>
    <n v="20"/>
    <n v="120"/>
    <n v="120"/>
    <x v="10"/>
    <x v="0"/>
    <m/>
    <m/>
    <n v="0"/>
  </r>
  <r>
    <x v="158"/>
    <x v="31"/>
    <n v="1"/>
    <n v="0"/>
    <n v="1"/>
    <n v="0"/>
    <n v="7"/>
    <n v="8.5"/>
    <m/>
    <x v="5"/>
    <m/>
    <n v="20"/>
    <n v="120"/>
    <n v="120"/>
    <x v="10"/>
    <x v="0"/>
    <m/>
    <m/>
    <n v="0"/>
  </r>
  <r>
    <x v="158"/>
    <x v="7"/>
    <n v="1"/>
    <n v="0"/>
    <n v="1"/>
    <n v="0"/>
    <n v="5"/>
    <n v="5"/>
    <m/>
    <x v="2"/>
    <m/>
    <n v="20"/>
    <n v="120"/>
    <n v="120"/>
    <x v="10"/>
    <x v="0"/>
    <m/>
    <m/>
    <n v="0"/>
  </r>
  <r>
    <x v="158"/>
    <x v="7"/>
    <n v="1"/>
    <n v="0"/>
    <n v="1"/>
    <n v="0"/>
    <n v="6"/>
    <n v="6"/>
    <m/>
    <x v="1"/>
    <m/>
    <n v="24"/>
    <n v="120"/>
    <n v="120"/>
    <x v="10"/>
    <x v="0"/>
    <m/>
    <m/>
    <n v="0"/>
  </r>
  <r>
    <x v="158"/>
    <x v="7"/>
    <n v="1"/>
    <n v="0"/>
    <n v="1"/>
    <n v="0"/>
    <n v="7"/>
    <n v="7"/>
    <m/>
    <x v="1"/>
    <m/>
    <n v="24"/>
    <n v="120"/>
    <n v="120"/>
    <x v="10"/>
    <x v="0"/>
    <m/>
    <m/>
    <n v="0"/>
  </r>
  <r>
    <x v="158"/>
    <x v="42"/>
    <n v="1"/>
    <n v="0"/>
    <n v="1"/>
    <n v="0"/>
    <n v="6"/>
    <n v="6"/>
    <m/>
    <x v="2"/>
    <m/>
    <n v="6"/>
    <n v="120"/>
    <n v="120"/>
    <x v="10"/>
    <x v="0"/>
    <m/>
    <m/>
    <n v="0"/>
  </r>
  <r>
    <x v="158"/>
    <x v="42"/>
    <n v="1"/>
    <n v="0"/>
    <n v="1"/>
    <n v="0"/>
    <n v="6"/>
    <n v="8"/>
    <m/>
    <x v="1"/>
    <m/>
    <n v="8"/>
    <n v="120"/>
    <n v="120"/>
    <x v="10"/>
    <x v="0"/>
    <m/>
    <m/>
    <n v="0"/>
  </r>
  <r>
    <x v="158"/>
    <x v="42"/>
    <n v="1"/>
    <n v="0"/>
    <n v="1"/>
    <n v="0"/>
    <n v="7"/>
    <n v="9"/>
    <m/>
    <x v="10"/>
    <m/>
    <n v="8"/>
    <n v="1"/>
    <n v="1"/>
    <x v="10"/>
    <x v="0"/>
    <m/>
    <m/>
    <n v="0"/>
  </r>
  <r>
    <x v="159"/>
    <x v="10"/>
    <n v="2"/>
    <n v="1"/>
    <n v="2"/>
    <n v="0"/>
    <n v="5"/>
    <n v="5"/>
    <n v="2"/>
    <x v="7"/>
    <n v="60"/>
    <n v="60"/>
    <n v="90"/>
    <n v="90"/>
    <x v="10"/>
    <x v="1"/>
    <m/>
    <m/>
    <n v="0"/>
  </r>
  <r>
    <x v="159"/>
    <x v="10"/>
    <n v="2"/>
    <n v="1"/>
    <n v="2"/>
    <n v="0"/>
    <n v="5"/>
    <n v="5"/>
    <n v="2"/>
    <x v="7"/>
    <n v="80"/>
    <n v="80"/>
    <n v="120"/>
    <n v="120"/>
    <x v="10"/>
    <x v="1"/>
    <m/>
    <m/>
    <n v="0"/>
  </r>
  <r>
    <x v="159"/>
    <x v="10"/>
    <n v="2"/>
    <n v="1"/>
    <n v="2"/>
    <n v="0"/>
    <n v="6"/>
    <n v="6"/>
    <n v="2"/>
    <x v="7"/>
    <n v="100"/>
    <n v="100"/>
    <n v="120"/>
    <n v="120"/>
    <x v="10"/>
    <x v="1"/>
    <m/>
    <m/>
    <n v="0"/>
  </r>
  <r>
    <x v="159"/>
    <x v="10"/>
    <n v="2"/>
    <n v="1"/>
    <n v="2"/>
    <n v="0"/>
    <n v="7"/>
    <n v="7"/>
    <n v="2"/>
    <x v="7"/>
    <n v="110"/>
    <n v="110"/>
    <n v="180"/>
    <n v="180"/>
    <x v="10"/>
    <x v="1"/>
    <m/>
    <m/>
    <n v="0"/>
  </r>
  <r>
    <x v="159"/>
    <x v="10"/>
    <n v="2"/>
    <n v="1"/>
    <n v="2"/>
    <n v="0"/>
    <n v="8"/>
    <n v="7.5"/>
    <n v="2"/>
    <x v="6"/>
    <n v="115"/>
    <n v="115"/>
    <n v="180"/>
    <n v="180"/>
    <x v="10"/>
    <x v="1"/>
    <m/>
    <m/>
    <n v="0"/>
  </r>
  <r>
    <x v="159"/>
    <x v="0"/>
    <n v="1"/>
    <n v="0"/>
    <n v="1"/>
    <n v="0"/>
    <n v="5"/>
    <n v="5"/>
    <n v="5"/>
    <x v="3"/>
    <n v="45"/>
    <n v="45"/>
    <n v="90"/>
    <n v="90"/>
    <x v="10"/>
    <x v="0"/>
    <m/>
    <m/>
    <n v="0"/>
  </r>
  <r>
    <x v="159"/>
    <x v="0"/>
    <n v="1"/>
    <n v="0"/>
    <n v="1"/>
    <n v="0"/>
    <n v="6"/>
    <n v="5"/>
    <n v="4"/>
    <x v="8"/>
    <n v="50"/>
    <n v="50"/>
    <n v="120"/>
    <n v="120"/>
    <x v="10"/>
    <x v="0"/>
    <m/>
    <m/>
    <n v="0"/>
  </r>
  <r>
    <x v="159"/>
    <x v="0"/>
    <n v="1"/>
    <n v="0"/>
    <n v="1"/>
    <n v="0"/>
    <n v="6.5"/>
    <n v="6"/>
    <n v="3"/>
    <x v="6"/>
    <n v="60"/>
    <n v="60"/>
    <n v="120"/>
    <n v="120"/>
    <x v="10"/>
    <x v="0"/>
    <m/>
    <m/>
    <n v="0"/>
  </r>
  <r>
    <x v="159"/>
    <x v="0"/>
    <n v="1"/>
    <n v="0"/>
    <n v="1"/>
    <n v="0"/>
    <n v="7.5"/>
    <n v="7"/>
    <n v="2"/>
    <x v="7"/>
    <n v="65"/>
    <n v="65"/>
    <n v="180"/>
    <n v="180"/>
    <x v="10"/>
    <x v="0"/>
    <m/>
    <m/>
    <n v="0"/>
  </r>
  <r>
    <x v="159"/>
    <x v="0"/>
    <n v="1"/>
    <n v="0"/>
    <n v="1"/>
    <n v="0"/>
    <n v="8"/>
    <n v="8"/>
    <n v="1"/>
    <x v="9"/>
    <m/>
    <n v="70"/>
    <n v="180"/>
    <n v="180"/>
    <x v="10"/>
    <x v="0"/>
    <m/>
    <m/>
    <n v="0"/>
  </r>
  <r>
    <x v="159"/>
    <x v="0"/>
    <n v="1"/>
    <n v="0"/>
    <n v="1"/>
    <n v="0"/>
    <n v="8"/>
    <n v="8"/>
    <n v="7"/>
    <x v="10"/>
    <n v="-12.5"/>
    <n v="57.5"/>
    <n v="300"/>
    <n v="300"/>
    <x v="10"/>
    <x v="0"/>
    <m/>
    <m/>
    <n v="0"/>
  </r>
  <r>
    <x v="159"/>
    <x v="44"/>
    <n v="1"/>
    <n v="0"/>
    <n v="1"/>
    <n v="0"/>
    <n v="6"/>
    <n v="6"/>
    <m/>
    <x v="2"/>
    <m/>
    <n v="10"/>
    <n v="120"/>
    <n v="120"/>
    <x v="10"/>
    <x v="0"/>
    <m/>
    <m/>
    <n v="0"/>
  </r>
  <r>
    <x v="159"/>
    <x v="44"/>
    <n v="1"/>
    <n v="0"/>
    <n v="1"/>
    <n v="0"/>
    <n v="7"/>
    <n v="7"/>
    <m/>
    <x v="2"/>
    <m/>
    <n v="10"/>
    <n v="120"/>
    <n v="120"/>
    <x v="10"/>
    <x v="0"/>
    <m/>
    <m/>
    <n v="0"/>
  </r>
  <r>
    <x v="159"/>
    <x v="44"/>
    <n v="1"/>
    <n v="0"/>
    <n v="1"/>
    <n v="0"/>
    <n v="8"/>
    <n v="8"/>
    <m/>
    <x v="2"/>
    <m/>
    <n v="10"/>
    <n v="120"/>
    <n v="120"/>
    <x v="10"/>
    <x v="0"/>
    <m/>
    <m/>
    <n v="0"/>
  </r>
  <r>
    <x v="159"/>
    <x v="19"/>
    <n v="1"/>
    <n v="0"/>
    <n v="1"/>
    <n v="0"/>
    <n v="6"/>
    <n v="6"/>
    <m/>
    <x v="2"/>
    <m/>
    <n v="20"/>
    <n v="120"/>
    <n v="120"/>
    <x v="10"/>
    <x v="0"/>
    <m/>
    <m/>
    <n v="0"/>
  </r>
  <r>
    <x v="159"/>
    <x v="19"/>
    <n v="1"/>
    <n v="0"/>
    <n v="1"/>
    <n v="0"/>
    <n v="7"/>
    <n v="7"/>
    <m/>
    <x v="12"/>
    <m/>
    <n v="25"/>
    <n v="120"/>
    <n v="120"/>
    <x v="10"/>
    <x v="0"/>
    <m/>
    <m/>
    <n v="0"/>
  </r>
  <r>
    <x v="159"/>
    <x v="19"/>
    <n v="1"/>
    <n v="0"/>
    <n v="1"/>
    <n v="0"/>
    <n v="8"/>
    <n v="8"/>
    <m/>
    <x v="5"/>
    <m/>
    <n v="32.5"/>
    <n v="1"/>
    <n v="1"/>
    <x v="10"/>
    <x v="0"/>
    <m/>
    <m/>
    <n v="0"/>
  </r>
  <r>
    <x v="160"/>
    <x v="10"/>
    <n v="1"/>
    <n v="0"/>
    <n v="1"/>
    <n v="0"/>
    <n v="5"/>
    <n v="5"/>
    <n v="5"/>
    <x v="3"/>
    <n v="70"/>
    <n v="70"/>
    <n v="90"/>
    <n v="90"/>
    <x v="10"/>
    <x v="0"/>
    <m/>
    <m/>
    <n v="0"/>
  </r>
  <r>
    <x v="160"/>
    <x v="10"/>
    <n v="1"/>
    <n v="0"/>
    <n v="1"/>
    <n v="0"/>
    <n v="6"/>
    <n v="5"/>
    <n v="4"/>
    <x v="8"/>
    <n v="100"/>
    <n v="100"/>
    <n v="120"/>
    <n v="120"/>
    <x v="10"/>
    <x v="0"/>
    <m/>
    <m/>
    <n v="0"/>
  </r>
  <r>
    <x v="160"/>
    <x v="10"/>
    <n v="1"/>
    <n v="0"/>
    <n v="1"/>
    <n v="0"/>
    <n v="7"/>
    <n v="6"/>
    <n v="3"/>
    <x v="6"/>
    <n v="110"/>
    <n v="110"/>
    <n v="180"/>
    <n v="180"/>
    <x v="10"/>
    <x v="0"/>
    <m/>
    <m/>
    <n v="0"/>
  </r>
  <r>
    <x v="160"/>
    <x v="10"/>
    <n v="1"/>
    <n v="0"/>
    <n v="1"/>
    <n v="0"/>
    <n v="7.5"/>
    <n v="6.5"/>
    <n v="2"/>
    <x v="7"/>
    <n v="120"/>
    <n v="120"/>
    <n v="300"/>
    <n v="300"/>
    <x v="10"/>
    <x v="0"/>
    <m/>
    <m/>
    <n v="0"/>
  </r>
  <r>
    <x v="160"/>
    <x v="10"/>
    <n v="1"/>
    <n v="0"/>
    <n v="1"/>
    <n v="0"/>
    <n v="8.5"/>
    <n v="6.5"/>
    <n v="1"/>
    <x v="9"/>
    <n v="130"/>
    <n v="130"/>
    <n v="300"/>
    <n v="300"/>
    <x v="10"/>
    <x v="0"/>
    <m/>
    <m/>
    <n v="0"/>
  </r>
  <r>
    <x v="160"/>
    <x v="10"/>
    <n v="1"/>
    <n v="0"/>
    <n v="1"/>
    <n v="0"/>
    <n v="8.5"/>
    <n v="7"/>
    <n v="1"/>
    <x v="9"/>
    <n v="135"/>
    <n v="135"/>
    <n v="300"/>
    <n v="300"/>
    <x v="10"/>
    <x v="0"/>
    <m/>
    <m/>
    <n v="0"/>
  </r>
  <r>
    <x v="160"/>
    <x v="10"/>
    <n v="1"/>
    <n v="0"/>
    <n v="1"/>
    <n v="0"/>
    <n v="9"/>
    <n v="8.5"/>
    <n v="1"/>
    <x v="9"/>
    <n v="140"/>
    <n v="140"/>
    <n v="300"/>
    <n v="300"/>
    <x v="10"/>
    <x v="0"/>
    <m/>
    <m/>
    <n v="0"/>
  </r>
  <r>
    <x v="160"/>
    <x v="0"/>
    <n v="1"/>
    <n v="3"/>
    <n v="1"/>
    <n v="0"/>
    <n v="5"/>
    <n v="5"/>
    <n v="1"/>
    <x v="9"/>
    <n v="45"/>
    <n v="45"/>
    <n v="120"/>
    <n v="120"/>
    <x v="10"/>
    <x v="1"/>
    <m/>
    <m/>
    <n v="0"/>
  </r>
  <r>
    <x v="160"/>
    <x v="0"/>
    <n v="1"/>
    <n v="3"/>
    <n v="1"/>
    <n v="0"/>
    <n v="5.5"/>
    <n v="6"/>
    <n v="1"/>
    <x v="9"/>
    <n v="57.5"/>
    <n v="57.5"/>
    <n v="180"/>
    <n v="180"/>
    <x v="10"/>
    <x v="1"/>
    <m/>
    <m/>
    <n v="0"/>
  </r>
  <r>
    <x v="160"/>
    <x v="0"/>
    <n v="1"/>
    <n v="3"/>
    <n v="1"/>
    <n v="0"/>
    <n v="7"/>
    <n v="7.5"/>
    <n v="1"/>
    <x v="9"/>
    <n v="62.5"/>
    <n v="62.5"/>
    <n v="180"/>
    <n v="180"/>
    <x v="10"/>
    <x v="1"/>
    <m/>
    <m/>
    <n v="0"/>
  </r>
  <r>
    <x v="160"/>
    <x v="0"/>
    <n v="1"/>
    <n v="3"/>
    <n v="1"/>
    <n v="0"/>
    <n v="8"/>
    <n v="8.5"/>
    <n v="1"/>
    <x v="9"/>
    <n v="67.5"/>
    <n v="67.5"/>
    <n v="180"/>
    <n v="180"/>
    <x v="10"/>
    <x v="1"/>
    <m/>
    <m/>
    <n v="0"/>
  </r>
  <r>
    <x v="160"/>
    <x v="11"/>
    <n v="1"/>
    <n v="0"/>
    <n v="1"/>
    <n v="0"/>
    <n v="7"/>
    <n v="7"/>
    <m/>
    <x v="2"/>
    <m/>
    <n v="29"/>
    <n v="90"/>
    <n v="90"/>
    <x v="10"/>
    <x v="8"/>
    <m/>
    <m/>
    <n v="0"/>
  </r>
  <r>
    <x v="160"/>
    <x v="11"/>
    <n v="1"/>
    <n v="0"/>
    <n v="1"/>
    <n v="0"/>
    <n v="9"/>
    <n v="9"/>
    <m/>
    <x v="10"/>
    <m/>
    <n v="43"/>
    <n v="90"/>
    <n v="90"/>
    <x v="10"/>
    <x v="8"/>
    <m/>
    <m/>
    <n v="0"/>
  </r>
  <r>
    <x v="160"/>
    <x v="18"/>
    <n v="1"/>
    <n v="0"/>
    <n v="1"/>
    <n v="0"/>
    <n v="7"/>
    <n v="7"/>
    <m/>
    <x v="2"/>
    <m/>
    <n v="18"/>
    <n v="90"/>
    <n v="90"/>
    <x v="10"/>
    <x v="8"/>
    <m/>
    <m/>
    <n v="0"/>
  </r>
  <r>
    <x v="160"/>
    <x v="18"/>
    <n v="1"/>
    <n v="0"/>
    <n v="1"/>
    <n v="0"/>
    <n v="9"/>
    <n v="9"/>
    <m/>
    <x v="1"/>
    <m/>
    <n v="23"/>
    <n v="90"/>
    <n v="90"/>
    <x v="10"/>
    <x v="8"/>
    <m/>
    <m/>
    <n v="0"/>
  </r>
  <r>
    <x v="160"/>
    <x v="38"/>
    <n v="1"/>
    <n v="0"/>
    <n v="1"/>
    <n v="0"/>
    <n v="6"/>
    <n v="6"/>
    <m/>
    <x v="2"/>
    <m/>
    <n v="43"/>
    <n v="10"/>
    <n v="10"/>
    <x v="10"/>
    <x v="4"/>
    <m/>
    <m/>
    <n v="0"/>
  </r>
  <r>
    <x v="160"/>
    <x v="39"/>
    <n v="1"/>
    <n v="0"/>
    <n v="1"/>
    <n v="0"/>
    <n v="6"/>
    <n v="6"/>
    <m/>
    <x v="2"/>
    <m/>
    <n v="84"/>
    <n v="90"/>
    <n v="90"/>
    <x v="10"/>
    <x v="4"/>
    <m/>
    <m/>
    <n v="0"/>
  </r>
  <r>
    <x v="160"/>
    <x v="38"/>
    <n v="1"/>
    <n v="0"/>
    <n v="1"/>
    <n v="0"/>
    <n v="8"/>
    <n v="8"/>
    <m/>
    <x v="2"/>
    <m/>
    <n v="57"/>
    <n v="10"/>
    <n v="10"/>
    <x v="10"/>
    <x v="4"/>
    <m/>
    <m/>
    <n v="0"/>
  </r>
  <r>
    <x v="160"/>
    <x v="39"/>
    <n v="1"/>
    <n v="0"/>
    <n v="1"/>
    <n v="0"/>
    <n v="8"/>
    <n v="8"/>
    <m/>
    <x v="2"/>
    <m/>
    <n v="104"/>
    <n v="90"/>
    <n v="90"/>
    <x v="10"/>
    <x v="4"/>
    <m/>
    <m/>
    <n v="0"/>
  </r>
  <r>
    <x v="160"/>
    <x v="32"/>
    <n v="1"/>
    <n v="0"/>
    <n v="1"/>
    <n v="0"/>
    <n v="7"/>
    <n v="7"/>
    <m/>
    <x v="2"/>
    <m/>
    <n v="52"/>
    <n v="120"/>
    <n v="120"/>
    <x v="10"/>
    <x v="0"/>
    <m/>
    <m/>
    <n v="0"/>
  </r>
  <r>
    <x v="160"/>
    <x v="32"/>
    <n v="1"/>
    <n v="0"/>
    <n v="1"/>
    <n v="0"/>
    <n v="8"/>
    <n v="8"/>
    <m/>
    <x v="1"/>
    <m/>
    <n v="59"/>
    <n v="120"/>
    <n v="120"/>
    <x v="10"/>
    <x v="0"/>
    <m/>
    <m/>
    <n v="0"/>
  </r>
  <r>
    <x v="160"/>
    <x v="32"/>
    <n v="1"/>
    <n v="0"/>
    <n v="1"/>
    <n v="0"/>
    <n v="9"/>
    <n v="9"/>
    <m/>
    <x v="5"/>
    <m/>
    <n v="66"/>
    <n v="1"/>
    <n v="1"/>
    <x v="10"/>
    <x v="0"/>
    <m/>
    <m/>
    <n v="0"/>
  </r>
  <r>
    <x v="161"/>
    <x v="0"/>
    <n v="1"/>
    <n v="0"/>
    <n v="1"/>
    <n v="0"/>
    <n v="5"/>
    <n v="5"/>
    <n v="2"/>
    <x v="7"/>
    <n v="40"/>
    <n v="40"/>
    <n v="90"/>
    <n v="90"/>
    <x v="10"/>
    <x v="0"/>
    <m/>
    <m/>
    <n v="0"/>
  </r>
  <r>
    <x v="161"/>
    <x v="0"/>
    <n v="1"/>
    <n v="0"/>
    <n v="1"/>
    <n v="0"/>
    <n v="5"/>
    <n v="5"/>
    <n v="2"/>
    <x v="7"/>
    <n v="50"/>
    <n v="50"/>
    <n v="90"/>
    <n v="90"/>
    <x v="10"/>
    <x v="0"/>
    <m/>
    <m/>
    <n v="0"/>
  </r>
  <r>
    <x v="161"/>
    <x v="0"/>
    <n v="1"/>
    <n v="0"/>
    <n v="1"/>
    <n v="0"/>
    <n v="6.5"/>
    <n v="5"/>
    <n v="2"/>
    <x v="7"/>
    <n v="60"/>
    <n v="60"/>
    <n v="120"/>
    <n v="120"/>
    <x v="10"/>
    <x v="0"/>
    <m/>
    <m/>
    <n v="0"/>
  </r>
  <r>
    <x v="161"/>
    <x v="0"/>
    <n v="1"/>
    <n v="0"/>
    <n v="1"/>
    <n v="0"/>
    <n v="8"/>
    <n v="6"/>
    <n v="2"/>
    <x v="7"/>
    <n v="65"/>
    <n v="65"/>
    <n v="180"/>
    <n v="180"/>
    <x v="10"/>
    <x v="0"/>
    <m/>
    <m/>
    <n v="0"/>
  </r>
  <r>
    <x v="161"/>
    <x v="0"/>
    <n v="1"/>
    <n v="0"/>
    <n v="1"/>
    <n v="0"/>
    <n v="8.5"/>
    <n v="7"/>
    <n v="2"/>
    <x v="7"/>
    <n v="67.5"/>
    <n v="67.5"/>
    <n v="180"/>
    <n v="180"/>
    <x v="10"/>
    <x v="0"/>
    <m/>
    <m/>
    <n v="0"/>
  </r>
  <r>
    <x v="161"/>
    <x v="0"/>
    <n v="1"/>
    <n v="0"/>
    <n v="1"/>
    <n v="0"/>
    <n v="9"/>
    <n v="8"/>
    <n v="2"/>
    <x v="7"/>
    <n v="70"/>
    <n v="70"/>
    <n v="180"/>
    <n v="180"/>
    <x v="10"/>
    <x v="0"/>
    <m/>
    <m/>
    <n v="0"/>
  </r>
  <r>
    <x v="161"/>
    <x v="4"/>
    <n v="1"/>
    <n v="0"/>
    <n v="1"/>
    <n v="0"/>
    <n v="5.5"/>
    <n v="5"/>
    <n v="5"/>
    <x v="3"/>
    <n v="70"/>
    <n v="70"/>
    <n v="90"/>
    <n v="90"/>
    <x v="10"/>
    <x v="2"/>
    <m/>
    <m/>
    <n v="0"/>
  </r>
  <r>
    <x v="161"/>
    <x v="4"/>
    <n v="1"/>
    <n v="0"/>
    <n v="1"/>
    <n v="0"/>
    <n v="6"/>
    <n v="5"/>
    <n v="4"/>
    <x v="8"/>
    <n v="90"/>
    <n v="90"/>
    <n v="90"/>
    <n v="90"/>
    <x v="10"/>
    <x v="2"/>
    <m/>
    <m/>
    <n v="0"/>
  </r>
  <r>
    <x v="161"/>
    <x v="4"/>
    <n v="1"/>
    <n v="0"/>
    <n v="1"/>
    <n v="0"/>
    <n v="7.5"/>
    <n v="6.5"/>
    <n v="4"/>
    <x v="8"/>
    <n v="110"/>
    <n v="110"/>
    <n v="120"/>
    <n v="120"/>
    <x v="10"/>
    <x v="2"/>
    <m/>
    <m/>
    <n v="0"/>
  </r>
  <r>
    <x v="161"/>
    <x v="4"/>
    <n v="1"/>
    <n v="0"/>
    <n v="1"/>
    <n v="0"/>
    <n v="8"/>
    <n v="9"/>
    <n v="4"/>
    <x v="8"/>
    <n v="120"/>
    <n v="120"/>
    <n v="180"/>
    <n v="180"/>
    <x v="10"/>
    <x v="2"/>
    <m/>
    <m/>
    <n v="0"/>
  </r>
  <r>
    <x v="161"/>
    <x v="4"/>
    <n v="1"/>
    <n v="0"/>
    <n v="1"/>
    <n v="0"/>
    <n v="8.5"/>
    <n v="10"/>
    <n v="4"/>
    <x v="7"/>
    <n v="130"/>
    <n v="130"/>
    <n v="180"/>
    <n v="180"/>
    <x v="10"/>
    <x v="2"/>
    <m/>
    <m/>
    <n v="0"/>
  </r>
  <r>
    <x v="161"/>
    <x v="40"/>
    <n v="1"/>
    <n v="0"/>
    <n v="1"/>
    <n v="0"/>
    <n v="7"/>
    <n v="7"/>
    <m/>
    <x v="2"/>
    <m/>
    <n v="18"/>
    <n v="10"/>
    <n v="10"/>
    <x v="10"/>
    <x v="4"/>
    <m/>
    <m/>
    <n v="0"/>
  </r>
  <r>
    <x v="161"/>
    <x v="41"/>
    <n v="1"/>
    <n v="0"/>
    <n v="1"/>
    <n v="0"/>
    <n v="7"/>
    <n v="7"/>
    <m/>
    <x v="2"/>
    <m/>
    <n v="18"/>
    <n v="90"/>
    <n v="90"/>
    <x v="10"/>
    <x v="4"/>
    <m/>
    <m/>
    <n v="0"/>
  </r>
  <r>
    <x v="161"/>
    <x v="40"/>
    <n v="1"/>
    <n v="0"/>
    <n v="1"/>
    <n v="0"/>
    <n v="9"/>
    <n v="9"/>
    <m/>
    <x v="2"/>
    <m/>
    <n v="18"/>
    <n v="10"/>
    <n v="10"/>
    <x v="10"/>
    <x v="4"/>
    <m/>
    <m/>
    <n v="0"/>
  </r>
  <r>
    <x v="161"/>
    <x v="41"/>
    <n v="1"/>
    <n v="0"/>
    <n v="1"/>
    <n v="0"/>
    <n v="9"/>
    <n v="9"/>
    <m/>
    <x v="2"/>
    <m/>
    <n v="18"/>
    <n v="120"/>
    <n v="120"/>
    <x v="10"/>
    <x v="4"/>
    <m/>
    <m/>
    <n v="0"/>
  </r>
  <r>
    <x v="161"/>
    <x v="36"/>
    <n v="1"/>
    <n v="0"/>
    <n v="1"/>
    <n v="0"/>
    <n v="7"/>
    <n v="7"/>
    <m/>
    <x v="2"/>
    <m/>
    <n v="52"/>
    <n v="10"/>
    <n v="10"/>
    <x v="10"/>
    <x v="4"/>
    <m/>
    <m/>
    <n v="0"/>
  </r>
  <r>
    <x v="161"/>
    <x v="37"/>
    <n v="1"/>
    <n v="0"/>
    <n v="1"/>
    <n v="0"/>
    <n v="7"/>
    <n v="7"/>
    <m/>
    <x v="2"/>
    <m/>
    <n v="52"/>
    <n v="90"/>
    <n v="90"/>
    <x v="10"/>
    <x v="4"/>
    <m/>
    <m/>
    <n v="0"/>
  </r>
  <r>
    <x v="161"/>
    <x v="36"/>
    <n v="1"/>
    <n v="0"/>
    <n v="1"/>
    <n v="0"/>
    <n v="8"/>
    <n v="8"/>
    <m/>
    <x v="2"/>
    <m/>
    <n v="59"/>
    <n v="10"/>
    <n v="10"/>
    <x v="10"/>
    <x v="4"/>
    <m/>
    <m/>
    <n v="0"/>
  </r>
  <r>
    <x v="161"/>
    <x v="37"/>
    <n v="1"/>
    <n v="0"/>
    <n v="1"/>
    <n v="0"/>
    <n v="8"/>
    <n v="8"/>
    <m/>
    <x v="2"/>
    <m/>
    <n v="59"/>
    <n v="90"/>
    <n v="90"/>
    <x v="10"/>
    <x v="4"/>
    <m/>
    <m/>
    <n v="0"/>
  </r>
  <r>
    <x v="161"/>
    <x v="36"/>
    <n v="1"/>
    <n v="0"/>
    <n v="1"/>
    <n v="0"/>
    <n v="9"/>
    <n v="9"/>
    <m/>
    <x v="2"/>
    <m/>
    <n v="66"/>
    <n v="10"/>
    <n v="10"/>
    <x v="10"/>
    <x v="4"/>
    <m/>
    <m/>
    <n v="0"/>
  </r>
  <r>
    <x v="161"/>
    <x v="37"/>
    <n v="1"/>
    <n v="0"/>
    <n v="1"/>
    <n v="0"/>
    <n v="9"/>
    <n v="9"/>
    <m/>
    <x v="2"/>
    <m/>
    <n v="66"/>
    <n v="120"/>
    <n v="120"/>
    <x v="10"/>
    <x v="4"/>
    <m/>
    <m/>
    <n v="0"/>
  </r>
  <r>
    <x v="161"/>
    <x v="1"/>
    <n v="1"/>
    <n v="0"/>
    <n v="1"/>
    <n v="0"/>
    <n v="7"/>
    <n v="7"/>
    <m/>
    <x v="1"/>
    <m/>
    <n v="52"/>
    <n v="90"/>
    <n v="90"/>
    <x v="10"/>
    <x v="0"/>
    <m/>
    <m/>
    <n v="0"/>
  </r>
  <r>
    <x v="161"/>
    <x v="1"/>
    <n v="1"/>
    <n v="0"/>
    <n v="1"/>
    <n v="0"/>
    <n v="8"/>
    <n v="8"/>
    <m/>
    <x v="1"/>
    <m/>
    <n v="59"/>
    <n v="90"/>
    <n v="90"/>
    <x v="10"/>
    <x v="0"/>
    <m/>
    <m/>
    <n v="0"/>
  </r>
  <r>
    <x v="161"/>
    <x v="1"/>
    <n v="1"/>
    <n v="0"/>
    <n v="1"/>
    <n v="0"/>
    <n v="9"/>
    <n v="9"/>
    <m/>
    <x v="5"/>
    <m/>
    <n v="66"/>
    <n v="1"/>
    <n v="1"/>
    <x v="10"/>
    <x v="0"/>
    <m/>
    <m/>
    <n v="0"/>
  </r>
  <r>
    <x v="162"/>
    <x v="4"/>
    <n v="1"/>
    <n v="0"/>
    <n v="1"/>
    <n v="0"/>
    <n v="5"/>
    <n v="5"/>
    <n v="5"/>
    <x v="3"/>
    <n v="70"/>
    <n v="70"/>
    <n v="120"/>
    <n v="120"/>
    <x v="10"/>
    <x v="0"/>
    <m/>
    <m/>
    <n v="0"/>
  </r>
  <r>
    <x v="162"/>
    <x v="4"/>
    <n v="1"/>
    <n v="0"/>
    <n v="1"/>
    <n v="0"/>
    <n v="6"/>
    <n v="5"/>
    <n v="4"/>
    <x v="8"/>
    <n v="105"/>
    <n v="105"/>
    <n v="180"/>
    <n v="180"/>
    <x v="10"/>
    <x v="0"/>
    <m/>
    <m/>
    <n v="0"/>
  </r>
  <r>
    <x v="162"/>
    <x v="4"/>
    <n v="1"/>
    <n v="0"/>
    <n v="1"/>
    <n v="0"/>
    <n v="7"/>
    <n v="6"/>
    <n v="3"/>
    <x v="6"/>
    <n v="125"/>
    <n v="125"/>
    <n v="180"/>
    <n v="180"/>
    <x v="10"/>
    <x v="0"/>
    <m/>
    <m/>
    <n v="0"/>
  </r>
  <r>
    <x v="162"/>
    <x v="4"/>
    <n v="1"/>
    <n v="0"/>
    <n v="1"/>
    <n v="0"/>
    <n v="8"/>
    <n v="7"/>
    <n v="2"/>
    <x v="7"/>
    <n v="140"/>
    <n v="140"/>
    <n v="300"/>
    <n v="300"/>
    <x v="10"/>
    <x v="0"/>
    <m/>
    <m/>
    <n v="0"/>
  </r>
  <r>
    <x v="162"/>
    <x v="4"/>
    <n v="1"/>
    <n v="0"/>
    <n v="1"/>
    <n v="0"/>
    <n v="8.5"/>
    <n v="8.5"/>
    <n v="1"/>
    <x v="9"/>
    <n v="150"/>
    <n v="150"/>
    <n v="300"/>
    <n v="300"/>
    <x v="10"/>
    <x v="0"/>
    <m/>
    <m/>
    <n v="0"/>
  </r>
  <r>
    <x v="162"/>
    <x v="4"/>
    <n v="1"/>
    <n v="0"/>
    <n v="1"/>
    <n v="0"/>
    <n v="8"/>
    <n v="8"/>
    <n v="2"/>
    <x v="7"/>
    <n v="140"/>
    <n v="140"/>
    <n v="300"/>
    <n v="300"/>
    <x v="10"/>
    <x v="0"/>
    <m/>
    <m/>
    <n v="0"/>
  </r>
  <r>
    <x v="162"/>
    <x v="4"/>
    <n v="1"/>
    <n v="0"/>
    <n v="1"/>
    <n v="0"/>
    <n v="7"/>
    <n v="6"/>
    <n v="2"/>
    <x v="7"/>
    <n v="120"/>
    <n v="120"/>
    <n v="300"/>
    <n v="300"/>
    <x v="10"/>
    <x v="0"/>
    <m/>
    <m/>
    <n v="0"/>
  </r>
  <r>
    <x v="162"/>
    <x v="31"/>
    <n v="1"/>
    <n v="0"/>
    <n v="1"/>
    <n v="0"/>
    <n v="6"/>
    <n v="6"/>
    <m/>
    <x v="1"/>
    <m/>
    <n v="18"/>
    <n v="120"/>
    <n v="120"/>
    <x v="10"/>
    <x v="0"/>
    <m/>
    <m/>
    <n v="0"/>
  </r>
  <r>
    <x v="162"/>
    <x v="31"/>
    <n v="1"/>
    <n v="0"/>
    <n v="1"/>
    <n v="0"/>
    <n v="7"/>
    <n v="7"/>
    <m/>
    <x v="1"/>
    <m/>
    <n v="18"/>
    <n v="120"/>
    <n v="120"/>
    <x v="10"/>
    <x v="0"/>
    <m/>
    <m/>
    <n v="0"/>
  </r>
  <r>
    <x v="162"/>
    <x v="31"/>
    <n v="1"/>
    <n v="0"/>
    <n v="1"/>
    <n v="0"/>
    <n v="8"/>
    <n v="8"/>
    <m/>
    <x v="5"/>
    <m/>
    <n v="22"/>
    <n v="120"/>
    <n v="120"/>
    <x v="10"/>
    <x v="0"/>
    <m/>
    <m/>
    <n v="0"/>
  </r>
  <r>
    <x v="162"/>
    <x v="31"/>
    <n v="1"/>
    <n v="0"/>
    <n v="1"/>
    <n v="0"/>
    <n v="8"/>
    <n v="8"/>
    <m/>
    <x v="5"/>
    <m/>
    <n v="22"/>
    <n v="120"/>
    <n v="120"/>
    <x v="10"/>
    <x v="0"/>
    <m/>
    <m/>
    <n v="0"/>
  </r>
  <r>
    <x v="162"/>
    <x v="7"/>
    <n v="1"/>
    <n v="0"/>
    <n v="1"/>
    <n v="0"/>
    <n v="5"/>
    <n v="5"/>
    <m/>
    <x v="2"/>
    <m/>
    <n v="20"/>
    <n v="120"/>
    <n v="120"/>
    <x v="10"/>
    <x v="0"/>
    <m/>
    <m/>
    <n v="0"/>
  </r>
  <r>
    <x v="162"/>
    <x v="7"/>
    <n v="1"/>
    <n v="0"/>
    <n v="1"/>
    <n v="0"/>
    <n v="7"/>
    <n v="7"/>
    <m/>
    <x v="1"/>
    <m/>
    <n v="26"/>
    <n v="120"/>
    <n v="120"/>
    <x v="10"/>
    <x v="0"/>
    <m/>
    <m/>
    <n v="0"/>
  </r>
  <r>
    <x v="162"/>
    <x v="7"/>
    <n v="1"/>
    <n v="0"/>
    <n v="1"/>
    <n v="0"/>
    <n v="7"/>
    <n v="7"/>
    <m/>
    <x v="1"/>
    <m/>
    <n v="26"/>
    <n v="120"/>
    <n v="120"/>
    <x v="10"/>
    <x v="0"/>
    <m/>
    <m/>
    <n v="0"/>
  </r>
  <r>
    <x v="162"/>
    <x v="42"/>
    <n v="1"/>
    <n v="0"/>
    <n v="1"/>
    <n v="0"/>
    <n v="7"/>
    <n v="7"/>
    <m/>
    <x v="2"/>
    <m/>
    <n v="6"/>
    <n v="120"/>
    <n v="120"/>
    <x v="10"/>
    <x v="0"/>
    <m/>
    <m/>
    <n v="0"/>
  </r>
  <r>
    <x v="162"/>
    <x v="42"/>
    <n v="1"/>
    <n v="0"/>
    <n v="1"/>
    <n v="0"/>
    <n v="7"/>
    <n v="7"/>
    <m/>
    <x v="1"/>
    <m/>
    <n v="8"/>
    <n v="120"/>
    <n v="120"/>
    <x v="10"/>
    <x v="0"/>
    <m/>
    <m/>
    <n v="0"/>
  </r>
  <r>
    <x v="162"/>
    <x v="42"/>
    <n v="1"/>
    <n v="0"/>
    <n v="1"/>
    <n v="0"/>
    <n v="8"/>
    <n v="8"/>
    <m/>
    <x v="1"/>
    <m/>
    <n v="8"/>
    <n v="1"/>
    <n v="1"/>
    <x v="10"/>
    <x v="0"/>
    <m/>
    <m/>
    <n v="0"/>
  </r>
  <r>
    <x v="163"/>
    <x v="10"/>
    <n v="2"/>
    <n v="1"/>
    <n v="2"/>
    <n v="0"/>
    <n v="5"/>
    <n v="5"/>
    <n v="2"/>
    <x v="7"/>
    <n v="70"/>
    <n v="70"/>
    <n v="120"/>
    <n v="120"/>
    <x v="10"/>
    <x v="1"/>
    <m/>
    <m/>
    <n v="0"/>
  </r>
  <r>
    <x v="163"/>
    <x v="10"/>
    <n v="2"/>
    <n v="1"/>
    <n v="2"/>
    <n v="0"/>
    <n v="5"/>
    <n v="5"/>
    <n v="2"/>
    <x v="7"/>
    <n v="90"/>
    <n v="90"/>
    <n v="180"/>
    <n v="180"/>
    <x v="10"/>
    <x v="1"/>
    <m/>
    <m/>
    <n v="0"/>
  </r>
  <r>
    <x v="163"/>
    <x v="10"/>
    <n v="2"/>
    <n v="1"/>
    <n v="2"/>
    <n v="0"/>
    <n v="6"/>
    <n v="5.5"/>
    <n v="2"/>
    <x v="7"/>
    <n v="110"/>
    <n v="110"/>
    <n v="180"/>
    <n v="180"/>
    <x v="10"/>
    <x v="1"/>
    <m/>
    <m/>
    <n v="0"/>
  </r>
  <r>
    <x v="163"/>
    <x v="10"/>
    <n v="2"/>
    <n v="1"/>
    <n v="2"/>
    <n v="0"/>
    <n v="7"/>
    <n v="6.5"/>
    <n v="2"/>
    <x v="7"/>
    <n v="120"/>
    <n v="120"/>
    <n v="300"/>
    <n v="300"/>
    <x v="10"/>
    <x v="1"/>
    <m/>
    <m/>
    <n v="0"/>
  </r>
  <r>
    <x v="163"/>
    <x v="10"/>
    <n v="2"/>
    <n v="1"/>
    <n v="2"/>
    <n v="0"/>
    <n v="8"/>
    <n v="7"/>
    <n v="2"/>
    <x v="7"/>
    <n v="125"/>
    <n v="125"/>
    <n v="300"/>
    <n v="300"/>
    <x v="10"/>
    <x v="1"/>
    <m/>
    <m/>
    <n v="0"/>
  </r>
  <r>
    <x v="163"/>
    <x v="0"/>
    <n v="1"/>
    <n v="0"/>
    <n v="1"/>
    <n v="0"/>
    <n v="5"/>
    <n v="5"/>
    <n v="5"/>
    <x v="3"/>
    <n v="50"/>
    <n v="50"/>
    <n v="90"/>
    <n v="90"/>
    <x v="10"/>
    <x v="0"/>
    <m/>
    <m/>
    <n v="0"/>
  </r>
  <r>
    <x v="163"/>
    <x v="0"/>
    <n v="1"/>
    <n v="0"/>
    <n v="1"/>
    <n v="0"/>
    <n v="6"/>
    <n v="5.5"/>
    <n v="4"/>
    <x v="8"/>
    <n v="55"/>
    <n v="55"/>
    <n v="120"/>
    <n v="120"/>
    <x v="10"/>
    <x v="0"/>
    <m/>
    <m/>
    <n v="0"/>
  </r>
  <r>
    <x v="163"/>
    <x v="0"/>
    <n v="1"/>
    <n v="0"/>
    <n v="1"/>
    <n v="0"/>
    <n v="6.5"/>
    <n v="6.5"/>
    <n v="3"/>
    <x v="6"/>
    <n v="65"/>
    <n v="65"/>
    <n v="180"/>
    <n v="180"/>
    <x v="10"/>
    <x v="0"/>
    <m/>
    <m/>
    <n v="0"/>
  </r>
  <r>
    <x v="163"/>
    <x v="0"/>
    <n v="1"/>
    <n v="0"/>
    <n v="1"/>
    <n v="0"/>
    <n v="7.5"/>
    <n v="7.5"/>
    <n v="2"/>
    <x v="7"/>
    <n v="70"/>
    <n v="70"/>
    <n v="300"/>
    <n v="300"/>
    <x v="10"/>
    <x v="0"/>
    <m/>
    <m/>
    <n v="0"/>
  </r>
  <r>
    <x v="163"/>
    <x v="0"/>
    <n v="1"/>
    <n v="0"/>
    <n v="1"/>
    <n v="0"/>
    <n v="8"/>
    <n v="8.5"/>
    <n v="1"/>
    <x v="9"/>
    <n v="75"/>
    <n v="75"/>
    <n v="300"/>
    <n v="300"/>
    <x v="10"/>
    <x v="0"/>
    <m/>
    <m/>
    <n v="0"/>
  </r>
  <r>
    <x v="163"/>
    <x v="0"/>
    <n v="1"/>
    <n v="0"/>
    <n v="1"/>
    <n v="0"/>
    <n v="8"/>
    <n v="8"/>
    <n v="7"/>
    <x v="10"/>
    <n v="62.5"/>
    <n v="62.5"/>
    <n v="300"/>
    <n v="300"/>
    <x v="10"/>
    <x v="0"/>
    <m/>
    <m/>
    <n v="0"/>
  </r>
  <r>
    <x v="163"/>
    <x v="44"/>
    <n v="1"/>
    <n v="0"/>
    <n v="1"/>
    <n v="0"/>
    <n v="7"/>
    <n v="7"/>
    <m/>
    <x v="14"/>
    <m/>
    <n v="0"/>
    <n v="120"/>
    <n v="120"/>
    <x v="10"/>
    <x v="0"/>
    <m/>
    <m/>
    <n v="0"/>
  </r>
  <r>
    <x v="163"/>
    <x v="44"/>
    <n v="1"/>
    <n v="0"/>
    <n v="1"/>
    <n v="0"/>
    <n v="8"/>
    <n v="8"/>
    <m/>
    <x v="14"/>
    <m/>
    <n v="0"/>
    <n v="120"/>
    <n v="120"/>
    <x v="10"/>
    <x v="0"/>
    <m/>
    <m/>
    <n v="0"/>
  </r>
  <r>
    <x v="163"/>
    <x v="44"/>
    <n v="1"/>
    <n v="0"/>
    <n v="1"/>
    <n v="0"/>
    <n v="9"/>
    <n v="9"/>
    <m/>
    <x v="14"/>
    <m/>
    <n v="0"/>
    <n v="120"/>
    <n v="120"/>
    <x v="10"/>
    <x v="0"/>
    <m/>
    <m/>
    <n v="0"/>
  </r>
  <r>
    <x v="163"/>
    <x v="19"/>
    <n v="1"/>
    <n v="0"/>
    <n v="1"/>
    <n v="0"/>
    <n v="7"/>
    <n v="6"/>
    <m/>
    <x v="2"/>
    <m/>
    <n v="20"/>
    <n v="120"/>
    <n v="120"/>
    <x v="10"/>
    <x v="0"/>
    <m/>
    <m/>
    <n v="0"/>
  </r>
  <r>
    <x v="163"/>
    <x v="19"/>
    <n v="1"/>
    <n v="0"/>
    <n v="1"/>
    <n v="0"/>
    <n v="8"/>
    <n v="8"/>
    <m/>
    <x v="1"/>
    <m/>
    <n v="30"/>
    <n v="120"/>
    <n v="120"/>
    <x v="10"/>
    <x v="0"/>
    <m/>
    <m/>
    <n v="0"/>
  </r>
  <r>
    <x v="163"/>
    <x v="19"/>
    <n v="1"/>
    <n v="0"/>
    <n v="1"/>
    <n v="0"/>
    <n v="9"/>
    <n v="9"/>
    <m/>
    <x v="5"/>
    <m/>
    <n v="35"/>
    <n v="1"/>
    <n v="1"/>
    <x v="10"/>
    <x v="0"/>
    <m/>
    <m/>
    <n v="0"/>
  </r>
  <r>
    <x v="164"/>
    <x v="10"/>
    <n v="1"/>
    <n v="0"/>
    <n v="1"/>
    <n v="0"/>
    <n v="5"/>
    <n v="5"/>
    <n v="5"/>
    <x v="3"/>
    <n v="70"/>
    <n v="70"/>
    <n v="90"/>
    <n v="90"/>
    <x v="10"/>
    <x v="0"/>
    <m/>
    <m/>
    <n v="0"/>
  </r>
  <r>
    <x v="164"/>
    <x v="10"/>
    <n v="1"/>
    <n v="0"/>
    <n v="1"/>
    <n v="0"/>
    <n v="6"/>
    <n v="5"/>
    <n v="4"/>
    <x v="8"/>
    <n v="100"/>
    <n v="100"/>
    <n v="120"/>
    <n v="120"/>
    <x v="10"/>
    <x v="0"/>
    <m/>
    <m/>
    <n v="0"/>
  </r>
  <r>
    <x v="164"/>
    <x v="10"/>
    <n v="1"/>
    <n v="0"/>
    <n v="1"/>
    <n v="0"/>
    <n v="8"/>
    <n v="6"/>
    <n v="3"/>
    <x v="6"/>
    <n v="120"/>
    <n v="120"/>
    <n v="180"/>
    <n v="180"/>
    <x v="10"/>
    <x v="0"/>
    <m/>
    <m/>
    <n v="0"/>
  </r>
  <r>
    <x v="164"/>
    <x v="10"/>
    <n v="1"/>
    <n v="0"/>
    <n v="1"/>
    <n v="0"/>
    <n v="8.5"/>
    <n v="7"/>
    <n v="2"/>
    <x v="7"/>
    <n v="130"/>
    <n v="130"/>
    <n v="300"/>
    <n v="300"/>
    <x v="10"/>
    <x v="0"/>
    <m/>
    <m/>
    <n v="0"/>
  </r>
  <r>
    <x v="164"/>
    <x v="10"/>
    <n v="1"/>
    <n v="0"/>
    <n v="1"/>
    <n v="0"/>
    <n v="9.5"/>
    <n v="8.5"/>
    <n v="1"/>
    <x v="9"/>
    <n v="140"/>
    <n v="140"/>
    <n v="300"/>
    <n v="300"/>
    <x v="10"/>
    <x v="0"/>
    <m/>
    <m/>
    <n v="0"/>
  </r>
  <r>
    <x v="164"/>
    <x v="10"/>
    <n v="1"/>
    <n v="0"/>
    <n v="1"/>
    <n v="0"/>
    <n v="9.5"/>
    <n v="9"/>
    <n v="1"/>
    <x v="9"/>
    <n v="147.5"/>
    <n v="147.5"/>
    <n v="300"/>
    <n v="300"/>
    <x v="10"/>
    <x v="0"/>
    <m/>
    <m/>
    <n v="0"/>
  </r>
  <r>
    <x v="164"/>
    <x v="10"/>
    <n v="1"/>
    <n v="0"/>
    <n v="1"/>
    <n v="0"/>
    <n v="10"/>
    <n v="9.5"/>
    <n v="1"/>
    <x v="9"/>
    <n v="155"/>
    <n v="155"/>
    <n v="300"/>
    <n v="300"/>
    <x v="10"/>
    <x v="0"/>
    <m/>
    <m/>
    <n v="0"/>
  </r>
  <r>
    <x v="164"/>
    <x v="0"/>
    <n v="1"/>
    <n v="3"/>
    <n v="1"/>
    <n v="0"/>
    <n v="5"/>
    <n v="5"/>
    <n v="1"/>
    <x v="9"/>
    <n v="45"/>
    <n v="45"/>
    <n v="120"/>
    <n v="120"/>
    <x v="10"/>
    <x v="1"/>
    <m/>
    <m/>
    <n v="0"/>
  </r>
  <r>
    <x v="164"/>
    <x v="0"/>
    <n v="1"/>
    <n v="3"/>
    <n v="1"/>
    <n v="0"/>
    <n v="6.5"/>
    <n v="6"/>
    <n v="1"/>
    <x v="9"/>
    <n v="55"/>
    <n v="55"/>
    <n v="180"/>
    <n v="180"/>
    <x v="10"/>
    <x v="1"/>
    <m/>
    <m/>
    <n v="0"/>
  </r>
  <r>
    <x v="164"/>
    <x v="0"/>
    <n v="1"/>
    <n v="3"/>
    <n v="1"/>
    <n v="0"/>
    <n v="8"/>
    <n v="7.5"/>
    <n v="1"/>
    <x v="9"/>
    <n v="65"/>
    <n v="65"/>
    <n v="180"/>
    <n v="180"/>
    <x v="10"/>
    <x v="1"/>
    <m/>
    <m/>
    <n v="0"/>
  </r>
  <r>
    <x v="164"/>
    <x v="0"/>
    <n v="1"/>
    <n v="3"/>
    <n v="1"/>
    <n v="0"/>
    <n v="9"/>
    <n v="9"/>
    <n v="1"/>
    <x v="9"/>
    <n v="70"/>
    <n v="70"/>
    <n v="180"/>
    <n v="180"/>
    <x v="10"/>
    <x v="1"/>
    <m/>
    <m/>
    <n v="0"/>
  </r>
  <r>
    <x v="164"/>
    <x v="11"/>
    <n v="1"/>
    <n v="0"/>
    <n v="1"/>
    <n v="0"/>
    <n v="8"/>
    <n v="8"/>
    <m/>
    <x v="2"/>
    <m/>
    <n v="25"/>
    <n v="90"/>
    <n v="90"/>
    <x v="10"/>
    <x v="8"/>
    <m/>
    <m/>
    <n v="0"/>
  </r>
  <r>
    <x v="164"/>
    <x v="11"/>
    <n v="1"/>
    <n v="0"/>
    <n v="1"/>
    <n v="0"/>
    <n v="9"/>
    <n v="9"/>
    <m/>
    <x v="2"/>
    <m/>
    <n v="25"/>
    <n v="90"/>
    <n v="90"/>
    <x v="10"/>
    <x v="8"/>
    <m/>
    <m/>
    <n v="0"/>
  </r>
  <r>
    <x v="164"/>
    <x v="18"/>
    <n v="1"/>
    <n v="0"/>
    <n v="1"/>
    <n v="0"/>
    <n v="8"/>
    <n v="8"/>
    <m/>
    <x v="2"/>
    <m/>
    <n v="18"/>
    <n v="90"/>
    <n v="90"/>
    <x v="10"/>
    <x v="8"/>
    <m/>
    <m/>
    <n v="0"/>
  </r>
  <r>
    <x v="164"/>
    <x v="18"/>
    <n v="1"/>
    <n v="0"/>
    <n v="1"/>
    <n v="0"/>
    <n v="9"/>
    <n v="9"/>
    <m/>
    <x v="1"/>
    <m/>
    <n v="23"/>
    <n v="90"/>
    <n v="90"/>
    <x v="10"/>
    <x v="8"/>
    <m/>
    <m/>
    <n v="0"/>
  </r>
  <r>
    <x v="164"/>
    <x v="38"/>
    <n v="1"/>
    <n v="0"/>
    <n v="1"/>
    <n v="0"/>
    <n v="7"/>
    <n v="7"/>
    <m/>
    <x v="2"/>
    <m/>
    <n v="57"/>
    <n v="10"/>
    <n v="10"/>
    <x v="10"/>
    <x v="4"/>
    <m/>
    <m/>
    <n v="0"/>
  </r>
  <r>
    <x v="164"/>
    <x v="39"/>
    <n v="1"/>
    <n v="0"/>
    <n v="1"/>
    <n v="0"/>
    <n v="7"/>
    <n v="7"/>
    <m/>
    <x v="2"/>
    <m/>
    <n v="97"/>
    <n v="90"/>
    <n v="90"/>
    <x v="10"/>
    <x v="4"/>
    <m/>
    <m/>
    <n v="0"/>
  </r>
  <r>
    <x v="164"/>
    <x v="38"/>
    <n v="1"/>
    <n v="0"/>
    <n v="1"/>
    <n v="0"/>
    <n v="9"/>
    <n v="9"/>
    <m/>
    <x v="2"/>
    <m/>
    <n v="63"/>
    <n v="10"/>
    <n v="10"/>
    <x v="10"/>
    <x v="4"/>
    <m/>
    <m/>
    <n v="0"/>
  </r>
  <r>
    <x v="164"/>
    <x v="39"/>
    <n v="1"/>
    <n v="0"/>
    <n v="1"/>
    <n v="0"/>
    <n v="9"/>
    <n v="9"/>
    <m/>
    <x v="2"/>
    <m/>
    <n v="104"/>
    <n v="90"/>
    <n v="90"/>
    <x v="10"/>
    <x v="4"/>
    <m/>
    <m/>
    <n v="0"/>
  </r>
  <r>
    <x v="164"/>
    <x v="32"/>
    <n v="1"/>
    <n v="0"/>
    <n v="1"/>
    <n v="0"/>
    <n v="7"/>
    <n v="7"/>
    <m/>
    <x v="1"/>
    <m/>
    <n v="59"/>
    <n v="120"/>
    <n v="120"/>
    <x v="10"/>
    <x v="0"/>
    <m/>
    <m/>
    <n v="0"/>
  </r>
  <r>
    <x v="164"/>
    <x v="32"/>
    <n v="1"/>
    <n v="0"/>
    <n v="1"/>
    <n v="0"/>
    <n v="9"/>
    <n v="9"/>
    <m/>
    <x v="10"/>
    <m/>
    <n v="66"/>
    <n v="120"/>
    <n v="120"/>
    <x v="10"/>
    <x v="0"/>
    <m/>
    <m/>
    <n v="0"/>
  </r>
  <r>
    <x v="164"/>
    <x v="32"/>
    <n v="1"/>
    <n v="0"/>
    <n v="1"/>
    <n v="0"/>
    <n v="9"/>
    <n v="9"/>
    <m/>
    <x v="5"/>
    <m/>
    <n v="66"/>
    <n v="1"/>
    <n v="1"/>
    <x v="10"/>
    <x v="0"/>
    <m/>
    <m/>
    <n v="0"/>
  </r>
  <r>
    <x v="165"/>
    <x v="0"/>
    <n v="1"/>
    <n v="0"/>
    <n v="1"/>
    <n v="0"/>
    <n v="5"/>
    <n v="5"/>
    <n v="2"/>
    <x v="7"/>
    <n v="40"/>
    <n v="40"/>
    <n v="90"/>
    <n v="90"/>
    <x v="10"/>
    <x v="0"/>
    <m/>
    <m/>
    <n v="0"/>
  </r>
  <r>
    <x v="165"/>
    <x v="0"/>
    <n v="1"/>
    <n v="0"/>
    <n v="1"/>
    <n v="0"/>
    <n v="5"/>
    <n v="5"/>
    <n v="2"/>
    <x v="7"/>
    <n v="50"/>
    <n v="50"/>
    <n v="90"/>
    <n v="90"/>
    <x v="10"/>
    <x v="0"/>
    <m/>
    <m/>
    <n v="0"/>
  </r>
  <r>
    <x v="165"/>
    <x v="0"/>
    <n v="1"/>
    <n v="0"/>
    <n v="1"/>
    <n v="0"/>
    <n v="6.5"/>
    <n v="5"/>
    <n v="2"/>
    <x v="7"/>
    <n v="60"/>
    <n v="60"/>
    <n v="120"/>
    <n v="120"/>
    <x v="10"/>
    <x v="0"/>
    <m/>
    <m/>
    <n v="0"/>
  </r>
  <r>
    <x v="165"/>
    <x v="0"/>
    <n v="1"/>
    <n v="0"/>
    <n v="1"/>
    <n v="0"/>
    <n v="8"/>
    <n v="6.5"/>
    <n v="2"/>
    <x v="7"/>
    <n v="67.5"/>
    <n v="67.5"/>
    <n v="180"/>
    <n v="180"/>
    <x v="10"/>
    <x v="0"/>
    <m/>
    <m/>
    <n v="0"/>
  </r>
  <r>
    <x v="165"/>
    <x v="0"/>
    <n v="1"/>
    <n v="0"/>
    <n v="1"/>
    <n v="0"/>
    <n v="9.5"/>
    <n v="8"/>
    <n v="2"/>
    <x v="7"/>
    <n v="70"/>
    <n v="70"/>
    <n v="180"/>
    <n v="180"/>
    <x v="10"/>
    <x v="0"/>
    <m/>
    <m/>
    <n v="0"/>
  </r>
  <r>
    <x v="165"/>
    <x v="0"/>
    <n v="1"/>
    <n v="0"/>
    <n v="1"/>
    <n v="0"/>
    <n v="10"/>
    <n v="8.5"/>
    <n v="2"/>
    <x v="7"/>
    <n v="72.5"/>
    <n v="72.5"/>
    <n v="180"/>
    <n v="180"/>
    <x v="10"/>
    <x v="0"/>
    <m/>
    <m/>
    <n v="0"/>
  </r>
  <r>
    <x v="165"/>
    <x v="4"/>
    <n v="1"/>
    <n v="0"/>
    <n v="1"/>
    <n v="0"/>
    <n v="5.5"/>
    <n v="5"/>
    <n v="5"/>
    <x v="3"/>
    <n v="70"/>
    <n v="70"/>
    <n v="90"/>
    <n v="90"/>
    <x v="10"/>
    <x v="2"/>
    <m/>
    <m/>
    <n v="0"/>
  </r>
  <r>
    <x v="165"/>
    <x v="4"/>
    <n v="1"/>
    <n v="0"/>
    <n v="1"/>
    <n v="0"/>
    <n v="6"/>
    <n v="5"/>
    <n v="4"/>
    <x v="8"/>
    <n v="90"/>
    <n v="90"/>
    <n v="90"/>
    <n v="90"/>
    <x v="10"/>
    <x v="2"/>
    <m/>
    <m/>
    <n v="0"/>
  </r>
  <r>
    <x v="165"/>
    <x v="4"/>
    <n v="1"/>
    <n v="0"/>
    <n v="1"/>
    <n v="0"/>
    <n v="7.5"/>
    <n v="7"/>
    <n v="4"/>
    <x v="8"/>
    <n v="110"/>
    <n v="110"/>
    <n v="120"/>
    <n v="120"/>
    <x v="10"/>
    <x v="2"/>
    <m/>
    <m/>
    <n v="0"/>
  </r>
  <r>
    <x v="165"/>
    <x v="4"/>
    <n v="1"/>
    <n v="0"/>
    <n v="1"/>
    <n v="0"/>
    <n v="9"/>
    <n v="8.5"/>
    <n v="4"/>
    <x v="8"/>
    <n v="130"/>
    <n v="130"/>
    <n v="180"/>
    <n v="180"/>
    <x v="10"/>
    <x v="2"/>
    <m/>
    <m/>
    <n v="0"/>
  </r>
  <r>
    <x v="165"/>
    <x v="4"/>
    <n v="1"/>
    <n v="0"/>
    <n v="1"/>
    <n v="0"/>
    <n v="9.5"/>
    <n v="10"/>
    <n v="4"/>
    <x v="8"/>
    <n v="140"/>
    <n v="140"/>
    <n v="180"/>
    <n v="180"/>
    <x v="10"/>
    <x v="2"/>
    <m/>
    <m/>
    <n v="0"/>
  </r>
  <r>
    <x v="165"/>
    <x v="40"/>
    <n v="1"/>
    <n v="0"/>
    <n v="1"/>
    <n v="0"/>
    <n v="7"/>
    <n v="7"/>
    <m/>
    <x v="2"/>
    <m/>
    <n v="16.3"/>
    <n v="10"/>
    <n v="10"/>
    <x v="10"/>
    <x v="4"/>
    <m/>
    <m/>
    <n v="0"/>
  </r>
  <r>
    <x v="165"/>
    <x v="41"/>
    <n v="1"/>
    <n v="0"/>
    <n v="1"/>
    <n v="0"/>
    <n v="7"/>
    <n v="7"/>
    <m/>
    <x v="1"/>
    <m/>
    <n v="16.3"/>
    <n v="90"/>
    <n v="90"/>
    <x v="10"/>
    <x v="4"/>
    <m/>
    <m/>
    <n v="0"/>
  </r>
  <r>
    <x v="165"/>
    <x v="40"/>
    <n v="1"/>
    <n v="0"/>
    <n v="1"/>
    <n v="0"/>
    <n v="9"/>
    <n v="9"/>
    <m/>
    <x v="1"/>
    <m/>
    <n v="23"/>
    <n v="10"/>
    <n v="10"/>
    <x v="10"/>
    <x v="4"/>
    <m/>
    <m/>
    <n v="0"/>
  </r>
  <r>
    <x v="165"/>
    <x v="41"/>
    <n v="1"/>
    <n v="0"/>
    <n v="1"/>
    <n v="0"/>
    <n v="9"/>
    <n v="9"/>
    <m/>
    <x v="1"/>
    <m/>
    <n v="18"/>
    <n v="120"/>
    <n v="120"/>
    <x v="10"/>
    <x v="4"/>
    <m/>
    <m/>
    <n v="0"/>
  </r>
  <r>
    <x v="165"/>
    <x v="36"/>
    <n v="1"/>
    <n v="0"/>
    <n v="1"/>
    <n v="0"/>
    <n v="7"/>
    <n v="7"/>
    <m/>
    <x v="2"/>
    <m/>
    <n v="52"/>
    <n v="10"/>
    <n v="10"/>
    <x v="10"/>
    <x v="4"/>
    <m/>
    <m/>
    <n v="0"/>
  </r>
  <r>
    <x v="165"/>
    <x v="37"/>
    <n v="1"/>
    <n v="0"/>
    <n v="1"/>
    <n v="0"/>
    <n v="7"/>
    <n v="7"/>
    <m/>
    <x v="2"/>
    <m/>
    <n v="52"/>
    <n v="90"/>
    <n v="90"/>
    <x v="10"/>
    <x v="4"/>
    <m/>
    <m/>
    <n v="0"/>
  </r>
  <r>
    <x v="165"/>
    <x v="36"/>
    <n v="1"/>
    <n v="0"/>
    <n v="1"/>
    <n v="0"/>
    <n v="9"/>
    <n v="9"/>
    <m/>
    <x v="2"/>
    <m/>
    <n v="66"/>
    <n v="10"/>
    <n v="10"/>
    <x v="10"/>
    <x v="4"/>
    <m/>
    <m/>
    <n v="0"/>
  </r>
  <r>
    <x v="165"/>
    <x v="37"/>
    <n v="1"/>
    <n v="0"/>
    <n v="1"/>
    <n v="0"/>
    <n v="9"/>
    <n v="9"/>
    <m/>
    <x v="2"/>
    <m/>
    <n v="66"/>
    <n v="90"/>
    <n v="90"/>
    <x v="10"/>
    <x v="4"/>
    <m/>
    <m/>
    <n v="0"/>
  </r>
  <r>
    <x v="165"/>
    <x v="36"/>
    <n v="1"/>
    <n v="0"/>
    <n v="1"/>
    <n v="0"/>
    <n v="9"/>
    <n v="9"/>
    <m/>
    <x v="2"/>
    <m/>
    <n v="73"/>
    <n v="10"/>
    <n v="10"/>
    <x v="10"/>
    <x v="4"/>
    <m/>
    <m/>
    <n v="0"/>
  </r>
  <r>
    <x v="165"/>
    <x v="37"/>
    <n v="1"/>
    <n v="0"/>
    <n v="1"/>
    <n v="0"/>
    <n v="9"/>
    <n v="9"/>
    <m/>
    <x v="3"/>
    <m/>
    <n v="73"/>
    <n v="120"/>
    <n v="120"/>
    <x v="10"/>
    <x v="4"/>
    <m/>
    <m/>
    <n v="0"/>
  </r>
  <r>
    <x v="165"/>
    <x v="1"/>
    <n v="1"/>
    <n v="0"/>
    <n v="1"/>
    <n v="0"/>
    <n v="7"/>
    <n v="7"/>
    <m/>
    <x v="2"/>
    <m/>
    <n v="52"/>
    <n v="90"/>
    <n v="90"/>
    <x v="10"/>
    <x v="0"/>
    <m/>
    <m/>
    <n v="0"/>
  </r>
  <r>
    <x v="165"/>
    <x v="1"/>
    <n v="1"/>
    <n v="0"/>
    <n v="1"/>
    <n v="0"/>
    <n v="9"/>
    <n v="9"/>
    <m/>
    <x v="2"/>
    <m/>
    <n v="59"/>
    <n v="90"/>
    <n v="90"/>
    <x v="10"/>
    <x v="0"/>
    <m/>
    <m/>
    <n v="0"/>
  </r>
  <r>
    <x v="165"/>
    <x v="1"/>
    <n v="1"/>
    <n v="0"/>
    <n v="1"/>
    <n v="0"/>
    <n v="9"/>
    <n v="9"/>
    <m/>
    <x v="1"/>
    <m/>
    <n v="66"/>
    <n v="1"/>
    <n v="1"/>
    <x v="10"/>
    <x v="0"/>
    <m/>
    <m/>
    <n v="0"/>
  </r>
  <r>
    <x v="166"/>
    <x v="4"/>
    <n v="1"/>
    <n v="0"/>
    <n v="1"/>
    <n v="0"/>
    <n v="5"/>
    <n v="5"/>
    <n v="5"/>
    <x v="3"/>
    <n v="70"/>
    <n v="70"/>
    <n v="90"/>
    <n v="90"/>
    <x v="10"/>
    <x v="0"/>
    <m/>
    <m/>
    <n v="0"/>
  </r>
  <r>
    <x v="166"/>
    <x v="4"/>
    <n v="1"/>
    <n v="0"/>
    <n v="1"/>
    <n v="0"/>
    <n v="7.5"/>
    <n v="6"/>
    <n v="4"/>
    <x v="8"/>
    <n v="115"/>
    <n v="115"/>
    <n v="300"/>
    <n v="300"/>
    <x v="10"/>
    <x v="0"/>
    <m/>
    <m/>
    <n v="0"/>
  </r>
  <r>
    <x v="166"/>
    <x v="4"/>
    <n v="1"/>
    <n v="0"/>
    <n v="1"/>
    <n v="0"/>
    <n v="8.5"/>
    <n v="7"/>
    <n v="3"/>
    <x v="6"/>
    <n v="135"/>
    <n v="135"/>
    <n v="300"/>
    <n v="300"/>
    <x v="10"/>
    <x v="0"/>
    <m/>
    <m/>
    <n v="0"/>
  </r>
  <r>
    <x v="166"/>
    <x v="4"/>
    <n v="1"/>
    <n v="0"/>
    <n v="1"/>
    <n v="0"/>
    <n v="9.5"/>
    <n v="9"/>
    <n v="2"/>
    <x v="7"/>
    <n v="152.5"/>
    <n v="152.5"/>
    <n v="300"/>
    <n v="300"/>
    <x v="10"/>
    <x v="0"/>
    <m/>
    <m/>
    <n v="0"/>
  </r>
  <r>
    <x v="166"/>
    <x v="4"/>
    <n v="1"/>
    <n v="0"/>
    <n v="1"/>
    <n v="0"/>
    <n v="10"/>
    <n v="10"/>
    <n v="1"/>
    <x v="9"/>
    <n v="165"/>
    <n v="165"/>
    <n v="300"/>
    <n v="300"/>
    <x v="10"/>
    <x v="0"/>
    <m/>
    <m/>
    <n v="0"/>
  </r>
  <r>
    <x v="166"/>
    <x v="4"/>
    <n v="1"/>
    <n v="0"/>
    <n v="1"/>
    <n v="0"/>
    <n v="9.5"/>
    <n v="8"/>
    <n v="2"/>
    <x v="7"/>
    <n v="155"/>
    <n v="140"/>
    <n v="300"/>
    <n v="300"/>
    <x v="10"/>
    <x v="0"/>
    <m/>
    <m/>
    <n v="0"/>
  </r>
  <r>
    <x v="166"/>
    <x v="4"/>
    <n v="1"/>
    <n v="0"/>
    <n v="1"/>
    <n v="0"/>
    <n v="8.5"/>
    <n v="7"/>
    <n v="2"/>
    <x v="7"/>
    <n v="135"/>
    <n v="130"/>
    <n v="300"/>
    <n v="300"/>
    <x v="10"/>
    <x v="0"/>
    <m/>
    <m/>
    <n v="0"/>
  </r>
  <r>
    <x v="166"/>
    <x v="31"/>
    <n v="1"/>
    <n v="0"/>
    <n v="1"/>
    <n v="0"/>
    <n v="6"/>
    <n v="6"/>
    <m/>
    <x v="2"/>
    <m/>
    <n v="16"/>
    <n v="120"/>
    <n v="120"/>
    <x v="10"/>
    <x v="0"/>
    <m/>
    <m/>
    <n v="0"/>
  </r>
  <r>
    <x v="166"/>
    <x v="31"/>
    <n v="1"/>
    <n v="0"/>
    <n v="1"/>
    <n v="0"/>
    <n v="7"/>
    <n v="7"/>
    <m/>
    <x v="1"/>
    <m/>
    <n v="20"/>
    <n v="120"/>
    <n v="120"/>
    <x v="10"/>
    <x v="0"/>
    <m/>
    <m/>
    <n v="0"/>
  </r>
  <r>
    <x v="166"/>
    <x v="31"/>
    <n v="1"/>
    <n v="0"/>
    <n v="1"/>
    <n v="0"/>
    <n v="8"/>
    <n v="8"/>
    <m/>
    <x v="10"/>
    <m/>
    <n v="22"/>
    <n v="120"/>
    <n v="120"/>
    <x v="10"/>
    <x v="0"/>
    <m/>
    <m/>
    <n v="0"/>
  </r>
  <r>
    <x v="166"/>
    <x v="31"/>
    <n v="1"/>
    <n v="0"/>
    <n v="1"/>
    <n v="0"/>
    <n v="9"/>
    <n v="9"/>
    <m/>
    <x v="5"/>
    <m/>
    <n v="24"/>
    <n v="120"/>
    <n v="120"/>
    <x v="10"/>
    <x v="0"/>
    <m/>
    <m/>
    <n v="0"/>
  </r>
  <r>
    <x v="166"/>
    <x v="7"/>
    <n v="1"/>
    <n v="0"/>
    <n v="1"/>
    <n v="0"/>
    <n v="5"/>
    <n v="5"/>
    <m/>
    <x v="2"/>
    <m/>
    <n v="24"/>
    <n v="120"/>
    <n v="120"/>
    <x v="10"/>
    <x v="0"/>
    <m/>
    <m/>
    <n v="0"/>
  </r>
  <r>
    <x v="166"/>
    <x v="7"/>
    <n v="1"/>
    <n v="0"/>
    <n v="1"/>
    <n v="0"/>
    <n v="7"/>
    <n v="7"/>
    <m/>
    <x v="2"/>
    <m/>
    <n v="24"/>
    <n v="120"/>
    <n v="120"/>
    <x v="10"/>
    <x v="0"/>
    <m/>
    <m/>
    <n v="0"/>
  </r>
  <r>
    <x v="166"/>
    <x v="7"/>
    <n v="1"/>
    <n v="0"/>
    <n v="1"/>
    <n v="0"/>
    <n v="7"/>
    <n v="7"/>
    <m/>
    <x v="2"/>
    <m/>
    <n v="24"/>
    <n v="120"/>
    <n v="120"/>
    <x v="10"/>
    <x v="0"/>
    <m/>
    <m/>
    <n v="0"/>
  </r>
  <r>
    <x v="166"/>
    <x v="42"/>
    <n v="1"/>
    <n v="0"/>
    <n v="1"/>
    <n v="0"/>
    <n v="7"/>
    <n v="7"/>
    <m/>
    <x v="14"/>
    <m/>
    <n v="0"/>
    <n v="120"/>
    <n v="120"/>
    <x v="10"/>
    <x v="0"/>
    <m/>
    <m/>
    <n v="0"/>
  </r>
  <r>
    <x v="166"/>
    <x v="42"/>
    <n v="1"/>
    <n v="0"/>
    <n v="1"/>
    <n v="0"/>
    <n v="8"/>
    <n v="8"/>
    <m/>
    <x v="14"/>
    <m/>
    <n v="0"/>
    <n v="120"/>
    <n v="120"/>
    <x v="10"/>
    <x v="0"/>
    <m/>
    <m/>
    <n v="0"/>
  </r>
  <r>
    <x v="166"/>
    <x v="42"/>
    <n v="1"/>
    <n v="0"/>
    <n v="1"/>
    <n v="0"/>
    <n v="8"/>
    <n v="8"/>
    <m/>
    <x v="14"/>
    <m/>
    <n v="0"/>
    <n v="1"/>
    <n v="1"/>
    <x v="10"/>
    <x v="0"/>
    <m/>
    <m/>
    <n v="0"/>
  </r>
  <r>
    <x v="167"/>
    <x v="10"/>
    <n v="2"/>
    <n v="1"/>
    <n v="2"/>
    <n v="0"/>
    <n v="5"/>
    <n v="5"/>
    <n v="2"/>
    <x v="7"/>
    <n v="70"/>
    <n v="70"/>
    <n v="120"/>
    <n v="120"/>
    <x v="10"/>
    <x v="1"/>
    <m/>
    <m/>
    <n v="0"/>
  </r>
  <r>
    <x v="167"/>
    <x v="10"/>
    <n v="2"/>
    <n v="1"/>
    <n v="2"/>
    <n v="0"/>
    <n v="6"/>
    <n v="5"/>
    <n v="2"/>
    <x v="7"/>
    <n v="100"/>
    <n v="100"/>
    <n v="300"/>
    <n v="300"/>
    <x v="10"/>
    <x v="1"/>
    <m/>
    <m/>
    <n v="0"/>
  </r>
  <r>
    <x v="167"/>
    <x v="10"/>
    <n v="2"/>
    <n v="1"/>
    <n v="2"/>
    <n v="0"/>
    <n v="7"/>
    <n v="6.5"/>
    <n v="2"/>
    <x v="7"/>
    <n v="120"/>
    <n v="120"/>
    <n v="300"/>
    <n v="300"/>
    <x v="10"/>
    <x v="1"/>
    <m/>
    <m/>
    <n v="0"/>
  </r>
  <r>
    <x v="167"/>
    <x v="10"/>
    <n v="2"/>
    <n v="1"/>
    <n v="2"/>
    <n v="0"/>
    <n v="8"/>
    <n v="7.5"/>
    <n v="2"/>
    <x v="7"/>
    <n v="130"/>
    <n v="130"/>
    <n v="300"/>
    <n v="300"/>
    <x v="10"/>
    <x v="1"/>
    <m/>
    <m/>
    <n v="0"/>
  </r>
  <r>
    <x v="167"/>
    <x v="10"/>
    <n v="2"/>
    <n v="1"/>
    <n v="2"/>
    <n v="0"/>
    <n v="9"/>
    <n v="9"/>
    <n v="2"/>
    <x v="7"/>
    <n v="135"/>
    <n v="135"/>
    <n v="300"/>
    <n v="300"/>
    <x v="10"/>
    <x v="1"/>
    <m/>
    <m/>
    <n v="0"/>
  </r>
  <r>
    <x v="167"/>
    <x v="0"/>
    <n v="1"/>
    <n v="0"/>
    <n v="1"/>
    <n v="0"/>
    <n v="5"/>
    <n v="5"/>
    <n v="5"/>
    <x v="3"/>
    <n v="50"/>
    <n v="50"/>
    <n v="90"/>
    <n v="90"/>
    <x v="10"/>
    <x v="0"/>
    <m/>
    <m/>
    <n v="0"/>
  </r>
  <r>
    <x v="167"/>
    <x v="0"/>
    <n v="1"/>
    <n v="0"/>
    <n v="1"/>
    <n v="0"/>
    <n v="7"/>
    <n v="5"/>
    <n v="4"/>
    <x v="8"/>
    <n v="55"/>
    <n v="55"/>
    <n v="120"/>
    <n v="120"/>
    <x v="10"/>
    <x v="0"/>
    <m/>
    <m/>
    <n v="0"/>
  </r>
  <r>
    <x v="167"/>
    <x v="0"/>
    <n v="1"/>
    <n v="0"/>
    <n v="1"/>
    <n v="0"/>
    <n v="7.5"/>
    <n v="6.5"/>
    <n v="3"/>
    <x v="6"/>
    <n v="65"/>
    <n v="65"/>
    <n v="180"/>
    <n v="180"/>
    <x v="10"/>
    <x v="0"/>
    <m/>
    <m/>
    <n v="0"/>
  </r>
  <r>
    <x v="167"/>
    <x v="0"/>
    <n v="1"/>
    <n v="0"/>
    <n v="1"/>
    <n v="0"/>
    <n v="8.5"/>
    <n v="8"/>
    <n v="2"/>
    <x v="7"/>
    <n v="70"/>
    <n v="70"/>
    <n v="300"/>
    <n v="300"/>
    <x v="10"/>
    <x v="0"/>
    <m/>
    <m/>
    <n v="0"/>
  </r>
  <r>
    <x v="167"/>
    <x v="0"/>
    <n v="1"/>
    <n v="0"/>
    <n v="1"/>
    <n v="0"/>
    <n v="9"/>
    <n v="10"/>
    <n v="1"/>
    <x v="9"/>
    <n v="77.5"/>
    <n v="77.5"/>
    <n v="300"/>
    <n v="300"/>
    <x v="10"/>
    <x v="0"/>
    <m/>
    <m/>
    <n v="0"/>
  </r>
  <r>
    <x v="167"/>
    <x v="0"/>
    <n v="1"/>
    <n v="0"/>
    <n v="1"/>
    <n v="0"/>
    <n v="9"/>
    <n v="10"/>
    <n v="7"/>
    <x v="10"/>
    <n v="65"/>
    <n v="65"/>
    <n v="300"/>
    <n v="300"/>
    <x v="10"/>
    <x v="0"/>
    <m/>
    <m/>
    <n v="0"/>
  </r>
  <r>
    <x v="167"/>
    <x v="44"/>
    <n v="1"/>
    <n v="0"/>
    <n v="1"/>
    <n v="0"/>
    <n v="7"/>
    <n v="7"/>
    <m/>
    <x v="14"/>
    <m/>
    <n v="0"/>
    <n v="120"/>
    <n v="120"/>
    <x v="10"/>
    <x v="0"/>
    <m/>
    <m/>
    <n v="0"/>
  </r>
  <r>
    <x v="167"/>
    <x v="44"/>
    <n v="1"/>
    <n v="0"/>
    <n v="1"/>
    <n v="0"/>
    <n v="8"/>
    <n v="8"/>
    <m/>
    <x v="14"/>
    <m/>
    <n v="0"/>
    <n v="120"/>
    <n v="120"/>
    <x v="10"/>
    <x v="0"/>
    <m/>
    <m/>
    <n v="0"/>
  </r>
  <r>
    <x v="167"/>
    <x v="44"/>
    <n v="1"/>
    <n v="0"/>
    <n v="1"/>
    <n v="0"/>
    <n v="9"/>
    <n v="9"/>
    <m/>
    <x v="14"/>
    <m/>
    <n v="0"/>
    <n v="120"/>
    <n v="120"/>
    <x v="10"/>
    <x v="0"/>
    <m/>
    <m/>
    <n v="0"/>
  </r>
  <r>
    <x v="167"/>
    <x v="19"/>
    <n v="1"/>
    <n v="0"/>
    <n v="1"/>
    <n v="0"/>
    <n v="7"/>
    <n v="7"/>
    <m/>
    <x v="14"/>
    <m/>
    <n v="0"/>
    <n v="120"/>
    <n v="120"/>
    <x v="10"/>
    <x v="0"/>
    <m/>
    <m/>
    <n v="0"/>
  </r>
  <r>
    <x v="167"/>
    <x v="19"/>
    <n v="1"/>
    <n v="0"/>
    <n v="1"/>
    <n v="0"/>
    <n v="9"/>
    <n v="9"/>
    <m/>
    <x v="14"/>
    <m/>
    <n v="0"/>
    <n v="120"/>
    <n v="120"/>
    <x v="10"/>
    <x v="0"/>
    <m/>
    <m/>
    <n v="0"/>
  </r>
  <r>
    <x v="167"/>
    <x v="19"/>
    <n v="1"/>
    <n v="0"/>
    <n v="1"/>
    <n v="0"/>
    <n v="9"/>
    <n v="9"/>
    <m/>
    <x v="14"/>
    <m/>
    <n v="0"/>
    <n v="1"/>
    <n v="1"/>
    <x v="10"/>
    <x v="0"/>
    <m/>
    <m/>
    <n v="0"/>
  </r>
  <r>
    <x v="168"/>
    <x v="10"/>
    <n v="1"/>
    <n v="0"/>
    <n v="1"/>
    <n v="0"/>
    <n v="5"/>
    <n v="5"/>
    <n v="5"/>
    <x v="3"/>
    <n v="70"/>
    <n v="70"/>
    <n v="90"/>
    <n v="90"/>
    <x v="10"/>
    <x v="0"/>
    <m/>
    <m/>
    <n v="0"/>
  </r>
  <r>
    <x v="168"/>
    <x v="10"/>
    <n v="1"/>
    <n v="0"/>
    <n v="1"/>
    <n v="0"/>
    <n v="5"/>
    <n v="5"/>
    <n v="4"/>
    <x v="8"/>
    <n v="80"/>
    <n v="80"/>
    <n v="120"/>
    <n v="120"/>
    <x v="10"/>
    <x v="0"/>
    <m/>
    <m/>
    <n v="0"/>
  </r>
  <r>
    <x v="168"/>
    <x v="10"/>
    <n v="1"/>
    <n v="0"/>
    <n v="1"/>
    <n v="0"/>
    <n v="5"/>
    <n v="5"/>
    <n v="3"/>
    <x v="6"/>
    <n v="90"/>
    <n v="90"/>
    <n v="180"/>
    <n v="180"/>
    <x v="10"/>
    <x v="0"/>
    <m/>
    <m/>
    <n v="0"/>
  </r>
  <r>
    <x v="168"/>
    <x v="10"/>
    <n v="1"/>
    <n v="0"/>
    <n v="1"/>
    <n v="0"/>
    <n v="5.5"/>
    <n v="5"/>
    <n v="2"/>
    <x v="7"/>
    <n v="100"/>
    <n v="100"/>
    <n v="300"/>
    <n v="300"/>
    <x v="10"/>
    <x v="0"/>
    <m/>
    <m/>
    <n v="0"/>
  </r>
  <r>
    <x v="168"/>
    <x v="10"/>
    <n v="1"/>
    <n v="0"/>
    <n v="1"/>
    <n v="0"/>
    <n v="6.5"/>
    <n v="5"/>
    <n v="1"/>
    <x v="9"/>
    <n v="110"/>
    <n v="110"/>
    <n v="300"/>
    <n v="300"/>
    <x v="10"/>
    <x v="0"/>
    <m/>
    <m/>
    <n v="0"/>
  </r>
  <r>
    <x v="168"/>
    <x v="10"/>
    <n v="1"/>
    <n v="0"/>
    <n v="1"/>
    <n v="0"/>
    <n v="6.5"/>
    <n v="5"/>
    <n v="1"/>
    <x v="9"/>
    <n v="115"/>
    <n v="115"/>
    <n v="300"/>
    <n v="300"/>
    <x v="10"/>
    <x v="0"/>
    <m/>
    <m/>
    <n v="0"/>
  </r>
  <r>
    <x v="168"/>
    <x v="10"/>
    <n v="1"/>
    <n v="0"/>
    <n v="1"/>
    <n v="0"/>
    <n v="7"/>
    <n v="5.5"/>
    <n v="1"/>
    <x v="9"/>
    <n v="120"/>
    <n v="120"/>
    <n v="300"/>
    <n v="300"/>
    <x v="10"/>
    <x v="0"/>
    <m/>
    <m/>
    <n v="0"/>
  </r>
  <r>
    <x v="168"/>
    <x v="0"/>
    <n v="1"/>
    <n v="3"/>
    <n v="1"/>
    <n v="0"/>
    <n v="5"/>
    <n v="5"/>
    <n v="1"/>
    <x v="9"/>
    <n v="40"/>
    <n v="40"/>
    <n v="120"/>
    <n v="120"/>
    <x v="10"/>
    <x v="1"/>
    <m/>
    <m/>
    <n v="0"/>
  </r>
  <r>
    <x v="168"/>
    <x v="0"/>
    <n v="1"/>
    <n v="3"/>
    <n v="1"/>
    <n v="0"/>
    <n v="5"/>
    <n v="5"/>
    <n v="1"/>
    <x v="9"/>
    <n v="45"/>
    <n v="45"/>
    <n v="180"/>
    <n v="180"/>
    <x v="10"/>
    <x v="1"/>
    <m/>
    <m/>
    <n v="0"/>
  </r>
  <r>
    <x v="168"/>
    <x v="0"/>
    <n v="1"/>
    <n v="3"/>
    <n v="1"/>
    <n v="0"/>
    <n v="5.5"/>
    <n v="5.5"/>
    <n v="1"/>
    <x v="9"/>
    <n v="55"/>
    <n v="55"/>
    <n v="180"/>
    <n v="180"/>
    <x v="10"/>
    <x v="1"/>
    <m/>
    <m/>
    <n v="0"/>
  </r>
  <r>
    <x v="168"/>
    <x v="0"/>
    <n v="1"/>
    <n v="3"/>
    <n v="1"/>
    <n v="0"/>
    <n v="6.5"/>
    <n v="6.5"/>
    <n v="1"/>
    <x v="9"/>
    <n v="60"/>
    <n v="60"/>
    <n v="180"/>
    <n v="180"/>
    <x v="10"/>
    <x v="1"/>
    <m/>
    <m/>
    <n v="0"/>
  </r>
  <r>
    <x v="168"/>
    <x v="11"/>
    <n v="1"/>
    <n v="0"/>
    <n v="1"/>
    <n v="0"/>
    <n v="5"/>
    <n v="5"/>
    <m/>
    <x v="2"/>
    <m/>
    <n v="23"/>
    <n v="90"/>
    <n v="90"/>
    <x v="10"/>
    <x v="8"/>
    <m/>
    <m/>
    <n v="0"/>
  </r>
  <r>
    <x v="168"/>
    <x v="11"/>
    <n v="1"/>
    <n v="0"/>
    <n v="1"/>
    <n v="0"/>
    <n v="7"/>
    <n v="7"/>
    <m/>
    <x v="2"/>
    <m/>
    <n v="23"/>
    <n v="90"/>
    <n v="90"/>
    <x v="10"/>
    <x v="8"/>
    <m/>
    <m/>
    <n v="0"/>
  </r>
  <r>
    <x v="168"/>
    <x v="18"/>
    <n v="1"/>
    <n v="0"/>
    <n v="1"/>
    <n v="0"/>
    <n v="5"/>
    <n v="5"/>
    <m/>
    <x v="2"/>
    <m/>
    <n v="14"/>
    <n v="90"/>
    <n v="90"/>
    <x v="10"/>
    <x v="8"/>
    <m/>
    <m/>
    <n v="0"/>
  </r>
  <r>
    <x v="168"/>
    <x v="18"/>
    <n v="1"/>
    <n v="0"/>
    <n v="1"/>
    <n v="0"/>
    <n v="7"/>
    <n v="7"/>
    <m/>
    <x v="2"/>
    <m/>
    <n v="18"/>
    <n v="90"/>
    <n v="90"/>
    <x v="10"/>
    <x v="8"/>
    <m/>
    <m/>
    <n v="0"/>
  </r>
  <r>
    <x v="168"/>
    <x v="38"/>
    <n v="1"/>
    <n v="0"/>
    <n v="1"/>
    <n v="0"/>
    <n v="5"/>
    <n v="5"/>
    <m/>
    <x v="15"/>
    <m/>
    <n v="10"/>
    <n v="10"/>
    <n v="10"/>
    <x v="10"/>
    <x v="4"/>
    <m/>
    <m/>
    <n v="0"/>
  </r>
  <r>
    <x v="168"/>
    <x v="39"/>
    <n v="1"/>
    <n v="0"/>
    <n v="1"/>
    <n v="0"/>
    <n v="5"/>
    <n v="5"/>
    <m/>
    <x v="16"/>
    <m/>
    <n v="12"/>
    <n v="90"/>
    <n v="90"/>
    <x v="10"/>
    <x v="4"/>
    <m/>
    <m/>
    <n v="0"/>
  </r>
  <r>
    <x v="168"/>
    <x v="38"/>
    <n v="1"/>
    <n v="0"/>
    <n v="1"/>
    <n v="0"/>
    <n v="6"/>
    <n v="6"/>
    <m/>
    <x v="17"/>
    <m/>
    <n v="8"/>
    <n v="10"/>
    <n v="10"/>
    <x v="10"/>
    <x v="4"/>
    <m/>
    <m/>
    <n v="0"/>
  </r>
  <r>
    <x v="168"/>
    <x v="39"/>
    <n v="1"/>
    <n v="0"/>
    <n v="1"/>
    <n v="0"/>
    <n v="6"/>
    <n v="6"/>
    <m/>
    <x v="18"/>
    <m/>
    <n v="12"/>
    <n v="90"/>
    <n v="90"/>
    <x v="10"/>
    <x v="4"/>
    <m/>
    <m/>
    <n v="0"/>
  </r>
  <r>
    <x v="168"/>
    <x v="32"/>
    <n v="1"/>
    <n v="0"/>
    <n v="1"/>
    <n v="0"/>
    <n v="5"/>
    <n v="5"/>
    <m/>
    <x v="14"/>
    <m/>
    <n v="0"/>
    <n v="120"/>
    <n v="120"/>
    <x v="10"/>
    <x v="0"/>
    <m/>
    <m/>
    <n v="0"/>
  </r>
  <r>
    <x v="168"/>
    <x v="32"/>
    <n v="1"/>
    <n v="0"/>
    <n v="1"/>
    <n v="0"/>
    <n v="6"/>
    <n v="6"/>
    <m/>
    <x v="14"/>
    <m/>
    <n v="0"/>
    <n v="120"/>
    <n v="120"/>
    <x v="10"/>
    <x v="0"/>
    <m/>
    <m/>
    <n v="0"/>
  </r>
  <r>
    <x v="168"/>
    <x v="32"/>
    <n v="1"/>
    <n v="0"/>
    <n v="1"/>
    <n v="0"/>
    <n v="7"/>
    <n v="7"/>
    <m/>
    <x v="14"/>
    <m/>
    <n v="0"/>
    <n v="1"/>
    <n v="1"/>
    <x v="10"/>
    <x v="0"/>
    <m/>
    <m/>
    <n v="0"/>
  </r>
  <r>
    <x v="169"/>
    <x v="0"/>
    <n v="1"/>
    <n v="0"/>
    <n v="1"/>
    <n v="0"/>
    <n v="5"/>
    <n v="5"/>
    <n v="2"/>
    <x v="7"/>
    <n v="30"/>
    <n v="30"/>
    <n v="90"/>
    <n v="90"/>
    <x v="10"/>
    <x v="0"/>
    <m/>
    <m/>
    <n v="0"/>
  </r>
  <r>
    <x v="169"/>
    <x v="0"/>
    <n v="1"/>
    <n v="0"/>
    <n v="1"/>
    <n v="0"/>
    <n v="5"/>
    <n v="5"/>
    <n v="2"/>
    <x v="7"/>
    <n v="40"/>
    <n v="40"/>
    <n v="90"/>
    <n v="90"/>
    <x v="10"/>
    <x v="0"/>
    <m/>
    <m/>
    <n v="0"/>
  </r>
  <r>
    <x v="169"/>
    <x v="0"/>
    <n v="1"/>
    <n v="0"/>
    <n v="1"/>
    <n v="0"/>
    <n v="5"/>
    <n v="5"/>
    <n v="2"/>
    <x v="7"/>
    <n v="50"/>
    <n v="50"/>
    <n v="120"/>
    <n v="120"/>
    <x v="10"/>
    <x v="0"/>
    <m/>
    <m/>
    <n v="0"/>
  </r>
  <r>
    <x v="169"/>
    <x v="0"/>
    <n v="1"/>
    <n v="0"/>
    <n v="1"/>
    <n v="0"/>
    <n v="6.5"/>
    <n v="5"/>
    <n v="2"/>
    <x v="7"/>
    <n v="55"/>
    <n v="55"/>
    <n v="180"/>
    <n v="180"/>
    <x v="10"/>
    <x v="0"/>
    <m/>
    <m/>
    <n v="0"/>
  </r>
  <r>
    <x v="169"/>
    <x v="0"/>
    <n v="1"/>
    <n v="0"/>
    <n v="1"/>
    <n v="0"/>
    <n v="7"/>
    <n v="5.5"/>
    <n v="2"/>
    <x v="7"/>
    <n v="60"/>
    <n v="60"/>
    <n v="180"/>
    <n v="180"/>
    <x v="10"/>
    <x v="0"/>
    <m/>
    <m/>
    <n v="0"/>
  </r>
  <r>
    <x v="169"/>
    <x v="0"/>
    <n v="1"/>
    <n v="0"/>
    <n v="1"/>
    <n v="0"/>
    <n v="7.5"/>
    <n v="6.5"/>
    <n v="2"/>
    <x v="7"/>
    <n v="62.5"/>
    <n v="62.5"/>
    <n v="180"/>
    <n v="180"/>
    <x v="10"/>
    <x v="0"/>
    <m/>
    <m/>
    <n v="0"/>
  </r>
  <r>
    <x v="169"/>
    <x v="40"/>
    <n v="1"/>
    <n v="0"/>
    <n v="1"/>
    <n v="0"/>
    <n v="5"/>
    <n v="5"/>
    <m/>
    <x v="0"/>
    <m/>
    <n v="11.3"/>
    <n v="10"/>
    <n v="10"/>
    <x v="10"/>
    <x v="4"/>
    <m/>
    <m/>
    <n v="0"/>
  </r>
  <r>
    <x v="169"/>
    <x v="41"/>
    <n v="1"/>
    <n v="0"/>
    <n v="1"/>
    <n v="0"/>
    <n v="5"/>
    <n v="5"/>
    <m/>
    <x v="1"/>
    <m/>
    <n v="11.3"/>
    <n v="90"/>
    <n v="90"/>
    <x v="10"/>
    <x v="4"/>
    <m/>
    <m/>
    <n v="0"/>
  </r>
  <r>
    <x v="169"/>
    <x v="40"/>
    <n v="1"/>
    <n v="0"/>
    <n v="1"/>
    <n v="0"/>
    <n v="7"/>
    <n v="7"/>
    <m/>
    <x v="0"/>
    <m/>
    <n v="14"/>
    <n v="10"/>
    <n v="10"/>
    <x v="10"/>
    <x v="4"/>
    <m/>
    <m/>
    <n v="0"/>
  </r>
  <r>
    <x v="169"/>
    <x v="41"/>
    <n v="1"/>
    <n v="0"/>
    <n v="1"/>
    <n v="0"/>
    <n v="7"/>
    <n v="7"/>
    <m/>
    <x v="1"/>
    <m/>
    <n v="14"/>
    <n v="120"/>
    <n v="120"/>
    <x v="10"/>
    <x v="4"/>
    <m/>
    <m/>
    <n v="0"/>
  </r>
  <r>
    <x v="169"/>
    <x v="36"/>
    <n v="1"/>
    <n v="0"/>
    <n v="1"/>
    <n v="0"/>
    <n v="5"/>
    <n v="5"/>
    <m/>
    <x v="2"/>
    <m/>
    <n v="52"/>
    <n v="10"/>
    <n v="10"/>
    <x v="10"/>
    <x v="4"/>
    <m/>
    <m/>
    <n v="0"/>
  </r>
  <r>
    <x v="169"/>
    <x v="37"/>
    <n v="1"/>
    <n v="0"/>
    <n v="1"/>
    <n v="0"/>
    <n v="5"/>
    <n v="5"/>
    <m/>
    <x v="2"/>
    <m/>
    <n v="45"/>
    <n v="90"/>
    <n v="90"/>
    <x v="10"/>
    <x v="4"/>
    <m/>
    <m/>
    <n v="0"/>
  </r>
  <r>
    <x v="169"/>
    <x v="36"/>
    <n v="1"/>
    <n v="0"/>
    <n v="1"/>
    <n v="0"/>
    <n v="6"/>
    <n v="6"/>
    <m/>
    <x v="1"/>
    <m/>
    <n v="66"/>
    <n v="10"/>
    <n v="10"/>
    <x v="10"/>
    <x v="4"/>
    <m/>
    <m/>
    <n v="0"/>
  </r>
  <r>
    <x v="169"/>
    <x v="37"/>
    <n v="1"/>
    <n v="0"/>
    <n v="1"/>
    <n v="0"/>
    <n v="6"/>
    <n v="6"/>
    <m/>
    <x v="1"/>
    <m/>
    <n v="52"/>
    <n v="90"/>
    <n v="90"/>
    <x v="10"/>
    <x v="4"/>
    <m/>
    <m/>
    <n v="0"/>
  </r>
  <r>
    <x v="169"/>
    <x v="36"/>
    <n v="1"/>
    <n v="0"/>
    <n v="1"/>
    <n v="0"/>
    <n v="7"/>
    <n v="7"/>
    <m/>
    <x v="1"/>
    <m/>
    <n v="66"/>
    <n v="10"/>
    <n v="10"/>
    <x v="10"/>
    <x v="4"/>
    <m/>
    <m/>
    <n v="0"/>
  </r>
  <r>
    <x v="169"/>
    <x v="37"/>
    <n v="1"/>
    <n v="0"/>
    <n v="1"/>
    <n v="0"/>
    <n v="7"/>
    <n v="7"/>
    <m/>
    <x v="10"/>
    <m/>
    <n v="52"/>
    <n v="120"/>
    <n v="120"/>
    <x v="10"/>
    <x v="4"/>
    <m/>
    <m/>
    <n v="0"/>
  </r>
  <r>
    <x v="169"/>
    <x v="1"/>
    <n v="1"/>
    <n v="0"/>
    <n v="1"/>
    <n v="0"/>
    <n v="5"/>
    <n v="5"/>
    <m/>
    <x v="2"/>
    <m/>
    <n v="45"/>
    <n v="90"/>
    <n v="90"/>
    <x v="10"/>
    <x v="0"/>
    <m/>
    <m/>
    <n v="0"/>
  </r>
  <r>
    <x v="169"/>
    <x v="1"/>
    <n v="1"/>
    <n v="0"/>
    <n v="1"/>
    <n v="0"/>
    <n v="6"/>
    <n v="6"/>
    <m/>
    <x v="1"/>
    <m/>
    <n v="52"/>
    <n v="90"/>
    <n v="90"/>
    <x v="10"/>
    <x v="0"/>
    <m/>
    <m/>
    <n v="0"/>
  </r>
  <r>
    <x v="169"/>
    <x v="1"/>
    <n v="1"/>
    <n v="0"/>
    <n v="1"/>
    <n v="0"/>
    <n v="7"/>
    <n v="7"/>
    <m/>
    <x v="1"/>
    <m/>
    <n v="52"/>
    <n v="1"/>
    <n v="1"/>
    <x v="10"/>
    <x v="0"/>
    <m/>
    <m/>
    <n v="0"/>
  </r>
  <r>
    <x v="170"/>
    <x v="4"/>
    <n v="1"/>
    <n v="0"/>
    <n v="1"/>
    <n v="0"/>
    <n v="5.5"/>
    <n v="5"/>
    <n v="5"/>
    <x v="3"/>
    <n v="70"/>
    <n v="70"/>
    <n v="90"/>
    <n v="90"/>
    <x v="10"/>
    <x v="2"/>
    <m/>
    <m/>
    <n v="0"/>
  </r>
  <r>
    <x v="170"/>
    <x v="4"/>
    <n v="1"/>
    <n v="0"/>
    <n v="1"/>
    <n v="0"/>
    <n v="6"/>
    <n v="5.5"/>
    <n v="4"/>
    <x v="8"/>
    <n v="80"/>
    <n v="80"/>
    <n v="90"/>
    <n v="90"/>
    <x v="10"/>
    <x v="2"/>
    <m/>
    <m/>
    <n v="0"/>
  </r>
  <r>
    <x v="170"/>
    <x v="4"/>
    <n v="1"/>
    <n v="0"/>
    <n v="1"/>
    <n v="0"/>
    <n v="6"/>
    <n v="6.5"/>
    <n v="4"/>
    <x v="8"/>
    <n v="90"/>
    <n v="90"/>
    <n v="120"/>
    <n v="120"/>
    <x v="10"/>
    <x v="2"/>
    <m/>
    <m/>
    <n v="0"/>
  </r>
  <r>
    <x v="170"/>
    <x v="4"/>
    <n v="1"/>
    <n v="0"/>
    <n v="1"/>
    <n v="0"/>
    <n v="6.5"/>
    <n v="7.5"/>
    <n v="4"/>
    <x v="8"/>
    <n v="100"/>
    <n v="100"/>
    <n v="180"/>
    <n v="180"/>
    <x v="10"/>
    <x v="2"/>
    <m/>
    <m/>
    <n v="0"/>
  </r>
  <r>
    <x v="170"/>
    <x v="4"/>
    <n v="1"/>
    <n v="0"/>
    <n v="1"/>
    <n v="0"/>
    <n v="7"/>
    <n v="8"/>
    <n v="4"/>
    <x v="8"/>
    <n v="110"/>
    <n v="110"/>
    <n v="180"/>
    <n v="180"/>
    <x v="10"/>
    <x v="2"/>
    <m/>
    <m/>
    <n v="0"/>
  </r>
  <r>
    <x v="170"/>
    <x v="31"/>
    <n v="1"/>
    <n v="0"/>
    <n v="1"/>
    <n v="0"/>
    <n v="5"/>
    <n v="5"/>
    <m/>
    <x v="1"/>
    <m/>
    <n v="16"/>
    <n v="120"/>
    <n v="120"/>
    <x v="10"/>
    <x v="0"/>
    <m/>
    <m/>
    <n v="0"/>
  </r>
  <r>
    <x v="170"/>
    <x v="31"/>
    <n v="1"/>
    <n v="0"/>
    <n v="1"/>
    <n v="0"/>
    <n v="5"/>
    <n v="5"/>
    <m/>
    <x v="1"/>
    <m/>
    <n v="16"/>
    <n v="120"/>
    <n v="120"/>
    <x v="10"/>
    <x v="0"/>
    <m/>
    <m/>
    <n v="0"/>
  </r>
  <r>
    <x v="170"/>
    <x v="31"/>
    <n v="1"/>
    <n v="0"/>
    <n v="1"/>
    <n v="0"/>
    <n v="6"/>
    <n v="6"/>
    <m/>
    <x v="1"/>
    <m/>
    <n v="18"/>
    <n v="120"/>
    <n v="120"/>
    <x v="10"/>
    <x v="0"/>
    <m/>
    <m/>
    <n v="0"/>
  </r>
  <r>
    <x v="170"/>
    <x v="31"/>
    <n v="1"/>
    <n v="0"/>
    <n v="1"/>
    <n v="0"/>
    <n v="6"/>
    <n v="6"/>
    <m/>
    <x v="1"/>
    <m/>
    <n v="18"/>
    <n v="120"/>
    <n v="120"/>
    <x v="10"/>
    <x v="0"/>
    <m/>
    <m/>
    <n v="0"/>
  </r>
  <r>
    <x v="170"/>
    <x v="7"/>
    <n v="1"/>
    <n v="0"/>
    <n v="1"/>
    <n v="0"/>
    <n v="5"/>
    <n v="5"/>
    <m/>
    <x v="2"/>
    <m/>
    <n v="20"/>
    <n v="120"/>
    <n v="120"/>
    <x v="10"/>
    <x v="0"/>
    <m/>
    <m/>
    <n v="0"/>
  </r>
  <r>
    <x v="170"/>
    <x v="7"/>
    <n v="1"/>
    <n v="0"/>
    <n v="1"/>
    <n v="0"/>
    <n v="5"/>
    <n v="5"/>
    <m/>
    <x v="2"/>
    <m/>
    <n v="20"/>
    <n v="120"/>
    <n v="120"/>
    <x v="10"/>
    <x v="0"/>
    <m/>
    <m/>
    <n v="0"/>
  </r>
  <r>
    <x v="170"/>
    <x v="7"/>
    <n v="1"/>
    <n v="0"/>
    <n v="1"/>
    <n v="0"/>
    <n v="6"/>
    <n v="6"/>
    <m/>
    <x v="2"/>
    <m/>
    <n v="20"/>
    <n v="120"/>
    <n v="120"/>
    <x v="10"/>
    <x v="0"/>
    <m/>
    <m/>
    <n v="0"/>
  </r>
  <r>
    <x v="170"/>
    <x v="42"/>
    <n v="1"/>
    <n v="0"/>
    <n v="1"/>
    <n v="0"/>
    <n v="5"/>
    <n v="5"/>
    <m/>
    <x v="14"/>
    <m/>
    <n v="0"/>
    <n v="120"/>
    <n v="120"/>
    <x v="10"/>
    <x v="0"/>
    <m/>
    <m/>
    <n v="0"/>
  </r>
  <r>
    <x v="170"/>
    <x v="42"/>
    <n v="1"/>
    <n v="0"/>
    <n v="1"/>
    <n v="0"/>
    <n v="5"/>
    <n v="5"/>
    <m/>
    <x v="14"/>
    <m/>
    <n v="0"/>
    <n v="120"/>
    <n v="120"/>
    <x v="10"/>
    <x v="0"/>
    <m/>
    <m/>
    <n v="0"/>
  </r>
  <r>
    <x v="170"/>
    <x v="42"/>
    <n v="1"/>
    <n v="0"/>
    <n v="1"/>
    <n v="0"/>
    <n v="6"/>
    <n v="6"/>
    <m/>
    <x v="14"/>
    <m/>
    <n v="0"/>
    <n v="1"/>
    <n v="1"/>
    <x v="10"/>
    <x v="0"/>
    <m/>
    <m/>
    <n v="0"/>
  </r>
  <r>
    <x v="171"/>
    <x v="10"/>
    <n v="1"/>
    <n v="0"/>
    <n v="1"/>
    <n v="0"/>
    <n v="5"/>
    <n v="5"/>
    <n v="5"/>
    <x v="3"/>
    <n v="70"/>
    <n v="70"/>
    <n v="90"/>
    <n v="90"/>
    <x v="11"/>
    <x v="0"/>
    <m/>
    <m/>
    <n v="0"/>
  </r>
  <r>
    <x v="171"/>
    <x v="10"/>
    <n v="1"/>
    <n v="0"/>
    <n v="1"/>
    <n v="0"/>
    <n v="5.5"/>
    <n v="5"/>
    <n v="4"/>
    <x v="8"/>
    <n v="100"/>
    <n v="100"/>
    <n v="180"/>
    <n v="180"/>
    <x v="11"/>
    <x v="0"/>
    <m/>
    <m/>
    <n v="0"/>
  </r>
  <r>
    <x v="171"/>
    <x v="10"/>
    <n v="1"/>
    <n v="0"/>
    <n v="1"/>
    <n v="0"/>
    <n v="6"/>
    <n v="6"/>
    <n v="3"/>
    <x v="6"/>
    <n v="115"/>
    <n v="115"/>
    <n v="180"/>
    <n v="180"/>
    <x v="11"/>
    <x v="0"/>
    <m/>
    <m/>
    <n v="0"/>
  </r>
  <r>
    <x v="171"/>
    <x v="10"/>
    <n v="1"/>
    <n v="0"/>
    <n v="1"/>
    <n v="0"/>
    <n v="7"/>
    <n v="6.5"/>
    <n v="2"/>
    <x v="7"/>
    <n v="125"/>
    <n v="125"/>
    <n v="300"/>
    <n v="300"/>
    <x v="11"/>
    <x v="0"/>
    <m/>
    <m/>
    <n v="0"/>
  </r>
  <r>
    <x v="171"/>
    <x v="10"/>
    <n v="1"/>
    <n v="0"/>
    <n v="1"/>
    <n v="0"/>
    <n v="8"/>
    <n v="7"/>
    <n v="1"/>
    <x v="9"/>
    <n v="135"/>
    <n v="135"/>
    <n v="600"/>
    <n v="600"/>
    <x v="11"/>
    <x v="0"/>
    <m/>
    <m/>
    <n v="0"/>
  </r>
  <r>
    <x v="171"/>
    <x v="10"/>
    <n v="1"/>
    <n v="0"/>
    <n v="1"/>
    <n v="0"/>
    <n v="9"/>
    <n v="7.5"/>
    <n v="1"/>
    <x v="9"/>
    <n v="145"/>
    <n v="135"/>
    <n v="600"/>
    <n v="600"/>
    <x v="11"/>
    <x v="0"/>
    <m/>
    <m/>
    <n v="0"/>
  </r>
  <r>
    <x v="171"/>
    <x v="10"/>
    <n v="1"/>
    <n v="0"/>
    <n v="1"/>
    <n v="0"/>
    <n v="10"/>
    <n v="8.5"/>
    <n v="1"/>
    <x v="9"/>
    <n v="155"/>
    <n v="147.5"/>
    <n v="1200"/>
    <n v="1200"/>
    <x v="11"/>
    <x v="0"/>
    <m/>
    <m/>
    <n v="0"/>
  </r>
  <r>
    <x v="171"/>
    <x v="0"/>
    <n v="1"/>
    <n v="0"/>
    <n v="1"/>
    <n v="0"/>
    <n v="5"/>
    <n v="5"/>
    <n v="5"/>
    <x v="6"/>
    <n v="40"/>
    <n v="40"/>
    <n v="90"/>
    <n v="90"/>
    <x v="11"/>
    <x v="0"/>
    <m/>
    <m/>
    <n v="0"/>
  </r>
  <r>
    <x v="171"/>
    <x v="0"/>
    <n v="1"/>
    <n v="0"/>
    <n v="1"/>
    <n v="0"/>
    <n v="5"/>
    <n v="5"/>
    <n v="4"/>
    <x v="6"/>
    <n v="50"/>
    <n v="50"/>
    <n v="90"/>
    <n v="90"/>
    <x v="11"/>
    <x v="0"/>
    <m/>
    <m/>
    <n v="0"/>
  </r>
  <r>
    <x v="171"/>
    <x v="0"/>
    <n v="1"/>
    <n v="0"/>
    <n v="1"/>
    <n v="0"/>
    <n v="6"/>
    <n v="5.5"/>
    <n v="3"/>
    <x v="6"/>
    <n v="60"/>
    <n v="60"/>
    <n v="120"/>
    <n v="120"/>
    <x v="11"/>
    <x v="0"/>
    <m/>
    <m/>
    <n v="0"/>
  </r>
  <r>
    <x v="171"/>
    <x v="0"/>
    <n v="1"/>
    <n v="0"/>
    <n v="1"/>
    <n v="0"/>
    <n v="7"/>
    <n v="6.5"/>
    <n v="2"/>
    <x v="9"/>
    <n v="65"/>
    <n v="65"/>
    <n v="180"/>
    <n v="180"/>
    <x v="11"/>
    <x v="0"/>
    <m/>
    <m/>
    <n v="0"/>
  </r>
  <r>
    <x v="171"/>
    <x v="0"/>
    <n v="1"/>
    <n v="0"/>
    <n v="1"/>
    <n v="0"/>
    <n v="8"/>
    <n v="7"/>
    <n v="1"/>
    <x v="9"/>
    <n v="70"/>
    <n v="70"/>
    <n v="300"/>
    <n v="300"/>
    <x v="11"/>
    <x v="0"/>
    <m/>
    <m/>
    <n v="0"/>
  </r>
  <r>
    <x v="171"/>
    <x v="0"/>
    <n v="1"/>
    <n v="0"/>
    <n v="1"/>
    <n v="0"/>
    <n v="8.5"/>
    <n v="7.5"/>
    <n v="1"/>
    <x v="9"/>
    <n v="72.5"/>
    <n v="72.5"/>
    <n v="600"/>
    <n v="600"/>
    <x v="11"/>
    <x v="0"/>
    <m/>
    <m/>
    <n v="0"/>
  </r>
  <r>
    <x v="171"/>
    <x v="0"/>
    <n v="1"/>
    <n v="0"/>
    <n v="1"/>
    <n v="0"/>
    <n v="9"/>
    <n v="8"/>
    <n v="1"/>
    <x v="9"/>
    <n v="75"/>
    <n v="75"/>
    <n v="600"/>
    <n v="600"/>
    <x v="11"/>
    <x v="0"/>
    <m/>
    <m/>
    <n v="0"/>
  </r>
  <r>
    <x v="171"/>
    <x v="0"/>
    <n v="1"/>
    <n v="0"/>
    <n v="1"/>
    <n v="0"/>
    <n v="10"/>
    <n v="9"/>
    <n v="1"/>
    <x v="9"/>
    <n v="77.5"/>
    <n v="77.5"/>
    <n v="1200"/>
    <n v="1200"/>
    <x v="11"/>
    <x v="0"/>
    <m/>
    <m/>
    <n v="0"/>
  </r>
  <r>
    <x v="171"/>
    <x v="4"/>
    <n v="1"/>
    <n v="0"/>
    <n v="1"/>
    <n v="0"/>
    <n v="5"/>
    <n v="5"/>
    <n v="4"/>
    <x v="8"/>
    <n v="70"/>
    <n v="70"/>
    <n v="90"/>
    <n v="90"/>
    <x v="11"/>
    <x v="0"/>
    <m/>
    <m/>
    <n v="0"/>
  </r>
  <r>
    <x v="171"/>
    <x v="4"/>
    <n v="1"/>
    <n v="0"/>
    <n v="1"/>
    <n v="0"/>
    <n v="5"/>
    <n v="5"/>
    <n v="3"/>
    <x v="6"/>
    <n v="100"/>
    <n v="100"/>
    <n v="120"/>
    <n v="120"/>
    <x v="11"/>
    <x v="0"/>
    <m/>
    <m/>
    <n v="0"/>
  </r>
  <r>
    <x v="171"/>
    <x v="4"/>
    <n v="1"/>
    <n v="0"/>
    <n v="1"/>
    <n v="0"/>
    <n v="6"/>
    <n v="6.5"/>
    <n v="2"/>
    <x v="7"/>
    <n v="120"/>
    <n v="120"/>
    <n v="120"/>
    <n v="120"/>
    <x v="11"/>
    <x v="0"/>
    <m/>
    <m/>
    <n v="0"/>
  </r>
  <r>
    <x v="171"/>
    <x v="4"/>
    <n v="1"/>
    <n v="0"/>
    <n v="1"/>
    <n v="0"/>
    <n v="7"/>
    <n v="6"/>
    <n v="1"/>
    <x v="9"/>
    <n v="130"/>
    <n v="130"/>
    <n v="180"/>
    <n v="180"/>
    <x v="11"/>
    <x v="0"/>
    <m/>
    <m/>
    <n v="0"/>
  </r>
  <r>
    <x v="171"/>
    <x v="4"/>
    <n v="1"/>
    <n v="0"/>
    <n v="1"/>
    <n v="0"/>
    <n v="8"/>
    <n v="7"/>
    <n v="1"/>
    <x v="9"/>
    <n v="140"/>
    <n v="140"/>
    <n v="300"/>
    <n v="300"/>
    <x v="11"/>
    <x v="0"/>
    <m/>
    <m/>
    <n v="0"/>
  </r>
  <r>
    <x v="171"/>
    <x v="4"/>
    <n v="1"/>
    <n v="0"/>
    <n v="1"/>
    <n v="0"/>
    <n v="8.5"/>
    <n v="8.5"/>
    <n v="1"/>
    <x v="9"/>
    <n v="147.5"/>
    <n v="147.5"/>
    <n v="600"/>
    <n v="600"/>
    <x v="11"/>
    <x v="0"/>
    <m/>
    <m/>
    <n v="0"/>
  </r>
  <r>
    <x v="171"/>
    <x v="4"/>
    <n v="1"/>
    <n v="0"/>
    <n v="1"/>
    <n v="0"/>
    <n v="9"/>
    <n v="9"/>
    <n v="1"/>
    <x v="9"/>
    <n v="157.5"/>
    <n v="157.5"/>
    <n v="600"/>
    <n v="600"/>
    <x v="11"/>
    <x v="0"/>
    <m/>
    <m/>
    <n v="0"/>
  </r>
  <r>
    <x v="171"/>
    <x v="4"/>
    <n v="1"/>
    <n v="0"/>
    <n v="1"/>
    <n v="0"/>
    <n v="10"/>
    <n v="10"/>
    <n v="1"/>
    <x v="9"/>
    <n v="167.5"/>
    <n v="167.5"/>
    <n v="1"/>
    <n v="1"/>
    <x v="11"/>
    <x v="0"/>
    <m/>
    <m/>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71">
  <r>
    <x v="0"/>
    <x v="0"/>
    <n v="1"/>
    <n v="0"/>
    <n v="1"/>
    <n v="0"/>
    <n v="9"/>
    <n v="9"/>
    <n v="12"/>
    <x v="0"/>
    <n v="20"/>
    <n v="20"/>
    <n v="120"/>
    <n v="120"/>
    <x v="0"/>
    <m/>
    <m/>
    <m/>
    <n v="0"/>
  </r>
  <r>
    <x v="0"/>
    <x v="0"/>
    <n v="1"/>
    <n v="0"/>
    <n v="1"/>
    <n v="0"/>
    <n v="9"/>
    <n v="9"/>
    <n v="8"/>
    <x v="1"/>
    <n v="40"/>
    <n v="40"/>
    <n v="120"/>
    <n v="120"/>
    <x v="0"/>
    <m/>
    <m/>
    <m/>
    <n v="0"/>
  </r>
  <r>
    <x v="0"/>
    <x v="0"/>
    <n v="1"/>
    <n v="0"/>
    <n v="1"/>
    <n v="0"/>
    <n v="9"/>
    <n v="9"/>
    <n v="8"/>
    <x v="1"/>
    <n v="40"/>
    <n v="40"/>
    <n v="120"/>
    <n v="120"/>
    <x v="0"/>
    <m/>
    <m/>
    <m/>
    <n v="0"/>
  </r>
  <r>
    <x v="0"/>
    <x v="0"/>
    <n v="1"/>
    <n v="0"/>
    <n v="1"/>
    <n v="0"/>
    <n v="9"/>
    <n v="9"/>
    <n v="8"/>
    <x v="1"/>
    <n v="40"/>
    <n v="40"/>
    <n v="120"/>
    <n v="120"/>
    <x v="0"/>
    <m/>
    <m/>
    <m/>
    <n v="0"/>
  </r>
  <r>
    <x v="0"/>
    <x v="1"/>
    <n v="1"/>
    <n v="0"/>
    <n v="1"/>
    <n v="0"/>
    <n v="9"/>
    <n v="9"/>
    <n v="10"/>
    <x v="2"/>
    <n v="32"/>
    <n v="32"/>
    <n v="120"/>
    <n v="120"/>
    <x v="0"/>
    <m/>
    <m/>
    <m/>
    <n v="0"/>
  </r>
  <r>
    <x v="0"/>
    <x v="1"/>
    <n v="1"/>
    <n v="0"/>
    <n v="1"/>
    <n v="0"/>
    <n v="9"/>
    <n v="9"/>
    <n v="10"/>
    <x v="2"/>
    <n v="32"/>
    <n v="32"/>
    <n v="120"/>
    <n v="120"/>
    <x v="0"/>
    <m/>
    <m/>
    <m/>
    <n v="0"/>
  </r>
  <r>
    <x v="0"/>
    <x v="1"/>
    <n v="1"/>
    <n v="0"/>
    <n v="1"/>
    <n v="0"/>
    <n v="9"/>
    <n v="9"/>
    <n v="10"/>
    <x v="2"/>
    <n v="32"/>
    <n v="32"/>
    <n v="120"/>
    <n v="120"/>
    <x v="0"/>
    <m/>
    <m/>
    <m/>
    <n v="0"/>
  </r>
  <r>
    <x v="0"/>
    <x v="2"/>
    <n v="1"/>
    <n v="0"/>
    <n v="1"/>
    <n v="0"/>
    <n v="9"/>
    <n v="9"/>
    <n v="8"/>
    <x v="1"/>
    <n v="8"/>
    <n v="8"/>
    <n v="120"/>
    <n v="120"/>
    <x v="0"/>
    <m/>
    <m/>
    <m/>
    <n v="0"/>
  </r>
  <r>
    <x v="0"/>
    <x v="2"/>
    <n v="1"/>
    <n v="0"/>
    <n v="1"/>
    <n v="0"/>
    <n v="9"/>
    <n v="9"/>
    <n v="8"/>
    <x v="1"/>
    <n v="8"/>
    <n v="8"/>
    <n v="120"/>
    <n v="120"/>
    <x v="0"/>
    <m/>
    <m/>
    <m/>
    <n v="0"/>
  </r>
  <r>
    <x v="0"/>
    <x v="2"/>
    <n v="1"/>
    <n v="0"/>
    <n v="1"/>
    <n v="0"/>
    <n v="9"/>
    <n v="9"/>
    <n v="8"/>
    <x v="1"/>
    <n v="8"/>
    <n v="8"/>
    <n v="120"/>
    <n v="120"/>
    <x v="0"/>
    <m/>
    <m/>
    <m/>
    <n v="0"/>
  </r>
  <r>
    <x v="0"/>
    <x v="3"/>
    <n v="1"/>
    <n v="0"/>
    <n v="1"/>
    <n v="0"/>
    <n v="9"/>
    <n v="9"/>
    <n v="12"/>
    <x v="0"/>
    <n v="4"/>
    <n v="4"/>
    <n v="120"/>
    <n v="120"/>
    <x v="0"/>
    <m/>
    <m/>
    <m/>
    <n v="0"/>
  </r>
  <r>
    <x v="0"/>
    <x v="3"/>
    <n v="1"/>
    <n v="0"/>
    <n v="1"/>
    <n v="0"/>
    <n v="9"/>
    <n v="9"/>
    <n v="12"/>
    <x v="0"/>
    <n v="4"/>
    <n v="4"/>
    <n v="120"/>
    <n v="120"/>
    <x v="0"/>
    <m/>
    <m/>
    <m/>
    <n v="0"/>
  </r>
  <r>
    <x v="1"/>
    <x v="4"/>
    <n v="1"/>
    <n v="0"/>
    <n v="1"/>
    <n v="0"/>
    <n v="9"/>
    <n v="9"/>
    <n v="5"/>
    <x v="3"/>
    <n v="90"/>
    <n v="90"/>
    <n v="120"/>
    <n v="120"/>
    <x v="0"/>
    <m/>
    <m/>
    <m/>
    <n v="0"/>
  </r>
  <r>
    <x v="1"/>
    <x v="4"/>
    <n v="1"/>
    <n v="0"/>
    <n v="1"/>
    <n v="0"/>
    <n v="9"/>
    <n v="9"/>
    <n v="5"/>
    <x v="3"/>
    <n v="90"/>
    <n v="90"/>
    <n v="120"/>
    <n v="120"/>
    <x v="0"/>
    <m/>
    <m/>
    <m/>
    <n v="0"/>
  </r>
  <r>
    <x v="1"/>
    <x v="4"/>
    <n v="1"/>
    <n v="0"/>
    <n v="1"/>
    <n v="0"/>
    <n v="9"/>
    <n v="9"/>
    <n v="5"/>
    <x v="3"/>
    <n v="90"/>
    <n v="90"/>
    <n v="120"/>
    <n v="120"/>
    <x v="0"/>
    <m/>
    <m/>
    <m/>
    <n v="0"/>
  </r>
  <r>
    <x v="1"/>
    <x v="5"/>
    <n v="1"/>
    <n v="0"/>
    <n v="1"/>
    <n v="0"/>
    <n v="9"/>
    <n v="9"/>
    <n v="10"/>
    <x v="2"/>
    <n v="40"/>
    <n v="40"/>
    <n v="120"/>
    <n v="120"/>
    <x v="0"/>
    <m/>
    <m/>
    <m/>
    <n v="0"/>
  </r>
  <r>
    <x v="1"/>
    <x v="5"/>
    <n v="1"/>
    <n v="0"/>
    <n v="1"/>
    <n v="0"/>
    <n v="9"/>
    <n v="9"/>
    <n v="10"/>
    <x v="2"/>
    <n v="40"/>
    <n v="40"/>
    <n v="120"/>
    <n v="120"/>
    <x v="0"/>
    <m/>
    <m/>
    <m/>
    <n v="0"/>
  </r>
  <r>
    <x v="1"/>
    <x v="5"/>
    <n v="1"/>
    <n v="0"/>
    <n v="1"/>
    <n v="0"/>
    <n v="9"/>
    <n v="9"/>
    <n v="10"/>
    <x v="2"/>
    <n v="40"/>
    <n v="40"/>
    <n v="120"/>
    <n v="120"/>
    <x v="0"/>
    <m/>
    <m/>
    <m/>
    <n v="0"/>
  </r>
  <r>
    <x v="1"/>
    <x v="6"/>
    <n v="1"/>
    <n v="0"/>
    <n v="1"/>
    <n v="0"/>
    <n v="9"/>
    <n v="9"/>
    <n v="15"/>
    <x v="4"/>
    <n v="3"/>
    <n v="3"/>
    <n v="120"/>
    <n v="120"/>
    <x v="0"/>
    <m/>
    <m/>
    <m/>
    <n v="0"/>
  </r>
  <r>
    <x v="1"/>
    <x v="6"/>
    <n v="1"/>
    <n v="0"/>
    <n v="1"/>
    <n v="0"/>
    <n v="9"/>
    <n v="9"/>
    <n v="15"/>
    <x v="4"/>
    <n v="3"/>
    <n v="3"/>
    <n v="120"/>
    <n v="120"/>
    <x v="0"/>
    <m/>
    <m/>
    <m/>
    <n v="0"/>
  </r>
  <r>
    <x v="1"/>
    <x v="6"/>
    <n v="1"/>
    <n v="0"/>
    <n v="1"/>
    <n v="0"/>
    <n v="9"/>
    <n v="9"/>
    <n v="15"/>
    <x v="4"/>
    <n v="3"/>
    <n v="3"/>
    <n v="120"/>
    <n v="120"/>
    <x v="0"/>
    <m/>
    <m/>
    <m/>
    <n v="0"/>
  </r>
  <r>
    <x v="2"/>
    <x v="4"/>
    <n v="1"/>
    <n v="0"/>
    <n v="1"/>
    <n v="0"/>
    <n v="9"/>
    <n v="9"/>
    <n v="8"/>
    <x v="1"/>
    <n v="60"/>
    <n v="60"/>
    <n v="120"/>
    <n v="120"/>
    <x v="0"/>
    <m/>
    <m/>
    <m/>
    <n v="0"/>
  </r>
  <r>
    <x v="2"/>
    <x v="4"/>
    <n v="1"/>
    <n v="0"/>
    <n v="1"/>
    <n v="0"/>
    <n v="9"/>
    <n v="9"/>
    <n v="6"/>
    <x v="5"/>
    <n v="90"/>
    <n v="90"/>
    <n v="120"/>
    <n v="120"/>
    <x v="0"/>
    <m/>
    <m/>
    <m/>
    <n v="0"/>
  </r>
  <r>
    <x v="2"/>
    <x v="4"/>
    <n v="1"/>
    <n v="0"/>
    <n v="1"/>
    <n v="0"/>
    <n v="9"/>
    <n v="9"/>
    <n v="5"/>
    <x v="3"/>
    <n v="110"/>
    <n v="110"/>
    <n v="120"/>
    <n v="120"/>
    <x v="0"/>
    <m/>
    <m/>
    <m/>
    <n v="0"/>
  </r>
  <r>
    <x v="2"/>
    <x v="4"/>
    <n v="1"/>
    <n v="0"/>
    <n v="1"/>
    <n v="0"/>
    <n v="8"/>
    <n v="8"/>
    <n v="3"/>
    <x v="6"/>
    <n v="120"/>
    <n v="120"/>
    <n v="120"/>
    <n v="120"/>
    <x v="0"/>
    <m/>
    <m/>
    <m/>
    <n v="0"/>
  </r>
  <r>
    <x v="2"/>
    <x v="4"/>
    <n v="1"/>
    <n v="0"/>
    <n v="1"/>
    <n v="0"/>
    <n v="8"/>
    <n v="8"/>
    <n v="3"/>
    <x v="6"/>
    <n v="120"/>
    <n v="120"/>
    <n v="120"/>
    <n v="120"/>
    <x v="0"/>
    <m/>
    <m/>
    <m/>
    <n v="0"/>
  </r>
  <r>
    <x v="2"/>
    <x v="5"/>
    <n v="1"/>
    <n v="0"/>
    <n v="1"/>
    <n v="0"/>
    <n v="9"/>
    <n v="9"/>
    <n v="8"/>
    <x v="1"/>
    <n v="60"/>
    <n v="60"/>
    <n v="120"/>
    <n v="120"/>
    <x v="0"/>
    <m/>
    <m/>
    <m/>
    <n v="0"/>
  </r>
  <r>
    <x v="2"/>
    <x v="5"/>
    <n v="1"/>
    <n v="0"/>
    <n v="1"/>
    <n v="0"/>
    <n v="9"/>
    <n v="9"/>
    <n v="8"/>
    <x v="1"/>
    <n v="60"/>
    <n v="60"/>
    <n v="120"/>
    <n v="120"/>
    <x v="0"/>
    <m/>
    <m/>
    <m/>
    <n v="0"/>
  </r>
  <r>
    <x v="2"/>
    <x v="5"/>
    <n v="1"/>
    <n v="0"/>
    <n v="1"/>
    <n v="0"/>
    <n v="9"/>
    <n v="9"/>
    <n v="8"/>
    <x v="1"/>
    <n v="60"/>
    <n v="60"/>
    <n v="120"/>
    <n v="120"/>
    <x v="0"/>
    <m/>
    <m/>
    <m/>
    <n v="0"/>
  </r>
  <r>
    <x v="2"/>
    <x v="7"/>
    <n v="1"/>
    <n v="0"/>
    <n v="1"/>
    <n v="0"/>
    <n v="9"/>
    <n v="9"/>
    <n v="10"/>
    <x v="2"/>
    <n v="16"/>
    <n v="16"/>
    <n v="120"/>
    <n v="120"/>
    <x v="0"/>
    <m/>
    <m/>
    <m/>
    <n v="0"/>
  </r>
  <r>
    <x v="2"/>
    <x v="7"/>
    <n v="1"/>
    <n v="0"/>
    <n v="1"/>
    <n v="0"/>
    <n v="9"/>
    <n v="9"/>
    <n v="10"/>
    <x v="2"/>
    <n v="16"/>
    <n v="16"/>
    <n v="120"/>
    <n v="120"/>
    <x v="0"/>
    <m/>
    <m/>
    <m/>
    <n v="0"/>
  </r>
  <r>
    <x v="2"/>
    <x v="7"/>
    <n v="1"/>
    <n v="0"/>
    <n v="1"/>
    <n v="0"/>
    <n v="9"/>
    <n v="9"/>
    <n v="10"/>
    <x v="2"/>
    <n v="16"/>
    <n v="16"/>
    <n v="120"/>
    <n v="120"/>
    <x v="0"/>
    <m/>
    <m/>
    <m/>
    <n v="0"/>
  </r>
  <r>
    <x v="2"/>
    <x v="1"/>
    <n v="1"/>
    <n v="0"/>
    <n v="1"/>
    <n v="0"/>
    <n v="9"/>
    <n v="9"/>
    <n v="8"/>
    <x v="1"/>
    <n v="45"/>
    <n v="45"/>
    <n v="120"/>
    <n v="120"/>
    <x v="0"/>
    <m/>
    <m/>
    <m/>
    <n v="0"/>
  </r>
  <r>
    <x v="2"/>
    <x v="1"/>
    <n v="1"/>
    <n v="0"/>
    <n v="1"/>
    <n v="0"/>
    <n v="9"/>
    <n v="9"/>
    <n v="8"/>
    <x v="1"/>
    <n v="45"/>
    <n v="45"/>
    <n v="120"/>
    <n v="120"/>
    <x v="0"/>
    <m/>
    <m/>
    <m/>
    <n v="0"/>
  </r>
  <r>
    <x v="2"/>
    <x v="1"/>
    <n v="1"/>
    <n v="0"/>
    <n v="1"/>
    <n v="0"/>
    <n v="9"/>
    <n v="9"/>
    <n v="8"/>
    <x v="1"/>
    <n v="45"/>
    <n v="45"/>
    <n v="120"/>
    <n v="120"/>
    <x v="0"/>
    <m/>
    <m/>
    <m/>
    <n v="0"/>
  </r>
  <r>
    <x v="3"/>
    <x v="0"/>
    <n v="1"/>
    <n v="0"/>
    <n v="1"/>
    <n v="0"/>
    <n v="9"/>
    <n v="9"/>
    <n v="8"/>
    <x v="1"/>
    <n v="20"/>
    <n v="20"/>
    <n v="120"/>
    <n v="120"/>
    <x v="0"/>
    <m/>
    <m/>
    <m/>
    <n v="0"/>
  </r>
  <r>
    <x v="3"/>
    <x v="0"/>
    <n v="1"/>
    <n v="0"/>
    <n v="1"/>
    <n v="0"/>
    <n v="9"/>
    <n v="9"/>
    <n v="6"/>
    <x v="5"/>
    <n v="40"/>
    <n v="40"/>
    <n v="120"/>
    <n v="120"/>
    <x v="0"/>
    <m/>
    <m/>
    <m/>
    <n v="0"/>
  </r>
  <r>
    <x v="3"/>
    <x v="0"/>
    <n v="1"/>
    <n v="0"/>
    <n v="1"/>
    <n v="0"/>
    <n v="7"/>
    <n v="7"/>
    <n v="6"/>
    <x v="5"/>
    <n v="50"/>
    <n v="50"/>
    <n v="120"/>
    <n v="120"/>
    <x v="0"/>
    <m/>
    <m/>
    <m/>
    <n v="0"/>
  </r>
  <r>
    <x v="3"/>
    <x v="0"/>
    <n v="1"/>
    <n v="0"/>
    <n v="1"/>
    <n v="0"/>
    <n v="7"/>
    <n v="7"/>
    <n v="6"/>
    <x v="5"/>
    <n v="50"/>
    <n v="50"/>
    <n v="120"/>
    <n v="120"/>
    <x v="0"/>
    <m/>
    <m/>
    <m/>
    <n v="0"/>
  </r>
  <r>
    <x v="3"/>
    <x v="0"/>
    <n v="1"/>
    <n v="0"/>
    <n v="1"/>
    <n v="0"/>
    <n v="7"/>
    <n v="7"/>
    <n v="6"/>
    <x v="5"/>
    <n v="50"/>
    <n v="50"/>
    <n v="120"/>
    <n v="120"/>
    <x v="0"/>
    <m/>
    <m/>
    <m/>
    <n v="0"/>
  </r>
  <r>
    <x v="3"/>
    <x v="2"/>
    <n v="1"/>
    <n v="0"/>
    <n v="1"/>
    <n v="0"/>
    <n v="6"/>
    <n v="6"/>
    <n v="10"/>
    <x v="2"/>
    <n v="10"/>
    <n v="10"/>
    <n v="120"/>
    <n v="120"/>
    <x v="0"/>
    <m/>
    <m/>
    <m/>
    <n v="0"/>
  </r>
  <r>
    <x v="3"/>
    <x v="2"/>
    <n v="1"/>
    <n v="0"/>
    <n v="1"/>
    <n v="0"/>
    <n v="6"/>
    <n v="6"/>
    <n v="10"/>
    <x v="2"/>
    <n v="10"/>
    <n v="10"/>
    <n v="120"/>
    <n v="120"/>
    <x v="0"/>
    <m/>
    <m/>
    <m/>
    <n v="0"/>
  </r>
  <r>
    <x v="3"/>
    <x v="2"/>
    <n v="1"/>
    <n v="0"/>
    <n v="1"/>
    <n v="0"/>
    <n v="6"/>
    <n v="6"/>
    <n v="10"/>
    <x v="2"/>
    <n v="10"/>
    <n v="10"/>
    <n v="120"/>
    <n v="120"/>
    <x v="0"/>
    <m/>
    <m/>
    <m/>
    <n v="0"/>
  </r>
  <r>
    <x v="3"/>
    <x v="8"/>
    <n v="1"/>
    <n v="0"/>
    <n v="1"/>
    <n v="0"/>
    <n v="9"/>
    <n v="9"/>
    <n v="15"/>
    <x v="4"/>
    <n v="4"/>
    <n v="4"/>
    <n v="120"/>
    <n v="120"/>
    <x v="0"/>
    <m/>
    <m/>
    <m/>
    <n v="0"/>
  </r>
  <r>
    <x v="3"/>
    <x v="8"/>
    <n v="1"/>
    <n v="0"/>
    <n v="1"/>
    <n v="0"/>
    <n v="9"/>
    <n v="9"/>
    <n v="15"/>
    <x v="4"/>
    <n v="4"/>
    <n v="4"/>
    <n v="120"/>
    <n v="120"/>
    <x v="0"/>
    <m/>
    <m/>
    <m/>
    <n v="0"/>
  </r>
  <r>
    <x v="3"/>
    <x v="8"/>
    <n v="1"/>
    <n v="0"/>
    <n v="1"/>
    <n v="0"/>
    <n v="9"/>
    <n v="9"/>
    <n v="15"/>
    <x v="4"/>
    <n v="4"/>
    <n v="4"/>
    <n v="120"/>
    <n v="120"/>
    <x v="0"/>
    <m/>
    <m/>
    <m/>
    <n v="0"/>
  </r>
  <r>
    <x v="3"/>
    <x v="9"/>
    <n v="1"/>
    <n v="0"/>
    <n v="1"/>
    <n v="0"/>
    <n v="9"/>
    <n v="9"/>
    <n v="12"/>
    <x v="0"/>
    <n v="18"/>
    <n v="18"/>
    <n v="120"/>
    <n v="120"/>
    <x v="0"/>
    <m/>
    <m/>
    <m/>
    <n v="0"/>
  </r>
  <r>
    <x v="3"/>
    <x v="9"/>
    <n v="1"/>
    <n v="0"/>
    <n v="1"/>
    <n v="0"/>
    <n v="9"/>
    <n v="9"/>
    <n v="12"/>
    <x v="0"/>
    <n v="18"/>
    <n v="18"/>
    <n v="120"/>
    <n v="120"/>
    <x v="0"/>
    <m/>
    <m/>
    <m/>
    <n v="0"/>
  </r>
  <r>
    <x v="3"/>
    <x v="9"/>
    <n v="1"/>
    <n v="0"/>
    <n v="1"/>
    <n v="0"/>
    <n v="9"/>
    <n v="9"/>
    <n v="12"/>
    <x v="0"/>
    <n v="18"/>
    <n v="18"/>
    <n v="120"/>
    <n v="120"/>
    <x v="0"/>
    <m/>
    <m/>
    <m/>
    <n v="0"/>
  </r>
  <r>
    <x v="4"/>
    <x v="10"/>
    <n v="1"/>
    <n v="0"/>
    <n v="1"/>
    <n v="0"/>
    <n v="9"/>
    <n v="9"/>
    <n v="10"/>
    <x v="2"/>
    <n v="20"/>
    <n v="20"/>
    <n v="120"/>
    <n v="120"/>
    <x v="0"/>
    <m/>
    <m/>
    <m/>
    <n v="0"/>
  </r>
  <r>
    <x v="4"/>
    <x v="10"/>
    <n v="1"/>
    <n v="0"/>
    <n v="1"/>
    <n v="0"/>
    <n v="9"/>
    <n v="9"/>
    <n v="5"/>
    <x v="3"/>
    <n v="60"/>
    <n v="60"/>
    <n v="120"/>
    <n v="120"/>
    <x v="0"/>
    <m/>
    <m/>
    <m/>
    <n v="0"/>
  </r>
  <r>
    <x v="4"/>
    <x v="10"/>
    <n v="1"/>
    <n v="0"/>
    <n v="1"/>
    <n v="0"/>
    <n v="9"/>
    <n v="9"/>
    <n v="5"/>
    <x v="3"/>
    <n v="80"/>
    <n v="80"/>
    <n v="120"/>
    <n v="120"/>
    <x v="0"/>
    <m/>
    <m/>
    <m/>
    <n v="0"/>
  </r>
  <r>
    <x v="4"/>
    <x v="10"/>
    <n v="1"/>
    <n v="0"/>
    <n v="1"/>
    <n v="0"/>
    <n v="9"/>
    <n v="9"/>
    <n v="5"/>
    <x v="3"/>
    <n v="90"/>
    <n v="90"/>
    <n v="120"/>
    <n v="120"/>
    <x v="0"/>
    <m/>
    <m/>
    <m/>
    <n v="0"/>
  </r>
  <r>
    <x v="4"/>
    <x v="10"/>
    <n v="1"/>
    <n v="0"/>
    <n v="1"/>
    <n v="0"/>
    <n v="9"/>
    <n v="9"/>
    <n v="2"/>
    <x v="7"/>
    <n v="100"/>
    <n v="100"/>
    <n v="120"/>
    <n v="120"/>
    <x v="0"/>
    <m/>
    <m/>
    <m/>
    <n v="0"/>
  </r>
  <r>
    <x v="4"/>
    <x v="10"/>
    <n v="1"/>
    <n v="0"/>
    <n v="1"/>
    <n v="0"/>
    <n v="9"/>
    <n v="9"/>
    <n v="3"/>
    <x v="6"/>
    <n v="105"/>
    <n v="105"/>
    <n v="120"/>
    <n v="120"/>
    <x v="0"/>
    <m/>
    <m/>
    <m/>
    <n v="0"/>
  </r>
  <r>
    <x v="4"/>
    <x v="11"/>
    <n v="1"/>
    <n v="0"/>
    <n v="1"/>
    <n v="0"/>
    <n v="9"/>
    <n v="9"/>
    <n v="10"/>
    <x v="2"/>
    <n v="70"/>
    <n v="70"/>
    <n v="120"/>
    <n v="120"/>
    <x v="0"/>
    <m/>
    <m/>
    <m/>
    <n v="0"/>
  </r>
  <r>
    <x v="4"/>
    <x v="11"/>
    <n v="1"/>
    <n v="0"/>
    <n v="1"/>
    <n v="0"/>
    <n v="9"/>
    <n v="9"/>
    <n v="10"/>
    <x v="2"/>
    <n v="70"/>
    <n v="70"/>
    <n v="120"/>
    <n v="120"/>
    <x v="0"/>
    <m/>
    <m/>
    <m/>
    <n v="0"/>
  </r>
  <r>
    <x v="4"/>
    <x v="11"/>
    <n v="1"/>
    <n v="0"/>
    <n v="1"/>
    <n v="0"/>
    <n v="9"/>
    <n v="9"/>
    <n v="10"/>
    <x v="2"/>
    <n v="70"/>
    <n v="70"/>
    <n v="120"/>
    <n v="120"/>
    <x v="0"/>
    <m/>
    <m/>
    <m/>
    <n v="0"/>
  </r>
  <r>
    <x v="4"/>
    <x v="12"/>
    <n v="1"/>
    <n v="0"/>
    <n v="1"/>
    <n v="0"/>
    <n v="9"/>
    <n v="9"/>
    <n v="10"/>
    <x v="2"/>
    <n v="160"/>
    <n v="160"/>
    <n v="120"/>
    <n v="120"/>
    <x v="0"/>
    <m/>
    <m/>
    <m/>
    <n v="0"/>
  </r>
  <r>
    <x v="4"/>
    <x v="12"/>
    <n v="1"/>
    <n v="0"/>
    <n v="1"/>
    <n v="0"/>
    <n v="9"/>
    <n v="9"/>
    <n v="10"/>
    <x v="2"/>
    <n v="160"/>
    <n v="160"/>
    <n v="120"/>
    <n v="120"/>
    <x v="0"/>
    <m/>
    <m/>
    <m/>
    <n v="0"/>
  </r>
  <r>
    <x v="4"/>
    <x v="12"/>
    <n v="1"/>
    <n v="0"/>
    <n v="1"/>
    <n v="0"/>
    <n v="9"/>
    <n v="9"/>
    <n v="10"/>
    <x v="2"/>
    <n v="160"/>
    <n v="160"/>
    <n v="120"/>
    <n v="120"/>
    <x v="0"/>
    <m/>
    <m/>
    <m/>
    <n v="0"/>
  </r>
  <r>
    <x v="5"/>
    <x v="4"/>
    <n v="1"/>
    <n v="0"/>
    <n v="1"/>
    <n v="0"/>
    <n v="9"/>
    <n v="9"/>
    <n v="8"/>
    <x v="1"/>
    <n v="60"/>
    <n v="60"/>
    <n v="120"/>
    <n v="120"/>
    <x v="0"/>
    <m/>
    <m/>
    <m/>
    <n v="0"/>
  </r>
  <r>
    <x v="5"/>
    <x v="4"/>
    <n v="1"/>
    <n v="0"/>
    <n v="1"/>
    <n v="0"/>
    <n v="9"/>
    <n v="9"/>
    <n v="6"/>
    <x v="5"/>
    <n v="90"/>
    <n v="90"/>
    <n v="120"/>
    <n v="120"/>
    <x v="0"/>
    <m/>
    <m/>
    <m/>
    <n v="0"/>
  </r>
  <r>
    <x v="5"/>
    <x v="4"/>
    <n v="1"/>
    <n v="0"/>
    <n v="1"/>
    <n v="0"/>
    <n v="9"/>
    <n v="9"/>
    <n v="5"/>
    <x v="3"/>
    <n v="110"/>
    <n v="110"/>
    <n v="120"/>
    <n v="120"/>
    <x v="0"/>
    <m/>
    <m/>
    <m/>
    <n v="0"/>
  </r>
  <r>
    <x v="5"/>
    <x v="4"/>
    <n v="1"/>
    <n v="0"/>
    <n v="1"/>
    <n v="0"/>
    <n v="9"/>
    <n v="9"/>
    <n v="5"/>
    <x v="3"/>
    <n v="110"/>
    <n v="110"/>
    <n v="120"/>
    <n v="120"/>
    <x v="0"/>
    <m/>
    <m/>
    <m/>
    <n v="0"/>
  </r>
  <r>
    <x v="5"/>
    <x v="4"/>
    <n v="1"/>
    <n v="0"/>
    <n v="1"/>
    <n v="0"/>
    <n v="9"/>
    <n v="9"/>
    <n v="3"/>
    <x v="6"/>
    <n v="120"/>
    <n v="120"/>
    <n v="120"/>
    <n v="120"/>
    <x v="0"/>
    <m/>
    <m/>
    <m/>
    <n v="0"/>
  </r>
  <r>
    <x v="5"/>
    <x v="4"/>
    <n v="1"/>
    <n v="0"/>
    <n v="1"/>
    <n v="0"/>
    <n v="9"/>
    <n v="9"/>
    <n v="3"/>
    <x v="6"/>
    <n v="120"/>
    <n v="120"/>
    <n v="120"/>
    <n v="120"/>
    <x v="0"/>
    <m/>
    <m/>
    <m/>
    <n v="0"/>
  </r>
  <r>
    <x v="5"/>
    <x v="5"/>
    <n v="1"/>
    <n v="0"/>
    <n v="1"/>
    <n v="0"/>
    <n v="9"/>
    <n v="9"/>
    <n v="10"/>
    <x v="2"/>
    <n v="50"/>
    <n v="50"/>
    <n v="120"/>
    <n v="120"/>
    <x v="0"/>
    <m/>
    <m/>
    <m/>
    <n v="0"/>
  </r>
  <r>
    <x v="5"/>
    <x v="5"/>
    <n v="1"/>
    <n v="0"/>
    <n v="1"/>
    <n v="0"/>
    <n v="9"/>
    <n v="9"/>
    <n v="10"/>
    <x v="2"/>
    <n v="50"/>
    <n v="50"/>
    <n v="120"/>
    <n v="120"/>
    <x v="0"/>
    <m/>
    <m/>
    <m/>
    <n v="0"/>
  </r>
  <r>
    <x v="5"/>
    <x v="5"/>
    <n v="1"/>
    <n v="0"/>
    <n v="1"/>
    <n v="0"/>
    <n v="9"/>
    <n v="9"/>
    <n v="10"/>
    <x v="2"/>
    <n v="50"/>
    <n v="50"/>
    <n v="120"/>
    <n v="120"/>
    <x v="0"/>
    <m/>
    <m/>
    <m/>
    <n v="0"/>
  </r>
  <r>
    <x v="5"/>
    <x v="13"/>
    <n v="1"/>
    <n v="0"/>
    <n v="1"/>
    <n v="0"/>
    <n v="9"/>
    <n v="9"/>
    <n v="12"/>
    <x v="0"/>
    <n v="16"/>
    <n v="16"/>
    <n v="120"/>
    <n v="120"/>
    <x v="0"/>
    <m/>
    <m/>
    <m/>
    <n v="0"/>
  </r>
  <r>
    <x v="5"/>
    <x v="13"/>
    <n v="1"/>
    <n v="0"/>
    <n v="1"/>
    <n v="0"/>
    <n v="9"/>
    <n v="9"/>
    <n v="12"/>
    <x v="0"/>
    <n v="16"/>
    <n v="16"/>
    <n v="120"/>
    <n v="120"/>
    <x v="0"/>
    <m/>
    <m/>
    <m/>
    <n v="0"/>
  </r>
  <r>
    <x v="5"/>
    <x v="13"/>
    <n v="1"/>
    <n v="0"/>
    <n v="1"/>
    <n v="0"/>
    <n v="9"/>
    <n v="9"/>
    <n v="12"/>
    <x v="0"/>
    <n v="16"/>
    <n v="16"/>
    <n v="120"/>
    <n v="120"/>
    <x v="0"/>
    <m/>
    <m/>
    <m/>
    <n v="0"/>
  </r>
  <r>
    <x v="5"/>
    <x v="1"/>
    <n v="1"/>
    <n v="0"/>
    <n v="1"/>
    <n v="0"/>
    <n v="9"/>
    <n v="9"/>
    <n v="8"/>
    <x v="1"/>
    <n v="45"/>
    <n v="45"/>
    <n v="120"/>
    <n v="120"/>
    <x v="0"/>
    <m/>
    <m/>
    <m/>
    <n v="0"/>
  </r>
  <r>
    <x v="5"/>
    <x v="1"/>
    <n v="1"/>
    <n v="0"/>
    <n v="1"/>
    <n v="0"/>
    <n v="9"/>
    <n v="9"/>
    <n v="8"/>
    <x v="1"/>
    <n v="45"/>
    <n v="45"/>
    <n v="120"/>
    <n v="120"/>
    <x v="0"/>
    <m/>
    <m/>
    <m/>
    <n v="0"/>
  </r>
  <r>
    <x v="5"/>
    <x v="1"/>
    <n v="1"/>
    <n v="0"/>
    <n v="1"/>
    <n v="0"/>
    <n v="9"/>
    <n v="9"/>
    <n v="8"/>
    <x v="1"/>
    <n v="45"/>
    <n v="45"/>
    <n v="120"/>
    <n v="120"/>
    <x v="0"/>
    <m/>
    <m/>
    <m/>
    <n v="0"/>
  </r>
  <r>
    <x v="6"/>
    <x v="0"/>
    <n v="1"/>
    <n v="0"/>
    <n v="1"/>
    <n v="0"/>
    <n v="9"/>
    <n v="9"/>
    <n v="8"/>
    <x v="1"/>
    <n v="20"/>
    <n v="20"/>
    <n v="120"/>
    <n v="120"/>
    <x v="0"/>
    <m/>
    <m/>
    <m/>
    <n v="0"/>
  </r>
  <r>
    <x v="6"/>
    <x v="0"/>
    <n v="1"/>
    <n v="0"/>
    <n v="1"/>
    <n v="0"/>
    <n v="9"/>
    <n v="9"/>
    <n v="8"/>
    <x v="1"/>
    <n v="40"/>
    <n v="40"/>
    <n v="120"/>
    <n v="120"/>
    <x v="0"/>
    <m/>
    <m/>
    <m/>
    <n v="0"/>
  </r>
  <r>
    <x v="6"/>
    <x v="0"/>
    <n v="1"/>
    <n v="0"/>
    <n v="1"/>
    <n v="0"/>
    <n v="9"/>
    <n v="9"/>
    <n v="6"/>
    <x v="5"/>
    <n v="50"/>
    <n v="50"/>
    <n v="120"/>
    <n v="120"/>
    <x v="0"/>
    <m/>
    <m/>
    <m/>
    <n v="0"/>
  </r>
  <r>
    <x v="6"/>
    <x v="0"/>
    <n v="1"/>
    <n v="0"/>
    <n v="1"/>
    <n v="0"/>
    <n v="8"/>
    <n v="8"/>
    <n v="5"/>
    <x v="3"/>
    <n v="60"/>
    <n v="60"/>
    <n v="120"/>
    <n v="120"/>
    <x v="0"/>
    <m/>
    <m/>
    <m/>
    <n v="0"/>
  </r>
  <r>
    <x v="6"/>
    <x v="0"/>
    <n v="1"/>
    <n v="0"/>
    <n v="1"/>
    <n v="0"/>
    <n v="8"/>
    <n v="8"/>
    <n v="5"/>
    <x v="3"/>
    <n v="60"/>
    <n v="60"/>
    <n v="120"/>
    <n v="120"/>
    <x v="0"/>
    <m/>
    <m/>
    <m/>
    <n v="0"/>
  </r>
  <r>
    <x v="6"/>
    <x v="0"/>
    <n v="1"/>
    <n v="0"/>
    <n v="1"/>
    <n v="0"/>
    <n v="9"/>
    <n v="9"/>
    <n v="4"/>
    <x v="8"/>
    <n v="60"/>
    <n v="60"/>
    <n v="120"/>
    <n v="120"/>
    <x v="0"/>
    <m/>
    <m/>
    <m/>
    <n v="0"/>
  </r>
  <r>
    <x v="6"/>
    <x v="0"/>
    <n v="1"/>
    <n v="0"/>
    <n v="1"/>
    <n v="0"/>
    <n v="8"/>
    <n v="8"/>
    <n v="8"/>
    <x v="1"/>
    <n v="50"/>
    <n v="50"/>
    <n v="120"/>
    <n v="120"/>
    <x v="0"/>
    <m/>
    <m/>
    <m/>
    <n v="0"/>
  </r>
  <r>
    <x v="6"/>
    <x v="2"/>
    <n v="1"/>
    <n v="0"/>
    <n v="1"/>
    <n v="0"/>
    <n v="6"/>
    <n v="6"/>
    <n v="10"/>
    <x v="2"/>
    <n v="10"/>
    <n v="10"/>
    <n v="120"/>
    <n v="120"/>
    <x v="0"/>
    <m/>
    <m/>
    <m/>
    <n v="0"/>
  </r>
  <r>
    <x v="6"/>
    <x v="2"/>
    <n v="1"/>
    <n v="0"/>
    <n v="1"/>
    <n v="0"/>
    <n v="8"/>
    <n v="8"/>
    <n v="10"/>
    <x v="2"/>
    <n v="14"/>
    <n v="14"/>
    <n v="120"/>
    <n v="120"/>
    <x v="0"/>
    <m/>
    <m/>
    <m/>
    <n v="0"/>
  </r>
  <r>
    <x v="6"/>
    <x v="2"/>
    <n v="1"/>
    <n v="0"/>
    <n v="1"/>
    <n v="0"/>
    <n v="8"/>
    <n v="8"/>
    <n v="10"/>
    <x v="2"/>
    <n v="14"/>
    <n v="14"/>
    <n v="120"/>
    <n v="120"/>
    <x v="0"/>
    <m/>
    <m/>
    <m/>
    <n v="0"/>
  </r>
  <r>
    <x v="6"/>
    <x v="2"/>
    <n v="1"/>
    <n v="0"/>
    <n v="1"/>
    <n v="0"/>
    <n v="8"/>
    <n v="8"/>
    <n v="10"/>
    <x v="2"/>
    <n v="12"/>
    <n v="12"/>
    <n v="120"/>
    <n v="120"/>
    <x v="0"/>
    <m/>
    <m/>
    <m/>
    <n v="0"/>
  </r>
  <r>
    <x v="6"/>
    <x v="14"/>
    <n v="1"/>
    <n v="0"/>
    <n v="1"/>
    <n v="0"/>
    <n v="9"/>
    <n v="9"/>
    <n v="10"/>
    <x v="2"/>
    <n v="23"/>
    <n v="23"/>
    <n v="120"/>
    <n v="120"/>
    <x v="0"/>
    <m/>
    <m/>
    <m/>
    <n v="0"/>
  </r>
  <r>
    <x v="6"/>
    <x v="14"/>
    <n v="1"/>
    <n v="0"/>
    <n v="1"/>
    <n v="0"/>
    <n v="9"/>
    <n v="9"/>
    <n v="10"/>
    <x v="2"/>
    <n v="23"/>
    <n v="23"/>
    <n v="120"/>
    <n v="120"/>
    <x v="0"/>
    <m/>
    <m/>
    <m/>
    <n v="0"/>
  </r>
  <r>
    <x v="6"/>
    <x v="14"/>
    <n v="1"/>
    <n v="0"/>
    <n v="1"/>
    <n v="0"/>
    <n v="9"/>
    <n v="9"/>
    <n v="10"/>
    <x v="2"/>
    <n v="23"/>
    <n v="23"/>
    <n v="120"/>
    <n v="120"/>
    <x v="0"/>
    <m/>
    <m/>
    <m/>
    <n v="0"/>
  </r>
  <r>
    <x v="7"/>
    <x v="10"/>
    <n v="1"/>
    <n v="0"/>
    <n v="1"/>
    <n v="0"/>
    <n v="9"/>
    <n v="9"/>
    <n v="10"/>
    <x v="2"/>
    <n v="20"/>
    <n v="20"/>
    <n v="120"/>
    <n v="120"/>
    <x v="0"/>
    <m/>
    <m/>
    <m/>
    <n v="0"/>
  </r>
  <r>
    <x v="7"/>
    <x v="10"/>
    <n v="1"/>
    <n v="0"/>
    <n v="1"/>
    <n v="0"/>
    <n v="9"/>
    <n v="9"/>
    <n v="5"/>
    <x v="3"/>
    <n v="60"/>
    <n v="60"/>
    <n v="120"/>
    <n v="120"/>
    <x v="0"/>
    <m/>
    <m/>
    <m/>
    <n v="0"/>
  </r>
  <r>
    <x v="7"/>
    <x v="10"/>
    <n v="1"/>
    <n v="0"/>
    <n v="1"/>
    <n v="0"/>
    <n v="9"/>
    <n v="9"/>
    <n v="3"/>
    <x v="6"/>
    <n v="90"/>
    <n v="90"/>
    <n v="120"/>
    <n v="120"/>
    <x v="0"/>
    <m/>
    <m/>
    <m/>
    <n v="0"/>
  </r>
  <r>
    <x v="7"/>
    <x v="10"/>
    <n v="1"/>
    <n v="0"/>
    <n v="1"/>
    <n v="0"/>
    <n v="7"/>
    <n v="7"/>
    <n v="3"/>
    <x v="6"/>
    <n v="100"/>
    <n v="100"/>
    <n v="120"/>
    <n v="120"/>
    <x v="0"/>
    <m/>
    <m/>
    <m/>
    <n v="0"/>
  </r>
  <r>
    <x v="7"/>
    <x v="10"/>
    <n v="1"/>
    <n v="0"/>
    <n v="1"/>
    <n v="0"/>
    <n v="9.5"/>
    <n v="9.5"/>
    <n v="3"/>
    <x v="6"/>
    <n v="105"/>
    <n v="105"/>
    <n v="120"/>
    <n v="120"/>
    <x v="0"/>
    <m/>
    <m/>
    <m/>
    <n v="0"/>
  </r>
  <r>
    <x v="7"/>
    <x v="10"/>
    <n v="1"/>
    <n v="0"/>
    <n v="1"/>
    <n v="0"/>
    <n v="9"/>
    <n v="9"/>
    <n v="5"/>
    <x v="3"/>
    <n v="80"/>
    <n v="80"/>
    <n v="120"/>
    <n v="120"/>
    <x v="0"/>
    <m/>
    <m/>
    <m/>
    <n v="0"/>
  </r>
  <r>
    <x v="7"/>
    <x v="15"/>
    <n v="1"/>
    <n v="0"/>
    <n v="1"/>
    <n v="0"/>
    <n v="9"/>
    <n v="9"/>
    <n v="10"/>
    <x v="2"/>
    <n v="120"/>
    <n v="120"/>
    <n v="120"/>
    <n v="120"/>
    <x v="0"/>
    <m/>
    <m/>
    <m/>
    <n v="0"/>
  </r>
  <r>
    <x v="7"/>
    <x v="15"/>
    <n v="1"/>
    <n v="0"/>
    <n v="1"/>
    <n v="0"/>
    <n v="9"/>
    <n v="9"/>
    <n v="10"/>
    <x v="2"/>
    <n v="120"/>
    <n v="120"/>
    <n v="120"/>
    <n v="120"/>
    <x v="0"/>
    <m/>
    <m/>
    <m/>
    <n v="0"/>
  </r>
  <r>
    <x v="7"/>
    <x v="15"/>
    <n v="1"/>
    <n v="0"/>
    <n v="1"/>
    <n v="0"/>
    <n v="9"/>
    <n v="9"/>
    <n v="10"/>
    <x v="2"/>
    <n v="120"/>
    <n v="120"/>
    <n v="120"/>
    <n v="120"/>
    <x v="0"/>
    <m/>
    <m/>
    <m/>
    <n v="0"/>
  </r>
  <r>
    <x v="7"/>
    <x v="11"/>
    <n v="1"/>
    <n v="0"/>
    <n v="1"/>
    <n v="0"/>
    <n v="9"/>
    <n v="9"/>
    <n v="12"/>
    <x v="0"/>
    <n v="57"/>
    <n v="57"/>
    <n v="120"/>
    <n v="120"/>
    <x v="0"/>
    <m/>
    <m/>
    <m/>
    <n v="0"/>
  </r>
  <r>
    <x v="7"/>
    <x v="11"/>
    <n v="1"/>
    <n v="0"/>
    <n v="1"/>
    <n v="0"/>
    <n v="9"/>
    <n v="9"/>
    <n v="12"/>
    <x v="0"/>
    <n v="57"/>
    <n v="57"/>
    <n v="120"/>
    <n v="120"/>
    <x v="0"/>
    <m/>
    <m/>
    <m/>
    <n v="0"/>
  </r>
  <r>
    <x v="7"/>
    <x v="11"/>
    <n v="1"/>
    <n v="0"/>
    <n v="1"/>
    <n v="0"/>
    <n v="9"/>
    <n v="9"/>
    <n v="12"/>
    <x v="0"/>
    <n v="57"/>
    <n v="57"/>
    <n v="120"/>
    <n v="120"/>
    <x v="0"/>
    <m/>
    <m/>
    <m/>
    <n v="0"/>
  </r>
  <r>
    <x v="7"/>
    <x v="16"/>
    <n v="1"/>
    <n v="0"/>
    <n v="1"/>
    <n v="0"/>
    <n v="9"/>
    <n v="9"/>
    <n v="12"/>
    <x v="0"/>
    <n v="27"/>
    <n v="27"/>
    <n v="120"/>
    <n v="120"/>
    <x v="0"/>
    <m/>
    <m/>
    <m/>
    <n v="0"/>
  </r>
  <r>
    <x v="7"/>
    <x v="16"/>
    <n v="1"/>
    <n v="0"/>
    <n v="1"/>
    <n v="0"/>
    <n v="9"/>
    <n v="9"/>
    <n v="12"/>
    <x v="0"/>
    <n v="27"/>
    <n v="27"/>
    <n v="120"/>
    <n v="120"/>
    <x v="0"/>
    <m/>
    <m/>
    <m/>
    <n v="0"/>
  </r>
  <r>
    <x v="7"/>
    <x v="16"/>
    <n v="1"/>
    <n v="0"/>
    <n v="1"/>
    <n v="0"/>
    <n v="9"/>
    <n v="9"/>
    <n v="12"/>
    <x v="0"/>
    <n v="27"/>
    <n v="27"/>
    <n v="120"/>
    <n v="120"/>
    <x v="0"/>
    <m/>
    <m/>
    <m/>
    <n v="0"/>
  </r>
  <r>
    <x v="8"/>
    <x v="10"/>
    <n v="1"/>
    <n v="0"/>
    <n v="1"/>
    <n v="0"/>
    <n v="9"/>
    <n v="9"/>
    <n v="10"/>
    <x v="2"/>
    <n v="20"/>
    <n v="20"/>
    <n v="120"/>
    <n v="120"/>
    <x v="0"/>
    <m/>
    <m/>
    <m/>
    <n v="0"/>
  </r>
  <r>
    <x v="8"/>
    <x v="10"/>
    <n v="1"/>
    <n v="0"/>
    <n v="1"/>
    <n v="0"/>
    <n v="9"/>
    <n v="9"/>
    <n v="5"/>
    <x v="3"/>
    <n v="60"/>
    <n v="60"/>
    <n v="120"/>
    <n v="120"/>
    <x v="0"/>
    <m/>
    <m/>
    <m/>
    <n v="0"/>
  </r>
  <r>
    <x v="8"/>
    <x v="10"/>
    <n v="1"/>
    <n v="0"/>
    <n v="1"/>
    <n v="0"/>
    <n v="7"/>
    <n v="7"/>
    <n v="5"/>
    <x v="3"/>
    <n v="80"/>
    <n v="80"/>
    <n v="120"/>
    <n v="120"/>
    <x v="0"/>
    <m/>
    <m/>
    <m/>
    <n v="0"/>
  </r>
  <r>
    <x v="8"/>
    <x v="10"/>
    <n v="1"/>
    <n v="0"/>
    <n v="1"/>
    <n v="0"/>
    <n v="7"/>
    <n v="7"/>
    <n v="5"/>
    <x v="3"/>
    <n v="80"/>
    <n v="80"/>
    <n v="120"/>
    <n v="120"/>
    <x v="0"/>
    <m/>
    <m/>
    <m/>
    <n v="0"/>
  </r>
  <r>
    <x v="8"/>
    <x v="12"/>
    <n v="1"/>
    <n v="0"/>
    <n v="1"/>
    <n v="0"/>
    <n v="9"/>
    <n v="9"/>
    <n v="12"/>
    <x v="0"/>
    <n v="80"/>
    <n v="80"/>
    <n v="120"/>
    <n v="120"/>
    <x v="0"/>
    <m/>
    <m/>
    <m/>
    <n v="0"/>
  </r>
  <r>
    <x v="8"/>
    <x v="12"/>
    <n v="1"/>
    <n v="0"/>
    <n v="1"/>
    <n v="0"/>
    <n v="9"/>
    <n v="9"/>
    <n v="12"/>
    <x v="0"/>
    <n v="80"/>
    <n v="80"/>
    <n v="120"/>
    <n v="120"/>
    <x v="0"/>
    <m/>
    <m/>
    <m/>
    <n v="0"/>
  </r>
  <r>
    <x v="8"/>
    <x v="12"/>
    <n v="1"/>
    <n v="0"/>
    <n v="1"/>
    <n v="0"/>
    <n v="9"/>
    <n v="9"/>
    <n v="12"/>
    <x v="0"/>
    <n v="80"/>
    <n v="80"/>
    <n v="120"/>
    <n v="120"/>
    <x v="0"/>
    <m/>
    <m/>
    <m/>
    <n v="0"/>
  </r>
  <r>
    <x v="8"/>
    <x v="17"/>
    <n v="1"/>
    <n v="0"/>
    <n v="1"/>
    <n v="0"/>
    <n v="9"/>
    <n v="9"/>
    <n v="12"/>
    <x v="0"/>
    <n v="25"/>
    <n v="25"/>
    <n v="120"/>
    <n v="120"/>
    <x v="0"/>
    <m/>
    <m/>
    <m/>
    <n v="0"/>
  </r>
  <r>
    <x v="8"/>
    <x v="17"/>
    <n v="1"/>
    <n v="0"/>
    <n v="1"/>
    <n v="0"/>
    <n v="9"/>
    <n v="9"/>
    <n v="12"/>
    <x v="0"/>
    <n v="25"/>
    <n v="25"/>
    <n v="120"/>
    <n v="120"/>
    <x v="0"/>
    <m/>
    <m/>
    <m/>
    <n v="0"/>
  </r>
  <r>
    <x v="8"/>
    <x v="17"/>
    <n v="1"/>
    <n v="0"/>
    <n v="1"/>
    <n v="0"/>
    <n v="9"/>
    <n v="9"/>
    <n v="12"/>
    <x v="0"/>
    <n v="25"/>
    <n v="25"/>
    <n v="120"/>
    <n v="120"/>
    <x v="0"/>
    <m/>
    <m/>
    <m/>
    <n v="0"/>
  </r>
  <r>
    <x v="8"/>
    <x v="18"/>
    <n v="1"/>
    <n v="0"/>
    <n v="1"/>
    <n v="0"/>
    <n v="9"/>
    <n v="9"/>
    <n v="10"/>
    <x v="2"/>
    <n v="32"/>
    <n v="32"/>
    <n v="120"/>
    <n v="120"/>
    <x v="0"/>
    <m/>
    <m/>
    <m/>
    <n v="0"/>
  </r>
  <r>
    <x v="8"/>
    <x v="18"/>
    <n v="1"/>
    <n v="0"/>
    <n v="1"/>
    <n v="0"/>
    <n v="9"/>
    <n v="9"/>
    <n v="10"/>
    <x v="2"/>
    <n v="32"/>
    <n v="32"/>
    <n v="120"/>
    <n v="120"/>
    <x v="0"/>
    <m/>
    <m/>
    <m/>
    <n v="0"/>
  </r>
  <r>
    <x v="8"/>
    <x v="18"/>
    <n v="1"/>
    <n v="0"/>
    <n v="1"/>
    <n v="0"/>
    <n v="9"/>
    <n v="9"/>
    <n v="10"/>
    <x v="2"/>
    <n v="32"/>
    <n v="32"/>
    <n v="120"/>
    <n v="120"/>
    <x v="0"/>
    <m/>
    <m/>
    <m/>
    <n v="0"/>
  </r>
  <r>
    <x v="9"/>
    <x v="0"/>
    <n v="1"/>
    <n v="0"/>
    <n v="1"/>
    <n v="0"/>
    <n v="9"/>
    <n v="9"/>
    <n v="10"/>
    <x v="2"/>
    <n v="20"/>
    <n v="20"/>
    <n v="120"/>
    <n v="120"/>
    <x v="0"/>
    <m/>
    <m/>
    <m/>
    <n v="0"/>
  </r>
  <r>
    <x v="9"/>
    <x v="0"/>
    <n v="1"/>
    <n v="0"/>
    <n v="1"/>
    <n v="0"/>
    <n v="9"/>
    <n v="9"/>
    <n v="8"/>
    <x v="1"/>
    <n v="40"/>
    <n v="40"/>
    <n v="120"/>
    <n v="120"/>
    <x v="0"/>
    <m/>
    <m/>
    <m/>
    <n v="0"/>
  </r>
  <r>
    <x v="9"/>
    <x v="0"/>
    <n v="1"/>
    <n v="0"/>
    <n v="1"/>
    <n v="0"/>
    <n v="9"/>
    <n v="9"/>
    <n v="6"/>
    <x v="5"/>
    <n v="50"/>
    <n v="50"/>
    <n v="120"/>
    <n v="120"/>
    <x v="0"/>
    <m/>
    <m/>
    <m/>
    <n v="0"/>
  </r>
  <r>
    <x v="9"/>
    <x v="0"/>
    <n v="1"/>
    <n v="0"/>
    <n v="1"/>
    <n v="0"/>
    <n v="9"/>
    <n v="9"/>
    <n v="5"/>
    <x v="3"/>
    <n v="60"/>
    <n v="60"/>
    <n v="120"/>
    <n v="120"/>
    <x v="0"/>
    <m/>
    <m/>
    <m/>
    <n v="0"/>
  </r>
  <r>
    <x v="9"/>
    <x v="0"/>
    <n v="1"/>
    <n v="0"/>
    <n v="1"/>
    <n v="0"/>
    <n v="9"/>
    <n v="9"/>
    <n v="5"/>
    <x v="3"/>
    <n v="60"/>
    <n v="60"/>
    <n v="120"/>
    <n v="120"/>
    <x v="0"/>
    <m/>
    <m/>
    <m/>
    <n v="0"/>
  </r>
  <r>
    <x v="9"/>
    <x v="0"/>
    <n v="1"/>
    <n v="0"/>
    <n v="1"/>
    <n v="0"/>
    <n v="9"/>
    <n v="9"/>
    <n v="3"/>
    <x v="6"/>
    <n v="62.5"/>
    <n v="62.5"/>
    <n v="120"/>
    <n v="120"/>
    <x v="0"/>
    <m/>
    <m/>
    <m/>
    <n v="0"/>
  </r>
  <r>
    <x v="9"/>
    <x v="8"/>
    <n v="1"/>
    <n v="0"/>
    <n v="1"/>
    <n v="0"/>
    <n v="9"/>
    <n v="9"/>
    <n v="10"/>
    <x v="2"/>
    <n v="6"/>
    <n v="6"/>
    <n v="120"/>
    <n v="120"/>
    <x v="0"/>
    <m/>
    <m/>
    <m/>
    <n v="0"/>
  </r>
  <r>
    <x v="9"/>
    <x v="8"/>
    <n v="1"/>
    <n v="0"/>
    <n v="1"/>
    <n v="0"/>
    <n v="9"/>
    <n v="9"/>
    <n v="10"/>
    <x v="2"/>
    <n v="6"/>
    <n v="6"/>
    <n v="120"/>
    <n v="120"/>
    <x v="0"/>
    <m/>
    <m/>
    <m/>
    <n v="0"/>
  </r>
  <r>
    <x v="9"/>
    <x v="8"/>
    <n v="1"/>
    <n v="0"/>
    <n v="1"/>
    <n v="0"/>
    <n v="9"/>
    <n v="9"/>
    <n v="10"/>
    <x v="2"/>
    <n v="6"/>
    <n v="6"/>
    <n v="120"/>
    <n v="120"/>
    <x v="0"/>
    <m/>
    <m/>
    <m/>
    <n v="0"/>
  </r>
  <r>
    <x v="9"/>
    <x v="19"/>
    <n v="1"/>
    <n v="0"/>
    <n v="1"/>
    <n v="0"/>
    <n v="8"/>
    <n v="8"/>
    <n v="10"/>
    <x v="2"/>
    <n v="20"/>
    <n v="20"/>
    <n v="120"/>
    <n v="120"/>
    <x v="0"/>
    <m/>
    <m/>
    <m/>
    <n v="0"/>
  </r>
  <r>
    <x v="9"/>
    <x v="19"/>
    <n v="1"/>
    <n v="0"/>
    <n v="1"/>
    <n v="0"/>
    <n v="8"/>
    <n v="8"/>
    <n v="10"/>
    <x v="2"/>
    <n v="20"/>
    <n v="20"/>
    <n v="120"/>
    <n v="120"/>
    <x v="0"/>
    <m/>
    <m/>
    <m/>
    <n v="0"/>
  </r>
  <r>
    <x v="9"/>
    <x v="19"/>
    <n v="1"/>
    <n v="0"/>
    <n v="1"/>
    <n v="0"/>
    <n v="8"/>
    <n v="8"/>
    <n v="10"/>
    <x v="2"/>
    <n v="20"/>
    <n v="20"/>
    <n v="120"/>
    <n v="120"/>
    <x v="0"/>
    <m/>
    <m/>
    <m/>
    <n v="0"/>
  </r>
  <r>
    <x v="9"/>
    <x v="20"/>
    <n v="1"/>
    <n v="0"/>
    <n v="1"/>
    <n v="0"/>
    <n v="9"/>
    <n v="9"/>
    <n v="10"/>
    <x v="2"/>
    <n v="60"/>
    <n v="60"/>
    <n v="120"/>
    <n v="120"/>
    <x v="0"/>
    <m/>
    <m/>
    <m/>
    <n v="0"/>
  </r>
  <r>
    <x v="9"/>
    <x v="20"/>
    <n v="1"/>
    <n v="0"/>
    <n v="1"/>
    <n v="0"/>
    <n v="9"/>
    <n v="9"/>
    <n v="10"/>
    <x v="2"/>
    <n v="60"/>
    <n v="60"/>
    <n v="120"/>
    <n v="120"/>
    <x v="0"/>
    <m/>
    <m/>
    <m/>
    <n v="0"/>
  </r>
  <r>
    <x v="9"/>
    <x v="20"/>
    <n v="1"/>
    <n v="0"/>
    <n v="1"/>
    <n v="0"/>
    <n v="9"/>
    <n v="9"/>
    <n v="10"/>
    <x v="2"/>
    <n v="60"/>
    <n v="60"/>
    <n v="120"/>
    <n v="120"/>
    <x v="0"/>
    <m/>
    <m/>
    <m/>
    <n v="0"/>
  </r>
  <r>
    <x v="9"/>
    <x v="9"/>
    <n v="1"/>
    <n v="0"/>
    <n v="1"/>
    <n v="0"/>
    <n v="9"/>
    <n v="9"/>
    <n v="12"/>
    <x v="0"/>
    <n v="12"/>
    <n v="12"/>
    <n v="120"/>
    <n v="120"/>
    <x v="0"/>
    <m/>
    <m/>
    <m/>
    <n v="0"/>
  </r>
  <r>
    <x v="9"/>
    <x v="9"/>
    <n v="1"/>
    <n v="0"/>
    <n v="1"/>
    <n v="0"/>
    <n v="9"/>
    <n v="9"/>
    <n v="12"/>
    <x v="0"/>
    <n v="12"/>
    <n v="12"/>
    <n v="120"/>
    <n v="120"/>
    <x v="0"/>
    <m/>
    <m/>
    <m/>
    <n v="0"/>
  </r>
  <r>
    <x v="9"/>
    <x v="9"/>
    <n v="1"/>
    <n v="0"/>
    <n v="1"/>
    <n v="0"/>
    <n v="9"/>
    <n v="9"/>
    <n v="12"/>
    <x v="0"/>
    <n v="12"/>
    <n v="12"/>
    <n v="120"/>
    <n v="120"/>
    <x v="0"/>
    <m/>
    <m/>
    <m/>
    <n v="0"/>
  </r>
  <r>
    <x v="10"/>
    <x v="10"/>
    <n v="1"/>
    <n v="0"/>
    <n v="1"/>
    <n v="0"/>
    <n v="9"/>
    <n v="9"/>
    <n v="10"/>
    <x v="2"/>
    <n v="20"/>
    <n v="20"/>
    <n v="120"/>
    <n v="120"/>
    <x v="0"/>
    <m/>
    <m/>
    <m/>
    <n v="0"/>
  </r>
  <r>
    <x v="10"/>
    <x v="10"/>
    <n v="1"/>
    <n v="0"/>
    <n v="1"/>
    <n v="0"/>
    <n v="9"/>
    <n v="9"/>
    <n v="5"/>
    <x v="3"/>
    <n v="60"/>
    <n v="60"/>
    <n v="120"/>
    <n v="120"/>
    <x v="0"/>
    <m/>
    <m/>
    <m/>
    <n v="0"/>
  </r>
  <r>
    <x v="10"/>
    <x v="10"/>
    <n v="1"/>
    <n v="0"/>
    <n v="1"/>
    <n v="0"/>
    <n v="9"/>
    <n v="9"/>
    <n v="5"/>
    <x v="3"/>
    <n v="90"/>
    <n v="90"/>
    <n v="120"/>
    <n v="120"/>
    <x v="0"/>
    <m/>
    <m/>
    <m/>
    <n v="0"/>
  </r>
  <r>
    <x v="10"/>
    <x v="10"/>
    <n v="1"/>
    <n v="0"/>
    <n v="1"/>
    <n v="0"/>
    <n v="9"/>
    <n v="9"/>
    <n v="4"/>
    <x v="8"/>
    <n v="95"/>
    <n v="95"/>
    <n v="120"/>
    <n v="120"/>
    <x v="0"/>
    <m/>
    <m/>
    <m/>
    <n v="0"/>
  </r>
  <r>
    <x v="10"/>
    <x v="10"/>
    <n v="1"/>
    <n v="0"/>
    <n v="1"/>
    <n v="0"/>
    <n v="8"/>
    <n v="8"/>
    <n v="3"/>
    <x v="6"/>
    <n v="100"/>
    <n v="100"/>
    <n v="120"/>
    <n v="120"/>
    <x v="0"/>
    <m/>
    <m/>
    <m/>
    <n v="0"/>
  </r>
  <r>
    <x v="10"/>
    <x v="10"/>
    <n v="1"/>
    <n v="0"/>
    <n v="1"/>
    <n v="0"/>
    <n v="8"/>
    <n v="8"/>
    <n v="3"/>
    <x v="6"/>
    <n v="100"/>
    <n v="100"/>
    <n v="120"/>
    <n v="120"/>
    <x v="0"/>
    <m/>
    <m/>
    <m/>
    <n v="0"/>
  </r>
  <r>
    <x v="10"/>
    <x v="17"/>
    <n v="1"/>
    <n v="0"/>
    <n v="1"/>
    <n v="0"/>
    <n v="9"/>
    <n v="9"/>
    <n v="10"/>
    <x v="2"/>
    <n v="50"/>
    <n v="50"/>
    <n v="120"/>
    <n v="120"/>
    <x v="0"/>
    <m/>
    <m/>
    <m/>
    <n v="0"/>
  </r>
  <r>
    <x v="10"/>
    <x v="17"/>
    <n v="1"/>
    <n v="0"/>
    <n v="1"/>
    <n v="0"/>
    <n v="9"/>
    <n v="9"/>
    <n v="10"/>
    <x v="2"/>
    <n v="50"/>
    <n v="50"/>
    <n v="120"/>
    <n v="120"/>
    <x v="0"/>
    <m/>
    <m/>
    <m/>
    <n v="0"/>
  </r>
  <r>
    <x v="10"/>
    <x v="17"/>
    <n v="1"/>
    <n v="0"/>
    <n v="1"/>
    <n v="0"/>
    <n v="9"/>
    <n v="9"/>
    <n v="10"/>
    <x v="2"/>
    <n v="50"/>
    <n v="50"/>
    <n v="120"/>
    <n v="120"/>
    <x v="0"/>
    <m/>
    <m/>
    <m/>
    <n v="0"/>
  </r>
  <r>
    <x v="10"/>
    <x v="12"/>
    <n v="1"/>
    <n v="0"/>
    <n v="1"/>
    <n v="0"/>
    <n v="9"/>
    <n v="9"/>
    <n v="12"/>
    <x v="0"/>
    <n v="90"/>
    <n v="90"/>
    <n v="120"/>
    <n v="120"/>
    <x v="0"/>
    <m/>
    <m/>
    <m/>
    <n v="0"/>
  </r>
  <r>
    <x v="10"/>
    <x v="12"/>
    <n v="1"/>
    <n v="0"/>
    <n v="1"/>
    <n v="0"/>
    <n v="9"/>
    <n v="9"/>
    <n v="12"/>
    <x v="0"/>
    <n v="90"/>
    <n v="90"/>
    <n v="120"/>
    <n v="120"/>
    <x v="0"/>
    <m/>
    <m/>
    <m/>
    <n v="0"/>
  </r>
  <r>
    <x v="10"/>
    <x v="12"/>
    <n v="1"/>
    <n v="0"/>
    <n v="1"/>
    <n v="0"/>
    <n v="9"/>
    <n v="9"/>
    <n v="12"/>
    <x v="0"/>
    <n v="90"/>
    <n v="90"/>
    <n v="120"/>
    <n v="120"/>
    <x v="0"/>
    <m/>
    <m/>
    <m/>
    <n v="0"/>
  </r>
  <r>
    <x v="10"/>
    <x v="6"/>
    <n v="1"/>
    <n v="0"/>
    <n v="1"/>
    <n v="0"/>
    <n v="9"/>
    <n v="9"/>
    <n v="15"/>
    <x v="4"/>
    <n v="18"/>
    <n v="18"/>
    <n v="120"/>
    <n v="120"/>
    <x v="0"/>
    <m/>
    <m/>
    <m/>
    <n v="0"/>
  </r>
  <r>
    <x v="10"/>
    <x v="6"/>
    <n v="1"/>
    <n v="0"/>
    <n v="1"/>
    <n v="0"/>
    <n v="9"/>
    <n v="9"/>
    <n v="15"/>
    <x v="4"/>
    <n v="18"/>
    <n v="18"/>
    <n v="120"/>
    <n v="120"/>
    <x v="0"/>
    <m/>
    <m/>
    <m/>
    <n v="0"/>
  </r>
  <r>
    <x v="10"/>
    <x v="6"/>
    <n v="1"/>
    <n v="0"/>
    <n v="1"/>
    <n v="0"/>
    <n v="9"/>
    <n v="9"/>
    <n v="15"/>
    <x v="4"/>
    <n v="18"/>
    <n v="18"/>
    <n v="120"/>
    <n v="120"/>
    <x v="0"/>
    <m/>
    <m/>
    <m/>
    <n v="0"/>
  </r>
  <r>
    <x v="11"/>
    <x v="0"/>
    <n v="1"/>
    <n v="0"/>
    <n v="1"/>
    <n v="0"/>
    <n v="9"/>
    <n v="9"/>
    <n v="10"/>
    <x v="2"/>
    <n v="20"/>
    <n v="20"/>
    <n v="120"/>
    <n v="120"/>
    <x v="0"/>
    <m/>
    <m/>
    <m/>
    <n v="0"/>
  </r>
  <r>
    <x v="11"/>
    <x v="0"/>
    <n v="1"/>
    <n v="0"/>
    <n v="1"/>
    <n v="0"/>
    <n v="9"/>
    <n v="9"/>
    <n v="8"/>
    <x v="1"/>
    <n v="40"/>
    <n v="40"/>
    <n v="120"/>
    <n v="120"/>
    <x v="0"/>
    <m/>
    <m/>
    <m/>
    <n v="0"/>
  </r>
  <r>
    <x v="11"/>
    <x v="0"/>
    <n v="1"/>
    <n v="0"/>
    <n v="1"/>
    <n v="0"/>
    <n v="9"/>
    <n v="9"/>
    <n v="5"/>
    <x v="3"/>
    <n v="50"/>
    <n v="50"/>
    <n v="120"/>
    <n v="120"/>
    <x v="0"/>
    <m/>
    <m/>
    <m/>
    <n v="0"/>
  </r>
  <r>
    <x v="11"/>
    <x v="0"/>
    <n v="1"/>
    <n v="0"/>
    <n v="1"/>
    <n v="0"/>
    <n v="9"/>
    <n v="9"/>
    <n v="3"/>
    <x v="6"/>
    <n v="60"/>
    <n v="60"/>
    <n v="120"/>
    <n v="120"/>
    <x v="0"/>
    <m/>
    <m/>
    <m/>
    <n v="0"/>
  </r>
  <r>
    <x v="11"/>
    <x v="0"/>
    <n v="1"/>
    <n v="0"/>
    <n v="1"/>
    <n v="0"/>
    <n v="7"/>
    <n v="7"/>
    <n v="3"/>
    <x v="6"/>
    <n v="65"/>
    <n v="65"/>
    <n v="120"/>
    <n v="120"/>
    <x v="0"/>
    <m/>
    <m/>
    <m/>
    <n v="0"/>
  </r>
  <r>
    <x v="11"/>
    <x v="0"/>
    <n v="1"/>
    <n v="0"/>
    <n v="1"/>
    <n v="0"/>
    <n v="7"/>
    <n v="7"/>
    <n v="3"/>
    <x v="6"/>
    <n v="65"/>
    <n v="65"/>
    <n v="120"/>
    <n v="120"/>
    <x v="0"/>
    <m/>
    <m/>
    <m/>
    <n v="0"/>
  </r>
  <r>
    <x v="11"/>
    <x v="0"/>
    <n v="1"/>
    <n v="0"/>
    <n v="1"/>
    <n v="0"/>
    <n v="9"/>
    <n v="9"/>
    <n v="5"/>
    <x v="3"/>
    <n v="60"/>
    <n v="60"/>
    <n v="120"/>
    <n v="120"/>
    <x v="0"/>
    <m/>
    <m/>
    <m/>
    <n v="0"/>
  </r>
  <r>
    <x v="11"/>
    <x v="2"/>
    <n v="1"/>
    <n v="0"/>
    <n v="1"/>
    <n v="0"/>
    <n v="9"/>
    <n v="9"/>
    <n v="10"/>
    <x v="2"/>
    <n v="14"/>
    <n v="14"/>
    <n v="120"/>
    <n v="120"/>
    <x v="0"/>
    <m/>
    <m/>
    <m/>
    <n v="0"/>
  </r>
  <r>
    <x v="11"/>
    <x v="2"/>
    <n v="1"/>
    <n v="0"/>
    <n v="1"/>
    <n v="0"/>
    <n v="9"/>
    <n v="9"/>
    <n v="10"/>
    <x v="2"/>
    <n v="14"/>
    <n v="14"/>
    <n v="120"/>
    <n v="120"/>
    <x v="0"/>
    <m/>
    <m/>
    <m/>
    <n v="0"/>
  </r>
  <r>
    <x v="11"/>
    <x v="2"/>
    <n v="1"/>
    <n v="0"/>
    <n v="1"/>
    <n v="0"/>
    <n v="9"/>
    <n v="9"/>
    <n v="10"/>
    <x v="2"/>
    <n v="14"/>
    <n v="14"/>
    <n v="120"/>
    <n v="120"/>
    <x v="0"/>
    <m/>
    <m/>
    <m/>
    <n v="0"/>
  </r>
  <r>
    <x v="11"/>
    <x v="8"/>
    <n v="1"/>
    <n v="0"/>
    <n v="1"/>
    <n v="0"/>
    <n v="9"/>
    <n v="9"/>
    <n v="10"/>
    <x v="2"/>
    <n v="6"/>
    <n v="6"/>
    <n v="120"/>
    <n v="120"/>
    <x v="0"/>
    <m/>
    <m/>
    <m/>
    <n v="0"/>
  </r>
  <r>
    <x v="11"/>
    <x v="8"/>
    <n v="1"/>
    <n v="0"/>
    <n v="1"/>
    <n v="0"/>
    <n v="9"/>
    <n v="9"/>
    <n v="10"/>
    <x v="2"/>
    <n v="6"/>
    <n v="6"/>
    <n v="120"/>
    <n v="120"/>
    <x v="0"/>
    <m/>
    <m/>
    <m/>
    <n v="0"/>
  </r>
  <r>
    <x v="11"/>
    <x v="8"/>
    <n v="1"/>
    <n v="0"/>
    <n v="1"/>
    <n v="0"/>
    <n v="9"/>
    <n v="9"/>
    <n v="10"/>
    <x v="2"/>
    <n v="6"/>
    <n v="6"/>
    <n v="120"/>
    <n v="120"/>
    <x v="0"/>
    <m/>
    <m/>
    <m/>
    <n v="0"/>
  </r>
  <r>
    <x v="11"/>
    <x v="14"/>
    <n v="1"/>
    <n v="0"/>
    <n v="1"/>
    <n v="0"/>
    <n v="9"/>
    <n v="9"/>
    <n v="10"/>
    <x v="2"/>
    <n v="23"/>
    <n v="23"/>
    <n v="120"/>
    <n v="120"/>
    <x v="0"/>
    <m/>
    <m/>
    <m/>
    <n v="0"/>
  </r>
  <r>
    <x v="11"/>
    <x v="14"/>
    <n v="1"/>
    <n v="0"/>
    <n v="1"/>
    <n v="0"/>
    <n v="9"/>
    <n v="9"/>
    <n v="10"/>
    <x v="2"/>
    <n v="23"/>
    <n v="23"/>
    <n v="120"/>
    <n v="120"/>
    <x v="0"/>
    <m/>
    <m/>
    <m/>
    <n v="0"/>
  </r>
  <r>
    <x v="11"/>
    <x v="14"/>
    <n v="1"/>
    <n v="0"/>
    <n v="1"/>
    <n v="0"/>
    <n v="9"/>
    <n v="9"/>
    <n v="10"/>
    <x v="2"/>
    <n v="23"/>
    <n v="23"/>
    <n v="120"/>
    <n v="120"/>
    <x v="0"/>
    <m/>
    <m/>
    <m/>
    <n v="0"/>
  </r>
  <r>
    <x v="11"/>
    <x v="20"/>
    <n v="1"/>
    <n v="0"/>
    <n v="1"/>
    <n v="0"/>
    <n v="9"/>
    <n v="9"/>
    <n v="8"/>
    <x v="1"/>
    <n v="59"/>
    <n v="59"/>
    <n v="120"/>
    <n v="120"/>
    <x v="0"/>
    <m/>
    <m/>
    <m/>
    <n v="0"/>
  </r>
  <r>
    <x v="11"/>
    <x v="20"/>
    <n v="1"/>
    <n v="0"/>
    <n v="1"/>
    <n v="0"/>
    <n v="9"/>
    <n v="9"/>
    <n v="8"/>
    <x v="1"/>
    <n v="59"/>
    <n v="59"/>
    <n v="120"/>
    <n v="120"/>
    <x v="0"/>
    <m/>
    <m/>
    <m/>
    <n v="0"/>
  </r>
  <r>
    <x v="11"/>
    <x v="20"/>
    <n v="1"/>
    <n v="0"/>
    <n v="1"/>
    <n v="0"/>
    <n v="9"/>
    <n v="9"/>
    <n v="8"/>
    <x v="1"/>
    <n v="59"/>
    <n v="59"/>
    <n v="120"/>
    <n v="120"/>
    <x v="0"/>
    <m/>
    <m/>
    <m/>
    <n v="0"/>
  </r>
  <r>
    <x v="12"/>
    <x v="4"/>
    <n v="1"/>
    <n v="0"/>
    <n v="1"/>
    <n v="0"/>
    <n v="9"/>
    <n v="9"/>
    <n v="6"/>
    <x v="5"/>
    <n v="60"/>
    <n v="60"/>
    <n v="120"/>
    <n v="120"/>
    <x v="0"/>
    <m/>
    <m/>
    <m/>
    <n v="0"/>
  </r>
  <r>
    <x v="12"/>
    <x v="4"/>
    <n v="1"/>
    <n v="0"/>
    <n v="1"/>
    <n v="0"/>
    <n v="6"/>
    <n v="6"/>
    <n v="3"/>
    <x v="6"/>
    <n v="90"/>
    <n v="90"/>
    <n v="120"/>
    <n v="120"/>
    <x v="0"/>
    <m/>
    <m/>
    <m/>
    <n v="0"/>
  </r>
  <r>
    <x v="12"/>
    <x v="4"/>
    <n v="1"/>
    <n v="0"/>
    <n v="1"/>
    <n v="0"/>
    <n v="8"/>
    <n v="8"/>
    <n v="3"/>
    <x v="6"/>
    <n v="120"/>
    <n v="120"/>
    <n v="120"/>
    <n v="120"/>
    <x v="0"/>
    <m/>
    <m/>
    <m/>
    <n v="0"/>
  </r>
  <r>
    <x v="12"/>
    <x v="4"/>
    <n v="1"/>
    <n v="0"/>
    <n v="1"/>
    <n v="0"/>
    <n v="9"/>
    <n v="9"/>
    <n v="3"/>
    <x v="6"/>
    <n v="130"/>
    <n v="130"/>
    <n v="120"/>
    <n v="120"/>
    <x v="0"/>
    <m/>
    <m/>
    <m/>
    <n v="0"/>
  </r>
  <r>
    <x v="12"/>
    <x v="4"/>
    <n v="1"/>
    <n v="0"/>
    <n v="1"/>
    <n v="0"/>
    <n v="8"/>
    <n v="8"/>
    <n v="5"/>
    <x v="3"/>
    <n v="110"/>
    <n v="110"/>
    <n v="120"/>
    <n v="120"/>
    <x v="0"/>
    <m/>
    <m/>
    <m/>
    <n v="0"/>
  </r>
  <r>
    <x v="12"/>
    <x v="21"/>
    <n v="1"/>
    <n v="0"/>
    <n v="1"/>
    <n v="0"/>
    <n v="9"/>
    <n v="9"/>
    <n v="12"/>
    <x v="0"/>
    <n v="32"/>
    <n v="32"/>
    <n v="120"/>
    <n v="120"/>
    <x v="0"/>
    <m/>
    <m/>
    <m/>
    <n v="0"/>
  </r>
  <r>
    <x v="12"/>
    <x v="21"/>
    <n v="1"/>
    <n v="0"/>
    <n v="1"/>
    <n v="0"/>
    <n v="9"/>
    <n v="9"/>
    <n v="12"/>
    <x v="0"/>
    <n v="32"/>
    <n v="32"/>
    <n v="120"/>
    <n v="120"/>
    <x v="0"/>
    <m/>
    <m/>
    <m/>
    <n v="0"/>
  </r>
  <r>
    <x v="12"/>
    <x v="21"/>
    <n v="1"/>
    <n v="0"/>
    <n v="1"/>
    <n v="0"/>
    <n v="9"/>
    <n v="9"/>
    <n v="12"/>
    <x v="0"/>
    <n v="32"/>
    <n v="32"/>
    <n v="120"/>
    <n v="120"/>
    <x v="0"/>
    <m/>
    <m/>
    <m/>
    <n v="0"/>
  </r>
  <r>
    <x v="12"/>
    <x v="22"/>
    <n v="1"/>
    <n v="0"/>
    <n v="1"/>
    <n v="0"/>
    <n v="9"/>
    <n v="9"/>
    <n v="10"/>
    <x v="2"/>
    <n v="32"/>
    <n v="32"/>
    <n v="120"/>
    <n v="120"/>
    <x v="0"/>
    <m/>
    <m/>
    <m/>
    <n v="0"/>
  </r>
  <r>
    <x v="12"/>
    <x v="22"/>
    <n v="1"/>
    <n v="0"/>
    <n v="1"/>
    <n v="0"/>
    <n v="9"/>
    <n v="9"/>
    <n v="10"/>
    <x v="2"/>
    <n v="32"/>
    <n v="32"/>
    <n v="120"/>
    <n v="120"/>
    <x v="0"/>
    <m/>
    <m/>
    <m/>
    <n v="0"/>
  </r>
  <r>
    <x v="12"/>
    <x v="22"/>
    <n v="1"/>
    <n v="0"/>
    <n v="1"/>
    <n v="0"/>
    <n v="9"/>
    <n v="9"/>
    <n v="10"/>
    <x v="2"/>
    <n v="32"/>
    <n v="32"/>
    <n v="120"/>
    <n v="120"/>
    <x v="0"/>
    <m/>
    <m/>
    <m/>
    <n v="0"/>
  </r>
  <r>
    <x v="12"/>
    <x v="23"/>
    <n v="1"/>
    <n v="0"/>
    <n v="1"/>
    <n v="0"/>
    <n v="9"/>
    <n v="9"/>
    <n v="8"/>
    <x v="1"/>
    <n v="50"/>
    <n v="50"/>
    <n v="120"/>
    <n v="120"/>
    <x v="0"/>
    <m/>
    <m/>
    <m/>
    <n v="0"/>
  </r>
  <r>
    <x v="12"/>
    <x v="23"/>
    <n v="1"/>
    <n v="0"/>
    <n v="1"/>
    <n v="0"/>
    <n v="9"/>
    <n v="9"/>
    <n v="8"/>
    <x v="1"/>
    <n v="50"/>
    <n v="50"/>
    <n v="120"/>
    <n v="120"/>
    <x v="0"/>
    <m/>
    <m/>
    <m/>
    <n v="0"/>
  </r>
  <r>
    <x v="12"/>
    <x v="23"/>
    <n v="1"/>
    <n v="0"/>
    <n v="1"/>
    <n v="0"/>
    <n v="9"/>
    <n v="9"/>
    <n v="8"/>
    <x v="1"/>
    <n v="50"/>
    <n v="50"/>
    <n v="120"/>
    <n v="120"/>
    <x v="0"/>
    <m/>
    <m/>
    <m/>
    <n v="0"/>
  </r>
  <r>
    <x v="13"/>
    <x v="10"/>
    <n v="1"/>
    <n v="0"/>
    <n v="1"/>
    <n v="0"/>
    <n v="9"/>
    <n v="9"/>
    <n v="10"/>
    <x v="2"/>
    <n v="20"/>
    <n v="20"/>
    <n v="120"/>
    <n v="120"/>
    <x v="0"/>
    <m/>
    <m/>
    <m/>
    <n v="0"/>
  </r>
  <r>
    <x v="13"/>
    <x v="10"/>
    <n v="1"/>
    <n v="0"/>
    <n v="1"/>
    <n v="0"/>
    <n v="9"/>
    <n v="9"/>
    <n v="6"/>
    <x v="5"/>
    <n v="60"/>
    <n v="60"/>
    <n v="120"/>
    <n v="120"/>
    <x v="0"/>
    <m/>
    <m/>
    <m/>
    <n v="0"/>
  </r>
  <r>
    <x v="13"/>
    <x v="10"/>
    <n v="1"/>
    <n v="0"/>
    <n v="1"/>
    <n v="0"/>
    <n v="9"/>
    <n v="9"/>
    <n v="4"/>
    <x v="8"/>
    <n v="90"/>
    <n v="90"/>
    <n v="120"/>
    <n v="120"/>
    <x v="0"/>
    <m/>
    <m/>
    <m/>
    <n v="0"/>
  </r>
  <r>
    <x v="13"/>
    <x v="10"/>
    <n v="1"/>
    <n v="0"/>
    <n v="1"/>
    <n v="0"/>
    <n v="7"/>
    <n v="7"/>
    <n v="2"/>
    <x v="7"/>
    <n v="100"/>
    <n v="100"/>
    <n v="120"/>
    <n v="120"/>
    <x v="0"/>
    <m/>
    <m/>
    <m/>
    <n v="0"/>
  </r>
  <r>
    <x v="13"/>
    <x v="10"/>
    <n v="1"/>
    <n v="0"/>
    <n v="1"/>
    <n v="0"/>
    <n v="8"/>
    <n v="8"/>
    <n v="2"/>
    <x v="7"/>
    <n v="105"/>
    <n v="105"/>
    <n v="120"/>
    <n v="120"/>
    <x v="0"/>
    <m/>
    <m/>
    <m/>
    <n v="0"/>
  </r>
  <r>
    <x v="13"/>
    <x v="10"/>
    <n v="1"/>
    <n v="0"/>
    <n v="1"/>
    <n v="0"/>
    <n v="9"/>
    <n v="9"/>
    <n v="2"/>
    <x v="7"/>
    <n v="110"/>
    <n v="110"/>
    <n v="120"/>
    <n v="120"/>
    <x v="0"/>
    <m/>
    <m/>
    <m/>
    <n v="0"/>
  </r>
  <r>
    <x v="13"/>
    <x v="10"/>
    <n v="1"/>
    <n v="0"/>
    <n v="1"/>
    <n v="0"/>
    <n v="9"/>
    <n v="9"/>
    <n v="2"/>
    <x v="7"/>
    <n v="110"/>
    <n v="110"/>
    <n v="120"/>
    <n v="120"/>
    <x v="0"/>
    <m/>
    <m/>
    <m/>
    <n v="0"/>
  </r>
  <r>
    <x v="13"/>
    <x v="11"/>
    <n v="1"/>
    <n v="0"/>
    <n v="1"/>
    <n v="0"/>
    <n v="9"/>
    <n v="9"/>
    <n v="10"/>
    <x v="2"/>
    <n v="63"/>
    <n v="63"/>
    <n v="120"/>
    <n v="120"/>
    <x v="0"/>
    <m/>
    <m/>
    <m/>
    <n v="0"/>
  </r>
  <r>
    <x v="13"/>
    <x v="11"/>
    <n v="1"/>
    <n v="0"/>
    <n v="1"/>
    <n v="0"/>
    <n v="9"/>
    <n v="9"/>
    <n v="10"/>
    <x v="2"/>
    <n v="63"/>
    <n v="63"/>
    <n v="120"/>
    <n v="120"/>
    <x v="0"/>
    <m/>
    <m/>
    <m/>
    <n v="0"/>
  </r>
  <r>
    <x v="13"/>
    <x v="11"/>
    <n v="1"/>
    <n v="0"/>
    <n v="1"/>
    <n v="0"/>
    <n v="9"/>
    <n v="9"/>
    <n v="10"/>
    <x v="2"/>
    <n v="63"/>
    <n v="63"/>
    <n v="120"/>
    <n v="120"/>
    <x v="0"/>
    <m/>
    <m/>
    <m/>
    <n v="0"/>
  </r>
  <r>
    <x v="13"/>
    <x v="12"/>
    <n v="1"/>
    <n v="0"/>
    <n v="1"/>
    <n v="0"/>
    <n v="9"/>
    <n v="9"/>
    <n v="10"/>
    <x v="2"/>
    <n v="140"/>
    <n v="140"/>
    <n v="120"/>
    <n v="120"/>
    <x v="0"/>
    <m/>
    <m/>
    <m/>
    <n v="0"/>
  </r>
  <r>
    <x v="13"/>
    <x v="12"/>
    <n v="1"/>
    <n v="0"/>
    <n v="1"/>
    <n v="0"/>
    <n v="9"/>
    <n v="9"/>
    <n v="10"/>
    <x v="2"/>
    <n v="140"/>
    <n v="140"/>
    <n v="120"/>
    <n v="120"/>
    <x v="0"/>
    <m/>
    <m/>
    <m/>
    <n v="0"/>
  </r>
  <r>
    <x v="13"/>
    <x v="12"/>
    <n v="1"/>
    <n v="0"/>
    <n v="1"/>
    <n v="0"/>
    <n v="9"/>
    <n v="9"/>
    <n v="10"/>
    <x v="2"/>
    <n v="140"/>
    <n v="140"/>
    <n v="120"/>
    <n v="120"/>
    <x v="0"/>
    <m/>
    <m/>
    <m/>
    <n v="0"/>
  </r>
  <r>
    <x v="13"/>
    <x v="16"/>
    <n v="1"/>
    <n v="0"/>
    <n v="1"/>
    <n v="0"/>
    <n v="9"/>
    <n v="9"/>
    <n v="10"/>
    <x v="2"/>
    <n v="36"/>
    <n v="36"/>
    <n v="120"/>
    <n v="120"/>
    <x v="0"/>
    <m/>
    <m/>
    <m/>
    <n v="0"/>
  </r>
  <r>
    <x v="13"/>
    <x v="16"/>
    <n v="1"/>
    <n v="0"/>
    <n v="1"/>
    <n v="0"/>
    <n v="9"/>
    <n v="9"/>
    <n v="10"/>
    <x v="2"/>
    <n v="36"/>
    <n v="36"/>
    <n v="120"/>
    <n v="120"/>
    <x v="0"/>
    <m/>
    <m/>
    <m/>
    <n v="0"/>
  </r>
  <r>
    <x v="13"/>
    <x v="16"/>
    <n v="1"/>
    <n v="0"/>
    <n v="1"/>
    <n v="0"/>
    <n v="9"/>
    <n v="9"/>
    <n v="10"/>
    <x v="2"/>
    <n v="36"/>
    <n v="36"/>
    <n v="120"/>
    <n v="120"/>
    <x v="0"/>
    <m/>
    <m/>
    <m/>
    <n v="0"/>
  </r>
  <r>
    <x v="14"/>
    <x v="0"/>
    <n v="1"/>
    <n v="0"/>
    <n v="1"/>
    <n v="0"/>
    <n v="9"/>
    <n v="9"/>
    <n v="10"/>
    <x v="2"/>
    <n v="20"/>
    <n v="20"/>
    <n v="120"/>
    <n v="120"/>
    <x v="0"/>
    <m/>
    <m/>
    <m/>
    <n v="0"/>
  </r>
  <r>
    <x v="14"/>
    <x v="0"/>
    <n v="1"/>
    <n v="0"/>
    <n v="1"/>
    <n v="0"/>
    <n v="9"/>
    <n v="9"/>
    <n v="8"/>
    <x v="1"/>
    <n v="40"/>
    <n v="40"/>
    <n v="120"/>
    <n v="120"/>
    <x v="0"/>
    <m/>
    <m/>
    <m/>
    <n v="0"/>
  </r>
  <r>
    <x v="14"/>
    <x v="0"/>
    <n v="1"/>
    <n v="0"/>
    <n v="1"/>
    <n v="0"/>
    <n v="9"/>
    <n v="9"/>
    <n v="5"/>
    <x v="3"/>
    <n v="50"/>
    <n v="50"/>
    <n v="120"/>
    <n v="120"/>
    <x v="0"/>
    <m/>
    <m/>
    <m/>
    <n v="0"/>
  </r>
  <r>
    <x v="14"/>
    <x v="0"/>
    <n v="1"/>
    <n v="0"/>
    <n v="1"/>
    <n v="0"/>
    <n v="7"/>
    <n v="7"/>
    <n v="3"/>
    <x v="6"/>
    <n v="60"/>
    <n v="60"/>
    <n v="120"/>
    <n v="120"/>
    <x v="0"/>
    <m/>
    <m/>
    <m/>
    <n v="0"/>
  </r>
  <r>
    <x v="14"/>
    <x v="0"/>
    <n v="1"/>
    <n v="0"/>
    <n v="1"/>
    <n v="0"/>
    <n v="9"/>
    <n v="9"/>
    <n v="2"/>
    <x v="7"/>
    <n v="67.5"/>
    <n v="67.5"/>
    <n v="120"/>
    <n v="120"/>
    <x v="0"/>
    <m/>
    <m/>
    <m/>
    <n v="0"/>
  </r>
  <r>
    <x v="14"/>
    <x v="0"/>
    <n v="1"/>
    <n v="0"/>
    <n v="1"/>
    <n v="0"/>
    <n v="9"/>
    <n v="9"/>
    <n v="1"/>
    <x v="9"/>
    <n v="70"/>
    <n v="70"/>
    <n v="120"/>
    <n v="120"/>
    <x v="0"/>
    <m/>
    <m/>
    <m/>
    <n v="0"/>
  </r>
  <r>
    <x v="14"/>
    <x v="2"/>
    <n v="1"/>
    <n v="0"/>
    <n v="1"/>
    <n v="0"/>
    <n v="9"/>
    <n v="9"/>
    <n v="10"/>
    <x v="2"/>
    <n v="14"/>
    <n v="14"/>
    <n v="120"/>
    <n v="120"/>
    <x v="0"/>
    <m/>
    <m/>
    <m/>
    <n v="0"/>
  </r>
  <r>
    <x v="14"/>
    <x v="2"/>
    <n v="1"/>
    <n v="0"/>
    <n v="1"/>
    <n v="0"/>
    <n v="9"/>
    <n v="9"/>
    <n v="10"/>
    <x v="2"/>
    <n v="14"/>
    <n v="14"/>
    <n v="120"/>
    <n v="120"/>
    <x v="0"/>
    <m/>
    <m/>
    <m/>
    <n v="0"/>
  </r>
  <r>
    <x v="14"/>
    <x v="2"/>
    <n v="1"/>
    <n v="0"/>
    <n v="1"/>
    <n v="0"/>
    <n v="9"/>
    <n v="9"/>
    <n v="10"/>
    <x v="2"/>
    <n v="14"/>
    <n v="14"/>
    <n v="120"/>
    <n v="120"/>
    <x v="0"/>
    <m/>
    <m/>
    <m/>
    <n v="0"/>
  </r>
  <r>
    <x v="14"/>
    <x v="14"/>
    <n v="1"/>
    <n v="0"/>
    <n v="1"/>
    <n v="0"/>
    <n v="9"/>
    <n v="9"/>
    <n v="10"/>
    <x v="2"/>
    <n v="23"/>
    <n v="23"/>
    <n v="120"/>
    <n v="120"/>
    <x v="0"/>
    <m/>
    <m/>
    <m/>
    <n v="0"/>
  </r>
  <r>
    <x v="14"/>
    <x v="14"/>
    <n v="1"/>
    <n v="0"/>
    <n v="1"/>
    <n v="0"/>
    <n v="9"/>
    <n v="9"/>
    <n v="10"/>
    <x v="2"/>
    <n v="23"/>
    <n v="23"/>
    <n v="120"/>
    <n v="120"/>
    <x v="0"/>
    <m/>
    <m/>
    <m/>
    <n v="0"/>
  </r>
  <r>
    <x v="14"/>
    <x v="14"/>
    <n v="1"/>
    <n v="0"/>
    <n v="1"/>
    <n v="0"/>
    <n v="9"/>
    <n v="9"/>
    <n v="10"/>
    <x v="2"/>
    <n v="23"/>
    <n v="23"/>
    <n v="120"/>
    <n v="120"/>
    <x v="0"/>
    <m/>
    <m/>
    <m/>
    <n v="0"/>
  </r>
  <r>
    <x v="14"/>
    <x v="9"/>
    <n v="1"/>
    <n v="0"/>
    <n v="1"/>
    <n v="0"/>
    <n v="9"/>
    <n v="9"/>
    <n v="10"/>
    <x v="2"/>
    <n v="9"/>
    <n v="9"/>
    <n v="120"/>
    <n v="120"/>
    <x v="0"/>
    <m/>
    <m/>
    <m/>
    <n v="0"/>
  </r>
  <r>
    <x v="14"/>
    <x v="9"/>
    <n v="1"/>
    <n v="0"/>
    <n v="1"/>
    <n v="0"/>
    <n v="9"/>
    <n v="9"/>
    <n v="10"/>
    <x v="2"/>
    <n v="9"/>
    <n v="9"/>
    <n v="120"/>
    <n v="120"/>
    <x v="0"/>
    <m/>
    <m/>
    <m/>
    <n v="0"/>
  </r>
  <r>
    <x v="14"/>
    <x v="9"/>
    <n v="1"/>
    <n v="0"/>
    <n v="1"/>
    <n v="0"/>
    <n v="9"/>
    <n v="9"/>
    <n v="10"/>
    <x v="2"/>
    <n v="9"/>
    <n v="9"/>
    <n v="120"/>
    <n v="120"/>
    <x v="0"/>
    <m/>
    <m/>
    <m/>
    <n v="0"/>
  </r>
  <r>
    <x v="15"/>
    <x v="4"/>
    <n v="1"/>
    <n v="0"/>
    <n v="1"/>
    <n v="0"/>
    <n v="9"/>
    <n v="9"/>
    <n v="6"/>
    <x v="5"/>
    <n v="60"/>
    <n v="60"/>
    <n v="120"/>
    <n v="120"/>
    <x v="0"/>
    <m/>
    <m/>
    <m/>
    <n v="0"/>
  </r>
  <r>
    <x v="15"/>
    <x v="4"/>
    <n v="1"/>
    <n v="0"/>
    <n v="1"/>
    <n v="0"/>
    <n v="6"/>
    <n v="6"/>
    <n v="4"/>
    <x v="8"/>
    <n v="100"/>
    <n v="100"/>
    <n v="120"/>
    <n v="120"/>
    <x v="0"/>
    <m/>
    <m/>
    <m/>
    <n v="0"/>
  </r>
  <r>
    <x v="15"/>
    <x v="4"/>
    <n v="1"/>
    <n v="0"/>
    <n v="1"/>
    <n v="0"/>
    <n v="7"/>
    <n v="7"/>
    <n v="3"/>
    <x v="6"/>
    <n v="120"/>
    <n v="120"/>
    <n v="120"/>
    <n v="120"/>
    <x v="0"/>
    <m/>
    <m/>
    <m/>
    <n v="0"/>
  </r>
  <r>
    <x v="15"/>
    <x v="4"/>
    <n v="1"/>
    <n v="0"/>
    <n v="1"/>
    <n v="0"/>
    <n v="7"/>
    <n v="7"/>
    <n v="1"/>
    <x v="9"/>
    <n v="130"/>
    <n v="130"/>
    <n v="120"/>
    <n v="120"/>
    <x v="0"/>
    <m/>
    <m/>
    <m/>
    <n v="0"/>
  </r>
  <r>
    <x v="15"/>
    <x v="4"/>
    <n v="1"/>
    <n v="0"/>
    <n v="1"/>
    <n v="0"/>
    <n v="8"/>
    <n v="8"/>
    <n v="3"/>
    <x v="6"/>
    <n v="135"/>
    <n v="135"/>
    <n v="120"/>
    <n v="120"/>
    <x v="0"/>
    <m/>
    <m/>
    <m/>
    <n v="0"/>
  </r>
  <r>
    <x v="15"/>
    <x v="4"/>
    <n v="1"/>
    <n v="0"/>
    <n v="1"/>
    <n v="0"/>
    <n v="9"/>
    <n v="9"/>
    <n v="1"/>
    <x v="9"/>
    <n v="140"/>
    <n v="140"/>
    <n v="120"/>
    <n v="120"/>
    <x v="0"/>
    <m/>
    <m/>
    <m/>
    <n v="0"/>
  </r>
  <r>
    <x v="16"/>
    <x v="10"/>
    <n v="1"/>
    <n v="0"/>
    <n v="1"/>
    <n v="0"/>
    <n v="9"/>
    <n v="9"/>
    <n v="10"/>
    <x v="2"/>
    <n v="20"/>
    <n v="20"/>
    <n v="120"/>
    <n v="120"/>
    <x v="0"/>
    <m/>
    <m/>
    <m/>
    <n v="0"/>
  </r>
  <r>
    <x v="16"/>
    <x v="10"/>
    <n v="1"/>
    <n v="0"/>
    <n v="1"/>
    <n v="0"/>
    <n v="9"/>
    <n v="9"/>
    <n v="5"/>
    <x v="3"/>
    <n v="60"/>
    <n v="60"/>
    <n v="120"/>
    <n v="120"/>
    <x v="0"/>
    <m/>
    <m/>
    <m/>
    <n v="0"/>
  </r>
  <r>
    <x v="16"/>
    <x v="10"/>
    <n v="1"/>
    <n v="0"/>
    <n v="1"/>
    <n v="0"/>
    <n v="7"/>
    <n v="7"/>
    <n v="4"/>
    <x v="8"/>
    <n v="90"/>
    <n v="90"/>
    <n v="120"/>
    <n v="120"/>
    <x v="0"/>
    <m/>
    <m/>
    <m/>
    <n v="0"/>
  </r>
  <r>
    <x v="16"/>
    <x v="10"/>
    <n v="1"/>
    <n v="0"/>
    <n v="1"/>
    <n v="0"/>
    <n v="8"/>
    <n v="8"/>
    <n v="3"/>
    <x v="6"/>
    <n v="100"/>
    <n v="100"/>
    <n v="120"/>
    <n v="120"/>
    <x v="0"/>
    <m/>
    <m/>
    <m/>
    <n v="0"/>
  </r>
  <r>
    <x v="16"/>
    <x v="10"/>
    <n v="1"/>
    <n v="0"/>
    <n v="1"/>
    <n v="0"/>
    <n v="9"/>
    <n v="9"/>
    <n v="3"/>
    <x v="6"/>
    <n v="110"/>
    <n v="110"/>
    <n v="120"/>
    <n v="120"/>
    <x v="0"/>
    <m/>
    <m/>
    <m/>
    <n v="0"/>
  </r>
  <r>
    <x v="16"/>
    <x v="10"/>
    <n v="1"/>
    <n v="0"/>
    <n v="1"/>
    <n v="0"/>
    <n v="8"/>
    <n v="8"/>
    <n v="5"/>
    <x v="3"/>
    <n v="90"/>
    <n v="90"/>
    <n v="120"/>
    <n v="120"/>
    <x v="0"/>
    <m/>
    <m/>
    <m/>
    <n v="0"/>
  </r>
  <r>
    <x v="16"/>
    <x v="10"/>
    <n v="1"/>
    <n v="0"/>
    <n v="1"/>
    <n v="0"/>
    <n v="8"/>
    <n v="8"/>
    <n v="5"/>
    <x v="3"/>
    <n v="90"/>
    <n v="90"/>
    <n v="120"/>
    <n v="120"/>
    <x v="0"/>
    <m/>
    <m/>
    <m/>
    <n v="0"/>
  </r>
  <r>
    <x v="16"/>
    <x v="11"/>
    <n v="1"/>
    <n v="0"/>
    <n v="1"/>
    <n v="0"/>
    <n v="9"/>
    <n v="9"/>
    <n v="12"/>
    <x v="0"/>
    <n v="63"/>
    <n v="63"/>
    <n v="120"/>
    <n v="120"/>
    <x v="0"/>
    <m/>
    <m/>
    <m/>
    <n v="0"/>
  </r>
  <r>
    <x v="16"/>
    <x v="11"/>
    <n v="1"/>
    <n v="0"/>
    <n v="1"/>
    <n v="0"/>
    <n v="9"/>
    <n v="9"/>
    <n v="12"/>
    <x v="0"/>
    <n v="63"/>
    <n v="63"/>
    <n v="120"/>
    <n v="120"/>
    <x v="0"/>
    <m/>
    <m/>
    <m/>
    <n v="0"/>
  </r>
  <r>
    <x v="16"/>
    <x v="11"/>
    <n v="1"/>
    <n v="0"/>
    <n v="1"/>
    <n v="0"/>
    <n v="9"/>
    <n v="9"/>
    <n v="12"/>
    <x v="0"/>
    <n v="63"/>
    <n v="63"/>
    <n v="120"/>
    <n v="120"/>
    <x v="0"/>
    <m/>
    <m/>
    <m/>
    <n v="0"/>
  </r>
  <r>
    <x v="16"/>
    <x v="12"/>
    <n v="1"/>
    <n v="0"/>
    <n v="1"/>
    <n v="0"/>
    <n v="9"/>
    <n v="9"/>
    <n v="10"/>
    <x v="2"/>
    <n v="130"/>
    <n v="130"/>
    <n v="120"/>
    <n v="120"/>
    <x v="0"/>
    <m/>
    <m/>
    <m/>
    <n v="0"/>
  </r>
  <r>
    <x v="16"/>
    <x v="12"/>
    <n v="1"/>
    <n v="0"/>
    <n v="1"/>
    <n v="0"/>
    <n v="9"/>
    <n v="9"/>
    <n v="10"/>
    <x v="2"/>
    <n v="130"/>
    <n v="130"/>
    <n v="120"/>
    <n v="120"/>
    <x v="0"/>
    <m/>
    <m/>
    <m/>
    <n v="0"/>
  </r>
  <r>
    <x v="16"/>
    <x v="12"/>
    <n v="1"/>
    <n v="0"/>
    <n v="1"/>
    <n v="0"/>
    <n v="9"/>
    <n v="9"/>
    <n v="10"/>
    <x v="2"/>
    <n v="130"/>
    <n v="130"/>
    <n v="120"/>
    <n v="120"/>
    <x v="0"/>
    <m/>
    <m/>
    <m/>
    <n v="0"/>
  </r>
  <r>
    <x v="16"/>
    <x v="16"/>
    <n v="1"/>
    <n v="0"/>
    <n v="1"/>
    <n v="0"/>
    <n v="9"/>
    <n v="9"/>
    <n v="10"/>
    <x v="2"/>
    <n v="41"/>
    <n v="41"/>
    <n v="120"/>
    <n v="120"/>
    <x v="0"/>
    <m/>
    <m/>
    <m/>
    <n v="0"/>
  </r>
  <r>
    <x v="16"/>
    <x v="16"/>
    <n v="1"/>
    <n v="0"/>
    <n v="1"/>
    <n v="0"/>
    <n v="9"/>
    <n v="9"/>
    <n v="10"/>
    <x v="2"/>
    <n v="41"/>
    <n v="41"/>
    <n v="120"/>
    <n v="120"/>
    <x v="0"/>
    <m/>
    <m/>
    <m/>
    <n v="0"/>
  </r>
  <r>
    <x v="16"/>
    <x v="16"/>
    <n v="1"/>
    <n v="0"/>
    <n v="1"/>
    <n v="0"/>
    <n v="9"/>
    <n v="9"/>
    <n v="10"/>
    <x v="2"/>
    <n v="41"/>
    <n v="41"/>
    <n v="120"/>
    <n v="120"/>
    <x v="0"/>
    <m/>
    <m/>
    <m/>
    <n v="0"/>
  </r>
  <r>
    <x v="17"/>
    <x v="0"/>
    <n v="1"/>
    <n v="0"/>
    <n v="1"/>
    <n v="0"/>
    <n v="9"/>
    <n v="9"/>
    <n v="8"/>
    <x v="1"/>
    <n v="20"/>
    <n v="20"/>
    <n v="120"/>
    <n v="120"/>
    <x v="0"/>
    <m/>
    <m/>
    <m/>
    <n v="0"/>
  </r>
  <r>
    <x v="17"/>
    <x v="0"/>
    <n v="1"/>
    <n v="0"/>
    <n v="1"/>
    <n v="0"/>
    <n v="9"/>
    <n v="9"/>
    <n v="7"/>
    <x v="10"/>
    <n v="40"/>
    <n v="40"/>
    <n v="120"/>
    <n v="120"/>
    <x v="0"/>
    <m/>
    <m/>
    <m/>
    <n v="0"/>
  </r>
  <r>
    <x v="17"/>
    <x v="0"/>
    <n v="1"/>
    <n v="0"/>
    <n v="1"/>
    <n v="0"/>
    <n v="9"/>
    <n v="9"/>
    <n v="5"/>
    <x v="3"/>
    <n v="50"/>
    <n v="50"/>
    <n v="120"/>
    <n v="120"/>
    <x v="0"/>
    <m/>
    <m/>
    <m/>
    <n v="0"/>
  </r>
  <r>
    <x v="17"/>
    <x v="0"/>
    <n v="1"/>
    <n v="0"/>
    <n v="1"/>
    <n v="0"/>
    <n v="6"/>
    <n v="6"/>
    <n v="3"/>
    <x v="6"/>
    <n v="60"/>
    <n v="60"/>
    <n v="120"/>
    <n v="120"/>
    <x v="0"/>
    <m/>
    <m/>
    <m/>
    <n v="0"/>
  </r>
  <r>
    <x v="17"/>
    <x v="0"/>
    <n v="1"/>
    <n v="0"/>
    <n v="1"/>
    <n v="0"/>
    <n v="7"/>
    <n v="7"/>
    <n v="2"/>
    <x v="7"/>
    <n v="65"/>
    <n v="65"/>
    <n v="120"/>
    <n v="120"/>
    <x v="0"/>
    <m/>
    <m/>
    <m/>
    <n v="0"/>
  </r>
  <r>
    <x v="17"/>
    <x v="0"/>
    <n v="1"/>
    <n v="0"/>
    <n v="1"/>
    <n v="0"/>
    <n v="9"/>
    <n v="9"/>
    <n v="2"/>
    <x v="7"/>
    <n v="70"/>
    <n v="70"/>
    <n v="120"/>
    <n v="120"/>
    <x v="0"/>
    <m/>
    <m/>
    <m/>
    <n v="0"/>
  </r>
  <r>
    <x v="17"/>
    <x v="0"/>
    <n v="1"/>
    <n v="0"/>
    <n v="1"/>
    <n v="0"/>
    <n v="9"/>
    <n v="9"/>
    <n v="5"/>
    <x v="3"/>
    <n v="60"/>
    <n v="60"/>
    <n v="120"/>
    <n v="120"/>
    <x v="0"/>
    <m/>
    <m/>
    <m/>
    <n v="0"/>
  </r>
  <r>
    <x v="17"/>
    <x v="2"/>
    <n v="1"/>
    <n v="0"/>
    <n v="1"/>
    <n v="0"/>
    <n v="9"/>
    <n v="9"/>
    <n v="10"/>
    <x v="2"/>
    <n v="14"/>
    <n v="14"/>
    <n v="120"/>
    <n v="120"/>
    <x v="0"/>
    <m/>
    <m/>
    <m/>
    <n v="0"/>
  </r>
  <r>
    <x v="17"/>
    <x v="2"/>
    <n v="1"/>
    <n v="0"/>
    <n v="1"/>
    <n v="0"/>
    <n v="9"/>
    <n v="9"/>
    <n v="10"/>
    <x v="2"/>
    <n v="14"/>
    <n v="14"/>
    <n v="120"/>
    <n v="120"/>
    <x v="0"/>
    <m/>
    <m/>
    <m/>
    <n v="0"/>
  </r>
  <r>
    <x v="17"/>
    <x v="2"/>
    <n v="1"/>
    <n v="0"/>
    <n v="1"/>
    <n v="0"/>
    <n v="9"/>
    <n v="9"/>
    <n v="10"/>
    <x v="2"/>
    <n v="14"/>
    <n v="14"/>
    <n v="120"/>
    <n v="120"/>
    <x v="0"/>
    <m/>
    <m/>
    <m/>
    <n v="0"/>
  </r>
  <r>
    <x v="17"/>
    <x v="8"/>
    <n v="1"/>
    <n v="0"/>
    <n v="1"/>
    <n v="0"/>
    <n v="9"/>
    <n v="9"/>
    <n v="10"/>
    <x v="2"/>
    <n v="5"/>
    <n v="5"/>
    <n v="120"/>
    <n v="120"/>
    <x v="0"/>
    <m/>
    <m/>
    <m/>
    <n v="0"/>
  </r>
  <r>
    <x v="17"/>
    <x v="8"/>
    <n v="1"/>
    <n v="0"/>
    <n v="1"/>
    <n v="0"/>
    <n v="9"/>
    <n v="9"/>
    <n v="10"/>
    <x v="2"/>
    <n v="5"/>
    <n v="5"/>
    <n v="120"/>
    <n v="120"/>
    <x v="0"/>
    <m/>
    <m/>
    <m/>
    <n v="0"/>
  </r>
  <r>
    <x v="17"/>
    <x v="8"/>
    <n v="1"/>
    <n v="0"/>
    <n v="1"/>
    <n v="0"/>
    <n v="9"/>
    <n v="9"/>
    <n v="10"/>
    <x v="2"/>
    <n v="5"/>
    <n v="5"/>
    <n v="120"/>
    <n v="120"/>
    <x v="0"/>
    <m/>
    <m/>
    <m/>
    <n v="0"/>
  </r>
  <r>
    <x v="17"/>
    <x v="14"/>
    <n v="1"/>
    <n v="0"/>
    <n v="1"/>
    <n v="0"/>
    <n v="9"/>
    <n v="9"/>
    <n v="10"/>
    <x v="2"/>
    <n v="23"/>
    <n v="23"/>
    <n v="120"/>
    <n v="120"/>
    <x v="0"/>
    <m/>
    <m/>
    <m/>
    <n v="0"/>
  </r>
  <r>
    <x v="17"/>
    <x v="14"/>
    <n v="1"/>
    <n v="0"/>
    <n v="1"/>
    <n v="0"/>
    <n v="9"/>
    <n v="9"/>
    <n v="10"/>
    <x v="2"/>
    <n v="23"/>
    <n v="23"/>
    <n v="120"/>
    <n v="120"/>
    <x v="0"/>
    <m/>
    <m/>
    <m/>
    <n v="0"/>
  </r>
  <r>
    <x v="17"/>
    <x v="14"/>
    <n v="1"/>
    <n v="0"/>
    <n v="1"/>
    <n v="0"/>
    <n v="9"/>
    <n v="9"/>
    <n v="10"/>
    <x v="2"/>
    <n v="23"/>
    <n v="23"/>
    <n v="120"/>
    <n v="120"/>
    <x v="0"/>
    <m/>
    <m/>
    <m/>
    <n v="0"/>
  </r>
  <r>
    <x v="17"/>
    <x v="9"/>
    <n v="1"/>
    <n v="0"/>
    <n v="1"/>
    <n v="0"/>
    <n v="9"/>
    <n v="9"/>
    <n v="12"/>
    <x v="0"/>
    <n v="12"/>
    <n v="12"/>
    <n v="120"/>
    <n v="120"/>
    <x v="0"/>
    <m/>
    <m/>
    <m/>
    <n v="0"/>
  </r>
  <r>
    <x v="17"/>
    <x v="9"/>
    <n v="1"/>
    <n v="0"/>
    <n v="1"/>
    <n v="0"/>
    <n v="9"/>
    <n v="9"/>
    <n v="12"/>
    <x v="0"/>
    <n v="12"/>
    <n v="12"/>
    <n v="120"/>
    <n v="120"/>
    <x v="0"/>
    <m/>
    <m/>
    <m/>
    <n v="0"/>
  </r>
  <r>
    <x v="17"/>
    <x v="9"/>
    <n v="1"/>
    <n v="0"/>
    <n v="1"/>
    <n v="0"/>
    <n v="9"/>
    <n v="9"/>
    <n v="12"/>
    <x v="0"/>
    <n v="12"/>
    <n v="12"/>
    <n v="120"/>
    <n v="120"/>
    <x v="0"/>
    <m/>
    <m/>
    <m/>
    <n v="0"/>
  </r>
  <r>
    <x v="18"/>
    <x v="4"/>
    <n v="1"/>
    <n v="0"/>
    <n v="1"/>
    <n v="0"/>
    <n v="9"/>
    <n v="9"/>
    <n v="6"/>
    <x v="5"/>
    <n v="60"/>
    <n v="60"/>
    <n v="120"/>
    <n v="120"/>
    <x v="0"/>
    <m/>
    <m/>
    <m/>
    <n v="0"/>
  </r>
  <r>
    <x v="18"/>
    <x v="4"/>
    <n v="1"/>
    <n v="0"/>
    <n v="1"/>
    <n v="0"/>
    <n v="6"/>
    <n v="6"/>
    <n v="4"/>
    <x v="8"/>
    <n v="100"/>
    <n v="100"/>
    <n v="120"/>
    <n v="120"/>
    <x v="0"/>
    <m/>
    <m/>
    <m/>
    <n v="0"/>
  </r>
  <r>
    <x v="18"/>
    <x v="4"/>
    <n v="1"/>
    <n v="0"/>
    <n v="1"/>
    <n v="0"/>
    <n v="7"/>
    <n v="7"/>
    <n v="3"/>
    <x v="6"/>
    <n v="120"/>
    <n v="120"/>
    <n v="120"/>
    <n v="120"/>
    <x v="0"/>
    <m/>
    <m/>
    <m/>
    <n v="0"/>
  </r>
  <r>
    <x v="18"/>
    <x v="4"/>
    <n v="1"/>
    <n v="0"/>
    <n v="1"/>
    <n v="0"/>
    <n v="8"/>
    <n v="8"/>
    <n v="3"/>
    <x v="6"/>
    <n v="130"/>
    <n v="130"/>
    <n v="120"/>
    <n v="120"/>
    <x v="0"/>
    <m/>
    <m/>
    <m/>
    <n v="0"/>
  </r>
  <r>
    <x v="18"/>
    <x v="4"/>
    <n v="1"/>
    <n v="0"/>
    <n v="1"/>
    <n v="0"/>
    <n v="9"/>
    <n v="9"/>
    <n v="2"/>
    <x v="7"/>
    <n v="140"/>
    <n v="140"/>
    <n v="120"/>
    <n v="120"/>
    <x v="0"/>
    <m/>
    <m/>
    <m/>
    <n v="0"/>
  </r>
  <r>
    <x v="18"/>
    <x v="4"/>
    <n v="1"/>
    <n v="0"/>
    <n v="1"/>
    <n v="0"/>
    <n v="7"/>
    <n v="7"/>
    <n v="5"/>
    <x v="3"/>
    <n v="120"/>
    <n v="120"/>
    <n v="120"/>
    <n v="120"/>
    <x v="0"/>
    <m/>
    <m/>
    <m/>
    <n v="0"/>
  </r>
  <r>
    <x v="18"/>
    <x v="5"/>
    <n v="1"/>
    <n v="0"/>
    <n v="1"/>
    <n v="0"/>
    <n v="9"/>
    <n v="9"/>
    <n v="8"/>
    <x v="1"/>
    <n v="60"/>
    <n v="60"/>
    <n v="120"/>
    <n v="120"/>
    <x v="0"/>
    <m/>
    <m/>
    <m/>
    <n v="0"/>
  </r>
  <r>
    <x v="18"/>
    <x v="5"/>
    <n v="1"/>
    <n v="0"/>
    <n v="1"/>
    <n v="0"/>
    <n v="9"/>
    <n v="9"/>
    <n v="8"/>
    <x v="1"/>
    <n v="60"/>
    <n v="60"/>
    <n v="120"/>
    <n v="120"/>
    <x v="0"/>
    <m/>
    <m/>
    <m/>
    <n v="0"/>
  </r>
  <r>
    <x v="18"/>
    <x v="5"/>
    <n v="1"/>
    <n v="0"/>
    <n v="1"/>
    <n v="0"/>
    <n v="9"/>
    <n v="9"/>
    <n v="8"/>
    <x v="1"/>
    <n v="60"/>
    <n v="60"/>
    <n v="120"/>
    <n v="120"/>
    <x v="0"/>
    <m/>
    <m/>
    <m/>
    <n v="0"/>
  </r>
  <r>
    <x v="18"/>
    <x v="17"/>
    <n v="1"/>
    <n v="0"/>
    <n v="1"/>
    <n v="0"/>
    <n v="9"/>
    <n v="9"/>
    <n v="8"/>
    <x v="1"/>
    <n v="50"/>
    <n v="50"/>
    <n v="120"/>
    <n v="120"/>
    <x v="0"/>
    <m/>
    <m/>
    <m/>
    <n v="0"/>
  </r>
  <r>
    <x v="18"/>
    <x v="17"/>
    <n v="1"/>
    <n v="0"/>
    <n v="1"/>
    <n v="0"/>
    <n v="9"/>
    <n v="9"/>
    <n v="8"/>
    <x v="1"/>
    <n v="50"/>
    <n v="50"/>
    <n v="120"/>
    <n v="120"/>
    <x v="0"/>
    <m/>
    <m/>
    <m/>
    <n v="0"/>
  </r>
  <r>
    <x v="18"/>
    <x v="17"/>
    <n v="1"/>
    <n v="0"/>
    <n v="1"/>
    <n v="0"/>
    <n v="9"/>
    <n v="9"/>
    <n v="8"/>
    <x v="1"/>
    <n v="50"/>
    <n v="50"/>
    <n v="120"/>
    <n v="120"/>
    <x v="0"/>
    <m/>
    <m/>
    <m/>
    <n v="0"/>
  </r>
  <r>
    <x v="18"/>
    <x v="1"/>
    <n v="1"/>
    <n v="0"/>
    <n v="1"/>
    <n v="0"/>
    <n v="8"/>
    <n v="8"/>
    <n v="12"/>
    <x v="0"/>
    <n v="39"/>
    <n v="39"/>
    <n v="120"/>
    <n v="120"/>
    <x v="0"/>
    <m/>
    <m/>
    <m/>
    <n v="0"/>
  </r>
  <r>
    <x v="18"/>
    <x v="1"/>
    <n v="1"/>
    <n v="0"/>
    <n v="1"/>
    <n v="0"/>
    <n v="8"/>
    <n v="8"/>
    <n v="12"/>
    <x v="0"/>
    <n v="39"/>
    <n v="39"/>
    <n v="120"/>
    <n v="120"/>
    <x v="0"/>
    <m/>
    <m/>
    <m/>
    <n v="0"/>
  </r>
  <r>
    <x v="18"/>
    <x v="1"/>
    <n v="1"/>
    <n v="0"/>
    <n v="1"/>
    <n v="0"/>
    <n v="8"/>
    <n v="8"/>
    <n v="12"/>
    <x v="0"/>
    <n v="39"/>
    <n v="39"/>
    <n v="120"/>
    <n v="120"/>
    <x v="0"/>
    <m/>
    <m/>
    <m/>
    <n v="0"/>
  </r>
  <r>
    <x v="18"/>
    <x v="21"/>
    <n v="1"/>
    <n v="0"/>
    <n v="1"/>
    <n v="0"/>
    <n v="9"/>
    <n v="9"/>
    <n v="10"/>
    <x v="2"/>
    <n v="36"/>
    <n v="36"/>
    <n v="120"/>
    <n v="120"/>
    <x v="0"/>
    <m/>
    <m/>
    <m/>
    <n v="0"/>
  </r>
  <r>
    <x v="18"/>
    <x v="21"/>
    <n v="1"/>
    <n v="0"/>
    <n v="1"/>
    <n v="0"/>
    <n v="9"/>
    <n v="9"/>
    <n v="10"/>
    <x v="2"/>
    <n v="36"/>
    <n v="36"/>
    <n v="120"/>
    <n v="120"/>
    <x v="0"/>
    <m/>
    <m/>
    <m/>
    <n v="0"/>
  </r>
  <r>
    <x v="18"/>
    <x v="21"/>
    <n v="1"/>
    <n v="0"/>
    <n v="1"/>
    <n v="0"/>
    <n v="9"/>
    <n v="9"/>
    <n v="10"/>
    <x v="2"/>
    <n v="36"/>
    <n v="36"/>
    <n v="120"/>
    <n v="120"/>
    <x v="0"/>
    <m/>
    <m/>
    <m/>
    <n v="0"/>
  </r>
  <r>
    <x v="19"/>
    <x v="10"/>
    <n v="1"/>
    <n v="0"/>
    <n v="1"/>
    <n v="0"/>
    <n v="9"/>
    <n v="9"/>
    <n v="8"/>
    <x v="1"/>
    <n v="20"/>
    <n v="20"/>
    <n v="120"/>
    <n v="120"/>
    <x v="0"/>
    <m/>
    <m/>
    <m/>
    <n v="0"/>
  </r>
  <r>
    <x v="19"/>
    <x v="10"/>
    <n v="1"/>
    <n v="0"/>
    <n v="1"/>
    <n v="0"/>
    <n v="9"/>
    <n v="9"/>
    <n v="5"/>
    <x v="3"/>
    <n v="60"/>
    <n v="60"/>
    <n v="120"/>
    <n v="120"/>
    <x v="0"/>
    <m/>
    <m/>
    <m/>
    <n v="0"/>
  </r>
  <r>
    <x v="19"/>
    <x v="10"/>
    <n v="1"/>
    <n v="0"/>
    <n v="1"/>
    <n v="0"/>
    <n v="9"/>
    <n v="9"/>
    <n v="5"/>
    <x v="3"/>
    <n v="90"/>
    <n v="90"/>
    <n v="120"/>
    <n v="120"/>
    <x v="0"/>
    <m/>
    <m/>
    <m/>
    <n v="0"/>
  </r>
  <r>
    <x v="19"/>
    <x v="10"/>
    <n v="1"/>
    <n v="0"/>
    <n v="1"/>
    <n v="0"/>
    <n v="9"/>
    <n v="9"/>
    <n v="3"/>
    <x v="6"/>
    <n v="110"/>
    <n v="110"/>
    <n v="120"/>
    <n v="120"/>
    <x v="0"/>
    <m/>
    <m/>
    <m/>
    <n v="0"/>
  </r>
  <r>
    <x v="19"/>
    <x v="10"/>
    <n v="1"/>
    <n v="0"/>
    <n v="1"/>
    <n v="0"/>
    <n v="9"/>
    <n v="9"/>
    <n v="2"/>
    <x v="7"/>
    <n v="115"/>
    <n v="115"/>
    <n v="120"/>
    <n v="120"/>
    <x v="0"/>
    <m/>
    <m/>
    <m/>
    <n v="0"/>
  </r>
  <r>
    <x v="19"/>
    <x v="10"/>
    <n v="1"/>
    <n v="0"/>
    <n v="1"/>
    <n v="0"/>
    <n v="7"/>
    <n v="7"/>
    <n v="5"/>
    <x v="3"/>
    <n v="100"/>
    <n v="100"/>
    <n v="120"/>
    <n v="120"/>
    <x v="0"/>
    <m/>
    <m/>
    <m/>
    <n v="0"/>
  </r>
  <r>
    <x v="19"/>
    <x v="11"/>
    <n v="1"/>
    <n v="0"/>
    <n v="1"/>
    <n v="0"/>
    <n v="9"/>
    <n v="9"/>
    <n v="10"/>
    <x v="2"/>
    <n v="70"/>
    <n v="70"/>
    <n v="120"/>
    <n v="120"/>
    <x v="0"/>
    <m/>
    <m/>
    <m/>
    <n v="0"/>
  </r>
  <r>
    <x v="19"/>
    <x v="11"/>
    <n v="1"/>
    <n v="0"/>
    <n v="1"/>
    <n v="0"/>
    <n v="9"/>
    <n v="9"/>
    <n v="10"/>
    <x v="2"/>
    <n v="70"/>
    <n v="70"/>
    <n v="120"/>
    <n v="120"/>
    <x v="0"/>
    <m/>
    <m/>
    <m/>
    <n v="0"/>
  </r>
  <r>
    <x v="19"/>
    <x v="11"/>
    <n v="1"/>
    <n v="0"/>
    <n v="1"/>
    <n v="0"/>
    <n v="9"/>
    <n v="9"/>
    <n v="10"/>
    <x v="2"/>
    <n v="70"/>
    <n v="70"/>
    <n v="120"/>
    <n v="120"/>
    <x v="0"/>
    <m/>
    <m/>
    <m/>
    <n v="0"/>
  </r>
  <r>
    <x v="19"/>
    <x v="12"/>
    <n v="1"/>
    <n v="0"/>
    <n v="1"/>
    <n v="0"/>
    <n v="9"/>
    <n v="9"/>
    <n v="10"/>
    <x v="2"/>
    <n v="160"/>
    <n v="160"/>
    <n v="120"/>
    <n v="120"/>
    <x v="0"/>
    <m/>
    <m/>
    <m/>
    <n v="0"/>
  </r>
  <r>
    <x v="19"/>
    <x v="12"/>
    <n v="1"/>
    <n v="0"/>
    <n v="1"/>
    <n v="0"/>
    <n v="9"/>
    <n v="9"/>
    <n v="10"/>
    <x v="2"/>
    <n v="160"/>
    <n v="160"/>
    <n v="120"/>
    <n v="120"/>
    <x v="0"/>
    <m/>
    <m/>
    <m/>
    <n v="0"/>
  </r>
  <r>
    <x v="19"/>
    <x v="12"/>
    <n v="1"/>
    <n v="0"/>
    <n v="1"/>
    <n v="0"/>
    <n v="9"/>
    <n v="9"/>
    <n v="10"/>
    <x v="2"/>
    <n v="160"/>
    <n v="160"/>
    <n v="120"/>
    <n v="120"/>
    <x v="0"/>
    <m/>
    <m/>
    <m/>
    <n v="0"/>
  </r>
  <r>
    <x v="19"/>
    <x v="16"/>
    <n v="1"/>
    <n v="0"/>
    <n v="1"/>
    <n v="0"/>
    <n v="9"/>
    <n v="9"/>
    <n v="10"/>
    <x v="2"/>
    <n v="45"/>
    <n v="45"/>
    <n v="120"/>
    <n v="120"/>
    <x v="0"/>
    <m/>
    <m/>
    <m/>
    <n v="0"/>
  </r>
  <r>
    <x v="19"/>
    <x v="16"/>
    <n v="1"/>
    <n v="0"/>
    <n v="1"/>
    <n v="0"/>
    <n v="9"/>
    <n v="9"/>
    <n v="10"/>
    <x v="2"/>
    <n v="45"/>
    <n v="45"/>
    <n v="120"/>
    <n v="120"/>
    <x v="0"/>
    <m/>
    <m/>
    <m/>
    <n v="0"/>
  </r>
  <r>
    <x v="19"/>
    <x v="16"/>
    <n v="1"/>
    <n v="0"/>
    <n v="1"/>
    <n v="0"/>
    <n v="9"/>
    <n v="9"/>
    <n v="10"/>
    <x v="2"/>
    <n v="45"/>
    <n v="45"/>
    <n v="120"/>
    <n v="120"/>
    <x v="0"/>
    <m/>
    <m/>
    <m/>
    <n v="0"/>
  </r>
  <r>
    <x v="20"/>
    <x v="0"/>
    <n v="1"/>
    <n v="0"/>
    <n v="1"/>
    <n v="0"/>
    <n v="9"/>
    <n v="9"/>
    <n v="10"/>
    <x v="2"/>
    <n v="20"/>
    <n v="20"/>
    <n v="120"/>
    <n v="120"/>
    <x v="0"/>
    <m/>
    <m/>
    <m/>
    <n v="0"/>
  </r>
  <r>
    <x v="20"/>
    <x v="0"/>
    <n v="1"/>
    <n v="0"/>
    <n v="1"/>
    <n v="0"/>
    <n v="9"/>
    <n v="9"/>
    <n v="8"/>
    <x v="1"/>
    <n v="40"/>
    <n v="40"/>
    <n v="120"/>
    <n v="120"/>
    <x v="0"/>
    <m/>
    <m/>
    <m/>
    <n v="0"/>
  </r>
  <r>
    <x v="20"/>
    <x v="0"/>
    <n v="1"/>
    <n v="0"/>
    <n v="1"/>
    <n v="0"/>
    <n v="9"/>
    <n v="9"/>
    <n v="6"/>
    <x v="5"/>
    <n v="50"/>
    <n v="50"/>
    <n v="120"/>
    <n v="120"/>
    <x v="0"/>
    <m/>
    <m/>
    <m/>
    <n v="0"/>
  </r>
  <r>
    <x v="20"/>
    <x v="0"/>
    <n v="1"/>
    <n v="0"/>
    <n v="1"/>
    <n v="0"/>
    <n v="9"/>
    <n v="9"/>
    <n v="5"/>
    <x v="3"/>
    <n v="60"/>
    <n v="60"/>
    <n v="120"/>
    <n v="120"/>
    <x v="0"/>
    <m/>
    <m/>
    <m/>
    <n v="0"/>
  </r>
  <r>
    <x v="20"/>
    <x v="0"/>
    <n v="1"/>
    <n v="0"/>
    <n v="1"/>
    <n v="0"/>
    <n v="9"/>
    <n v="9"/>
    <n v="2"/>
    <x v="7"/>
    <n v="70"/>
    <n v="70"/>
    <n v="120"/>
    <n v="120"/>
    <x v="0"/>
    <m/>
    <m/>
    <m/>
    <n v="0"/>
  </r>
  <r>
    <x v="20"/>
    <x v="0"/>
    <n v="1"/>
    <n v="0"/>
    <n v="1"/>
    <n v="0"/>
    <n v="9"/>
    <n v="9"/>
    <n v="3"/>
    <x v="6"/>
    <n v="65"/>
    <n v="65"/>
    <n v="120"/>
    <n v="120"/>
    <x v="0"/>
    <m/>
    <m/>
    <m/>
    <n v="0"/>
  </r>
  <r>
    <x v="20"/>
    <x v="0"/>
    <n v="1"/>
    <n v="0"/>
    <n v="1"/>
    <n v="0"/>
    <n v="9"/>
    <n v="9"/>
    <n v="5"/>
    <x v="3"/>
    <n v="60"/>
    <n v="60"/>
    <n v="120"/>
    <n v="120"/>
    <x v="0"/>
    <m/>
    <m/>
    <m/>
    <n v="0"/>
  </r>
  <r>
    <x v="20"/>
    <x v="2"/>
    <n v="1"/>
    <n v="0"/>
    <n v="1"/>
    <n v="0"/>
    <n v="9"/>
    <n v="9"/>
    <n v="8"/>
    <x v="1"/>
    <n v="16"/>
    <n v="16"/>
    <n v="120"/>
    <n v="120"/>
    <x v="0"/>
    <m/>
    <m/>
    <m/>
    <n v="0"/>
  </r>
  <r>
    <x v="20"/>
    <x v="2"/>
    <n v="1"/>
    <n v="0"/>
    <n v="1"/>
    <n v="0"/>
    <n v="9"/>
    <n v="9"/>
    <n v="8"/>
    <x v="1"/>
    <n v="16"/>
    <n v="16"/>
    <n v="120"/>
    <n v="120"/>
    <x v="0"/>
    <m/>
    <m/>
    <m/>
    <n v="0"/>
  </r>
  <r>
    <x v="20"/>
    <x v="2"/>
    <n v="1"/>
    <n v="0"/>
    <n v="1"/>
    <n v="0"/>
    <n v="9"/>
    <n v="9"/>
    <n v="8"/>
    <x v="1"/>
    <n v="16"/>
    <n v="16"/>
    <n v="120"/>
    <n v="120"/>
    <x v="0"/>
    <m/>
    <m/>
    <m/>
    <n v="0"/>
  </r>
  <r>
    <x v="20"/>
    <x v="8"/>
    <n v="1"/>
    <n v="0"/>
    <n v="1"/>
    <n v="0"/>
    <n v="9"/>
    <n v="9"/>
    <n v="10"/>
    <x v="2"/>
    <n v="5"/>
    <n v="5"/>
    <n v="120"/>
    <n v="120"/>
    <x v="0"/>
    <m/>
    <m/>
    <m/>
    <n v="0"/>
  </r>
  <r>
    <x v="20"/>
    <x v="8"/>
    <n v="1"/>
    <n v="0"/>
    <n v="1"/>
    <n v="0"/>
    <n v="9"/>
    <n v="9"/>
    <n v="10"/>
    <x v="2"/>
    <n v="5"/>
    <n v="5"/>
    <n v="120"/>
    <n v="120"/>
    <x v="0"/>
    <m/>
    <m/>
    <m/>
    <n v="0"/>
  </r>
  <r>
    <x v="20"/>
    <x v="8"/>
    <n v="1"/>
    <n v="0"/>
    <n v="1"/>
    <n v="0"/>
    <n v="9"/>
    <n v="9"/>
    <n v="10"/>
    <x v="2"/>
    <n v="5"/>
    <n v="5"/>
    <n v="120"/>
    <n v="120"/>
    <x v="0"/>
    <m/>
    <m/>
    <m/>
    <n v="0"/>
  </r>
  <r>
    <x v="20"/>
    <x v="14"/>
    <n v="1"/>
    <n v="0"/>
    <n v="1"/>
    <n v="0"/>
    <n v="9"/>
    <n v="9"/>
    <n v="10"/>
    <x v="2"/>
    <n v="18"/>
    <n v="18"/>
    <n v="120"/>
    <n v="120"/>
    <x v="0"/>
    <m/>
    <m/>
    <m/>
    <n v="0"/>
  </r>
  <r>
    <x v="20"/>
    <x v="14"/>
    <n v="1"/>
    <n v="0"/>
    <n v="1"/>
    <n v="0"/>
    <n v="9"/>
    <n v="9"/>
    <n v="10"/>
    <x v="2"/>
    <n v="18"/>
    <n v="18"/>
    <n v="120"/>
    <n v="120"/>
    <x v="0"/>
    <m/>
    <m/>
    <m/>
    <n v="0"/>
  </r>
  <r>
    <x v="20"/>
    <x v="14"/>
    <n v="1"/>
    <n v="0"/>
    <n v="1"/>
    <n v="0"/>
    <n v="9"/>
    <n v="9"/>
    <n v="10"/>
    <x v="2"/>
    <n v="18"/>
    <n v="18"/>
    <n v="120"/>
    <n v="120"/>
    <x v="0"/>
    <m/>
    <m/>
    <m/>
    <n v="0"/>
  </r>
  <r>
    <x v="20"/>
    <x v="20"/>
    <n v="1"/>
    <n v="0"/>
    <n v="1"/>
    <n v="0"/>
    <n v="9"/>
    <n v="9"/>
    <n v="8"/>
    <x v="1"/>
    <n v="55"/>
    <n v="55"/>
    <n v="120"/>
    <n v="120"/>
    <x v="0"/>
    <m/>
    <m/>
    <m/>
    <n v="0"/>
  </r>
  <r>
    <x v="20"/>
    <x v="20"/>
    <n v="1"/>
    <n v="0"/>
    <n v="1"/>
    <n v="0"/>
    <n v="9"/>
    <n v="9"/>
    <n v="8"/>
    <x v="1"/>
    <n v="55"/>
    <n v="55"/>
    <n v="120"/>
    <n v="120"/>
    <x v="0"/>
    <m/>
    <m/>
    <m/>
    <n v="0"/>
  </r>
  <r>
    <x v="20"/>
    <x v="20"/>
    <n v="1"/>
    <n v="0"/>
    <n v="1"/>
    <n v="0"/>
    <n v="9"/>
    <n v="9"/>
    <n v="8"/>
    <x v="1"/>
    <n v="55"/>
    <n v="55"/>
    <n v="120"/>
    <n v="120"/>
    <x v="0"/>
    <m/>
    <m/>
    <m/>
    <n v="0"/>
  </r>
  <r>
    <x v="21"/>
    <x v="10"/>
    <n v="1"/>
    <n v="0"/>
    <n v="1"/>
    <n v="0"/>
    <n v="9"/>
    <n v="9"/>
    <n v="10"/>
    <x v="2"/>
    <n v="20"/>
    <n v="20"/>
    <n v="120"/>
    <n v="120"/>
    <x v="0"/>
    <m/>
    <m/>
    <m/>
    <n v="0"/>
  </r>
  <r>
    <x v="21"/>
    <x v="10"/>
    <n v="1"/>
    <n v="0"/>
    <n v="1"/>
    <n v="0"/>
    <n v="9"/>
    <n v="9"/>
    <n v="5"/>
    <x v="3"/>
    <n v="60"/>
    <n v="60"/>
    <n v="120"/>
    <n v="120"/>
    <x v="0"/>
    <m/>
    <m/>
    <m/>
    <n v="0"/>
  </r>
  <r>
    <x v="21"/>
    <x v="10"/>
    <n v="1"/>
    <n v="0"/>
    <n v="1"/>
    <n v="0"/>
    <n v="9"/>
    <n v="9"/>
    <n v="5"/>
    <x v="3"/>
    <n v="90"/>
    <n v="90"/>
    <n v="120"/>
    <n v="120"/>
    <x v="0"/>
    <m/>
    <m/>
    <m/>
    <n v="0"/>
  </r>
  <r>
    <x v="21"/>
    <x v="10"/>
    <n v="1"/>
    <n v="0"/>
    <n v="1"/>
    <n v="0"/>
    <n v="6.5"/>
    <n v="6.5"/>
    <n v="3"/>
    <x v="6"/>
    <n v="100"/>
    <n v="100"/>
    <n v="120"/>
    <n v="120"/>
    <x v="0"/>
    <m/>
    <m/>
    <m/>
    <n v="0"/>
  </r>
  <r>
    <x v="21"/>
    <x v="10"/>
    <n v="1"/>
    <n v="0"/>
    <n v="1"/>
    <n v="0"/>
    <n v="7.5"/>
    <n v="7.5"/>
    <n v="2"/>
    <x v="7"/>
    <n v="110"/>
    <n v="110"/>
    <n v="120"/>
    <n v="120"/>
    <x v="0"/>
    <m/>
    <m/>
    <m/>
    <n v="0"/>
  </r>
  <r>
    <x v="21"/>
    <x v="10"/>
    <n v="1"/>
    <n v="0"/>
    <n v="1"/>
    <n v="0"/>
    <n v="9"/>
    <n v="9"/>
    <n v="2"/>
    <x v="7"/>
    <n v="120"/>
    <n v="120"/>
    <n v="120"/>
    <n v="120"/>
    <x v="0"/>
    <m/>
    <m/>
    <m/>
    <n v="0"/>
  </r>
  <r>
    <x v="21"/>
    <x v="10"/>
    <n v="1"/>
    <n v="0"/>
    <n v="1"/>
    <n v="0"/>
    <n v="7"/>
    <n v="7"/>
    <n v="5"/>
    <x v="3"/>
    <n v="100"/>
    <n v="100"/>
    <n v="120"/>
    <n v="120"/>
    <x v="0"/>
    <m/>
    <m/>
    <m/>
    <n v="0"/>
  </r>
  <r>
    <x v="21"/>
    <x v="12"/>
    <n v="1"/>
    <n v="0"/>
    <n v="1"/>
    <n v="0"/>
    <n v="9"/>
    <n v="9"/>
    <n v="10"/>
    <x v="2"/>
    <n v="150"/>
    <n v="150"/>
    <n v="120"/>
    <n v="120"/>
    <x v="0"/>
    <m/>
    <m/>
    <m/>
    <n v="0"/>
  </r>
  <r>
    <x v="21"/>
    <x v="12"/>
    <n v="1"/>
    <n v="0"/>
    <n v="1"/>
    <n v="0"/>
    <n v="9"/>
    <n v="9"/>
    <n v="10"/>
    <x v="2"/>
    <n v="160"/>
    <n v="160"/>
    <n v="120"/>
    <n v="120"/>
    <x v="0"/>
    <m/>
    <m/>
    <m/>
    <n v="0"/>
  </r>
  <r>
    <x v="21"/>
    <x v="12"/>
    <n v="1"/>
    <n v="0"/>
    <n v="1"/>
    <n v="0"/>
    <n v="7"/>
    <n v="7"/>
    <n v="10"/>
    <x v="2"/>
    <n v="180"/>
    <n v="180"/>
    <n v="120"/>
    <n v="120"/>
    <x v="0"/>
    <m/>
    <m/>
    <m/>
    <n v="0"/>
  </r>
  <r>
    <x v="21"/>
    <x v="11"/>
    <n v="1"/>
    <n v="0"/>
    <n v="1"/>
    <n v="0"/>
    <n v="9"/>
    <n v="9"/>
    <n v="10"/>
    <x v="2"/>
    <n v="77"/>
    <n v="77"/>
    <n v="120"/>
    <n v="120"/>
    <x v="0"/>
    <m/>
    <m/>
    <m/>
    <n v="0"/>
  </r>
  <r>
    <x v="21"/>
    <x v="11"/>
    <n v="1"/>
    <n v="0"/>
    <n v="1"/>
    <n v="0"/>
    <n v="9"/>
    <n v="9"/>
    <n v="10"/>
    <x v="2"/>
    <n v="77"/>
    <n v="77"/>
    <n v="120"/>
    <n v="120"/>
    <x v="0"/>
    <m/>
    <m/>
    <m/>
    <n v="0"/>
  </r>
  <r>
    <x v="21"/>
    <x v="11"/>
    <n v="1"/>
    <n v="0"/>
    <n v="1"/>
    <n v="0"/>
    <n v="9"/>
    <n v="9"/>
    <n v="10"/>
    <x v="2"/>
    <n v="77"/>
    <n v="77"/>
    <n v="120"/>
    <n v="120"/>
    <x v="0"/>
    <m/>
    <m/>
    <m/>
    <n v="0"/>
  </r>
  <r>
    <x v="21"/>
    <x v="16"/>
    <n v="1"/>
    <n v="0"/>
    <n v="1"/>
    <n v="0"/>
    <n v="9"/>
    <n v="9"/>
    <n v="10"/>
    <x v="2"/>
    <n v="45"/>
    <n v="45"/>
    <n v="120"/>
    <n v="120"/>
    <x v="0"/>
    <m/>
    <m/>
    <m/>
    <n v="0"/>
  </r>
  <r>
    <x v="21"/>
    <x v="16"/>
    <n v="1"/>
    <n v="0"/>
    <n v="1"/>
    <n v="0"/>
    <n v="9"/>
    <n v="9"/>
    <n v="10"/>
    <x v="2"/>
    <n v="45"/>
    <n v="45"/>
    <n v="120"/>
    <n v="120"/>
    <x v="0"/>
    <m/>
    <m/>
    <m/>
    <n v="0"/>
  </r>
  <r>
    <x v="21"/>
    <x v="16"/>
    <n v="1"/>
    <n v="0"/>
    <n v="1"/>
    <n v="0"/>
    <n v="9"/>
    <n v="9"/>
    <n v="10"/>
    <x v="2"/>
    <n v="45"/>
    <n v="45"/>
    <n v="120"/>
    <n v="120"/>
    <x v="0"/>
    <m/>
    <m/>
    <m/>
    <n v="0"/>
  </r>
  <r>
    <x v="22"/>
    <x v="0"/>
    <n v="1"/>
    <n v="0"/>
    <n v="1"/>
    <n v="0"/>
    <n v="9"/>
    <n v="9"/>
    <n v="10"/>
    <x v="2"/>
    <n v="20"/>
    <n v="20"/>
    <n v="120"/>
    <n v="120"/>
    <x v="0"/>
    <m/>
    <m/>
    <m/>
    <n v="0"/>
  </r>
  <r>
    <x v="22"/>
    <x v="0"/>
    <n v="1"/>
    <n v="0"/>
    <n v="1"/>
    <n v="0"/>
    <n v="9"/>
    <n v="9"/>
    <n v="8"/>
    <x v="1"/>
    <n v="40"/>
    <n v="40"/>
    <n v="120"/>
    <n v="120"/>
    <x v="0"/>
    <m/>
    <m/>
    <m/>
    <n v="0"/>
  </r>
  <r>
    <x v="22"/>
    <x v="0"/>
    <n v="1"/>
    <n v="0"/>
    <n v="1"/>
    <n v="0"/>
    <n v="9"/>
    <n v="9"/>
    <n v="5"/>
    <x v="3"/>
    <n v="50"/>
    <n v="50"/>
    <n v="120"/>
    <n v="120"/>
    <x v="0"/>
    <m/>
    <m/>
    <m/>
    <n v="0"/>
  </r>
  <r>
    <x v="22"/>
    <x v="0"/>
    <n v="1"/>
    <n v="0"/>
    <n v="1"/>
    <n v="0"/>
    <n v="6"/>
    <n v="6"/>
    <n v="4"/>
    <x v="8"/>
    <n v="60"/>
    <n v="60"/>
    <n v="120"/>
    <n v="120"/>
    <x v="0"/>
    <m/>
    <m/>
    <m/>
    <n v="0"/>
  </r>
  <r>
    <x v="22"/>
    <x v="0"/>
    <n v="1"/>
    <n v="0"/>
    <n v="1"/>
    <n v="0"/>
    <n v="9"/>
    <n v="9"/>
    <n v="1"/>
    <x v="9"/>
    <n v="72.5"/>
    <n v="72.5"/>
    <n v="120"/>
    <n v="120"/>
    <x v="0"/>
    <m/>
    <m/>
    <m/>
    <n v="0"/>
  </r>
  <r>
    <x v="22"/>
    <x v="0"/>
    <n v="1"/>
    <n v="0"/>
    <n v="1"/>
    <n v="0"/>
    <n v="8"/>
    <n v="8"/>
    <n v="3"/>
    <x v="6"/>
    <n v="67.5"/>
    <n v="67.5"/>
    <n v="120"/>
    <n v="120"/>
    <x v="0"/>
    <m/>
    <m/>
    <m/>
    <n v="0"/>
  </r>
  <r>
    <x v="22"/>
    <x v="0"/>
    <n v="1"/>
    <n v="0"/>
    <n v="1"/>
    <n v="0"/>
    <n v="9"/>
    <n v="9"/>
    <n v="6"/>
    <x v="5"/>
    <n v="60"/>
    <n v="60"/>
    <n v="120"/>
    <n v="120"/>
    <x v="0"/>
    <m/>
    <m/>
    <m/>
    <n v="0"/>
  </r>
  <r>
    <x v="22"/>
    <x v="0"/>
    <n v="1"/>
    <n v="0"/>
    <n v="1"/>
    <n v="0"/>
    <n v="9"/>
    <n v="9"/>
    <n v="5"/>
    <x v="3"/>
    <n v="60"/>
    <n v="60"/>
    <n v="120"/>
    <n v="120"/>
    <x v="0"/>
    <m/>
    <m/>
    <m/>
    <n v="0"/>
  </r>
  <r>
    <x v="22"/>
    <x v="2"/>
    <n v="1"/>
    <n v="0"/>
    <n v="1"/>
    <n v="0"/>
    <n v="9"/>
    <n v="9"/>
    <n v="8"/>
    <x v="1"/>
    <n v="16"/>
    <n v="16"/>
    <n v="120"/>
    <n v="120"/>
    <x v="0"/>
    <m/>
    <m/>
    <m/>
    <n v="0"/>
  </r>
  <r>
    <x v="22"/>
    <x v="2"/>
    <n v="1"/>
    <n v="0"/>
    <n v="1"/>
    <n v="0"/>
    <n v="9"/>
    <n v="9"/>
    <n v="8"/>
    <x v="1"/>
    <n v="16"/>
    <n v="16"/>
    <n v="120"/>
    <n v="120"/>
    <x v="0"/>
    <m/>
    <m/>
    <m/>
    <n v="0"/>
  </r>
  <r>
    <x v="22"/>
    <x v="2"/>
    <n v="1"/>
    <n v="0"/>
    <n v="1"/>
    <n v="0"/>
    <n v="9"/>
    <n v="9"/>
    <n v="8"/>
    <x v="1"/>
    <n v="16"/>
    <n v="16"/>
    <n v="120"/>
    <n v="120"/>
    <x v="0"/>
    <m/>
    <m/>
    <m/>
    <n v="0"/>
  </r>
  <r>
    <x v="22"/>
    <x v="8"/>
    <n v="1"/>
    <n v="0"/>
    <n v="1"/>
    <n v="0"/>
    <n v="9"/>
    <n v="9"/>
    <n v="10"/>
    <x v="2"/>
    <n v="5"/>
    <n v="5"/>
    <n v="120"/>
    <n v="120"/>
    <x v="0"/>
    <m/>
    <m/>
    <m/>
    <n v="0"/>
  </r>
  <r>
    <x v="22"/>
    <x v="8"/>
    <n v="1"/>
    <n v="0"/>
    <n v="1"/>
    <n v="0"/>
    <n v="9"/>
    <n v="9"/>
    <n v="10"/>
    <x v="2"/>
    <n v="5"/>
    <n v="5"/>
    <n v="120"/>
    <n v="120"/>
    <x v="0"/>
    <m/>
    <m/>
    <m/>
    <n v="0"/>
  </r>
  <r>
    <x v="22"/>
    <x v="8"/>
    <n v="1"/>
    <n v="0"/>
    <n v="1"/>
    <n v="0"/>
    <n v="9"/>
    <n v="9"/>
    <n v="10"/>
    <x v="2"/>
    <n v="5"/>
    <n v="5"/>
    <n v="120"/>
    <n v="120"/>
    <x v="0"/>
    <m/>
    <m/>
    <m/>
    <n v="0"/>
  </r>
  <r>
    <x v="22"/>
    <x v="14"/>
    <n v="1"/>
    <n v="0"/>
    <n v="1"/>
    <n v="0"/>
    <n v="9"/>
    <n v="9"/>
    <n v="10"/>
    <x v="2"/>
    <n v="18"/>
    <n v="18"/>
    <n v="120"/>
    <n v="120"/>
    <x v="0"/>
    <m/>
    <m/>
    <m/>
    <n v="0"/>
  </r>
  <r>
    <x v="22"/>
    <x v="14"/>
    <n v="1"/>
    <n v="0"/>
    <n v="1"/>
    <n v="0"/>
    <n v="9"/>
    <n v="9"/>
    <n v="10"/>
    <x v="2"/>
    <n v="18"/>
    <n v="18"/>
    <n v="120"/>
    <n v="120"/>
    <x v="0"/>
    <m/>
    <m/>
    <m/>
    <n v="0"/>
  </r>
  <r>
    <x v="22"/>
    <x v="14"/>
    <n v="1"/>
    <n v="0"/>
    <n v="1"/>
    <n v="0"/>
    <n v="9"/>
    <n v="9"/>
    <n v="10"/>
    <x v="2"/>
    <n v="18"/>
    <n v="18"/>
    <n v="120"/>
    <n v="120"/>
    <x v="0"/>
    <m/>
    <m/>
    <m/>
    <n v="0"/>
  </r>
  <r>
    <x v="22"/>
    <x v="9"/>
    <n v="1"/>
    <n v="0"/>
    <n v="1"/>
    <n v="0"/>
    <n v="9"/>
    <n v="9"/>
    <n v="12"/>
    <x v="0"/>
    <n v="12"/>
    <n v="12"/>
    <n v="120"/>
    <n v="120"/>
    <x v="0"/>
    <m/>
    <m/>
    <m/>
    <n v="0"/>
  </r>
  <r>
    <x v="22"/>
    <x v="9"/>
    <n v="1"/>
    <n v="0"/>
    <n v="1"/>
    <n v="0"/>
    <n v="9"/>
    <n v="9"/>
    <n v="12"/>
    <x v="0"/>
    <n v="12"/>
    <n v="12"/>
    <n v="120"/>
    <n v="120"/>
    <x v="0"/>
    <m/>
    <m/>
    <m/>
    <n v="0"/>
  </r>
  <r>
    <x v="22"/>
    <x v="9"/>
    <n v="1"/>
    <n v="0"/>
    <n v="1"/>
    <n v="0"/>
    <n v="9"/>
    <n v="9"/>
    <n v="12"/>
    <x v="0"/>
    <n v="12"/>
    <n v="12"/>
    <n v="120"/>
    <n v="120"/>
    <x v="0"/>
    <m/>
    <m/>
    <m/>
    <n v="0"/>
  </r>
  <r>
    <x v="23"/>
    <x v="4"/>
    <n v="1"/>
    <n v="0"/>
    <n v="1"/>
    <n v="0"/>
    <n v="9"/>
    <n v="9"/>
    <n v="6"/>
    <x v="5"/>
    <n v="60"/>
    <n v="60"/>
    <n v="120"/>
    <n v="120"/>
    <x v="0"/>
    <m/>
    <m/>
    <m/>
    <n v="0"/>
  </r>
  <r>
    <x v="23"/>
    <x v="4"/>
    <n v="1"/>
    <n v="0"/>
    <n v="1"/>
    <n v="0"/>
    <n v="6"/>
    <n v="6"/>
    <n v="4"/>
    <x v="8"/>
    <n v="100"/>
    <n v="100"/>
    <n v="120"/>
    <n v="120"/>
    <x v="0"/>
    <m/>
    <m/>
    <m/>
    <n v="0"/>
  </r>
  <r>
    <x v="23"/>
    <x v="4"/>
    <n v="1"/>
    <n v="0"/>
    <n v="1"/>
    <n v="0"/>
    <n v="7"/>
    <n v="7"/>
    <n v="3"/>
    <x v="6"/>
    <n v="120"/>
    <n v="120"/>
    <n v="120"/>
    <n v="120"/>
    <x v="0"/>
    <m/>
    <m/>
    <m/>
    <n v="0"/>
  </r>
  <r>
    <x v="23"/>
    <x v="4"/>
    <n v="1"/>
    <n v="0"/>
    <n v="1"/>
    <n v="0"/>
    <n v="8"/>
    <n v="8"/>
    <n v="3"/>
    <x v="6"/>
    <n v="130"/>
    <n v="130"/>
    <n v="120"/>
    <n v="120"/>
    <x v="0"/>
    <m/>
    <m/>
    <m/>
    <n v="0"/>
  </r>
  <r>
    <x v="23"/>
    <x v="4"/>
    <n v="1"/>
    <n v="0"/>
    <n v="1"/>
    <n v="0"/>
    <n v="9"/>
    <n v="9"/>
    <n v="1"/>
    <x v="9"/>
    <n v="140"/>
    <n v="140"/>
    <n v="120"/>
    <n v="120"/>
    <x v="0"/>
    <m/>
    <m/>
    <m/>
    <n v="0"/>
  </r>
  <r>
    <x v="23"/>
    <x v="4"/>
    <n v="1"/>
    <n v="0"/>
    <n v="1"/>
    <n v="0"/>
    <n v="7"/>
    <n v="7"/>
    <n v="5"/>
    <x v="3"/>
    <n v="120"/>
    <n v="120"/>
    <n v="120"/>
    <n v="120"/>
    <x v="0"/>
    <m/>
    <m/>
    <m/>
    <n v="0"/>
  </r>
  <r>
    <x v="24"/>
    <x v="10"/>
    <n v="1"/>
    <n v="0"/>
    <n v="1"/>
    <n v="0"/>
    <n v="9"/>
    <n v="9"/>
    <n v="8"/>
    <x v="1"/>
    <n v="20"/>
    <n v="20"/>
    <n v="120"/>
    <n v="120"/>
    <x v="0"/>
    <m/>
    <m/>
    <m/>
    <n v="0"/>
  </r>
  <r>
    <x v="24"/>
    <x v="10"/>
    <n v="1"/>
    <n v="0"/>
    <n v="1"/>
    <n v="0"/>
    <n v="9"/>
    <n v="9"/>
    <n v="5"/>
    <x v="3"/>
    <n v="60"/>
    <n v="60"/>
    <n v="120"/>
    <n v="120"/>
    <x v="0"/>
    <m/>
    <m/>
    <m/>
    <n v="0"/>
  </r>
  <r>
    <x v="24"/>
    <x v="10"/>
    <n v="1"/>
    <n v="0"/>
    <n v="1"/>
    <n v="0"/>
    <n v="9"/>
    <n v="9"/>
    <n v="3"/>
    <x v="6"/>
    <n v="90"/>
    <n v="90"/>
    <n v="120"/>
    <n v="120"/>
    <x v="0"/>
    <m/>
    <m/>
    <m/>
    <n v="0"/>
  </r>
  <r>
    <x v="24"/>
    <x v="10"/>
    <n v="1"/>
    <n v="0"/>
    <n v="1"/>
    <n v="0"/>
    <n v="9"/>
    <n v="9"/>
    <n v="5"/>
    <x v="3"/>
    <n v="100"/>
    <n v="100"/>
    <n v="120"/>
    <n v="120"/>
    <x v="0"/>
    <m/>
    <m/>
    <m/>
    <n v="0"/>
  </r>
  <r>
    <x v="24"/>
    <x v="10"/>
    <n v="1"/>
    <n v="0"/>
    <n v="1"/>
    <n v="0"/>
    <n v="9"/>
    <n v="9"/>
    <n v="5"/>
    <x v="3"/>
    <n v="100"/>
    <n v="100"/>
    <n v="120"/>
    <n v="120"/>
    <x v="0"/>
    <m/>
    <m/>
    <m/>
    <n v="0"/>
  </r>
  <r>
    <x v="24"/>
    <x v="10"/>
    <n v="1"/>
    <n v="0"/>
    <n v="1"/>
    <n v="0"/>
    <n v="9"/>
    <n v="9"/>
    <n v="5"/>
    <x v="3"/>
    <n v="100"/>
    <n v="100"/>
    <n v="120"/>
    <n v="120"/>
    <x v="0"/>
    <m/>
    <m/>
    <m/>
    <n v="0"/>
  </r>
  <r>
    <x v="24"/>
    <x v="12"/>
    <n v="1"/>
    <n v="0"/>
    <n v="1"/>
    <n v="0"/>
    <n v="9"/>
    <n v="9"/>
    <n v="10"/>
    <x v="2"/>
    <n v="160"/>
    <n v="160"/>
    <n v="120"/>
    <n v="120"/>
    <x v="0"/>
    <m/>
    <m/>
    <m/>
    <n v="0"/>
  </r>
  <r>
    <x v="24"/>
    <x v="12"/>
    <n v="1"/>
    <n v="0"/>
    <n v="1"/>
    <n v="0"/>
    <n v="9"/>
    <n v="9"/>
    <n v="10"/>
    <x v="2"/>
    <n v="160"/>
    <n v="160"/>
    <n v="120"/>
    <n v="120"/>
    <x v="0"/>
    <m/>
    <m/>
    <m/>
    <n v="0"/>
  </r>
  <r>
    <x v="24"/>
    <x v="12"/>
    <n v="1"/>
    <n v="0"/>
    <n v="1"/>
    <n v="0"/>
    <n v="9"/>
    <n v="9"/>
    <n v="10"/>
    <x v="2"/>
    <n v="160"/>
    <n v="160"/>
    <n v="120"/>
    <n v="120"/>
    <x v="0"/>
    <m/>
    <m/>
    <m/>
    <n v="0"/>
  </r>
  <r>
    <x v="24"/>
    <x v="11"/>
    <n v="1"/>
    <n v="0"/>
    <n v="1"/>
    <n v="0"/>
    <n v="9"/>
    <n v="9"/>
    <n v="10"/>
    <x v="2"/>
    <n v="70"/>
    <n v="70"/>
    <n v="120"/>
    <n v="120"/>
    <x v="0"/>
    <m/>
    <m/>
    <m/>
    <n v="0"/>
  </r>
  <r>
    <x v="24"/>
    <x v="11"/>
    <n v="1"/>
    <n v="0"/>
    <n v="1"/>
    <n v="0"/>
    <n v="9"/>
    <n v="9"/>
    <n v="10"/>
    <x v="2"/>
    <n v="70"/>
    <n v="70"/>
    <n v="120"/>
    <n v="120"/>
    <x v="0"/>
    <m/>
    <m/>
    <m/>
    <n v="0"/>
  </r>
  <r>
    <x v="24"/>
    <x v="11"/>
    <n v="1"/>
    <n v="0"/>
    <n v="1"/>
    <n v="0"/>
    <n v="9"/>
    <n v="9"/>
    <n v="10"/>
    <x v="2"/>
    <n v="70"/>
    <n v="70"/>
    <n v="120"/>
    <n v="120"/>
    <x v="0"/>
    <m/>
    <m/>
    <m/>
    <n v="0"/>
  </r>
  <r>
    <x v="24"/>
    <x v="17"/>
    <n v="1"/>
    <n v="0"/>
    <n v="1"/>
    <n v="0"/>
    <n v="9"/>
    <n v="9"/>
    <n v="10"/>
    <x v="2"/>
    <n v="25"/>
    <n v="25"/>
    <n v="120"/>
    <n v="120"/>
    <x v="0"/>
    <m/>
    <m/>
    <m/>
    <n v="0"/>
  </r>
  <r>
    <x v="24"/>
    <x v="17"/>
    <n v="1"/>
    <n v="0"/>
    <n v="1"/>
    <n v="0"/>
    <n v="9"/>
    <n v="9"/>
    <n v="10"/>
    <x v="2"/>
    <n v="25"/>
    <n v="25"/>
    <n v="120"/>
    <n v="120"/>
    <x v="0"/>
    <m/>
    <m/>
    <m/>
    <n v="0"/>
  </r>
  <r>
    <x v="24"/>
    <x v="24"/>
    <n v="1"/>
    <n v="0"/>
    <n v="1"/>
    <n v="0"/>
    <n v="9"/>
    <n v="9"/>
    <n v="1"/>
    <x v="9"/>
    <n v="1"/>
    <n v="1"/>
    <n v="120"/>
    <n v="120"/>
    <x v="0"/>
    <m/>
    <m/>
    <m/>
    <n v="0"/>
  </r>
  <r>
    <x v="24"/>
    <x v="24"/>
    <n v="1"/>
    <n v="0"/>
    <n v="1"/>
    <n v="0"/>
    <n v="9"/>
    <n v="9"/>
    <n v="1"/>
    <x v="9"/>
    <n v="1"/>
    <n v="1"/>
    <n v="120"/>
    <n v="120"/>
    <x v="0"/>
    <m/>
    <m/>
    <m/>
    <n v="0"/>
  </r>
  <r>
    <x v="24"/>
    <x v="24"/>
    <n v="1"/>
    <n v="0"/>
    <n v="1"/>
    <n v="0"/>
    <n v="9"/>
    <n v="9"/>
    <n v="1"/>
    <x v="9"/>
    <n v="1"/>
    <n v="1"/>
    <n v="120"/>
    <n v="120"/>
    <x v="0"/>
    <m/>
    <m/>
    <m/>
    <n v="0"/>
  </r>
  <r>
    <x v="25"/>
    <x v="0"/>
    <n v="1"/>
    <n v="0"/>
    <n v="1"/>
    <n v="0"/>
    <n v="9"/>
    <n v="9"/>
    <n v="12"/>
    <x v="0"/>
    <n v="20"/>
    <n v="20"/>
    <n v="120"/>
    <n v="120"/>
    <x v="0"/>
    <m/>
    <m/>
    <m/>
    <n v="0"/>
  </r>
  <r>
    <x v="25"/>
    <x v="0"/>
    <n v="1"/>
    <n v="0"/>
    <n v="1"/>
    <n v="0"/>
    <n v="9"/>
    <n v="9"/>
    <n v="6"/>
    <x v="5"/>
    <n v="40"/>
    <n v="40"/>
    <n v="120"/>
    <n v="120"/>
    <x v="0"/>
    <m/>
    <m/>
    <m/>
    <n v="0"/>
  </r>
  <r>
    <x v="25"/>
    <x v="0"/>
    <n v="1"/>
    <n v="0"/>
    <n v="1"/>
    <n v="0"/>
    <n v="9"/>
    <n v="9"/>
    <n v="3"/>
    <x v="6"/>
    <n v="50"/>
    <n v="50"/>
    <n v="120"/>
    <n v="120"/>
    <x v="0"/>
    <m/>
    <m/>
    <m/>
    <n v="0"/>
  </r>
  <r>
    <x v="25"/>
    <x v="0"/>
    <n v="1"/>
    <n v="0"/>
    <n v="1"/>
    <n v="0"/>
    <n v="9"/>
    <n v="9"/>
    <n v="6"/>
    <x v="5"/>
    <n v="60"/>
    <n v="60"/>
    <n v="120"/>
    <n v="120"/>
    <x v="0"/>
    <m/>
    <m/>
    <m/>
    <n v="0"/>
  </r>
  <r>
    <x v="25"/>
    <x v="0"/>
    <n v="1"/>
    <n v="0"/>
    <n v="1"/>
    <n v="0"/>
    <n v="9"/>
    <n v="9"/>
    <n v="6"/>
    <x v="5"/>
    <n v="60"/>
    <n v="60"/>
    <n v="120"/>
    <n v="120"/>
    <x v="0"/>
    <m/>
    <m/>
    <m/>
    <n v="0"/>
  </r>
  <r>
    <x v="25"/>
    <x v="0"/>
    <n v="1"/>
    <n v="0"/>
    <n v="1"/>
    <n v="0"/>
    <n v="9"/>
    <n v="9"/>
    <n v="6"/>
    <x v="5"/>
    <n v="60"/>
    <n v="60"/>
    <n v="120"/>
    <n v="120"/>
    <x v="0"/>
    <m/>
    <m/>
    <m/>
    <n v="0"/>
  </r>
  <r>
    <x v="25"/>
    <x v="2"/>
    <n v="1"/>
    <n v="0"/>
    <n v="1"/>
    <n v="0"/>
    <n v="9"/>
    <n v="9"/>
    <n v="8"/>
    <x v="1"/>
    <n v="16"/>
    <n v="16"/>
    <n v="120"/>
    <n v="120"/>
    <x v="0"/>
    <m/>
    <m/>
    <m/>
    <n v="0"/>
  </r>
  <r>
    <x v="25"/>
    <x v="2"/>
    <n v="1"/>
    <n v="0"/>
    <n v="1"/>
    <n v="0"/>
    <n v="9"/>
    <n v="9"/>
    <n v="8"/>
    <x v="1"/>
    <n v="16"/>
    <n v="16"/>
    <n v="120"/>
    <n v="120"/>
    <x v="0"/>
    <m/>
    <m/>
    <m/>
    <n v="0"/>
  </r>
  <r>
    <x v="25"/>
    <x v="2"/>
    <n v="1"/>
    <n v="0"/>
    <n v="1"/>
    <n v="0"/>
    <n v="9"/>
    <n v="9"/>
    <n v="10"/>
    <x v="2"/>
    <n v="14"/>
    <n v="14"/>
    <n v="120"/>
    <n v="120"/>
    <x v="0"/>
    <m/>
    <m/>
    <m/>
    <n v="0"/>
  </r>
  <r>
    <x v="25"/>
    <x v="25"/>
    <n v="1"/>
    <n v="0"/>
    <n v="1"/>
    <n v="0"/>
    <n v="8"/>
    <n v="8"/>
    <n v="10"/>
    <x v="2"/>
    <n v="12"/>
    <n v="12"/>
    <n v="120"/>
    <n v="120"/>
    <x v="0"/>
    <m/>
    <m/>
    <m/>
    <n v="0"/>
  </r>
  <r>
    <x v="25"/>
    <x v="25"/>
    <n v="1"/>
    <n v="0"/>
    <n v="1"/>
    <n v="0"/>
    <n v="8"/>
    <n v="8"/>
    <n v="10"/>
    <x v="2"/>
    <n v="12"/>
    <n v="12"/>
    <n v="120"/>
    <n v="120"/>
    <x v="0"/>
    <m/>
    <m/>
    <m/>
    <n v="0"/>
  </r>
  <r>
    <x v="25"/>
    <x v="8"/>
    <n v="1"/>
    <n v="0"/>
    <n v="1"/>
    <n v="0"/>
    <n v="9"/>
    <n v="9"/>
    <n v="10"/>
    <x v="2"/>
    <n v="5"/>
    <n v="5"/>
    <n v="120"/>
    <n v="120"/>
    <x v="0"/>
    <m/>
    <m/>
    <m/>
    <n v="0"/>
  </r>
  <r>
    <x v="25"/>
    <x v="8"/>
    <n v="1"/>
    <n v="0"/>
    <n v="1"/>
    <n v="0"/>
    <n v="9"/>
    <n v="9"/>
    <n v="10"/>
    <x v="2"/>
    <n v="5"/>
    <n v="5"/>
    <n v="120"/>
    <n v="120"/>
    <x v="0"/>
    <m/>
    <m/>
    <m/>
    <n v="0"/>
  </r>
  <r>
    <x v="25"/>
    <x v="8"/>
    <n v="1"/>
    <n v="0"/>
    <n v="1"/>
    <n v="0"/>
    <n v="9"/>
    <n v="9"/>
    <n v="10"/>
    <x v="2"/>
    <n v="5"/>
    <n v="5"/>
    <n v="120"/>
    <n v="120"/>
    <x v="0"/>
    <m/>
    <m/>
    <m/>
    <n v="0"/>
  </r>
  <r>
    <x v="26"/>
    <x v="10"/>
    <n v="1"/>
    <n v="0"/>
    <n v="1"/>
    <n v="0"/>
    <n v="9"/>
    <n v="9"/>
    <n v="10"/>
    <x v="2"/>
    <n v="20"/>
    <n v="20"/>
    <n v="120"/>
    <n v="120"/>
    <x v="0"/>
    <m/>
    <m/>
    <m/>
    <n v="0"/>
  </r>
  <r>
    <x v="26"/>
    <x v="10"/>
    <n v="1"/>
    <n v="0"/>
    <n v="1"/>
    <n v="0"/>
    <n v="9"/>
    <n v="9"/>
    <n v="6"/>
    <x v="5"/>
    <n v="60"/>
    <n v="60"/>
    <n v="120"/>
    <n v="120"/>
    <x v="0"/>
    <m/>
    <m/>
    <m/>
    <n v="0"/>
  </r>
  <r>
    <x v="26"/>
    <x v="10"/>
    <n v="1"/>
    <n v="0"/>
    <n v="1"/>
    <n v="0"/>
    <n v="7.5"/>
    <n v="7.5"/>
    <n v="5"/>
    <x v="3"/>
    <n v="90"/>
    <n v="90"/>
    <n v="120"/>
    <n v="120"/>
    <x v="0"/>
    <m/>
    <m/>
    <m/>
    <n v="0"/>
  </r>
  <r>
    <x v="26"/>
    <x v="10"/>
    <n v="1"/>
    <n v="0"/>
    <n v="1"/>
    <n v="0"/>
    <n v="7.5"/>
    <n v="7.5"/>
    <n v="5"/>
    <x v="3"/>
    <n v="90"/>
    <n v="90"/>
    <n v="120"/>
    <n v="120"/>
    <x v="0"/>
    <m/>
    <m/>
    <m/>
    <n v="0"/>
  </r>
  <r>
    <x v="26"/>
    <x v="10"/>
    <n v="1"/>
    <n v="0"/>
    <n v="1"/>
    <n v="0"/>
    <n v="9"/>
    <n v="9"/>
    <n v="5"/>
    <x v="3"/>
    <n v="80"/>
    <n v="80"/>
    <n v="120"/>
    <n v="120"/>
    <x v="0"/>
    <m/>
    <m/>
    <m/>
    <n v="0"/>
  </r>
  <r>
    <x v="26"/>
    <x v="26"/>
    <n v="1"/>
    <n v="0"/>
    <n v="1"/>
    <n v="0"/>
    <n v="9"/>
    <n v="9"/>
    <n v="10"/>
    <x v="2"/>
    <n v="20"/>
    <n v="20"/>
    <n v="120"/>
    <n v="120"/>
    <x v="0"/>
    <m/>
    <m/>
    <m/>
    <n v="0"/>
  </r>
  <r>
    <x v="26"/>
    <x v="26"/>
    <n v="1"/>
    <n v="0"/>
    <n v="1"/>
    <n v="0"/>
    <n v="9"/>
    <n v="9"/>
    <n v="10"/>
    <x v="2"/>
    <n v="20"/>
    <n v="20"/>
    <n v="120"/>
    <n v="120"/>
    <x v="0"/>
    <m/>
    <m/>
    <m/>
    <n v="0"/>
  </r>
  <r>
    <x v="26"/>
    <x v="26"/>
    <n v="1"/>
    <n v="0"/>
    <n v="1"/>
    <n v="0"/>
    <n v="9"/>
    <n v="9"/>
    <n v="10"/>
    <x v="2"/>
    <n v="20"/>
    <n v="20"/>
    <n v="120"/>
    <n v="120"/>
    <x v="0"/>
    <m/>
    <m/>
    <m/>
    <n v="0"/>
  </r>
  <r>
    <x v="26"/>
    <x v="27"/>
    <n v="1"/>
    <n v="0"/>
    <n v="1"/>
    <n v="0"/>
    <n v="9"/>
    <n v="9"/>
    <n v="10"/>
    <x v="2"/>
    <n v="1"/>
    <n v="1"/>
    <n v="120"/>
    <n v="120"/>
    <x v="0"/>
    <m/>
    <m/>
    <m/>
    <n v="0"/>
  </r>
  <r>
    <x v="26"/>
    <x v="27"/>
    <n v="1"/>
    <n v="0"/>
    <n v="1"/>
    <n v="0"/>
    <n v="9"/>
    <n v="9"/>
    <n v="10"/>
    <x v="2"/>
    <n v="1"/>
    <n v="1"/>
    <n v="120"/>
    <n v="120"/>
    <x v="0"/>
    <m/>
    <m/>
    <m/>
    <n v="0"/>
  </r>
  <r>
    <x v="26"/>
    <x v="17"/>
    <n v="1"/>
    <n v="0"/>
    <n v="1"/>
    <n v="0"/>
    <n v="9"/>
    <n v="9"/>
    <n v="10"/>
    <x v="2"/>
    <n v="25"/>
    <n v="25"/>
    <n v="120"/>
    <n v="120"/>
    <x v="0"/>
    <m/>
    <m/>
    <m/>
    <n v="0"/>
  </r>
  <r>
    <x v="26"/>
    <x v="17"/>
    <n v="1"/>
    <n v="0"/>
    <n v="1"/>
    <n v="0"/>
    <n v="9"/>
    <n v="9"/>
    <n v="10"/>
    <x v="2"/>
    <n v="25"/>
    <n v="25"/>
    <n v="120"/>
    <n v="120"/>
    <x v="0"/>
    <m/>
    <m/>
    <m/>
    <n v="0"/>
  </r>
  <r>
    <x v="26"/>
    <x v="24"/>
    <n v="1"/>
    <n v="0"/>
    <n v="1"/>
    <n v="0"/>
    <n v="9"/>
    <n v="9"/>
    <n v="1"/>
    <x v="9"/>
    <n v="1"/>
    <n v="1"/>
    <n v="120"/>
    <n v="120"/>
    <x v="0"/>
    <m/>
    <m/>
    <m/>
    <n v="0"/>
  </r>
  <r>
    <x v="26"/>
    <x v="24"/>
    <n v="1"/>
    <n v="0"/>
    <n v="1"/>
    <n v="0"/>
    <n v="9"/>
    <n v="9"/>
    <n v="1"/>
    <x v="9"/>
    <n v="1"/>
    <n v="1"/>
    <n v="120"/>
    <n v="120"/>
    <x v="0"/>
    <m/>
    <m/>
    <m/>
    <n v="0"/>
  </r>
  <r>
    <x v="26"/>
    <x v="24"/>
    <n v="1"/>
    <n v="0"/>
    <n v="1"/>
    <n v="0"/>
    <n v="9"/>
    <n v="9"/>
    <n v="1"/>
    <x v="9"/>
    <n v="1"/>
    <n v="1"/>
    <n v="120"/>
    <n v="120"/>
    <x v="0"/>
    <m/>
    <m/>
    <m/>
    <n v="0"/>
  </r>
  <r>
    <x v="27"/>
    <x v="0"/>
    <n v="1"/>
    <n v="0"/>
    <n v="1"/>
    <n v="0"/>
    <n v="9"/>
    <n v="9"/>
    <n v="10"/>
    <x v="2"/>
    <n v="20"/>
    <n v="20"/>
    <n v="120"/>
    <n v="120"/>
    <x v="0"/>
    <m/>
    <m/>
    <m/>
    <n v="0"/>
  </r>
  <r>
    <x v="27"/>
    <x v="0"/>
    <n v="1"/>
    <n v="0"/>
    <n v="1"/>
    <n v="0"/>
    <n v="9"/>
    <n v="9"/>
    <n v="6"/>
    <x v="5"/>
    <n v="40"/>
    <n v="40"/>
    <n v="120"/>
    <n v="120"/>
    <x v="0"/>
    <m/>
    <m/>
    <m/>
    <n v="0"/>
  </r>
  <r>
    <x v="27"/>
    <x v="0"/>
    <n v="1"/>
    <n v="0"/>
    <n v="1"/>
    <n v="0"/>
    <n v="9"/>
    <n v="9"/>
    <n v="5"/>
    <x v="3"/>
    <n v="50"/>
    <n v="50"/>
    <n v="120"/>
    <n v="120"/>
    <x v="0"/>
    <m/>
    <m/>
    <m/>
    <n v="0"/>
  </r>
  <r>
    <x v="27"/>
    <x v="0"/>
    <n v="1"/>
    <n v="0"/>
    <n v="1"/>
    <n v="0"/>
    <n v="9"/>
    <n v="9"/>
    <n v="5"/>
    <x v="3"/>
    <n v="50"/>
    <n v="50"/>
    <n v="120"/>
    <n v="120"/>
    <x v="0"/>
    <m/>
    <m/>
    <m/>
    <n v="0"/>
  </r>
  <r>
    <x v="27"/>
    <x v="0"/>
    <n v="1"/>
    <n v="0"/>
    <n v="1"/>
    <n v="0"/>
    <n v="9"/>
    <n v="9"/>
    <n v="5"/>
    <x v="3"/>
    <n v="50"/>
    <n v="50"/>
    <n v="120"/>
    <n v="120"/>
    <x v="0"/>
    <m/>
    <m/>
    <m/>
    <n v="0"/>
  </r>
  <r>
    <x v="27"/>
    <x v="2"/>
    <n v="1"/>
    <n v="0"/>
    <n v="1"/>
    <n v="0"/>
    <n v="9"/>
    <n v="9"/>
    <n v="10"/>
    <x v="2"/>
    <n v="10"/>
    <n v="10"/>
    <n v="120"/>
    <n v="120"/>
    <x v="0"/>
    <m/>
    <m/>
    <m/>
    <n v="0"/>
  </r>
  <r>
    <x v="27"/>
    <x v="2"/>
    <n v="1"/>
    <n v="0"/>
    <n v="1"/>
    <n v="0"/>
    <n v="9"/>
    <n v="9"/>
    <n v="10"/>
    <x v="2"/>
    <n v="10"/>
    <n v="10"/>
    <n v="120"/>
    <n v="120"/>
    <x v="0"/>
    <m/>
    <m/>
    <m/>
    <n v="0"/>
  </r>
  <r>
    <x v="27"/>
    <x v="2"/>
    <n v="1"/>
    <n v="0"/>
    <n v="1"/>
    <n v="0"/>
    <n v="9"/>
    <n v="9"/>
    <n v="10"/>
    <x v="2"/>
    <n v="10"/>
    <n v="10"/>
    <n v="120"/>
    <n v="120"/>
    <x v="0"/>
    <m/>
    <m/>
    <m/>
    <n v="0"/>
  </r>
  <r>
    <x v="27"/>
    <x v="25"/>
    <n v="1"/>
    <n v="0"/>
    <n v="1"/>
    <n v="0"/>
    <n v="9"/>
    <n v="9"/>
    <n v="12"/>
    <x v="0"/>
    <n v="12"/>
    <n v="12"/>
    <n v="120"/>
    <n v="120"/>
    <x v="0"/>
    <m/>
    <m/>
    <m/>
    <n v="0"/>
  </r>
  <r>
    <x v="27"/>
    <x v="25"/>
    <n v="1"/>
    <n v="0"/>
    <n v="1"/>
    <n v="0"/>
    <n v="9"/>
    <n v="9"/>
    <n v="12"/>
    <x v="0"/>
    <n v="12"/>
    <n v="12"/>
    <n v="120"/>
    <n v="120"/>
    <x v="0"/>
    <m/>
    <m/>
    <m/>
    <n v="0"/>
  </r>
  <r>
    <x v="27"/>
    <x v="25"/>
    <n v="1"/>
    <n v="0"/>
    <n v="1"/>
    <n v="0"/>
    <n v="9"/>
    <n v="9"/>
    <n v="12"/>
    <x v="0"/>
    <n v="12"/>
    <n v="12"/>
    <n v="120"/>
    <n v="120"/>
    <x v="0"/>
    <m/>
    <m/>
    <m/>
    <n v="0"/>
  </r>
  <r>
    <x v="27"/>
    <x v="20"/>
    <n v="1"/>
    <n v="0"/>
    <n v="1"/>
    <n v="0"/>
    <n v="9"/>
    <n v="9"/>
    <n v="10"/>
    <x v="2"/>
    <n v="39"/>
    <n v="39"/>
    <n v="120"/>
    <n v="120"/>
    <x v="0"/>
    <m/>
    <m/>
    <m/>
    <n v="0"/>
  </r>
  <r>
    <x v="27"/>
    <x v="20"/>
    <n v="1"/>
    <n v="0"/>
    <n v="1"/>
    <n v="0"/>
    <n v="9"/>
    <n v="9"/>
    <n v="10"/>
    <x v="2"/>
    <n v="39"/>
    <n v="39"/>
    <n v="120"/>
    <n v="120"/>
    <x v="0"/>
    <m/>
    <m/>
    <m/>
    <n v="0"/>
  </r>
  <r>
    <x v="27"/>
    <x v="20"/>
    <n v="1"/>
    <n v="0"/>
    <n v="1"/>
    <n v="0"/>
    <n v="9"/>
    <n v="9"/>
    <n v="10"/>
    <x v="2"/>
    <n v="39"/>
    <n v="39"/>
    <n v="120"/>
    <n v="120"/>
    <x v="0"/>
    <m/>
    <m/>
    <m/>
    <n v="0"/>
  </r>
  <r>
    <x v="28"/>
    <x v="10"/>
    <n v="1"/>
    <n v="0"/>
    <n v="1"/>
    <n v="0"/>
    <n v="9"/>
    <n v="9"/>
    <n v="10"/>
    <x v="2"/>
    <n v="20"/>
    <n v="20"/>
    <n v="120"/>
    <n v="120"/>
    <x v="0"/>
    <m/>
    <m/>
    <m/>
    <n v="0"/>
  </r>
  <r>
    <x v="28"/>
    <x v="10"/>
    <n v="1"/>
    <n v="0"/>
    <n v="1"/>
    <n v="0"/>
    <n v="9"/>
    <n v="9"/>
    <n v="5"/>
    <x v="3"/>
    <n v="60"/>
    <n v="60"/>
    <n v="120"/>
    <n v="120"/>
    <x v="0"/>
    <m/>
    <m/>
    <m/>
    <n v="0"/>
  </r>
  <r>
    <x v="28"/>
    <x v="10"/>
    <n v="1"/>
    <n v="0"/>
    <n v="1"/>
    <n v="0"/>
    <n v="9"/>
    <n v="9"/>
    <n v="4"/>
    <x v="8"/>
    <n v="80"/>
    <n v="80"/>
    <n v="120"/>
    <n v="120"/>
    <x v="0"/>
    <m/>
    <m/>
    <m/>
    <n v="0"/>
  </r>
  <r>
    <x v="28"/>
    <x v="10"/>
    <n v="1"/>
    <n v="0"/>
    <n v="1"/>
    <n v="0"/>
    <n v="8.5"/>
    <n v="8.5"/>
    <n v="3"/>
    <x v="6"/>
    <n v="100"/>
    <n v="100"/>
    <n v="120"/>
    <n v="120"/>
    <x v="0"/>
    <m/>
    <m/>
    <m/>
    <n v="0"/>
  </r>
  <r>
    <x v="28"/>
    <x v="10"/>
    <n v="1"/>
    <n v="0"/>
    <n v="1"/>
    <n v="0"/>
    <n v="9"/>
    <n v="9"/>
    <n v="5"/>
    <x v="3"/>
    <n v="80"/>
    <n v="80"/>
    <n v="120"/>
    <n v="120"/>
    <x v="0"/>
    <m/>
    <m/>
    <m/>
    <n v="0"/>
  </r>
  <r>
    <x v="28"/>
    <x v="10"/>
    <n v="1"/>
    <n v="0"/>
    <n v="1"/>
    <n v="0"/>
    <n v="9"/>
    <n v="9"/>
    <n v="5"/>
    <x v="3"/>
    <n v="80"/>
    <n v="80"/>
    <n v="120"/>
    <n v="120"/>
    <x v="0"/>
    <m/>
    <m/>
    <m/>
    <n v="0"/>
  </r>
  <r>
    <x v="28"/>
    <x v="26"/>
    <n v="1"/>
    <n v="0"/>
    <n v="1"/>
    <n v="0"/>
    <n v="9"/>
    <n v="9"/>
    <n v="8"/>
    <x v="1"/>
    <n v="60"/>
    <n v="60"/>
    <n v="120"/>
    <n v="120"/>
    <x v="0"/>
    <m/>
    <m/>
    <m/>
    <n v="0"/>
  </r>
  <r>
    <x v="28"/>
    <x v="26"/>
    <n v="1"/>
    <n v="0"/>
    <n v="1"/>
    <n v="0"/>
    <n v="9"/>
    <n v="9"/>
    <n v="8"/>
    <x v="1"/>
    <n v="60"/>
    <n v="60"/>
    <n v="120"/>
    <n v="120"/>
    <x v="0"/>
    <m/>
    <m/>
    <m/>
    <n v="0"/>
  </r>
  <r>
    <x v="28"/>
    <x v="26"/>
    <n v="1"/>
    <n v="0"/>
    <n v="1"/>
    <n v="0"/>
    <n v="9"/>
    <n v="9"/>
    <n v="8"/>
    <x v="1"/>
    <n v="60"/>
    <n v="60"/>
    <n v="120"/>
    <n v="120"/>
    <x v="0"/>
    <m/>
    <m/>
    <m/>
    <n v="0"/>
  </r>
  <r>
    <x v="28"/>
    <x v="28"/>
    <n v="1"/>
    <n v="0"/>
    <n v="1"/>
    <n v="0"/>
    <n v="9"/>
    <n v="9"/>
    <n v="10"/>
    <x v="2"/>
    <n v="60"/>
    <n v="60"/>
    <n v="120"/>
    <n v="120"/>
    <x v="0"/>
    <m/>
    <m/>
    <m/>
    <n v="0"/>
  </r>
  <r>
    <x v="28"/>
    <x v="28"/>
    <n v="1"/>
    <n v="0"/>
    <n v="1"/>
    <n v="0"/>
    <n v="9"/>
    <n v="9"/>
    <n v="10"/>
    <x v="2"/>
    <n v="60"/>
    <n v="60"/>
    <n v="120"/>
    <n v="120"/>
    <x v="0"/>
    <m/>
    <m/>
    <m/>
    <n v="0"/>
  </r>
  <r>
    <x v="28"/>
    <x v="28"/>
    <n v="1"/>
    <n v="0"/>
    <n v="1"/>
    <n v="0"/>
    <n v="9"/>
    <n v="9"/>
    <n v="10"/>
    <x v="2"/>
    <n v="60"/>
    <n v="60"/>
    <n v="120"/>
    <n v="120"/>
    <x v="0"/>
    <m/>
    <m/>
    <m/>
    <n v="0"/>
  </r>
  <r>
    <x v="28"/>
    <x v="28"/>
    <n v="1"/>
    <n v="0"/>
    <n v="1"/>
    <n v="0"/>
    <n v="9"/>
    <n v="9"/>
    <n v="10"/>
    <x v="2"/>
    <n v="60"/>
    <n v="60"/>
    <n v="120"/>
    <n v="120"/>
    <x v="0"/>
    <m/>
    <m/>
    <m/>
    <n v="0"/>
  </r>
  <r>
    <x v="29"/>
    <x v="0"/>
    <n v="1"/>
    <n v="0"/>
    <n v="1"/>
    <n v="0"/>
    <n v="9"/>
    <n v="9"/>
    <n v="12"/>
    <x v="0"/>
    <n v="20"/>
    <n v="20"/>
    <n v="120"/>
    <n v="120"/>
    <x v="0"/>
    <m/>
    <m/>
    <m/>
    <n v="0"/>
  </r>
  <r>
    <x v="29"/>
    <x v="0"/>
    <n v="1"/>
    <n v="0"/>
    <n v="1"/>
    <n v="0"/>
    <n v="9"/>
    <n v="9"/>
    <n v="6"/>
    <x v="5"/>
    <n v="40"/>
    <n v="40"/>
    <n v="120"/>
    <n v="120"/>
    <x v="0"/>
    <m/>
    <m/>
    <m/>
    <n v="0"/>
  </r>
  <r>
    <x v="29"/>
    <x v="0"/>
    <n v="1"/>
    <n v="0"/>
    <n v="1"/>
    <n v="0"/>
    <n v="9"/>
    <n v="9"/>
    <n v="3"/>
    <x v="6"/>
    <n v="50"/>
    <n v="50"/>
    <n v="120"/>
    <n v="120"/>
    <x v="0"/>
    <m/>
    <m/>
    <m/>
    <n v="0"/>
  </r>
  <r>
    <x v="29"/>
    <x v="0"/>
    <n v="1"/>
    <n v="0"/>
    <n v="1"/>
    <n v="0"/>
    <n v="9"/>
    <n v="9"/>
    <n v="4"/>
    <x v="8"/>
    <n v="60"/>
    <n v="60"/>
    <n v="120"/>
    <n v="120"/>
    <x v="0"/>
    <m/>
    <m/>
    <m/>
    <n v="0"/>
  </r>
  <r>
    <x v="29"/>
    <x v="0"/>
    <n v="1"/>
    <n v="0"/>
    <n v="1"/>
    <n v="0"/>
    <n v="9"/>
    <n v="9"/>
    <n v="4"/>
    <x v="8"/>
    <n v="60"/>
    <n v="60"/>
    <n v="120"/>
    <n v="120"/>
    <x v="0"/>
    <m/>
    <m/>
    <m/>
    <n v="0"/>
  </r>
  <r>
    <x v="29"/>
    <x v="0"/>
    <n v="1"/>
    <n v="0"/>
    <n v="1"/>
    <n v="0"/>
    <n v="9"/>
    <n v="9"/>
    <n v="6"/>
    <x v="5"/>
    <n v="50"/>
    <n v="50"/>
    <n v="120"/>
    <n v="120"/>
    <x v="0"/>
    <m/>
    <m/>
    <m/>
    <n v="0"/>
  </r>
  <r>
    <x v="29"/>
    <x v="0"/>
    <n v="1"/>
    <n v="0"/>
    <n v="1"/>
    <n v="0"/>
    <n v="9"/>
    <n v="9"/>
    <n v="6"/>
    <x v="5"/>
    <n v="50"/>
    <n v="50"/>
    <n v="120"/>
    <n v="120"/>
    <x v="0"/>
    <m/>
    <m/>
    <m/>
    <n v="0"/>
  </r>
  <r>
    <x v="29"/>
    <x v="2"/>
    <n v="1"/>
    <n v="0"/>
    <n v="1"/>
    <n v="0"/>
    <n v="6.5"/>
    <n v="6.5"/>
    <n v="10"/>
    <x v="2"/>
    <n v="14"/>
    <n v="14"/>
    <n v="120"/>
    <n v="120"/>
    <x v="0"/>
    <m/>
    <m/>
    <m/>
    <n v="0"/>
  </r>
  <r>
    <x v="29"/>
    <x v="2"/>
    <n v="1"/>
    <n v="0"/>
    <n v="1"/>
    <n v="0"/>
    <n v="6.5"/>
    <n v="6.5"/>
    <n v="10"/>
    <x v="2"/>
    <n v="14"/>
    <n v="14"/>
    <n v="120"/>
    <n v="120"/>
    <x v="0"/>
    <m/>
    <m/>
    <m/>
    <n v="0"/>
  </r>
  <r>
    <x v="29"/>
    <x v="2"/>
    <n v="1"/>
    <n v="0"/>
    <n v="1"/>
    <n v="0"/>
    <n v="6.5"/>
    <n v="6.5"/>
    <n v="10"/>
    <x v="2"/>
    <n v="14"/>
    <n v="14"/>
    <n v="120"/>
    <n v="120"/>
    <x v="0"/>
    <m/>
    <m/>
    <m/>
    <n v="0"/>
  </r>
  <r>
    <x v="29"/>
    <x v="25"/>
    <n v="1"/>
    <n v="0"/>
    <n v="1"/>
    <n v="0"/>
    <n v="9"/>
    <n v="9"/>
    <n v="12"/>
    <x v="0"/>
    <n v="16"/>
    <n v="16"/>
    <n v="120"/>
    <n v="120"/>
    <x v="0"/>
    <m/>
    <m/>
    <m/>
    <n v="0"/>
  </r>
  <r>
    <x v="29"/>
    <x v="25"/>
    <n v="1"/>
    <n v="0"/>
    <n v="1"/>
    <n v="0"/>
    <n v="9"/>
    <n v="9"/>
    <n v="12"/>
    <x v="0"/>
    <n v="16"/>
    <n v="16"/>
    <n v="120"/>
    <n v="120"/>
    <x v="0"/>
    <m/>
    <m/>
    <m/>
    <n v="0"/>
  </r>
  <r>
    <x v="29"/>
    <x v="25"/>
    <n v="1"/>
    <n v="0"/>
    <n v="1"/>
    <n v="0"/>
    <n v="9"/>
    <n v="9"/>
    <n v="12"/>
    <x v="0"/>
    <n v="16"/>
    <n v="16"/>
    <n v="120"/>
    <n v="120"/>
    <x v="0"/>
    <m/>
    <m/>
    <m/>
    <n v="0"/>
  </r>
  <r>
    <x v="29"/>
    <x v="1"/>
    <n v="1"/>
    <n v="0"/>
    <n v="1"/>
    <n v="0"/>
    <n v="9"/>
    <n v="9"/>
    <n v="10"/>
    <x v="2"/>
    <n v="39"/>
    <n v="39"/>
    <n v="120"/>
    <n v="120"/>
    <x v="0"/>
    <m/>
    <m/>
    <m/>
    <n v="0"/>
  </r>
  <r>
    <x v="29"/>
    <x v="1"/>
    <n v="1"/>
    <n v="0"/>
    <n v="1"/>
    <n v="0"/>
    <n v="9"/>
    <n v="9"/>
    <n v="10"/>
    <x v="2"/>
    <n v="39"/>
    <n v="39"/>
    <n v="120"/>
    <n v="120"/>
    <x v="0"/>
    <m/>
    <m/>
    <m/>
    <n v="0"/>
  </r>
  <r>
    <x v="29"/>
    <x v="1"/>
    <n v="1"/>
    <n v="0"/>
    <n v="1"/>
    <n v="0"/>
    <n v="9"/>
    <n v="9"/>
    <n v="10"/>
    <x v="2"/>
    <n v="39"/>
    <n v="39"/>
    <n v="120"/>
    <n v="120"/>
    <x v="0"/>
    <m/>
    <m/>
    <m/>
    <n v="0"/>
  </r>
  <r>
    <x v="30"/>
    <x v="4"/>
    <n v="1"/>
    <n v="0"/>
    <n v="1"/>
    <n v="0"/>
    <n v="9"/>
    <n v="9"/>
    <n v="10"/>
    <x v="2"/>
    <n v="20"/>
    <n v="20"/>
    <n v="120"/>
    <n v="120"/>
    <x v="0"/>
    <m/>
    <m/>
    <m/>
    <n v="0"/>
  </r>
  <r>
    <x v="30"/>
    <x v="4"/>
    <n v="1"/>
    <n v="0"/>
    <n v="1"/>
    <n v="0"/>
    <n v="9"/>
    <n v="9"/>
    <n v="5"/>
    <x v="3"/>
    <n v="60"/>
    <n v="60"/>
    <n v="120"/>
    <n v="120"/>
    <x v="0"/>
    <m/>
    <m/>
    <m/>
    <n v="0"/>
  </r>
  <r>
    <x v="30"/>
    <x v="4"/>
    <n v="1"/>
    <n v="0"/>
    <n v="1"/>
    <n v="0"/>
    <n v="9"/>
    <n v="9"/>
    <n v="3"/>
    <x v="6"/>
    <n v="80"/>
    <n v="80"/>
    <n v="120"/>
    <n v="120"/>
    <x v="0"/>
    <m/>
    <m/>
    <m/>
    <n v="0"/>
  </r>
  <r>
    <x v="30"/>
    <x v="4"/>
    <n v="1"/>
    <n v="0"/>
    <n v="1"/>
    <n v="0"/>
    <n v="6.5"/>
    <n v="6.5"/>
    <n v="2"/>
    <x v="7"/>
    <n v="100"/>
    <n v="100"/>
    <n v="120"/>
    <n v="120"/>
    <x v="0"/>
    <m/>
    <m/>
    <m/>
    <n v="0"/>
  </r>
  <r>
    <x v="30"/>
    <x v="4"/>
    <n v="1"/>
    <n v="0"/>
    <n v="1"/>
    <n v="0"/>
    <n v="8.5"/>
    <n v="8.5"/>
    <n v="3"/>
    <x v="6"/>
    <n v="110"/>
    <n v="110"/>
    <n v="120"/>
    <n v="120"/>
    <x v="0"/>
    <m/>
    <m/>
    <m/>
    <n v="0"/>
  </r>
  <r>
    <x v="30"/>
    <x v="4"/>
    <n v="1"/>
    <n v="0"/>
    <n v="1"/>
    <n v="0"/>
    <n v="7"/>
    <n v="7"/>
    <n v="5"/>
    <x v="3"/>
    <n v="90"/>
    <n v="90"/>
    <n v="120"/>
    <n v="120"/>
    <x v="0"/>
    <m/>
    <m/>
    <m/>
    <n v="0"/>
  </r>
  <r>
    <x v="30"/>
    <x v="4"/>
    <n v="1"/>
    <n v="0"/>
    <n v="1"/>
    <n v="0"/>
    <n v="7"/>
    <n v="7"/>
    <n v="5"/>
    <x v="3"/>
    <n v="90"/>
    <n v="90"/>
    <n v="120"/>
    <n v="120"/>
    <x v="0"/>
    <m/>
    <m/>
    <m/>
    <n v="0"/>
  </r>
  <r>
    <x v="30"/>
    <x v="5"/>
    <n v="1"/>
    <n v="0"/>
    <n v="1"/>
    <n v="0"/>
    <n v="9"/>
    <n v="9"/>
    <n v="10"/>
    <x v="2"/>
    <n v="50"/>
    <n v="50"/>
    <n v="120"/>
    <n v="120"/>
    <x v="0"/>
    <m/>
    <m/>
    <m/>
    <n v="0"/>
  </r>
  <r>
    <x v="30"/>
    <x v="5"/>
    <n v="1"/>
    <n v="0"/>
    <n v="1"/>
    <n v="0"/>
    <n v="9"/>
    <n v="9"/>
    <n v="10"/>
    <x v="2"/>
    <n v="50"/>
    <n v="50"/>
    <n v="120"/>
    <n v="120"/>
    <x v="0"/>
    <m/>
    <m/>
    <m/>
    <n v="0"/>
  </r>
  <r>
    <x v="30"/>
    <x v="5"/>
    <n v="1"/>
    <n v="0"/>
    <n v="1"/>
    <n v="0"/>
    <n v="9"/>
    <n v="9"/>
    <n v="10"/>
    <x v="2"/>
    <n v="50"/>
    <n v="50"/>
    <n v="120"/>
    <n v="120"/>
    <x v="0"/>
    <m/>
    <m/>
    <m/>
    <n v="0"/>
  </r>
  <r>
    <x v="30"/>
    <x v="29"/>
    <n v="1"/>
    <n v="0"/>
    <n v="1"/>
    <n v="0"/>
    <n v="9"/>
    <n v="9"/>
    <n v="12"/>
    <x v="0"/>
    <n v="20"/>
    <n v="20"/>
    <n v="120"/>
    <n v="120"/>
    <x v="0"/>
    <m/>
    <m/>
    <m/>
    <n v="0"/>
  </r>
  <r>
    <x v="30"/>
    <x v="29"/>
    <n v="1"/>
    <n v="0"/>
    <n v="1"/>
    <n v="0"/>
    <n v="9"/>
    <n v="9"/>
    <n v="12"/>
    <x v="0"/>
    <n v="20"/>
    <n v="20"/>
    <n v="120"/>
    <n v="120"/>
    <x v="0"/>
    <m/>
    <m/>
    <m/>
    <n v="0"/>
  </r>
  <r>
    <x v="30"/>
    <x v="29"/>
    <n v="1"/>
    <n v="0"/>
    <n v="1"/>
    <n v="0"/>
    <n v="9"/>
    <n v="9"/>
    <n v="12"/>
    <x v="0"/>
    <n v="20"/>
    <n v="20"/>
    <n v="120"/>
    <n v="120"/>
    <x v="0"/>
    <m/>
    <m/>
    <m/>
    <n v="0"/>
  </r>
  <r>
    <x v="30"/>
    <x v="18"/>
    <n v="1"/>
    <n v="0"/>
    <n v="1"/>
    <n v="0"/>
    <n v="9"/>
    <n v="9"/>
    <n v="12"/>
    <x v="0"/>
    <n v="29"/>
    <n v="29"/>
    <n v="120"/>
    <n v="120"/>
    <x v="0"/>
    <m/>
    <m/>
    <m/>
    <n v="0"/>
  </r>
  <r>
    <x v="30"/>
    <x v="18"/>
    <n v="1"/>
    <n v="0"/>
    <n v="1"/>
    <n v="0"/>
    <n v="9"/>
    <n v="9"/>
    <n v="12"/>
    <x v="0"/>
    <n v="29"/>
    <n v="29"/>
    <n v="120"/>
    <n v="120"/>
    <x v="0"/>
    <m/>
    <m/>
    <m/>
    <n v="0"/>
  </r>
  <r>
    <x v="30"/>
    <x v="18"/>
    <n v="1"/>
    <n v="0"/>
    <n v="1"/>
    <n v="0"/>
    <n v="9"/>
    <n v="9"/>
    <n v="12"/>
    <x v="0"/>
    <n v="29"/>
    <n v="29"/>
    <n v="120"/>
    <n v="120"/>
    <x v="0"/>
    <m/>
    <m/>
    <m/>
    <n v="0"/>
  </r>
  <r>
    <x v="31"/>
    <x v="10"/>
    <n v="1"/>
    <n v="0"/>
    <n v="1"/>
    <n v="0"/>
    <n v="9"/>
    <n v="9"/>
    <n v="8"/>
    <x v="1"/>
    <n v="20"/>
    <n v="20"/>
    <n v="120"/>
    <n v="120"/>
    <x v="0"/>
    <m/>
    <m/>
    <m/>
    <n v="0"/>
  </r>
  <r>
    <x v="31"/>
    <x v="10"/>
    <n v="1"/>
    <n v="0"/>
    <n v="1"/>
    <n v="0"/>
    <n v="9"/>
    <n v="9"/>
    <n v="3"/>
    <x v="6"/>
    <n v="60"/>
    <n v="60"/>
    <n v="120"/>
    <n v="120"/>
    <x v="0"/>
    <m/>
    <m/>
    <m/>
    <n v="0"/>
  </r>
  <r>
    <x v="31"/>
    <x v="10"/>
    <n v="1"/>
    <n v="0"/>
    <n v="1"/>
    <n v="0"/>
    <n v="8"/>
    <n v="8"/>
    <n v="5"/>
    <x v="3"/>
    <n v="70"/>
    <n v="70"/>
    <n v="120"/>
    <n v="120"/>
    <x v="0"/>
    <m/>
    <m/>
    <m/>
    <n v="0"/>
  </r>
  <r>
    <x v="31"/>
    <x v="10"/>
    <n v="1"/>
    <n v="0"/>
    <n v="1"/>
    <n v="0"/>
    <n v="8"/>
    <n v="8"/>
    <n v="5"/>
    <x v="3"/>
    <n v="70"/>
    <n v="70"/>
    <n v="120"/>
    <n v="120"/>
    <x v="0"/>
    <m/>
    <m/>
    <m/>
    <n v="0"/>
  </r>
  <r>
    <x v="31"/>
    <x v="10"/>
    <n v="1"/>
    <n v="0"/>
    <n v="1"/>
    <n v="0"/>
    <n v="8"/>
    <n v="8"/>
    <n v="5"/>
    <x v="3"/>
    <n v="70"/>
    <n v="70"/>
    <n v="120"/>
    <n v="120"/>
    <x v="0"/>
    <m/>
    <m/>
    <m/>
    <n v="0"/>
  </r>
  <r>
    <x v="31"/>
    <x v="0"/>
    <n v="1"/>
    <n v="0"/>
    <n v="1"/>
    <n v="0"/>
    <n v="9"/>
    <n v="9"/>
    <n v="10"/>
    <x v="2"/>
    <n v="20"/>
    <n v="20"/>
    <n v="120"/>
    <n v="120"/>
    <x v="0"/>
    <m/>
    <m/>
    <m/>
    <n v="0"/>
  </r>
  <r>
    <x v="31"/>
    <x v="0"/>
    <n v="1"/>
    <n v="0"/>
    <n v="1"/>
    <n v="0"/>
    <n v="9"/>
    <n v="9"/>
    <n v="5"/>
    <x v="3"/>
    <n v="40"/>
    <n v="40"/>
    <n v="120"/>
    <n v="120"/>
    <x v="0"/>
    <m/>
    <m/>
    <m/>
    <n v="0"/>
  </r>
  <r>
    <x v="31"/>
    <x v="0"/>
    <n v="1"/>
    <n v="0"/>
    <n v="1"/>
    <n v="0"/>
    <n v="8"/>
    <n v="8"/>
    <n v="5"/>
    <x v="3"/>
    <n v="50"/>
    <n v="50"/>
    <n v="120"/>
    <n v="120"/>
    <x v="0"/>
    <m/>
    <m/>
    <m/>
    <n v="0"/>
  </r>
  <r>
    <x v="31"/>
    <x v="0"/>
    <n v="1"/>
    <n v="0"/>
    <n v="1"/>
    <n v="0"/>
    <n v="8"/>
    <n v="8"/>
    <n v="5"/>
    <x v="3"/>
    <n v="50"/>
    <n v="50"/>
    <n v="120"/>
    <n v="120"/>
    <x v="0"/>
    <m/>
    <m/>
    <m/>
    <n v="0"/>
  </r>
  <r>
    <x v="31"/>
    <x v="0"/>
    <n v="1"/>
    <n v="0"/>
    <n v="1"/>
    <n v="0"/>
    <n v="8"/>
    <n v="8"/>
    <n v="5"/>
    <x v="3"/>
    <n v="50"/>
    <n v="50"/>
    <n v="120"/>
    <n v="120"/>
    <x v="0"/>
    <m/>
    <m/>
    <m/>
    <n v="0"/>
  </r>
  <r>
    <x v="31"/>
    <x v="4"/>
    <n v="1"/>
    <n v="0"/>
    <n v="1"/>
    <n v="0"/>
    <n v="9"/>
    <n v="9"/>
    <n v="8"/>
    <x v="1"/>
    <n v="20"/>
    <n v="20"/>
    <n v="120"/>
    <n v="120"/>
    <x v="0"/>
    <m/>
    <m/>
    <m/>
    <n v="0"/>
  </r>
  <r>
    <x v="31"/>
    <x v="4"/>
    <n v="1"/>
    <n v="0"/>
    <n v="1"/>
    <n v="0"/>
    <n v="9"/>
    <n v="9"/>
    <n v="5"/>
    <x v="3"/>
    <n v="60"/>
    <n v="60"/>
    <n v="120"/>
    <n v="120"/>
    <x v="0"/>
    <m/>
    <m/>
    <m/>
    <n v="0"/>
  </r>
  <r>
    <x v="31"/>
    <x v="4"/>
    <n v="1"/>
    <n v="0"/>
    <n v="1"/>
    <n v="0"/>
    <n v="6"/>
    <n v="6"/>
    <n v="5"/>
    <x v="3"/>
    <n v="80"/>
    <n v="80"/>
    <n v="120"/>
    <n v="120"/>
    <x v="0"/>
    <m/>
    <m/>
    <m/>
    <n v="0"/>
  </r>
  <r>
    <x v="31"/>
    <x v="4"/>
    <n v="1"/>
    <n v="0"/>
    <n v="1"/>
    <n v="0"/>
    <n v="6"/>
    <n v="6"/>
    <n v="5"/>
    <x v="3"/>
    <n v="80"/>
    <n v="80"/>
    <n v="120"/>
    <n v="120"/>
    <x v="0"/>
    <m/>
    <m/>
    <m/>
    <n v="0"/>
  </r>
  <r>
    <x v="31"/>
    <x v="11"/>
    <n v="1"/>
    <n v="0"/>
    <n v="1"/>
    <n v="0"/>
    <n v="9"/>
    <n v="9"/>
    <n v="12"/>
    <x v="0"/>
    <n v="43"/>
    <n v="43"/>
    <n v="120"/>
    <n v="120"/>
    <x v="0"/>
    <m/>
    <m/>
    <m/>
    <n v="0"/>
  </r>
  <r>
    <x v="31"/>
    <x v="11"/>
    <n v="1"/>
    <n v="0"/>
    <n v="1"/>
    <n v="0"/>
    <n v="9"/>
    <n v="9"/>
    <n v="12"/>
    <x v="0"/>
    <n v="43"/>
    <n v="43"/>
    <n v="120"/>
    <n v="120"/>
    <x v="0"/>
    <m/>
    <m/>
    <m/>
    <n v="0"/>
  </r>
  <r>
    <x v="31"/>
    <x v="11"/>
    <n v="1"/>
    <n v="0"/>
    <n v="1"/>
    <n v="0"/>
    <n v="9"/>
    <n v="9"/>
    <n v="12"/>
    <x v="0"/>
    <n v="43"/>
    <n v="43"/>
    <n v="120"/>
    <n v="120"/>
    <x v="0"/>
    <m/>
    <m/>
    <m/>
    <n v="0"/>
  </r>
  <r>
    <x v="32"/>
    <x v="10"/>
    <n v="1"/>
    <n v="0"/>
    <n v="1"/>
    <n v="0"/>
    <n v="9"/>
    <n v="9"/>
    <n v="8"/>
    <x v="1"/>
    <n v="20"/>
    <n v="20"/>
    <n v="120"/>
    <n v="120"/>
    <x v="0"/>
    <m/>
    <m/>
    <m/>
    <n v="0"/>
  </r>
  <r>
    <x v="32"/>
    <x v="10"/>
    <n v="1"/>
    <n v="0"/>
    <n v="1"/>
    <n v="0"/>
    <n v="9"/>
    <n v="9"/>
    <n v="3"/>
    <x v="6"/>
    <n v="60"/>
    <n v="60"/>
    <n v="120"/>
    <n v="120"/>
    <x v="0"/>
    <m/>
    <m/>
    <m/>
    <n v="0"/>
  </r>
  <r>
    <x v="32"/>
    <x v="10"/>
    <n v="1"/>
    <n v="0"/>
    <n v="1"/>
    <n v="0"/>
    <n v="9"/>
    <n v="9"/>
    <n v="3"/>
    <x v="6"/>
    <n v="80"/>
    <n v="80"/>
    <n v="120"/>
    <n v="120"/>
    <x v="0"/>
    <m/>
    <m/>
    <m/>
    <n v="0"/>
  </r>
  <r>
    <x v="32"/>
    <x v="10"/>
    <n v="1"/>
    <n v="0"/>
    <n v="1"/>
    <n v="0"/>
    <n v="8"/>
    <n v="8"/>
    <n v="3"/>
    <x v="6"/>
    <n v="100"/>
    <n v="100"/>
    <n v="120"/>
    <n v="120"/>
    <x v="0"/>
    <m/>
    <m/>
    <m/>
    <n v="0"/>
  </r>
  <r>
    <x v="32"/>
    <x v="10"/>
    <n v="1"/>
    <n v="0"/>
    <n v="1"/>
    <n v="0"/>
    <n v="9"/>
    <n v="9"/>
    <n v="3"/>
    <x v="6"/>
    <n v="105"/>
    <n v="105"/>
    <n v="120"/>
    <n v="120"/>
    <x v="0"/>
    <m/>
    <m/>
    <m/>
    <n v="0"/>
  </r>
  <r>
    <x v="32"/>
    <x v="10"/>
    <n v="1"/>
    <n v="0"/>
    <n v="1"/>
    <n v="0"/>
    <n v="9"/>
    <n v="9"/>
    <n v="5"/>
    <x v="3"/>
    <n v="90"/>
    <n v="90"/>
    <n v="120"/>
    <n v="120"/>
    <x v="0"/>
    <m/>
    <m/>
    <m/>
    <n v="0"/>
  </r>
  <r>
    <x v="32"/>
    <x v="10"/>
    <n v="1"/>
    <n v="0"/>
    <n v="1"/>
    <n v="0"/>
    <n v="9"/>
    <n v="9"/>
    <n v="5"/>
    <x v="3"/>
    <n v="90"/>
    <n v="90"/>
    <n v="120"/>
    <n v="120"/>
    <x v="0"/>
    <m/>
    <m/>
    <m/>
    <n v="0"/>
  </r>
  <r>
    <x v="32"/>
    <x v="26"/>
    <n v="1"/>
    <n v="0"/>
    <n v="1"/>
    <n v="0"/>
    <n v="9"/>
    <n v="9"/>
    <n v="8"/>
    <x v="1"/>
    <n v="70"/>
    <n v="70"/>
    <n v="120"/>
    <n v="120"/>
    <x v="0"/>
    <m/>
    <m/>
    <m/>
    <n v="0"/>
  </r>
  <r>
    <x v="32"/>
    <x v="26"/>
    <n v="1"/>
    <n v="0"/>
    <n v="1"/>
    <n v="0"/>
    <n v="9"/>
    <n v="9"/>
    <n v="8"/>
    <x v="1"/>
    <n v="70"/>
    <n v="70"/>
    <n v="120"/>
    <n v="120"/>
    <x v="0"/>
    <m/>
    <m/>
    <m/>
    <n v="0"/>
  </r>
  <r>
    <x v="32"/>
    <x v="26"/>
    <n v="1"/>
    <n v="0"/>
    <n v="1"/>
    <n v="0"/>
    <n v="9"/>
    <n v="9"/>
    <n v="8"/>
    <x v="1"/>
    <n v="70"/>
    <n v="70"/>
    <n v="120"/>
    <n v="120"/>
    <x v="0"/>
    <m/>
    <m/>
    <m/>
    <n v="0"/>
  </r>
  <r>
    <x v="32"/>
    <x v="28"/>
    <n v="1"/>
    <n v="0"/>
    <n v="1"/>
    <n v="0"/>
    <n v="9"/>
    <n v="9"/>
    <n v="10"/>
    <x v="2"/>
    <n v="80"/>
    <n v="80"/>
    <n v="120"/>
    <n v="120"/>
    <x v="0"/>
    <m/>
    <m/>
    <m/>
    <n v="0"/>
  </r>
  <r>
    <x v="32"/>
    <x v="28"/>
    <n v="1"/>
    <n v="0"/>
    <n v="1"/>
    <n v="0"/>
    <n v="9"/>
    <n v="9"/>
    <n v="10"/>
    <x v="2"/>
    <n v="80"/>
    <n v="80"/>
    <n v="120"/>
    <n v="120"/>
    <x v="0"/>
    <m/>
    <m/>
    <m/>
    <n v="0"/>
  </r>
  <r>
    <x v="32"/>
    <x v="28"/>
    <n v="1"/>
    <n v="0"/>
    <n v="1"/>
    <n v="0"/>
    <n v="9"/>
    <n v="9"/>
    <n v="10"/>
    <x v="2"/>
    <n v="80"/>
    <n v="80"/>
    <n v="120"/>
    <n v="120"/>
    <x v="0"/>
    <m/>
    <m/>
    <m/>
    <n v="0"/>
  </r>
  <r>
    <x v="33"/>
    <x v="0"/>
    <n v="1"/>
    <n v="0"/>
    <n v="1"/>
    <n v="0"/>
    <n v="9"/>
    <n v="9"/>
    <n v="12"/>
    <x v="0"/>
    <n v="20"/>
    <n v="20"/>
    <n v="120"/>
    <n v="120"/>
    <x v="0"/>
    <m/>
    <m/>
    <m/>
    <n v="0"/>
  </r>
  <r>
    <x v="33"/>
    <x v="0"/>
    <n v="1"/>
    <n v="0"/>
    <n v="1"/>
    <n v="0"/>
    <n v="9"/>
    <n v="9"/>
    <n v="6"/>
    <x v="5"/>
    <n v="40"/>
    <n v="40"/>
    <n v="120"/>
    <n v="120"/>
    <x v="0"/>
    <m/>
    <m/>
    <m/>
    <n v="0"/>
  </r>
  <r>
    <x v="33"/>
    <x v="0"/>
    <n v="1"/>
    <n v="0"/>
    <n v="1"/>
    <n v="0"/>
    <n v="9"/>
    <n v="9"/>
    <n v="3"/>
    <x v="6"/>
    <n v="50"/>
    <n v="50"/>
    <n v="120"/>
    <n v="120"/>
    <x v="0"/>
    <m/>
    <m/>
    <m/>
    <n v="0"/>
  </r>
  <r>
    <x v="33"/>
    <x v="0"/>
    <n v="1"/>
    <n v="0"/>
    <n v="1"/>
    <n v="0"/>
    <n v="9"/>
    <n v="9"/>
    <n v="1"/>
    <x v="9"/>
    <n v="65"/>
    <n v="65"/>
    <n v="120"/>
    <n v="120"/>
    <x v="0"/>
    <m/>
    <m/>
    <m/>
    <n v="0"/>
  </r>
  <r>
    <x v="33"/>
    <x v="0"/>
    <n v="1"/>
    <n v="0"/>
    <n v="1"/>
    <n v="0"/>
    <n v="9"/>
    <n v="9"/>
    <n v="1"/>
    <x v="9"/>
    <n v="70"/>
    <n v="70"/>
    <n v="120"/>
    <n v="120"/>
    <x v="0"/>
    <m/>
    <m/>
    <m/>
    <n v="0"/>
  </r>
  <r>
    <x v="33"/>
    <x v="0"/>
    <n v="1"/>
    <n v="0"/>
    <n v="1"/>
    <n v="0"/>
    <n v="9"/>
    <n v="9"/>
    <n v="5"/>
    <x v="3"/>
    <n v="55"/>
    <n v="55"/>
    <n v="120"/>
    <n v="120"/>
    <x v="0"/>
    <m/>
    <m/>
    <m/>
    <n v="0"/>
  </r>
  <r>
    <x v="33"/>
    <x v="0"/>
    <n v="1"/>
    <n v="0"/>
    <n v="1"/>
    <n v="0"/>
    <n v="9"/>
    <n v="9"/>
    <n v="6"/>
    <x v="5"/>
    <n v="55"/>
    <n v="55"/>
    <n v="120"/>
    <n v="120"/>
    <x v="0"/>
    <m/>
    <m/>
    <m/>
    <n v="0"/>
  </r>
  <r>
    <x v="33"/>
    <x v="8"/>
    <n v="1"/>
    <n v="0"/>
    <n v="1"/>
    <n v="0"/>
    <n v="9"/>
    <n v="9"/>
    <n v="10"/>
    <x v="2"/>
    <n v="5"/>
    <n v="5"/>
    <n v="120"/>
    <n v="120"/>
    <x v="0"/>
    <m/>
    <m/>
    <m/>
    <n v="0"/>
  </r>
  <r>
    <x v="33"/>
    <x v="8"/>
    <n v="1"/>
    <n v="0"/>
    <n v="1"/>
    <n v="0"/>
    <n v="9"/>
    <n v="9"/>
    <n v="10"/>
    <x v="2"/>
    <n v="5"/>
    <n v="5"/>
    <n v="120"/>
    <n v="120"/>
    <x v="0"/>
    <m/>
    <m/>
    <m/>
    <n v="0"/>
  </r>
  <r>
    <x v="33"/>
    <x v="8"/>
    <n v="1"/>
    <n v="0"/>
    <n v="1"/>
    <n v="0"/>
    <n v="9"/>
    <n v="9"/>
    <n v="10"/>
    <x v="2"/>
    <n v="5"/>
    <n v="5"/>
    <n v="120"/>
    <n v="120"/>
    <x v="0"/>
    <m/>
    <m/>
    <m/>
    <n v="0"/>
  </r>
  <r>
    <x v="33"/>
    <x v="2"/>
    <n v="1"/>
    <n v="0"/>
    <n v="1"/>
    <n v="0"/>
    <n v="9"/>
    <n v="9"/>
    <n v="8"/>
    <x v="1"/>
    <n v="16"/>
    <n v="16"/>
    <n v="120"/>
    <n v="120"/>
    <x v="0"/>
    <m/>
    <m/>
    <m/>
    <n v="0"/>
  </r>
  <r>
    <x v="33"/>
    <x v="2"/>
    <n v="1"/>
    <n v="0"/>
    <n v="1"/>
    <n v="0"/>
    <n v="9"/>
    <n v="9"/>
    <n v="8"/>
    <x v="1"/>
    <n v="16"/>
    <n v="16"/>
    <n v="120"/>
    <n v="120"/>
    <x v="0"/>
    <m/>
    <m/>
    <m/>
    <n v="0"/>
  </r>
  <r>
    <x v="33"/>
    <x v="2"/>
    <n v="1"/>
    <n v="0"/>
    <n v="1"/>
    <n v="0"/>
    <n v="9"/>
    <n v="9"/>
    <n v="10"/>
    <x v="2"/>
    <n v="12"/>
    <n v="12"/>
    <n v="120"/>
    <n v="120"/>
    <x v="0"/>
    <m/>
    <m/>
    <m/>
    <n v="0"/>
  </r>
  <r>
    <x v="33"/>
    <x v="1"/>
    <n v="1"/>
    <n v="0"/>
    <n v="1"/>
    <n v="0"/>
    <n v="9"/>
    <n v="9"/>
    <n v="10"/>
    <x v="2"/>
    <n v="54"/>
    <n v="54"/>
    <n v="120"/>
    <n v="120"/>
    <x v="0"/>
    <m/>
    <m/>
    <m/>
    <n v="0"/>
  </r>
  <r>
    <x v="33"/>
    <x v="1"/>
    <n v="1"/>
    <n v="0"/>
    <n v="1"/>
    <n v="0"/>
    <n v="9"/>
    <n v="9"/>
    <n v="10"/>
    <x v="2"/>
    <n v="54"/>
    <n v="54"/>
    <n v="120"/>
    <n v="120"/>
    <x v="0"/>
    <m/>
    <m/>
    <m/>
    <n v="0"/>
  </r>
  <r>
    <x v="33"/>
    <x v="1"/>
    <n v="1"/>
    <n v="0"/>
    <n v="1"/>
    <n v="0"/>
    <n v="9"/>
    <n v="9"/>
    <n v="10"/>
    <x v="2"/>
    <n v="54"/>
    <n v="54"/>
    <n v="120"/>
    <n v="120"/>
    <x v="0"/>
    <m/>
    <m/>
    <m/>
    <n v="0"/>
  </r>
  <r>
    <x v="33"/>
    <x v="9"/>
    <n v="1"/>
    <n v="0"/>
    <n v="1"/>
    <n v="0"/>
    <n v="9"/>
    <n v="9"/>
    <n v="12"/>
    <x v="0"/>
    <n v="23"/>
    <n v="23"/>
    <n v="120"/>
    <n v="120"/>
    <x v="0"/>
    <m/>
    <m/>
    <m/>
    <n v="0"/>
  </r>
  <r>
    <x v="33"/>
    <x v="9"/>
    <n v="1"/>
    <n v="0"/>
    <n v="1"/>
    <n v="0"/>
    <n v="9"/>
    <n v="9"/>
    <n v="12"/>
    <x v="0"/>
    <n v="23"/>
    <n v="23"/>
    <n v="120"/>
    <n v="120"/>
    <x v="0"/>
    <m/>
    <m/>
    <m/>
    <n v="0"/>
  </r>
  <r>
    <x v="33"/>
    <x v="9"/>
    <n v="1"/>
    <n v="0"/>
    <n v="1"/>
    <n v="0"/>
    <n v="9"/>
    <n v="9"/>
    <n v="12"/>
    <x v="0"/>
    <n v="23"/>
    <n v="23"/>
    <n v="120"/>
    <n v="120"/>
    <x v="0"/>
    <m/>
    <m/>
    <m/>
    <n v="0"/>
  </r>
  <r>
    <x v="34"/>
    <x v="4"/>
    <n v="1"/>
    <n v="0"/>
    <n v="1"/>
    <n v="0"/>
    <n v="9"/>
    <n v="9"/>
    <n v="10"/>
    <x v="2"/>
    <n v="20"/>
    <n v="20"/>
    <n v="120"/>
    <n v="120"/>
    <x v="0"/>
    <m/>
    <m/>
    <m/>
    <n v="0"/>
  </r>
  <r>
    <x v="34"/>
    <x v="4"/>
    <n v="1"/>
    <n v="0"/>
    <n v="1"/>
    <n v="0"/>
    <n v="9"/>
    <n v="9"/>
    <n v="5"/>
    <x v="3"/>
    <n v="60"/>
    <n v="60"/>
    <n v="120"/>
    <n v="120"/>
    <x v="0"/>
    <m/>
    <m/>
    <m/>
    <n v="0"/>
  </r>
  <r>
    <x v="34"/>
    <x v="4"/>
    <n v="1"/>
    <n v="0"/>
    <n v="1"/>
    <n v="0"/>
    <n v="9"/>
    <n v="9"/>
    <n v="3"/>
    <x v="6"/>
    <n v="90"/>
    <n v="90"/>
    <n v="120"/>
    <n v="120"/>
    <x v="0"/>
    <m/>
    <m/>
    <m/>
    <n v="0"/>
  </r>
  <r>
    <x v="34"/>
    <x v="4"/>
    <n v="1"/>
    <n v="0"/>
    <n v="1"/>
    <n v="0"/>
    <n v="8.5"/>
    <n v="8.5"/>
    <n v="2"/>
    <x v="7"/>
    <n v="110"/>
    <n v="110"/>
    <n v="120"/>
    <n v="120"/>
    <x v="0"/>
    <m/>
    <m/>
    <m/>
    <n v="0"/>
  </r>
  <r>
    <x v="34"/>
    <x v="4"/>
    <n v="1"/>
    <n v="0"/>
    <n v="1"/>
    <n v="0"/>
    <n v="9"/>
    <n v="9"/>
    <n v="1"/>
    <x v="9"/>
    <n v="120"/>
    <n v="120"/>
    <n v="120"/>
    <n v="120"/>
    <x v="0"/>
    <m/>
    <m/>
    <m/>
    <n v="0"/>
  </r>
  <r>
    <x v="34"/>
    <x v="4"/>
    <n v="1"/>
    <n v="0"/>
    <n v="1"/>
    <n v="0"/>
    <n v="7"/>
    <n v="7"/>
    <n v="3"/>
    <x v="6"/>
    <n v="130"/>
    <n v="130"/>
    <n v="120"/>
    <n v="120"/>
    <x v="0"/>
    <m/>
    <m/>
    <m/>
    <n v="0"/>
  </r>
  <r>
    <x v="34"/>
    <x v="4"/>
    <n v="1"/>
    <n v="0"/>
    <n v="1"/>
    <n v="0"/>
    <n v="9"/>
    <n v="9"/>
    <n v="5"/>
    <x v="3"/>
    <n v="100"/>
    <n v="100"/>
    <n v="120"/>
    <n v="120"/>
    <x v="0"/>
    <m/>
    <m/>
    <m/>
    <n v="0"/>
  </r>
  <r>
    <x v="34"/>
    <x v="4"/>
    <n v="1"/>
    <n v="0"/>
    <n v="1"/>
    <n v="0"/>
    <n v="9"/>
    <n v="9"/>
    <n v="5"/>
    <x v="3"/>
    <n v="100"/>
    <n v="100"/>
    <n v="120"/>
    <n v="120"/>
    <x v="0"/>
    <m/>
    <m/>
    <m/>
    <n v="0"/>
  </r>
  <r>
    <x v="34"/>
    <x v="5"/>
    <n v="1"/>
    <n v="0"/>
    <n v="1"/>
    <n v="0"/>
    <n v="9"/>
    <n v="9"/>
    <n v="8"/>
    <x v="1"/>
    <n v="60"/>
    <n v="60"/>
    <n v="120"/>
    <n v="120"/>
    <x v="0"/>
    <m/>
    <m/>
    <m/>
    <n v="0"/>
  </r>
  <r>
    <x v="34"/>
    <x v="5"/>
    <n v="1"/>
    <n v="0"/>
    <n v="1"/>
    <n v="0"/>
    <n v="9"/>
    <n v="9"/>
    <n v="8"/>
    <x v="1"/>
    <n v="60"/>
    <n v="60"/>
    <n v="120"/>
    <n v="120"/>
    <x v="0"/>
    <m/>
    <m/>
    <m/>
    <n v="0"/>
  </r>
  <r>
    <x v="34"/>
    <x v="5"/>
    <n v="1"/>
    <n v="0"/>
    <n v="1"/>
    <n v="0"/>
    <n v="9"/>
    <n v="9"/>
    <n v="8"/>
    <x v="1"/>
    <n v="60"/>
    <n v="60"/>
    <n v="120"/>
    <n v="120"/>
    <x v="0"/>
    <m/>
    <m/>
    <m/>
    <n v="0"/>
  </r>
  <r>
    <x v="35"/>
    <x v="10"/>
    <n v="1"/>
    <n v="0"/>
    <n v="1"/>
    <n v="0"/>
    <n v="9"/>
    <n v="9"/>
    <n v="8"/>
    <x v="1"/>
    <n v="20"/>
    <n v="20"/>
    <n v="120"/>
    <n v="120"/>
    <x v="0"/>
    <m/>
    <m/>
    <m/>
    <n v="0"/>
  </r>
  <r>
    <x v="35"/>
    <x v="10"/>
    <n v="1"/>
    <n v="0"/>
    <n v="1"/>
    <n v="0"/>
    <n v="9"/>
    <n v="9"/>
    <n v="3"/>
    <x v="6"/>
    <n v="60"/>
    <n v="60"/>
    <n v="120"/>
    <n v="120"/>
    <x v="0"/>
    <m/>
    <m/>
    <m/>
    <n v="0"/>
  </r>
  <r>
    <x v="35"/>
    <x v="10"/>
    <n v="1"/>
    <n v="0"/>
    <n v="1"/>
    <n v="0"/>
    <n v="9"/>
    <n v="9"/>
    <n v="3"/>
    <x v="6"/>
    <n v="80"/>
    <n v="80"/>
    <n v="120"/>
    <n v="120"/>
    <x v="0"/>
    <m/>
    <m/>
    <m/>
    <n v="0"/>
  </r>
  <r>
    <x v="35"/>
    <x v="10"/>
    <n v="1"/>
    <n v="0"/>
    <n v="1"/>
    <n v="0"/>
    <n v="9"/>
    <n v="9"/>
    <n v="1"/>
    <x v="9"/>
    <n v="100"/>
    <n v="100"/>
    <n v="120"/>
    <n v="120"/>
    <x v="0"/>
    <m/>
    <m/>
    <m/>
    <n v="0"/>
  </r>
  <r>
    <x v="35"/>
    <x v="10"/>
    <n v="1"/>
    <n v="0"/>
    <n v="1"/>
    <n v="0"/>
    <n v="9"/>
    <n v="9"/>
    <n v="1"/>
    <x v="9"/>
    <n v="110"/>
    <n v="110"/>
    <n v="120"/>
    <n v="120"/>
    <x v="0"/>
    <m/>
    <m/>
    <m/>
    <n v="0"/>
  </r>
  <r>
    <x v="35"/>
    <x v="10"/>
    <n v="1"/>
    <n v="0"/>
    <n v="1"/>
    <n v="0"/>
    <n v="9"/>
    <n v="9"/>
    <n v="1"/>
    <x v="9"/>
    <n v="115"/>
    <n v="115"/>
    <n v="120"/>
    <n v="120"/>
    <x v="0"/>
    <m/>
    <m/>
    <m/>
    <n v="0"/>
  </r>
  <r>
    <x v="35"/>
    <x v="10"/>
    <n v="1"/>
    <n v="0"/>
    <n v="1"/>
    <n v="0"/>
    <n v="9"/>
    <n v="9"/>
    <n v="1"/>
    <x v="9"/>
    <n v="120"/>
    <n v="120"/>
    <n v="120"/>
    <n v="120"/>
    <x v="0"/>
    <m/>
    <m/>
    <m/>
    <n v="0"/>
  </r>
  <r>
    <x v="35"/>
    <x v="10"/>
    <n v="1"/>
    <n v="0"/>
    <n v="1"/>
    <n v="0"/>
    <n v="9"/>
    <n v="9"/>
    <n v="1"/>
    <x v="9"/>
    <n v="125"/>
    <n v="125"/>
    <n v="120"/>
    <n v="120"/>
    <x v="0"/>
    <m/>
    <m/>
    <m/>
    <n v="0"/>
  </r>
  <r>
    <x v="35"/>
    <x v="10"/>
    <n v="1"/>
    <n v="0"/>
    <n v="1"/>
    <n v="0"/>
    <n v="9"/>
    <n v="9"/>
    <n v="1"/>
    <x v="9"/>
    <n v="130"/>
    <n v="130"/>
    <n v="120"/>
    <n v="120"/>
    <x v="0"/>
    <m/>
    <m/>
    <m/>
    <n v="0"/>
  </r>
  <r>
    <x v="35"/>
    <x v="0"/>
    <n v="1"/>
    <n v="0"/>
    <n v="1"/>
    <n v="0"/>
    <n v="9"/>
    <n v="9"/>
    <n v="5"/>
    <x v="3"/>
    <n v="40"/>
    <n v="40"/>
    <n v="120"/>
    <n v="120"/>
    <x v="0"/>
    <m/>
    <m/>
    <m/>
    <n v="0"/>
  </r>
  <r>
    <x v="35"/>
    <x v="0"/>
    <n v="1"/>
    <n v="0"/>
    <n v="1"/>
    <n v="0"/>
    <n v="9"/>
    <n v="9"/>
    <n v="3"/>
    <x v="6"/>
    <n v="50"/>
    <n v="50"/>
    <n v="120"/>
    <n v="120"/>
    <x v="0"/>
    <m/>
    <m/>
    <m/>
    <n v="0"/>
  </r>
  <r>
    <x v="35"/>
    <x v="0"/>
    <n v="1"/>
    <n v="0"/>
    <n v="1"/>
    <n v="0"/>
    <n v="9"/>
    <n v="9"/>
    <n v="3"/>
    <x v="6"/>
    <n v="60"/>
    <n v="60"/>
    <n v="120"/>
    <n v="120"/>
    <x v="0"/>
    <m/>
    <m/>
    <m/>
    <n v="0"/>
  </r>
  <r>
    <x v="36"/>
    <x v="0"/>
    <n v="1"/>
    <n v="0"/>
    <n v="1"/>
    <n v="0"/>
    <n v="9"/>
    <n v="9"/>
    <n v="5"/>
    <x v="3"/>
    <n v="40"/>
    <n v="40"/>
    <n v="120"/>
    <n v="120"/>
    <x v="0"/>
    <m/>
    <m/>
    <m/>
    <n v="0"/>
  </r>
  <r>
    <x v="36"/>
    <x v="0"/>
    <n v="1"/>
    <n v="0"/>
    <n v="1"/>
    <n v="0"/>
    <n v="9"/>
    <n v="9"/>
    <n v="3"/>
    <x v="6"/>
    <n v="50"/>
    <n v="50"/>
    <n v="120"/>
    <n v="120"/>
    <x v="0"/>
    <m/>
    <m/>
    <m/>
    <n v="0"/>
  </r>
  <r>
    <x v="36"/>
    <x v="0"/>
    <n v="1"/>
    <n v="0"/>
    <n v="1"/>
    <n v="0"/>
    <n v="9"/>
    <n v="9"/>
    <n v="3"/>
    <x v="6"/>
    <n v="50"/>
    <n v="50"/>
    <n v="120"/>
    <n v="120"/>
    <x v="0"/>
    <m/>
    <m/>
    <m/>
    <n v="0"/>
  </r>
  <r>
    <x v="36"/>
    <x v="0"/>
    <n v="1"/>
    <n v="0"/>
    <n v="1"/>
    <n v="0"/>
    <n v="9"/>
    <n v="9"/>
    <n v="3"/>
    <x v="6"/>
    <n v="60"/>
    <n v="60"/>
    <n v="120"/>
    <n v="120"/>
    <x v="0"/>
    <m/>
    <m/>
    <m/>
    <n v="0"/>
  </r>
  <r>
    <x v="36"/>
    <x v="0"/>
    <n v="1"/>
    <n v="0"/>
    <n v="1"/>
    <n v="0"/>
    <n v="9"/>
    <n v="9"/>
    <n v="5"/>
    <x v="3"/>
    <n v="50"/>
    <n v="50"/>
    <n v="120"/>
    <n v="120"/>
    <x v="0"/>
    <m/>
    <m/>
    <m/>
    <n v="0"/>
  </r>
  <r>
    <x v="36"/>
    <x v="0"/>
    <n v="1"/>
    <n v="0"/>
    <n v="1"/>
    <n v="0"/>
    <n v="9"/>
    <n v="9"/>
    <n v="5"/>
    <x v="3"/>
    <n v="50"/>
    <n v="50"/>
    <n v="120"/>
    <n v="120"/>
    <x v="0"/>
    <m/>
    <m/>
    <m/>
    <n v="0"/>
  </r>
  <r>
    <x v="36"/>
    <x v="0"/>
    <n v="1"/>
    <n v="0"/>
    <n v="1"/>
    <n v="0"/>
    <n v="9"/>
    <n v="9"/>
    <n v="5"/>
    <x v="3"/>
    <n v="50"/>
    <n v="50"/>
    <n v="120"/>
    <n v="120"/>
    <x v="0"/>
    <m/>
    <m/>
    <m/>
    <n v="0"/>
  </r>
  <r>
    <x v="36"/>
    <x v="2"/>
    <n v="1"/>
    <n v="0"/>
    <n v="1"/>
    <n v="0"/>
    <n v="9"/>
    <n v="9"/>
    <n v="8"/>
    <x v="1"/>
    <n v="16"/>
    <n v="16"/>
    <n v="120"/>
    <n v="120"/>
    <x v="0"/>
    <m/>
    <m/>
    <m/>
    <n v="0"/>
  </r>
  <r>
    <x v="36"/>
    <x v="2"/>
    <n v="1"/>
    <n v="0"/>
    <n v="1"/>
    <n v="0"/>
    <n v="9"/>
    <n v="9"/>
    <n v="8"/>
    <x v="1"/>
    <n v="16"/>
    <n v="16"/>
    <n v="120"/>
    <n v="120"/>
    <x v="0"/>
    <m/>
    <m/>
    <m/>
    <n v="0"/>
  </r>
  <r>
    <x v="36"/>
    <x v="2"/>
    <n v="1"/>
    <n v="0"/>
    <n v="1"/>
    <n v="0"/>
    <n v="9"/>
    <n v="9"/>
    <n v="8"/>
    <x v="1"/>
    <n v="16"/>
    <n v="16"/>
    <n v="120"/>
    <n v="120"/>
    <x v="0"/>
    <m/>
    <m/>
    <m/>
    <n v="0"/>
  </r>
  <r>
    <x v="36"/>
    <x v="8"/>
    <n v="1"/>
    <n v="0"/>
    <n v="1"/>
    <n v="0"/>
    <n v="9"/>
    <n v="9"/>
    <n v="10"/>
    <x v="2"/>
    <n v="5"/>
    <n v="5"/>
    <n v="120"/>
    <n v="120"/>
    <x v="0"/>
    <m/>
    <m/>
    <m/>
    <n v="0"/>
  </r>
  <r>
    <x v="36"/>
    <x v="8"/>
    <n v="1"/>
    <n v="0"/>
    <n v="1"/>
    <n v="0"/>
    <n v="9"/>
    <n v="9"/>
    <n v="10"/>
    <x v="2"/>
    <n v="5"/>
    <n v="5"/>
    <n v="120"/>
    <n v="120"/>
    <x v="0"/>
    <m/>
    <m/>
    <m/>
    <n v="0"/>
  </r>
  <r>
    <x v="36"/>
    <x v="8"/>
    <n v="1"/>
    <n v="0"/>
    <n v="1"/>
    <n v="0"/>
    <n v="9"/>
    <n v="9"/>
    <n v="10"/>
    <x v="2"/>
    <n v="5"/>
    <n v="5"/>
    <n v="120"/>
    <n v="120"/>
    <x v="0"/>
    <m/>
    <m/>
    <m/>
    <n v="0"/>
  </r>
  <r>
    <x v="36"/>
    <x v="9"/>
    <n v="1"/>
    <n v="0"/>
    <n v="1"/>
    <n v="0"/>
    <n v="9"/>
    <n v="9"/>
    <n v="10"/>
    <x v="2"/>
    <n v="16"/>
    <n v="16"/>
    <n v="120"/>
    <n v="120"/>
    <x v="0"/>
    <m/>
    <m/>
    <m/>
    <n v="0"/>
  </r>
  <r>
    <x v="36"/>
    <x v="9"/>
    <n v="1"/>
    <n v="0"/>
    <n v="1"/>
    <n v="0"/>
    <n v="9"/>
    <n v="9"/>
    <n v="10"/>
    <x v="2"/>
    <n v="16"/>
    <n v="16"/>
    <n v="120"/>
    <n v="120"/>
    <x v="0"/>
    <m/>
    <m/>
    <m/>
    <n v="0"/>
  </r>
  <r>
    <x v="36"/>
    <x v="9"/>
    <n v="1"/>
    <n v="0"/>
    <n v="1"/>
    <n v="0"/>
    <n v="9"/>
    <n v="9"/>
    <n v="10"/>
    <x v="2"/>
    <n v="16"/>
    <n v="16"/>
    <n v="120"/>
    <n v="120"/>
    <x v="0"/>
    <m/>
    <m/>
    <m/>
    <n v="0"/>
  </r>
  <r>
    <x v="37"/>
    <x v="4"/>
    <n v="1"/>
    <n v="0"/>
    <n v="1"/>
    <n v="0"/>
    <n v="9"/>
    <n v="9"/>
    <n v="8"/>
    <x v="1"/>
    <n v="20"/>
    <n v="20"/>
    <n v="120"/>
    <n v="120"/>
    <x v="0"/>
    <m/>
    <m/>
    <m/>
    <n v="0"/>
  </r>
  <r>
    <x v="37"/>
    <x v="4"/>
    <n v="1"/>
    <n v="0"/>
    <n v="1"/>
    <n v="0"/>
    <n v="9"/>
    <n v="9"/>
    <n v="5"/>
    <x v="3"/>
    <n v="60"/>
    <n v="60"/>
    <n v="120"/>
    <n v="120"/>
    <x v="0"/>
    <m/>
    <m/>
    <m/>
    <n v="0"/>
  </r>
  <r>
    <x v="37"/>
    <x v="4"/>
    <n v="1"/>
    <n v="0"/>
    <n v="1"/>
    <n v="0"/>
    <n v="9"/>
    <n v="9"/>
    <n v="3"/>
    <x v="6"/>
    <n v="90"/>
    <n v="90"/>
    <n v="120"/>
    <n v="120"/>
    <x v="0"/>
    <m/>
    <m/>
    <m/>
    <n v="0"/>
  </r>
  <r>
    <x v="37"/>
    <x v="4"/>
    <n v="1"/>
    <n v="0"/>
    <n v="1"/>
    <n v="0"/>
    <n v="6.5"/>
    <n v="6.5"/>
    <n v="4"/>
    <x v="8"/>
    <n v="110"/>
    <n v="110"/>
    <n v="120"/>
    <n v="120"/>
    <x v="0"/>
    <m/>
    <m/>
    <m/>
    <n v="0"/>
  </r>
  <r>
    <x v="37"/>
    <x v="4"/>
    <n v="1"/>
    <n v="0"/>
    <n v="1"/>
    <n v="0"/>
    <n v="6.5"/>
    <n v="6.5"/>
    <n v="4"/>
    <x v="8"/>
    <n v="110"/>
    <n v="110"/>
    <n v="120"/>
    <n v="120"/>
    <x v="0"/>
    <m/>
    <m/>
    <m/>
    <n v="0"/>
  </r>
  <r>
    <x v="37"/>
    <x v="4"/>
    <n v="1"/>
    <n v="0"/>
    <n v="1"/>
    <n v="0"/>
    <n v="6.5"/>
    <n v="6.5"/>
    <n v="4"/>
    <x v="8"/>
    <n v="110"/>
    <n v="110"/>
    <n v="120"/>
    <n v="120"/>
    <x v="0"/>
    <m/>
    <m/>
    <m/>
    <n v="0"/>
  </r>
  <r>
    <x v="37"/>
    <x v="4"/>
    <n v="1"/>
    <n v="0"/>
    <n v="1"/>
    <n v="0"/>
    <n v="6.5"/>
    <n v="6.5"/>
    <n v="4"/>
    <x v="8"/>
    <n v="110"/>
    <n v="110"/>
    <n v="120"/>
    <n v="120"/>
    <x v="0"/>
    <m/>
    <m/>
    <m/>
    <n v="0"/>
  </r>
  <r>
    <x v="37"/>
    <x v="30"/>
    <n v="1"/>
    <n v="0"/>
    <n v="1"/>
    <n v="0"/>
    <n v="9"/>
    <n v="9"/>
    <n v="10"/>
    <x v="2"/>
    <n v="60"/>
    <n v="60"/>
    <n v="120"/>
    <n v="120"/>
    <x v="0"/>
    <m/>
    <m/>
    <m/>
    <n v="0"/>
  </r>
  <r>
    <x v="37"/>
    <x v="30"/>
    <n v="1"/>
    <n v="0"/>
    <n v="1"/>
    <n v="0"/>
    <n v="9"/>
    <n v="9"/>
    <n v="10"/>
    <x v="2"/>
    <n v="60"/>
    <n v="60"/>
    <n v="120"/>
    <n v="120"/>
    <x v="0"/>
    <m/>
    <m/>
    <m/>
    <n v="0"/>
  </r>
  <r>
    <x v="37"/>
    <x v="30"/>
    <n v="1"/>
    <n v="0"/>
    <n v="1"/>
    <n v="0"/>
    <n v="9"/>
    <n v="9"/>
    <n v="10"/>
    <x v="2"/>
    <n v="60"/>
    <n v="60"/>
    <n v="120"/>
    <n v="120"/>
    <x v="0"/>
    <m/>
    <m/>
    <m/>
    <n v="0"/>
  </r>
  <r>
    <x v="37"/>
    <x v="23"/>
    <n v="1"/>
    <n v="0"/>
    <n v="1"/>
    <n v="0"/>
    <n v="9"/>
    <n v="9"/>
    <n v="10"/>
    <x v="2"/>
    <n v="90"/>
    <n v="90"/>
    <n v="120"/>
    <n v="120"/>
    <x v="0"/>
    <m/>
    <m/>
    <m/>
    <n v="0"/>
  </r>
  <r>
    <x v="37"/>
    <x v="23"/>
    <n v="1"/>
    <n v="0"/>
    <n v="1"/>
    <n v="0"/>
    <n v="9"/>
    <n v="9"/>
    <n v="10"/>
    <x v="2"/>
    <n v="90"/>
    <n v="90"/>
    <n v="120"/>
    <n v="120"/>
    <x v="0"/>
    <m/>
    <m/>
    <m/>
    <n v="0"/>
  </r>
  <r>
    <x v="37"/>
    <x v="23"/>
    <n v="1"/>
    <n v="0"/>
    <n v="1"/>
    <n v="0"/>
    <n v="9"/>
    <n v="9"/>
    <n v="10"/>
    <x v="2"/>
    <n v="90"/>
    <n v="90"/>
    <n v="120"/>
    <n v="120"/>
    <x v="0"/>
    <m/>
    <m/>
    <m/>
    <n v="0"/>
  </r>
  <r>
    <x v="37"/>
    <x v="11"/>
    <n v="1"/>
    <n v="0"/>
    <n v="1"/>
    <n v="0"/>
    <n v="9"/>
    <n v="9"/>
    <n v="10"/>
    <x v="2"/>
    <n v="63"/>
    <n v="63"/>
    <n v="120"/>
    <n v="120"/>
    <x v="0"/>
    <m/>
    <m/>
    <m/>
    <n v="0"/>
  </r>
  <r>
    <x v="37"/>
    <x v="11"/>
    <n v="1"/>
    <n v="0"/>
    <n v="1"/>
    <n v="0"/>
    <n v="9"/>
    <n v="9"/>
    <n v="10"/>
    <x v="2"/>
    <n v="63"/>
    <n v="63"/>
    <n v="120"/>
    <n v="120"/>
    <x v="0"/>
    <m/>
    <m/>
    <m/>
    <n v="0"/>
  </r>
  <r>
    <x v="37"/>
    <x v="21"/>
    <n v="1"/>
    <n v="0"/>
    <n v="1"/>
    <n v="0"/>
    <n v="9"/>
    <n v="9"/>
    <n v="10"/>
    <x v="2"/>
    <n v="35"/>
    <n v="35"/>
    <n v="120"/>
    <n v="120"/>
    <x v="0"/>
    <m/>
    <m/>
    <m/>
    <n v="0"/>
  </r>
  <r>
    <x v="37"/>
    <x v="21"/>
    <n v="1"/>
    <n v="0"/>
    <n v="1"/>
    <n v="0"/>
    <n v="9"/>
    <n v="9"/>
    <n v="10"/>
    <x v="2"/>
    <n v="35"/>
    <n v="35"/>
    <n v="120"/>
    <n v="120"/>
    <x v="0"/>
    <m/>
    <m/>
    <m/>
    <n v="0"/>
  </r>
  <r>
    <x v="37"/>
    <x v="21"/>
    <n v="1"/>
    <n v="0"/>
    <n v="1"/>
    <n v="0"/>
    <n v="9"/>
    <n v="9"/>
    <n v="10"/>
    <x v="2"/>
    <n v="35"/>
    <n v="35"/>
    <n v="120"/>
    <n v="120"/>
    <x v="0"/>
    <m/>
    <m/>
    <m/>
    <n v="0"/>
  </r>
  <r>
    <x v="38"/>
    <x v="10"/>
    <n v="1"/>
    <n v="0"/>
    <n v="1"/>
    <n v="0"/>
    <n v="5"/>
    <n v="5"/>
    <n v="7"/>
    <x v="3"/>
    <n v="50"/>
    <n v="60"/>
    <n v="90"/>
    <n v="90"/>
    <x v="1"/>
    <m/>
    <m/>
    <m/>
    <n v="0"/>
  </r>
  <r>
    <x v="38"/>
    <x v="10"/>
    <n v="1"/>
    <n v="0"/>
    <n v="1"/>
    <n v="0"/>
    <n v="5"/>
    <n v="5"/>
    <n v="5"/>
    <x v="6"/>
    <n v="70"/>
    <n v="90"/>
    <n v="120"/>
    <n v="120"/>
    <x v="1"/>
    <m/>
    <m/>
    <m/>
    <n v="0"/>
  </r>
  <r>
    <x v="38"/>
    <x v="10"/>
    <n v="1"/>
    <n v="0"/>
    <n v="1"/>
    <n v="0"/>
    <n v="5"/>
    <n v="5"/>
    <n v="4"/>
    <x v="3"/>
    <n v="80"/>
    <n v="70"/>
    <n v="180"/>
    <n v="180"/>
    <x v="1"/>
    <m/>
    <m/>
    <m/>
    <n v="0"/>
  </r>
  <r>
    <x v="38"/>
    <x v="10"/>
    <n v="1"/>
    <n v="0"/>
    <n v="1"/>
    <n v="0"/>
    <n v="6.5"/>
    <n v="6.5"/>
    <n v="3"/>
    <x v="3"/>
    <n v="90"/>
    <n v="70"/>
    <n v="120"/>
    <n v="120"/>
    <x v="1"/>
    <m/>
    <m/>
    <m/>
    <n v="0"/>
  </r>
  <r>
    <x v="38"/>
    <x v="10"/>
    <n v="1"/>
    <n v="0"/>
    <n v="1"/>
    <n v="0"/>
    <n v="5"/>
    <n v="5"/>
    <n v="5"/>
    <x v="3"/>
    <n v="70"/>
    <n v="70"/>
    <n v="120"/>
    <n v="120"/>
    <x v="1"/>
    <m/>
    <m/>
    <m/>
    <n v="0"/>
  </r>
  <r>
    <x v="38"/>
    <x v="0"/>
    <n v="1"/>
    <n v="3"/>
    <n v="1"/>
    <n v="0"/>
    <n v="5"/>
    <n v="5"/>
    <n v="5"/>
    <x v="3"/>
    <n v="30"/>
    <n v="30"/>
    <n v="90"/>
    <n v="90"/>
    <x v="1"/>
    <s v="Pausé / TEMPO"/>
    <m/>
    <m/>
    <n v="20"/>
  </r>
  <r>
    <x v="38"/>
    <x v="0"/>
    <n v="1"/>
    <n v="3"/>
    <n v="1"/>
    <n v="0"/>
    <n v="5"/>
    <n v="5"/>
    <n v="1"/>
    <x v="9"/>
    <n v="40"/>
    <n v="40"/>
    <n v="120"/>
    <n v="120"/>
    <x v="1"/>
    <s v="Pausé / TEMPO"/>
    <m/>
    <m/>
    <n v="20"/>
  </r>
  <r>
    <x v="38"/>
    <x v="0"/>
    <n v="1"/>
    <n v="3"/>
    <n v="1"/>
    <n v="0"/>
    <n v="5"/>
    <n v="5"/>
    <n v="1"/>
    <x v="9"/>
    <n v="42.5"/>
    <n v="42.5"/>
    <n v="120"/>
    <n v="120"/>
    <x v="1"/>
    <s v="Pausé / TEMPO"/>
    <m/>
    <m/>
    <n v="20"/>
  </r>
  <r>
    <x v="38"/>
    <x v="0"/>
    <n v="1"/>
    <n v="3"/>
    <n v="1"/>
    <n v="0"/>
    <n v="5"/>
    <n v="5"/>
    <n v="1"/>
    <x v="9"/>
    <n v="45"/>
    <n v="45"/>
    <n v="180"/>
    <n v="180"/>
    <x v="1"/>
    <s v="Pausé / TEMPO"/>
    <m/>
    <m/>
    <n v="20"/>
  </r>
  <r>
    <x v="38"/>
    <x v="0"/>
    <n v="1"/>
    <n v="3"/>
    <n v="1"/>
    <n v="0"/>
    <n v="6"/>
    <n v="6"/>
    <n v="1"/>
    <x v="9"/>
    <n v="47.5"/>
    <n v="47.5"/>
    <n v="180"/>
    <n v="180"/>
    <x v="1"/>
    <s v="Pausé / TEMPO"/>
    <m/>
    <m/>
    <n v="20"/>
  </r>
  <r>
    <x v="38"/>
    <x v="11"/>
    <n v="1"/>
    <n v="0"/>
    <n v="1"/>
    <n v="0"/>
    <n v="5"/>
    <n v="5"/>
    <n v="10"/>
    <x v="2"/>
    <m/>
    <n v="63"/>
    <n v="90"/>
    <n v="90"/>
    <x v="1"/>
    <m/>
    <m/>
    <m/>
    <n v="0"/>
  </r>
  <r>
    <x v="38"/>
    <x v="11"/>
    <n v="1"/>
    <n v="0"/>
    <n v="1"/>
    <n v="0"/>
    <n v="6"/>
    <n v="6"/>
    <n v="10"/>
    <x v="2"/>
    <m/>
    <n v="63"/>
    <n v="90"/>
    <n v="90"/>
    <x v="1"/>
    <m/>
    <m/>
    <m/>
    <n v="0"/>
  </r>
  <r>
    <x v="38"/>
    <x v="11"/>
    <n v="1"/>
    <n v="0"/>
    <n v="1"/>
    <n v="0"/>
    <n v="7"/>
    <n v="7"/>
    <n v="10"/>
    <x v="2"/>
    <m/>
    <n v="63"/>
    <n v="90"/>
    <n v="90"/>
    <x v="1"/>
    <m/>
    <m/>
    <m/>
    <n v="0"/>
  </r>
  <r>
    <x v="38"/>
    <x v="11"/>
    <n v="1"/>
    <n v="0"/>
    <n v="1"/>
    <n v="0"/>
    <n v="7"/>
    <n v="7"/>
    <n v="10"/>
    <x v="2"/>
    <m/>
    <n v="63"/>
    <n v="120"/>
    <n v="120"/>
    <x v="1"/>
    <m/>
    <m/>
    <m/>
    <n v="0"/>
  </r>
  <r>
    <x v="38"/>
    <x v="18"/>
    <n v="1"/>
    <n v="0"/>
    <n v="1"/>
    <n v="0"/>
    <n v="5"/>
    <n v="8"/>
    <n v="12"/>
    <x v="0"/>
    <m/>
    <n v="32"/>
    <n v="90"/>
    <n v="90"/>
    <x v="1"/>
    <m/>
    <m/>
    <m/>
    <n v="0"/>
  </r>
  <r>
    <x v="38"/>
    <x v="18"/>
    <n v="1"/>
    <n v="0"/>
    <n v="1"/>
    <n v="0"/>
    <n v="6"/>
    <n v="7"/>
    <n v="10"/>
    <x v="2"/>
    <m/>
    <n v="29"/>
    <n v="90"/>
    <n v="90"/>
    <x v="1"/>
    <m/>
    <m/>
    <m/>
    <n v="0"/>
  </r>
  <r>
    <x v="38"/>
    <x v="18"/>
    <n v="1"/>
    <n v="0"/>
    <n v="1"/>
    <n v="0"/>
    <n v="6"/>
    <n v="7"/>
    <n v="8"/>
    <x v="1"/>
    <m/>
    <n v="29"/>
    <n v="90"/>
    <n v="90"/>
    <x v="1"/>
    <m/>
    <m/>
    <m/>
    <n v="0"/>
  </r>
  <r>
    <x v="38"/>
    <x v="18"/>
    <n v="1"/>
    <n v="0"/>
    <n v="1"/>
    <n v="0"/>
    <n v="7"/>
    <n v="8"/>
    <n v="8"/>
    <x v="1"/>
    <m/>
    <n v="29"/>
    <n v="1"/>
    <n v="1"/>
    <x v="1"/>
    <m/>
    <m/>
    <m/>
    <n v="0"/>
  </r>
  <r>
    <x v="39"/>
    <x v="0"/>
    <n v="1"/>
    <n v="0"/>
    <n v="1"/>
    <n v="0"/>
    <n v="5"/>
    <n v="5"/>
    <n v="5"/>
    <x v="3"/>
    <n v="20"/>
    <n v="20"/>
    <n v="90"/>
    <n v="90"/>
    <x v="1"/>
    <m/>
    <m/>
    <m/>
    <n v="20"/>
  </r>
  <r>
    <x v="39"/>
    <x v="0"/>
    <n v="1"/>
    <n v="0"/>
    <n v="1"/>
    <n v="0"/>
    <n v="5"/>
    <n v="5"/>
    <n v="4"/>
    <x v="8"/>
    <n v="30"/>
    <n v="30"/>
    <n v="120"/>
    <n v="120"/>
    <x v="1"/>
    <m/>
    <m/>
    <m/>
    <n v="20"/>
  </r>
  <r>
    <x v="39"/>
    <x v="0"/>
    <n v="1"/>
    <n v="0"/>
    <n v="1"/>
    <n v="0"/>
    <n v="5.5"/>
    <n v="5.5"/>
    <n v="3"/>
    <x v="6"/>
    <n v="40"/>
    <n v="40"/>
    <n v="120"/>
    <n v="120"/>
    <x v="1"/>
    <m/>
    <m/>
    <m/>
    <n v="20"/>
  </r>
  <r>
    <x v="39"/>
    <x v="0"/>
    <n v="1"/>
    <n v="0"/>
    <n v="1"/>
    <n v="0"/>
    <n v="6"/>
    <n v="6"/>
    <n v="2"/>
    <x v="7"/>
    <n v="50"/>
    <n v="50"/>
    <n v="120"/>
    <n v="120"/>
    <x v="1"/>
    <m/>
    <m/>
    <m/>
    <n v="20"/>
  </r>
  <r>
    <x v="39"/>
    <x v="0"/>
    <n v="1"/>
    <n v="0"/>
    <n v="1"/>
    <n v="0"/>
    <n v="5"/>
    <n v="5"/>
    <n v="5"/>
    <x v="3"/>
    <n v="45"/>
    <n v="45"/>
    <n v="180"/>
    <n v="180"/>
    <x v="1"/>
    <m/>
    <m/>
    <m/>
    <n v="20"/>
  </r>
  <r>
    <x v="39"/>
    <x v="0"/>
    <n v="1"/>
    <n v="0"/>
    <n v="1"/>
    <n v="0"/>
    <n v="6"/>
    <n v="6"/>
    <n v="5"/>
    <x v="3"/>
    <n v="45"/>
    <n v="45"/>
    <n v="180"/>
    <n v="180"/>
    <x v="1"/>
    <m/>
    <m/>
    <m/>
    <n v="20"/>
  </r>
  <r>
    <x v="39"/>
    <x v="0"/>
    <n v="1"/>
    <n v="0"/>
    <n v="1"/>
    <n v="0"/>
    <n v="7"/>
    <n v="7"/>
    <n v="1"/>
    <x v="9"/>
    <m/>
    <n v="60"/>
    <n v="180"/>
    <n v="180"/>
    <x v="1"/>
    <m/>
    <m/>
    <m/>
    <n v="20"/>
  </r>
  <r>
    <x v="39"/>
    <x v="4"/>
    <n v="1"/>
    <n v="0"/>
    <n v="1"/>
    <n v="0"/>
    <n v="5"/>
    <n v="5"/>
    <n v="10"/>
    <x v="2"/>
    <n v="40"/>
    <n v="40"/>
    <n v="90"/>
    <n v="90"/>
    <x v="1"/>
    <s v="RDL"/>
    <m/>
    <m/>
    <n v="0"/>
  </r>
  <r>
    <x v="39"/>
    <x v="4"/>
    <n v="1"/>
    <n v="0"/>
    <n v="1"/>
    <n v="0"/>
    <n v="5"/>
    <n v="5"/>
    <n v="8"/>
    <x v="1"/>
    <n v="60"/>
    <n v="60"/>
    <n v="120"/>
    <n v="120"/>
    <x v="1"/>
    <s v="RDL"/>
    <m/>
    <m/>
    <n v="0"/>
  </r>
  <r>
    <x v="39"/>
    <x v="4"/>
    <n v="1"/>
    <n v="0"/>
    <n v="1"/>
    <n v="0"/>
    <n v="6.5"/>
    <n v="6.5"/>
    <n v="6"/>
    <x v="5"/>
    <n v="70"/>
    <n v="70"/>
    <n v="120"/>
    <n v="120"/>
    <x v="1"/>
    <s v="RDL"/>
    <m/>
    <m/>
    <n v="0"/>
  </r>
  <r>
    <x v="39"/>
    <x v="4"/>
    <n v="1"/>
    <n v="0"/>
    <n v="1"/>
    <n v="0"/>
    <n v="5.5"/>
    <n v="5.5"/>
    <n v="7"/>
    <x v="10"/>
    <n v="80"/>
    <n v="80"/>
    <n v="120"/>
    <n v="120"/>
    <x v="1"/>
    <s v="Tradi"/>
    <m/>
    <m/>
    <n v="0"/>
  </r>
  <r>
    <x v="39"/>
    <x v="4"/>
    <n v="1"/>
    <n v="0"/>
    <n v="1"/>
    <n v="0"/>
    <n v="6"/>
    <n v="5"/>
    <n v="5"/>
    <x v="3"/>
    <n v="90"/>
    <n v="90"/>
    <n v="180"/>
    <n v="180"/>
    <x v="1"/>
    <s v="Tradi"/>
    <m/>
    <m/>
    <n v="0"/>
  </r>
  <r>
    <x v="39"/>
    <x v="4"/>
    <n v="1"/>
    <n v="0"/>
    <n v="1"/>
    <n v="0"/>
    <n v="7"/>
    <n v="5"/>
    <n v="4"/>
    <x v="8"/>
    <n v="100"/>
    <n v="100"/>
    <n v="300"/>
    <n v="300"/>
    <x v="1"/>
    <s v="Tradi"/>
    <m/>
    <m/>
    <n v="0"/>
  </r>
  <r>
    <x v="39"/>
    <x v="1"/>
    <n v="1"/>
    <n v="0"/>
    <n v="1"/>
    <n v="0"/>
    <n v="5"/>
    <n v="5"/>
    <n v="12"/>
    <x v="0"/>
    <m/>
    <n v="39"/>
    <n v="90"/>
    <n v="90"/>
    <x v="1"/>
    <m/>
    <m/>
    <m/>
    <n v="0"/>
  </r>
  <r>
    <x v="39"/>
    <x v="1"/>
    <n v="1"/>
    <n v="0"/>
    <n v="1"/>
    <n v="0"/>
    <n v="6"/>
    <n v="6"/>
    <n v="10"/>
    <x v="2"/>
    <m/>
    <n v="39"/>
    <n v="90"/>
    <n v="90"/>
    <x v="1"/>
    <m/>
    <m/>
    <m/>
    <n v="0"/>
  </r>
  <r>
    <x v="39"/>
    <x v="1"/>
    <n v="1"/>
    <n v="0"/>
    <n v="1"/>
    <n v="0"/>
    <n v="7"/>
    <n v="6"/>
    <n v="8"/>
    <x v="1"/>
    <m/>
    <n v="39"/>
    <n v="90"/>
    <n v="90"/>
    <x v="1"/>
    <m/>
    <m/>
    <m/>
    <n v="0"/>
  </r>
  <r>
    <x v="39"/>
    <x v="1"/>
    <n v="1"/>
    <n v="0"/>
    <n v="1"/>
    <n v="0"/>
    <n v="8"/>
    <n v="8"/>
    <n v="8"/>
    <x v="1"/>
    <m/>
    <n v="45"/>
    <n v="120"/>
    <n v="120"/>
    <x v="1"/>
    <m/>
    <m/>
    <m/>
    <n v="0"/>
  </r>
  <r>
    <x v="39"/>
    <x v="14"/>
    <n v="1"/>
    <n v="0"/>
    <n v="1"/>
    <n v="0"/>
    <n v="5"/>
    <n v="5"/>
    <n v="12"/>
    <x v="0"/>
    <m/>
    <n v="16.3"/>
    <n v="90"/>
    <n v="90"/>
    <x v="1"/>
    <m/>
    <m/>
    <m/>
    <n v="0"/>
  </r>
  <r>
    <x v="39"/>
    <x v="14"/>
    <n v="1"/>
    <n v="0"/>
    <n v="1"/>
    <n v="0"/>
    <n v="6"/>
    <n v="6"/>
    <n v="10"/>
    <x v="2"/>
    <m/>
    <n v="18"/>
    <n v="90"/>
    <n v="90"/>
    <x v="1"/>
    <m/>
    <m/>
    <m/>
    <n v="0"/>
  </r>
  <r>
    <x v="39"/>
    <x v="14"/>
    <n v="1"/>
    <n v="0"/>
    <n v="1"/>
    <n v="0"/>
    <n v="7"/>
    <n v="7"/>
    <n v="8"/>
    <x v="1"/>
    <m/>
    <n v="18"/>
    <n v="90"/>
    <n v="90"/>
    <x v="1"/>
    <m/>
    <m/>
    <m/>
    <n v="0"/>
  </r>
  <r>
    <x v="39"/>
    <x v="14"/>
    <n v="1"/>
    <n v="0"/>
    <n v="1"/>
    <n v="0"/>
    <n v="8"/>
    <n v="8"/>
    <n v="8"/>
    <x v="1"/>
    <m/>
    <n v="18"/>
    <n v="1"/>
    <n v="1"/>
    <x v="1"/>
    <m/>
    <m/>
    <m/>
    <n v="0"/>
  </r>
  <r>
    <x v="40"/>
    <x v="10"/>
    <n v="3"/>
    <n v="0"/>
    <n v="1"/>
    <n v="0"/>
    <n v="5"/>
    <n v="5"/>
    <n v="2"/>
    <x v="7"/>
    <n v="40"/>
    <n v="40"/>
    <n v="90"/>
    <n v="90"/>
    <x v="1"/>
    <s v="Pausé / TEMPO"/>
    <m/>
    <m/>
    <n v="0"/>
  </r>
  <r>
    <x v="40"/>
    <x v="10"/>
    <n v="3"/>
    <n v="0"/>
    <n v="1"/>
    <n v="0"/>
    <n v="5"/>
    <n v="5"/>
    <n v="2"/>
    <x v="7"/>
    <n v="50"/>
    <n v="50"/>
    <n v="120"/>
    <n v="120"/>
    <x v="1"/>
    <s v="Pausé / TEMPO"/>
    <m/>
    <m/>
    <n v="0"/>
  </r>
  <r>
    <x v="40"/>
    <x v="10"/>
    <n v="3"/>
    <n v="0"/>
    <n v="1"/>
    <n v="0"/>
    <n v="5.5"/>
    <n v="5"/>
    <n v="2"/>
    <x v="7"/>
    <n v="60"/>
    <n v="60"/>
    <n v="120"/>
    <n v="120"/>
    <x v="1"/>
    <s v="Pausé / TEMPO"/>
    <m/>
    <m/>
    <n v="0"/>
  </r>
  <r>
    <x v="40"/>
    <x v="10"/>
    <n v="3"/>
    <n v="0"/>
    <n v="1"/>
    <n v="0"/>
    <n v="6"/>
    <n v="5"/>
    <n v="2"/>
    <x v="7"/>
    <n v="70"/>
    <n v="70"/>
    <n v="180"/>
    <n v="180"/>
    <x v="1"/>
    <s v="Pausé / TEMPO"/>
    <m/>
    <m/>
    <n v="0"/>
  </r>
  <r>
    <x v="40"/>
    <x v="10"/>
    <n v="3"/>
    <n v="0"/>
    <n v="1"/>
    <n v="0"/>
    <n v="6"/>
    <n v="7.5"/>
    <n v="2"/>
    <x v="7"/>
    <n v="80"/>
    <n v="80"/>
    <n v="180"/>
    <n v="180"/>
    <x v="1"/>
    <s v="Pausé / TEMPO"/>
    <m/>
    <m/>
    <n v="0"/>
  </r>
  <r>
    <x v="40"/>
    <x v="10"/>
    <n v="3"/>
    <n v="0"/>
    <n v="1"/>
    <n v="0"/>
    <n v="6.5"/>
    <n v="7"/>
    <n v="2"/>
    <x v="7"/>
    <n v="90"/>
    <n v="90"/>
    <n v="180"/>
    <n v="180"/>
    <x v="1"/>
    <s v="Pausé / TEMPO"/>
    <m/>
    <m/>
    <n v="0"/>
  </r>
  <r>
    <x v="40"/>
    <x v="31"/>
    <n v="1"/>
    <n v="0"/>
    <n v="1"/>
    <n v="0"/>
    <n v="5"/>
    <n v="7"/>
    <n v="12"/>
    <x v="0"/>
    <m/>
    <n v="14"/>
    <n v="90"/>
    <n v="90"/>
    <x v="1"/>
    <m/>
    <m/>
    <m/>
    <n v="0"/>
  </r>
  <r>
    <x v="40"/>
    <x v="31"/>
    <n v="1"/>
    <n v="0"/>
    <n v="1"/>
    <n v="0"/>
    <n v="6"/>
    <n v="6"/>
    <n v="10"/>
    <x v="2"/>
    <m/>
    <n v="14"/>
    <n v="90"/>
    <n v="90"/>
    <x v="1"/>
    <m/>
    <m/>
    <m/>
    <n v="0"/>
  </r>
  <r>
    <x v="40"/>
    <x v="31"/>
    <n v="1"/>
    <n v="0"/>
    <n v="1"/>
    <n v="0"/>
    <n v="7"/>
    <n v="7"/>
    <n v="8"/>
    <x v="1"/>
    <m/>
    <n v="14"/>
    <n v="90"/>
    <n v="90"/>
    <x v="1"/>
    <m/>
    <m/>
    <m/>
    <n v="0"/>
  </r>
  <r>
    <x v="40"/>
    <x v="31"/>
    <n v="1"/>
    <n v="0"/>
    <n v="1"/>
    <n v="0"/>
    <n v="7"/>
    <n v="8.5"/>
    <n v="8"/>
    <x v="1"/>
    <m/>
    <n v="14"/>
    <n v="120"/>
    <n v="120"/>
    <x v="1"/>
    <m/>
    <m/>
    <m/>
    <n v="0"/>
  </r>
  <r>
    <x v="40"/>
    <x v="32"/>
    <n v="1"/>
    <n v="0"/>
    <n v="1"/>
    <n v="0"/>
    <n v="5"/>
    <n v="8"/>
    <n v="12"/>
    <x v="0"/>
    <m/>
    <n v="59"/>
    <n v="90"/>
    <n v="90"/>
    <x v="1"/>
    <m/>
    <m/>
    <m/>
    <n v="0"/>
  </r>
  <r>
    <x v="40"/>
    <x v="32"/>
    <n v="1"/>
    <n v="0"/>
    <n v="1"/>
    <n v="0"/>
    <n v="6"/>
    <n v="6"/>
    <n v="10"/>
    <x v="2"/>
    <m/>
    <n v="52"/>
    <n v="90"/>
    <n v="90"/>
    <x v="1"/>
    <m/>
    <m/>
    <m/>
    <n v="0"/>
  </r>
  <r>
    <x v="40"/>
    <x v="32"/>
    <n v="1"/>
    <n v="0"/>
    <n v="1"/>
    <n v="0"/>
    <n v="7"/>
    <n v="7"/>
    <n v="8"/>
    <x v="1"/>
    <m/>
    <n v="45"/>
    <n v="90"/>
    <n v="90"/>
    <x v="1"/>
    <m/>
    <m/>
    <m/>
    <n v="0"/>
  </r>
  <r>
    <x v="40"/>
    <x v="32"/>
    <n v="1"/>
    <n v="0"/>
    <n v="1"/>
    <n v="0"/>
    <n v="8"/>
    <n v="8"/>
    <n v="8"/>
    <x v="1"/>
    <m/>
    <n v="45"/>
    <n v="120"/>
    <n v="120"/>
    <x v="1"/>
    <m/>
    <m/>
    <m/>
    <n v="0"/>
  </r>
  <r>
    <x v="40"/>
    <x v="33"/>
    <n v="1"/>
    <n v="0"/>
    <n v="1"/>
    <n v="0"/>
    <n v="6"/>
    <n v="6"/>
    <n v="12"/>
    <x v="0"/>
    <m/>
    <n v="14"/>
    <n v="10"/>
    <n v="10"/>
    <x v="1"/>
    <s v="SUPER7"/>
    <m/>
    <m/>
    <n v="0"/>
  </r>
  <r>
    <x v="40"/>
    <x v="34"/>
    <n v="1"/>
    <n v="0"/>
    <n v="1"/>
    <n v="0"/>
    <n v="6"/>
    <n v="6"/>
    <n v="12"/>
    <x v="0"/>
    <m/>
    <n v="14"/>
    <n v="90"/>
    <n v="90"/>
    <x v="1"/>
    <s v="SUPER7"/>
    <m/>
    <m/>
    <n v="0"/>
  </r>
  <r>
    <x v="40"/>
    <x v="33"/>
    <n v="1"/>
    <n v="0"/>
    <n v="1"/>
    <n v="0"/>
    <n v="7"/>
    <n v="7"/>
    <n v="10"/>
    <x v="2"/>
    <m/>
    <n v="16.3"/>
    <n v="10"/>
    <n v="10"/>
    <x v="1"/>
    <s v="SUPER7"/>
    <m/>
    <m/>
    <n v="0"/>
  </r>
  <r>
    <x v="40"/>
    <x v="34"/>
    <n v="1"/>
    <n v="0"/>
    <n v="1"/>
    <n v="0"/>
    <n v="7"/>
    <n v="7"/>
    <n v="10"/>
    <x v="2"/>
    <m/>
    <n v="18"/>
    <n v="90"/>
    <n v="90"/>
    <x v="1"/>
    <s v="SUPER7"/>
    <m/>
    <m/>
    <n v="0"/>
  </r>
  <r>
    <x v="40"/>
    <x v="33"/>
    <n v="1"/>
    <n v="0"/>
    <n v="1"/>
    <n v="0"/>
    <n v="7"/>
    <n v="7"/>
    <n v="8"/>
    <x v="1"/>
    <m/>
    <n v="18"/>
    <n v="10"/>
    <n v="10"/>
    <x v="1"/>
    <s v="SUPER7"/>
    <m/>
    <m/>
    <n v="0"/>
  </r>
  <r>
    <x v="40"/>
    <x v="34"/>
    <n v="1"/>
    <n v="0"/>
    <n v="1"/>
    <n v="0"/>
    <n v="7"/>
    <n v="7"/>
    <n v="8"/>
    <x v="1"/>
    <m/>
    <n v="20.3"/>
    <n v="1"/>
    <n v="1"/>
    <x v="1"/>
    <s v="SUPER7"/>
    <m/>
    <m/>
    <n v="0"/>
  </r>
  <r>
    <x v="41"/>
    <x v="4"/>
    <n v="1"/>
    <n v="0"/>
    <n v="1"/>
    <n v="0"/>
    <n v="5"/>
    <n v="5"/>
    <n v="7"/>
    <x v="10"/>
    <n v="40"/>
    <n v="20"/>
    <n v="90"/>
    <n v="90"/>
    <x v="1"/>
    <s v="Sumo"/>
    <m/>
    <m/>
    <n v="0"/>
  </r>
  <r>
    <x v="41"/>
    <x v="4"/>
    <n v="1"/>
    <n v="0"/>
    <n v="1"/>
    <n v="0"/>
    <n v="5"/>
    <n v="5"/>
    <n v="5"/>
    <x v="3"/>
    <n v="60"/>
    <n v="60"/>
    <n v="120"/>
    <n v="120"/>
    <x v="1"/>
    <s v="Sumo"/>
    <m/>
    <m/>
    <n v="0"/>
  </r>
  <r>
    <x v="41"/>
    <x v="4"/>
    <n v="1"/>
    <n v="0"/>
    <n v="1"/>
    <n v="0"/>
    <n v="5"/>
    <n v="5"/>
    <n v="4"/>
    <x v="8"/>
    <n v="80"/>
    <n v="80"/>
    <n v="120"/>
    <n v="120"/>
    <x v="1"/>
    <s v="Sumo"/>
    <m/>
    <m/>
    <n v="0"/>
  </r>
  <r>
    <x v="41"/>
    <x v="4"/>
    <n v="1"/>
    <n v="0"/>
    <n v="1"/>
    <n v="0"/>
    <n v="5.5"/>
    <n v="6"/>
    <n v="3"/>
    <x v="6"/>
    <n v="90"/>
    <n v="90"/>
    <n v="180"/>
    <n v="180"/>
    <x v="1"/>
    <s v="Sumo"/>
    <m/>
    <m/>
    <n v="0"/>
  </r>
  <r>
    <x v="41"/>
    <x v="4"/>
    <n v="1"/>
    <n v="0"/>
    <n v="1"/>
    <n v="0"/>
    <n v="6.5"/>
    <n v="6.5"/>
    <n v="2"/>
    <x v="7"/>
    <n v="100"/>
    <n v="100"/>
    <n v="180"/>
    <n v="180"/>
    <x v="1"/>
    <s v="Sumo"/>
    <m/>
    <m/>
    <n v="0"/>
  </r>
  <r>
    <x v="41"/>
    <x v="4"/>
    <n v="1"/>
    <n v="0"/>
    <n v="1"/>
    <n v="0"/>
    <n v="5.5"/>
    <n v="7.5"/>
    <n v="7"/>
    <x v="10"/>
    <n v="85"/>
    <n v="85"/>
    <n v="180"/>
    <n v="180"/>
    <x v="1"/>
    <s v="Sumo"/>
    <m/>
    <m/>
    <n v="0"/>
  </r>
  <r>
    <x v="41"/>
    <x v="4"/>
    <n v="1"/>
    <n v="0"/>
    <n v="1"/>
    <n v="0"/>
    <n v="5.5"/>
    <n v="7"/>
    <n v="5"/>
    <x v="3"/>
    <n v="95"/>
    <n v="95"/>
    <n v="180"/>
    <n v="180"/>
    <x v="1"/>
    <s v="Sumo"/>
    <m/>
    <m/>
    <n v="0"/>
  </r>
  <r>
    <x v="41"/>
    <x v="4"/>
    <n v="1"/>
    <n v="0"/>
    <n v="1"/>
    <n v="0"/>
    <n v="6"/>
    <n v="7"/>
    <n v="1"/>
    <x v="9"/>
    <n v="105"/>
    <n v="105"/>
    <n v="180"/>
    <n v="180"/>
    <x v="1"/>
    <s v="Sumo"/>
    <m/>
    <m/>
    <n v="0"/>
  </r>
  <r>
    <x v="41"/>
    <x v="0"/>
    <n v="1"/>
    <n v="0"/>
    <n v="1"/>
    <n v="0"/>
    <n v="5"/>
    <n v="5"/>
    <n v="3"/>
    <x v="6"/>
    <n v="20"/>
    <n v="20"/>
    <n v="90"/>
    <n v="90"/>
    <x v="1"/>
    <s v="SPOTTO"/>
    <m/>
    <m/>
    <n v="20"/>
  </r>
  <r>
    <x v="41"/>
    <x v="0"/>
    <n v="1"/>
    <n v="0"/>
    <n v="1"/>
    <n v="0"/>
    <n v="5"/>
    <n v="5"/>
    <n v="3"/>
    <x v="6"/>
    <n v="30"/>
    <n v="30"/>
    <n v="120"/>
    <n v="120"/>
    <x v="1"/>
    <s v="SPOTTO"/>
    <m/>
    <m/>
    <n v="20"/>
  </r>
  <r>
    <x v="41"/>
    <x v="0"/>
    <n v="1"/>
    <n v="0"/>
    <n v="1"/>
    <n v="0"/>
    <n v="5"/>
    <n v="5"/>
    <n v="3"/>
    <x v="6"/>
    <n v="40"/>
    <n v="40"/>
    <n v="120"/>
    <n v="120"/>
    <x v="1"/>
    <s v="SPOTTO"/>
    <m/>
    <m/>
    <n v="20"/>
  </r>
  <r>
    <x v="41"/>
    <x v="0"/>
    <n v="1"/>
    <n v="0"/>
    <n v="1"/>
    <n v="0"/>
    <n v="5.5"/>
    <n v="5.5"/>
    <n v="3"/>
    <x v="6"/>
    <n v="45"/>
    <n v="45"/>
    <n v="120"/>
    <n v="120"/>
    <x v="1"/>
    <s v="SPOTTO"/>
    <m/>
    <m/>
    <n v="20"/>
  </r>
  <r>
    <x v="41"/>
    <x v="0"/>
    <n v="1"/>
    <n v="0"/>
    <n v="1"/>
    <n v="0"/>
    <n v="6.5"/>
    <n v="6.5"/>
    <n v="3"/>
    <x v="6"/>
    <n v="50"/>
    <n v="50"/>
    <n v="180"/>
    <n v="180"/>
    <x v="1"/>
    <s v="SPOTTO"/>
    <m/>
    <m/>
    <n v="20"/>
  </r>
  <r>
    <x v="41"/>
    <x v="35"/>
    <n v="1"/>
    <n v="0"/>
    <n v="1"/>
    <n v="0"/>
    <n v="6"/>
    <n v="6"/>
    <m/>
    <x v="7"/>
    <n v="1"/>
    <n v="1"/>
    <n v="90"/>
    <n v="90"/>
    <x v="1"/>
    <m/>
    <m/>
    <m/>
    <n v="0"/>
  </r>
  <r>
    <x v="41"/>
    <x v="35"/>
    <n v="1"/>
    <n v="0"/>
    <n v="1"/>
    <n v="0"/>
    <n v="6"/>
    <n v="9.5"/>
    <m/>
    <x v="6"/>
    <n v="1"/>
    <n v="1"/>
    <n v="90"/>
    <n v="90"/>
    <x v="1"/>
    <m/>
    <m/>
    <m/>
    <n v="0"/>
  </r>
  <r>
    <x v="41"/>
    <x v="35"/>
    <n v="1"/>
    <n v="0"/>
    <n v="1"/>
    <n v="0"/>
    <n v="7"/>
    <n v="9.5"/>
    <m/>
    <x v="6"/>
    <n v="1"/>
    <n v="1"/>
    <n v="90"/>
    <n v="90"/>
    <x v="1"/>
    <m/>
    <m/>
    <m/>
    <n v="0"/>
  </r>
  <r>
    <x v="41"/>
    <x v="35"/>
    <n v="1"/>
    <n v="0"/>
    <n v="1"/>
    <n v="0"/>
    <n v="7"/>
    <n v="9.5"/>
    <m/>
    <x v="6"/>
    <n v="1"/>
    <n v="1"/>
    <n v="120"/>
    <n v="120"/>
    <x v="1"/>
    <m/>
    <m/>
    <m/>
    <n v="0"/>
  </r>
  <r>
    <x v="41"/>
    <x v="36"/>
    <n v="1"/>
    <n v="0"/>
    <n v="1"/>
    <n v="0"/>
    <n v="6"/>
    <n v="5"/>
    <n v="12"/>
    <x v="0"/>
    <m/>
    <n v="18"/>
    <n v="10"/>
    <n v="10"/>
    <x v="1"/>
    <s v="SUPER7"/>
    <m/>
    <m/>
    <n v="0"/>
  </r>
  <r>
    <x v="41"/>
    <x v="37"/>
    <n v="1"/>
    <n v="0"/>
    <n v="1"/>
    <n v="0"/>
    <n v="6"/>
    <n v="5"/>
    <n v="12"/>
    <x v="0"/>
    <m/>
    <n v="18"/>
    <n v="90"/>
    <n v="90"/>
    <x v="1"/>
    <s v="SUPER7"/>
    <m/>
    <m/>
    <n v="0"/>
  </r>
  <r>
    <x v="41"/>
    <x v="36"/>
    <n v="1"/>
    <n v="0"/>
    <n v="1"/>
    <n v="0"/>
    <n v="7"/>
    <n v="5"/>
    <n v="10"/>
    <x v="2"/>
    <m/>
    <n v="18"/>
    <n v="10"/>
    <n v="10"/>
    <x v="1"/>
    <s v="SUPER7"/>
    <m/>
    <m/>
    <n v="0"/>
  </r>
  <r>
    <x v="41"/>
    <x v="37"/>
    <n v="1"/>
    <n v="0"/>
    <n v="1"/>
    <n v="0"/>
    <n v="7"/>
    <n v="5"/>
    <n v="10"/>
    <x v="2"/>
    <m/>
    <n v="18"/>
    <n v="90"/>
    <n v="90"/>
    <x v="1"/>
    <s v="SUPER7"/>
    <m/>
    <m/>
    <n v="0"/>
  </r>
  <r>
    <x v="41"/>
    <x v="36"/>
    <n v="1"/>
    <n v="0"/>
    <n v="1"/>
    <n v="0"/>
    <n v="7"/>
    <n v="5"/>
    <n v="8"/>
    <x v="1"/>
    <m/>
    <n v="18"/>
    <n v="10"/>
    <n v="10"/>
    <x v="1"/>
    <s v="SUPER7"/>
    <m/>
    <m/>
    <n v="0"/>
  </r>
  <r>
    <x v="41"/>
    <x v="37"/>
    <n v="1"/>
    <n v="0"/>
    <n v="1"/>
    <n v="0"/>
    <n v="7"/>
    <n v="5"/>
    <n v="8"/>
    <x v="1"/>
    <m/>
    <n v="18"/>
    <n v="1"/>
    <n v="1"/>
    <x v="1"/>
    <s v="SUPER7"/>
    <m/>
    <m/>
    <n v="0"/>
  </r>
  <r>
    <x v="42"/>
    <x v="10"/>
    <n v="1"/>
    <n v="0"/>
    <n v="1"/>
    <n v="0"/>
    <n v="5"/>
    <n v="5"/>
    <n v="7"/>
    <x v="10"/>
    <n v="60"/>
    <n v="60"/>
    <n v="90"/>
    <n v="90"/>
    <x v="1"/>
    <m/>
    <m/>
    <m/>
    <n v="0"/>
  </r>
  <r>
    <x v="42"/>
    <x v="10"/>
    <n v="1"/>
    <n v="0"/>
    <n v="1"/>
    <n v="0"/>
    <n v="5"/>
    <n v="6"/>
    <n v="5"/>
    <x v="3"/>
    <n v="80"/>
    <n v="80"/>
    <n v="120"/>
    <n v="120"/>
    <x v="1"/>
    <m/>
    <m/>
    <m/>
    <n v="0"/>
  </r>
  <r>
    <x v="42"/>
    <x v="10"/>
    <n v="1"/>
    <n v="0"/>
    <n v="1"/>
    <n v="0"/>
    <n v="5"/>
    <n v="7"/>
    <n v="4"/>
    <x v="8"/>
    <n v="90"/>
    <n v="90"/>
    <n v="180"/>
    <n v="180"/>
    <x v="1"/>
    <m/>
    <m/>
    <m/>
    <n v="0"/>
  </r>
  <r>
    <x v="42"/>
    <x v="10"/>
    <n v="1"/>
    <n v="0"/>
    <n v="1"/>
    <n v="0"/>
    <n v="6.5"/>
    <n v="7"/>
    <n v="3"/>
    <x v="6"/>
    <n v="100"/>
    <n v="100"/>
    <n v="120"/>
    <n v="120"/>
    <x v="1"/>
    <m/>
    <m/>
    <m/>
    <n v="0"/>
  </r>
  <r>
    <x v="42"/>
    <x v="10"/>
    <n v="1"/>
    <n v="0"/>
    <n v="1"/>
    <n v="0"/>
    <n v="5"/>
    <n v="8"/>
    <n v="5"/>
    <x v="3"/>
    <n v="85"/>
    <n v="85"/>
    <n v="120"/>
    <n v="120"/>
    <x v="1"/>
    <m/>
    <m/>
    <m/>
    <n v="0"/>
  </r>
  <r>
    <x v="42"/>
    <x v="10"/>
    <n v="1"/>
    <n v="0"/>
    <n v="1"/>
    <n v="0"/>
    <n v="5.5"/>
    <n v="8"/>
    <n v="5"/>
    <x v="3"/>
    <n v="85"/>
    <n v="85"/>
    <n v="300"/>
    <n v="300"/>
    <x v="1"/>
    <m/>
    <m/>
    <m/>
    <n v="0"/>
  </r>
  <r>
    <x v="42"/>
    <x v="0"/>
    <n v="1"/>
    <n v="3"/>
    <n v="1"/>
    <n v="0"/>
    <n v="5"/>
    <n v="5"/>
    <n v="5"/>
    <x v="3"/>
    <n v="30"/>
    <n v="30"/>
    <n v="90"/>
    <n v="90"/>
    <x v="1"/>
    <s v="Pausé / TEMPO"/>
    <m/>
    <m/>
    <n v="20"/>
  </r>
  <r>
    <x v="42"/>
    <x v="0"/>
    <n v="1"/>
    <n v="3"/>
    <n v="1"/>
    <n v="0"/>
    <n v="5"/>
    <n v="5"/>
    <n v="1"/>
    <x v="9"/>
    <n v="40"/>
    <n v="40"/>
    <n v="120"/>
    <n v="120"/>
    <x v="1"/>
    <s v="Pausé / TEMPO"/>
    <m/>
    <m/>
    <n v="20"/>
  </r>
  <r>
    <x v="42"/>
    <x v="0"/>
    <n v="1"/>
    <n v="3"/>
    <n v="1"/>
    <n v="0"/>
    <n v="5"/>
    <n v="5"/>
    <n v="1"/>
    <x v="9"/>
    <n v="45"/>
    <n v="45"/>
    <n v="120"/>
    <n v="120"/>
    <x v="1"/>
    <s v="Pausé / TEMPO"/>
    <m/>
    <m/>
    <n v="20"/>
  </r>
  <r>
    <x v="42"/>
    <x v="0"/>
    <n v="1"/>
    <n v="3"/>
    <n v="1"/>
    <n v="0"/>
    <n v="5"/>
    <n v="5"/>
    <n v="1"/>
    <x v="9"/>
    <n v="47.5"/>
    <n v="47.5"/>
    <n v="180"/>
    <n v="180"/>
    <x v="1"/>
    <s v="Pausé / TEMPO"/>
    <m/>
    <m/>
    <n v="20"/>
  </r>
  <r>
    <x v="42"/>
    <x v="0"/>
    <n v="1"/>
    <n v="3"/>
    <n v="1"/>
    <n v="0"/>
    <n v="6"/>
    <n v="5"/>
    <n v="1"/>
    <x v="9"/>
    <n v="50"/>
    <n v="50"/>
    <n v="180"/>
    <n v="180"/>
    <x v="1"/>
    <s v="Pausé / TEMPO"/>
    <m/>
    <m/>
    <n v="20"/>
  </r>
  <r>
    <x v="42"/>
    <x v="11"/>
    <n v="1"/>
    <n v="0"/>
    <n v="1"/>
    <n v="0"/>
    <n v="6"/>
    <n v="6"/>
    <n v="11"/>
    <x v="11"/>
    <n v="63"/>
    <n v="63"/>
    <n v="90"/>
    <n v="90"/>
    <x v="1"/>
    <m/>
    <m/>
    <m/>
    <n v="0"/>
  </r>
  <r>
    <x v="42"/>
    <x v="11"/>
    <n v="1"/>
    <n v="0"/>
    <n v="1"/>
    <n v="0"/>
    <n v="7"/>
    <n v="7"/>
    <n v="11"/>
    <x v="11"/>
    <n v="63"/>
    <n v="63"/>
    <n v="90"/>
    <n v="90"/>
    <x v="1"/>
    <m/>
    <m/>
    <m/>
    <n v="0"/>
  </r>
  <r>
    <x v="42"/>
    <x v="11"/>
    <n v="1"/>
    <n v="0"/>
    <n v="1"/>
    <n v="0"/>
    <n v="8"/>
    <n v="8"/>
    <n v="11"/>
    <x v="11"/>
    <n v="63"/>
    <n v="63"/>
    <n v="90"/>
    <n v="90"/>
    <x v="1"/>
    <m/>
    <m/>
    <m/>
    <n v="0"/>
  </r>
  <r>
    <x v="42"/>
    <x v="11"/>
    <n v="1"/>
    <n v="0"/>
    <n v="1"/>
    <n v="0"/>
    <n v="8"/>
    <n v="8"/>
    <n v="11"/>
    <x v="11"/>
    <n v="63"/>
    <n v="63"/>
    <n v="120"/>
    <n v="120"/>
    <x v="1"/>
    <m/>
    <m/>
    <m/>
    <n v="0"/>
  </r>
  <r>
    <x v="42"/>
    <x v="18"/>
    <n v="1"/>
    <n v="0"/>
    <n v="1"/>
    <n v="0"/>
    <n v="6"/>
    <n v="7"/>
    <n v="12"/>
    <x v="0"/>
    <m/>
    <n v="29"/>
    <n v="90"/>
    <n v="90"/>
    <x v="1"/>
    <m/>
    <m/>
    <m/>
    <n v="0"/>
  </r>
  <r>
    <x v="42"/>
    <x v="18"/>
    <n v="1"/>
    <n v="0"/>
    <n v="1"/>
    <n v="0"/>
    <n v="7"/>
    <n v="7"/>
    <n v="10"/>
    <x v="2"/>
    <m/>
    <n v="29"/>
    <n v="90"/>
    <n v="90"/>
    <x v="1"/>
    <m/>
    <m/>
    <m/>
    <n v="0"/>
  </r>
  <r>
    <x v="42"/>
    <x v="18"/>
    <n v="1"/>
    <n v="0"/>
    <n v="1"/>
    <n v="0"/>
    <n v="7"/>
    <n v="8"/>
    <n v="8"/>
    <x v="1"/>
    <m/>
    <n v="29"/>
    <n v="90"/>
    <n v="90"/>
    <x v="1"/>
    <m/>
    <m/>
    <m/>
    <n v="0"/>
  </r>
  <r>
    <x v="42"/>
    <x v="18"/>
    <n v="1"/>
    <n v="0"/>
    <n v="1"/>
    <n v="0"/>
    <n v="8"/>
    <n v="8"/>
    <n v="8"/>
    <x v="1"/>
    <m/>
    <n v="29"/>
    <n v="1"/>
    <n v="1"/>
    <x v="1"/>
    <m/>
    <m/>
    <m/>
    <n v="0"/>
  </r>
  <r>
    <x v="43"/>
    <x v="0"/>
    <n v="1"/>
    <n v="0"/>
    <n v="1"/>
    <n v="0"/>
    <n v="5"/>
    <n v="5"/>
    <n v="5"/>
    <x v="3"/>
    <n v="20"/>
    <n v="20"/>
    <n v="90"/>
    <n v="90"/>
    <x v="1"/>
    <m/>
    <m/>
    <m/>
    <n v="20"/>
  </r>
  <r>
    <x v="43"/>
    <x v="0"/>
    <n v="1"/>
    <n v="0"/>
    <n v="1"/>
    <n v="0"/>
    <n v="5"/>
    <n v="5"/>
    <n v="4"/>
    <x v="8"/>
    <n v="30"/>
    <n v="30"/>
    <n v="120"/>
    <n v="120"/>
    <x v="1"/>
    <m/>
    <m/>
    <m/>
    <n v="20"/>
  </r>
  <r>
    <x v="43"/>
    <x v="0"/>
    <n v="1"/>
    <n v="0"/>
    <n v="1"/>
    <n v="0"/>
    <n v="5.5"/>
    <n v="5.5"/>
    <n v="3"/>
    <x v="6"/>
    <n v="40"/>
    <n v="40"/>
    <n v="120"/>
    <n v="120"/>
    <x v="1"/>
    <m/>
    <m/>
    <m/>
    <n v="20"/>
  </r>
  <r>
    <x v="43"/>
    <x v="0"/>
    <n v="1"/>
    <n v="0"/>
    <n v="1"/>
    <n v="0"/>
    <n v="6"/>
    <n v="6"/>
    <n v="2"/>
    <x v="7"/>
    <n v="50"/>
    <n v="50"/>
    <n v="120"/>
    <n v="120"/>
    <x v="1"/>
    <m/>
    <m/>
    <m/>
    <n v="20"/>
  </r>
  <r>
    <x v="43"/>
    <x v="0"/>
    <n v="1"/>
    <n v="0"/>
    <n v="1"/>
    <n v="0"/>
    <n v="5"/>
    <n v="5"/>
    <n v="5"/>
    <x v="3"/>
    <n v="45"/>
    <n v="45"/>
    <n v="180"/>
    <n v="180"/>
    <x v="1"/>
    <m/>
    <m/>
    <m/>
    <n v="20"/>
  </r>
  <r>
    <x v="43"/>
    <x v="0"/>
    <n v="1"/>
    <n v="0"/>
    <n v="1"/>
    <n v="0"/>
    <n v="6"/>
    <n v="6"/>
    <n v="5"/>
    <x v="3"/>
    <n v="45"/>
    <n v="45"/>
    <n v="180"/>
    <n v="180"/>
    <x v="1"/>
    <m/>
    <m/>
    <m/>
    <n v="20"/>
  </r>
  <r>
    <x v="43"/>
    <x v="0"/>
    <n v="1"/>
    <n v="0"/>
    <n v="1"/>
    <n v="0"/>
    <n v="7"/>
    <n v="7"/>
    <n v="1"/>
    <x v="9"/>
    <m/>
    <n v="60"/>
    <n v="180"/>
    <n v="180"/>
    <x v="1"/>
    <m/>
    <m/>
    <m/>
    <n v="20"/>
  </r>
  <r>
    <x v="43"/>
    <x v="4"/>
    <n v="1"/>
    <n v="0"/>
    <n v="1"/>
    <n v="0"/>
    <n v="5"/>
    <n v="5"/>
    <n v="10"/>
    <x v="2"/>
    <n v="40"/>
    <n v="40"/>
    <n v="90"/>
    <n v="90"/>
    <x v="1"/>
    <s v="RDL"/>
    <m/>
    <m/>
    <n v="0"/>
  </r>
  <r>
    <x v="43"/>
    <x v="4"/>
    <n v="1"/>
    <n v="0"/>
    <n v="1"/>
    <n v="0"/>
    <n v="5"/>
    <n v="5"/>
    <n v="8"/>
    <x v="1"/>
    <n v="60"/>
    <n v="60"/>
    <n v="120"/>
    <n v="120"/>
    <x v="1"/>
    <s v="RDL"/>
    <m/>
    <m/>
    <n v="0"/>
  </r>
  <r>
    <x v="43"/>
    <x v="4"/>
    <n v="1"/>
    <n v="0"/>
    <n v="1"/>
    <n v="0"/>
    <n v="6.5"/>
    <n v="6.5"/>
    <n v="6"/>
    <x v="5"/>
    <n v="70"/>
    <n v="70"/>
    <n v="120"/>
    <n v="120"/>
    <x v="1"/>
    <s v="RDL"/>
    <m/>
    <m/>
    <n v="0"/>
  </r>
  <r>
    <x v="43"/>
    <x v="4"/>
    <n v="1"/>
    <n v="0"/>
    <n v="1"/>
    <n v="0"/>
    <n v="5.5"/>
    <n v="6"/>
    <n v="7"/>
    <x v="10"/>
    <n v="80"/>
    <n v="80"/>
    <n v="120"/>
    <n v="120"/>
    <x v="1"/>
    <s v="Tradi"/>
    <m/>
    <m/>
    <n v="0"/>
  </r>
  <r>
    <x v="43"/>
    <x v="4"/>
    <n v="1"/>
    <n v="0"/>
    <n v="1"/>
    <n v="0"/>
    <n v="6"/>
    <n v="5"/>
    <n v="5"/>
    <x v="3"/>
    <n v="90"/>
    <n v="90"/>
    <n v="180"/>
    <n v="180"/>
    <x v="1"/>
    <s v="Tradi"/>
    <m/>
    <m/>
    <n v="0"/>
  </r>
  <r>
    <x v="43"/>
    <x v="4"/>
    <n v="1"/>
    <n v="0"/>
    <n v="1"/>
    <n v="0"/>
    <n v="7"/>
    <n v="5"/>
    <n v="4"/>
    <x v="8"/>
    <n v="100"/>
    <n v="100"/>
    <n v="300"/>
    <n v="300"/>
    <x v="1"/>
    <s v="Tradi"/>
    <m/>
    <m/>
    <n v="0"/>
  </r>
  <r>
    <x v="43"/>
    <x v="1"/>
    <n v="1"/>
    <n v="0"/>
    <n v="1"/>
    <n v="0"/>
    <n v="5"/>
    <n v="7"/>
    <n v="12"/>
    <x v="0"/>
    <m/>
    <n v="39"/>
    <n v="90"/>
    <n v="90"/>
    <x v="1"/>
    <m/>
    <m/>
    <m/>
    <n v="0"/>
  </r>
  <r>
    <x v="43"/>
    <x v="1"/>
    <n v="1"/>
    <n v="0"/>
    <n v="1"/>
    <n v="0"/>
    <n v="6"/>
    <n v="6"/>
    <n v="10"/>
    <x v="2"/>
    <m/>
    <n v="39"/>
    <n v="90"/>
    <n v="90"/>
    <x v="1"/>
    <m/>
    <m/>
    <m/>
    <n v="0"/>
  </r>
  <r>
    <x v="43"/>
    <x v="1"/>
    <n v="1"/>
    <n v="0"/>
    <n v="1"/>
    <n v="0"/>
    <n v="7"/>
    <n v="6"/>
    <n v="8"/>
    <x v="1"/>
    <m/>
    <n v="45"/>
    <n v="90"/>
    <n v="90"/>
    <x v="1"/>
    <m/>
    <m/>
    <m/>
    <n v="0"/>
  </r>
  <r>
    <x v="43"/>
    <x v="1"/>
    <n v="1"/>
    <n v="0"/>
    <n v="1"/>
    <n v="0"/>
    <n v="8"/>
    <n v="8"/>
    <n v="8"/>
    <x v="1"/>
    <m/>
    <n v="45"/>
    <n v="120"/>
    <n v="120"/>
    <x v="1"/>
    <m/>
    <m/>
    <m/>
    <n v="0"/>
  </r>
  <r>
    <x v="43"/>
    <x v="14"/>
    <n v="1"/>
    <n v="0"/>
    <n v="1"/>
    <n v="0"/>
    <n v="5"/>
    <n v="6"/>
    <n v="12"/>
    <x v="0"/>
    <m/>
    <n v="18"/>
    <n v="90"/>
    <n v="90"/>
    <x v="1"/>
    <m/>
    <m/>
    <m/>
    <n v="0"/>
  </r>
  <r>
    <x v="43"/>
    <x v="14"/>
    <n v="1"/>
    <n v="0"/>
    <n v="1"/>
    <n v="0"/>
    <n v="6"/>
    <n v="6"/>
    <n v="10"/>
    <x v="2"/>
    <m/>
    <n v="18"/>
    <n v="90"/>
    <n v="90"/>
    <x v="1"/>
    <m/>
    <m/>
    <m/>
    <n v="0"/>
  </r>
  <r>
    <x v="43"/>
    <x v="14"/>
    <n v="1"/>
    <n v="0"/>
    <n v="1"/>
    <n v="0"/>
    <n v="7"/>
    <n v="7"/>
    <n v="8"/>
    <x v="1"/>
    <m/>
    <n v="18"/>
    <n v="90"/>
    <n v="90"/>
    <x v="1"/>
    <m/>
    <m/>
    <m/>
    <n v="0"/>
  </r>
  <r>
    <x v="43"/>
    <x v="14"/>
    <n v="1"/>
    <n v="0"/>
    <n v="1"/>
    <n v="0"/>
    <n v="8"/>
    <n v="8"/>
    <n v="8"/>
    <x v="1"/>
    <m/>
    <n v="18"/>
    <n v="1"/>
    <n v="1"/>
    <x v="1"/>
    <m/>
    <m/>
    <m/>
    <n v="0"/>
  </r>
  <r>
    <x v="44"/>
    <x v="10"/>
    <n v="3"/>
    <n v="0"/>
    <n v="1"/>
    <n v="0"/>
    <n v="5"/>
    <n v="5"/>
    <n v="2"/>
    <x v="7"/>
    <n v="50"/>
    <n v="50"/>
    <n v="90"/>
    <n v="90"/>
    <x v="1"/>
    <s v="Pausé / TEMPO"/>
    <m/>
    <m/>
    <n v="0"/>
  </r>
  <r>
    <x v="44"/>
    <x v="10"/>
    <n v="3"/>
    <n v="0"/>
    <n v="1"/>
    <n v="0"/>
    <n v="5"/>
    <n v="5"/>
    <n v="2"/>
    <x v="7"/>
    <n v="60"/>
    <n v="60"/>
    <n v="120"/>
    <n v="120"/>
    <x v="1"/>
    <s v="Pausé / TEMPO"/>
    <m/>
    <m/>
    <n v="0"/>
  </r>
  <r>
    <x v="44"/>
    <x v="10"/>
    <n v="3"/>
    <n v="0"/>
    <n v="1"/>
    <n v="0"/>
    <n v="5"/>
    <n v="5.5"/>
    <n v="2"/>
    <x v="7"/>
    <n v="70"/>
    <n v="70"/>
    <n v="120"/>
    <n v="120"/>
    <x v="1"/>
    <s v="Pausé / TEMPO"/>
    <m/>
    <m/>
    <n v="0"/>
  </r>
  <r>
    <x v="44"/>
    <x v="10"/>
    <n v="3"/>
    <n v="0"/>
    <n v="1"/>
    <n v="0"/>
    <n v="6"/>
    <n v="6"/>
    <n v="2"/>
    <x v="7"/>
    <n v="80"/>
    <n v="80"/>
    <n v="180"/>
    <n v="180"/>
    <x v="1"/>
    <s v="Pausé / TEMPO"/>
    <m/>
    <m/>
    <n v="0"/>
  </r>
  <r>
    <x v="44"/>
    <x v="10"/>
    <n v="3"/>
    <n v="0"/>
    <n v="1"/>
    <n v="0"/>
    <n v="6.5"/>
    <n v="7"/>
    <n v="2"/>
    <x v="7"/>
    <n v="90"/>
    <n v="90"/>
    <n v="180"/>
    <n v="180"/>
    <x v="1"/>
    <s v="Pausé / TEMPO"/>
    <m/>
    <m/>
    <n v="0"/>
  </r>
  <r>
    <x v="44"/>
    <x v="10"/>
    <n v="3"/>
    <n v="0"/>
    <n v="1"/>
    <n v="0"/>
    <n v="7.5"/>
    <n v="7.5"/>
    <n v="2"/>
    <x v="7"/>
    <n v="100"/>
    <n v="100"/>
    <n v="180"/>
    <n v="180"/>
    <x v="1"/>
    <s v="Pausé / TEMPO"/>
    <m/>
    <m/>
    <n v="0"/>
  </r>
  <r>
    <x v="44"/>
    <x v="31"/>
    <n v="1"/>
    <n v="0"/>
    <n v="1"/>
    <n v="0"/>
    <n v="6"/>
    <n v="8"/>
    <n v="12"/>
    <x v="0"/>
    <n v="12"/>
    <n v="14"/>
    <n v="90"/>
    <n v="90"/>
    <x v="1"/>
    <m/>
    <m/>
    <m/>
    <n v="0"/>
  </r>
  <r>
    <x v="44"/>
    <x v="31"/>
    <n v="1"/>
    <n v="0"/>
    <n v="1"/>
    <n v="0"/>
    <n v="6.5"/>
    <n v="6.5"/>
    <n v="10"/>
    <x v="2"/>
    <n v="12"/>
    <n v="12"/>
    <n v="90"/>
    <n v="90"/>
    <x v="1"/>
    <m/>
    <m/>
    <m/>
    <n v="0"/>
  </r>
  <r>
    <x v="44"/>
    <x v="31"/>
    <n v="1"/>
    <n v="0"/>
    <n v="1"/>
    <n v="0"/>
    <n v="7.5"/>
    <n v="8"/>
    <n v="10"/>
    <x v="2"/>
    <n v="14"/>
    <n v="14"/>
    <n v="90"/>
    <n v="90"/>
    <x v="1"/>
    <m/>
    <m/>
    <m/>
    <n v="0"/>
  </r>
  <r>
    <x v="44"/>
    <x v="31"/>
    <n v="1"/>
    <n v="0"/>
    <n v="1"/>
    <n v="0"/>
    <n v="8.5"/>
    <n v="7.5"/>
    <n v="5"/>
    <x v="3"/>
    <n v="16"/>
    <n v="16"/>
    <n v="120"/>
    <n v="120"/>
    <x v="1"/>
    <m/>
    <m/>
    <m/>
    <n v="0"/>
  </r>
  <r>
    <x v="44"/>
    <x v="32"/>
    <n v="1"/>
    <n v="0"/>
    <n v="1"/>
    <n v="0"/>
    <n v="6"/>
    <n v="7"/>
    <n v="12"/>
    <x v="0"/>
    <n v="45"/>
    <n v="45"/>
    <n v="90"/>
    <n v="90"/>
    <x v="1"/>
    <m/>
    <m/>
    <m/>
    <n v="0"/>
  </r>
  <r>
    <x v="44"/>
    <x v="32"/>
    <n v="1"/>
    <n v="0"/>
    <n v="1"/>
    <n v="0"/>
    <n v="7"/>
    <n v="7"/>
    <n v="10"/>
    <x v="2"/>
    <n v="52"/>
    <n v="45"/>
    <n v="90"/>
    <n v="90"/>
    <x v="1"/>
    <m/>
    <m/>
    <m/>
    <n v="0"/>
  </r>
  <r>
    <x v="44"/>
    <x v="32"/>
    <n v="1"/>
    <n v="0"/>
    <n v="1"/>
    <n v="0"/>
    <n v="8"/>
    <n v="8.5"/>
    <n v="8"/>
    <x v="1"/>
    <n v="52"/>
    <n v="52"/>
    <n v="90"/>
    <n v="90"/>
    <x v="1"/>
    <m/>
    <m/>
    <m/>
    <n v="0"/>
  </r>
  <r>
    <x v="44"/>
    <x v="32"/>
    <n v="1"/>
    <n v="0"/>
    <n v="1"/>
    <n v="0"/>
    <n v="8.5"/>
    <n v="8"/>
    <n v="6"/>
    <x v="5"/>
    <n v="59"/>
    <n v="59"/>
    <n v="120"/>
    <n v="120"/>
    <x v="1"/>
    <m/>
    <m/>
    <m/>
    <n v="0"/>
  </r>
  <r>
    <x v="44"/>
    <x v="33"/>
    <n v="1"/>
    <n v="0"/>
    <n v="1"/>
    <n v="0"/>
    <n v="6"/>
    <n v="5"/>
    <n v="12"/>
    <x v="0"/>
    <n v="14"/>
    <n v="14"/>
    <n v="10"/>
    <n v="10"/>
    <x v="1"/>
    <s v="SUPER7"/>
    <m/>
    <m/>
    <n v="0"/>
  </r>
  <r>
    <x v="44"/>
    <x v="34"/>
    <n v="1"/>
    <n v="0"/>
    <n v="1"/>
    <n v="0"/>
    <n v="6"/>
    <n v="6"/>
    <n v="12"/>
    <x v="0"/>
    <n v="14"/>
    <n v="18"/>
    <n v="90"/>
    <n v="90"/>
    <x v="1"/>
    <s v="SUPER7"/>
    <m/>
    <m/>
    <n v="0"/>
  </r>
  <r>
    <x v="44"/>
    <x v="33"/>
    <n v="1"/>
    <n v="0"/>
    <n v="1"/>
    <n v="0"/>
    <n v="8"/>
    <n v="7"/>
    <n v="11"/>
    <x v="11"/>
    <n v="16.3"/>
    <n v="18"/>
    <n v="10"/>
    <n v="10"/>
    <x v="1"/>
    <s v="SUPER7"/>
    <m/>
    <m/>
    <n v="0"/>
  </r>
  <r>
    <x v="44"/>
    <x v="34"/>
    <n v="1"/>
    <n v="0"/>
    <n v="1"/>
    <n v="0"/>
    <n v="8"/>
    <n v="7.5"/>
    <n v="11"/>
    <x v="11"/>
    <n v="18"/>
    <n v="23"/>
    <n v="90"/>
    <n v="90"/>
    <x v="1"/>
    <s v="SUPER7"/>
    <m/>
    <m/>
    <n v="0"/>
  </r>
  <r>
    <x v="44"/>
    <x v="33"/>
    <n v="1"/>
    <n v="0"/>
    <n v="1"/>
    <n v="0"/>
    <n v="8"/>
    <n v="8"/>
    <n v="9"/>
    <x v="12"/>
    <n v="18"/>
    <n v="23"/>
    <n v="10"/>
    <n v="10"/>
    <x v="1"/>
    <s v="SUPER7"/>
    <m/>
    <m/>
    <n v="0"/>
  </r>
  <r>
    <x v="44"/>
    <x v="34"/>
    <n v="1"/>
    <n v="0"/>
    <n v="1"/>
    <n v="0"/>
    <n v="8"/>
    <n v="8"/>
    <n v="9"/>
    <x v="12"/>
    <n v="20.3"/>
    <n v="23"/>
    <n v="1"/>
    <n v="1"/>
    <x v="1"/>
    <s v="SUPER7"/>
    <m/>
    <m/>
    <n v="0"/>
  </r>
  <r>
    <x v="45"/>
    <x v="4"/>
    <n v="1"/>
    <n v="0"/>
    <n v="1"/>
    <n v="0"/>
    <n v="5"/>
    <n v="5"/>
    <n v="7"/>
    <x v="10"/>
    <n v="45"/>
    <n v="45"/>
    <n v="90"/>
    <n v="90"/>
    <x v="1"/>
    <s v="Sumo"/>
    <m/>
    <m/>
    <n v="0"/>
  </r>
  <r>
    <x v="45"/>
    <x v="4"/>
    <n v="1"/>
    <n v="0"/>
    <n v="1"/>
    <n v="0"/>
    <n v="5"/>
    <n v="5"/>
    <n v="5"/>
    <x v="3"/>
    <n v="65"/>
    <n v="65"/>
    <n v="120"/>
    <n v="120"/>
    <x v="1"/>
    <s v="Sumo"/>
    <m/>
    <m/>
    <n v="0"/>
  </r>
  <r>
    <x v="45"/>
    <x v="4"/>
    <n v="1"/>
    <n v="0"/>
    <n v="1"/>
    <n v="0"/>
    <n v="5"/>
    <n v="5.5"/>
    <n v="4"/>
    <x v="8"/>
    <n v="85"/>
    <n v="85"/>
    <n v="120"/>
    <n v="120"/>
    <x v="1"/>
    <s v="Sumo"/>
    <m/>
    <m/>
    <n v="0"/>
  </r>
  <r>
    <x v="45"/>
    <x v="4"/>
    <n v="1"/>
    <n v="0"/>
    <n v="1"/>
    <n v="0"/>
    <n v="6"/>
    <n v="6"/>
    <n v="3"/>
    <x v="6"/>
    <n v="95"/>
    <n v="95"/>
    <n v="180"/>
    <n v="180"/>
    <x v="1"/>
    <s v="Sumo"/>
    <m/>
    <m/>
    <n v="0"/>
  </r>
  <r>
    <x v="45"/>
    <x v="4"/>
    <n v="1"/>
    <n v="0"/>
    <n v="1"/>
    <n v="0"/>
    <n v="6.5"/>
    <n v="6.5"/>
    <n v="2"/>
    <x v="7"/>
    <n v="105"/>
    <n v="105"/>
    <n v="180"/>
    <n v="180"/>
    <x v="1"/>
    <s v="Sumo"/>
    <m/>
    <m/>
    <n v="0"/>
  </r>
  <r>
    <x v="45"/>
    <x v="4"/>
    <n v="1"/>
    <n v="0"/>
    <n v="1"/>
    <n v="0"/>
    <n v="7.5"/>
    <n v="7"/>
    <n v="7"/>
    <x v="10"/>
    <n v="90"/>
    <n v="90"/>
    <n v="180"/>
    <n v="180"/>
    <x v="1"/>
    <s v="Sumo"/>
    <m/>
    <m/>
    <n v="0"/>
  </r>
  <r>
    <x v="45"/>
    <x v="4"/>
    <n v="1"/>
    <n v="0"/>
    <n v="1"/>
    <n v="0"/>
    <n v="7"/>
    <n v="7.5"/>
    <n v="5"/>
    <x v="3"/>
    <n v="100"/>
    <n v="100"/>
    <n v="180"/>
    <n v="180"/>
    <x v="1"/>
    <s v="Sumo"/>
    <m/>
    <m/>
    <n v="0"/>
  </r>
  <r>
    <x v="45"/>
    <x v="4"/>
    <n v="1"/>
    <n v="0"/>
    <n v="1"/>
    <n v="0"/>
    <n v="7"/>
    <n v="7"/>
    <n v="1"/>
    <x v="9"/>
    <n v="110"/>
    <n v="110"/>
    <n v="180"/>
    <n v="180"/>
    <x v="1"/>
    <s v="Sumo"/>
    <m/>
    <m/>
    <n v="0"/>
  </r>
  <r>
    <x v="45"/>
    <x v="0"/>
    <n v="1"/>
    <n v="0"/>
    <n v="1"/>
    <n v="0"/>
    <n v="5"/>
    <n v="5"/>
    <n v="3"/>
    <x v="6"/>
    <n v="25"/>
    <n v="25"/>
    <n v="90"/>
    <n v="90"/>
    <x v="1"/>
    <s v="SPOTTO"/>
    <m/>
    <m/>
    <n v="20"/>
  </r>
  <r>
    <x v="45"/>
    <x v="0"/>
    <n v="1"/>
    <n v="0"/>
    <n v="1"/>
    <n v="0"/>
    <n v="5"/>
    <n v="5"/>
    <n v="3"/>
    <x v="6"/>
    <n v="35"/>
    <n v="35"/>
    <n v="120"/>
    <n v="120"/>
    <x v="1"/>
    <s v="SPOTTO"/>
    <m/>
    <m/>
    <n v="20"/>
  </r>
  <r>
    <x v="45"/>
    <x v="0"/>
    <n v="1"/>
    <n v="0"/>
    <n v="1"/>
    <n v="0"/>
    <n v="6"/>
    <n v="5.5"/>
    <n v="3"/>
    <x v="6"/>
    <n v="45"/>
    <n v="45"/>
    <n v="120"/>
    <n v="120"/>
    <x v="1"/>
    <s v="SPOTTO"/>
    <m/>
    <m/>
    <n v="20"/>
  </r>
  <r>
    <x v="45"/>
    <x v="0"/>
    <n v="1"/>
    <n v="0"/>
    <n v="1"/>
    <n v="0"/>
    <n v="6.5"/>
    <n v="6"/>
    <n v="3"/>
    <x v="6"/>
    <n v="50"/>
    <n v="50"/>
    <n v="120"/>
    <n v="120"/>
    <x v="1"/>
    <s v="SPOTTO"/>
    <m/>
    <m/>
    <n v="20"/>
  </r>
  <r>
    <x v="45"/>
    <x v="0"/>
    <n v="1"/>
    <n v="0"/>
    <n v="1"/>
    <n v="0"/>
    <n v="7.5"/>
    <n v="7.5"/>
    <n v="3"/>
    <x v="6"/>
    <n v="55"/>
    <n v="55"/>
    <n v="180"/>
    <n v="180"/>
    <x v="1"/>
    <s v="SPOTTO"/>
    <m/>
    <m/>
    <n v="20"/>
  </r>
  <r>
    <x v="45"/>
    <x v="35"/>
    <n v="1"/>
    <n v="0"/>
    <n v="1"/>
    <n v="0"/>
    <n v="8"/>
    <n v="9.5"/>
    <n v="3"/>
    <x v="6"/>
    <n v="1"/>
    <n v="1"/>
    <n v="90"/>
    <n v="90"/>
    <x v="1"/>
    <m/>
    <m/>
    <m/>
    <n v="0"/>
  </r>
  <r>
    <x v="45"/>
    <x v="35"/>
    <n v="1"/>
    <n v="0"/>
    <n v="1"/>
    <n v="0"/>
    <n v="8"/>
    <n v="10"/>
    <n v="3"/>
    <x v="6"/>
    <n v="1"/>
    <n v="1"/>
    <n v="90"/>
    <n v="90"/>
    <x v="1"/>
    <m/>
    <m/>
    <m/>
    <n v="0"/>
  </r>
  <r>
    <x v="45"/>
    <x v="35"/>
    <n v="1"/>
    <n v="0"/>
    <n v="1"/>
    <n v="0"/>
    <n v="8"/>
    <n v="9"/>
    <n v="2"/>
    <x v="6"/>
    <n v="1"/>
    <n v="1"/>
    <n v="90"/>
    <n v="90"/>
    <x v="1"/>
    <m/>
    <m/>
    <m/>
    <n v="0"/>
  </r>
  <r>
    <x v="45"/>
    <x v="35"/>
    <n v="1"/>
    <n v="0"/>
    <n v="1"/>
    <n v="0"/>
    <n v="8"/>
    <n v="9.5"/>
    <n v="2"/>
    <x v="7"/>
    <n v="1"/>
    <n v="1"/>
    <n v="120"/>
    <n v="120"/>
    <x v="1"/>
    <m/>
    <m/>
    <m/>
    <n v="0"/>
  </r>
  <r>
    <x v="45"/>
    <x v="36"/>
    <n v="1"/>
    <n v="0"/>
    <n v="1"/>
    <n v="0"/>
    <n v="6"/>
    <n v="5"/>
    <n v="13"/>
    <x v="13"/>
    <n v="18"/>
    <n v="18"/>
    <n v="10"/>
    <n v="10"/>
    <x v="1"/>
    <s v="SUPER7"/>
    <m/>
    <m/>
    <n v="0"/>
  </r>
  <r>
    <x v="45"/>
    <x v="37"/>
    <n v="1"/>
    <n v="0"/>
    <n v="1"/>
    <n v="0"/>
    <n v="6"/>
    <n v="5"/>
    <n v="13"/>
    <x v="13"/>
    <n v="18"/>
    <n v="18"/>
    <n v="90"/>
    <n v="90"/>
    <x v="1"/>
    <s v="SUPER7"/>
    <m/>
    <m/>
    <n v="0"/>
  </r>
  <r>
    <x v="45"/>
    <x v="36"/>
    <n v="1"/>
    <n v="0"/>
    <n v="1"/>
    <n v="0"/>
    <n v="7"/>
    <n v="6"/>
    <n v="13"/>
    <x v="13"/>
    <n v="18"/>
    <n v="18"/>
    <n v="10"/>
    <n v="10"/>
    <x v="1"/>
    <s v="SUPER7"/>
    <m/>
    <m/>
    <n v="0"/>
  </r>
  <r>
    <x v="45"/>
    <x v="37"/>
    <n v="1"/>
    <n v="0"/>
    <n v="1"/>
    <n v="0"/>
    <n v="7"/>
    <n v="6"/>
    <n v="13"/>
    <x v="13"/>
    <n v="18"/>
    <n v="18"/>
    <n v="90"/>
    <n v="90"/>
    <x v="1"/>
    <s v="SUPER7"/>
    <m/>
    <m/>
    <n v="0"/>
  </r>
  <r>
    <x v="45"/>
    <x v="36"/>
    <n v="1"/>
    <n v="0"/>
    <n v="1"/>
    <n v="0"/>
    <n v="7"/>
    <n v="6"/>
    <n v="11"/>
    <x v="11"/>
    <n v="18"/>
    <n v="18"/>
    <n v="10"/>
    <n v="10"/>
    <x v="1"/>
    <s v="SUPER7"/>
    <m/>
    <m/>
    <n v="0"/>
  </r>
  <r>
    <x v="45"/>
    <x v="37"/>
    <n v="1"/>
    <n v="0"/>
    <n v="1"/>
    <n v="0"/>
    <n v="7"/>
    <n v="6"/>
    <n v="11"/>
    <x v="11"/>
    <n v="18"/>
    <n v="18"/>
    <n v="1"/>
    <n v="1"/>
    <x v="1"/>
    <s v="SUPER7"/>
    <m/>
    <m/>
    <n v="0"/>
  </r>
  <r>
    <x v="46"/>
    <x v="10"/>
    <n v="1"/>
    <n v="0"/>
    <n v="1"/>
    <n v="0"/>
    <n v="5"/>
    <n v="5.5"/>
    <n v="7"/>
    <x v="10"/>
    <n v="65"/>
    <n v="65"/>
    <n v="90"/>
    <n v="90"/>
    <x v="1"/>
    <m/>
    <m/>
    <m/>
    <n v="0"/>
  </r>
  <r>
    <x v="46"/>
    <x v="10"/>
    <n v="1"/>
    <n v="0"/>
    <n v="1"/>
    <n v="0"/>
    <n v="6"/>
    <n v="6.5"/>
    <n v="5"/>
    <x v="3"/>
    <n v="85"/>
    <n v="85"/>
    <n v="120"/>
    <n v="120"/>
    <x v="1"/>
    <m/>
    <m/>
    <m/>
    <n v="0"/>
  </r>
  <r>
    <x v="46"/>
    <x v="10"/>
    <n v="1"/>
    <n v="0"/>
    <n v="1"/>
    <n v="0"/>
    <n v="7"/>
    <n v="7"/>
    <n v="4"/>
    <x v="8"/>
    <n v="95"/>
    <n v="95"/>
    <n v="180"/>
    <n v="180"/>
    <x v="1"/>
    <m/>
    <m/>
    <m/>
    <n v="0"/>
  </r>
  <r>
    <x v="46"/>
    <x v="10"/>
    <n v="1"/>
    <n v="0"/>
    <n v="1"/>
    <n v="0"/>
    <n v="7"/>
    <n v="7.5"/>
    <n v="3"/>
    <x v="6"/>
    <n v="105"/>
    <n v="105"/>
    <n v="120"/>
    <n v="120"/>
    <x v="1"/>
    <m/>
    <m/>
    <m/>
    <n v="0"/>
  </r>
  <r>
    <x v="46"/>
    <x v="10"/>
    <n v="1"/>
    <n v="0"/>
    <n v="1"/>
    <n v="0"/>
    <n v="8"/>
    <n v="7"/>
    <n v="5"/>
    <x v="3"/>
    <n v="90"/>
    <n v="90"/>
    <n v="120"/>
    <n v="120"/>
    <x v="1"/>
    <m/>
    <m/>
    <m/>
    <n v="0"/>
  </r>
  <r>
    <x v="46"/>
    <x v="10"/>
    <n v="1"/>
    <n v="0"/>
    <n v="1"/>
    <n v="0"/>
    <n v="8"/>
    <n v="8"/>
    <n v="5"/>
    <x v="3"/>
    <n v="90"/>
    <n v="90"/>
    <n v="180"/>
    <n v="180"/>
    <x v="1"/>
    <m/>
    <m/>
    <m/>
    <n v="0"/>
  </r>
  <r>
    <x v="46"/>
    <x v="10"/>
    <n v="1"/>
    <n v="0"/>
    <n v="1"/>
    <n v="0"/>
    <n v="6.5"/>
    <n v="5"/>
    <n v="5"/>
    <x v="3"/>
    <n v="70"/>
    <n v="70"/>
    <n v="300"/>
    <n v="300"/>
    <x v="1"/>
    <m/>
    <m/>
    <m/>
    <n v="0"/>
  </r>
  <r>
    <x v="46"/>
    <x v="0"/>
    <n v="1"/>
    <n v="3"/>
    <n v="1"/>
    <n v="0"/>
    <n v="5"/>
    <n v="5"/>
    <n v="5"/>
    <x v="3"/>
    <n v="30"/>
    <n v="30"/>
    <n v="90"/>
    <n v="90"/>
    <x v="1"/>
    <s v="Pausé / TEMPO"/>
    <m/>
    <m/>
    <n v="20"/>
  </r>
  <r>
    <x v="46"/>
    <x v="0"/>
    <n v="1"/>
    <n v="3"/>
    <n v="1"/>
    <n v="0"/>
    <n v="5"/>
    <n v="5"/>
    <n v="1"/>
    <x v="9"/>
    <n v="45"/>
    <n v="45"/>
    <n v="120"/>
    <n v="120"/>
    <x v="1"/>
    <s v="Pausé / TEMPO"/>
    <m/>
    <m/>
    <n v="20"/>
  </r>
  <r>
    <x v="46"/>
    <x v="0"/>
    <n v="1"/>
    <n v="3"/>
    <n v="1"/>
    <n v="0"/>
    <n v="5.5"/>
    <n v="5"/>
    <n v="1"/>
    <x v="9"/>
    <n v="50"/>
    <n v="50"/>
    <n v="120"/>
    <n v="120"/>
    <x v="1"/>
    <s v="Pausé / TEMPO"/>
    <m/>
    <m/>
    <n v="20"/>
  </r>
  <r>
    <x v="46"/>
    <x v="0"/>
    <n v="1"/>
    <n v="3"/>
    <n v="1"/>
    <n v="0"/>
    <n v="5.5"/>
    <n v="5.5"/>
    <n v="1"/>
    <x v="9"/>
    <n v="52.5"/>
    <n v="52.5"/>
    <n v="180"/>
    <n v="180"/>
    <x v="1"/>
    <s v="Pausé / TEMPO"/>
    <m/>
    <m/>
    <n v="20"/>
  </r>
  <r>
    <x v="46"/>
    <x v="0"/>
    <n v="1"/>
    <n v="3"/>
    <n v="1"/>
    <n v="0"/>
    <n v="6.5"/>
    <n v="6"/>
    <n v="1"/>
    <x v="9"/>
    <n v="55"/>
    <n v="55"/>
    <n v="180"/>
    <n v="180"/>
    <x v="1"/>
    <s v="Pausé / TEMPO"/>
    <m/>
    <m/>
    <n v="20"/>
  </r>
  <r>
    <x v="46"/>
    <x v="11"/>
    <n v="1"/>
    <n v="0"/>
    <n v="1"/>
    <n v="0"/>
    <n v="7"/>
    <n v="7.5"/>
    <n v="12"/>
    <x v="0"/>
    <n v="63"/>
    <n v="63"/>
    <n v="90"/>
    <n v="90"/>
    <x v="1"/>
    <m/>
    <m/>
    <m/>
    <n v="0"/>
  </r>
  <r>
    <x v="46"/>
    <x v="11"/>
    <n v="1"/>
    <n v="0"/>
    <n v="1"/>
    <n v="0"/>
    <n v="8"/>
    <n v="8.5"/>
    <n v="12"/>
    <x v="0"/>
    <n v="63"/>
    <n v="63"/>
    <n v="90"/>
    <n v="90"/>
    <x v="1"/>
    <m/>
    <m/>
    <m/>
    <n v="0"/>
  </r>
  <r>
    <x v="46"/>
    <x v="11"/>
    <n v="1"/>
    <n v="0"/>
    <n v="1"/>
    <n v="0"/>
    <n v="8"/>
    <n v="9"/>
    <n v="11"/>
    <x v="11"/>
    <n v="63"/>
    <n v="63"/>
    <n v="90"/>
    <n v="90"/>
    <x v="1"/>
    <m/>
    <m/>
    <m/>
    <n v="0"/>
  </r>
  <r>
    <x v="46"/>
    <x v="11"/>
    <n v="1"/>
    <n v="0"/>
    <n v="1"/>
    <n v="0"/>
    <n v="8"/>
    <n v="9.5"/>
    <n v="11"/>
    <x v="11"/>
    <n v="63"/>
    <n v="63"/>
    <n v="120"/>
    <n v="120"/>
    <x v="1"/>
    <m/>
    <m/>
    <m/>
    <n v="0"/>
  </r>
  <r>
    <x v="46"/>
    <x v="18"/>
    <n v="1"/>
    <n v="0"/>
    <n v="1"/>
    <n v="0"/>
    <n v="7"/>
    <n v="7"/>
    <n v="12"/>
    <x v="0"/>
    <n v="29"/>
    <n v="29"/>
    <n v="90"/>
    <n v="90"/>
    <x v="1"/>
    <m/>
    <m/>
    <m/>
    <n v="0"/>
  </r>
  <r>
    <x v="46"/>
    <x v="18"/>
    <n v="1"/>
    <n v="0"/>
    <n v="1"/>
    <n v="0"/>
    <n v="8"/>
    <n v="0"/>
    <n v="11"/>
    <x v="11"/>
    <n v="29"/>
    <n v="29"/>
    <n v="90"/>
    <n v="90"/>
    <x v="1"/>
    <m/>
    <m/>
    <m/>
    <n v="0"/>
  </r>
  <r>
    <x v="46"/>
    <x v="18"/>
    <n v="1"/>
    <n v="0"/>
    <n v="1"/>
    <n v="0"/>
    <n v="8"/>
    <n v="0"/>
    <n v="9"/>
    <x v="12"/>
    <n v="29"/>
    <n v="29"/>
    <n v="90"/>
    <n v="90"/>
    <x v="1"/>
    <m/>
    <m/>
    <m/>
    <n v="0"/>
  </r>
  <r>
    <x v="46"/>
    <x v="18"/>
    <n v="1"/>
    <n v="0"/>
    <n v="1"/>
    <n v="0"/>
    <n v="8"/>
    <n v="0"/>
    <n v="8"/>
    <x v="1"/>
    <n v="29"/>
    <n v="29"/>
    <n v="1"/>
    <n v="1"/>
    <x v="1"/>
    <m/>
    <m/>
    <m/>
    <n v="0"/>
  </r>
  <r>
    <x v="47"/>
    <x v="0"/>
    <n v="1"/>
    <n v="0"/>
    <n v="1"/>
    <n v="0"/>
    <n v="5"/>
    <n v="5"/>
    <n v="5"/>
    <x v="3"/>
    <n v="25"/>
    <n v="25"/>
    <n v="90"/>
    <n v="90"/>
    <x v="1"/>
    <m/>
    <m/>
    <m/>
    <n v="20"/>
  </r>
  <r>
    <x v="47"/>
    <x v="0"/>
    <n v="1"/>
    <n v="0"/>
    <n v="1"/>
    <n v="0"/>
    <n v="5"/>
    <n v="5"/>
    <n v="4"/>
    <x v="8"/>
    <n v="35"/>
    <n v="35"/>
    <n v="120"/>
    <n v="120"/>
    <x v="1"/>
    <m/>
    <m/>
    <m/>
    <n v="20"/>
  </r>
  <r>
    <x v="47"/>
    <x v="0"/>
    <n v="1"/>
    <n v="0"/>
    <n v="1"/>
    <n v="0"/>
    <n v="6.5"/>
    <n v="5"/>
    <n v="3"/>
    <x v="6"/>
    <n v="45"/>
    <n v="45"/>
    <n v="120"/>
    <n v="120"/>
    <x v="1"/>
    <m/>
    <m/>
    <m/>
    <n v="20"/>
  </r>
  <r>
    <x v="47"/>
    <x v="0"/>
    <n v="1"/>
    <n v="0"/>
    <n v="1"/>
    <n v="0"/>
    <n v="7"/>
    <n v="6"/>
    <n v="2"/>
    <x v="7"/>
    <n v="55"/>
    <n v="55"/>
    <n v="120"/>
    <n v="120"/>
    <x v="1"/>
    <m/>
    <m/>
    <m/>
    <n v="20"/>
  </r>
  <r>
    <x v="47"/>
    <x v="0"/>
    <n v="1"/>
    <n v="0"/>
    <n v="1"/>
    <n v="0"/>
    <n v="6"/>
    <n v="5.5"/>
    <n v="5"/>
    <x v="3"/>
    <n v="50"/>
    <n v="50"/>
    <n v="180"/>
    <n v="180"/>
    <x v="1"/>
    <m/>
    <m/>
    <m/>
    <n v="20"/>
  </r>
  <r>
    <x v="47"/>
    <x v="0"/>
    <n v="1"/>
    <n v="0"/>
    <n v="1"/>
    <n v="0"/>
    <n v="7"/>
    <n v="6.5"/>
    <n v="5"/>
    <x v="3"/>
    <n v="50"/>
    <n v="50"/>
    <n v="180"/>
    <n v="180"/>
    <x v="1"/>
    <m/>
    <m/>
    <m/>
    <n v="20"/>
  </r>
  <r>
    <x v="47"/>
    <x v="0"/>
    <n v="1"/>
    <n v="0"/>
    <n v="1"/>
    <n v="0"/>
    <n v="8"/>
    <n v="7.5"/>
    <n v="1"/>
    <x v="9"/>
    <m/>
    <n v="65"/>
    <n v="180"/>
    <n v="180"/>
    <x v="1"/>
    <m/>
    <m/>
    <m/>
    <n v="20"/>
  </r>
  <r>
    <x v="47"/>
    <x v="4"/>
    <n v="1"/>
    <n v="0"/>
    <n v="1"/>
    <n v="0"/>
    <n v="5"/>
    <n v="6.5"/>
    <n v="10"/>
    <x v="2"/>
    <n v="45"/>
    <n v="50"/>
    <n v="90"/>
    <n v="90"/>
    <x v="1"/>
    <s v="RDL"/>
    <m/>
    <m/>
    <n v="0"/>
  </r>
  <r>
    <x v="47"/>
    <x v="4"/>
    <n v="1"/>
    <n v="0"/>
    <n v="1"/>
    <n v="0"/>
    <n v="5.5"/>
    <n v="7"/>
    <n v="8"/>
    <x v="1"/>
    <n v="65"/>
    <n v="65"/>
    <n v="120"/>
    <n v="120"/>
    <x v="1"/>
    <s v="RDL"/>
    <m/>
    <m/>
    <n v="0"/>
  </r>
  <r>
    <x v="47"/>
    <x v="4"/>
    <n v="1"/>
    <n v="0"/>
    <n v="1"/>
    <n v="0"/>
    <n v="7"/>
    <n v="7"/>
    <n v="6"/>
    <x v="5"/>
    <n v="75"/>
    <n v="75"/>
    <n v="120"/>
    <n v="120"/>
    <x v="1"/>
    <s v="RDL"/>
    <m/>
    <m/>
    <n v="0"/>
  </r>
  <r>
    <x v="47"/>
    <x v="4"/>
    <n v="1"/>
    <n v="0"/>
    <n v="1"/>
    <n v="0"/>
    <n v="6.5"/>
    <n v="6.5"/>
    <n v="7"/>
    <x v="10"/>
    <n v="90"/>
    <n v="90"/>
    <n v="120"/>
    <n v="120"/>
    <x v="1"/>
    <s v="Tradi"/>
    <m/>
    <m/>
    <n v="0"/>
  </r>
  <r>
    <x v="47"/>
    <x v="4"/>
    <n v="1"/>
    <n v="0"/>
    <n v="1"/>
    <n v="0"/>
    <n v="6"/>
    <n v="6.5"/>
    <n v="5"/>
    <x v="3"/>
    <n v="100"/>
    <n v="100"/>
    <n v="180"/>
    <n v="180"/>
    <x v="1"/>
    <s v="Tradi"/>
    <m/>
    <m/>
    <n v="0"/>
  </r>
  <r>
    <x v="47"/>
    <x v="4"/>
    <n v="1"/>
    <n v="0"/>
    <n v="1"/>
    <n v="0"/>
    <n v="7"/>
    <n v="7"/>
    <n v="4"/>
    <x v="8"/>
    <n v="110"/>
    <n v="110"/>
    <n v="300"/>
    <n v="300"/>
    <x v="1"/>
    <s v="Tradi"/>
    <m/>
    <m/>
    <n v="0"/>
  </r>
  <r>
    <x v="47"/>
    <x v="1"/>
    <n v="1"/>
    <n v="0"/>
    <n v="1"/>
    <n v="0"/>
    <n v="7"/>
    <n v="7"/>
    <n v="12"/>
    <x v="0"/>
    <n v="39"/>
    <n v="47.3"/>
    <n v="90"/>
    <n v="90"/>
    <x v="1"/>
    <m/>
    <m/>
    <m/>
    <n v="0"/>
  </r>
  <r>
    <x v="47"/>
    <x v="1"/>
    <n v="1"/>
    <n v="0"/>
    <n v="1"/>
    <n v="0"/>
    <n v="7"/>
    <n v="8"/>
    <n v="11"/>
    <x v="11"/>
    <n v="39"/>
    <n v="45"/>
    <n v="90"/>
    <n v="90"/>
    <x v="1"/>
    <m/>
    <m/>
    <m/>
    <n v="0"/>
  </r>
  <r>
    <x v="47"/>
    <x v="1"/>
    <n v="1"/>
    <n v="0"/>
    <n v="1"/>
    <n v="0"/>
    <n v="8"/>
    <n v="7.5"/>
    <n v="9"/>
    <x v="12"/>
    <n v="45"/>
    <n v="45"/>
    <n v="90"/>
    <n v="90"/>
    <x v="1"/>
    <m/>
    <m/>
    <m/>
    <n v="0"/>
  </r>
  <r>
    <x v="47"/>
    <x v="1"/>
    <n v="1"/>
    <n v="0"/>
    <n v="1"/>
    <n v="0"/>
    <n v="8"/>
    <n v="8"/>
    <n v="8"/>
    <x v="1"/>
    <n v="45"/>
    <n v="45"/>
    <n v="120"/>
    <n v="120"/>
    <x v="1"/>
    <m/>
    <m/>
    <m/>
    <n v="0"/>
  </r>
  <r>
    <x v="47"/>
    <x v="14"/>
    <n v="1"/>
    <n v="0"/>
    <n v="1"/>
    <n v="0"/>
    <n v="6"/>
    <n v="7"/>
    <n v="12"/>
    <x v="0"/>
    <n v="18"/>
    <n v="18"/>
    <n v="90"/>
    <n v="90"/>
    <x v="1"/>
    <m/>
    <m/>
    <m/>
    <n v="0"/>
  </r>
  <r>
    <x v="47"/>
    <x v="14"/>
    <n v="1"/>
    <n v="0"/>
    <n v="1"/>
    <n v="0"/>
    <n v="7"/>
    <n v="7.5"/>
    <n v="11"/>
    <x v="11"/>
    <n v="18"/>
    <n v="18"/>
    <n v="90"/>
    <n v="90"/>
    <x v="1"/>
    <m/>
    <m/>
    <m/>
    <n v="0"/>
  </r>
  <r>
    <x v="47"/>
    <x v="14"/>
    <n v="1"/>
    <n v="0"/>
    <n v="1"/>
    <n v="0"/>
    <n v="8"/>
    <n v="8"/>
    <n v="9"/>
    <x v="12"/>
    <n v="18"/>
    <n v="18"/>
    <n v="90"/>
    <n v="90"/>
    <x v="1"/>
    <m/>
    <m/>
    <m/>
    <n v="0"/>
  </r>
  <r>
    <x v="47"/>
    <x v="14"/>
    <n v="1"/>
    <n v="0"/>
    <n v="1"/>
    <n v="0"/>
    <n v="8"/>
    <n v="8.5"/>
    <n v="8"/>
    <x v="1"/>
    <n v="18"/>
    <n v="18"/>
    <n v="1"/>
    <n v="1"/>
    <x v="1"/>
    <m/>
    <m/>
    <m/>
    <n v="0"/>
  </r>
  <r>
    <x v="48"/>
    <x v="10"/>
    <n v="3"/>
    <n v="0"/>
    <n v="1"/>
    <n v="0"/>
    <n v="5"/>
    <n v="5"/>
    <n v="2"/>
    <x v="7"/>
    <n v="50"/>
    <n v="50"/>
    <n v="90"/>
    <n v="90"/>
    <x v="1"/>
    <s v="Pausé / TEMPO"/>
    <m/>
    <m/>
    <n v="0"/>
  </r>
  <r>
    <x v="48"/>
    <x v="10"/>
    <n v="3"/>
    <n v="0"/>
    <n v="1"/>
    <n v="0"/>
    <n v="5"/>
    <n v="5"/>
    <n v="2"/>
    <x v="7"/>
    <n v="60"/>
    <n v="60"/>
    <n v="120"/>
    <n v="120"/>
    <x v="1"/>
    <s v="Pausé / TEMPO"/>
    <m/>
    <m/>
    <n v="0"/>
  </r>
  <r>
    <x v="48"/>
    <x v="10"/>
    <n v="3"/>
    <n v="0"/>
    <n v="1"/>
    <n v="0"/>
    <n v="5"/>
    <n v="5"/>
    <n v="2"/>
    <x v="7"/>
    <n v="70"/>
    <n v="70"/>
    <n v="120"/>
    <n v="120"/>
    <x v="1"/>
    <s v="Pausé / TEMPO"/>
    <m/>
    <m/>
    <n v="0"/>
  </r>
  <r>
    <x v="48"/>
    <x v="10"/>
    <n v="3"/>
    <n v="0"/>
    <n v="1"/>
    <n v="0"/>
    <n v="6"/>
    <n v="5.5"/>
    <n v="2"/>
    <x v="7"/>
    <n v="80"/>
    <n v="80"/>
    <n v="180"/>
    <n v="180"/>
    <x v="1"/>
    <s v="Pausé / TEMPO"/>
    <m/>
    <m/>
    <n v="0"/>
  </r>
  <r>
    <x v="48"/>
    <x v="10"/>
    <n v="3"/>
    <n v="0"/>
    <n v="1"/>
    <n v="0"/>
    <n v="6.5"/>
    <n v="6"/>
    <n v="2"/>
    <x v="7"/>
    <n v="90"/>
    <n v="90"/>
    <n v="180"/>
    <n v="180"/>
    <x v="1"/>
    <s v="Pausé / TEMPO"/>
    <m/>
    <m/>
    <n v="0"/>
  </r>
  <r>
    <x v="48"/>
    <x v="10"/>
    <n v="3"/>
    <n v="0"/>
    <n v="1"/>
    <n v="0"/>
    <n v="7.5"/>
    <n v="6.5"/>
    <n v="2"/>
    <x v="7"/>
    <n v="100"/>
    <n v="100"/>
    <n v="180"/>
    <n v="180"/>
    <x v="1"/>
    <s v="Pausé / TEMPO"/>
    <m/>
    <m/>
    <n v="0"/>
  </r>
  <r>
    <x v="48"/>
    <x v="31"/>
    <n v="1"/>
    <n v="0"/>
    <n v="1"/>
    <n v="0"/>
    <n v="6"/>
    <n v="7"/>
    <n v="12"/>
    <x v="0"/>
    <n v="12"/>
    <n v="12"/>
    <n v="90"/>
    <n v="90"/>
    <x v="1"/>
    <m/>
    <m/>
    <m/>
    <n v="0"/>
  </r>
  <r>
    <x v="48"/>
    <x v="31"/>
    <n v="1"/>
    <n v="0"/>
    <n v="1"/>
    <n v="0"/>
    <n v="6.5"/>
    <n v="6.5"/>
    <n v="10"/>
    <x v="2"/>
    <n v="12"/>
    <n v="12"/>
    <n v="90"/>
    <n v="90"/>
    <x v="1"/>
    <m/>
    <m/>
    <m/>
    <n v="0"/>
  </r>
  <r>
    <x v="48"/>
    <x v="31"/>
    <n v="1"/>
    <n v="0"/>
    <n v="1"/>
    <n v="0"/>
    <n v="7.5"/>
    <n v="7.5"/>
    <n v="10"/>
    <x v="2"/>
    <n v="14"/>
    <n v="14"/>
    <n v="90"/>
    <n v="90"/>
    <x v="1"/>
    <m/>
    <m/>
    <m/>
    <n v="0"/>
  </r>
  <r>
    <x v="48"/>
    <x v="31"/>
    <n v="1"/>
    <n v="0"/>
    <n v="1"/>
    <n v="0"/>
    <n v="8.5"/>
    <n v="7"/>
    <n v="5"/>
    <x v="3"/>
    <n v="16"/>
    <n v="16"/>
    <n v="120"/>
    <n v="120"/>
    <x v="1"/>
    <m/>
    <m/>
    <m/>
    <n v="0"/>
  </r>
  <r>
    <x v="48"/>
    <x v="32"/>
    <n v="1"/>
    <n v="0"/>
    <n v="1"/>
    <n v="0"/>
    <n v="6"/>
    <n v="6.5"/>
    <n v="12"/>
    <x v="0"/>
    <n v="45"/>
    <n v="45"/>
    <n v="90"/>
    <n v="90"/>
    <x v="1"/>
    <m/>
    <m/>
    <m/>
    <n v="0"/>
  </r>
  <r>
    <x v="48"/>
    <x v="32"/>
    <n v="1"/>
    <n v="0"/>
    <n v="1"/>
    <n v="0"/>
    <n v="7"/>
    <n v="7.5"/>
    <n v="10"/>
    <x v="2"/>
    <n v="52"/>
    <n v="52"/>
    <n v="90"/>
    <n v="90"/>
    <x v="1"/>
    <m/>
    <m/>
    <m/>
    <n v="0"/>
  </r>
  <r>
    <x v="48"/>
    <x v="32"/>
    <n v="1"/>
    <n v="0"/>
    <n v="1"/>
    <n v="0"/>
    <n v="8"/>
    <n v="8.5"/>
    <n v="8"/>
    <x v="1"/>
    <n v="52"/>
    <n v="52"/>
    <n v="90"/>
    <n v="90"/>
    <x v="1"/>
    <m/>
    <m/>
    <m/>
    <n v="0"/>
  </r>
  <r>
    <x v="48"/>
    <x v="32"/>
    <n v="1"/>
    <n v="0"/>
    <n v="1"/>
    <n v="0"/>
    <n v="8.5"/>
    <n v="9"/>
    <n v="6"/>
    <x v="5"/>
    <n v="59"/>
    <n v="59"/>
    <n v="120"/>
    <n v="120"/>
    <x v="1"/>
    <m/>
    <m/>
    <m/>
    <n v="0"/>
  </r>
  <r>
    <x v="48"/>
    <x v="33"/>
    <n v="1"/>
    <n v="0"/>
    <n v="1"/>
    <n v="0"/>
    <n v="6"/>
    <n v="0"/>
    <n v="12"/>
    <x v="0"/>
    <n v="14"/>
    <n v="14"/>
    <n v="10"/>
    <n v="10"/>
    <x v="1"/>
    <s v="SUPER7"/>
    <m/>
    <m/>
    <n v="0"/>
  </r>
  <r>
    <x v="48"/>
    <x v="34"/>
    <n v="1"/>
    <n v="0"/>
    <n v="1"/>
    <n v="0"/>
    <n v="6"/>
    <n v="0"/>
    <n v="12"/>
    <x v="0"/>
    <n v="14"/>
    <n v="14"/>
    <n v="90"/>
    <n v="90"/>
    <x v="1"/>
    <s v="SUPER7"/>
    <m/>
    <m/>
    <n v="0"/>
  </r>
  <r>
    <x v="48"/>
    <x v="33"/>
    <n v="1"/>
    <n v="0"/>
    <n v="1"/>
    <n v="0"/>
    <n v="8"/>
    <n v="0"/>
    <n v="11"/>
    <x v="11"/>
    <n v="16.3"/>
    <n v="16.3"/>
    <n v="10"/>
    <n v="10"/>
    <x v="1"/>
    <s v="SUPER7"/>
    <m/>
    <m/>
    <n v="0"/>
  </r>
  <r>
    <x v="48"/>
    <x v="34"/>
    <n v="1"/>
    <n v="0"/>
    <n v="1"/>
    <n v="0"/>
    <n v="8"/>
    <n v="0"/>
    <n v="11"/>
    <x v="11"/>
    <n v="18"/>
    <n v="18"/>
    <n v="90"/>
    <n v="90"/>
    <x v="1"/>
    <s v="SUPER7"/>
    <m/>
    <m/>
    <n v="0"/>
  </r>
  <r>
    <x v="48"/>
    <x v="33"/>
    <n v="1"/>
    <n v="0"/>
    <n v="1"/>
    <n v="0"/>
    <n v="8"/>
    <n v="0"/>
    <n v="10"/>
    <x v="2"/>
    <n v="18"/>
    <n v="18"/>
    <n v="10"/>
    <n v="10"/>
    <x v="1"/>
    <s v="SUPER7"/>
    <m/>
    <m/>
    <n v="0"/>
  </r>
  <r>
    <x v="48"/>
    <x v="34"/>
    <n v="1"/>
    <n v="0"/>
    <n v="1"/>
    <n v="0"/>
    <n v="8"/>
    <n v="0"/>
    <n v="10"/>
    <x v="2"/>
    <n v="20.3"/>
    <n v="20.3"/>
    <n v="1"/>
    <n v="1"/>
    <x v="1"/>
    <s v="SUPER7"/>
    <m/>
    <m/>
    <n v="0"/>
  </r>
  <r>
    <x v="49"/>
    <x v="4"/>
    <n v="1"/>
    <n v="0"/>
    <n v="1"/>
    <n v="0"/>
    <n v="5"/>
    <n v="5"/>
    <n v="7"/>
    <x v="10"/>
    <n v="45"/>
    <n v="50"/>
    <n v="90"/>
    <n v="90"/>
    <x v="1"/>
    <s v="Sumo"/>
    <m/>
    <m/>
    <n v="0"/>
  </r>
  <r>
    <x v="49"/>
    <x v="4"/>
    <n v="1"/>
    <n v="0"/>
    <n v="1"/>
    <n v="0"/>
    <n v="5"/>
    <n v="5"/>
    <n v="5"/>
    <x v="3"/>
    <n v="65"/>
    <n v="65"/>
    <n v="120"/>
    <n v="120"/>
    <x v="1"/>
    <s v="Sumo"/>
    <m/>
    <m/>
    <n v="0"/>
  </r>
  <r>
    <x v="49"/>
    <x v="4"/>
    <n v="1"/>
    <n v="0"/>
    <n v="1"/>
    <n v="0"/>
    <n v="5"/>
    <n v="5"/>
    <n v="4"/>
    <x v="8"/>
    <n v="85"/>
    <n v="85"/>
    <n v="120"/>
    <n v="120"/>
    <x v="1"/>
    <s v="Sumo"/>
    <m/>
    <m/>
    <n v="0"/>
  </r>
  <r>
    <x v="49"/>
    <x v="4"/>
    <n v="1"/>
    <n v="0"/>
    <n v="1"/>
    <n v="0"/>
    <n v="6"/>
    <n v="5.5"/>
    <n v="3"/>
    <x v="6"/>
    <n v="95"/>
    <n v="95"/>
    <n v="180"/>
    <n v="180"/>
    <x v="1"/>
    <s v="Sumo"/>
    <m/>
    <m/>
    <n v="0"/>
  </r>
  <r>
    <x v="49"/>
    <x v="4"/>
    <n v="1"/>
    <n v="0"/>
    <n v="1"/>
    <n v="0"/>
    <n v="6.5"/>
    <n v="6"/>
    <n v="2"/>
    <x v="7"/>
    <n v="105"/>
    <n v="105"/>
    <n v="180"/>
    <n v="180"/>
    <x v="1"/>
    <s v="Sumo"/>
    <m/>
    <m/>
    <n v="0"/>
  </r>
  <r>
    <x v="49"/>
    <x v="4"/>
    <n v="1"/>
    <n v="0"/>
    <n v="1"/>
    <n v="0"/>
    <n v="7.5"/>
    <n v="7"/>
    <n v="7"/>
    <x v="10"/>
    <n v="90"/>
    <n v="90"/>
    <n v="180"/>
    <n v="180"/>
    <x v="1"/>
    <s v="Sumo"/>
    <m/>
    <m/>
    <n v="0"/>
  </r>
  <r>
    <x v="49"/>
    <x v="4"/>
    <n v="1"/>
    <n v="0"/>
    <n v="1"/>
    <n v="0"/>
    <n v="7"/>
    <n v="6.5"/>
    <n v="5"/>
    <x v="3"/>
    <n v="100"/>
    <n v="100"/>
    <n v="180"/>
    <n v="180"/>
    <x v="1"/>
    <s v="Sumo"/>
    <m/>
    <m/>
    <n v="0"/>
  </r>
  <r>
    <x v="49"/>
    <x v="4"/>
    <n v="1"/>
    <n v="0"/>
    <n v="1"/>
    <n v="0"/>
    <n v="7"/>
    <n v="7"/>
    <n v="1"/>
    <x v="9"/>
    <n v="110"/>
    <n v="110"/>
    <n v="180"/>
    <n v="180"/>
    <x v="1"/>
    <s v="Sumo"/>
    <m/>
    <m/>
    <n v="0"/>
  </r>
  <r>
    <x v="49"/>
    <x v="0"/>
    <n v="1"/>
    <n v="0"/>
    <n v="1"/>
    <n v="0"/>
    <n v="5"/>
    <n v="5"/>
    <n v="3"/>
    <x v="6"/>
    <n v="25"/>
    <n v="25"/>
    <n v="90"/>
    <n v="90"/>
    <x v="1"/>
    <s v="SPOTTO"/>
    <m/>
    <m/>
    <n v="20"/>
  </r>
  <r>
    <x v="49"/>
    <x v="0"/>
    <n v="1"/>
    <n v="0"/>
    <n v="1"/>
    <n v="0"/>
    <n v="5.5"/>
    <n v="5"/>
    <n v="3"/>
    <x v="6"/>
    <n v="35"/>
    <n v="35"/>
    <n v="120"/>
    <n v="120"/>
    <x v="1"/>
    <s v="SPOTTO"/>
    <m/>
    <m/>
    <n v="20"/>
  </r>
  <r>
    <x v="49"/>
    <x v="0"/>
    <n v="1"/>
    <n v="0"/>
    <n v="1"/>
    <n v="0"/>
    <n v="6.5"/>
    <n v="5.5"/>
    <n v="3"/>
    <x v="6"/>
    <n v="45"/>
    <n v="45"/>
    <n v="120"/>
    <n v="120"/>
    <x v="1"/>
    <s v="SPOTTO"/>
    <m/>
    <m/>
    <n v="20"/>
  </r>
  <r>
    <x v="49"/>
    <x v="0"/>
    <n v="1"/>
    <n v="0"/>
    <n v="1"/>
    <n v="0"/>
    <n v="7"/>
    <n v="6.5"/>
    <n v="3"/>
    <x v="6"/>
    <n v="50"/>
    <n v="50"/>
    <n v="120"/>
    <n v="120"/>
    <x v="1"/>
    <s v="SPOTTO"/>
    <m/>
    <m/>
    <n v="20"/>
  </r>
  <r>
    <x v="49"/>
    <x v="0"/>
    <n v="1"/>
    <n v="0"/>
    <n v="1"/>
    <n v="0"/>
    <n v="8"/>
    <n v="7"/>
    <n v="3"/>
    <x v="6"/>
    <n v="55"/>
    <n v="55"/>
    <n v="180"/>
    <n v="180"/>
    <x v="1"/>
    <s v="SPOTTO"/>
    <m/>
    <m/>
    <n v="20"/>
  </r>
  <r>
    <x v="49"/>
    <x v="35"/>
    <n v="1"/>
    <n v="0"/>
    <n v="1"/>
    <n v="0"/>
    <n v="9"/>
    <n v="8.5"/>
    <n v="3"/>
    <x v="6"/>
    <n v="1"/>
    <n v="1"/>
    <n v="90"/>
    <n v="90"/>
    <x v="1"/>
    <m/>
    <m/>
    <m/>
    <n v="0"/>
  </r>
  <r>
    <x v="49"/>
    <x v="35"/>
    <n v="1"/>
    <n v="0"/>
    <n v="1"/>
    <n v="0"/>
    <n v="9"/>
    <n v="9"/>
    <n v="3"/>
    <x v="6"/>
    <n v="1"/>
    <n v="1"/>
    <n v="90"/>
    <n v="90"/>
    <x v="1"/>
    <m/>
    <m/>
    <m/>
    <n v="0"/>
  </r>
  <r>
    <x v="49"/>
    <x v="35"/>
    <n v="1"/>
    <n v="0"/>
    <n v="1"/>
    <n v="0"/>
    <n v="9"/>
    <n v="10"/>
    <n v="3"/>
    <x v="6"/>
    <n v="1"/>
    <n v="1"/>
    <n v="90"/>
    <n v="90"/>
    <x v="1"/>
    <m/>
    <m/>
    <m/>
    <n v="0"/>
  </r>
  <r>
    <x v="49"/>
    <x v="35"/>
    <n v="1"/>
    <n v="0"/>
    <n v="1"/>
    <n v="0"/>
    <n v="9"/>
    <n v="10"/>
    <n v="3"/>
    <x v="9"/>
    <n v="1"/>
    <n v="1"/>
    <n v="120"/>
    <n v="120"/>
    <x v="1"/>
    <m/>
    <m/>
    <m/>
    <n v="0"/>
  </r>
  <r>
    <x v="49"/>
    <x v="36"/>
    <n v="1"/>
    <n v="0"/>
    <n v="1"/>
    <n v="0"/>
    <n v="6"/>
    <n v="5"/>
    <n v="13"/>
    <x v="13"/>
    <n v="18"/>
    <n v="18"/>
    <n v="10"/>
    <n v="10"/>
    <x v="1"/>
    <s v="SUPER7"/>
    <m/>
    <m/>
    <n v="0"/>
  </r>
  <r>
    <x v="49"/>
    <x v="37"/>
    <n v="1"/>
    <n v="0"/>
    <n v="1"/>
    <n v="0"/>
    <n v="6"/>
    <n v="5"/>
    <n v="13"/>
    <x v="13"/>
    <n v="18"/>
    <n v="18"/>
    <n v="90"/>
    <n v="90"/>
    <x v="1"/>
    <s v="SUPER7"/>
    <m/>
    <m/>
    <n v="0"/>
  </r>
  <r>
    <x v="49"/>
    <x v="36"/>
    <n v="1"/>
    <n v="0"/>
    <n v="1"/>
    <n v="0"/>
    <n v="7"/>
    <n v="5"/>
    <n v="13"/>
    <x v="13"/>
    <n v="18"/>
    <n v="18"/>
    <n v="10"/>
    <n v="10"/>
    <x v="1"/>
    <s v="SUPER7"/>
    <m/>
    <m/>
    <n v="0"/>
  </r>
  <r>
    <x v="49"/>
    <x v="37"/>
    <n v="1"/>
    <n v="0"/>
    <n v="1"/>
    <n v="0"/>
    <n v="7"/>
    <n v="5"/>
    <n v="13"/>
    <x v="13"/>
    <n v="18"/>
    <n v="18"/>
    <n v="90"/>
    <n v="90"/>
    <x v="1"/>
    <s v="SUPER7"/>
    <m/>
    <m/>
    <n v="0"/>
  </r>
  <r>
    <x v="49"/>
    <x v="36"/>
    <n v="1"/>
    <n v="0"/>
    <n v="1"/>
    <n v="0"/>
    <n v="8"/>
    <n v="5"/>
    <n v="6"/>
    <x v="5"/>
    <n v="23"/>
    <n v="25"/>
    <n v="10"/>
    <n v="10"/>
    <x v="1"/>
    <s v="SUPER7"/>
    <m/>
    <m/>
    <n v="0"/>
  </r>
  <r>
    <x v="49"/>
    <x v="37"/>
    <n v="1"/>
    <n v="0"/>
    <n v="1"/>
    <n v="0"/>
    <n v="8"/>
    <n v="5"/>
    <n v="6"/>
    <x v="5"/>
    <n v="23"/>
    <n v="25"/>
    <n v="1"/>
    <n v="1"/>
    <x v="1"/>
    <s v="SUPER7"/>
    <m/>
    <m/>
    <n v="0"/>
  </r>
  <r>
    <x v="50"/>
    <x v="10"/>
    <n v="1"/>
    <n v="0"/>
    <n v="1"/>
    <n v="0"/>
    <n v="5"/>
    <n v="5"/>
    <n v="7"/>
    <x v="10"/>
    <n v="70"/>
    <n v="70"/>
    <n v="90"/>
    <n v="90"/>
    <x v="1"/>
    <m/>
    <m/>
    <m/>
    <n v="0"/>
  </r>
  <r>
    <x v="50"/>
    <x v="10"/>
    <n v="1"/>
    <n v="0"/>
    <n v="1"/>
    <n v="0"/>
    <n v="6"/>
    <n v="6"/>
    <n v="5"/>
    <x v="3"/>
    <n v="90"/>
    <n v="90"/>
    <n v="120"/>
    <n v="120"/>
    <x v="1"/>
    <m/>
    <m/>
    <m/>
    <n v="0"/>
  </r>
  <r>
    <x v="50"/>
    <x v="10"/>
    <n v="1"/>
    <n v="0"/>
    <n v="1"/>
    <n v="0"/>
    <n v="7"/>
    <n v="7"/>
    <n v="4"/>
    <x v="8"/>
    <n v="100"/>
    <n v="100"/>
    <n v="180"/>
    <n v="180"/>
    <x v="1"/>
    <m/>
    <m/>
    <m/>
    <n v="0"/>
  </r>
  <r>
    <x v="50"/>
    <x v="10"/>
    <n v="1"/>
    <n v="0"/>
    <n v="1"/>
    <n v="0"/>
    <n v="7"/>
    <n v="8"/>
    <n v="3"/>
    <x v="6"/>
    <n v="110"/>
    <n v="110"/>
    <n v="180"/>
    <n v="180"/>
    <x v="1"/>
    <m/>
    <m/>
    <m/>
    <n v="0"/>
  </r>
  <r>
    <x v="50"/>
    <x v="10"/>
    <n v="1"/>
    <n v="0"/>
    <n v="1"/>
    <n v="0"/>
    <n v="8"/>
    <n v="8"/>
    <n v="5"/>
    <x v="3"/>
    <n v="95"/>
    <n v="95"/>
    <n v="180"/>
    <n v="180"/>
    <x v="1"/>
    <m/>
    <m/>
    <m/>
    <n v="0"/>
  </r>
  <r>
    <x v="50"/>
    <x v="10"/>
    <n v="1"/>
    <n v="0"/>
    <n v="1"/>
    <n v="0"/>
    <n v="8"/>
    <n v="8.5"/>
    <n v="5"/>
    <x v="3"/>
    <n v="95"/>
    <n v="95"/>
    <n v="180"/>
    <n v="180"/>
    <x v="1"/>
    <m/>
    <m/>
    <m/>
    <n v="0"/>
  </r>
  <r>
    <x v="50"/>
    <x v="10"/>
    <n v="1"/>
    <n v="0"/>
    <n v="1"/>
    <n v="0"/>
    <n v="8"/>
    <n v="8"/>
    <n v="5"/>
    <x v="3"/>
    <n v="75"/>
    <n v="75"/>
    <n v="180"/>
    <n v="180"/>
    <x v="1"/>
    <m/>
    <m/>
    <m/>
    <n v="0"/>
  </r>
  <r>
    <x v="50"/>
    <x v="10"/>
    <n v="1"/>
    <n v="0"/>
    <n v="1"/>
    <n v="0"/>
    <n v="8"/>
    <n v="8"/>
    <n v="5"/>
    <x v="3"/>
    <n v="75"/>
    <n v="75"/>
    <n v="300"/>
    <n v="300"/>
    <x v="1"/>
    <m/>
    <m/>
    <m/>
    <n v="0"/>
  </r>
  <r>
    <x v="50"/>
    <x v="0"/>
    <n v="1"/>
    <n v="3"/>
    <n v="1"/>
    <n v="0"/>
    <n v="5"/>
    <n v="5"/>
    <n v="5"/>
    <x v="3"/>
    <n v="40"/>
    <n v="40"/>
    <n v="90"/>
    <n v="90"/>
    <x v="1"/>
    <s v="Pausé / TEMPO"/>
    <m/>
    <m/>
    <n v="20"/>
  </r>
  <r>
    <x v="50"/>
    <x v="0"/>
    <n v="1"/>
    <n v="3"/>
    <n v="1"/>
    <n v="0"/>
    <n v="5"/>
    <n v="5"/>
    <n v="1"/>
    <x v="9"/>
    <n v="47.5"/>
    <n v="47.5"/>
    <n v="120"/>
    <n v="120"/>
    <x v="1"/>
    <s v="Pausé / TEMPO"/>
    <m/>
    <m/>
    <n v="20"/>
  </r>
  <r>
    <x v="50"/>
    <x v="0"/>
    <n v="1"/>
    <n v="3"/>
    <n v="1"/>
    <n v="0"/>
    <n v="6"/>
    <n v="5"/>
    <n v="1"/>
    <x v="9"/>
    <n v="52.5"/>
    <n v="50"/>
    <n v="120"/>
    <n v="120"/>
    <x v="1"/>
    <s v="Pausé / TEMPO"/>
    <m/>
    <m/>
    <n v="20"/>
  </r>
  <r>
    <x v="50"/>
    <x v="0"/>
    <n v="1"/>
    <n v="3"/>
    <n v="1"/>
    <n v="0"/>
    <n v="6"/>
    <n v="5.5"/>
    <n v="1"/>
    <x v="9"/>
    <n v="55"/>
    <n v="55"/>
    <n v="180"/>
    <n v="180"/>
    <x v="1"/>
    <s v="Pausé / TEMPO"/>
    <m/>
    <m/>
    <n v="20"/>
  </r>
  <r>
    <x v="50"/>
    <x v="0"/>
    <n v="1"/>
    <n v="3"/>
    <n v="1"/>
    <n v="0"/>
    <n v="7"/>
    <n v="6"/>
    <n v="1"/>
    <x v="9"/>
    <n v="57.5"/>
    <n v="57.5"/>
    <n v="180"/>
    <n v="180"/>
    <x v="1"/>
    <s v="Pausé / TEMPO"/>
    <m/>
    <m/>
    <n v="20"/>
  </r>
  <r>
    <x v="50"/>
    <x v="11"/>
    <n v="1"/>
    <n v="0"/>
    <n v="1"/>
    <n v="0"/>
    <n v="7"/>
    <n v="7"/>
    <n v="12"/>
    <x v="0"/>
    <n v="63"/>
    <n v="63"/>
    <n v="90"/>
    <n v="90"/>
    <x v="1"/>
    <m/>
    <m/>
    <m/>
    <n v="0"/>
  </r>
  <r>
    <x v="50"/>
    <x v="11"/>
    <n v="1"/>
    <n v="0"/>
    <n v="1"/>
    <n v="0"/>
    <n v="8"/>
    <n v="8"/>
    <n v="12"/>
    <x v="0"/>
    <n v="63"/>
    <n v="63"/>
    <n v="90"/>
    <n v="90"/>
    <x v="1"/>
    <m/>
    <m/>
    <m/>
    <n v="0"/>
  </r>
  <r>
    <x v="50"/>
    <x v="11"/>
    <n v="1"/>
    <n v="0"/>
    <n v="1"/>
    <n v="0"/>
    <n v="9"/>
    <n v="9.5"/>
    <n v="12"/>
    <x v="0"/>
    <n v="63"/>
    <n v="63"/>
    <n v="90"/>
    <n v="90"/>
    <x v="1"/>
    <m/>
    <m/>
    <m/>
    <n v="0"/>
  </r>
  <r>
    <x v="50"/>
    <x v="11"/>
    <n v="1"/>
    <n v="0"/>
    <n v="1"/>
    <n v="0"/>
    <n v="8"/>
    <n v="9.5"/>
    <n v="11"/>
    <x v="11"/>
    <n v="63"/>
    <n v="63"/>
    <n v="120"/>
    <n v="120"/>
    <x v="1"/>
    <m/>
    <m/>
    <m/>
    <n v="0"/>
  </r>
  <r>
    <x v="50"/>
    <x v="18"/>
    <n v="1"/>
    <n v="0"/>
    <n v="1"/>
    <n v="0"/>
    <n v="7"/>
    <n v="7"/>
    <n v="12"/>
    <x v="0"/>
    <n v="29"/>
    <n v="29"/>
    <n v="90"/>
    <n v="90"/>
    <x v="1"/>
    <m/>
    <m/>
    <m/>
    <n v="0"/>
  </r>
  <r>
    <x v="50"/>
    <x v="18"/>
    <n v="1"/>
    <n v="0"/>
    <n v="1"/>
    <n v="0"/>
    <n v="8"/>
    <n v="7"/>
    <n v="11"/>
    <x v="11"/>
    <n v="29"/>
    <n v="29"/>
    <n v="90"/>
    <n v="90"/>
    <x v="1"/>
    <m/>
    <m/>
    <m/>
    <n v="0"/>
  </r>
  <r>
    <x v="50"/>
    <x v="18"/>
    <n v="1"/>
    <n v="0"/>
    <n v="1"/>
    <n v="0"/>
    <n v="8"/>
    <n v="6"/>
    <n v="9"/>
    <x v="12"/>
    <n v="29"/>
    <n v="29"/>
    <n v="90"/>
    <n v="90"/>
    <x v="1"/>
    <m/>
    <m/>
    <m/>
    <n v="0"/>
  </r>
  <r>
    <x v="50"/>
    <x v="18"/>
    <n v="1"/>
    <n v="0"/>
    <n v="1"/>
    <n v="0"/>
    <n v="9"/>
    <n v="7"/>
    <n v="9"/>
    <x v="12"/>
    <n v="29"/>
    <n v="29"/>
    <n v="1"/>
    <n v="1"/>
    <x v="1"/>
    <m/>
    <m/>
    <m/>
    <n v="0"/>
  </r>
  <r>
    <x v="51"/>
    <x v="0"/>
    <n v="1"/>
    <n v="0"/>
    <n v="1"/>
    <n v="0"/>
    <n v="5"/>
    <n v="5"/>
    <n v="5"/>
    <x v="3"/>
    <n v="30"/>
    <n v="30"/>
    <n v="90"/>
    <n v="90"/>
    <x v="1"/>
    <m/>
    <m/>
    <m/>
    <n v="20"/>
  </r>
  <r>
    <x v="51"/>
    <x v="0"/>
    <n v="1"/>
    <n v="0"/>
    <n v="1"/>
    <n v="0"/>
    <n v="6"/>
    <n v="5"/>
    <n v="4"/>
    <x v="8"/>
    <n v="40"/>
    <n v="40"/>
    <n v="120"/>
    <n v="120"/>
    <x v="1"/>
    <m/>
    <m/>
    <m/>
    <n v="20"/>
  </r>
  <r>
    <x v="51"/>
    <x v="0"/>
    <n v="1"/>
    <n v="0"/>
    <n v="1"/>
    <n v="0"/>
    <n v="7"/>
    <n v="5.5"/>
    <n v="3"/>
    <x v="6"/>
    <n v="50"/>
    <n v="50"/>
    <n v="120"/>
    <n v="120"/>
    <x v="1"/>
    <m/>
    <m/>
    <m/>
    <n v="20"/>
  </r>
  <r>
    <x v="51"/>
    <x v="0"/>
    <n v="1"/>
    <n v="0"/>
    <n v="1"/>
    <n v="0"/>
    <n v="7.5"/>
    <n v="6"/>
    <n v="2"/>
    <x v="7"/>
    <n v="57.5"/>
    <n v="57.5"/>
    <n v="120"/>
    <n v="120"/>
    <x v="1"/>
    <m/>
    <m/>
    <m/>
    <n v="20"/>
  </r>
  <r>
    <x v="51"/>
    <x v="0"/>
    <n v="1"/>
    <n v="0"/>
    <n v="1"/>
    <n v="0"/>
    <n v="6.5"/>
    <n v="7"/>
    <n v="5"/>
    <x v="3"/>
    <n v="52.5"/>
    <n v="52.5"/>
    <n v="180"/>
    <n v="180"/>
    <x v="1"/>
    <m/>
    <m/>
    <m/>
    <n v="20"/>
  </r>
  <r>
    <x v="51"/>
    <x v="0"/>
    <n v="1"/>
    <n v="0"/>
    <n v="1"/>
    <n v="0"/>
    <n v="7.5"/>
    <n v="7.5"/>
    <n v="5"/>
    <x v="3"/>
    <n v="52.5"/>
    <n v="52.5"/>
    <n v="180"/>
    <n v="180"/>
    <x v="1"/>
    <m/>
    <m/>
    <m/>
    <n v="20"/>
  </r>
  <r>
    <x v="51"/>
    <x v="0"/>
    <n v="1"/>
    <n v="0"/>
    <n v="1"/>
    <n v="0"/>
    <n v="8.5"/>
    <n v="8.5"/>
    <n v="1"/>
    <x v="9"/>
    <m/>
    <n v="67.5"/>
    <n v="180"/>
    <n v="180"/>
    <x v="1"/>
    <m/>
    <m/>
    <m/>
    <n v="20"/>
  </r>
  <r>
    <x v="51"/>
    <x v="4"/>
    <n v="1"/>
    <n v="0"/>
    <n v="1"/>
    <n v="0"/>
    <n v="5"/>
    <n v="6"/>
    <n v="10"/>
    <x v="2"/>
    <n v="50"/>
    <n v="50"/>
    <n v="90"/>
    <n v="90"/>
    <x v="1"/>
    <s v="RDL"/>
    <m/>
    <m/>
    <n v="0"/>
  </r>
  <r>
    <x v="51"/>
    <x v="4"/>
    <n v="1"/>
    <n v="0"/>
    <n v="1"/>
    <n v="0"/>
    <n v="6.5"/>
    <n v="7"/>
    <n v="8"/>
    <x v="1"/>
    <n v="70"/>
    <n v="70"/>
    <n v="120"/>
    <n v="120"/>
    <x v="1"/>
    <s v="RDL"/>
    <m/>
    <m/>
    <n v="0"/>
  </r>
  <r>
    <x v="51"/>
    <x v="4"/>
    <n v="1"/>
    <n v="0"/>
    <n v="1"/>
    <n v="0"/>
    <n v="8"/>
    <n v="8"/>
    <n v="6"/>
    <x v="5"/>
    <n v="80"/>
    <n v="80"/>
    <n v="120"/>
    <n v="120"/>
    <x v="1"/>
    <s v="RDL"/>
    <m/>
    <m/>
    <n v="0"/>
  </r>
  <r>
    <x v="51"/>
    <x v="4"/>
    <n v="1"/>
    <n v="0"/>
    <n v="1"/>
    <n v="0"/>
    <n v="7"/>
    <n v="7"/>
    <n v="7"/>
    <x v="10"/>
    <n v="95"/>
    <n v="95"/>
    <n v="120"/>
    <n v="120"/>
    <x v="1"/>
    <s v="Tradi"/>
    <m/>
    <m/>
    <n v="0"/>
  </r>
  <r>
    <x v="51"/>
    <x v="4"/>
    <n v="1"/>
    <n v="0"/>
    <n v="1"/>
    <n v="0"/>
    <n v="7.5"/>
    <n v="7.5"/>
    <n v="5"/>
    <x v="3"/>
    <n v="105"/>
    <n v="105"/>
    <n v="180"/>
    <n v="180"/>
    <x v="1"/>
    <s v="Tradi"/>
    <m/>
    <m/>
    <n v="0"/>
  </r>
  <r>
    <x v="51"/>
    <x v="4"/>
    <n v="1"/>
    <n v="0"/>
    <n v="1"/>
    <n v="0"/>
    <n v="8.5"/>
    <n v="8"/>
    <n v="4"/>
    <x v="8"/>
    <n v="115"/>
    <n v="115"/>
    <n v="300"/>
    <n v="300"/>
    <x v="1"/>
    <s v="Tradi"/>
    <m/>
    <m/>
    <n v="0"/>
  </r>
  <r>
    <x v="51"/>
    <x v="1"/>
    <n v="1"/>
    <n v="0"/>
    <n v="1"/>
    <n v="0"/>
    <n v="7"/>
    <n v="7"/>
    <n v="12"/>
    <x v="0"/>
    <n v="39"/>
    <n v="39"/>
    <n v="90"/>
    <n v="90"/>
    <x v="1"/>
    <m/>
    <m/>
    <m/>
    <n v="0"/>
  </r>
  <r>
    <x v="51"/>
    <x v="1"/>
    <n v="1"/>
    <n v="0"/>
    <n v="1"/>
    <n v="0"/>
    <n v="8"/>
    <n v="8"/>
    <n v="12"/>
    <x v="0"/>
    <n v="39"/>
    <n v="39"/>
    <n v="90"/>
    <n v="90"/>
    <x v="1"/>
    <m/>
    <m/>
    <m/>
    <n v="0"/>
  </r>
  <r>
    <x v="51"/>
    <x v="1"/>
    <n v="1"/>
    <n v="0"/>
    <n v="1"/>
    <n v="0"/>
    <n v="9"/>
    <n v="8.5"/>
    <n v="10"/>
    <x v="2"/>
    <n v="45"/>
    <n v="45"/>
    <n v="90"/>
    <n v="90"/>
    <x v="1"/>
    <m/>
    <m/>
    <m/>
    <n v="0"/>
  </r>
  <r>
    <x v="51"/>
    <x v="1"/>
    <n v="1"/>
    <n v="0"/>
    <n v="1"/>
    <n v="0"/>
    <n v="9.5"/>
    <n v="9"/>
    <n v="10"/>
    <x v="2"/>
    <n v="45"/>
    <n v="45"/>
    <n v="120"/>
    <n v="120"/>
    <x v="1"/>
    <m/>
    <m/>
    <m/>
    <n v="0"/>
  </r>
  <r>
    <x v="51"/>
    <x v="14"/>
    <n v="1"/>
    <n v="0"/>
    <n v="1"/>
    <n v="0"/>
    <n v="7"/>
    <n v="7"/>
    <n v="12"/>
    <x v="0"/>
    <n v="18"/>
    <n v="18"/>
    <n v="90"/>
    <n v="90"/>
    <x v="1"/>
    <m/>
    <m/>
    <m/>
    <n v="0"/>
  </r>
  <r>
    <x v="51"/>
    <x v="14"/>
    <n v="1"/>
    <n v="0"/>
    <n v="1"/>
    <n v="0"/>
    <n v="8"/>
    <n v="8"/>
    <n v="12"/>
    <x v="0"/>
    <n v="18"/>
    <n v="18"/>
    <n v="90"/>
    <n v="90"/>
    <x v="1"/>
    <m/>
    <m/>
    <m/>
    <n v="0"/>
  </r>
  <r>
    <x v="51"/>
    <x v="14"/>
    <n v="1"/>
    <n v="0"/>
    <n v="1"/>
    <n v="0"/>
    <n v="9"/>
    <n v="8"/>
    <n v="10"/>
    <x v="2"/>
    <n v="18"/>
    <n v="18"/>
    <n v="90"/>
    <n v="90"/>
    <x v="1"/>
    <m/>
    <m/>
    <m/>
    <n v="0"/>
  </r>
  <r>
    <x v="51"/>
    <x v="14"/>
    <n v="1"/>
    <n v="0"/>
    <n v="1"/>
    <n v="0"/>
    <n v="9.5"/>
    <n v="8.5"/>
    <n v="10"/>
    <x v="2"/>
    <n v="18"/>
    <n v="18"/>
    <n v="1"/>
    <n v="1"/>
    <x v="1"/>
    <m/>
    <m/>
    <m/>
    <n v="0"/>
  </r>
  <r>
    <x v="52"/>
    <x v="10"/>
    <n v="3"/>
    <n v="0"/>
    <n v="1"/>
    <n v="0"/>
    <n v="5"/>
    <n v="5"/>
    <n v="2"/>
    <x v="7"/>
    <n v="55"/>
    <n v="55"/>
    <n v="90"/>
    <n v="90"/>
    <x v="1"/>
    <s v="Pausé / TEMPO"/>
    <m/>
    <m/>
    <n v="0"/>
  </r>
  <r>
    <x v="52"/>
    <x v="10"/>
    <n v="3"/>
    <n v="0"/>
    <n v="1"/>
    <n v="0"/>
    <n v="5"/>
    <n v="5"/>
    <n v="2"/>
    <x v="7"/>
    <n v="65"/>
    <n v="65"/>
    <n v="120"/>
    <n v="120"/>
    <x v="1"/>
    <s v="Pausé / TEMPO"/>
    <m/>
    <m/>
    <n v="0"/>
  </r>
  <r>
    <x v="52"/>
    <x v="10"/>
    <n v="3"/>
    <n v="0"/>
    <n v="1"/>
    <n v="0"/>
    <n v="5"/>
    <n v="5"/>
    <n v="2"/>
    <x v="7"/>
    <n v="75"/>
    <n v="75"/>
    <n v="120"/>
    <n v="120"/>
    <x v="1"/>
    <s v="Pausé / TEMPO"/>
    <m/>
    <m/>
    <n v="0"/>
  </r>
  <r>
    <x v="52"/>
    <x v="10"/>
    <n v="3"/>
    <n v="0"/>
    <n v="1"/>
    <n v="0"/>
    <n v="6"/>
    <n v="6"/>
    <n v="2"/>
    <x v="7"/>
    <n v="85"/>
    <n v="85"/>
    <n v="180"/>
    <n v="180"/>
    <x v="1"/>
    <s v="Pausé / TEMPO"/>
    <m/>
    <m/>
    <n v="0"/>
  </r>
  <r>
    <x v="52"/>
    <x v="10"/>
    <n v="3"/>
    <n v="0"/>
    <n v="1"/>
    <n v="0"/>
    <n v="6.5"/>
    <n v="7"/>
    <n v="2"/>
    <x v="7"/>
    <n v="95"/>
    <n v="95"/>
    <n v="180"/>
    <n v="180"/>
    <x v="1"/>
    <s v="Pausé / TEMPO"/>
    <m/>
    <m/>
    <n v="0"/>
  </r>
  <r>
    <x v="52"/>
    <x v="10"/>
    <n v="3"/>
    <n v="0"/>
    <n v="1"/>
    <n v="0"/>
    <n v="7.5"/>
    <n v="7.5"/>
    <n v="2"/>
    <x v="7"/>
    <n v="105"/>
    <n v="105"/>
    <n v="180"/>
    <n v="180"/>
    <x v="1"/>
    <s v="Pausé / TEMPO"/>
    <m/>
    <m/>
    <n v="0"/>
  </r>
  <r>
    <x v="52"/>
    <x v="31"/>
    <n v="1"/>
    <n v="0"/>
    <n v="1"/>
    <n v="0"/>
    <n v="6"/>
    <n v="7"/>
    <n v="12"/>
    <x v="0"/>
    <n v="12"/>
    <n v="12"/>
    <n v="90"/>
    <n v="90"/>
    <x v="1"/>
    <m/>
    <m/>
    <m/>
    <n v="0"/>
  </r>
  <r>
    <x v="52"/>
    <x v="31"/>
    <n v="1"/>
    <n v="0"/>
    <n v="1"/>
    <n v="0"/>
    <n v="6.5"/>
    <n v="7.5"/>
    <n v="10"/>
    <x v="2"/>
    <n v="14"/>
    <n v="14"/>
    <n v="90"/>
    <n v="90"/>
    <x v="1"/>
    <m/>
    <m/>
    <m/>
    <n v="0"/>
  </r>
  <r>
    <x v="52"/>
    <x v="31"/>
    <n v="1"/>
    <n v="0"/>
    <n v="1"/>
    <n v="0"/>
    <n v="7.5"/>
    <n v="8.5"/>
    <n v="10"/>
    <x v="2"/>
    <n v="14"/>
    <n v="14"/>
    <n v="90"/>
    <n v="90"/>
    <x v="1"/>
    <m/>
    <m/>
    <m/>
    <n v="0"/>
  </r>
  <r>
    <x v="52"/>
    <x v="31"/>
    <n v="1"/>
    <n v="0"/>
    <n v="1"/>
    <n v="0"/>
    <n v="8.5"/>
    <n v="9"/>
    <n v="5"/>
    <x v="3"/>
    <n v="16"/>
    <n v="16"/>
    <n v="120"/>
    <n v="120"/>
    <x v="1"/>
    <m/>
    <m/>
    <m/>
    <n v="0"/>
  </r>
  <r>
    <x v="52"/>
    <x v="32"/>
    <n v="1"/>
    <n v="0"/>
    <n v="1"/>
    <n v="0"/>
    <n v="6"/>
    <n v="7"/>
    <n v="12"/>
    <x v="0"/>
    <n v="45"/>
    <n v="45"/>
    <n v="90"/>
    <n v="90"/>
    <x v="1"/>
    <m/>
    <m/>
    <m/>
    <n v="0"/>
  </r>
  <r>
    <x v="52"/>
    <x v="32"/>
    <n v="1"/>
    <n v="0"/>
    <n v="1"/>
    <n v="0"/>
    <n v="7"/>
    <n v="7.5"/>
    <n v="11"/>
    <x v="11"/>
    <n v="45"/>
    <n v="45"/>
    <n v="90"/>
    <n v="90"/>
    <x v="1"/>
    <m/>
    <m/>
    <m/>
    <n v="0"/>
  </r>
  <r>
    <x v="52"/>
    <x v="32"/>
    <n v="1"/>
    <n v="0"/>
    <n v="1"/>
    <n v="0"/>
    <n v="8"/>
    <n v="8.5"/>
    <n v="9"/>
    <x v="12"/>
    <n v="52"/>
    <n v="52"/>
    <n v="90"/>
    <n v="90"/>
    <x v="1"/>
    <m/>
    <m/>
    <m/>
    <n v="0"/>
  </r>
  <r>
    <x v="52"/>
    <x v="32"/>
    <n v="1"/>
    <n v="0"/>
    <n v="1"/>
    <n v="0"/>
    <n v="8.5"/>
    <n v="10"/>
    <n v="7"/>
    <x v="5"/>
    <n v="59"/>
    <n v="59"/>
    <n v="120"/>
    <n v="120"/>
    <x v="1"/>
    <m/>
    <m/>
    <m/>
    <n v="0"/>
  </r>
  <r>
    <x v="52"/>
    <x v="33"/>
    <n v="1"/>
    <n v="0"/>
    <n v="1"/>
    <n v="0"/>
    <n v="6"/>
    <n v="5"/>
    <n v="12"/>
    <x v="0"/>
    <n v="14"/>
    <n v="14"/>
    <n v="10"/>
    <n v="10"/>
    <x v="1"/>
    <s v="SUPER7"/>
    <m/>
    <m/>
    <n v="0"/>
  </r>
  <r>
    <x v="52"/>
    <x v="34"/>
    <n v="1"/>
    <n v="0"/>
    <n v="1"/>
    <n v="0"/>
    <n v="6"/>
    <n v="5"/>
    <n v="12"/>
    <x v="0"/>
    <n v="18"/>
    <n v="18"/>
    <n v="90"/>
    <n v="90"/>
    <x v="1"/>
    <s v="SUPER7"/>
    <m/>
    <m/>
    <n v="0"/>
  </r>
  <r>
    <x v="52"/>
    <x v="33"/>
    <n v="1"/>
    <n v="0"/>
    <n v="1"/>
    <n v="0"/>
    <n v="8"/>
    <n v="6"/>
    <n v="12"/>
    <x v="0"/>
    <n v="18"/>
    <n v="18"/>
    <n v="10"/>
    <n v="10"/>
    <x v="1"/>
    <s v="SUPER7"/>
    <m/>
    <m/>
    <n v="0"/>
  </r>
  <r>
    <x v="52"/>
    <x v="34"/>
    <n v="1"/>
    <n v="0"/>
    <n v="1"/>
    <n v="0"/>
    <n v="9"/>
    <n v="5"/>
    <n v="12"/>
    <x v="0"/>
    <n v="23"/>
    <n v="18"/>
    <n v="90"/>
    <n v="90"/>
    <x v="1"/>
    <s v="SUPER7"/>
    <m/>
    <m/>
    <n v="0"/>
  </r>
  <r>
    <x v="52"/>
    <x v="33"/>
    <n v="1"/>
    <n v="0"/>
    <n v="1"/>
    <n v="0"/>
    <n v="9"/>
    <n v="7"/>
    <n v="12"/>
    <x v="0"/>
    <n v="23"/>
    <n v="23"/>
    <n v="10"/>
    <n v="10"/>
    <x v="1"/>
    <s v="SUPER7"/>
    <m/>
    <m/>
    <n v="0"/>
  </r>
  <r>
    <x v="52"/>
    <x v="34"/>
    <n v="1"/>
    <n v="0"/>
    <n v="1"/>
    <n v="0"/>
    <n v="99"/>
    <n v="7"/>
    <n v="12"/>
    <x v="0"/>
    <n v="23"/>
    <n v="23"/>
    <n v="1"/>
    <n v="1"/>
    <x v="1"/>
    <s v="SUPER7"/>
    <m/>
    <m/>
    <n v="0"/>
  </r>
  <r>
    <x v="53"/>
    <x v="4"/>
    <n v="1"/>
    <n v="0"/>
    <n v="1"/>
    <n v="0"/>
    <n v="5"/>
    <n v="5"/>
    <n v="7"/>
    <x v="10"/>
    <n v="50"/>
    <n v="50"/>
    <n v="90"/>
    <n v="90"/>
    <x v="1"/>
    <s v="Sumo"/>
    <m/>
    <m/>
    <n v="0"/>
  </r>
  <r>
    <x v="53"/>
    <x v="4"/>
    <n v="1"/>
    <n v="0"/>
    <n v="1"/>
    <n v="0"/>
    <n v="5"/>
    <n v="5"/>
    <n v="5"/>
    <x v="3"/>
    <n v="70"/>
    <n v="70"/>
    <n v="120"/>
    <n v="120"/>
    <x v="1"/>
    <s v="Sumo"/>
    <m/>
    <m/>
    <n v="0"/>
  </r>
  <r>
    <x v="53"/>
    <x v="4"/>
    <n v="1"/>
    <n v="0"/>
    <n v="1"/>
    <n v="0"/>
    <n v="5"/>
    <n v="5"/>
    <n v="4"/>
    <x v="8"/>
    <n v="90"/>
    <n v="90"/>
    <n v="120"/>
    <n v="120"/>
    <x v="1"/>
    <s v="Sumo"/>
    <m/>
    <m/>
    <n v="0"/>
  </r>
  <r>
    <x v="53"/>
    <x v="4"/>
    <n v="1"/>
    <n v="0"/>
    <n v="1"/>
    <n v="0"/>
    <n v="6"/>
    <n v="6"/>
    <n v="3"/>
    <x v="6"/>
    <n v="100"/>
    <n v="100"/>
    <n v="180"/>
    <n v="180"/>
    <x v="1"/>
    <s v="Sumo"/>
    <m/>
    <m/>
    <n v="0"/>
  </r>
  <r>
    <x v="53"/>
    <x v="4"/>
    <n v="1"/>
    <n v="0"/>
    <n v="1"/>
    <n v="0"/>
    <n v="6.5"/>
    <n v="6.5"/>
    <n v="2"/>
    <x v="7"/>
    <n v="110"/>
    <n v="110"/>
    <n v="180"/>
    <n v="180"/>
    <x v="1"/>
    <s v="Sumo"/>
    <m/>
    <m/>
    <n v="0"/>
  </r>
  <r>
    <x v="53"/>
    <x v="4"/>
    <n v="1"/>
    <n v="0"/>
    <n v="1"/>
    <n v="0"/>
    <n v="7.5"/>
    <n v="7"/>
    <n v="7"/>
    <x v="10"/>
    <n v="95"/>
    <n v="95"/>
    <n v="180"/>
    <n v="180"/>
    <x v="1"/>
    <s v="Sumo"/>
    <m/>
    <m/>
    <n v="0"/>
  </r>
  <r>
    <x v="53"/>
    <x v="4"/>
    <n v="1"/>
    <n v="0"/>
    <n v="1"/>
    <n v="0"/>
    <n v="7"/>
    <n v="8"/>
    <n v="5"/>
    <x v="3"/>
    <n v="105"/>
    <n v="105"/>
    <n v="180"/>
    <n v="180"/>
    <x v="1"/>
    <s v="Sumo"/>
    <m/>
    <m/>
    <n v="0"/>
  </r>
  <r>
    <x v="53"/>
    <x v="4"/>
    <n v="1"/>
    <n v="0"/>
    <n v="1"/>
    <n v="0"/>
    <n v="7"/>
    <n v="7"/>
    <n v="1"/>
    <x v="9"/>
    <n v="115"/>
    <n v="115"/>
    <n v="180"/>
    <n v="180"/>
    <x v="1"/>
    <s v="Sumo"/>
    <m/>
    <m/>
    <n v="0"/>
  </r>
  <r>
    <x v="53"/>
    <x v="0"/>
    <n v="1"/>
    <n v="0"/>
    <n v="1"/>
    <n v="0"/>
    <n v="5"/>
    <n v="5"/>
    <n v="3"/>
    <x v="6"/>
    <n v="30"/>
    <n v="30"/>
    <n v="90"/>
    <n v="90"/>
    <x v="1"/>
    <s v="SPOTTO"/>
    <m/>
    <m/>
    <n v="20"/>
  </r>
  <r>
    <x v="53"/>
    <x v="0"/>
    <n v="1"/>
    <n v="0"/>
    <n v="1"/>
    <n v="0"/>
    <n v="5"/>
    <n v="5"/>
    <n v="3"/>
    <x v="6"/>
    <n v="40"/>
    <n v="40"/>
    <n v="120"/>
    <n v="120"/>
    <x v="1"/>
    <s v="SPOTTO"/>
    <m/>
    <m/>
    <n v="20"/>
  </r>
  <r>
    <x v="53"/>
    <x v="0"/>
    <n v="1"/>
    <n v="0"/>
    <n v="1"/>
    <n v="0"/>
    <n v="6.5"/>
    <n v="5.5"/>
    <n v="3"/>
    <x v="6"/>
    <n v="50"/>
    <n v="50"/>
    <n v="120"/>
    <n v="120"/>
    <x v="1"/>
    <s v="SPOTTO"/>
    <m/>
    <m/>
    <n v="20"/>
  </r>
  <r>
    <x v="53"/>
    <x v="0"/>
    <n v="1"/>
    <n v="0"/>
    <n v="1"/>
    <n v="0"/>
    <n v="7.5"/>
    <n v="6"/>
    <n v="3"/>
    <x v="6"/>
    <n v="55"/>
    <n v="55"/>
    <n v="120"/>
    <n v="120"/>
    <x v="1"/>
    <s v="SPOTTO"/>
    <m/>
    <m/>
    <n v="20"/>
  </r>
  <r>
    <x v="53"/>
    <x v="0"/>
    <n v="1"/>
    <n v="0"/>
    <n v="1"/>
    <n v="0"/>
    <n v="8.5"/>
    <n v="7.5"/>
    <n v="3"/>
    <x v="6"/>
    <n v="60"/>
    <n v="60"/>
    <n v="180"/>
    <n v="180"/>
    <x v="1"/>
    <s v="SPOTTO"/>
    <m/>
    <m/>
    <n v="20"/>
  </r>
  <r>
    <x v="53"/>
    <x v="35"/>
    <n v="1"/>
    <n v="0"/>
    <n v="1"/>
    <n v="0"/>
    <n v="8"/>
    <n v="8.5"/>
    <n v="3"/>
    <x v="6"/>
    <n v="1"/>
    <n v="1"/>
    <n v="90"/>
    <n v="90"/>
    <x v="1"/>
    <m/>
    <m/>
    <m/>
    <n v="0"/>
  </r>
  <r>
    <x v="53"/>
    <x v="35"/>
    <n v="1"/>
    <n v="0"/>
    <n v="1"/>
    <n v="0"/>
    <n v="8"/>
    <n v="8"/>
    <n v="3"/>
    <x v="6"/>
    <n v="1"/>
    <n v="1"/>
    <n v="90"/>
    <n v="90"/>
    <x v="1"/>
    <m/>
    <m/>
    <m/>
    <n v="0"/>
  </r>
  <r>
    <x v="53"/>
    <x v="35"/>
    <n v="1"/>
    <n v="0"/>
    <n v="1"/>
    <n v="0"/>
    <n v="9"/>
    <n v="8.5"/>
    <n v="3"/>
    <x v="6"/>
    <n v="1"/>
    <n v="1"/>
    <n v="90"/>
    <n v="90"/>
    <x v="1"/>
    <m/>
    <m/>
    <m/>
    <n v="0"/>
  </r>
  <r>
    <x v="53"/>
    <x v="35"/>
    <n v="1"/>
    <n v="0"/>
    <n v="1"/>
    <n v="0"/>
    <n v="9"/>
    <n v="9"/>
    <n v="3"/>
    <x v="6"/>
    <n v="1"/>
    <n v="1"/>
    <n v="120"/>
    <n v="120"/>
    <x v="1"/>
    <m/>
    <m/>
    <m/>
    <n v="0"/>
  </r>
  <r>
    <x v="53"/>
    <x v="36"/>
    <n v="1"/>
    <n v="0"/>
    <n v="1"/>
    <n v="0"/>
    <n v="7"/>
    <n v="5"/>
    <n v="13"/>
    <x v="13"/>
    <n v="18"/>
    <n v="18"/>
    <n v="10"/>
    <n v="10"/>
    <x v="1"/>
    <s v="SUPER7"/>
    <m/>
    <m/>
    <n v="0"/>
  </r>
  <r>
    <x v="53"/>
    <x v="37"/>
    <n v="1"/>
    <n v="0"/>
    <n v="1"/>
    <n v="0"/>
    <n v="7"/>
    <n v="5"/>
    <n v="13"/>
    <x v="13"/>
    <n v="18"/>
    <n v="18"/>
    <n v="90"/>
    <n v="90"/>
    <x v="1"/>
    <s v="SUPER7"/>
    <m/>
    <m/>
    <n v="0"/>
  </r>
  <r>
    <x v="53"/>
    <x v="36"/>
    <n v="1"/>
    <n v="0"/>
    <n v="1"/>
    <n v="0"/>
    <n v="8"/>
    <n v="6"/>
    <n v="13"/>
    <x v="13"/>
    <n v="18"/>
    <n v="25"/>
    <n v="10"/>
    <n v="10"/>
    <x v="1"/>
    <s v="SUPER7"/>
    <m/>
    <m/>
    <n v="0"/>
  </r>
  <r>
    <x v="53"/>
    <x v="37"/>
    <n v="1"/>
    <n v="0"/>
    <n v="1"/>
    <n v="0"/>
    <n v="8"/>
    <n v="6"/>
    <n v="13"/>
    <x v="13"/>
    <n v="18"/>
    <n v="25"/>
    <n v="90"/>
    <n v="90"/>
    <x v="1"/>
    <s v="SUPER7"/>
    <m/>
    <m/>
    <n v="0"/>
  </r>
  <r>
    <x v="53"/>
    <x v="36"/>
    <n v="1"/>
    <n v="0"/>
    <n v="1"/>
    <n v="0"/>
    <n v="8"/>
    <n v="6"/>
    <n v="6"/>
    <x v="5"/>
    <n v="23"/>
    <n v="32"/>
    <n v="10"/>
    <n v="10"/>
    <x v="1"/>
    <s v="SUPER7"/>
    <m/>
    <m/>
    <n v="0"/>
  </r>
  <r>
    <x v="53"/>
    <x v="37"/>
    <n v="1"/>
    <n v="0"/>
    <n v="1"/>
    <n v="0"/>
    <n v="8"/>
    <n v="6"/>
    <n v="6"/>
    <x v="5"/>
    <n v="23"/>
    <n v="32"/>
    <n v="1"/>
    <n v="1"/>
    <x v="1"/>
    <s v="SUPER7"/>
    <m/>
    <m/>
    <n v="0"/>
  </r>
  <r>
    <x v="54"/>
    <x v="10"/>
    <n v="1"/>
    <n v="0"/>
    <n v="1"/>
    <n v="0"/>
    <n v="5"/>
    <n v="5"/>
    <n v="7"/>
    <x v="10"/>
    <n v="70"/>
    <n v="70"/>
    <n v="90"/>
    <n v="90"/>
    <x v="1"/>
    <m/>
    <m/>
    <m/>
    <n v="0"/>
  </r>
  <r>
    <x v="54"/>
    <x v="10"/>
    <n v="1"/>
    <n v="0"/>
    <n v="1"/>
    <n v="0"/>
    <n v="6.5"/>
    <n v="5"/>
    <n v="5"/>
    <x v="3"/>
    <n v="92.5"/>
    <n v="92.5"/>
    <n v="120"/>
    <n v="120"/>
    <x v="1"/>
    <m/>
    <m/>
    <m/>
    <n v="0"/>
  </r>
  <r>
    <x v="54"/>
    <x v="10"/>
    <n v="1"/>
    <n v="0"/>
    <n v="1"/>
    <n v="0"/>
    <n v="7.5"/>
    <n v="6"/>
    <n v="4"/>
    <x v="8"/>
    <n v="105"/>
    <n v="105"/>
    <n v="180"/>
    <n v="180"/>
    <x v="1"/>
    <m/>
    <m/>
    <m/>
    <n v="0"/>
  </r>
  <r>
    <x v="54"/>
    <x v="10"/>
    <n v="1"/>
    <n v="0"/>
    <n v="1"/>
    <n v="0"/>
    <n v="7.5"/>
    <n v="7"/>
    <n v="3"/>
    <x v="6"/>
    <n v="115"/>
    <n v="115"/>
    <n v="120"/>
    <n v="120"/>
    <x v="1"/>
    <m/>
    <m/>
    <m/>
    <n v="0"/>
  </r>
  <r>
    <x v="54"/>
    <x v="10"/>
    <n v="1"/>
    <n v="0"/>
    <n v="1"/>
    <n v="0"/>
    <n v="8.5"/>
    <n v="7"/>
    <n v="5"/>
    <x v="3"/>
    <n v="100"/>
    <n v="100"/>
    <n v="120"/>
    <n v="120"/>
    <x v="1"/>
    <m/>
    <m/>
    <m/>
    <n v="0"/>
  </r>
  <r>
    <x v="54"/>
    <x v="10"/>
    <n v="1"/>
    <n v="0"/>
    <n v="1"/>
    <n v="0"/>
    <n v="8.5"/>
    <n v="8"/>
    <n v="5"/>
    <x v="3"/>
    <n v="100"/>
    <n v="100"/>
    <n v="180"/>
    <n v="180"/>
    <x v="1"/>
    <m/>
    <m/>
    <m/>
    <n v="0"/>
  </r>
  <r>
    <x v="54"/>
    <x v="10"/>
    <n v="1"/>
    <n v="0"/>
    <n v="1"/>
    <n v="0"/>
    <n v="6"/>
    <n v="6"/>
    <n v="5"/>
    <x v="3"/>
    <n v="75"/>
    <n v="75"/>
    <n v="180"/>
    <n v="180"/>
    <x v="1"/>
    <m/>
    <m/>
    <m/>
    <n v="0"/>
  </r>
  <r>
    <x v="54"/>
    <x v="10"/>
    <n v="1"/>
    <n v="0"/>
    <n v="1"/>
    <n v="0"/>
    <n v="6.5"/>
    <n v="6"/>
    <n v="5"/>
    <x v="3"/>
    <n v="75"/>
    <n v="75"/>
    <n v="180"/>
    <n v="180"/>
    <x v="1"/>
    <m/>
    <m/>
    <m/>
    <n v="0"/>
  </r>
  <r>
    <x v="54"/>
    <x v="10"/>
    <n v="1"/>
    <n v="0"/>
    <n v="1"/>
    <n v="0"/>
    <n v="7"/>
    <n v="6"/>
    <n v="5"/>
    <x v="3"/>
    <n v="75"/>
    <n v="75"/>
    <n v="300"/>
    <n v="300"/>
    <x v="1"/>
    <m/>
    <m/>
    <m/>
    <n v="0"/>
  </r>
  <r>
    <x v="54"/>
    <x v="0"/>
    <n v="1"/>
    <n v="3"/>
    <n v="1"/>
    <n v="0"/>
    <n v="5"/>
    <n v="5"/>
    <n v="5"/>
    <x v="3"/>
    <n v="40"/>
    <n v="40"/>
    <n v="90"/>
    <n v="90"/>
    <x v="1"/>
    <s v="Pausé / TEMPO"/>
    <m/>
    <m/>
    <n v="20"/>
  </r>
  <r>
    <x v="54"/>
    <x v="0"/>
    <n v="1"/>
    <n v="3"/>
    <n v="1"/>
    <n v="0"/>
    <n v="6"/>
    <n v="5"/>
    <n v="1"/>
    <x v="9"/>
    <n v="50"/>
    <n v="50"/>
    <n v="120"/>
    <n v="120"/>
    <x v="1"/>
    <s v="Pausé / TEMPO"/>
    <m/>
    <m/>
    <n v="20"/>
  </r>
  <r>
    <x v="54"/>
    <x v="0"/>
    <n v="1"/>
    <n v="3"/>
    <n v="1"/>
    <n v="0"/>
    <n v="6.5"/>
    <n v="6"/>
    <n v="1"/>
    <x v="9"/>
    <n v="55"/>
    <n v="55"/>
    <n v="120"/>
    <n v="120"/>
    <x v="1"/>
    <s v="Pausé / TEMPO"/>
    <m/>
    <m/>
    <n v="20"/>
  </r>
  <r>
    <x v="54"/>
    <x v="0"/>
    <n v="1"/>
    <n v="3"/>
    <n v="1"/>
    <n v="0"/>
    <n v="6.5"/>
    <n v="6.5"/>
    <n v="1"/>
    <x v="9"/>
    <n v="57.5"/>
    <n v="57.5"/>
    <n v="180"/>
    <n v="180"/>
    <x v="1"/>
    <s v="Pausé / TEMPO"/>
    <m/>
    <m/>
    <n v="20"/>
  </r>
  <r>
    <x v="54"/>
    <x v="0"/>
    <n v="1"/>
    <n v="3"/>
    <n v="1"/>
    <n v="0"/>
    <n v="7.5"/>
    <n v="7"/>
    <n v="1"/>
    <x v="9"/>
    <n v="60"/>
    <n v="60"/>
    <n v="180"/>
    <n v="180"/>
    <x v="1"/>
    <s v="Pausé / TEMPO"/>
    <m/>
    <m/>
    <n v="20"/>
  </r>
  <r>
    <x v="54"/>
    <x v="11"/>
    <n v="1"/>
    <n v="0"/>
    <n v="1"/>
    <n v="0"/>
    <n v="7"/>
    <n v="7.5"/>
    <n v="12"/>
    <x v="0"/>
    <n v="63"/>
    <n v="63"/>
    <n v="90"/>
    <n v="90"/>
    <x v="1"/>
    <m/>
    <m/>
    <m/>
    <n v="0"/>
  </r>
  <r>
    <x v="54"/>
    <x v="11"/>
    <n v="1"/>
    <n v="0"/>
    <n v="1"/>
    <n v="0"/>
    <n v="8"/>
    <n v="8.5"/>
    <n v="12"/>
    <x v="0"/>
    <n v="63"/>
    <n v="63"/>
    <n v="90"/>
    <n v="90"/>
    <x v="1"/>
    <m/>
    <m/>
    <m/>
    <n v="0"/>
  </r>
  <r>
    <x v="54"/>
    <x v="11"/>
    <n v="1"/>
    <n v="0"/>
    <n v="1"/>
    <n v="0"/>
    <n v="9"/>
    <n v="9"/>
    <n v="12"/>
    <x v="0"/>
    <n v="63"/>
    <n v="63"/>
    <n v="90"/>
    <n v="90"/>
    <x v="1"/>
    <m/>
    <m/>
    <m/>
    <n v="0"/>
  </r>
  <r>
    <x v="54"/>
    <x v="11"/>
    <n v="1"/>
    <n v="0"/>
    <n v="1"/>
    <n v="0"/>
    <n v="9"/>
    <n v="10"/>
    <n v="12"/>
    <x v="0"/>
    <n v="63"/>
    <n v="63"/>
    <n v="120"/>
    <n v="120"/>
    <x v="1"/>
    <m/>
    <m/>
    <m/>
    <n v="0"/>
  </r>
  <r>
    <x v="54"/>
    <x v="18"/>
    <n v="1"/>
    <n v="0"/>
    <n v="1"/>
    <n v="0"/>
    <n v="7"/>
    <n v="7"/>
    <n v="13"/>
    <x v="13"/>
    <n v="29"/>
    <n v="29"/>
    <n v="90"/>
    <n v="90"/>
    <x v="1"/>
    <m/>
    <m/>
    <m/>
    <n v="0"/>
  </r>
  <r>
    <x v="54"/>
    <x v="18"/>
    <n v="1"/>
    <n v="0"/>
    <n v="1"/>
    <n v="0"/>
    <n v="9"/>
    <n v="8"/>
    <n v="12"/>
    <x v="0"/>
    <n v="29"/>
    <n v="29"/>
    <n v="90"/>
    <n v="90"/>
    <x v="1"/>
    <m/>
    <m/>
    <m/>
    <n v="0"/>
  </r>
  <r>
    <x v="54"/>
    <x v="18"/>
    <n v="1"/>
    <n v="0"/>
    <n v="1"/>
    <n v="0"/>
    <n v="9"/>
    <n v="7"/>
    <n v="10"/>
    <x v="2"/>
    <n v="29"/>
    <n v="29"/>
    <n v="90"/>
    <n v="90"/>
    <x v="1"/>
    <m/>
    <m/>
    <m/>
    <n v="0"/>
  </r>
  <r>
    <x v="54"/>
    <x v="18"/>
    <n v="1"/>
    <n v="0"/>
    <n v="1"/>
    <n v="0"/>
    <n v="9"/>
    <n v="8"/>
    <n v="9"/>
    <x v="12"/>
    <n v="29"/>
    <n v="29"/>
    <n v="1"/>
    <n v="1"/>
    <x v="1"/>
    <m/>
    <m/>
    <m/>
    <n v="0"/>
  </r>
  <r>
    <x v="55"/>
    <x v="0"/>
    <n v="1"/>
    <n v="0"/>
    <n v="1"/>
    <n v="0"/>
    <n v="5"/>
    <n v="5"/>
    <n v="5"/>
    <x v="3"/>
    <n v="35"/>
    <n v="35"/>
    <n v="90"/>
    <n v="90"/>
    <x v="1"/>
    <m/>
    <m/>
    <m/>
    <n v="20"/>
  </r>
  <r>
    <x v="55"/>
    <x v="0"/>
    <n v="1"/>
    <n v="0"/>
    <n v="1"/>
    <n v="0"/>
    <n v="5"/>
    <n v="5"/>
    <n v="4"/>
    <x v="8"/>
    <n v="45"/>
    <n v="45"/>
    <n v="120"/>
    <n v="120"/>
    <x v="1"/>
    <m/>
    <m/>
    <m/>
    <n v="20"/>
  </r>
  <r>
    <x v="55"/>
    <x v="0"/>
    <n v="1"/>
    <n v="0"/>
    <n v="1"/>
    <n v="0"/>
    <n v="7.5"/>
    <n v="6"/>
    <n v="3"/>
    <x v="6"/>
    <n v="55"/>
    <n v="55"/>
    <n v="300"/>
    <n v="300"/>
    <x v="1"/>
    <m/>
    <m/>
    <m/>
    <n v="20"/>
  </r>
  <r>
    <x v="55"/>
    <x v="0"/>
    <n v="1"/>
    <n v="0"/>
    <n v="1"/>
    <n v="0"/>
    <n v="9"/>
    <n v="8"/>
    <n v="2"/>
    <x v="7"/>
    <n v="65"/>
    <n v="65"/>
    <n v="300"/>
    <n v="300"/>
    <x v="1"/>
    <m/>
    <m/>
    <m/>
    <n v="20"/>
  </r>
  <r>
    <x v="55"/>
    <x v="0"/>
    <n v="1"/>
    <n v="0"/>
    <n v="1"/>
    <n v="0"/>
    <n v="8.5"/>
    <n v="8"/>
    <n v="5"/>
    <x v="3"/>
    <n v="60"/>
    <n v="60"/>
    <n v="300"/>
    <n v="300"/>
    <x v="1"/>
    <m/>
    <m/>
    <m/>
    <n v="20"/>
  </r>
  <r>
    <x v="55"/>
    <x v="0"/>
    <n v="1"/>
    <n v="0"/>
    <n v="1"/>
    <n v="0"/>
    <n v="9"/>
    <n v="8.5"/>
    <n v="5"/>
    <x v="3"/>
    <n v="60"/>
    <n v="60"/>
    <n v="300"/>
    <n v="300"/>
    <x v="1"/>
    <m/>
    <m/>
    <m/>
    <n v="20"/>
  </r>
  <r>
    <x v="55"/>
    <x v="0"/>
    <n v="1"/>
    <n v="0"/>
    <n v="1"/>
    <n v="0"/>
    <n v="9.5"/>
    <n v="9.5"/>
    <n v="1"/>
    <x v="9"/>
    <m/>
    <n v="70"/>
    <n v="180"/>
    <n v="180"/>
    <x v="1"/>
    <m/>
    <m/>
    <m/>
    <n v="20"/>
  </r>
  <r>
    <x v="55"/>
    <x v="4"/>
    <n v="1"/>
    <n v="0"/>
    <n v="1"/>
    <n v="0"/>
    <n v="5"/>
    <n v="7"/>
    <n v="10"/>
    <x v="2"/>
    <n v="60"/>
    <n v="60"/>
    <n v="90"/>
    <n v="90"/>
    <x v="1"/>
    <s v="RDL"/>
    <m/>
    <m/>
    <n v="0"/>
  </r>
  <r>
    <x v="55"/>
    <x v="4"/>
    <n v="1"/>
    <n v="0"/>
    <n v="1"/>
    <n v="0"/>
    <n v="7"/>
    <n v="7.5"/>
    <n v="8"/>
    <x v="1"/>
    <n v="80"/>
    <n v="80"/>
    <n v="120"/>
    <n v="120"/>
    <x v="1"/>
    <s v="RDL"/>
    <m/>
    <m/>
    <n v="0"/>
  </r>
  <r>
    <x v="55"/>
    <x v="4"/>
    <n v="1"/>
    <n v="0"/>
    <n v="1"/>
    <n v="0"/>
    <n v="8.5"/>
    <n v="7"/>
    <n v="6"/>
    <x v="5"/>
    <n v="85"/>
    <n v="85"/>
    <n v="120"/>
    <n v="120"/>
    <x v="1"/>
    <s v="RDL"/>
    <m/>
    <m/>
    <n v="0"/>
  </r>
  <r>
    <x v="55"/>
    <x v="4"/>
    <n v="1"/>
    <n v="0"/>
    <n v="1"/>
    <n v="0"/>
    <n v="7.5"/>
    <n v="7"/>
    <n v="7"/>
    <x v="10"/>
    <n v="100"/>
    <n v="100"/>
    <n v="120"/>
    <n v="120"/>
    <x v="1"/>
    <s v="Tradi"/>
    <m/>
    <m/>
    <n v="0"/>
  </r>
  <r>
    <x v="55"/>
    <x v="4"/>
    <n v="1"/>
    <n v="0"/>
    <n v="1"/>
    <n v="0"/>
    <n v="8"/>
    <n v="7"/>
    <n v="5"/>
    <x v="3"/>
    <n v="110"/>
    <n v="110"/>
    <n v="180"/>
    <n v="180"/>
    <x v="1"/>
    <s v="Tradi"/>
    <m/>
    <m/>
    <n v="0"/>
  </r>
  <r>
    <x v="55"/>
    <x v="4"/>
    <n v="1"/>
    <n v="0"/>
    <n v="1"/>
    <n v="0"/>
    <n v="9"/>
    <n v="7.5"/>
    <n v="4"/>
    <x v="8"/>
    <n v="120"/>
    <n v="120"/>
    <n v="300"/>
    <n v="300"/>
    <x v="1"/>
    <s v="Tradi"/>
    <m/>
    <m/>
    <n v="0"/>
  </r>
  <r>
    <x v="55"/>
    <x v="1"/>
    <n v="1"/>
    <n v="0"/>
    <n v="1"/>
    <n v="0"/>
    <n v="7"/>
    <n v="7"/>
    <n v="12"/>
    <x v="0"/>
    <n v="39"/>
    <n v="39"/>
    <n v="90"/>
    <n v="90"/>
    <x v="1"/>
    <m/>
    <m/>
    <m/>
    <n v="0"/>
  </r>
  <r>
    <x v="55"/>
    <x v="1"/>
    <n v="1"/>
    <n v="0"/>
    <n v="1"/>
    <n v="0"/>
    <n v="8"/>
    <n v="7.5"/>
    <n v="12"/>
    <x v="0"/>
    <n v="39"/>
    <n v="39"/>
    <n v="90"/>
    <n v="90"/>
    <x v="1"/>
    <m/>
    <m/>
    <m/>
    <n v="0"/>
  </r>
  <r>
    <x v="55"/>
    <x v="1"/>
    <n v="1"/>
    <n v="0"/>
    <n v="1"/>
    <n v="0"/>
    <n v="9"/>
    <n v="8"/>
    <n v="10"/>
    <x v="2"/>
    <n v="45"/>
    <n v="45"/>
    <n v="90"/>
    <n v="90"/>
    <x v="1"/>
    <m/>
    <m/>
    <m/>
    <n v="0"/>
  </r>
  <r>
    <x v="55"/>
    <x v="1"/>
    <n v="1"/>
    <n v="0"/>
    <n v="1"/>
    <n v="0"/>
    <n v="10"/>
    <n v="10"/>
    <n v="10"/>
    <x v="2"/>
    <n v="45"/>
    <n v="52"/>
    <n v="120"/>
    <n v="120"/>
    <x v="1"/>
    <m/>
    <m/>
    <m/>
    <n v="0"/>
  </r>
  <r>
    <x v="55"/>
    <x v="14"/>
    <n v="1"/>
    <n v="0"/>
    <n v="1"/>
    <n v="0"/>
    <n v="7"/>
    <n v="7.5"/>
    <n v="12"/>
    <x v="0"/>
    <n v="18"/>
    <n v="18"/>
    <n v="90"/>
    <n v="90"/>
    <x v="1"/>
    <m/>
    <m/>
    <m/>
    <n v="0"/>
  </r>
  <r>
    <x v="55"/>
    <x v="14"/>
    <n v="1"/>
    <n v="0"/>
    <n v="1"/>
    <n v="0"/>
    <n v="8"/>
    <n v="8"/>
    <n v="12"/>
    <x v="0"/>
    <n v="18"/>
    <n v="18"/>
    <n v="90"/>
    <n v="90"/>
    <x v="1"/>
    <m/>
    <m/>
    <m/>
    <n v="0"/>
  </r>
  <r>
    <x v="55"/>
    <x v="14"/>
    <n v="1"/>
    <n v="0"/>
    <n v="1"/>
    <n v="0"/>
    <n v="9"/>
    <n v="7.5"/>
    <n v="10"/>
    <x v="2"/>
    <n v="18"/>
    <n v="18"/>
    <n v="90"/>
    <n v="90"/>
    <x v="1"/>
    <m/>
    <m/>
    <m/>
    <n v="0"/>
  </r>
  <r>
    <x v="55"/>
    <x v="14"/>
    <n v="1"/>
    <n v="0"/>
    <n v="1"/>
    <n v="0"/>
    <n v="10"/>
    <n v="8"/>
    <n v="10"/>
    <x v="2"/>
    <n v="18"/>
    <n v="18"/>
    <n v="1"/>
    <n v="1"/>
    <x v="1"/>
    <m/>
    <m/>
    <m/>
    <n v="0"/>
  </r>
  <r>
    <x v="56"/>
    <x v="10"/>
    <n v="3"/>
    <n v="0"/>
    <n v="1"/>
    <n v="0"/>
    <n v="5"/>
    <n v="5"/>
    <n v="2"/>
    <x v="7"/>
    <n v="50"/>
    <n v="50"/>
    <n v="90"/>
    <n v="90"/>
    <x v="1"/>
    <s v="Pausé / TEMPO"/>
    <m/>
    <m/>
    <n v="0"/>
  </r>
  <r>
    <x v="56"/>
    <x v="10"/>
    <n v="3"/>
    <n v="0"/>
    <n v="1"/>
    <n v="0"/>
    <n v="5"/>
    <n v="5"/>
    <n v="2"/>
    <x v="7"/>
    <n v="60"/>
    <n v="60"/>
    <n v="120"/>
    <n v="120"/>
    <x v="1"/>
    <s v="Pausé / TEMPO"/>
    <m/>
    <m/>
    <n v="0"/>
  </r>
  <r>
    <x v="56"/>
    <x v="10"/>
    <n v="3"/>
    <n v="0"/>
    <n v="1"/>
    <n v="0"/>
    <n v="5"/>
    <n v="5"/>
    <n v="2"/>
    <x v="7"/>
    <n v="70"/>
    <n v="70"/>
    <n v="120"/>
    <n v="120"/>
    <x v="1"/>
    <s v="Pausé / TEMPO"/>
    <m/>
    <m/>
    <n v="0"/>
  </r>
  <r>
    <x v="56"/>
    <x v="10"/>
    <n v="3"/>
    <n v="0"/>
    <n v="1"/>
    <n v="0"/>
    <n v="6"/>
    <n v="6"/>
    <n v="2"/>
    <x v="7"/>
    <n v="80"/>
    <n v="80"/>
    <n v="180"/>
    <n v="180"/>
    <x v="1"/>
    <s v="Pausé / TEMPO"/>
    <m/>
    <m/>
    <n v="0"/>
  </r>
  <r>
    <x v="56"/>
    <x v="10"/>
    <n v="3"/>
    <n v="0"/>
    <n v="1"/>
    <n v="0"/>
    <n v="6.5"/>
    <n v="6"/>
    <n v="2"/>
    <x v="7"/>
    <n v="90"/>
    <n v="90"/>
    <n v="180"/>
    <n v="180"/>
    <x v="1"/>
    <s v="Pausé / TEMPO"/>
    <m/>
    <m/>
    <n v="0"/>
  </r>
  <r>
    <x v="56"/>
    <x v="10"/>
    <n v="3"/>
    <n v="0"/>
    <n v="1"/>
    <n v="0"/>
    <n v="7.5"/>
    <n v="7.5"/>
    <n v="2"/>
    <x v="7"/>
    <n v="100"/>
    <n v="100"/>
    <n v="180"/>
    <n v="180"/>
    <x v="1"/>
    <s v="Pausé / TEMPO"/>
    <m/>
    <m/>
    <n v="0"/>
  </r>
  <r>
    <x v="56"/>
    <x v="31"/>
    <n v="1"/>
    <n v="0"/>
    <n v="1"/>
    <n v="0"/>
    <n v="6"/>
    <n v="7"/>
    <n v="12"/>
    <x v="0"/>
    <n v="12"/>
    <n v="12.5"/>
    <n v="90"/>
    <n v="90"/>
    <x v="1"/>
    <m/>
    <m/>
    <m/>
    <n v="0"/>
  </r>
  <r>
    <x v="56"/>
    <x v="31"/>
    <n v="1"/>
    <n v="0"/>
    <n v="1"/>
    <n v="0"/>
    <n v="7"/>
    <n v="7.5"/>
    <n v="8"/>
    <x v="1"/>
    <n v="14"/>
    <n v="15"/>
    <n v="90"/>
    <n v="90"/>
    <x v="1"/>
    <m/>
    <m/>
    <m/>
    <n v="0"/>
  </r>
  <r>
    <x v="56"/>
    <x v="31"/>
    <n v="1"/>
    <n v="0"/>
    <n v="1"/>
    <n v="0"/>
    <n v="8"/>
    <n v="8.5"/>
    <n v="6"/>
    <x v="5"/>
    <n v="16"/>
    <n v="17.5"/>
    <n v="90"/>
    <n v="90"/>
    <x v="1"/>
    <m/>
    <m/>
    <m/>
    <n v="0"/>
  </r>
  <r>
    <x v="56"/>
    <x v="31"/>
    <n v="1"/>
    <n v="0"/>
    <n v="1"/>
    <n v="0"/>
    <n v="9.5"/>
    <n v="10"/>
    <n v="4"/>
    <x v="8"/>
    <n v="18"/>
    <n v="20"/>
    <n v="120"/>
    <n v="120"/>
    <x v="1"/>
    <m/>
    <m/>
    <m/>
    <n v="0"/>
  </r>
  <r>
    <x v="56"/>
    <x v="32"/>
    <n v="1"/>
    <n v="0"/>
    <n v="1"/>
    <n v="0"/>
    <n v="6"/>
    <n v="6"/>
    <n v="12"/>
    <x v="0"/>
    <n v="45"/>
    <n v="50"/>
    <n v="90"/>
    <n v="90"/>
    <x v="1"/>
    <m/>
    <m/>
    <m/>
    <n v="0"/>
  </r>
  <r>
    <x v="56"/>
    <x v="32"/>
    <n v="1"/>
    <n v="0"/>
    <n v="1"/>
    <n v="0"/>
    <n v="7"/>
    <n v="6"/>
    <n v="10"/>
    <x v="2"/>
    <n v="52"/>
    <n v="50"/>
    <n v="90"/>
    <n v="90"/>
    <x v="1"/>
    <m/>
    <m/>
    <m/>
    <n v="0"/>
  </r>
  <r>
    <x v="56"/>
    <x v="32"/>
    <n v="1"/>
    <n v="0"/>
    <n v="1"/>
    <n v="0"/>
    <n v="8"/>
    <n v="6"/>
    <n v="8"/>
    <x v="1"/>
    <n v="52"/>
    <n v="60"/>
    <n v="90"/>
    <n v="90"/>
    <x v="1"/>
    <m/>
    <m/>
    <m/>
    <n v="0"/>
  </r>
  <r>
    <x v="56"/>
    <x v="32"/>
    <n v="1"/>
    <n v="0"/>
    <n v="1"/>
    <n v="0"/>
    <n v="8.5"/>
    <n v="7"/>
    <n v="6"/>
    <x v="5"/>
    <n v="59"/>
    <n v="70"/>
    <n v="120"/>
    <n v="120"/>
    <x v="1"/>
    <m/>
    <m/>
    <m/>
    <n v="0"/>
  </r>
  <r>
    <x v="56"/>
    <x v="33"/>
    <n v="1"/>
    <n v="0"/>
    <n v="1"/>
    <n v="0"/>
    <n v="6"/>
    <n v="0"/>
    <n v="13"/>
    <x v="13"/>
    <n v="14"/>
    <n v="14"/>
    <n v="10"/>
    <n v="10"/>
    <x v="1"/>
    <s v="SUPER7"/>
    <m/>
    <m/>
    <n v="0"/>
  </r>
  <r>
    <x v="56"/>
    <x v="34"/>
    <n v="1"/>
    <n v="0"/>
    <n v="1"/>
    <n v="0"/>
    <n v="6"/>
    <n v="0"/>
    <n v="12"/>
    <x v="0"/>
    <n v="18"/>
    <n v="18"/>
    <n v="90"/>
    <n v="90"/>
    <x v="1"/>
    <s v="SUPER7"/>
    <m/>
    <m/>
    <n v="0"/>
  </r>
  <r>
    <x v="56"/>
    <x v="33"/>
    <n v="1"/>
    <n v="0"/>
    <n v="1"/>
    <n v="0"/>
    <n v="8"/>
    <n v="0"/>
    <n v="12"/>
    <x v="0"/>
    <n v="18"/>
    <n v="18"/>
    <n v="10"/>
    <n v="10"/>
    <x v="1"/>
    <s v="SUPER7"/>
    <m/>
    <m/>
    <n v="0"/>
  </r>
  <r>
    <x v="56"/>
    <x v="34"/>
    <n v="1"/>
    <n v="0"/>
    <n v="1"/>
    <n v="0"/>
    <n v="8"/>
    <n v="0"/>
    <n v="10"/>
    <x v="2"/>
    <n v="25"/>
    <n v="25"/>
    <n v="90"/>
    <n v="90"/>
    <x v="1"/>
    <s v="SUPER7"/>
    <m/>
    <m/>
    <n v="0"/>
  </r>
  <r>
    <x v="56"/>
    <x v="33"/>
    <n v="1"/>
    <n v="0"/>
    <n v="1"/>
    <n v="0"/>
    <n v="8"/>
    <n v="0"/>
    <n v="6"/>
    <x v="5"/>
    <n v="23"/>
    <n v="23"/>
    <n v="10"/>
    <n v="10"/>
    <x v="1"/>
    <s v="SUPER7"/>
    <m/>
    <m/>
    <n v="0"/>
  </r>
  <r>
    <x v="56"/>
    <x v="34"/>
    <n v="1"/>
    <n v="0"/>
    <n v="1"/>
    <n v="0"/>
    <n v="8"/>
    <n v="0"/>
    <n v="10"/>
    <x v="2"/>
    <n v="25"/>
    <n v="25"/>
    <n v="1"/>
    <n v="1"/>
    <x v="1"/>
    <s v="SUPER7"/>
    <m/>
    <m/>
    <n v="0"/>
  </r>
  <r>
    <x v="57"/>
    <x v="4"/>
    <n v="1"/>
    <n v="0"/>
    <n v="1"/>
    <n v="0"/>
    <n v="5"/>
    <n v="5"/>
    <n v="7"/>
    <x v="10"/>
    <n v="55"/>
    <n v="55"/>
    <n v="90"/>
    <n v="90"/>
    <x v="1"/>
    <s v="Sumo"/>
    <m/>
    <m/>
    <n v="0"/>
  </r>
  <r>
    <x v="57"/>
    <x v="4"/>
    <n v="1"/>
    <n v="0"/>
    <n v="1"/>
    <n v="0"/>
    <n v="5"/>
    <n v="5"/>
    <n v="5"/>
    <x v="3"/>
    <n v="75"/>
    <n v="75"/>
    <n v="120"/>
    <n v="120"/>
    <x v="1"/>
    <s v="Sumo"/>
    <m/>
    <m/>
    <n v="0"/>
  </r>
  <r>
    <x v="57"/>
    <x v="4"/>
    <n v="1"/>
    <n v="0"/>
    <n v="1"/>
    <n v="0"/>
    <n v="6"/>
    <n v="5.5"/>
    <n v="4"/>
    <x v="8"/>
    <n v="95"/>
    <n v="95"/>
    <n v="120"/>
    <n v="120"/>
    <x v="1"/>
    <s v="Sumo"/>
    <m/>
    <m/>
    <n v="0"/>
  </r>
  <r>
    <x v="57"/>
    <x v="4"/>
    <n v="1"/>
    <n v="0"/>
    <n v="1"/>
    <n v="0"/>
    <n v="7"/>
    <n v="6"/>
    <n v="3"/>
    <x v="6"/>
    <n v="105"/>
    <n v="105"/>
    <n v="180"/>
    <n v="180"/>
    <x v="1"/>
    <s v="Sumo"/>
    <m/>
    <m/>
    <n v="0"/>
  </r>
  <r>
    <x v="57"/>
    <x v="4"/>
    <n v="1"/>
    <n v="0"/>
    <n v="1"/>
    <n v="0"/>
    <n v="8"/>
    <n v="7"/>
    <n v="2"/>
    <x v="7"/>
    <n v="115"/>
    <n v="115"/>
    <n v="180"/>
    <n v="180"/>
    <x v="1"/>
    <s v="Sumo"/>
    <m/>
    <m/>
    <n v="0"/>
  </r>
  <r>
    <x v="57"/>
    <x v="4"/>
    <n v="1"/>
    <n v="0"/>
    <n v="1"/>
    <n v="0"/>
    <n v="9"/>
    <n v="7.5"/>
    <n v="7"/>
    <x v="10"/>
    <n v="100"/>
    <n v="100"/>
    <n v="180"/>
    <n v="180"/>
    <x v="1"/>
    <s v="Sumo"/>
    <m/>
    <m/>
    <n v="0"/>
  </r>
  <r>
    <x v="57"/>
    <x v="4"/>
    <n v="1"/>
    <n v="0"/>
    <n v="1"/>
    <n v="0"/>
    <n v="8.5"/>
    <n v="9"/>
    <n v="5"/>
    <x v="3"/>
    <n v="110"/>
    <n v="110"/>
    <n v="180"/>
    <n v="180"/>
    <x v="1"/>
    <s v="Sumo"/>
    <m/>
    <m/>
    <n v="0"/>
  </r>
  <r>
    <x v="57"/>
    <x v="4"/>
    <n v="1"/>
    <n v="0"/>
    <n v="1"/>
    <n v="0"/>
    <n v="8.5"/>
    <n v="9"/>
    <n v="1"/>
    <x v="9"/>
    <n v="120"/>
    <n v="120"/>
    <n v="180"/>
    <n v="180"/>
    <x v="1"/>
    <s v="Sumo"/>
    <m/>
    <m/>
    <n v="0"/>
  </r>
  <r>
    <x v="57"/>
    <x v="0"/>
    <n v="1"/>
    <n v="0"/>
    <n v="1"/>
    <n v="0"/>
    <n v="5"/>
    <n v="5"/>
    <n v="3"/>
    <x v="6"/>
    <n v="32.5"/>
    <n v="32.5"/>
    <n v="90"/>
    <n v="90"/>
    <x v="1"/>
    <s v="SPOTTO"/>
    <m/>
    <m/>
    <n v="20"/>
  </r>
  <r>
    <x v="57"/>
    <x v="0"/>
    <n v="1"/>
    <n v="0"/>
    <n v="1"/>
    <n v="0"/>
    <n v="5"/>
    <n v="6"/>
    <n v="3"/>
    <x v="6"/>
    <n v="42.5"/>
    <n v="42.5"/>
    <n v="120"/>
    <n v="120"/>
    <x v="1"/>
    <s v="SPOTTO"/>
    <m/>
    <m/>
    <n v="20"/>
  </r>
  <r>
    <x v="57"/>
    <x v="0"/>
    <n v="1"/>
    <n v="0"/>
    <n v="1"/>
    <n v="0"/>
    <n v="7"/>
    <n v="7"/>
    <n v="3"/>
    <x v="6"/>
    <n v="52.5"/>
    <n v="52.5"/>
    <n v="120"/>
    <n v="120"/>
    <x v="1"/>
    <s v="SPOTTO"/>
    <m/>
    <m/>
    <n v="20"/>
  </r>
  <r>
    <x v="57"/>
    <x v="0"/>
    <n v="1"/>
    <n v="0"/>
    <n v="1"/>
    <n v="0"/>
    <n v="7.5"/>
    <n v="8"/>
    <n v="3"/>
    <x v="6"/>
    <n v="57.5"/>
    <n v="57.5"/>
    <n v="120"/>
    <n v="120"/>
    <x v="1"/>
    <s v="SPOTTO"/>
    <m/>
    <m/>
    <n v="20"/>
  </r>
  <r>
    <x v="57"/>
    <x v="0"/>
    <n v="1"/>
    <n v="0"/>
    <n v="1"/>
    <n v="0"/>
    <n v="8.5"/>
    <n v="9"/>
    <n v="3"/>
    <x v="6"/>
    <n v="62.5"/>
    <n v="62.5"/>
    <n v="180"/>
    <n v="180"/>
    <x v="1"/>
    <s v="SPOTTO"/>
    <m/>
    <m/>
    <n v="20"/>
  </r>
  <r>
    <x v="57"/>
    <x v="35"/>
    <n v="1"/>
    <n v="0"/>
    <n v="1"/>
    <n v="0"/>
    <n v="9"/>
    <n v="0"/>
    <n v="4"/>
    <x v="8"/>
    <n v="1"/>
    <n v="1"/>
    <n v="90"/>
    <n v="90"/>
    <x v="1"/>
    <m/>
    <m/>
    <m/>
    <n v="0"/>
  </r>
  <r>
    <x v="57"/>
    <x v="35"/>
    <n v="1"/>
    <n v="0"/>
    <n v="1"/>
    <n v="0"/>
    <n v="9"/>
    <n v="0"/>
    <n v="4"/>
    <x v="8"/>
    <n v="1"/>
    <n v="1"/>
    <n v="90"/>
    <n v="90"/>
    <x v="1"/>
    <m/>
    <m/>
    <m/>
    <n v="0"/>
  </r>
  <r>
    <x v="57"/>
    <x v="35"/>
    <n v="1"/>
    <n v="0"/>
    <n v="1"/>
    <n v="0"/>
    <n v="9"/>
    <n v="0"/>
    <n v="3"/>
    <x v="6"/>
    <n v="1"/>
    <n v="1"/>
    <n v="90"/>
    <n v="90"/>
    <x v="1"/>
    <m/>
    <m/>
    <m/>
    <n v="0"/>
  </r>
  <r>
    <x v="57"/>
    <x v="35"/>
    <n v="1"/>
    <n v="0"/>
    <n v="1"/>
    <n v="0"/>
    <n v="10"/>
    <n v="0"/>
    <n v="2"/>
    <x v="7"/>
    <n v="1"/>
    <n v="1"/>
    <n v="120"/>
    <n v="120"/>
    <x v="1"/>
    <m/>
    <m/>
    <m/>
    <n v="0"/>
  </r>
  <r>
    <x v="57"/>
    <x v="36"/>
    <n v="1"/>
    <n v="0"/>
    <n v="1"/>
    <n v="0"/>
    <n v="8"/>
    <n v="0"/>
    <n v="12"/>
    <x v="0"/>
    <n v="18"/>
    <n v="18"/>
    <n v="10"/>
    <n v="10"/>
    <x v="1"/>
    <s v="SUPER7"/>
    <m/>
    <m/>
    <n v="0"/>
  </r>
  <r>
    <x v="57"/>
    <x v="37"/>
    <n v="1"/>
    <n v="0"/>
    <n v="1"/>
    <n v="0"/>
    <n v="8"/>
    <n v="0"/>
    <n v="12"/>
    <x v="0"/>
    <n v="18"/>
    <n v="18"/>
    <n v="90"/>
    <n v="90"/>
    <x v="1"/>
    <s v="SUPER7"/>
    <m/>
    <m/>
    <n v="0"/>
  </r>
  <r>
    <x v="57"/>
    <x v="36"/>
    <n v="1"/>
    <n v="0"/>
    <n v="1"/>
    <n v="0"/>
    <n v="9"/>
    <n v="0"/>
    <n v="8"/>
    <x v="1"/>
    <n v="23"/>
    <n v="23"/>
    <n v="10"/>
    <n v="10"/>
    <x v="1"/>
    <s v="SUPER7"/>
    <m/>
    <m/>
    <n v="0"/>
  </r>
  <r>
    <x v="57"/>
    <x v="37"/>
    <n v="1"/>
    <n v="0"/>
    <n v="1"/>
    <n v="0"/>
    <n v="9"/>
    <n v="0"/>
    <n v="8"/>
    <x v="1"/>
    <n v="23"/>
    <n v="23"/>
    <n v="90"/>
    <n v="90"/>
    <x v="1"/>
    <s v="SUPER7"/>
    <m/>
    <m/>
    <n v="0"/>
  </r>
  <r>
    <x v="57"/>
    <x v="36"/>
    <n v="1"/>
    <n v="0"/>
    <n v="1"/>
    <n v="0"/>
    <n v="9"/>
    <n v="0"/>
    <n v="6"/>
    <x v="5"/>
    <n v="23"/>
    <n v="23"/>
    <n v="10"/>
    <n v="10"/>
    <x v="1"/>
    <s v="SUPER7"/>
    <m/>
    <m/>
    <n v="0"/>
  </r>
  <r>
    <x v="57"/>
    <x v="37"/>
    <n v="1"/>
    <n v="0"/>
    <n v="1"/>
    <n v="0"/>
    <n v="9"/>
    <n v="0"/>
    <n v="6"/>
    <x v="5"/>
    <n v="23"/>
    <n v="23"/>
    <n v="1"/>
    <n v="1"/>
    <x v="1"/>
    <s v="SUPER7"/>
    <m/>
    <m/>
    <n v="0"/>
  </r>
  <r>
    <x v="58"/>
    <x v="10"/>
    <n v="1"/>
    <n v="0"/>
    <n v="1"/>
    <n v="0"/>
    <n v="5"/>
    <n v="5"/>
    <n v="5"/>
    <x v="3"/>
    <n v="70"/>
    <n v="70"/>
    <n v="90"/>
    <n v="90"/>
    <x v="2"/>
    <m/>
    <m/>
    <m/>
    <n v="0"/>
  </r>
  <r>
    <x v="58"/>
    <x v="10"/>
    <n v="1"/>
    <n v="0"/>
    <n v="1"/>
    <n v="0"/>
    <n v="5"/>
    <n v="5"/>
    <n v="3"/>
    <x v="8"/>
    <n v="90"/>
    <n v="90"/>
    <n v="120"/>
    <n v="120"/>
    <x v="2"/>
    <m/>
    <m/>
    <m/>
    <n v="0"/>
  </r>
  <r>
    <x v="58"/>
    <x v="10"/>
    <n v="1"/>
    <n v="0"/>
    <n v="1"/>
    <n v="0"/>
    <n v="5"/>
    <n v="5.5"/>
    <n v="2"/>
    <x v="7"/>
    <n v="100"/>
    <n v="100"/>
    <n v="180"/>
    <n v="180"/>
    <x v="2"/>
    <m/>
    <m/>
    <m/>
    <n v="0"/>
  </r>
  <r>
    <x v="58"/>
    <x v="10"/>
    <n v="1"/>
    <n v="0"/>
    <n v="1"/>
    <n v="0"/>
    <n v="6"/>
    <n v="6.5"/>
    <n v="1"/>
    <x v="9"/>
    <n v="110"/>
    <n v="110"/>
    <n v="120"/>
    <n v="120"/>
    <x v="2"/>
    <m/>
    <m/>
    <m/>
    <n v="0"/>
  </r>
  <r>
    <x v="58"/>
    <x v="10"/>
    <n v="1"/>
    <n v="0"/>
    <n v="1"/>
    <n v="0"/>
    <n v="5"/>
    <n v="5"/>
    <n v="3"/>
    <x v="6"/>
    <n v="95"/>
    <n v="95"/>
    <n v="120"/>
    <n v="120"/>
    <x v="2"/>
    <m/>
    <m/>
    <m/>
    <n v="0"/>
  </r>
  <r>
    <x v="58"/>
    <x v="10"/>
    <n v="1"/>
    <n v="0"/>
    <n v="1"/>
    <n v="0"/>
    <n v="5.5"/>
    <n v="6"/>
    <n v="3"/>
    <x v="6"/>
    <n v="95"/>
    <n v="95"/>
    <n v="180"/>
    <n v="180"/>
    <x v="2"/>
    <m/>
    <m/>
    <m/>
    <n v="0"/>
  </r>
  <r>
    <x v="58"/>
    <x v="10"/>
    <n v="1"/>
    <n v="0"/>
    <n v="1"/>
    <n v="0"/>
    <n v="5"/>
    <n v="5"/>
    <n v="3"/>
    <x v="6"/>
    <n v="70"/>
    <n v="70"/>
    <n v="300"/>
    <n v="300"/>
    <x v="2"/>
    <m/>
    <m/>
    <m/>
    <n v="0"/>
  </r>
  <r>
    <x v="58"/>
    <x v="0"/>
    <n v="1"/>
    <n v="3"/>
    <n v="1"/>
    <n v="0"/>
    <n v="5"/>
    <n v="5"/>
    <n v="5"/>
    <x v="3"/>
    <n v="40"/>
    <n v="40"/>
    <n v="90"/>
    <n v="90"/>
    <x v="2"/>
    <s v="Pausé / TEMPO"/>
    <m/>
    <m/>
    <n v="0"/>
  </r>
  <r>
    <x v="58"/>
    <x v="0"/>
    <n v="1"/>
    <n v="3"/>
    <n v="1"/>
    <n v="0"/>
    <n v="5"/>
    <n v="5"/>
    <n v="2"/>
    <x v="7"/>
    <n v="45"/>
    <n v="45"/>
    <n v="120"/>
    <n v="120"/>
    <x v="2"/>
    <s v="Pausé / TEMPO"/>
    <m/>
    <m/>
    <n v="0"/>
  </r>
  <r>
    <x v="58"/>
    <x v="0"/>
    <n v="1"/>
    <n v="3"/>
    <n v="1"/>
    <n v="0"/>
    <n v="5.5"/>
    <n v="5"/>
    <n v="2"/>
    <x v="7"/>
    <n v="50"/>
    <n v="50"/>
    <n v="120"/>
    <n v="120"/>
    <x v="2"/>
    <s v="Pausé / TEMPO"/>
    <m/>
    <m/>
    <n v="0"/>
  </r>
  <r>
    <x v="58"/>
    <x v="0"/>
    <n v="1"/>
    <n v="3"/>
    <n v="1"/>
    <n v="0"/>
    <n v="5.5"/>
    <n v="5.5"/>
    <n v="2"/>
    <x v="7"/>
    <n v="52.5"/>
    <n v="52.5"/>
    <n v="180"/>
    <n v="180"/>
    <x v="2"/>
    <s v="Pausé / TEMPO"/>
    <m/>
    <m/>
    <n v="0"/>
  </r>
  <r>
    <x v="58"/>
    <x v="0"/>
    <n v="1"/>
    <n v="3"/>
    <n v="1"/>
    <n v="0"/>
    <n v="6.5"/>
    <n v="6"/>
    <n v="2"/>
    <x v="7"/>
    <n v="55"/>
    <n v="55"/>
    <n v="180"/>
    <n v="180"/>
    <x v="2"/>
    <s v="Pausé / TEMPO"/>
    <m/>
    <m/>
    <n v="0"/>
  </r>
  <r>
    <x v="58"/>
    <x v="11"/>
    <n v="1"/>
    <n v="0"/>
    <n v="1"/>
    <n v="0"/>
    <n v="7"/>
    <n v="8"/>
    <n v="12"/>
    <x v="0"/>
    <n v="63"/>
    <n v="63"/>
    <n v="90"/>
    <n v="90"/>
    <x v="2"/>
    <m/>
    <m/>
    <m/>
    <n v="0"/>
  </r>
  <r>
    <x v="58"/>
    <x v="11"/>
    <n v="1"/>
    <n v="0"/>
    <n v="1"/>
    <n v="0"/>
    <n v="7"/>
    <n v="9"/>
    <n v="10"/>
    <x v="2"/>
    <n v="63"/>
    <n v="63"/>
    <n v="90"/>
    <n v="90"/>
    <x v="2"/>
    <m/>
    <m/>
    <m/>
    <n v="0"/>
  </r>
  <r>
    <x v="58"/>
    <x v="11"/>
    <n v="1"/>
    <n v="0"/>
    <n v="1"/>
    <n v="0"/>
    <n v="7"/>
    <n v="9"/>
    <n v="8"/>
    <x v="1"/>
    <n v="63"/>
    <n v="63"/>
    <n v="120"/>
    <n v="120"/>
    <x v="2"/>
    <m/>
    <m/>
    <m/>
    <n v="0"/>
  </r>
  <r>
    <x v="58"/>
    <x v="18"/>
    <n v="1"/>
    <n v="0"/>
    <n v="1"/>
    <n v="0"/>
    <n v="7"/>
    <n v="7"/>
    <n v="12"/>
    <x v="0"/>
    <n v="29"/>
    <n v="40"/>
    <n v="90"/>
    <n v="90"/>
    <x v="2"/>
    <m/>
    <m/>
    <m/>
    <n v="0"/>
  </r>
  <r>
    <x v="58"/>
    <x v="18"/>
    <n v="1"/>
    <n v="0"/>
    <n v="1"/>
    <n v="0"/>
    <n v="7"/>
    <n v="7"/>
    <n v="10"/>
    <x v="2"/>
    <n v="29"/>
    <n v="40"/>
    <n v="90"/>
    <n v="90"/>
    <x v="2"/>
    <m/>
    <m/>
    <m/>
    <n v="0"/>
  </r>
  <r>
    <x v="58"/>
    <x v="18"/>
    <n v="1"/>
    <n v="0"/>
    <n v="1"/>
    <n v="0"/>
    <n v="7"/>
    <n v="7.5"/>
    <n v="8"/>
    <x v="1"/>
    <n v="29"/>
    <n v="40"/>
    <n v="1"/>
    <n v="1"/>
    <x v="2"/>
    <m/>
    <m/>
    <m/>
    <n v="0"/>
  </r>
  <r>
    <x v="59"/>
    <x v="0"/>
    <n v="1"/>
    <n v="0"/>
    <n v="1"/>
    <n v="0"/>
    <n v="5"/>
    <n v="5"/>
    <n v="5"/>
    <x v="3"/>
    <n v="30"/>
    <n v="30"/>
    <n v="90"/>
    <n v="90"/>
    <x v="2"/>
    <m/>
    <m/>
    <m/>
    <n v="0"/>
  </r>
  <r>
    <x v="59"/>
    <x v="0"/>
    <n v="1"/>
    <n v="0"/>
    <n v="1"/>
    <n v="0"/>
    <n v="5"/>
    <n v="5"/>
    <n v="4"/>
    <x v="8"/>
    <n v="40"/>
    <n v="40"/>
    <n v="120"/>
    <n v="120"/>
    <x v="2"/>
    <m/>
    <m/>
    <m/>
    <n v="0"/>
  </r>
  <r>
    <x v="59"/>
    <x v="0"/>
    <n v="1"/>
    <n v="0"/>
    <n v="1"/>
    <n v="0"/>
    <n v="5"/>
    <n v="5"/>
    <n v="3"/>
    <x v="6"/>
    <n v="45"/>
    <n v="45"/>
    <n v="300"/>
    <n v="300"/>
    <x v="2"/>
    <m/>
    <m/>
    <m/>
    <n v="0"/>
  </r>
  <r>
    <x v="59"/>
    <x v="0"/>
    <n v="1"/>
    <n v="0"/>
    <n v="1"/>
    <n v="0"/>
    <n v="5.5"/>
    <n v="5"/>
    <n v="2"/>
    <x v="7"/>
    <n v="55"/>
    <n v="55"/>
    <n v="300"/>
    <n v="300"/>
    <x v="2"/>
    <m/>
    <m/>
    <m/>
    <n v="0"/>
  </r>
  <r>
    <x v="59"/>
    <x v="0"/>
    <n v="1"/>
    <n v="0"/>
    <n v="1"/>
    <n v="0"/>
    <n v="6"/>
    <n v="5"/>
    <n v="4"/>
    <x v="8"/>
    <n v="50"/>
    <n v="50"/>
    <n v="300"/>
    <n v="300"/>
    <x v="2"/>
    <m/>
    <m/>
    <m/>
    <n v="0"/>
  </r>
  <r>
    <x v="59"/>
    <x v="0"/>
    <n v="1"/>
    <n v="0"/>
    <n v="1"/>
    <n v="0"/>
    <n v="6.5"/>
    <n v="5.5"/>
    <n v="4"/>
    <x v="8"/>
    <n v="50"/>
    <n v="50"/>
    <n v="300"/>
    <n v="300"/>
    <x v="2"/>
    <m/>
    <m/>
    <m/>
    <n v="0"/>
  </r>
  <r>
    <x v="59"/>
    <x v="0"/>
    <n v="1"/>
    <n v="0"/>
    <n v="1"/>
    <n v="0"/>
    <n v="6.5"/>
    <n v="6"/>
    <n v="1"/>
    <x v="9"/>
    <m/>
    <n v="60"/>
    <n v="180"/>
    <n v="180"/>
    <x v="2"/>
    <m/>
    <m/>
    <m/>
    <n v="0"/>
  </r>
  <r>
    <x v="59"/>
    <x v="4"/>
    <n v="1"/>
    <n v="0"/>
    <n v="1"/>
    <n v="0"/>
    <n v="5"/>
    <n v="5"/>
    <n v="8"/>
    <x v="1"/>
    <n v="60"/>
    <n v="60"/>
    <n v="90"/>
    <n v="90"/>
    <x v="2"/>
    <s v="RDL"/>
    <m/>
    <m/>
    <n v="0"/>
  </r>
  <r>
    <x v="59"/>
    <x v="4"/>
    <n v="1"/>
    <n v="0"/>
    <n v="1"/>
    <n v="0"/>
    <n v="6"/>
    <n v="6"/>
    <n v="6"/>
    <x v="5"/>
    <n v="80"/>
    <n v="80"/>
    <n v="120"/>
    <n v="120"/>
    <x v="2"/>
    <s v="RDL"/>
    <m/>
    <m/>
    <n v="0"/>
  </r>
  <r>
    <x v="59"/>
    <x v="4"/>
    <n v="1"/>
    <n v="0"/>
    <n v="1"/>
    <n v="0"/>
    <n v="5"/>
    <n v="6"/>
    <n v="4"/>
    <x v="8"/>
    <n v="85"/>
    <n v="85"/>
    <n v="120"/>
    <n v="120"/>
    <x v="2"/>
    <s v="RDL"/>
    <m/>
    <m/>
    <n v="0"/>
  </r>
  <r>
    <x v="59"/>
    <x v="4"/>
    <n v="1"/>
    <n v="0"/>
    <n v="1"/>
    <n v="0"/>
    <n v="5"/>
    <n v="5"/>
    <n v="5"/>
    <x v="3"/>
    <n v="90"/>
    <n v="90"/>
    <n v="120"/>
    <n v="120"/>
    <x v="2"/>
    <s v="Tradi"/>
    <m/>
    <m/>
    <n v="0"/>
  </r>
  <r>
    <x v="59"/>
    <x v="4"/>
    <n v="1"/>
    <n v="0"/>
    <n v="1"/>
    <n v="0"/>
    <n v="5.5"/>
    <n v="5"/>
    <n v="3"/>
    <x v="6"/>
    <n v="100"/>
    <n v="100"/>
    <n v="180"/>
    <n v="180"/>
    <x v="2"/>
    <s v="Tradi"/>
    <m/>
    <m/>
    <n v="0"/>
  </r>
  <r>
    <x v="59"/>
    <x v="4"/>
    <n v="1"/>
    <n v="0"/>
    <n v="1"/>
    <n v="0"/>
    <n v="6"/>
    <n v="5.5"/>
    <n v="4"/>
    <x v="8"/>
    <n v="110"/>
    <n v="110"/>
    <n v="300"/>
    <n v="300"/>
    <x v="2"/>
    <s v="Tradi"/>
    <m/>
    <m/>
    <n v="0"/>
  </r>
  <r>
    <x v="59"/>
    <x v="1"/>
    <n v="1"/>
    <n v="0"/>
    <n v="1"/>
    <n v="0"/>
    <n v="7"/>
    <n v="6.5"/>
    <n v="12"/>
    <x v="0"/>
    <n v="39"/>
    <n v="39"/>
    <n v="90"/>
    <n v="90"/>
    <x v="2"/>
    <m/>
    <m/>
    <m/>
    <n v="0"/>
  </r>
  <r>
    <x v="59"/>
    <x v="1"/>
    <n v="1"/>
    <n v="0"/>
    <n v="1"/>
    <n v="0"/>
    <n v="7"/>
    <n v="6"/>
    <n v="10"/>
    <x v="2"/>
    <n v="39"/>
    <n v="39"/>
    <n v="90"/>
    <n v="90"/>
    <x v="2"/>
    <m/>
    <m/>
    <m/>
    <n v="0"/>
  </r>
  <r>
    <x v="59"/>
    <x v="1"/>
    <n v="1"/>
    <n v="0"/>
    <n v="1"/>
    <n v="0"/>
    <n v="7"/>
    <n v="7"/>
    <n v="8"/>
    <x v="1"/>
    <n v="45"/>
    <n v="45"/>
    <n v="120"/>
    <n v="120"/>
    <x v="2"/>
    <m/>
    <m/>
    <m/>
    <n v="0"/>
  </r>
  <r>
    <x v="59"/>
    <x v="14"/>
    <n v="1"/>
    <n v="0"/>
    <n v="1"/>
    <n v="0"/>
    <n v="7"/>
    <n v="7"/>
    <n v="12"/>
    <x v="0"/>
    <n v="18"/>
    <n v="18"/>
    <n v="90"/>
    <n v="90"/>
    <x v="2"/>
    <m/>
    <m/>
    <m/>
    <n v="0"/>
  </r>
  <r>
    <x v="59"/>
    <x v="14"/>
    <n v="1"/>
    <n v="0"/>
    <n v="1"/>
    <n v="0"/>
    <n v="7"/>
    <n v="8"/>
    <n v="10"/>
    <x v="2"/>
    <n v="18"/>
    <n v="18"/>
    <n v="90"/>
    <n v="90"/>
    <x v="2"/>
    <m/>
    <m/>
    <m/>
    <n v="0"/>
  </r>
  <r>
    <x v="59"/>
    <x v="14"/>
    <n v="1"/>
    <n v="0"/>
    <n v="1"/>
    <n v="0"/>
    <n v="7"/>
    <n v="8.5"/>
    <n v="8"/>
    <x v="1"/>
    <n v="18"/>
    <n v="18"/>
    <n v="1"/>
    <n v="1"/>
    <x v="2"/>
    <m/>
    <m/>
    <m/>
    <n v="0"/>
  </r>
  <r>
    <x v="60"/>
    <x v="10"/>
    <n v="3"/>
    <n v="0"/>
    <n v="1"/>
    <n v="0"/>
    <n v="5"/>
    <n v="5"/>
    <n v="2"/>
    <x v="7"/>
    <n v="50"/>
    <n v="50"/>
    <n v="90"/>
    <n v="90"/>
    <x v="2"/>
    <s v="Pausé / TEMPO"/>
    <m/>
    <m/>
    <n v="0"/>
  </r>
  <r>
    <x v="60"/>
    <x v="10"/>
    <n v="3"/>
    <n v="0"/>
    <n v="1"/>
    <n v="0"/>
    <n v="5"/>
    <n v="5"/>
    <n v="2"/>
    <x v="7"/>
    <n v="60"/>
    <n v="60"/>
    <n v="120"/>
    <n v="120"/>
    <x v="2"/>
    <s v="Pausé / TEMPO"/>
    <m/>
    <m/>
    <n v="0"/>
  </r>
  <r>
    <x v="60"/>
    <x v="10"/>
    <n v="3"/>
    <n v="0"/>
    <n v="1"/>
    <n v="0"/>
    <n v="5"/>
    <n v="5"/>
    <n v="2"/>
    <x v="7"/>
    <n v="70"/>
    <n v="70"/>
    <n v="120"/>
    <n v="120"/>
    <x v="2"/>
    <s v="Pausé / TEMPO"/>
    <m/>
    <m/>
    <n v="0"/>
  </r>
  <r>
    <x v="60"/>
    <x v="10"/>
    <n v="3"/>
    <n v="0"/>
    <n v="1"/>
    <n v="0"/>
    <n v="5"/>
    <n v="5"/>
    <n v="2"/>
    <x v="7"/>
    <n v="80"/>
    <n v="80"/>
    <n v="180"/>
    <n v="180"/>
    <x v="2"/>
    <s v="Pausé / TEMPO"/>
    <m/>
    <m/>
    <n v="0"/>
  </r>
  <r>
    <x v="60"/>
    <x v="10"/>
    <n v="3"/>
    <n v="0"/>
    <n v="1"/>
    <n v="0"/>
    <n v="6"/>
    <n v="5.5"/>
    <n v="2"/>
    <x v="7"/>
    <n v="90"/>
    <n v="90"/>
    <n v="180"/>
    <n v="180"/>
    <x v="2"/>
    <s v="Pausé / TEMPO"/>
    <m/>
    <m/>
    <n v="0"/>
  </r>
  <r>
    <x v="60"/>
    <x v="0"/>
    <n v="1"/>
    <n v="0"/>
    <n v="1"/>
    <n v="0"/>
    <n v="5"/>
    <n v="5"/>
    <n v="3"/>
    <x v="6"/>
    <n v="25"/>
    <n v="25"/>
    <n v="90"/>
    <n v="90"/>
    <x v="2"/>
    <s v="SPOTTO"/>
    <m/>
    <m/>
    <n v="0"/>
  </r>
  <r>
    <x v="60"/>
    <x v="0"/>
    <n v="1"/>
    <n v="0"/>
    <n v="1"/>
    <n v="0"/>
    <n v="5"/>
    <n v="5"/>
    <n v="3"/>
    <x v="6"/>
    <n v="35"/>
    <n v="35"/>
    <n v="120"/>
    <n v="120"/>
    <x v="2"/>
    <s v="SPOTTO"/>
    <m/>
    <m/>
    <n v="0"/>
  </r>
  <r>
    <x v="60"/>
    <x v="0"/>
    <n v="1"/>
    <n v="0"/>
    <n v="1"/>
    <n v="0"/>
    <n v="5"/>
    <n v="5"/>
    <n v="3"/>
    <x v="6"/>
    <n v="45"/>
    <n v="45"/>
    <n v="120"/>
    <n v="120"/>
    <x v="2"/>
    <s v="SPOTTO"/>
    <m/>
    <m/>
    <n v="0"/>
  </r>
  <r>
    <x v="60"/>
    <x v="0"/>
    <n v="1"/>
    <n v="0"/>
    <n v="1"/>
    <n v="0"/>
    <n v="5.5"/>
    <n v="5"/>
    <n v="3"/>
    <x v="6"/>
    <n v="50"/>
    <n v="50"/>
    <n v="120"/>
    <n v="120"/>
    <x v="2"/>
    <s v="SPOTTO"/>
    <m/>
    <m/>
    <n v="0"/>
  </r>
  <r>
    <x v="60"/>
    <x v="0"/>
    <n v="1"/>
    <n v="0"/>
    <n v="1"/>
    <n v="0"/>
    <n v="6.5"/>
    <n v="5.5"/>
    <n v="3"/>
    <x v="6"/>
    <n v="55"/>
    <n v="55"/>
    <n v="180"/>
    <n v="180"/>
    <x v="2"/>
    <s v="SPOTTO"/>
    <m/>
    <m/>
    <n v="0"/>
  </r>
  <r>
    <x v="60"/>
    <x v="32"/>
    <n v="1"/>
    <n v="0"/>
    <n v="1"/>
    <n v="0"/>
    <n v="6"/>
    <n v="6"/>
    <n v="12"/>
    <x v="0"/>
    <m/>
    <n v="35"/>
    <n v="90"/>
    <n v="90"/>
    <x v="2"/>
    <m/>
    <m/>
    <m/>
    <n v="0"/>
  </r>
  <r>
    <x v="60"/>
    <x v="32"/>
    <n v="1"/>
    <n v="0"/>
    <n v="1"/>
    <n v="0"/>
    <n v="7"/>
    <n v="7"/>
    <n v="10"/>
    <x v="2"/>
    <m/>
    <n v="35"/>
    <n v="90"/>
    <n v="90"/>
    <x v="2"/>
    <m/>
    <m/>
    <m/>
    <n v="0"/>
  </r>
  <r>
    <x v="60"/>
    <x v="32"/>
    <n v="1"/>
    <n v="0"/>
    <n v="1"/>
    <n v="0"/>
    <n v="7"/>
    <n v="7"/>
    <n v="8"/>
    <x v="1"/>
    <m/>
    <n v="40"/>
    <n v="120"/>
    <n v="120"/>
    <x v="2"/>
    <m/>
    <m/>
    <m/>
    <n v="0"/>
  </r>
  <r>
    <x v="60"/>
    <x v="33"/>
    <n v="1"/>
    <n v="0"/>
    <n v="1"/>
    <n v="0"/>
    <n v="6"/>
    <n v="6"/>
    <n v="13"/>
    <x v="13"/>
    <m/>
    <n v="25"/>
    <n v="10"/>
    <n v="10"/>
    <x v="2"/>
    <s v="SUPER7"/>
    <m/>
    <m/>
    <n v="0"/>
  </r>
  <r>
    <x v="60"/>
    <x v="34"/>
    <n v="1"/>
    <n v="0"/>
    <n v="1"/>
    <n v="0"/>
    <n v="6"/>
    <n v="6"/>
    <n v="12"/>
    <x v="0"/>
    <m/>
    <n v="25"/>
    <n v="90"/>
    <n v="90"/>
    <x v="2"/>
    <s v="SUPER7"/>
    <m/>
    <m/>
    <n v="0"/>
  </r>
  <r>
    <x v="60"/>
    <x v="33"/>
    <n v="1"/>
    <n v="0"/>
    <n v="1"/>
    <n v="0"/>
    <n v="7"/>
    <n v="7"/>
    <n v="12"/>
    <x v="0"/>
    <m/>
    <n v="25"/>
    <n v="10"/>
    <n v="10"/>
    <x v="2"/>
    <s v="SUPER7"/>
    <m/>
    <m/>
    <n v="0"/>
  </r>
  <r>
    <x v="60"/>
    <x v="34"/>
    <n v="1"/>
    <n v="0"/>
    <n v="1"/>
    <n v="0"/>
    <n v="7"/>
    <n v="7"/>
    <n v="10"/>
    <x v="2"/>
    <m/>
    <n v="25"/>
    <n v="1"/>
    <n v="1"/>
    <x v="2"/>
    <s v="SUPER7"/>
    <m/>
    <m/>
    <n v="0"/>
  </r>
  <r>
    <x v="61"/>
    <x v="10"/>
    <n v="1"/>
    <n v="0"/>
    <n v="1"/>
    <n v="0"/>
    <n v="5"/>
    <n v="5"/>
    <n v="5"/>
    <x v="3"/>
    <n v="50"/>
    <n v="50"/>
    <n v="120"/>
    <n v="120"/>
    <x v="2"/>
    <m/>
    <m/>
    <m/>
    <n v="0"/>
  </r>
  <r>
    <x v="61"/>
    <x v="10"/>
    <n v="1"/>
    <n v="0"/>
    <n v="1"/>
    <n v="0"/>
    <n v="5"/>
    <n v="5"/>
    <n v="4"/>
    <x v="8"/>
    <n v="70"/>
    <n v="70"/>
    <n v="120"/>
    <n v="120"/>
    <x v="2"/>
    <m/>
    <m/>
    <m/>
    <n v="0"/>
  </r>
  <r>
    <x v="61"/>
    <x v="10"/>
    <n v="1"/>
    <n v="0"/>
    <n v="1"/>
    <n v="0"/>
    <n v="6"/>
    <n v="5"/>
    <n v="3"/>
    <x v="6"/>
    <n v="90"/>
    <n v="90"/>
    <n v="180"/>
    <n v="180"/>
    <x v="2"/>
    <m/>
    <m/>
    <m/>
    <n v="0"/>
  </r>
  <r>
    <x v="61"/>
    <x v="10"/>
    <n v="1"/>
    <n v="0"/>
    <n v="1"/>
    <n v="0"/>
    <n v="6"/>
    <n v="6"/>
    <n v="2"/>
    <x v="7"/>
    <n v="105"/>
    <n v="105"/>
    <n v="300"/>
    <n v="300"/>
    <x v="2"/>
    <m/>
    <m/>
    <m/>
    <n v="0"/>
  </r>
  <r>
    <x v="61"/>
    <x v="10"/>
    <n v="1"/>
    <n v="0"/>
    <n v="1"/>
    <n v="0"/>
    <n v="7"/>
    <n v="6"/>
    <n v="1"/>
    <x v="9"/>
    <n v="115"/>
    <n v="115"/>
    <n v="300"/>
    <n v="300"/>
    <x v="2"/>
    <m/>
    <m/>
    <m/>
    <n v="0"/>
  </r>
  <r>
    <x v="61"/>
    <x v="0"/>
    <n v="1"/>
    <n v="0"/>
    <n v="1"/>
    <n v="0"/>
    <n v="5"/>
    <n v="5"/>
    <n v="5"/>
    <x v="3"/>
    <n v="20"/>
    <n v="20"/>
    <n v="120"/>
    <n v="120"/>
    <x v="2"/>
    <m/>
    <m/>
    <m/>
    <n v="0"/>
  </r>
  <r>
    <x v="61"/>
    <x v="0"/>
    <n v="1"/>
    <n v="0"/>
    <n v="1"/>
    <n v="0"/>
    <n v="5"/>
    <n v="5"/>
    <n v="4"/>
    <x v="8"/>
    <n v="30"/>
    <n v="30"/>
    <n v="120"/>
    <n v="120"/>
    <x v="2"/>
    <m/>
    <m/>
    <m/>
    <n v="0"/>
  </r>
  <r>
    <x v="61"/>
    <x v="0"/>
    <n v="1"/>
    <n v="0"/>
    <n v="1"/>
    <n v="0"/>
    <n v="6"/>
    <n v="5"/>
    <n v="3"/>
    <x v="6"/>
    <n v="40"/>
    <n v="40"/>
    <n v="180"/>
    <n v="180"/>
    <x v="2"/>
    <m/>
    <m/>
    <m/>
    <n v="0"/>
  </r>
  <r>
    <x v="61"/>
    <x v="0"/>
    <n v="1"/>
    <n v="0"/>
    <n v="1"/>
    <n v="0"/>
    <n v="6"/>
    <n v="5"/>
    <n v="2"/>
    <x v="7"/>
    <n v="50"/>
    <n v="50"/>
    <n v="300"/>
    <n v="300"/>
    <x v="2"/>
    <m/>
    <m/>
    <m/>
    <n v="0"/>
  </r>
  <r>
    <x v="61"/>
    <x v="0"/>
    <n v="1"/>
    <n v="2"/>
    <n v="1"/>
    <n v="0"/>
    <n v="7"/>
    <n v="6"/>
    <n v="1"/>
    <x v="9"/>
    <n v="60"/>
    <n v="60"/>
    <n v="300"/>
    <n v="300"/>
    <x v="2"/>
    <s v="Pausé / TEMPO"/>
    <m/>
    <m/>
    <n v="0"/>
  </r>
  <r>
    <x v="61"/>
    <x v="4"/>
    <n v="1"/>
    <n v="0"/>
    <n v="1"/>
    <n v="0"/>
    <n v="5"/>
    <n v="5"/>
    <n v="5"/>
    <x v="3"/>
    <n v="55"/>
    <n v="55"/>
    <n v="120"/>
    <n v="120"/>
    <x v="2"/>
    <s v="Tradi"/>
    <m/>
    <m/>
    <n v="0"/>
  </r>
  <r>
    <x v="61"/>
    <x v="4"/>
    <n v="1"/>
    <n v="0"/>
    <n v="1"/>
    <n v="0"/>
    <n v="5"/>
    <n v="5"/>
    <n v="4"/>
    <x v="8"/>
    <n v="75"/>
    <n v="75"/>
    <n v="120"/>
    <n v="120"/>
    <x v="2"/>
    <s v="Tradi"/>
    <m/>
    <m/>
    <n v="0"/>
  </r>
  <r>
    <x v="61"/>
    <x v="4"/>
    <n v="1"/>
    <n v="0"/>
    <n v="1"/>
    <n v="0"/>
    <n v="6"/>
    <n v="5"/>
    <n v="3"/>
    <x v="6"/>
    <n v="95"/>
    <n v="95"/>
    <n v="180"/>
    <n v="180"/>
    <x v="2"/>
    <s v="Tradi"/>
    <m/>
    <m/>
    <n v="0"/>
  </r>
  <r>
    <x v="61"/>
    <x v="4"/>
    <n v="1"/>
    <n v="0"/>
    <n v="1"/>
    <n v="0"/>
    <n v="6"/>
    <n v="5.5"/>
    <n v="2"/>
    <x v="7"/>
    <n v="110"/>
    <n v="110"/>
    <n v="300"/>
    <n v="300"/>
    <x v="2"/>
    <s v="Tradi"/>
    <m/>
    <m/>
    <n v="0"/>
  </r>
  <r>
    <x v="61"/>
    <x v="4"/>
    <n v="1"/>
    <n v="0"/>
    <n v="1"/>
    <n v="0"/>
    <n v="7"/>
    <n v="6"/>
    <n v="1"/>
    <x v="9"/>
    <n v="120"/>
    <n v="120"/>
    <n v="300"/>
    <n v="300"/>
    <x v="2"/>
    <s v="Tradi"/>
    <m/>
    <m/>
    <n v="0"/>
  </r>
  <r>
    <x v="62"/>
    <x v="10"/>
    <n v="1"/>
    <n v="0"/>
    <n v="1"/>
    <n v="0"/>
    <n v="5"/>
    <n v="5"/>
    <n v="5"/>
    <x v="3"/>
    <n v="70"/>
    <n v="70"/>
    <n v="90"/>
    <n v="90"/>
    <x v="2"/>
    <m/>
    <m/>
    <m/>
    <n v="0"/>
  </r>
  <r>
    <x v="62"/>
    <x v="10"/>
    <n v="1"/>
    <n v="0"/>
    <n v="1"/>
    <n v="0"/>
    <n v="5"/>
    <n v="5"/>
    <n v="3"/>
    <x v="6"/>
    <n v="90"/>
    <n v="90"/>
    <n v="120"/>
    <n v="120"/>
    <x v="2"/>
    <m/>
    <m/>
    <m/>
    <n v="0"/>
  </r>
  <r>
    <x v="62"/>
    <x v="10"/>
    <n v="1"/>
    <n v="0"/>
    <n v="1"/>
    <n v="0"/>
    <n v="6"/>
    <n v="5"/>
    <n v="2"/>
    <x v="7"/>
    <n v="105"/>
    <n v="105"/>
    <n v="180"/>
    <n v="180"/>
    <x v="2"/>
    <m/>
    <m/>
    <m/>
    <n v="0"/>
  </r>
  <r>
    <x v="62"/>
    <x v="10"/>
    <n v="1"/>
    <n v="0"/>
    <n v="1"/>
    <n v="0"/>
    <n v="7"/>
    <n v="5.5"/>
    <n v="1"/>
    <x v="9"/>
    <n v="115"/>
    <n v="115"/>
    <n v="120"/>
    <n v="120"/>
    <x v="2"/>
    <m/>
    <m/>
    <m/>
    <n v="0"/>
  </r>
  <r>
    <x v="62"/>
    <x v="10"/>
    <n v="1"/>
    <n v="0"/>
    <n v="1"/>
    <n v="0"/>
    <n v="6"/>
    <n v="6.5"/>
    <n v="3"/>
    <x v="6"/>
    <n v="105"/>
    <n v="105"/>
    <n v="120"/>
    <n v="120"/>
    <x v="2"/>
    <m/>
    <m/>
    <m/>
    <n v="0"/>
  </r>
  <r>
    <x v="62"/>
    <x v="10"/>
    <n v="1"/>
    <n v="0"/>
    <n v="1"/>
    <n v="0"/>
    <n v="6.5"/>
    <n v="7"/>
    <n v="3"/>
    <x v="6"/>
    <n v="105"/>
    <n v="105"/>
    <n v="180"/>
    <n v="180"/>
    <x v="2"/>
    <m/>
    <m/>
    <m/>
    <n v="0"/>
  </r>
  <r>
    <x v="62"/>
    <x v="10"/>
    <n v="1"/>
    <n v="0"/>
    <n v="1"/>
    <n v="0"/>
    <n v="6"/>
    <n v="5"/>
    <n v="3"/>
    <x v="6"/>
    <n v="80"/>
    <n v="80"/>
    <n v="300"/>
    <n v="300"/>
    <x v="2"/>
    <m/>
    <m/>
    <m/>
    <n v="0"/>
  </r>
  <r>
    <x v="62"/>
    <x v="0"/>
    <n v="1"/>
    <n v="3"/>
    <n v="1"/>
    <n v="0"/>
    <n v="5"/>
    <n v="5"/>
    <n v="5"/>
    <x v="3"/>
    <n v="40"/>
    <n v="40"/>
    <n v="90"/>
    <n v="90"/>
    <x v="2"/>
    <s v="Pausé / TEMPO"/>
    <m/>
    <m/>
    <n v="0"/>
  </r>
  <r>
    <x v="62"/>
    <x v="0"/>
    <n v="1"/>
    <n v="3"/>
    <n v="1"/>
    <n v="0"/>
    <n v="5"/>
    <n v="5"/>
    <n v="2"/>
    <x v="7"/>
    <n v="47.5"/>
    <n v="47.5"/>
    <n v="120"/>
    <n v="120"/>
    <x v="2"/>
    <s v="Pausé / TEMPO"/>
    <m/>
    <m/>
    <n v="0"/>
  </r>
  <r>
    <x v="62"/>
    <x v="0"/>
    <n v="1"/>
    <n v="3"/>
    <n v="1"/>
    <n v="0"/>
    <n v="6.5"/>
    <n v="5.5"/>
    <n v="2"/>
    <x v="7"/>
    <n v="52.5"/>
    <n v="52.5"/>
    <n v="120"/>
    <n v="120"/>
    <x v="2"/>
    <s v="Pausé / TEMPO"/>
    <m/>
    <m/>
    <n v="0"/>
  </r>
  <r>
    <x v="62"/>
    <x v="0"/>
    <n v="1"/>
    <n v="3"/>
    <n v="1"/>
    <n v="0"/>
    <n v="6.5"/>
    <n v="6"/>
    <n v="2"/>
    <x v="7"/>
    <n v="55"/>
    <n v="55"/>
    <n v="180"/>
    <n v="180"/>
    <x v="2"/>
    <s v="Pausé / TEMPO"/>
    <m/>
    <m/>
    <n v="0"/>
  </r>
  <r>
    <x v="62"/>
    <x v="0"/>
    <n v="1"/>
    <n v="3"/>
    <n v="1"/>
    <n v="0"/>
    <n v="7.5"/>
    <n v="7.5"/>
    <n v="2"/>
    <x v="7"/>
    <n v="57.5"/>
    <n v="57.5"/>
    <n v="180"/>
    <n v="180"/>
    <x v="2"/>
    <s v="Pausé / TEMPO"/>
    <m/>
    <m/>
    <n v="0"/>
  </r>
  <r>
    <x v="62"/>
    <x v="11"/>
    <n v="1"/>
    <n v="0"/>
    <n v="1"/>
    <n v="0"/>
    <n v="7"/>
    <n v="7"/>
    <n v="12"/>
    <x v="0"/>
    <n v="63"/>
    <n v="63"/>
    <n v="90"/>
    <n v="90"/>
    <x v="2"/>
    <m/>
    <m/>
    <m/>
    <n v="0"/>
  </r>
  <r>
    <x v="62"/>
    <x v="11"/>
    <n v="1"/>
    <n v="0"/>
    <n v="1"/>
    <n v="0"/>
    <n v="8"/>
    <n v="7.5"/>
    <n v="11"/>
    <x v="11"/>
    <n v="63"/>
    <n v="63"/>
    <n v="90"/>
    <n v="90"/>
    <x v="2"/>
    <m/>
    <m/>
    <m/>
    <n v="0"/>
  </r>
  <r>
    <x v="62"/>
    <x v="11"/>
    <n v="1"/>
    <n v="0"/>
    <n v="1"/>
    <n v="0"/>
    <n v="8"/>
    <n v="8"/>
    <n v="9"/>
    <x v="12"/>
    <n v="63"/>
    <n v="63"/>
    <n v="120"/>
    <n v="120"/>
    <x v="2"/>
    <m/>
    <m/>
    <m/>
    <n v="0"/>
  </r>
  <r>
    <x v="62"/>
    <x v="18"/>
    <n v="1"/>
    <n v="0"/>
    <n v="1"/>
    <n v="0"/>
    <n v="7"/>
    <n v="7.5"/>
    <n v="12"/>
    <x v="0"/>
    <n v="29"/>
    <n v="29"/>
    <n v="90"/>
    <n v="90"/>
    <x v="2"/>
    <m/>
    <m/>
    <m/>
    <n v="0"/>
  </r>
  <r>
    <x v="62"/>
    <x v="18"/>
    <n v="1"/>
    <n v="0"/>
    <n v="1"/>
    <n v="0"/>
    <n v="8"/>
    <n v="8"/>
    <n v="11"/>
    <x v="11"/>
    <n v="29"/>
    <n v="29"/>
    <n v="90"/>
    <n v="90"/>
    <x v="2"/>
    <m/>
    <m/>
    <m/>
    <n v="0"/>
  </r>
  <r>
    <x v="62"/>
    <x v="18"/>
    <n v="1"/>
    <n v="0"/>
    <n v="1"/>
    <n v="0"/>
    <n v="8"/>
    <n v="8"/>
    <n v="9"/>
    <x v="12"/>
    <n v="29"/>
    <n v="29"/>
    <n v="1"/>
    <n v="1"/>
    <x v="2"/>
    <m/>
    <m/>
    <m/>
    <n v="0"/>
  </r>
  <r>
    <x v="63"/>
    <x v="0"/>
    <n v="1"/>
    <n v="0"/>
    <n v="1"/>
    <n v="0"/>
    <n v="5"/>
    <n v="5"/>
    <n v="5"/>
    <x v="3"/>
    <n v="35"/>
    <n v="40"/>
    <n v="90"/>
    <n v="90"/>
    <x v="2"/>
    <m/>
    <m/>
    <m/>
    <n v="0"/>
  </r>
  <r>
    <x v="63"/>
    <x v="0"/>
    <n v="1"/>
    <n v="0"/>
    <n v="1"/>
    <n v="0"/>
    <n v="5"/>
    <n v="5"/>
    <n v="4"/>
    <x v="8"/>
    <n v="45"/>
    <n v="45"/>
    <n v="120"/>
    <n v="120"/>
    <x v="2"/>
    <m/>
    <m/>
    <m/>
    <n v="0"/>
  </r>
  <r>
    <x v="63"/>
    <x v="0"/>
    <n v="1"/>
    <n v="0"/>
    <n v="1"/>
    <n v="0"/>
    <n v="6"/>
    <n v="5"/>
    <n v="3"/>
    <x v="6"/>
    <n v="50"/>
    <n v="50"/>
    <n v="300"/>
    <n v="300"/>
    <x v="2"/>
    <m/>
    <m/>
    <m/>
    <n v="0"/>
  </r>
  <r>
    <x v="63"/>
    <x v="0"/>
    <n v="1"/>
    <n v="0"/>
    <n v="1"/>
    <n v="0"/>
    <n v="6.5"/>
    <n v="5.5"/>
    <n v="2"/>
    <x v="7"/>
    <n v="60"/>
    <n v="60"/>
    <n v="300"/>
    <n v="300"/>
    <x v="2"/>
    <m/>
    <m/>
    <m/>
    <n v="0"/>
  </r>
  <r>
    <x v="63"/>
    <x v="0"/>
    <n v="1"/>
    <n v="0"/>
    <n v="1"/>
    <n v="0"/>
    <n v="7"/>
    <n v="6"/>
    <n v="4"/>
    <x v="8"/>
    <n v="55"/>
    <n v="55"/>
    <n v="300"/>
    <n v="300"/>
    <x v="2"/>
    <m/>
    <m/>
    <m/>
    <n v="0"/>
  </r>
  <r>
    <x v="63"/>
    <x v="0"/>
    <n v="1"/>
    <n v="0"/>
    <n v="1"/>
    <n v="0"/>
    <n v="7.5"/>
    <n v="6.5"/>
    <n v="4"/>
    <x v="8"/>
    <n v="55"/>
    <n v="55"/>
    <n v="300"/>
    <n v="300"/>
    <x v="2"/>
    <m/>
    <m/>
    <m/>
    <n v="0"/>
  </r>
  <r>
    <x v="63"/>
    <x v="0"/>
    <n v="1"/>
    <n v="0"/>
    <n v="1"/>
    <n v="0"/>
    <n v="7.5"/>
    <n v="8"/>
    <n v="1"/>
    <x v="9"/>
    <m/>
    <n v="70"/>
    <n v="180"/>
    <n v="180"/>
    <x v="2"/>
    <m/>
    <m/>
    <m/>
    <n v="0"/>
  </r>
  <r>
    <x v="63"/>
    <x v="4"/>
    <n v="1"/>
    <n v="0"/>
    <n v="1"/>
    <n v="0"/>
    <n v="5"/>
    <n v="5"/>
    <n v="8"/>
    <x v="1"/>
    <n v="70"/>
    <n v="70"/>
    <n v="90"/>
    <n v="90"/>
    <x v="2"/>
    <s v="RDL"/>
    <m/>
    <m/>
    <n v="0"/>
  </r>
  <r>
    <x v="63"/>
    <x v="4"/>
    <n v="1"/>
    <n v="0"/>
    <n v="1"/>
    <n v="0"/>
    <n v="6"/>
    <n v="5"/>
    <n v="6"/>
    <x v="5"/>
    <n v="80"/>
    <n v="80"/>
    <n v="120"/>
    <n v="120"/>
    <x v="2"/>
    <s v="RDL"/>
    <m/>
    <m/>
    <n v="0"/>
  </r>
  <r>
    <x v="63"/>
    <x v="4"/>
    <n v="1"/>
    <n v="0"/>
    <n v="1"/>
    <n v="0"/>
    <n v="6"/>
    <n v="6"/>
    <n v="4"/>
    <x v="8"/>
    <n v="90"/>
    <n v="90"/>
    <n v="120"/>
    <n v="120"/>
    <x v="2"/>
    <s v="RDL"/>
    <m/>
    <m/>
    <n v="0"/>
  </r>
  <r>
    <x v="63"/>
    <x v="4"/>
    <n v="1"/>
    <n v="0"/>
    <n v="1"/>
    <n v="0"/>
    <n v="6"/>
    <n v="6"/>
    <n v="5"/>
    <x v="3"/>
    <n v="100"/>
    <n v="100"/>
    <n v="120"/>
    <n v="120"/>
    <x v="2"/>
    <s v="Tradi"/>
    <m/>
    <m/>
    <n v="0"/>
  </r>
  <r>
    <x v="63"/>
    <x v="4"/>
    <n v="1"/>
    <n v="0"/>
    <n v="1"/>
    <n v="0"/>
    <n v="6.5"/>
    <n v="6"/>
    <n v="3"/>
    <x v="6"/>
    <n v="110"/>
    <n v="110"/>
    <n v="180"/>
    <n v="180"/>
    <x v="2"/>
    <s v="Tradi"/>
    <m/>
    <m/>
    <n v="0"/>
  </r>
  <r>
    <x v="63"/>
    <x v="4"/>
    <n v="1"/>
    <n v="0"/>
    <n v="1"/>
    <n v="0"/>
    <n v="7"/>
    <n v="6.5"/>
    <n v="4"/>
    <x v="8"/>
    <n v="120"/>
    <n v="120"/>
    <n v="300"/>
    <n v="300"/>
    <x v="2"/>
    <s v="Tradi"/>
    <m/>
    <m/>
    <n v="0"/>
  </r>
  <r>
    <x v="63"/>
    <x v="1"/>
    <n v="1"/>
    <n v="0"/>
    <n v="1"/>
    <n v="0"/>
    <n v="7"/>
    <n v="7"/>
    <n v="12"/>
    <x v="0"/>
    <n v="39"/>
    <n v="39"/>
    <n v="90"/>
    <n v="90"/>
    <x v="2"/>
    <m/>
    <m/>
    <m/>
    <n v="0"/>
  </r>
  <r>
    <x v="63"/>
    <x v="1"/>
    <n v="1"/>
    <n v="0"/>
    <n v="1"/>
    <n v="0"/>
    <n v="8"/>
    <n v="7"/>
    <n v="11"/>
    <x v="11"/>
    <n v="39"/>
    <n v="39"/>
    <n v="90"/>
    <n v="90"/>
    <x v="2"/>
    <m/>
    <m/>
    <m/>
    <n v="0"/>
  </r>
  <r>
    <x v="63"/>
    <x v="1"/>
    <n v="1"/>
    <n v="0"/>
    <n v="1"/>
    <n v="0"/>
    <n v="8"/>
    <n v="7"/>
    <n v="9"/>
    <x v="12"/>
    <n v="45"/>
    <n v="45"/>
    <n v="120"/>
    <n v="120"/>
    <x v="2"/>
    <m/>
    <m/>
    <m/>
    <n v="0"/>
  </r>
  <r>
    <x v="63"/>
    <x v="14"/>
    <n v="1"/>
    <n v="0"/>
    <n v="1"/>
    <n v="0"/>
    <n v="7"/>
    <n v="7"/>
    <n v="12"/>
    <x v="0"/>
    <n v="18"/>
    <n v="18"/>
    <n v="90"/>
    <n v="90"/>
    <x v="2"/>
    <m/>
    <m/>
    <m/>
    <n v="0"/>
  </r>
  <r>
    <x v="63"/>
    <x v="14"/>
    <n v="1"/>
    <n v="0"/>
    <n v="1"/>
    <n v="0"/>
    <n v="8"/>
    <n v="7.5"/>
    <n v="11"/>
    <x v="11"/>
    <n v="18"/>
    <n v="18"/>
    <n v="90"/>
    <n v="90"/>
    <x v="2"/>
    <m/>
    <m/>
    <m/>
    <n v="0"/>
  </r>
  <r>
    <x v="63"/>
    <x v="14"/>
    <n v="1"/>
    <n v="0"/>
    <n v="1"/>
    <n v="0"/>
    <n v="8"/>
    <n v="7"/>
    <n v="9"/>
    <x v="12"/>
    <n v="18"/>
    <n v="18"/>
    <n v="1"/>
    <n v="1"/>
    <x v="2"/>
    <m/>
    <m/>
    <m/>
    <n v="0"/>
  </r>
  <r>
    <x v="64"/>
    <x v="10"/>
    <n v="3"/>
    <n v="0"/>
    <n v="1"/>
    <n v="0"/>
    <n v="5"/>
    <n v="5"/>
    <n v="2"/>
    <x v="7"/>
    <n v="50"/>
    <n v="50"/>
    <n v="90"/>
    <n v="90"/>
    <x v="2"/>
    <s v="Pausé / TEMPO"/>
    <m/>
    <m/>
    <n v="0"/>
  </r>
  <r>
    <x v="64"/>
    <x v="10"/>
    <n v="3"/>
    <n v="0"/>
    <n v="1"/>
    <n v="0"/>
    <n v="5"/>
    <n v="5"/>
    <n v="2"/>
    <x v="7"/>
    <n v="60"/>
    <n v="60"/>
    <n v="120"/>
    <n v="120"/>
    <x v="2"/>
    <s v="Pausé / TEMPO"/>
    <m/>
    <m/>
    <n v="0"/>
  </r>
  <r>
    <x v="64"/>
    <x v="10"/>
    <n v="3"/>
    <n v="0"/>
    <n v="1"/>
    <n v="0"/>
    <n v="5"/>
    <n v="5"/>
    <n v="2"/>
    <x v="7"/>
    <n v="70"/>
    <n v="70"/>
    <n v="120"/>
    <n v="120"/>
    <x v="2"/>
    <s v="Pausé / TEMPO"/>
    <m/>
    <m/>
    <n v="0"/>
  </r>
  <r>
    <x v="64"/>
    <x v="10"/>
    <n v="3"/>
    <n v="0"/>
    <n v="1"/>
    <n v="0"/>
    <n v="5"/>
    <n v="5"/>
    <n v="2"/>
    <x v="7"/>
    <n v="80"/>
    <n v="80"/>
    <n v="180"/>
    <n v="180"/>
    <x v="2"/>
    <s v="Pausé / TEMPO"/>
    <m/>
    <m/>
    <n v="0"/>
  </r>
  <r>
    <x v="64"/>
    <x v="10"/>
    <n v="3"/>
    <n v="0"/>
    <n v="1"/>
    <n v="0"/>
    <n v="6"/>
    <n v="5.5"/>
    <n v="2"/>
    <x v="7"/>
    <n v="90"/>
    <n v="90"/>
    <n v="180"/>
    <n v="180"/>
    <x v="2"/>
    <s v="Pausé / TEMPO"/>
    <m/>
    <m/>
    <n v="0"/>
  </r>
  <r>
    <x v="64"/>
    <x v="0"/>
    <n v="1"/>
    <n v="0"/>
    <n v="1"/>
    <n v="0"/>
    <n v="5"/>
    <n v="5"/>
    <n v="3"/>
    <x v="6"/>
    <n v="25"/>
    <n v="25"/>
    <n v="90"/>
    <n v="90"/>
    <x v="2"/>
    <s v="SPOTTO"/>
    <m/>
    <m/>
    <n v="0"/>
  </r>
  <r>
    <x v="64"/>
    <x v="0"/>
    <n v="1"/>
    <n v="0"/>
    <n v="1"/>
    <n v="0"/>
    <n v="5"/>
    <n v="5"/>
    <n v="3"/>
    <x v="6"/>
    <n v="35"/>
    <n v="35"/>
    <n v="120"/>
    <n v="120"/>
    <x v="2"/>
    <s v="SPOTTO"/>
    <m/>
    <m/>
    <n v="0"/>
  </r>
  <r>
    <x v="64"/>
    <x v="0"/>
    <n v="1"/>
    <n v="0"/>
    <n v="1"/>
    <n v="0"/>
    <n v="5"/>
    <n v="5"/>
    <n v="3"/>
    <x v="6"/>
    <n v="45"/>
    <n v="45"/>
    <n v="120"/>
    <n v="120"/>
    <x v="2"/>
    <s v="SPOTTO"/>
    <m/>
    <m/>
    <n v="0"/>
  </r>
  <r>
    <x v="64"/>
    <x v="0"/>
    <n v="1"/>
    <n v="0"/>
    <n v="1"/>
    <n v="0"/>
    <n v="5.5"/>
    <n v="6"/>
    <n v="3"/>
    <x v="6"/>
    <n v="50"/>
    <n v="50"/>
    <n v="120"/>
    <n v="120"/>
    <x v="2"/>
    <s v="SPOTTO"/>
    <m/>
    <m/>
    <n v="0"/>
  </r>
  <r>
    <x v="64"/>
    <x v="0"/>
    <n v="1"/>
    <n v="0"/>
    <n v="1"/>
    <n v="0"/>
    <n v="6.5"/>
    <n v="7"/>
    <n v="3"/>
    <x v="6"/>
    <n v="55"/>
    <n v="55"/>
    <n v="180"/>
    <n v="180"/>
    <x v="2"/>
    <s v="SPOTTO"/>
    <m/>
    <m/>
    <n v="0"/>
  </r>
  <r>
    <x v="64"/>
    <x v="32"/>
    <n v="1"/>
    <n v="0"/>
    <n v="1"/>
    <n v="0"/>
    <n v="6"/>
    <n v="7"/>
    <n v="12"/>
    <x v="0"/>
    <m/>
    <n v="52"/>
    <n v="90"/>
    <n v="90"/>
    <x v="2"/>
    <m/>
    <m/>
    <m/>
    <n v="0"/>
  </r>
  <r>
    <x v="64"/>
    <x v="32"/>
    <n v="1"/>
    <n v="0"/>
    <n v="1"/>
    <n v="0"/>
    <n v="7"/>
    <n v="7"/>
    <n v="10"/>
    <x v="2"/>
    <m/>
    <n v="45"/>
    <n v="90"/>
    <n v="90"/>
    <x v="2"/>
    <m/>
    <m/>
    <m/>
    <n v="0"/>
  </r>
  <r>
    <x v="64"/>
    <x v="32"/>
    <n v="1"/>
    <n v="0"/>
    <n v="1"/>
    <n v="0"/>
    <n v="7"/>
    <n v="7"/>
    <n v="8"/>
    <x v="1"/>
    <m/>
    <n v="45"/>
    <n v="120"/>
    <n v="120"/>
    <x v="2"/>
    <m/>
    <m/>
    <m/>
    <n v="0"/>
  </r>
  <r>
    <x v="64"/>
    <x v="33"/>
    <n v="1"/>
    <n v="0"/>
    <n v="1"/>
    <n v="0"/>
    <n v="6"/>
    <n v="6"/>
    <n v="13"/>
    <x v="13"/>
    <m/>
    <n v="18"/>
    <n v="10"/>
    <n v="10"/>
    <x v="2"/>
    <s v="SUPER7"/>
    <m/>
    <m/>
    <n v="0"/>
  </r>
  <r>
    <x v="64"/>
    <x v="34"/>
    <n v="1"/>
    <n v="0"/>
    <n v="1"/>
    <n v="0"/>
    <n v="6"/>
    <n v="6"/>
    <n v="12"/>
    <x v="0"/>
    <m/>
    <n v="18"/>
    <n v="90"/>
    <n v="90"/>
    <x v="2"/>
    <s v="SUPER7"/>
    <m/>
    <m/>
    <n v="0"/>
  </r>
  <r>
    <x v="64"/>
    <x v="33"/>
    <n v="1"/>
    <n v="0"/>
    <n v="1"/>
    <n v="0"/>
    <n v="7"/>
    <n v="7"/>
    <n v="12"/>
    <x v="0"/>
    <m/>
    <n v="23"/>
    <n v="10"/>
    <n v="10"/>
    <x v="2"/>
    <s v="SUPER7"/>
    <m/>
    <m/>
    <n v="0"/>
  </r>
  <r>
    <x v="64"/>
    <x v="34"/>
    <n v="1"/>
    <n v="0"/>
    <n v="1"/>
    <n v="0"/>
    <n v="7"/>
    <n v="7"/>
    <n v="10"/>
    <x v="2"/>
    <m/>
    <n v="23"/>
    <n v="1"/>
    <n v="1"/>
    <x v="2"/>
    <s v="SUPER7"/>
    <m/>
    <m/>
    <n v="0"/>
  </r>
  <r>
    <x v="65"/>
    <x v="10"/>
    <n v="1"/>
    <n v="0"/>
    <n v="1"/>
    <n v="0"/>
    <n v="5"/>
    <n v="5"/>
    <n v="5"/>
    <x v="3"/>
    <n v="55"/>
    <n v="55"/>
    <n v="120"/>
    <n v="120"/>
    <x v="2"/>
    <m/>
    <m/>
    <m/>
    <n v="0"/>
  </r>
  <r>
    <x v="65"/>
    <x v="10"/>
    <n v="1"/>
    <n v="0"/>
    <n v="1"/>
    <n v="0"/>
    <n v="6"/>
    <n v="5"/>
    <n v="4"/>
    <x v="8"/>
    <n v="75"/>
    <n v="75"/>
    <n v="120"/>
    <n v="120"/>
    <x v="2"/>
    <m/>
    <m/>
    <m/>
    <n v="0"/>
  </r>
  <r>
    <x v="65"/>
    <x v="10"/>
    <n v="1"/>
    <n v="0"/>
    <n v="1"/>
    <n v="0"/>
    <n v="7"/>
    <n v="5.5"/>
    <n v="3"/>
    <x v="6"/>
    <n v="95"/>
    <n v="95"/>
    <n v="180"/>
    <n v="180"/>
    <x v="2"/>
    <m/>
    <m/>
    <m/>
    <n v="0"/>
  </r>
  <r>
    <x v="65"/>
    <x v="10"/>
    <n v="1"/>
    <n v="0"/>
    <n v="1"/>
    <n v="0"/>
    <n v="7"/>
    <n v="6.5"/>
    <n v="2"/>
    <x v="7"/>
    <n v="110"/>
    <n v="110"/>
    <n v="300"/>
    <n v="300"/>
    <x v="2"/>
    <m/>
    <m/>
    <m/>
    <n v="0"/>
  </r>
  <r>
    <x v="65"/>
    <x v="10"/>
    <n v="1"/>
    <n v="0"/>
    <n v="1"/>
    <n v="0"/>
    <n v="8"/>
    <n v="7.5"/>
    <n v="1"/>
    <x v="9"/>
    <n v="120"/>
    <n v="120"/>
    <n v="300"/>
    <n v="300"/>
    <x v="2"/>
    <m/>
    <m/>
    <m/>
    <n v="0"/>
  </r>
  <r>
    <x v="65"/>
    <x v="0"/>
    <n v="1"/>
    <n v="0"/>
    <n v="1"/>
    <n v="0"/>
    <n v="5"/>
    <n v="5"/>
    <n v="5"/>
    <x v="3"/>
    <n v="25"/>
    <n v="25"/>
    <n v="120"/>
    <n v="120"/>
    <x v="2"/>
    <m/>
    <m/>
    <m/>
    <n v="0"/>
  </r>
  <r>
    <x v="65"/>
    <x v="0"/>
    <n v="1"/>
    <n v="0"/>
    <n v="1"/>
    <n v="0"/>
    <n v="5"/>
    <n v="5"/>
    <n v="4"/>
    <x v="8"/>
    <n v="35"/>
    <n v="35"/>
    <n v="120"/>
    <n v="120"/>
    <x v="2"/>
    <m/>
    <m/>
    <m/>
    <n v="0"/>
  </r>
  <r>
    <x v="65"/>
    <x v="0"/>
    <n v="1"/>
    <n v="0"/>
    <n v="1"/>
    <n v="0"/>
    <n v="6"/>
    <n v="5"/>
    <n v="3"/>
    <x v="6"/>
    <n v="45"/>
    <n v="45"/>
    <n v="180"/>
    <n v="180"/>
    <x v="2"/>
    <m/>
    <m/>
    <m/>
    <n v="0"/>
  </r>
  <r>
    <x v="65"/>
    <x v="0"/>
    <n v="1"/>
    <n v="0"/>
    <n v="1"/>
    <n v="0"/>
    <n v="7"/>
    <n v="6"/>
    <n v="2"/>
    <x v="7"/>
    <n v="55"/>
    <n v="55"/>
    <n v="300"/>
    <n v="300"/>
    <x v="2"/>
    <m/>
    <m/>
    <m/>
    <n v="0"/>
  </r>
  <r>
    <x v="65"/>
    <x v="0"/>
    <n v="1"/>
    <n v="2"/>
    <n v="1"/>
    <n v="0"/>
    <n v="8"/>
    <n v="7"/>
    <n v="1"/>
    <x v="9"/>
    <n v="65"/>
    <n v="65"/>
    <n v="300"/>
    <n v="300"/>
    <x v="2"/>
    <s v="Pausé / TEMPO"/>
    <m/>
    <m/>
    <n v="0"/>
  </r>
  <r>
    <x v="65"/>
    <x v="4"/>
    <n v="1"/>
    <n v="0"/>
    <n v="1"/>
    <n v="0"/>
    <n v="5"/>
    <n v="5"/>
    <n v="5"/>
    <x v="3"/>
    <n v="60"/>
    <n v="60"/>
    <n v="120"/>
    <n v="120"/>
    <x v="2"/>
    <s v="Tradi"/>
    <m/>
    <m/>
    <n v="0"/>
  </r>
  <r>
    <x v="65"/>
    <x v="4"/>
    <n v="1"/>
    <n v="0"/>
    <n v="1"/>
    <n v="0"/>
    <n v="5"/>
    <n v="5"/>
    <n v="4"/>
    <x v="8"/>
    <n v="80"/>
    <n v="80"/>
    <n v="120"/>
    <n v="120"/>
    <x v="2"/>
    <s v="Tradi"/>
    <m/>
    <m/>
    <n v="0"/>
  </r>
  <r>
    <x v="65"/>
    <x v="4"/>
    <n v="1"/>
    <n v="0"/>
    <n v="1"/>
    <n v="0"/>
    <n v="6"/>
    <n v="5"/>
    <n v="3"/>
    <x v="6"/>
    <n v="100"/>
    <n v="100"/>
    <n v="180"/>
    <n v="180"/>
    <x v="2"/>
    <s v="Tradi"/>
    <m/>
    <m/>
    <n v="0"/>
  </r>
  <r>
    <x v="65"/>
    <x v="4"/>
    <n v="1"/>
    <n v="0"/>
    <n v="1"/>
    <n v="0"/>
    <n v="7"/>
    <n v="6"/>
    <n v="2"/>
    <x v="7"/>
    <n v="115"/>
    <n v="115"/>
    <n v="300"/>
    <n v="300"/>
    <x v="2"/>
    <s v="Tradi"/>
    <m/>
    <m/>
    <n v="0"/>
  </r>
  <r>
    <x v="65"/>
    <x v="4"/>
    <n v="1"/>
    <n v="0"/>
    <n v="1"/>
    <n v="0"/>
    <n v="8"/>
    <n v="7"/>
    <n v="1"/>
    <x v="9"/>
    <n v="125"/>
    <n v="125"/>
    <n v="300"/>
    <n v="300"/>
    <x v="2"/>
    <s v="Tradi"/>
    <m/>
    <m/>
    <n v="0"/>
  </r>
  <r>
    <x v="66"/>
    <x v="10"/>
    <n v="1"/>
    <n v="0"/>
    <n v="1"/>
    <n v="0"/>
    <n v="5"/>
    <n v="5"/>
    <n v="5"/>
    <x v="3"/>
    <n v="70"/>
    <n v="70"/>
    <n v="90"/>
    <n v="90"/>
    <x v="2"/>
    <m/>
    <m/>
    <m/>
    <n v="0"/>
  </r>
  <r>
    <x v="66"/>
    <x v="10"/>
    <n v="1"/>
    <n v="0"/>
    <n v="1"/>
    <n v="0"/>
    <n v="6"/>
    <n v="5"/>
    <n v="3"/>
    <x v="6"/>
    <n v="95"/>
    <n v="95"/>
    <n v="180"/>
    <n v="180"/>
    <x v="2"/>
    <m/>
    <m/>
    <m/>
    <n v="0"/>
  </r>
  <r>
    <x v="66"/>
    <x v="10"/>
    <n v="1"/>
    <n v="0"/>
    <n v="1"/>
    <n v="0"/>
    <n v="7"/>
    <n v="6"/>
    <n v="2"/>
    <x v="7"/>
    <n v="110"/>
    <n v="110"/>
    <n v="300"/>
    <n v="300"/>
    <x v="2"/>
    <m/>
    <m/>
    <m/>
    <n v="0"/>
  </r>
  <r>
    <x v="66"/>
    <x v="10"/>
    <n v="1"/>
    <n v="0"/>
    <n v="1"/>
    <n v="0"/>
    <n v="8"/>
    <n v="7.5"/>
    <n v="1"/>
    <x v="9"/>
    <n v="120"/>
    <n v="120"/>
    <n v="300"/>
    <n v="300"/>
    <x v="2"/>
    <m/>
    <m/>
    <m/>
    <n v="0"/>
  </r>
  <r>
    <x v="66"/>
    <x v="10"/>
    <n v="1"/>
    <n v="0"/>
    <n v="1"/>
    <n v="0"/>
    <n v="7"/>
    <n v="7.5"/>
    <n v="3"/>
    <x v="6"/>
    <n v="115"/>
    <n v="115"/>
    <n v="300"/>
    <n v="300"/>
    <x v="2"/>
    <m/>
    <m/>
    <m/>
    <n v="0"/>
  </r>
  <r>
    <x v="66"/>
    <x v="10"/>
    <n v="1"/>
    <n v="0"/>
    <n v="1"/>
    <n v="0"/>
    <n v="7.5"/>
    <n v="8"/>
    <n v="3"/>
    <x v="6"/>
    <n v="115"/>
    <n v="115"/>
    <n v="300"/>
    <n v="300"/>
    <x v="2"/>
    <m/>
    <m/>
    <m/>
    <n v="0"/>
  </r>
  <r>
    <x v="66"/>
    <x v="10"/>
    <n v="1"/>
    <n v="0"/>
    <n v="1"/>
    <n v="0"/>
    <n v="7"/>
    <n v="5"/>
    <n v="3"/>
    <x v="6"/>
    <n v="90"/>
    <n v="90"/>
    <n v="300"/>
    <n v="300"/>
    <x v="2"/>
    <m/>
    <m/>
    <m/>
    <n v="0"/>
  </r>
  <r>
    <x v="66"/>
    <x v="0"/>
    <n v="1"/>
    <n v="3"/>
    <n v="1"/>
    <n v="0"/>
    <n v="5"/>
    <n v="5"/>
    <n v="5"/>
    <x v="3"/>
    <n v="40"/>
    <n v="40"/>
    <n v="90"/>
    <n v="90"/>
    <x v="2"/>
    <s v="Pausé / TEMPO"/>
    <m/>
    <m/>
    <n v="0"/>
  </r>
  <r>
    <x v="66"/>
    <x v="0"/>
    <n v="1"/>
    <n v="3"/>
    <n v="1"/>
    <n v="0"/>
    <n v="6"/>
    <n v="5"/>
    <n v="2"/>
    <x v="7"/>
    <n v="50"/>
    <n v="50"/>
    <n v="120"/>
    <n v="120"/>
    <x v="2"/>
    <s v="Pausé / TEMPO"/>
    <m/>
    <m/>
    <n v="0"/>
  </r>
  <r>
    <x v="66"/>
    <x v="0"/>
    <n v="1"/>
    <n v="3"/>
    <n v="1"/>
    <n v="0"/>
    <n v="7.5"/>
    <n v="5.5"/>
    <n v="2"/>
    <x v="7"/>
    <n v="55"/>
    <n v="55"/>
    <n v="120"/>
    <n v="120"/>
    <x v="2"/>
    <s v="Pausé / TEMPO"/>
    <m/>
    <m/>
    <n v="0"/>
  </r>
  <r>
    <x v="66"/>
    <x v="0"/>
    <n v="1"/>
    <n v="3"/>
    <n v="1"/>
    <n v="0"/>
    <n v="7.5"/>
    <n v="6"/>
    <n v="2"/>
    <x v="7"/>
    <n v="57.5"/>
    <n v="57.5"/>
    <n v="180"/>
    <n v="180"/>
    <x v="2"/>
    <s v="Pausé / TEMPO"/>
    <m/>
    <m/>
    <n v="0"/>
  </r>
  <r>
    <x v="66"/>
    <x v="0"/>
    <n v="1"/>
    <n v="3"/>
    <n v="1"/>
    <n v="0"/>
    <n v="8.5"/>
    <n v="6.5"/>
    <n v="2"/>
    <x v="7"/>
    <n v="60"/>
    <n v="60"/>
    <n v="180"/>
    <n v="180"/>
    <x v="2"/>
    <s v="Pausé / TEMPO"/>
    <m/>
    <m/>
    <n v="0"/>
  </r>
  <r>
    <x v="66"/>
    <x v="11"/>
    <n v="1"/>
    <n v="0"/>
    <n v="1"/>
    <n v="0"/>
    <n v="8"/>
    <n v="7"/>
    <n v="13"/>
    <x v="13"/>
    <n v="63"/>
    <n v="63"/>
    <n v="90"/>
    <n v="90"/>
    <x v="2"/>
    <m/>
    <m/>
    <m/>
    <n v="0"/>
  </r>
  <r>
    <x v="66"/>
    <x v="11"/>
    <n v="1"/>
    <n v="0"/>
    <n v="1"/>
    <n v="0"/>
    <n v="9"/>
    <n v="7.5"/>
    <n v="12"/>
    <x v="0"/>
    <n v="63"/>
    <n v="63"/>
    <n v="90"/>
    <n v="90"/>
    <x v="2"/>
    <m/>
    <m/>
    <m/>
    <n v="0"/>
  </r>
  <r>
    <x v="66"/>
    <x v="11"/>
    <n v="1"/>
    <n v="0"/>
    <n v="1"/>
    <n v="0"/>
    <n v="9"/>
    <n v="8"/>
    <n v="10"/>
    <x v="2"/>
    <n v="63"/>
    <n v="63"/>
    <n v="120"/>
    <n v="120"/>
    <x v="2"/>
    <m/>
    <m/>
    <m/>
    <n v="0"/>
  </r>
  <r>
    <x v="66"/>
    <x v="18"/>
    <n v="1"/>
    <n v="0"/>
    <n v="1"/>
    <n v="0"/>
    <n v="8"/>
    <n v="7"/>
    <n v="13"/>
    <x v="13"/>
    <n v="29"/>
    <n v="27"/>
    <n v="90"/>
    <n v="90"/>
    <x v="2"/>
    <m/>
    <m/>
    <m/>
    <n v="0"/>
  </r>
  <r>
    <x v="66"/>
    <x v="18"/>
    <n v="1"/>
    <n v="0"/>
    <n v="1"/>
    <n v="0"/>
    <n v="9"/>
    <n v="7"/>
    <n v="12"/>
    <x v="0"/>
    <n v="29"/>
    <n v="27"/>
    <n v="90"/>
    <n v="90"/>
    <x v="2"/>
    <m/>
    <m/>
    <m/>
    <n v="0"/>
  </r>
  <r>
    <x v="66"/>
    <x v="18"/>
    <n v="1"/>
    <n v="0"/>
    <n v="1"/>
    <n v="0"/>
    <n v="9"/>
    <n v="7"/>
    <n v="10"/>
    <x v="2"/>
    <n v="29"/>
    <n v="27"/>
    <n v="1"/>
    <n v="1"/>
    <x v="2"/>
    <m/>
    <m/>
    <m/>
    <n v="0"/>
  </r>
  <r>
    <x v="67"/>
    <x v="0"/>
    <n v="1"/>
    <n v="0"/>
    <n v="1"/>
    <n v="0"/>
    <n v="5"/>
    <n v="5"/>
    <n v="5"/>
    <x v="3"/>
    <n v="40"/>
    <n v="40"/>
    <n v="90"/>
    <n v="90"/>
    <x v="2"/>
    <m/>
    <m/>
    <m/>
    <n v="0"/>
  </r>
  <r>
    <x v="67"/>
    <x v="0"/>
    <n v="1"/>
    <n v="0"/>
    <n v="1"/>
    <n v="0"/>
    <n v="6"/>
    <n v="5"/>
    <n v="4"/>
    <x v="8"/>
    <n v="50"/>
    <n v="50"/>
    <n v="120"/>
    <n v="120"/>
    <x v="2"/>
    <m/>
    <m/>
    <m/>
    <n v="0"/>
  </r>
  <r>
    <x v="67"/>
    <x v="0"/>
    <n v="1"/>
    <n v="0"/>
    <n v="1"/>
    <n v="0"/>
    <n v="7"/>
    <n v="6"/>
    <n v="3"/>
    <x v="6"/>
    <n v="55"/>
    <n v="55"/>
    <n v="300"/>
    <n v="300"/>
    <x v="2"/>
    <m/>
    <m/>
    <m/>
    <n v="0"/>
  </r>
  <r>
    <x v="67"/>
    <x v="0"/>
    <n v="1"/>
    <n v="0"/>
    <n v="1"/>
    <n v="0"/>
    <n v="7.5"/>
    <n v="7"/>
    <n v="2"/>
    <x v="7"/>
    <n v="65"/>
    <n v="65"/>
    <n v="300"/>
    <n v="300"/>
    <x v="2"/>
    <m/>
    <m/>
    <m/>
    <n v="0"/>
  </r>
  <r>
    <x v="67"/>
    <x v="0"/>
    <n v="1"/>
    <n v="0"/>
    <n v="1"/>
    <n v="0"/>
    <n v="8"/>
    <n v="7.5"/>
    <n v="4"/>
    <x v="8"/>
    <n v="60"/>
    <n v="60"/>
    <n v="300"/>
    <n v="300"/>
    <x v="2"/>
    <m/>
    <m/>
    <m/>
    <n v="0"/>
  </r>
  <r>
    <x v="67"/>
    <x v="0"/>
    <n v="1"/>
    <n v="0"/>
    <n v="1"/>
    <n v="0"/>
    <n v="8.5"/>
    <n v="8"/>
    <n v="4"/>
    <x v="8"/>
    <n v="60"/>
    <n v="60"/>
    <n v="300"/>
    <n v="300"/>
    <x v="2"/>
    <m/>
    <m/>
    <m/>
    <n v="0"/>
  </r>
  <r>
    <x v="67"/>
    <x v="0"/>
    <n v="1"/>
    <n v="0"/>
    <n v="1"/>
    <n v="0"/>
    <n v="8.5"/>
    <n v="7.5"/>
    <n v="1"/>
    <x v="9"/>
    <m/>
    <n v="70"/>
    <n v="180"/>
    <n v="180"/>
    <x v="2"/>
    <m/>
    <m/>
    <m/>
    <n v="0"/>
  </r>
  <r>
    <x v="67"/>
    <x v="4"/>
    <n v="1"/>
    <n v="0"/>
    <n v="1"/>
    <n v="0"/>
    <n v="5"/>
    <n v="5"/>
    <n v="8"/>
    <x v="1"/>
    <n v="70"/>
    <n v="70"/>
    <n v="90"/>
    <n v="90"/>
    <x v="2"/>
    <s v="RDL"/>
    <m/>
    <m/>
    <n v="0"/>
  </r>
  <r>
    <x v="67"/>
    <x v="4"/>
    <n v="1"/>
    <n v="0"/>
    <n v="1"/>
    <n v="0"/>
    <n v="6"/>
    <n v="6.5"/>
    <n v="6"/>
    <x v="5"/>
    <n v="90"/>
    <n v="90"/>
    <n v="120"/>
    <n v="120"/>
    <x v="2"/>
    <s v="RDL"/>
    <m/>
    <m/>
    <n v="0"/>
  </r>
  <r>
    <x v="67"/>
    <x v="4"/>
    <n v="1"/>
    <n v="0"/>
    <n v="1"/>
    <n v="0"/>
    <n v="7"/>
    <n v="7.5"/>
    <n v="4"/>
    <x v="8"/>
    <n v="100"/>
    <n v="100"/>
    <n v="120"/>
    <n v="120"/>
    <x v="2"/>
    <s v="RDL"/>
    <m/>
    <m/>
    <n v="0"/>
  </r>
  <r>
    <x v="67"/>
    <x v="4"/>
    <n v="1"/>
    <n v="0"/>
    <n v="1"/>
    <n v="0"/>
    <n v="7"/>
    <n v="5"/>
    <n v="5"/>
    <x v="3"/>
    <n v="110"/>
    <n v="110"/>
    <n v="120"/>
    <n v="120"/>
    <x v="2"/>
    <s v="Tradi"/>
    <m/>
    <m/>
    <n v="0"/>
  </r>
  <r>
    <x v="67"/>
    <x v="4"/>
    <n v="1"/>
    <n v="0"/>
    <n v="1"/>
    <n v="0"/>
    <n v="7.5"/>
    <n v="6.5"/>
    <n v="3"/>
    <x v="6"/>
    <n v="120"/>
    <n v="120"/>
    <n v="180"/>
    <n v="180"/>
    <x v="2"/>
    <s v="Tradi"/>
    <m/>
    <m/>
    <n v="0"/>
  </r>
  <r>
    <x v="67"/>
    <x v="4"/>
    <n v="1"/>
    <n v="0"/>
    <n v="1"/>
    <n v="0"/>
    <n v="8"/>
    <n v="7.5"/>
    <n v="4"/>
    <x v="8"/>
    <n v="130"/>
    <n v="130"/>
    <n v="300"/>
    <n v="300"/>
    <x v="2"/>
    <s v="Tradi"/>
    <m/>
    <m/>
    <n v="0"/>
  </r>
  <r>
    <x v="67"/>
    <x v="1"/>
    <n v="1"/>
    <n v="0"/>
    <n v="1"/>
    <n v="0"/>
    <n v="7"/>
    <n v="7"/>
    <n v="12"/>
    <x v="0"/>
    <n v="39"/>
    <n v="39"/>
    <n v="90"/>
    <n v="90"/>
    <x v="2"/>
    <m/>
    <m/>
    <m/>
    <n v="0"/>
  </r>
  <r>
    <x v="67"/>
    <x v="1"/>
    <n v="1"/>
    <n v="0"/>
    <n v="1"/>
    <n v="0"/>
    <n v="9"/>
    <n v="7"/>
    <n v="12"/>
    <x v="0"/>
    <n v="39"/>
    <n v="39"/>
    <n v="90"/>
    <n v="90"/>
    <x v="2"/>
    <m/>
    <m/>
    <m/>
    <n v="0"/>
  </r>
  <r>
    <x v="67"/>
    <x v="1"/>
    <n v="1"/>
    <n v="0"/>
    <n v="1"/>
    <n v="0"/>
    <n v="9"/>
    <n v="9"/>
    <n v="10"/>
    <x v="2"/>
    <n v="45"/>
    <n v="45"/>
    <n v="120"/>
    <n v="120"/>
    <x v="2"/>
    <m/>
    <m/>
    <m/>
    <n v="0"/>
  </r>
  <r>
    <x v="67"/>
    <x v="14"/>
    <n v="1"/>
    <n v="0"/>
    <n v="1"/>
    <n v="0"/>
    <n v="7"/>
    <n v="6"/>
    <n v="12"/>
    <x v="0"/>
    <n v="18"/>
    <n v="18"/>
    <n v="90"/>
    <n v="90"/>
    <x v="2"/>
    <m/>
    <m/>
    <m/>
    <n v="0"/>
  </r>
  <r>
    <x v="67"/>
    <x v="14"/>
    <n v="1"/>
    <n v="0"/>
    <n v="1"/>
    <n v="0"/>
    <n v="9"/>
    <n v="6.5"/>
    <n v="12"/>
    <x v="0"/>
    <n v="18"/>
    <n v="18"/>
    <n v="90"/>
    <n v="90"/>
    <x v="2"/>
    <m/>
    <m/>
    <m/>
    <n v="0"/>
  </r>
  <r>
    <x v="67"/>
    <x v="14"/>
    <n v="1"/>
    <n v="0"/>
    <n v="1"/>
    <n v="0"/>
    <n v="9"/>
    <n v="7"/>
    <n v="10"/>
    <x v="2"/>
    <n v="18"/>
    <n v="18"/>
    <n v="1"/>
    <n v="1"/>
    <x v="2"/>
    <m/>
    <m/>
    <m/>
    <n v="0"/>
  </r>
  <r>
    <x v="68"/>
    <x v="10"/>
    <n v="3"/>
    <n v="0"/>
    <n v="1"/>
    <n v="0"/>
    <n v="5"/>
    <n v="5"/>
    <n v="2"/>
    <x v="7"/>
    <n v="60"/>
    <n v="60"/>
    <n v="90"/>
    <n v="90"/>
    <x v="2"/>
    <s v="Pausé / TEMPO"/>
    <m/>
    <m/>
    <n v="0"/>
  </r>
  <r>
    <x v="68"/>
    <x v="10"/>
    <n v="3"/>
    <n v="0"/>
    <n v="1"/>
    <n v="0"/>
    <n v="6"/>
    <n v="5"/>
    <n v="2"/>
    <x v="7"/>
    <n v="70"/>
    <n v="70"/>
    <n v="120"/>
    <n v="120"/>
    <x v="2"/>
    <s v="Pausé / TEMPO"/>
    <m/>
    <m/>
    <n v="0"/>
  </r>
  <r>
    <x v="68"/>
    <x v="10"/>
    <n v="3"/>
    <n v="0"/>
    <n v="1"/>
    <n v="0"/>
    <n v="6.5"/>
    <n v="5"/>
    <n v="2"/>
    <x v="7"/>
    <n v="80"/>
    <n v="80"/>
    <n v="120"/>
    <n v="120"/>
    <x v="2"/>
    <s v="Pausé / TEMPO"/>
    <m/>
    <m/>
    <n v="0"/>
  </r>
  <r>
    <x v="68"/>
    <x v="10"/>
    <n v="3"/>
    <n v="0"/>
    <n v="1"/>
    <n v="0"/>
    <n v="6.5"/>
    <n v="5"/>
    <n v="2"/>
    <x v="7"/>
    <n v="90"/>
    <n v="90"/>
    <n v="180"/>
    <n v="180"/>
    <x v="2"/>
    <s v="Pausé / TEMPO"/>
    <m/>
    <m/>
    <n v="0"/>
  </r>
  <r>
    <x v="68"/>
    <x v="10"/>
    <n v="3"/>
    <n v="0"/>
    <n v="1"/>
    <n v="0"/>
    <n v="7.5"/>
    <n v="6"/>
    <n v="2"/>
    <x v="7"/>
    <n v="100"/>
    <n v="100"/>
    <n v="180"/>
    <n v="180"/>
    <x v="2"/>
    <s v="Pausé / TEMPO"/>
    <m/>
    <m/>
    <n v="0"/>
  </r>
  <r>
    <x v="68"/>
    <x v="0"/>
    <n v="1"/>
    <n v="0"/>
    <n v="1"/>
    <n v="0"/>
    <n v="5"/>
    <n v="5"/>
    <n v="3"/>
    <x v="6"/>
    <n v="30"/>
    <n v="30"/>
    <n v="90"/>
    <n v="90"/>
    <x v="2"/>
    <s v="SPOTTO"/>
    <m/>
    <m/>
    <n v="0"/>
  </r>
  <r>
    <x v="68"/>
    <x v="0"/>
    <n v="1"/>
    <n v="0"/>
    <n v="1"/>
    <n v="0"/>
    <n v="6"/>
    <n v="5"/>
    <n v="3"/>
    <x v="6"/>
    <n v="40"/>
    <n v="40"/>
    <n v="120"/>
    <n v="120"/>
    <x v="2"/>
    <s v="SPOTTO"/>
    <m/>
    <m/>
    <n v="0"/>
  </r>
  <r>
    <x v="68"/>
    <x v="0"/>
    <n v="1"/>
    <n v="0"/>
    <n v="1"/>
    <n v="0"/>
    <n v="6.5"/>
    <n v="5.5"/>
    <n v="3"/>
    <x v="6"/>
    <n v="50"/>
    <n v="50"/>
    <n v="120"/>
    <n v="120"/>
    <x v="2"/>
    <s v="SPOTTO"/>
    <m/>
    <m/>
    <n v="0"/>
  </r>
  <r>
    <x v="68"/>
    <x v="0"/>
    <n v="1"/>
    <n v="0"/>
    <n v="1"/>
    <n v="0"/>
    <n v="7"/>
    <n v="6"/>
    <n v="3"/>
    <x v="6"/>
    <n v="55"/>
    <n v="55"/>
    <n v="120"/>
    <n v="120"/>
    <x v="2"/>
    <s v="SPOTTO"/>
    <m/>
    <m/>
    <n v="0"/>
  </r>
  <r>
    <x v="68"/>
    <x v="0"/>
    <n v="1"/>
    <n v="0"/>
    <n v="1"/>
    <n v="0"/>
    <n v="8"/>
    <n v="7"/>
    <n v="3"/>
    <x v="6"/>
    <n v="60"/>
    <n v="60"/>
    <n v="180"/>
    <n v="180"/>
    <x v="2"/>
    <s v="SPOTTO"/>
    <m/>
    <m/>
    <n v="0"/>
  </r>
  <r>
    <x v="68"/>
    <x v="32"/>
    <n v="1"/>
    <n v="0"/>
    <n v="1"/>
    <n v="0"/>
    <n v="6"/>
    <n v="6"/>
    <n v="12"/>
    <x v="0"/>
    <m/>
    <n v="52"/>
    <n v="90"/>
    <n v="90"/>
    <x v="2"/>
    <m/>
    <m/>
    <m/>
    <n v="0"/>
  </r>
  <r>
    <x v="68"/>
    <x v="32"/>
    <n v="1"/>
    <n v="0"/>
    <n v="1"/>
    <n v="0"/>
    <n v="8"/>
    <n v="8"/>
    <n v="11"/>
    <x v="11"/>
    <m/>
    <n v="45"/>
    <n v="90"/>
    <n v="90"/>
    <x v="2"/>
    <m/>
    <m/>
    <m/>
    <n v="0"/>
  </r>
  <r>
    <x v="68"/>
    <x v="32"/>
    <n v="1"/>
    <n v="0"/>
    <n v="1"/>
    <n v="0"/>
    <n v="8"/>
    <n v="8"/>
    <n v="9"/>
    <x v="12"/>
    <m/>
    <n v="45"/>
    <n v="120"/>
    <n v="120"/>
    <x v="2"/>
    <m/>
    <m/>
    <m/>
    <n v="0"/>
  </r>
  <r>
    <x v="68"/>
    <x v="33"/>
    <n v="1"/>
    <n v="0"/>
    <n v="1"/>
    <n v="0"/>
    <n v="6"/>
    <n v="6"/>
    <n v="13"/>
    <x v="13"/>
    <m/>
    <n v="18"/>
    <n v="10"/>
    <n v="10"/>
    <x v="2"/>
    <s v="SUPER7"/>
    <m/>
    <m/>
    <n v="0"/>
  </r>
  <r>
    <x v="68"/>
    <x v="34"/>
    <n v="1"/>
    <n v="0"/>
    <n v="1"/>
    <n v="0"/>
    <n v="6"/>
    <n v="6"/>
    <n v="12"/>
    <x v="0"/>
    <m/>
    <n v="18"/>
    <n v="90"/>
    <n v="90"/>
    <x v="2"/>
    <s v="SUPER7"/>
    <m/>
    <m/>
    <n v="0"/>
  </r>
  <r>
    <x v="68"/>
    <x v="33"/>
    <n v="1"/>
    <n v="0"/>
    <n v="1"/>
    <n v="0"/>
    <n v="8"/>
    <n v="8"/>
    <n v="12"/>
    <x v="0"/>
    <m/>
    <n v="18"/>
    <n v="10"/>
    <n v="10"/>
    <x v="2"/>
    <s v="SUPER7"/>
    <m/>
    <m/>
    <n v="0"/>
  </r>
  <r>
    <x v="68"/>
    <x v="34"/>
    <n v="1"/>
    <n v="0"/>
    <n v="1"/>
    <n v="0"/>
    <n v="8"/>
    <n v="8"/>
    <n v="11"/>
    <x v="11"/>
    <m/>
    <n v="18"/>
    <n v="1"/>
    <n v="1"/>
    <x v="2"/>
    <s v="SUPER7"/>
    <m/>
    <m/>
    <n v="0"/>
  </r>
  <r>
    <x v="69"/>
    <x v="10"/>
    <n v="1"/>
    <n v="0"/>
    <n v="1"/>
    <n v="0"/>
    <n v="5"/>
    <n v="5"/>
    <n v="5"/>
    <x v="3"/>
    <n v="60"/>
    <n v="70"/>
    <n v="120"/>
    <n v="120"/>
    <x v="2"/>
    <m/>
    <m/>
    <m/>
    <n v="0"/>
  </r>
  <r>
    <x v="69"/>
    <x v="10"/>
    <n v="1"/>
    <n v="0"/>
    <n v="1"/>
    <n v="0"/>
    <n v="6"/>
    <n v="5"/>
    <n v="4"/>
    <x v="8"/>
    <n v="80"/>
    <n v="80"/>
    <n v="120"/>
    <n v="120"/>
    <x v="2"/>
    <m/>
    <m/>
    <m/>
    <n v="0"/>
  </r>
  <r>
    <x v="69"/>
    <x v="10"/>
    <n v="1"/>
    <n v="0"/>
    <n v="1"/>
    <n v="0"/>
    <n v="7"/>
    <n v="6.5"/>
    <n v="3"/>
    <x v="6"/>
    <n v="100"/>
    <n v="100"/>
    <n v="180"/>
    <n v="180"/>
    <x v="2"/>
    <m/>
    <m/>
    <m/>
    <n v="0"/>
  </r>
  <r>
    <x v="69"/>
    <x v="10"/>
    <n v="1"/>
    <n v="0"/>
    <n v="1"/>
    <n v="0"/>
    <n v="8"/>
    <n v="7.5"/>
    <n v="2"/>
    <x v="7"/>
    <n v="117.5"/>
    <n v="117.5"/>
    <n v="300"/>
    <n v="300"/>
    <x v="2"/>
    <m/>
    <m/>
    <m/>
    <n v="0"/>
  </r>
  <r>
    <x v="69"/>
    <x v="10"/>
    <n v="1"/>
    <n v="0"/>
    <n v="1"/>
    <n v="0"/>
    <n v="8.5"/>
    <n v="8"/>
    <n v="1"/>
    <x v="9"/>
    <n v="127.5"/>
    <n v="127.5"/>
    <n v="300"/>
    <n v="300"/>
    <x v="2"/>
    <m/>
    <m/>
    <m/>
    <n v="0"/>
  </r>
  <r>
    <x v="69"/>
    <x v="0"/>
    <n v="1"/>
    <n v="0"/>
    <n v="1"/>
    <n v="0"/>
    <n v="5"/>
    <n v="5"/>
    <n v="5"/>
    <x v="3"/>
    <n v="30"/>
    <n v="30"/>
    <n v="120"/>
    <n v="120"/>
    <x v="2"/>
    <m/>
    <m/>
    <m/>
    <n v="0"/>
  </r>
  <r>
    <x v="69"/>
    <x v="0"/>
    <n v="1"/>
    <n v="0"/>
    <n v="1"/>
    <n v="0"/>
    <n v="5"/>
    <n v="5"/>
    <n v="4"/>
    <x v="8"/>
    <n v="40"/>
    <n v="40"/>
    <n v="120"/>
    <n v="120"/>
    <x v="2"/>
    <m/>
    <m/>
    <m/>
    <n v="0"/>
  </r>
  <r>
    <x v="69"/>
    <x v="0"/>
    <n v="1"/>
    <n v="0"/>
    <n v="1"/>
    <n v="0"/>
    <n v="6"/>
    <n v="6"/>
    <n v="3"/>
    <x v="6"/>
    <n v="50"/>
    <n v="50"/>
    <n v="180"/>
    <n v="180"/>
    <x v="2"/>
    <m/>
    <m/>
    <m/>
    <n v="0"/>
  </r>
  <r>
    <x v="69"/>
    <x v="0"/>
    <n v="1"/>
    <n v="0"/>
    <n v="1"/>
    <n v="0"/>
    <n v="8"/>
    <n v="7"/>
    <n v="2"/>
    <x v="7"/>
    <n v="60"/>
    <n v="60"/>
    <n v="300"/>
    <n v="300"/>
    <x v="2"/>
    <m/>
    <m/>
    <m/>
    <n v="0"/>
  </r>
  <r>
    <x v="69"/>
    <x v="0"/>
    <n v="1"/>
    <n v="2"/>
    <n v="1"/>
    <n v="0"/>
    <n v="9"/>
    <n v="8.5"/>
    <n v="1"/>
    <x v="9"/>
    <n v="70"/>
    <n v="70"/>
    <n v="300"/>
    <n v="300"/>
    <x v="2"/>
    <s v="Pausé / TEMPO"/>
    <m/>
    <m/>
    <n v="0"/>
  </r>
  <r>
    <x v="69"/>
    <x v="4"/>
    <n v="1"/>
    <n v="0"/>
    <n v="1"/>
    <n v="0"/>
    <n v="5"/>
    <n v="5"/>
    <n v="5"/>
    <x v="3"/>
    <n v="70"/>
    <n v="70"/>
    <n v="120"/>
    <n v="120"/>
    <x v="2"/>
    <s v="Tradi"/>
    <m/>
    <m/>
    <n v="0"/>
  </r>
  <r>
    <x v="69"/>
    <x v="4"/>
    <n v="1"/>
    <n v="0"/>
    <n v="1"/>
    <n v="0"/>
    <n v="5"/>
    <n v="5"/>
    <n v="4"/>
    <x v="8"/>
    <n v="90"/>
    <n v="90"/>
    <n v="120"/>
    <n v="120"/>
    <x v="2"/>
    <s v="Tradi"/>
    <m/>
    <m/>
    <n v="0"/>
  </r>
  <r>
    <x v="69"/>
    <x v="4"/>
    <n v="1"/>
    <n v="0"/>
    <n v="1"/>
    <n v="0"/>
    <n v="7"/>
    <n v="5.5"/>
    <n v="3"/>
    <x v="6"/>
    <n v="110"/>
    <n v="110"/>
    <n v="180"/>
    <n v="180"/>
    <x v="2"/>
    <s v="Tradi"/>
    <m/>
    <m/>
    <n v="0"/>
  </r>
  <r>
    <x v="69"/>
    <x v="4"/>
    <n v="1"/>
    <n v="0"/>
    <n v="1"/>
    <n v="0"/>
    <n v="8"/>
    <n v="6.5"/>
    <n v="2"/>
    <x v="7"/>
    <n v="125"/>
    <n v="125"/>
    <n v="300"/>
    <n v="300"/>
    <x v="2"/>
    <s v="Tradi"/>
    <m/>
    <m/>
    <n v="0"/>
  </r>
  <r>
    <x v="69"/>
    <x v="4"/>
    <n v="1"/>
    <n v="0"/>
    <n v="1"/>
    <n v="0"/>
    <n v="9"/>
    <n v="7"/>
    <n v="1"/>
    <x v="9"/>
    <n v="135"/>
    <n v="135"/>
    <n v="300"/>
    <n v="300"/>
    <x v="2"/>
    <s v="Tradi"/>
    <m/>
    <m/>
    <n v="0"/>
  </r>
  <r>
    <x v="70"/>
    <x v="10"/>
    <n v="1"/>
    <n v="0"/>
    <n v="1"/>
    <n v="0"/>
    <n v="5"/>
    <n v="5"/>
    <n v="5"/>
    <x v="3"/>
    <n v="70"/>
    <n v="70"/>
    <n v="90"/>
    <n v="90"/>
    <x v="2"/>
    <m/>
    <m/>
    <m/>
    <n v="0"/>
  </r>
  <r>
    <x v="70"/>
    <x v="10"/>
    <n v="1"/>
    <n v="0"/>
    <n v="1"/>
    <n v="0"/>
    <n v="7"/>
    <n v="7.5"/>
    <n v="3"/>
    <x v="6"/>
    <n v="100"/>
    <n v="100"/>
    <n v="180"/>
    <n v="180"/>
    <x v="2"/>
    <m/>
    <m/>
    <m/>
    <n v="0"/>
  </r>
  <r>
    <x v="70"/>
    <x v="10"/>
    <n v="1"/>
    <n v="0"/>
    <n v="1"/>
    <n v="0"/>
    <n v="8"/>
    <n v="6.5"/>
    <n v="2"/>
    <x v="7"/>
    <n v="115"/>
    <n v="115"/>
    <n v="300"/>
    <n v="300"/>
    <x v="2"/>
    <m/>
    <m/>
    <m/>
    <n v="0"/>
  </r>
  <r>
    <x v="70"/>
    <x v="10"/>
    <n v="1"/>
    <n v="0"/>
    <n v="1"/>
    <n v="0"/>
    <n v="9"/>
    <n v="8"/>
    <n v="1"/>
    <x v="9"/>
    <n v="125"/>
    <n v="125"/>
    <n v="300"/>
    <n v="300"/>
    <x v="2"/>
    <m/>
    <m/>
    <m/>
    <n v="0"/>
  </r>
  <r>
    <x v="70"/>
    <x v="10"/>
    <n v="1"/>
    <n v="0"/>
    <n v="1"/>
    <n v="0"/>
    <n v="8"/>
    <n v="7.5"/>
    <n v="3"/>
    <x v="6"/>
    <n v="120"/>
    <n v="120"/>
    <n v="300"/>
    <n v="300"/>
    <x v="2"/>
    <m/>
    <m/>
    <m/>
    <n v="0"/>
  </r>
  <r>
    <x v="70"/>
    <x v="10"/>
    <n v="1"/>
    <n v="0"/>
    <n v="1"/>
    <n v="0"/>
    <n v="8.5"/>
    <n v="8"/>
    <n v="3"/>
    <x v="6"/>
    <n v="120"/>
    <n v="120"/>
    <n v="300"/>
    <n v="300"/>
    <x v="2"/>
    <m/>
    <m/>
    <m/>
    <n v="0"/>
  </r>
  <r>
    <x v="70"/>
    <x v="10"/>
    <n v="1"/>
    <n v="0"/>
    <n v="1"/>
    <n v="0"/>
    <n v="8"/>
    <n v="5"/>
    <n v="3"/>
    <x v="6"/>
    <n v="95"/>
    <n v="95"/>
    <n v="300"/>
    <n v="300"/>
    <x v="2"/>
    <m/>
    <m/>
    <m/>
    <n v="0"/>
  </r>
  <r>
    <x v="70"/>
    <x v="0"/>
    <n v="1"/>
    <n v="3"/>
    <n v="1"/>
    <n v="0"/>
    <n v="5"/>
    <n v="5"/>
    <n v="5"/>
    <x v="3"/>
    <n v="40"/>
    <n v="40"/>
    <n v="90"/>
    <n v="90"/>
    <x v="2"/>
    <s v="Pausé / TEMPO"/>
    <m/>
    <m/>
    <n v="0"/>
  </r>
  <r>
    <x v="70"/>
    <x v="0"/>
    <n v="1"/>
    <n v="3"/>
    <n v="1"/>
    <n v="0"/>
    <n v="6"/>
    <n v="5"/>
    <n v="2"/>
    <x v="7"/>
    <n v="50"/>
    <n v="50"/>
    <n v="120"/>
    <n v="120"/>
    <x v="2"/>
    <s v="Pausé / TEMPO"/>
    <m/>
    <m/>
    <n v="0"/>
  </r>
  <r>
    <x v="70"/>
    <x v="0"/>
    <n v="1"/>
    <n v="3"/>
    <n v="1"/>
    <n v="0"/>
    <n v="8.5"/>
    <n v="6"/>
    <n v="2"/>
    <x v="7"/>
    <n v="57.5"/>
    <n v="57.5"/>
    <n v="120"/>
    <n v="120"/>
    <x v="2"/>
    <s v="Pausé / TEMPO"/>
    <m/>
    <m/>
    <n v="0"/>
  </r>
  <r>
    <x v="70"/>
    <x v="0"/>
    <n v="1"/>
    <n v="3"/>
    <n v="1"/>
    <n v="0"/>
    <n v="8.5"/>
    <n v="7"/>
    <n v="2"/>
    <x v="7"/>
    <n v="60"/>
    <n v="60"/>
    <n v="180"/>
    <n v="180"/>
    <x v="2"/>
    <s v="Pausé / TEMPO"/>
    <m/>
    <m/>
    <n v="0"/>
  </r>
  <r>
    <x v="70"/>
    <x v="0"/>
    <n v="1"/>
    <n v="3"/>
    <n v="1"/>
    <n v="0"/>
    <n v="9.5"/>
    <n v="8"/>
    <n v="2"/>
    <x v="7"/>
    <n v="62.5"/>
    <n v="62.5"/>
    <n v="180"/>
    <n v="180"/>
    <x v="2"/>
    <s v="Pausé / TEMPO"/>
    <m/>
    <m/>
    <n v="0"/>
  </r>
  <r>
    <x v="70"/>
    <x v="11"/>
    <n v="1"/>
    <n v="0"/>
    <n v="1"/>
    <n v="0"/>
    <n v="8"/>
    <n v="7"/>
    <n v="13"/>
    <x v="13"/>
    <n v="63"/>
    <n v="63"/>
    <n v="90"/>
    <n v="90"/>
    <x v="2"/>
    <m/>
    <m/>
    <m/>
    <n v="0"/>
  </r>
  <r>
    <x v="70"/>
    <x v="11"/>
    <n v="1"/>
    <n v="0"/>
    <n v="1"/>
    <n v="0"/>
    <n v="9"/>
    <n v="8"/>
    <n v="12"/>
    <x v="0"/>
    <n v="63"/>
    <n v="63"/>
    <n v="90"/>
    <n v="90"/>
    <x v="2"/>
    <m/>
    <m/>
    <m/>
    <n v="0"/>
  </r>
  <r>
    <x v="70"/>
    <x v="11"/>
    <n v="1"/>
    <n v="0"/>
    <n v="1"/>
    <n v="0"/>
    <n v="10"/>
    <n v="8.5"/>
    <n v="11"/>
    <x v="11"/>
    <n v="63"/>
    <n v="63"/>
    <n v="120"/>
    <n v="120"/>
    <x v="2"/>
    <m/>
    <m/>
    <m/>
    <n v="0"/>
  </r>
  <r>
    <x v="70"/>
    <x v="18"/>
    <n v="1"/>
    <n v="0"/>
    <n v="1"/>
    <n v="0"/>
    <n v="8"/>
    <n v="7"/>
    <n v="13"/>
    <x v="13"/>
    <n v="29"/>
    <n v="29"/>
    <n v="90"/>
    <n v="90"/>
    <x v="2"/>
    <m/>
    <m/>
    <m/>
    <n v="0"/>
  </r>
  <r>
    <x v="70"/>
    <x v="18"/>
    <n v="1"/>
    <n v="0"/>
    <n v="1"/>
    <n v="0"/>
    <n v="9"/>
    <n v="7.5"/>
    <n v="12"/>
    <x v="0"/>
    <n v="29"/>
    <n v="29"/>
    <n v="90"/>
    <n v="90"/>
    <x v="2"/>
    <m/>
    <m/>
    <m/>
    <n v="0"/>
  </r>
  <r>
    <x v="70"/>
    <x v="18"/>
    <n v="1"/>
    <n v="0"/>
    <n v="1"/>
    <n v="0"/>
    <n v="10"/>
    <n v="6.5"/>
    <n v="11"/>
    <x v="11"/>
    <n v="29"/>
    <n v="29"/>
    <n v="1"/>
    <n v="1"/>
    <x v="2"/>
    <m/>
    <m/>
    <m/>
    <n v="0"/>
  </r>
  <r>
    <x v="71"/>
    <x v="0"/>
    <n v="1"/>
    <n v="0"/>
    <n v="1"/>
    <n v="0"/>
    <n v="5"/>
    <n v="5"/>
    <n v="5"/>
    <x v="3"/>
    <n v="40"/>
    <n v="40"/>
    <n v="90"/>
    <n v="90"/>
    <x v="2"/>
    <m/>
    <m/>
    <m/>
    <n v="0"/>
  </r>
  <r>
    <x v="71"/>
    <x v="0"/>
    <n v="1"/>
    <n v="0"/>
    <n v="1"/>
    <n v="0"/>
    <n v="7"/>
    <n v="5"/>
    <n v="4"/>
    <x v="8"/>
    <n v="55"/>
    <n v="55"/>
    <n v="120"/>
    <n v="120"/>
    <x v="2"/>
    <m/>
    <m/>
    <m/>
    <n v="0"/>
  </r>
  <r>
    <x v="71"/>
    <x v="0"/>
    <n v="1"/>
    <n v="0"/>
    <n v="1"/>
    <n v="0"/>
    <n v="8"/>
    <n v="7.5"/>
    <n v="3"/>
    <x v="6"/>
    <n v="60"/>
    <n v="60"/>
    <n v="300"/>
    <n v="300"/>
    <x v="2"/>
    <m/>
    <m/>
    <m/>
    <n v="0"/>
  </r>
  <r>
    <x v="71"/>
    <x v="0"/>
    <n v="1"/>
    <n v="0"/>
    <n v="1"/>
    <n v="0"/>
    <n v="8.5"/>
    <n v="9"/>
    <n v="2"/>
    <x v="7"/>
    <n v="70"/>
    <n v="70"/>
    <n v="300"/>
    <n v="300"/>
    <x v="2"/>
    <m/>
    <m/>
    <m/>
    <n v="0"/>
  </r>
  <r>
    <x v="71"/>
    <x v="0"/>
    <n v="1"/>
    <n v="0"/>
    <n v="1"/>
    <n v="0"/>
    <n v="9"/>
    <n v="9"/>
    <n v="4"/>
    <x v="8"/>
    <n v="65"/>
    <n v="65"/>
    <n v="300"/>
    <n v="300"/>
    <x v="2"/>
    <m/>
    <m/>
    <m/>
    <n v="0"/>
  </r>
  <r>
    <x v="71"/>
    <x v="0"/>
    <n v="1"/>
    <n v="0"/>
    <n v="1"/>
    <n v="0"/>
    <n v="9.5"/>
    <n v="9"/>
    <n v="4"/>
    <x v="8"/>
    <n v="65"/>
    <n v="65"/>
    <n v="300"/>
    <n v="300"/>
    <x v="2"/>
    <m/>
    <m/>
    <m/>
    <n v="0"/>
  </r>
  <r>
    <x v="71"/>
    <x v="0"/>
    <n v="1"/>
    <n v="0"/>
    <n v="1"/>
    <n v="0"/>
    <n v="9.5"/>
    <n v="9.5"/>
    <n v="1"/>
    <x v="9"/>
    <m/>
    <n v="70"/>
    <n v="180"/>
    <n v="180"/>
    <x v="2"/>
    <m/>
    <m/>
    <m/>
    <n v="0"/>
  </r>
  <r>
    <x v="71"/>
    <x v="4"/>
    <n v="1"/>
    <n v="0"/>
    <n v="1"/>
    <n v="0"/>
    <n v="5"/>
    <n v="5"/>
    <n v="8"/>
    <x v="1"/>
    <n v="70"/>
    <n v="70"/>
    <n v="90"/>
    <n v="90"/>
    <x v="2"/>
    <s v="RDL"/>
    <m/>
    <m/>
    <n v="0"/>
  </r>
  <r>
    <x v="71"/>
    <x v="4"/>
    <n v="1"/>
    <n v="0"/>
    <n v="1"/>
    <n v="0"/>
    <n v="7"/>
    <n v="7"/>
    <n v="6"/>
    <x v="5"/>
    <n v="95"/>
    <n v="95"/>
    <n v="120"/>
    <n v="120"/>
    <x v="2"/>
    <s v="RDL"/>
    <m/>
    <m/>
    <n v="0"/>
  </r>
  <r>
    <x v="71"/>
    <x v="4"/>
    <n v="1"/>
    <n v="0"/>
    <n v="1"/>
    <n v="0"/>
    <n v="8"/>
    <n v="8.5"/>
    <n v="4"/>
    <x v="8"/>
    <n v="105"/>
    <n v="105"/>
    <n v="120"/>
    <n v="120"/>
    <x v="2"/>
    <s v="RDL"/>
    <m/>
    <m/>
    <n v="0"/>
  </r>
  <r>
    <x v="71"/>
    <x v="4"/>
    <n v="1"/>
    <n v="0"/>
    <n v="1"/>
    <n v="0"/>
    <n v="8"/>
    <n v="6"/>
    <n v="5"/>
    <x v="3"/>
    <n v="115"/>
    <n v="115"/>
    <n v="120"/>
    <n v="120"/>
    <x v="2"/>
    <s v="Tradi"/>
    <m/>
    <m/>
    <n v="0"/>
  </r>
  <r>
    <x v="71"/>
    <x v="4"/>
    <n v="1"/>
    <n v="0"/>
    <n v="1"/>
    <n v="0"/>
    <n v="8.5"/>
    <n v="7.5"/>
    <n v="3"/>
    <x v="6"/>
    <n v="125"/>
    <n v="125"/>
    <n v="180"/>
    <n v="180"/>
    <x v="2"/>
    <s v="Tradi"/>
    <m/>
    <m/>
    <n v="0"/>
  </r>
  <r>
    <x v="71"/>
    <x v="4"/>
    <n v="1"/>
    <n v="0"/>
    <n v="1"/>
    <n v="0"/>
    <n v="9"/>
    <n v="8"/>
    <n v="4"/>
    <x v="8"/>
    <n v="135"/>
    <n v="135"/>
    <n v="300"/>
    <n v="300"/>
    <x v="2"/>
    <s v="Tradi"/>
    <m/>
    <m/>
    <n v="0"/>
  </r>
  <r>
    <x v="71"/>
    <x v="1"/>
    <n v="1"/>
    <n v="0"/>
    <n v="1"/>
    <n v="0"/>
    <n v="7"/>
    <n v="7"/>
    <n v="12"/>
    <x v="0"/>
    <n v="39"/>
    <n v="39"/>
    <n v="90"/>
    <n v="90"/>
    <x v="2"/>
    <m/>
    <m/>
    <m/>
    <n v="0"/>
  </r>
  <r>
    <x v="71"/>
    <x v="1"/>
    <n v="1"/>
    <n v="0"/>
    <n v="1"/>
    <n v="0"/>
    <n v="9"/>
    <n v="8"/>
    <n v="12"/>
    <x v="0"/>
    <n v="39"/>
    <n v="39"/>
    <n v="90"/>
    <n v="90"/>
    <x v="2"/>
    <m/>
    <m/>
    <m/>
    <n v="0"/>
  </r>
  <r>
    <x v="71"/>
    <x v="1"/>
    <n v="1"/>
    <n v="0"/>
    <n v="1"/>
    <n v="0"/>
    <n v="9"/>
    <n v="8.5"/>
    <n v="10"/>
    <x v="2"/>
    <n v="45"/>
    <n v="45"/>
    <n v="120"/>
    <n v="120"/>
    <x v="2"/>
    <m/>
    <m/>
    <m/>
    <n v="0"/>
  </r>
  <r>
    <x v="71"/>
    <x v="14"/>
    <n v="1"/>
    <n v="0"/>
    <n v="1"/>
    <n v="0"/>
    <n v="7"/>
    <n v="8"/>
    <n v="12"/>
    <x v="0"/>
    <n v="18"/>
    <n v="18"/>
    <n v="90"/>
    <n v="90"/>
    <x v="2"/>
    <m/>
    <m/>
    <m/>
    <n v="0"/>
  </r>
  <r>
    <x v="71"/>
    <x v="14"/>
    <n v="1"/>
    <n v="0"/>
    <n v="1"/>
    <n v="0"/>
    <n v="9"/>
    <n v="9"/>
    <n v="12"/>
    <x v="0"/>
    <n v="18"/>
    <n v="18"/>
    <n v="90"/>
    <n v="90"/>
    <x v="2"/>
    <m/>
    <m/>
    <m/>
    <n v="0"/>
  </r>
  <r>
    <x v="71"/>
    <x v="14"/>
    <n v="1"/>
    <n v="0"/>
    <n v="1"/>
    <n v="0"/>
    <n v="9"/>
    <n v="8"/>
    <n v="10"/>
    <x v="2"/>
    <n v="18"/>
    <n v="18"/>
    <n v="1"/>
    <n v="1"/>
    <x v="2"/>
    <m/>
    <m/>
    <m/>
    <n v="0"/>
  </r>
  <r>
    <x v="72"/>
    <x v="10"/>
    <n v="3"/>
    <n v="0"/>
    <n v="1"/>
    <n v="0"/>
    <n v="5"/>
    <n v="5"/>
    <n v="2"/>
    <x v="7"/>
    <n v="70"/>
    <n v="70"/>
    <n v="90"/>
    <n v="90"/>
    <x v="2"/>
    <s v="Pausé / TEMPO"/>
    <m/>
    <m/>
    <n v="0"/>
  </r>
  <r>
    <x v="72"/>
    <x v="10"/>
    <n v="3"/>
    <n v="0"/>
    <n v="1"/>
    <n v="0"/>
    <n v="7"/>
    <n v="5"/>
    <n v="2"/>
    <x v="7"/>
    <n v="80"/>
    <n v="80"/>
    <n v="120"/>
    <n v="120"/>
    <x v="2"/>
    <s v="Pausé / TEMPO"/>
    <m/>
    <m/>
    <n v="0"/>
  </r>
  <r>
    <x v="72"/>
    <x v="10"/>
    <n v="3"/>
    <n v="0"/>
    <n v="1"/>
    <n v="0"/>
    <n v="7.5"/>
    <n v="5.5"/>
    <n v="2"/>
    <x v="7"/>
    <n v="90"/>
    <n v="90"/>
    <n v="120"/>
    <n v="120"/>
    <x v="2"/>
    <s v="Pausé / TEMPO"/>
    <m/>
    <m/>
    <n v="0"/>
  </r>
  <r>
    <x v="72"/>
    <x v="10"/>
    <n v="3"/>
    <n v="0"/>
    <n v="1"/>
    <n v="0"/>
    <n v="7.5"/>
    <n v="6"/>
    <n v="2"/>
    <x v="7"/>
    <n v="100"/>
    <n v="100"/>
    <n v="180"/>
    <n v="180"/>
    <x v="2"/>
    <s v="Pausé / TEMPO"/>
    <m/>
    <m/>
    <n v="0"/>
  </r>
  <r>
    <x v="72"/>
    <x v="10"/>
    <n v="3"/>
    <n v="0"/>
    <n v="1"/>
    <n v="0"/>
    <n v="8.5"/>
    <n v="7"/>
    <n v="2"/>
    <x v="7"/>
    <n v="110"/>
    <n v="110"/>
    <n v="180"/>
    <n v="180"/>
    <x v="2"/>
    <s v="Pausé / TEMPO"/>
    <m/>
    <m/>
    <n v="0"/>
  </r>
  <r>
    <x v="72"/>
    <x v="0"/>
    <n v="1"/>
    <n v="0"/>
    <n v="1"/>
    <n v="0"/>
    <n v="5"/>
    <n v="5"/>
    <n v="3"/>
    <x v="6"/>
    <n v="30"/>
    <n v="30"/>
    <n v="90"/>
    <n v="90"/>
    <x v="2"/>
    <s v="SPOTTO"/>
    <m/>
    <m/>
    <n v="0"/>
  </r>
  <r>
    <x v="72"/>
    <x v="0"/>
    <n v="1"/>
    <n v="0"/>
    <n v="1"/>
    <n v="0"/>
    <n v="6"/>
    <n v="5"/>
    <n v="3"/>
    <x v="6"/>
    <n v="40"/>
    <n v="40"/>
    <n v="120"/>
    <n v="120"/>
    <x v="2"/>
    <s v="SPOTTO"/>
    <m/>
    <m/>
    <n v="0"/>
  </r>
  <r>
    <x v="72"/>
    <x v="0"/>
    <n v="1"/>
    <n v="0"/>
    <n v="1"/>
    <n v="0"/>
    <n v="6.5"/>
    <n v="5"/>
    <n v="3"/>
    <x v="6"/>
    <n v="50"/>
    <n v="50"/>
    <n v="120"/>
    <n v="120"/>
    <x v="2"/>
    <s v="SPOTTO"/>
    <m/>
    <m/>
    <n v="0"/>
  </r>
  <r>
    <x v="72"/>
    <x v="0"/>
    <n v="1"/>
    <n v="0"/>
    <n v="1"/>
    <n v="0"/>
    <n v="7"/>
    <n v="6"/>
    <n v="3"/>
    <x v="6"/>
    <n v="55"/>
    <n v="55"/>
    <n v="120"/>
    <n v="120"/>
    <x v="2"/>
    <s v="SPOTTO"/>
    <m/>
    <m/>
    <n v="0"/>
  </r>
  <r>
    <x v="72"/>
    <x v="0"/>
    <n v="1"/>
    <n v="0"/>
    <n v="1"/>
    <n v="0"/>
    <n v="8"/>
    <n v="7"/>
    <n v="3"/>
    <x v="6"/>
    <n v="60"/>
    <n v="60"/>
    <n v="180"/>
    <n v="180"/>
    <x v="2"/>
    <s v="SPOTTO"/>
    <m/>
    <m/>
    <n v="0"/>
  </r>
  <r>
    <x v="72"/>
    <x v="32"/>
    <n v="1"/>
    <n v="0"/>
    <n v="1"/>
    <n v="0"/>
    <n v="6"/>
    <n v="6"/>
    <n v="12"/>
    <x v="0"/>
    <m/>
    <n v="30"/>
    <n v="90"/>
    <n v="90"/>
    <x v="2"/>
    <m/>
    <m/>
    <m/>
    <n v="0"/>
  </r>
  <r>
    <x v="72"/>
    <x v="32"/>
    <n v="1"/>
    <n v="0"/>
    <n v="1"/>
    <n v="0"/>
    <n v="9"/>
    <n v="7.5"/>
    <n v="12"/>
    <x v="0"/>
    <m/>
    <n v="40"/>
    <n v="90"/>
    <n v="90"/>
    <x v="2"/>
    <m/>
    <m/>
    <m/>
    <n v="0"/>
  </r>
  <r>
    <x v="72"/>
    <x v="32"/>
    <n v="1"/>
    <n v="0"/>
    <n v="1"/>
    <n v="0"/>
    <n v="10"/>
    <n v="10"/>
    <n v="10"/>
    <x v="2"/>
    <m/>
    <n v="50"/>
    <n v="120"/>
    <n v="120"/>
    <x v="2"/>
    <m/>
    <m/>
    <m/>
    <n v="0"/>
  </r>
  <r>
    <x v="72"/>
    <x v="33"/>
    <n v="1"/>
    <n v="0"/>
    <n v="1"/>
    <n v="0"/>
    <n v="6"/>
    <n v="6"/>
    <n v="13"/>
    <x v="13"/>
    <m/>
    <n v="18"/>
    <n v="10"/>
    <n v="10"/>
    <x v="2"/>
    <s v="SUPER7"/>
    <m/>
    <m/>
    <n v="0"/>
  </r>
  <r>
    <x v="72"/>
    <x v="34"/>
    <n v="1"/>
    <n v="0"/>
    <n v="1"/>
    <n v="0"/>
    <n v="6"/>
    <n v="6"/>
    <n v="13"/>
    <x v="13"/>
    <m/>
    <n v="18"/>
    <n v="90"/>
    <n v="90"/>
    <x v="2"/>
    <s v="SUPER7"/>
    <m/>
    <m/>
    <n v="0"/>
  </r>
  <r>
    <x v="72"/>
    <x v="33"/>
    <n v="1"/>
    <n v="0"/>
    <n v="1"/>
    <n v="0"/>
    <n v="9"/>
    <n v="9"/>
    <n v="12"/>
    <x v="0"/>
    <m/>
    <n v="23"/>
    <n v="10"/>
    <n v="10"/>
    <x v="2"/>
    <s v="SUPER7"/>
    <m/>
    <m/>
    <n v="0"/>
  </r>
  <r>
    <x v="72"/>
    <x v="34"/>
    <n v="1"/>
    <n v="0"/>
    <n v="1"/>
    <n v="0"/>
    <n v="9"/>
    <n v="9"/>
    <n v="12"/>
    <x v="0"/>
    <m/>
    <n v="23"/>
    <n v="1"/>
    <n v="1"/>
    <x v="2"/>
    <s v="SUPER7"/>
    <m/>
    <m/>
    <n v="0"/>
  </r>
  <r>
    <x v="73"/>
    <x v="10"/>
    <n v="1"/>
    <n v="0"/>
    <n v="1"/>
    <n v="0"/>
    <n v="5"/>
    <n v="5"/>
    <n v="5"/>
    <x v="3"/>
    <n v="70"/>
    <n v="70"/>
    <n v="120"/>
    <n v="120"/>
    <x v="2"/>
    <m/>
    <m/>
    <m/>
    <n v="0"/>
  </r>
  <r>
    <x v="73"/>
    <x v="10"/>
    <n v="1"/>
    <n v="0"/>
    <n v="1"/>
    <n v="0"/>
    <n v="7"/>
    <n v="6"/>
    <n v="4"/>
    <x v="8"/>
    <n v="90"/>
    <n v="90"/>
    <n v="120"/>
    <n v="120"/>
    <x v="2"/>
    <m/>
    <m/>
    <m/>
    <n v="0"/>
  </r>
  <r>
    <x v="73"/>
    <x v="10"/>
    <n v="1"/>
    <n v="0"/>
    <n v="1"/>
    <n v="0"/>
    <n v="8"/>
    <n v="7"/>
    <n v="3"/>
    <x v="6"/>
    <n v="105"/>
    <n v="105"/>
    <n v="180"/>
    <n v="180"/>
    <x v="2"/>
    <m/>
    <m/>
    <m/>
    <n v="0"/>
  </r>
  <r>
    <x v="73"/>
    <x v="10"/>
    <n v="1"/>
    <n v="0"/>
    <n v="1"/>
    <n v="0"/>
    <n v="9"/>
    <n v="7.5"/>
    <n v="2"/>
    <x v="7"/>
    <n v="120"/>
    <n v="120"/>
    <n v="300"/>
    <n v="300"/>
    <x v="2"/>
    <m/>
    <m/>
    <m/>
    <n v="0"/>
  </r>
  <r>
    <x v="73"/>
    <x v="10"/>
    <n v="1"/>
    <n v="0"/>
    <n v="1"/>
    <n v="0"/>
    <n v="10"/>
    <n v="8.5"/>
    <n v="1"/>
    <x v="9"/>
    <n v="130"/>
    <n v="130"/>
    <n v="300"/>
    <n v="300"/>
    <x v="2"/>
    <m/>
    <m/>
    <m/>
    <n v="0"/>
  </r>
  <r>
    <x v="73"/>
    <x v="0"/>
    <n v="1"/>
    <n v="0"/>
    <n v="1"/>
    <n v="0"/>
    <n v="5"/>
    <n v="5"/>
    <n v="5"/>
    <x v="3"/>
    <n v="40"/>
    <n v="40"/>
    <n v="120"/>
    <n v="120"/>
    <x v="2"/>
    <m/>
    <m/>
    <m/>
    <n v="0"/>
  </r>
  <r>
    <x v="73"/>
    <x v="0"/>
    <n v="1"/>
    <n v="0"/>
    <n v="1"/>
    <n v="0"/>
    <n v="6"/>
    <n v="5.5"/>
    <n v="4"/>
    <x v="8"/>
    <n v="50"/>
    <n v="50"/>
    <n v="120"/>
    <n v="120"/>
    <x v="2"/>
    <m/>
    <m/>
    <m/>
    <n v="0"/>
  </r>
  <r>
    <x v="73"/>
    <x v="0"/>
    <n v="1"/>
    <n v="0"/>
    <n v="1"/>
    <n v="0"/>
    <n v="7"/>
    <n v="7"/>
    <n v="3"/>
    <x v="6"/>
    <n v="60"/>
    <n v="60"/>
    <n v="180"/>
    <n v="180"/>
    <x v="2"/>
    <m/>
    <m/>
    <m/>
    <n v="0"/>
  </r>
  <r>
    <x v="73"/>
    <x v="0"/>
    <n v="1"/>
    <n v="0"/>
    <n v="1"/>
    <n v="0"/>
    <n v="9"/>
    <n v="9.5"/>
    <n v="2"/>
    <x v="7"/>
    <n v="70"/>
    <n v="70"/>
    <n v="300"/>
    <n v="300"/>
    <x v="2"/>
    <m/>
    <m/>
    <m/>
    <n v="0"/>
  </r>
  <r>
    <x v="73"/>
    <x v="0"/>
    <n v="1"/>
    <n v="2"/>
    <n v="1"/>
    <n v="0"/>
    <n v="10"/>
    <n v="10"/>
    <n v="1"/>
    <x v="9"/>
    <n v="75"/>
    <n v="75"/>
    <n v="300"/>
    <n v="300"/>
    <x v="2"/>
    <s v="Pausé / TEMPO"/>
    <m/>
    <m/>
    <n v="0"/>
  </r>
  <r>
    <x v="73"/>
    <x v="4"/>
    <n v="1"/>
    <n v="0"/>
    <n v="1"/>
    <n v="0"/>
    <n v="5"/>
    <n v="5"/>
    <n v="5"/>
    <x v="3"/>
    <n v="70"/>
    <n v="70"/>
    <n v="120"/>
    <n v="120"/>
    <x v="2"/>
    <s v="Tradi"/>
    <m/>
    <m/>
    <n v="0"/>
  </r>
  <r>
    <x v="73"/>
    <x v="4"/>
    <n v="1"/>
    <n v="0"/>
    <n v="1"/>
    <n v="0"/>
    <n v="6"/>
    <n v="5"/>
    <n v="4"/>
    <x v="8"/>
    <n v="100"/>
    <n v="100"/>
    <n v="120"/>
    <n v="120"/>
    <x v="2"/>
    <s v="Tradi"/>
    <m/>
    <m/>
    <n v="0"/>
  </r>
  <r>
    <x v="73"/>
    <x v="4"/>
    <n v="1"/>
    <n v="0"/>
    <n v="1"/>
    <n v="0"/>
    <n v="8"/>
    <n v="6"/>
    <n v="3"/>
    <x v="6"/>
    <n v="120"/>
    <n v="120"/>
    <n v="180"/>
    <n v="180"/>
    <x v="2"/>
    <s v="Tradi"/>
    <m/>
    <m/>
    <n v="0"/>
  </r>
  <r>
    <x v="73"/>
    <x v="4"/>
    <n v="1"/>
    <n v="0"/>
    <n v="1"/>
    <n v="0"/>
    <n v="9"/>
    <n v="7"/>
    <n v="2"/>
    <x v="7"/>
    <n v="135"/>
    <n v="135"/>
    <n v="300"/>
    <n v="300"/>
    <x v="2"/>
    <s v="Tradi"/>
    <m/>
    <m/>
    <n v="0"/>
  </r>
  <r>
    <x v="73"/>
    <x v="4"/>
    <n v="1"/>
    <n v="0"/>
    <n v="1"/>
    <n v="0"/>
    <n v="10"/>
    <n v="8"/>
    <n v="1"/>
    <x v="9"/>
    <n v="145"/>
    <n v="145"/>
    <n v="300"/>
    <n v="300"/>
    <x v="2"/>
    <s v="Tradi"/>
    <m/>
    <m/>
    <n v="0"/>
  </r>
  <r>
    <x v="74"/>
    <x v="10"/>
    <n v="1"/>
    <n v="0"/>
    <n v="1"/>
    <n v="0"/>
    <n v="5"/>
    <n v="5"/>
    <n v="5"/>
    <x v="3"/>
    <n v="70"/>
    <n v="70"/>
    <n v="90"/>
    <n v="90"/>
    <x v="2"/>
    <m/>
    <m/>
    <m/>
    <n v="0"/>
  </r>
  <r>
    <x v="74"/>
    <x v="10"/>
    <n v="1"/>
    <n v="0"/>
    <n v="1"/>
    <n v="0"/>
    <n v="5"/>
    <n v="6"/>
    <n v="3"/>
    <x v="6"/>
    <n v="90"/>
    <n v="90"/>
    <n v="120"/>
    <n v="120"/>
    <x v="2"/>
    <m/>
    <m/>
    <m/>
    <n v="0"/>
  </r>
  <r>
    <x v="74"/>
    <x v="10"/>
    <n v="1"/>
    <n v="0"/>
    <n v="1"/>
    <n v="0"/>
    <n v="5"/>
    <n v="6"/>
    <n v="2"/>
    <x v="7"/>
    <n v="105"/>
    <n v="105"/>
    <n v="180"/>
    <n v="180"/>
    <x v="2"/>
    <m/>
    <m/>
    <m/>
    <n v="0"/>
  </r>
  <r>
    <x v="74"/>
    <x v="10"/>
    <n v="1"/>
    <n v="0"/>
    <n v="1"/>
    <n v="0"/>
    <n v="5.5"/>
    <n v="7"/>
    <n v="1"/>
    <x v="9"/>
    <n v="115"/>
    <n v="115"/>
    <n v="120"/>
    <n v="120"/>
    <x v="2"/>
    <m/>
    <m/>
    <m/>
    <n v="0"/>
  </r>
  <r>
    <x v="74"/>
    <x v="10"/>
    <n v="1"/>
    <n v="0"/>
    <n v="1"/>
    <n v="0"/>
    <n v="6.5"/>
    <n v="6.5"/>
    <n v="3"/>
    <x v="6"/>
    <n v="105"/>
    <n v="105"/>
    <n v="120"/>
    <n v="120"/>
    <x v="2"/>
    <m/>
    <m/>
    <m/>
    <n v="0"/>
  </r>
  <r>
    <x v="74"/>
    <x v="10"/>
    <n v="1"/>
    <n v="0"/>
    <n v="1"/>
    <n v="0"/>
    <n v="7"/>
    <n v="7"/>
    <n v="3"/>
    <x v="6"/>
    <n v="105"/>
    <n v="105"/>
    <n v="180"/>
    <n v="180"/>
    <x v="2"/>
    <m/>
    <m/>
    <m/>
    <n v="0"/>
  </r>
  <r>
    <x v="74"/>
    <x v="10"/>
    <n v="1"/>
    <n v="0"/>
    <n v="1"/>
    <n v="0"/>
    <n v="5"/>
    <n v="5"/>
    <n v="3"/>
    <x v="6"/>
    <n v="80"/>
    <n v="80"/>
    <n v="300"/>
    <n v="300"/>
    <x v="2"/>
    <m/>
    <m/>
    <m/>
    <n v="0"/>
  </r>
  <r>
    <x v="74"/>
    <x v="0"/>
    <n v="1"/>
    <n v="3"/>
    <n v="1"/>
    <n v="0"/>
    <n v="5"/>
    <n v="5"/>
    <n v="5"/>
    <x v="3"/>
    <n v="40"/>
    <n v="40"/>
    <n v="90"/>
    <n v="90"/>
    <x v="2"/>
    <s v="Pausé / TEMPO"/>
    <m/>
    <m/>
    <n v="0"/>
  </r>
  <r>
    <x v="74"/>
    <x v="0"/>
    <n v="1"/>
    <n v="3"/>
    <n v="1"/>
    <n v="0"/>
    <n v="5"/>
    <n v="5"/>
    <n v="2"/>
    <x v="7"/>
    <n v="47.5"/>
    <n v="47.5"/>
    <n v="120"/>
    <n v="120"/>
    <x v="2"/>
    <s v="Pausé / TEMPO"/>
    <m/>
    <m/>
    <n v="0"/>
  </r>
  <r>
    <x v="74"/>
    <x v="0"/>
    <n v="1"/>
    <n v="3"/>
    <n v="1"/>
    <n v="0"/>
    <n v="5.5"/>
    <n v="5"/>
    <n v="2"/>
    <x v="7"/>
    <n v="52.5"/>
    <n v="52.5"/>
    <n v="120"/>
    <n v="120"/>
    <x v="2"/>
    <s v="Pausé / TEMPO"/>
    <m/>
    <m/>
    <n v="0"/>
  </r>
  <r>
    <x v="74"/>
    <x v="0"/>
    <n v="1"/>
    <n v="3"/>
    <n v="1"/>
    <n v="0"/>
    <n v="6"/>
    <n v="6"/>
    <n v="2"/>
    <x v="7"/>
    <n v="55"/>
    <n v="55"/>
    <n v="180"/>
    <n v="180"/>
    <x v="2"/>
    <s v="Pausé / TEMPO"/>
    <m/>
    <m/>
    <n v="0"/>
  </r>
  <r>
    <x v="74"/>
    <x v="0"/>
    <n v="1"/>
    <n v="3"/>
    <n v="1"/>
    <n v="0"/>
    <n v="7.5"/>
    <n v="6.5"/>
    <n v="2"/>
    <x v="7"/>
    <n v="57.5"/>
    <n v="57.5"/>
    <n v="180"/>
    <n v="180"/>
    <x v="2"/>
    <s v="Pausé / TEMPO"/>
    <m/>
    <m/>
    <n v="0"/>
  </r>
  <r>
    <x v="74"/>
    <x v="11"/>
    <n v="1"/>
    <n v="0"/>
    <n v="1"/>
    <n v="0"/>
    <n v="7"/>
    <n v="7"/>
    <n v="12"/>
    <x v="0"/>
    <n v="63"/>
    <n v="63"/>
    <n v="90"/>
    <n v="90"/>
    <x v="2"/>
    <m/>
    <m/>
    <m/>
    <n v="0"/>
  </r>
  <r>
    <x v="74"/>
    <x v="11"/>
    <n v="1"/>
    <n v="0"/>
    <n v="1"/>
    <n v="0"/>
    <n v="7.5"/>
    <n v="7.5"/>
    <n v="11"/>
    <x v="11"/>
    <n v="63"/>
    <n v="63"/>
    <n v="90"/>
    <n v="90"/>
    <x v="2"/>
    <m/>
    <m/>
    <m/>
    <n v="0"/>
  </r>
  <r>
    <x v="74"/>
    <x v="11"/>
    <n v="1"/>
    <n v="0"/>
    <n v="1"/>
    <n v="0"/>
    <n v="8"/>
    <n v="8"/>
    <n v="9"/>
    <x v="12"/>
    <n v="63"/>
    <n v="63"/>
    <n v="120"/>
    <n v="120"/>
    <x v="2"/>
    <m/>
    <m/>
    <m/>
    <n v="0"/>
  </r>
  <r>
    <x v="74"/>
    <x v="18"/>
    <n v="1"/>
    <n v="0"/>
    <n v="1"/>
    <n v="0"/>
    <n v="7.5"/>
    <n v="7.5"/>
    <n v="12"/>
    <x v="0"/>
    <n v="29"/>
    <n v="29"/>
    <n v="90"/>
    <n v="90"/>
    <x v="2"/>
    <m/>
    <m/>
    <m/>
    <n v="0"/>
  </r>
  <r>
    <x v="74"/>
    <x v="18"/>
    <n v="1"/>
    <n v="0"/>
    <n v="1"/>
    <n v="0"/>
    <n v="8"/>
    <n v="8"/>
    <n v="11"/>
    <x v="11"/>
    <n v="29"/>
    <n v="29"/>
    <n v="90"/>
    <n v="90"/>
    <x v="2"/>
    <m/>
    <m/>
    <m/>
    <n v="0"/>
  </r>
  <r>
    <x v="74"/>
    <x v="18"/>
    <n v="1"/>
    <n v="0"/>
    <n v="1"/>
    <n v="0"/>
    <n v="8"/>
    <n v="8"/>
    <n v="9"/>
    <x v="12"/>
    <n v="29"/>
    <n v="29"/>
    <n v="1"/>
    <n v="1"/>
    <x v="2"/>
    <m/>
    <m/>
    <m/>
    <n v="0"/>
  </r>
  <r>
    <x v="75"/>
    <x v="0"/>
    <n v="1"/>
    <n v="0"/>
    <n v="1"/>
    <n v="0"/>
    <n v="5"/>
    <n v="5"/>
    <n v="5"/>
    <x v="3"/>
    <n v="30"/>
    <n v="30"/>
    <n v="90"/>
    <n v="90"/>
    <x v="2"/>
    <m/>
    <m/>
    <m/>
    <n v="0"/>
  </r>
  <r>
    <x v="75"/>
    <x v="0"/>
    <n v="1"/>
    <n v="0"/>
    <n v="1"/>
    <n v="0"/>
    <n v="5"/>
    <n v="5"/>
    <n v="4"/>
    <x v="8"/>
    <n v="40"/>
    <n v="40"/>
    <n v="120"/>
    <n v="120"/>
    <x v="2"/>
    <m/>
    <m/>
    <m/>
    <n v="0"/>
  </r>
  <r>
    <x v="75"/>
    <x v="0"/>
    <n v="1"/>
    <n v="0"/>
    <n v="1"/>
    <n v="0"/>
    <n v="5"/>
    <n v="5"/>
    <n v="3"/>
    <x v="6"/>
    <n v="45"/>
    <n v="45"/>
    <n v="300"/>
    <n v="300"/>
    <x v="2"/>
    <m/>
    <m/>
    <m/>
    <n v="0"/>
  </r>
  <r>
    <x v="75"/>
    <x v="0"/>
    <n v="1"/>
    <n v="0"/>
    <n v="1"/>
    <n v="0"/>
    <n v="5.5"/>
    <n v="5"/>
    <n v="2"/>
    <x v="7"/>
    <n v="55"/>
    <n v="55"/>
    <n v="300"/>
    <n v="300"/>
    <x v="2"/>
    <m/>
    <m/>
    <m/>
    <n v="0"/>
  </r>
  <r>
    <x v="75"/>
    <x v="0"/>
    <n v="1"/>
    <n v="0"/>
    <n v="1"/>
    <n v="0"/>
    <n v="6"/>
    <n v="5.5"/>
    <n v="4"/>
    <x v="8"/>
    <n v="50"/>
    <n v="50"/>
    <n v="300"/>
    <n v="300"/>
    <x v="2"/>
    <m/>
    <m/>
    <m/>
    <n v="0"/>
  </r>
  <r>
    <x v="75"/>
    <x v="0"/>
    <n v="1"/>
    <n v="0"/>
    <n v="1"/>
    <n v="0"/>
    <n v="6.5"/>
    <n v="6"/>
    <n v="4"/>
    <x v="8"/>
    <n v="50"/>
    <n v="50"/>
    <n v="300"/>
    <n v="300"/>
    <x v="2"/>
    <m/>
    <m/>
    <m/>
    <n v="0"/>
  </r>
  <r>
    <x v="75"/>
    <x v="0"/>
    <n v="1"/>
    <n v="0"/>
    <n v="1"/>
    <n v="0"/>
    <n v="6.5"/>
    <n v="6.5"/>
    <n v="1"/>
    <x v="9"/>
    <m/>
    <n v="65"/>
    <n v="180"/>
    <n v="180"/>
    <x v="2"/>
    <m/>
    <m/>
    <m/>
    <n v="0"/>
  </r>
  <r>
    <x v="75"/>
    <x v="4"/>
    <n v="1"/>
    <n v="0"/>
    <n v="1"/>
    <n v="0"/>
    <n v="5"/>
    <n v="5"/>
    <n v="8"/>
    <x v="1"/>
    <n v="60"/>
    <n v="60"/>
    <n v="90"/>
    <n v="90"/>
    <x v="2"/>
    <s v="RDL"/>
    <m/>
    <m/>
    <n v="0"/>
  </r>
  <r>
    <x v="75"/>
    <x v="4"/>
    <n v="1"/>
    <n v="0"/>
    <n v="1"/>
    <n v="0"/>
    <n v="6"/>
    <n v="5"/>
    <n v="6"/>
    <x v="5"/>
    <n v="80"/>
    <n v="80"/>
    <n v="120"/>
    <n v="120"/>
    <x v="2"/>
    <s v="RDL"/>
    <m/>
    <m/>
    <n v="0"/>
  </r>
  <r>
    <x v="75"/>
    <x v="4"/>
    <n v="1"/>
    <n v="0"/>
    <n v="1"/>
    <n v="0"/>
    <n v="6"/>
    <n v="5"/>
    <n v="4"/>
    <x v="8"/>
    <n v="85"/>
    <n v="85"/>
    <n v="120"/>
    <n v="120"/>
    <x v="2"/>
    <s v="RDL"/>
    <m/>
    <m/>
    <n v="0"/>
  </r>
  <r>
    <x v="75"/>
    <x v="4"/>
    <n v="1"/>
    <n v="0"/>
    <n v="1"/>
    <n v="0"/>
    <n v="5"/>
    <n v="5"/>
    <n v="5"/>
    <x v="3"/>
    <n v="90"/>
    <n v="90"/>
    <n v="120"/>
    <n v="120"/>
    <x v="2"/>
    <s v="Tradi"/>
    <m/>
    <m/>
    <n v="0"/>
  </r>
  <r>
    <x v="75"/>
    <x v="4"/>
    <n v="1"/>
    <n v="0"/>
    <n v="1"/>
    <n v="0"/>
    <n v="5"/>
    <n v="5"/>
    <n v="3"/>
    <x v="6"/>
    <n v="100"/>
    <n v="100"/>
    <n v="180"/>
    <n v="180"/>
    <x v="2"/>
    <s v="Tradi"/>
    <m/>
    <m/>
    <n v="0"/>
  </r>
  <r>
    <x v="75"/>
    <x v="4"/>
    <n v="1"/>
    <n v="0"/>
    <n v="1"/>
    <n v="0"/>
    <n v="5.5"/>
    <n v="5"/>
    <n v="4"/>
    <x v="8"/>
    <n v="110"/>
    <n v="110"/>
    <n v="300"/>
    <n v="300"/>
    <x v="2"/>
    <s v="Tradi"/>
    <m/>
    <m/>
    <n v="0"/>
  </r>
  <r>
    <x v="75"/>
    <x v="1"/>
    <n v="1"/>
    <n v="0"/>
    <n v="1"/>
    <n v="0"/>
    <n v="6.5"/>
    <n v="6"/>
    <n v="12"/>
    <x v="0"/>
    <n v="39"/>
    <n v="39"/>
    <n v="90"/>
    <n v="90"/>
    <x v="2"/>
    <m/>
    <m/>
    <m/>
    <n v="0"/>
  </r>
  <r>
    <x v="75"/>
    <x v="1"/>
    <n v="1"/>
    <n v="0"/>
    <n v="1"/>
    <n v="0"/>
    <n v="6"/>
    <n v="7"/>
    <n v="10"/>
    <x v="2"/>
    <n v="39"/>
    <n v="39"/>
    <n v="90"/>
    <n v="90"/>
    <x v="2"/>
    <m/>
    <m/>
    <m/>
    <n v="0"/>
  </r>
  <r>
    <x v="75"/>
    <x v="1"/>
    <n v="1"/>
    <n v="0"/>
    <n v="1"/>
    <n v="0"/>
    <n v="7"/>
    <n v="7"/>
    <n v="8"/>
    <x v="1"/>
    <n v="45"/>
    <n v="45"/>
    <n v="120"/>
    <n v="120"/>
    <x v="2"/>
    <m/>
    <m/>
    <m/>
    <n v="0"/>
  </r>
  <r>
    <x v="75"/>
    <x v="14"/>
    <n v="1"/>
    <n v="0"/>
    <n v="1"/>
    <n v="0"/>
    <n v="7"/>
    <n v="6"/>
    <n v="12"/>
    <x v="0"/>
    <n v="18"/>
    <n v="18"/>
    <n v="90"/>
    <n v="90"/>
    <x v="2"/>
    <m/>
    <m/>
    <m/>
    <n v="0"/>
  </r>
  <r>
    <x v="75"/>
    <x v="14"/>
    <n v="1"/>
    <n v="0"/>
    <n v="1"/>
    <n v="0"/>
    <n v="8"/>
    <n v="6.5"/>
    <n v="10"/>
    <x v="2"/>
    <n v="18"/>
    <n v="18"/>
    <n v="90"/>
    <n v="90"/>
    <x v="2"/>
    <m/>
    <m/>
    <m/>
    <n v="0"/>
  </r>
  <r>
    <x v="75"/>
    <x v="14"/>
    <n v="1"/>
    <n v="0"/>
    <n v="1"/>
    <n v="0"/>
    <n v="8.5"/>
    <n v="7"/>
    <n v="8"/>
    <x v="1"/>
    <n v="18"/>
    <n v="18"/>
    <n v="1"/>
    <n v="1"/>
    <x v="2"/>
    <m/>
    <m/>
    <m/>
    <n v="0"/>
  </r>
  <r>
    <x v="76"/>
    <x v="10"/>
    <n v="1"/>
    <n v="0"/>
    <n v="1"/>
    <n v="0"/>
    <n v="5"/>
    <n v="5"/>
    <n v="5"/>
    <x v="3"/>
    <n v="70"/>
    <n v="70"/>
    <n v="90"/>
    <n v="90"/>
    <x v="3"/>
    <m/>
    <m/>
    <m/>
    <n v="0"/>
  </r>
  <r>
    <x v="76"/>
    <x v="10"/>
    <n v="1"/>
    <n v="0"/>
    <n v="1"/>
    <n v="0"/>
    <n v="5"/>
    <n v="5"/>
    <n v="4"/>
    <x v="8"/>
    <n v="90"/>
    <n v="90"/>
    <n v="180"/>
    <n v="180"/>
    <x v="3"/>
    <m/>
    <m/>
    <m/>
    <n v="0"/>
  </r>
  <r>
    <x v="76"/>
    <x v="10"/>
    <n v="1"/>
    <n v="0"/>
    <n v="1"/>
    <n v="0"/>
    <n v="5.5"/>
    <n v="5"/>
    <n v="3"/>
    <x v="7"/>
    <n v="105"/>
    <n v="105"/>
    <n v="300"/>
    <n v="300"/>
    <x v="3"/>
    <m/>
    <m/>
    <m/>
    <n v="0"/>
  </r>
  <r>
    <x v="76"/>
    <x v="10"/>
    <n v="1"/>
    <n v="0"/>
    <n v="1"/>
    <n v="0"/>
    <n v="6.5"/>
    <n v="6.5"/>
    <n v="2"/>
    <x v="7"/>
    <n v="110"/>
    <n v="110"/>
    <n v="300"/>
    <n v="300"/>
    <x v="3"/>
    <m/>
    <m/>
    <m/>
    <n v="0"/>
  </r>
  <r>
    <x v="76"/>
    <x v="10"/>
    <n v="1"/>
    <n v="0"/>
    <n v="1"/>
    <n v="0"/>
    <n v="7.5"/>
    <n v="7.5"/>
    <n v="1"/>
    <x v="9"/>
    <n v="120"/>
    <n v="120"/>
    <n v="300"/>
    <n v="300"/>
    <x v="3"/>
    <m/>
    <m/>
    <m/>
    <n v="0"/>
  </r>
  <r>
    <x v="76"/>
    <x v="10"/>
    <n v="1"/>
    <n v="0"/>
    <n v="1"/>
    <n v="0"/>
    <n v="8"/>
    <n v="7.5"/>
    <n v="1"/>
    <x v="9"/>
    <n v="125"/>
    <n v="125"/>
    <n v="480"/>
    <n v="480"/>
    <x v="3"/>
    <m/>
    <m/>
    <m/>
    <n v="0"/>
  </r>
  <r>
    <x v="76"/>
    <x v="10"/>
    <n v="1"/>
    <n v="0"/>
    <n v="1"/>
    <n v="0"/>
    <n v="9"/>
    <n v="8"/>
    <n v="1"/>
    <x v="9"/>
    <n v="132.5"/>
    <n v="130"/>
    <n v="480"/>
    <n v="480"/>
    <x v="3"/>
    <m/>
    <m/>
    <m/>
    <n v="0"/>
  </r>
  <r>
    <x v="76"/>
    <x v="10"/>
    <n v="1"/>
    <n v="0"/>
    <n v="1"/>
    <n v="0"/>
    <n v="10"/>
    <n v="9"/>
    <n v="1"/>
    <x v="9"/>
    <n v="140"/>
    <n v="135"/>
    <n v="480"/>
    <n v="480"/>
    <x v="3"/>
    <m/>
    <m/>
    <m/>
    <n v="0"/>
  </r>
  <r>
    <x v="76"/>
    <x v="0"/>
    <n v="1"/>
    <n v="0"/>
    <n v="1"/>
    <n v="0"/>
    <n v="5"/>
    <n v="5"/>
    <n v="5"/>
    <x v="3"/>
    <n v="40"/>
    <n v="40"/>
    <n v="90"/>
    <n v="90"/>
    <x v="3"/>
    <m/>
    <m/>
    <m/>
    <n v="0"/>
  </r>
  <r>
    <x v="76"/>
    <x v="0"/>
    <n v="1"/>
    <n v="0"/>
    <n v="1"/>
    <n v="0"/>
    <n v="5"/>
    <n v="5"/>
    <n v="4"/>
    <x v="8"/>
    <n v="50"/>
    <n v="50"/>
    <n v="180"/>
    <n v="180"/>
    <x v="3"/>
    <m/>
    <m/>
    <m/>
    <n v="0"/>
  </r>
  <r>
    <x v="76"/>
    <x v="0"/>
    <n v="1"/>
    <n v="0"/>
    <n v="1"/>
    <n v="0"/>
    <n v="5.5"/>
    <n v="5.5"/>
    <n v="3"/>
    <x v="6"/>
    <n v="60"/>
    <n v="60"/>
    <n v="300"/>
    <n v="300"/>
    <x v="3"/>
    <m/>
    <m/>
    <m/>
    <n v="0"/>
  </r>
  <r>
    <x v="76"/>
    <x v="0"/>
    <n v="1"/>
    <n v="0"/>
    <n v="1"/>
    <n v="0"/>
    <n v="6.5"/>
    <n v="6.5"/>
    <n v="2"/>
    <x v="7"/>
    <n v="65"/>
    <n v="65"/>
    <n v="300"/>
    <n v="300"/>
    <x v="3"/>
    <m/>
    <m/>
    <m/>
    <n v="0"/>
  </r>
  <r>
    <x v="76"/>
    <x v="0"/>
    <n v="1"/>
    <n v="0"/>
    <n v="1"/>
    <n v="0"/>
    <n v="7.5"/>
    <n v="7.5"/>
    <n v="1"/>
    <x v="9"/>
    <n v="70"/>
    <n v="70"/>
    <n v="300"/>
    <n v="300"/>
    <x v="3"/>
    <m/>
    <m/>
    <m/>
    <n v="0"/>
  </r>
  <r>
    <x v="76"/>
    <x v="0"/>
    <n v="1"/>
    <n v="0"/>
    <n v="1"/>
    <n v="0"/>
    <n v="8"/>
    <n v="8"/>
    <n v="1"/>
    <x v="9"/>
    <n v="72.5"/>
    <n v="72.5"/>
    <n v="480"/>
    <n v="480"/>
    <x v="3"/>
    <m/>
    <m/>
    <m/>
    <n v="0"/>
  </r>
  <r>
    <x v="76"/>
    <x v="0"/>
    <n v="1"/>
    <n v="0"/>
    <n v="1"/>
    <n v="0"/>
    <n v="9"/>
    <n v="9.5"/>
    <n v="1"/>
    <x v="9"/>
    <n v="77.5"/>
    <n v="75"/>
    <n v="480"/>
    <n v="480"/>
    <x v="3"/>
    <m/>
    <m/>
    <m/>
    <n v="0"/>
  </r>
  <r>
    <x v="76"/>
    <x v="0"/>
    <n v="1"/>
    <n v="0"/>
    <n v="1"/>
    <n v="0"/>
    <n v="10"/>
    <n v="10"/>
    <n v="1"/>
    <x v="14"/>
    <n v="80"/>
    <n v="77.5"/>
    <n v="480"/>
    <n v="480"/>
    <x v="3"/>
    <m/>
    <m/>
    <m/>
    <n v="0"/>
  </r>
  <r>
    <x v="76"/>
    <x v="4"/>
    <n v="1"/>
    <n v="0"/>
    <n v="1"/>
    <n v="0"/>
    <n v="5"/>
    <n v="5"/>
    <n v="5"/>
    <x v="3"/>
    <n v="70"/>
    <n v="70"/>
    <n v="90"/>
    <n v="90"/>
    <x v="3"/>
    <m/>
    <m/>
    <m/>
    <n v="0"/>
  </r>
  <r>
    <x v="76"/>
    <x v="4"/>
    <n v="1"/>
    <n v="0"/>
    <n v="1"/>
    <n v="0"/>
    <n v="5"/>
    <n v="5"/>
    <n v="4"/>
    <x v="6"/>
    <n v="90"/>
    <n v="110"/>
    <n v="180"/>
    <n v="180"/>
    <x v="3"/>
    <m/>
    <m/>
    <m/>
    <n v="0"/>
  </r>
  <r>
    <x v="76"/>
    <x v="4"/>
    <n v="1"/>
    <n v="0"/>
    <n v="1"/>
    <n v="0"/>
    <n v="5.5"/>
    <n v="5.5"/>
    <n v="3"/>
    <x v="7"/>
    <n v="110"/>
    <n v="120"/>
    <n v="300"/>
    <n v="300"/>
    <x v="3"/>
    <m/>
    <m/>
    <m/>
    <n v="0"/>
  </r>
  <r>
    <x v="76"/>
    <x v="4"/>
    <n v="1"/>
    <n v="0"/>
    <n v="1"/>
    <n v="0"/>
    <n v="6.5"/>
    <n v="6.5"/>
    <n v="2"/>
    <x v="9"/>
    <n v="120"/>
    <n v="130"/>
    <n v="300"/>
    <n v="300"/>
    <x v="3"/>
    <m/>
    <m/>
    <m/>
    <n v="0"/>
  </r>
  <r>
    <x v="76"/>
    <x v="4"/>
    <n v="1"/>
    <n v="0"/>
    <n v="1"/>
    <n v="0"/>
    <n v="7.5"/>
    <n v="7.5"/>
    <n v="1"/>
    <x v="14"/>
    <n v="130"/>
    <n v="0"/>
    <n v="300"/>
    <n v="300"/>
    <x v="3"/>
    <m/>
    <m/>
    <m/>
    <n v="0"/>
  </r>
  <r>
    <x v="76"/>
    <x v="4"/>
    <n v="1"/>
    <n v="0"/>
    <n v="1"/>
    <n v="0"/>
    <n v="8"/>
    <n v="8"/>
    <n v="1"/>
    <x v="9"/>
    <n v="137.5"/>
    <n v="137.5"/>
    <n v="480"/>
    <n v="480"/>
    <x v="3"/>
    <m/>
    <m/>
    <m/>
    <n v="0"/>
  </r>
  <r>
    <x v="76"/>
    <x v="4"/>
    <n v="1"/>
    <n v="0"/>
    <n v="1"/>
    <n v="0"/>
    <n v="9"/>
    <n v="9"/>
    <n v="1"/>
    <x v="9"/>
    <n v="147.5"/>
    <n v="147.5"/>
    <n v="480"/>
    <n v="480"/>
    <x v="3"/>
    <m/>
    <m/>
    <m/>
    <n v="0"/>
  </r>
  <r>
    <x v="76"/>
    <x v="4"/>
    <n v="1"/>
    <n v="0"/>
    <n v="1"/>
    <n v="0"/>
    <n v="10"/>
    <n v="10"/>
    <n v="1"/>
    <x v="9"/>
    <n v="155"/>
    <n v="160"/>
    <n v="480"/>
    <n v="480"/>
    <x v="3"/>
    <m/>
    <m/>
    <m/>
    <n v="0"/>
  </r>
  <r>
    <x v="77"/>
    <x v="10"/>
    <n v="1"/>
    <n v="0"/>
    <n v="1"/>
    <n v="0"/>
    <n v="5"/>
    <n v="5"/>
    <n v="5"/>
    <x v="3"/>
    <n v="50"/>
    <n v="50"/>
    <n v="90"/>
    <n v="90"/>
    <x v="4"/>
    <m/>
    <m/>
    <m/>
    <n v="0"/>
  </r>
  <r>
    <x v="77"/>
    <x v="10"/>
    <n v="1"/>
    <n v="0"/>
    <n v="1"/>
    <n v="0"/>
    <n v="5"/>
    <n v="5"/>
    <n v="4"/>
    <x v="8"/>
    <n v="70"/>
    <n v="70"/>
    <n v="120"/>
    <n v="120"/>
    <x v="4"/>
    <m/>
    <m/>
    <m/>
    <n v="0"/>
  </r>
  <r>
    <x v="77"/>
    <x v="10"/>
    <n v="1"/>
    <n v="0"/>
    <n v="1"/>
    <n v="0"/>
    <n v="5.5"/>
    <n v="6"/>
    <n v="3"/>
    <x v="6"/>
    <n v="90"/>
    <n v="90"/>
    <n v="180"/>
    <n v="180"/>
    <x v="4"/>
    <m/>
    <m/>
    <m/>
    <n v="0"/>
  </r>
  <r>
    <x v="77"/>
    <x v="10"/>
    <n v="1"/>
    <n v="0"/>
    <n v="1"/>
    <n v="0"/>
    <n v="5"/>
    <n v="5"/>
    <n v="6"/>
    <x v="5"/>
    <n v="70"/>
    <n v="70"/>
    <n v="180"/>
    <n v="180"/>
    <x v="4"/>
    <m/>
    <m/>
    <m/>
    <n v="0"/>
  </r>
  <r>
    <x v="77"/>
    <x v="10"/>
    <n v="1"/>
    <n v="0"/>
    <n v="1"/>
    <n v="0"/>
    <n v="5.5"/>
    <n v="5.5"/>
    <n v="6"/>
    <x v="5"/>
    <n v="70"/>
    <n v="70"/>
    <n v="180"/>
    <n v="180"/>
    <x v="4"/>
    <m/>
    <m/>
    <m/>
    <n v="0"/>
  </r>
  <r>
    <x v="77"/>
    <x v="10"/>
    <n v="1"/>
    <n v="0"/>
    <n v="1"/>
    <n v="0"/>
    <n v="6"/>
    <n v="6"/>
    <n v="6"/>
    <x v="5"/>
    <n v="70"/>
    <n v="70"/>
    <n v="180"/>
    <n v="180"/>
    <x v="4"/>
    <m/>
    <m/>
    <m/>
    <n v="0"/>
  </r>
  <r>
    <x v="77"/>
    <x v="1"/>
    <n v="1"/>
    <n v="0"/>
    <n v="1"/>
    <n v="0"/>
    <n v="5"/>
    <n v="5"/>
    <n v="12"/>
    <x v="0"/>
    <m/>
    <n v="4"/>
    <n v="90"/>
    <n v="90"/>
    <x v="4"/>
    <m/>
    <m/>
    <m/>
    <n v="0"/>
  </r>
  <r>
    <x v="77"/>
    <x v="1"/>
    <n v="1"/>
    <n v="0"/>
    <n v="1"/>
    <n v="0"/>
    <n v="6"/>
    <n v="6"/>
    <n v="10"/>
    <x v="2"/>
    <m/>
    <n v="4"/>
    <n v="90"/>
    <n v="90"/>
    <x v="4"/>
    <m/>
    <m/>
    <m/>
    <n v="0"/>
  </r>
  <r>
    <x v="77"/>
    <x v="1"/>
    <n v="1"/>
    <n v="0"/>
    <n v="1"/>
    <n v="0"/>
    <n v="7"/>
    <n v="7"/>
    <n v="8"/>
    <x v="1"/>
    <m/>
    <n v="4"/>
    <n v="120"/>
    <n v="120"/>
    <x v="4"/>
    <m/>
    <m/>
    <m/>
    <n v="0"/>
  </r>
  <r>
    <x v="77"/>
    <x v="11"/>
    <n v="1"/>
    <n v="0"/>
    <n v="1"/>
    <n v="0"/>
    <n v="5"/>
    <n v="5"/>
    <n v="10"/>
    <x v="2"/>
    <m/>
    <n v="40"/>
    <n v="10"/>
    <n v="10"/>
    <x v="4"/>
    <s v="SUPER7"/>
    <m/>
    <m/>
    <n v="0"/>
  </r>
  <r>
    <x v="77"/>
    <x v="18"/>
    <n v="1"/>
    <n v="0"/>
    <n v="1"/>
    <n v="0"/>
    <n v="5"/>
    <n v="5"/>
    <n v="10"/>
    <x v="2"/>
    <m/>
    <n v="40"/>
    <n v="120"/>
    <n v="120"/>
    <x v="4"/>
    <s v="SUPER7"/>
    <m/>
    <m/>
    <n v="0"/>
  </r>
  <r>
    <x v="77"/>
    <x v="11"/>
    <n v="1"/>
    <n v="0"/>
    <n v="1"/>
    <n v="0"/>
    <n v="6"/>
    <n v="6"/>
    <n v="8"/>
    <x v="1"/>
    <m/>
    <n v="40"/>
    <n v="10"/>
    <n v="10"/>
    <x v="4"/>
    <s v="SUPER7"/>
    <m/>
    <m/>
    <n v="0"/>
  </r>
  <r>
    <x v="77"/>
    <x v="18"/>
    <n v="1"/>
    <n v="0"/>
    <n v="1"/>
    <n v="0"/>
    <n v="6"/>
    <n v="6"/>
    <n v="8"/>
    <x v="1"/>
    <m/>
    <n v="40"/>
    <n v="120"/>
    <n v="120"/>
    <x v="4"/>
    <s v="SUPER7"/>
    <m/>
    <m/>
    <n v="0"/>
  </r>
  <r>
    <x v="77"/>
    <x v="11"/>
    <n v="1"/>
    <n v="0"/>
    <n v="1"/>
    <n v="0"/>
    <n v="7"/>
    <n v="7"/>
    <n v="8"/>
    <x v="1"/>
    <m/>
    <n v="40"/>
    <n v="10"/>
    <n v="10"/>
    <x v="4"/>
    <s v="SUPER7"/>
    <m/>
    <m/>
    <n v="0"/>
  </r>
  <r>
    <x v="77"/>
    <x v="18"/>
    <n v="1"/>
    <n v="0"/>
    <n v="1"/>
    <n v="0"/>
    <n v="7"/>
    <n v="7"/>
    <n v="8"/>
    <x v="1"/>
    <m/>
    <n v="40"/>
    <n v="120"/>
    <n v="120"/>
    <x v="4"/>
    <s v="SUPER7"/>
    <m/>
    <m/>
    <n v="0"/>
  </r>
  <r>
    <x v="77"/>
    <x v="38"/>
    <n v="1"/>
    <n v="0"/>
    <n v="1"/>
    <n v="0"/>
    <n v="5"/>
    <n v="5"/>
    <n v="10"/>
    <x v="2"/>
    <m/>
    <n v="18"/>
    <n v="10"/>
    <n v="10"/>
    <x v="4"/>
    <s v="SUPER7"/>
    <m/>
    <m/>
    <n v="0"/>
  </r>
  <r>
    <x v="77"/>
    <x v="39"/>
    <n v="1"/>
    <n v="0"/>
    <n v="1"/>
    <n v="0"/>
    <n v="5"/>
    <n v="5"/>
    <n v="10"/>
    <x v="2"/>
    <m/>
    <n v="36"/>
    <n v="120"/>
    <n v="120"/>
    <x v="4"/>
    <s v="SUPER7"/>
    <m/>
    <m/>
    <n v="0"/>
  </r>
  <r>
    <x v="77"/>
    <x v="38"/>
    <n v="1"/>
    <n v="0"/>
    <n v="1"/>
    <n v="0"/>
    <n v="6"/>
    <n v="6"/>
    <n v="8"/>
    <x v="1"/>
    <m/>
    <n v="36"/>
    <n v="10"/>
    <n v="10"/>
    <x v="4"/>
    <s v="SUPER7"/>
    <m/>
    <m/>
    <n v="0"/>
  </r>
  <r>
    <x v="77"/>
    <x v="39"/>
    <n v="1"/>
    <n v="0"/>
    <n v="1"/>
    <n v="0"/>
    <n v="6"/>
    <n v="6"/>
    <n v="8"/>
    <x v="1"/>
    <m/>
    <n v="36"/>
    <n v="120"/>
    <n v="120"/>
    <x v="4"/>
    <s v="SUPER7"/>
    <m/>
    <m/>
    <n v="0"/>
  </r>
  <r>
    <x v="77"/>
    <x v="38"/>
    <n v="1"/>
    <n v="0"/>
    <n v="1"/>
    <n v="0"/>
    <n v="7"/>
    <n v="7"/>
    <n v="8"/>
    <x v="1"/>
    <m/>
    <n v="41"/>
    <n v="10"/>
    <n v="10"/>
    <x v="4"/>
    <s v="SUPER7"/>
    <m/>
    <m/>
    <n v="0"/>
  </r>
  <r>
    <x v="77"/>
    <x v="39"/>
    <n v="1"/>
    <n v="0"/>
    <n v="1"/>
    <n v="0"/>
    <n v="7"/>
    <n v="7"/>
    <n v="8"/>
    <x v="1"/>
    <m/>
    <n v="41"/>
    <n v="1"/>
    <n v="1"/>
    <x v="4"/>
    <s v="SUPER7"/>
    <m/>
    <m/>
    <n v="0"/>
  </r>
  <r>
    <x v="78"/>
    <x v="0"/>
    <n v="1"/>
    <n v="0"/>
    <n v="1"/>
    <n v="0"/>
    <n v="5"/>
    <n v="5"/>
    <n v="5"/>
    <x v="3"/>
    <n v="20"/>
    <n v="20"/>
    <n v="90"/>
    <n v="90"/>
    <x v="4"/>
    <m/>
    <m/>
    <m/>
    <n v="0"/>
  </r>
  <r>
    <x v="78"/>
    <x v="0"/>
    <n v="1"/>
    <n v="0"/>
    <n v="1"/>
    <n v="0"/>
    <n v="5"/>
    <n v="5"/>
    <n v="4"/>
    <x v="8"/>
    <n v="30"/>
    <n v="30"/>
    <n v="90"/>
    <n v="90"/>
    <x v="4"/>
    <m/>
    <m/>
    <m/>
    <n v="0"/>
  </r>
  <r>
    <x v="78"/>
    <x v="0"/>
    <n v="1"/>
    <n v="0"/>
    <n v="1"/>
    <n v="0"/>
    <n v="5"/>
    <n v="5"/>
    <n v="3"/>
    <x v="6"/>
    <n v="40"/>
    <n v="40"/>
    <n v="120"/>
    <n v="120"/>
    <x v="4"/>
    <m/>
    <m/>
    <m/>
    <n v="0"/>
  </r>
  <r>
    <x v="78"/>
    <x v="0"/>
    <n v="1"/>
    <n v="0"/>
    <n v="1"/>
    <n v="0"/>
    <n v="5"/>
    <n v="5"/>
    <n v="2"/>
    <x v="7"/>
    <n v="45"/>
    <n v="45"/>
    <n v="180"/>
    <n v="180"/>
    <x v="4"/>
    <m/>
    <m/>
    <m/>
    <n v="0"/>
  </r>
  <r>
    <x v="78"/>
    <x v="0"/>
    <n v="1"/>
    <n v="0"/>
    <n v="1"/>
    <n v="0"/>
    <n v="5.5"/>
    <n v="5"/>
    <n v="1"/>
    <x v="9"/>
    <n v="50"/>
    <n v="50"/>
    <n v="180"/>
    <n v="180"/>
    <x v="4"/>
    <m/>
    <m/>
    <m/>
    <n v="0"/>
  </r>
  <r>
    <x v="78"/>
    <x v="0"/>
    <n v="1"/>
    <n v="0"/>
    <n v="1"/>
    <n v="0"/>
    <n v="6"/>
    <n v="5.5"/>
    <n v="7"/>
    <x v="10"/>
    <n v="40"/>
    <n v="40"/>
    <n v="180"/>
    <n v="180"/>
    <x v="4"/>
    <m/>
    <m/>
    <m/>
    <n v="0"/>
  </r>
  <r>
    <x v="78"/>
    <x v="0"/>
    <n v="1"/>
    <n v="0"/>
    <n v="1"/>
    <n v="0"/>
    <n v="6"/>
    <n v="7.5"/>
    <n v="2"/>
    <x v="7"/>
    <m/>
    <n v="60"/>
    <n v="180"/>
    <n v="180"/>
    <x v="4"/>
    <m/>
    <m/>
    <m/>
    <n v="0"/>
  </r>
  <r>
    <x v="78"/>
    <x v="20"/>
    <n v="1"/>
    <n v="0"/>
    <n v="1"/>
    <n v="0"/>
    <n v="5"/>
    <n v="5"/>
    <n v="12"/>
    <x v="0"/>
    <m/>
    <n v="6"/>
    <n v="90"/>
    <n v="90"/>
    <x v="4"/>
    <m/>
    <m/>
    <m/>
    <n v="0"/>
  </r>
  <r>
    <x v="78"/>
    <x v="20"/>
    <n v="1"/>
    <n v="0"/>
    <n v="1"/>
    <n v="0"/>
    <n v="6"/>
    <n v="6"/>
    <n v="10"/>
    <x v="2"/>
    <m/>
    <n v="6"/>
    <n v="90"/>
    <n v="90"/>
    <x v="4"/>
    <m/>
    <m/>
    <m/>
    <n v="0"/>
  </r>
  <r>
    <x v="78"/>
    <x v="20"/>
    <n v="1"/>
    <n v="0"/>
    <n v="1"/>
    <n v="0"/>
    <n v="7"/>
    <n v="7"/>
    <n v="8"/>
    <x v="1"/>
    <m/>
    <n v="6"/>
    <n v="120"/>
    <n v="120"/>
    <x v="4"/>
    <m/>
    <m/>
    <m/>
    <n v="0"/>
  </r>
  <r>
    <x v="78"/>
    <x v="40"/>
    <n v="1"/>
    <n v="0"/>
    <n v="1"/>
    <n v="0"/>
    <n v="5"/>
    <n v="5"/>
    <n v="10"/>
    <x v="2"/>
    <m/>
    <n v="3"/>
    <n v="10"/>
    <n v="10"/>
    <x v="4"/>
    <s v="SUPER7"/>
    <m/>
    <m/>
    <n v="0"/>
  </r>
  <r>
    <x v="78"/>
    <x v="41"/>
    <n v="1"/>
    <n v="0"/>
    <n v="1"/>
    <n v="0"/>
    <n v="5"/>
    <n v="5"/>
    <n v="10"/>
    <x v="2"/>
    <m/>
    <n v="3"/>
    <n v="120"/>
    <n v="120"/>
    <x v="4"/>
    <s v="SUPER7"/>
    <m/>
    <m/>
    <n v="0"/>
  </r>
  <r>
    <x v="78"/>
    <x v="40"/>
    <n v="1"/>
    <n v="0"/>
    <n v="1"/>
    <n v="0"/>
    <n v="6"/>
    <n v="6"/>
    <n v="8"/>
    <x v="1"/>
    <m/>
    <n v="3"/>
    <n v="10"/>
    <n v="10"/>
    <x v="4"/>
    <s v="SUPER7"/>
    <m/>
    <m/>
    <n v="0"/>
  </r>
  <r>
    <x v="78"/>
    <x v="41"/>
    <n v="1"/>
    <n v="0"/>
    <n v="1"/>
    <n v="0"/>
    <n v="6"/>
    <n v="6"/>
    <n v="8"/>
    <x v="1"/>
    <m/>
    <n v="3"/>
    <n v="120"/>
    <n v="120"/>
    <x v="4"/>
    <s v="SUPER7"/>
    <m/>
    <m/>
    <n v="0"/>
  </r>
  <r>
    <x v="78"/>
    <x v="40"/>
    <n v="1"/>
    <n v="0"/>
    <n v="1"/>
    <n v="0"/>
    <n v="7"/>
    <n v="7"/>
    <n v="8"/>
    <x v="1"/>
    <m/>
    <n v="3"/>
    <n v="10"/>
    <n v="10"/>
    <x v="4"/>
    <s v="SUPER7"/>
    <m/>
    <m/>
    <n v="0"/>
  </r>
  <r>
    <x v="78"/>
    <x v="41"/>
    <n v="1"/>
    <n v="0"/>
    <n v="1"/>
    <n v="0"/>
    <n v="7"/>
    <n v="7"/>
    <n v="8"/>
    <x v="1"/>
    <m/>
    <n v="3"/>
    <n v="120"/>
    <n v="120"/>
    <x v="4"/>
    <s v="SUPER7"/>
    <m/>
    <m/>
    <n v="0"/>
  </r>
  <r>
    <x v="78"/>
    <x v="36"/>
    <n v="1"/>
    <n v="0"/>
    <n v="1"/>
    <n v="0"/>
    <n v="5"/>
    <n v="5"/>
    <n v="10"/>
    <x v="2"/>
    <m/>
    <n v="20"/>
    <n v="10"/>
    <n v="10"/>
    <x v="4"/>
    <s v="SUPER7"/>
    <m/>
    <m/>
    <n v="0"/>
  </r>
  <r>
    <x v="78"/>
    <x v="37"/>
    <n v="1"/>
    <n v="0"/>
    <n v="1"/>
    <n v="0"/>
    <n v="5"/>
    <n v="5"/>
    <n v="10"/>
    <x v="2"/>
    <m/>
    <n v="20"/>
    <n v="120"/>
    <n v="120"/>
    <x v="4"/>
    <s v="SUPER7"/>
    <m/>
    <m/>
    <n v="0"/>
  </r>
  <r>
    <x v="78"/>
    <x v="36"/>
    <n v="1"/>
    <n v="0"/>
    <n v="1"/>
    <n v="0"/>
    <n v="6"/>
    <n v="6"/>
    <n v="8"/>
    <x v="1"/>
    <m/>
    <n v="20"/>
    <n v="10"/>
    <n v="10"/>
    <x v="4"/>
    <s v="SUPER7"/>
    <m/>
    <m/>
    <n v="0"/>
  </r>
  <r>
    <x v="78"/>
    <x v="37"/>
    <n v="1"/>
    <n v="0"/>
    <n v="1"/>
    <n v="0"/>
    <n v="6"/>
    <n v="6"/>
    <n v="8"/>
    <x v="1"/>
    <m/>
    <n v="20"/>
    <n v="120"/>
    <n v="120"/>
    <x v="4"/>
    <s v="SUPER7"/>
    <m/>
    <m/>
    <n v="0"/>
  </r>
  <r>
    <x v="78"/>
    <x v="36"/>
    <n v="1"/>
    <n v="0"/>
    <n v="1"/>
    <n v="0"/>
    <n v="7"/>
    <n v="7"/>
    <n v="8"/>
    <x v="1"/>
    <m/>
    <n v="20"/>
    <n v="10"/>
    <n v="10"/>
    <x v="4"/>
    <s v="SUPER7"/>
    <m/>
    <m/>
    <n v="0"/>
  </r>
  <r>
    <x v="78"/>
    <x v="37"/>
    <n v="1"/>
    <n v="0"/>
    <n v="1"/>
    <n v="0"/>
    <n v="7"/>
    <n v="7"/>
    <n v="8"/>
    <x v="1"/>
    <m/>
    <n v="20"/>
    <n v="120"/>
    <n v="120"/>
    <x v="4"/>
    <s v="SUPER7"/>
    <m/>
    <m/>
    <n v="0"/>
  </r>
  <r>
    <x v="78"/>
    <x v="42"/>
    <n v="1"/>
    <n v="0"/>
    <n v="1"/>
    <n v="0"/>
    <n v="5"/>
    <n v="5"/>
    <n v="10"/>
    <x v="2"/>
    <m/>
    <n v="5"/>
    <n v="90"/>
    <n v="90"/>
    <x v="4"/>
    <m/>
    <m/>
    <m/>
    <n v="0"/>
  </r>
  <r>
    <x v="78"/>
    <x v="42"/>
    <n v="1"/>
    <n v="0"/>
    <n v="1"/>
    <n v="0"/>
    <n v="6"/>
    <n v="6"/>
    <n v="10"/>
    <x v="2"/>
    <m/>
    <n v="5"/>
    <n v="90"/>
    <n v="90"/>
    <x v="4"/>
    <m/>
    <m/>
    <m/>
    <n v="0"/>
  </r>
  <r>
    <x v="78"/>
    <x v="42"/>
    <n v="1"/>
    <n v="0"/>
    <n v="1"/>
    <n v="0"/>
    <n v="7"/>
    <n v="7"/>
    <n v="10"/>
    <x v="2"/>
    <m/>
    <n v="5"/>
    <n v="90"/>
    <n v="90"/>
    <x v="4"/>
    <m/>
    <m/>
    <m/>
    <n v="0"/>
  </r>
  <r>
    <x v="78"/>
    <x v="42"/>
    <n v="1"/>
    <n v="0"/>
    <n v="1"/>
    <n v="0"/>
    <n v="7"/>
    <n v="7"/>
    <n v="10"/>
    <x v="2"/>
    <m/>
    <n v="5"/>
    <n v="1"/>
    <n v="1"/>
    <x v="4"/>
    <m/>
    <m/>
    <m/>
    <n v="0"/>
  </r>
  <r>
    <x v="79"/>
    <x v="4"/>
    <n v="1"/>
    <n v="0"/>
    <n v="1"/>
    <n v="0"/>
    <n v="5"/>
    <n v="5"/>
    <n v="10"/>
    <x v="2"/>
    <n v="40"/>
    <n v="40"/>
    <n v="120"/>
    <n v="120"/>
    <x v="4"/>
    <s v="RDL"/>
    <m/>
    <m/>
    <n v="0"/>
  </r>
  <r>
    <x v="79"/>
    <x v="4"/>
    <n v="1"/>
    <n v="0"/>
    <n v="1"/>
    <n v="0"/>
    <n v="5"/>
    <n v="5"/>
    <n v="8"/>
    <x v="1"/>
    <n v="60"/>
    <n v="60"/>
    <n v="120"/>
    <n v="120"/>
    <x v="4"/>
    <s v="RDL"/>
    <m/>
    <m/>
    <n v="0"/>
  </r>
  <r>
    <x v="79"/>
    <x v="4"/>
    <n v="1"/>
    <n v="0"/>
    <n v="1"/>
    <n v="0"/>
    <n v="6"/>
    <n v="5"/>
    <n v="8"/>
    <x v="1"/>
    <n v="70"/>
    <n v="70"/>
    <n v="120"/>
    <n v="120"/>
    <x v="4"/>
    <s v="RDL"/>
    <m/>
    <m/>
    <n v="0"/>
  </r>
  <r>
    <x v="79"/>
    <x v="4"/>
    <n v="1"/>
    <n v="0"/>
    <n v="1"/>
    <n v="0"/>
    <n v="6"/>
    <n v="5.5"/>
    <n v="6"/>
    <x v="5"/>
    <n v="80"/>
    <n v="80"/>
    <n v="120"/>
    <n v="120"/>
    <x v="4"/>
    <s v="RDL"/>
    <m/>
    <m/>
    <n v="0"/>
  </r>
  <r>
    <x v="79"/>
    <x v="4"/>
    <n v="1"/>
    <n v="0"/>
    <n v="1"/>
    <n v="0"/>
    <n v="7"/>
    <n v="6"/>
    <n v="6"/>
    <x v="5"/>
    <n v="80"/>
    <n v="80"/>
    <n v="120"/>
    <n v="120"/>
    <x v="4"/>
    <s v="RDL"/>
    <m/>
    <m/>
    <n v="0"/>
  </r>
  <r>
    <x v="79"/>
    <x v="0"/>
    <n v="1"/>
    <n v="0"/>
    <n v="1"/>
    <n v="0"/>
    <n v="5"/>
    <n v="5"/>
    <n v="4"/>
    <x v="8"/>
    <n v="20"/>
    <n v="20"/>
    <n v="120"/>
    <n v="120"/>
    <x v="4"/>
    <s v="Larsen"/>
    <m/>
    <m/>
    <n v="0"/>
  </r>
  <r>
    <x v="79"/>
    <x v="0"/>
    <n v="1"/>
    <n v="0"/>
    <n v="1"/>
    <n v="0"/>
    <n v="5"/>
    <n v="5"/>
    <n v="4"/>
    <x v="8"/>
    <n v="30"/>
    <n v="30"/>
    <n v="120"/>
    <n v="120"/>
    <x v="4"/>
    <s v="Larsen"/>
    <m/>
    <m/>
    <n v="0"/>
  </r>
  <r>
    <x v="79"/>
    <x v="0"/>
    <n v="1"/>
    <n v="0"/>
    <n v="1"/>
    <n v="0"/>
    <n v="5.5"/>
    <n v="5"/>
    <n v="4"/>
    <x v="8"/>
    <n v="40"/>
    <n v="40"/>
    <n v="120"/>
    <n v="120"/>
    <x v="4"/>
    <s v="Larsen"/>
    <m/>
    <m/>
    <n v="0"/>
  </r>
  <r>
    <x v="79"/>
    <x v="0"/>
    <n v="1"/>
    <n v="0"/>
    <n v="1"/>
    <n v="0"/>
    <n v="6"/>
    <n v="5"/>
    <n v="4"/>
    <x v="8"/>
    <n v="45"/>
    <n v="45"/>
    <n v="120"/>
    <n v="120"/>
    <x v="4"/>
    <s v="Larsen"/>
    <m/>
    <m/>
    <n v="0"/>
  </r>
  <r>
    <x v="79"/>
    <x v="0"/>
    <n v="1"/>
    <n v="0"/>
    <n v="1"/>
    <n v="0"/>
    <n v="6"/>
    <n v="5"/>
    <n v="4"/>
    <x v="8"/>
    <n v="45"/>
    <n v="45"/>
    <n v="120"/>
    <n v="120"/>
    <x v="4"/>
    <s v="Larsen"/>
    <m/>
    <m/>
    <n v="0"/>
  </r>
  <r>
    <x v="79"/>
    <x v="14"/>
    <n v="1"/>
    <n v="0"/>
    <n v="1"/>
    <n v="0"/>
    <n v="6"/>
    <n v="6"/>
    <n v="10"/>
    <x v="2"/>
    <m/>
    <n v="2"/>
    <n v="120"/>
    <n v="120"/>
    <x v="4"/>
    <m/>
    <m/>
    <m/>
    <n v="0"/>
  </r>
  <r>
    <x v="79"/>
    <x v="14"/>
    <n v="1"/>
    <n v="0"/>
    <n v="1"/>
    <n v="0"/>
    <n v="6"/>
    <n v="6"/>
    <n v="10"/>
    <x v="2"/>
    <m/>
    <n v="2"/>
    <n v="120"/>
    <n v="120"/>
    <x v="4"/>
    <m/>
    <m/>
    <m/>
    <n v="0"/>
  </r>
  <r>
    <x v="79"/>
    <x v="14"/>
    <n v="1"/>
    <n v="0"/>
    <n v="1"/>
    <n v="0"/>
    <n v="7"/>
    <n v="7"/>
    <n v="8"/>
    <x v="1"/>
    <m/>
    <n v="3"/>
    <n v="120"/>
    <n v="120"/>
    <x v="4"/>
    <m/>
    <m/>
    <m/>
    <n v="0"/>
  </r>
  <r>
    <x v="79"/>
    <x v="7"/>
    <n v="1"/>
    <n v="0"/>
    <n v="1"/>
    <n v="0"/>
    <n v="5"/>
    <n v="7"/>
    <n v="12"/>
    <x v="0"/>
    <m/>
    <n v="12.5"/>
    <n v="120"/>
    <n v="120"/>
    <x v="4"/>
    <m/>
    <m/>
    <m/>
    <n v="0"/>
  </r>
  <r>
    <x v="79"/>
    <x v="7"/>
    <n v="1"/>
    <n v="0"/>
    <n v="1"/>
    <n v="0"/>
    <n v="6"/>
    <n v="5"/>
    <n v="10"/>
    <x v="2"/>
    <m/>
    <n v="7.5"/>
    <n v="120"/>
    <n v="120"/>
    <x v="4"/>
    <m/>
    <m/>
    <m/>
    <n v="0"/>
  </r>
  <r>
    <x v="79"/>
    <x v="7"/>
    <n v="1"/>
    <n v="0"/>
    <n v="1"/>
    <n v="0"/>
    <n v="7"/>
    <n v="5"/>
    <n v="8"/>
    <x v="1"/>
    <m/>
    <n v="7.5"/>
    <n v="120"/>
    <n v="120"/>
    <x v="4"/>
    <m/>
    <m/>
    <m/>
    <n v="0"/>
  </r>
  <r>
    <x v="79"/>
    <x v="43"/>
    <n v="1"/>
    <n v="0"/>
    <n v="1"/>
    <n v="0"/>
    <n v="6"/>
    <n v="6"/>
    <n v="10"/>
    <x v="2"/>
    <m/>
    <n v="7.5"/>
    <n v="120"/>
    <n v="120"/>
    <x v="4"/>
    <m/>
    <m/>
    <m/>
    <n v="0"/>
  </r>
  <r>
    <x v="79"/>
    <x v="43"/>
    <n v="1"/>
    <n v="0"/>
    <n v="1"/>
    <n v="0"/>
    <n v="6"/>
    <n v="6"/>
    <n v="8"/>
    <x v="1"/>
    <m/>
    <n v="7.5"/>
    <n v="120"/>
    <n v="120"/>
    <x v="4"/>
    <m/>
    <m/>
    <m/>
    <n v="0"/>
  </r>
  <r>
    <x v="79"/>
    <x v="43"/>
    <n v="1"/>
    <n v="0"/>
    <n v="1"/>
    <n v="0"/>
    <n v="7"/>
    <n v="7"/>
    <n v="8"/>
    <x v="1"/>
    <m/>
    <n v="7.5"/>
    <n v="1"/>
    <n v="1"/>
    <x v="4"/>
    <m/>
    <m/>
    <m/>
    <n v="0"/>
  </r>
  <r>
    <x v="80"/>
    <x v="4"/>
    <n v="1"/>
    <n v="0"/>
    <n v="1"/>
    <n v="0"/>
    <n v="5"/>
    <n v="5"/>
    <n v="5"/>
    <x v="3"/>
    <n v="70"/>
    <n v="70"/>
    <n v="90"/>
    <n v="90"/>
    <x v="4"/>
    <m/>
    <m/>
    <m/>
    <n v="0"/>
  </r>
  <r>
    <x v="80"/>
    <x v="4"/>
    <n v="1"/>
    <n v="0"/>
    <n v="1"/>
    <n v="0"/>
    <n v="5"/>
    <n v="5"/>
    <n v="4"/>
    <x v="8"/>
    <n v="85"/>
    <n v="85"/>
    <n v="120"/>
    <n v="120"/>
    <x v="4"/>
    <m/>
    <m/>
    <m/>
    <n v="0"/>
  </r>
  <r>
    <x v="80"/>
    <x v="4"/>
    <n v="1"/>
    <n v="0"/>
    <n v="1"/>
    <n v="0"/>
    <n v="5"/>
    <n v="5"/>
    <n v="3"/>
    <x v="6"/>
    <n v="95"/>
    <n v="95"/>
    <n v="180"/>
    <n v="180"/>
    <x v="4"/>
    <m/>
    <m/>
    <m/>
    <n v="0"/>
  </r>
  <r>
    <x v="80"/>
    <x v="4"/>
    <n v="1"/>
    <n v="0"/>
    <n v="1"/>
    <n v="0"/>
    <n v="5"/>
    <n v="5"/>
    <n v="2"/>
    <x v="7"/>
    <n v="100"/>
    <n v="100"/>
    <n v="180"/>
    <n v="180"/>
    <x v="4"/>
    <m/>
    <m/>
    <m/>
    <n v="0"/>
  </r>
  <r>
    <x v="80"/>
    <x v="4"/>
    <n v="1"/>
    <n v="0"/>
    <n v="1"/>
    <n v="0"/>
    <n v="5.5"/>
    <n v="5"/>
    <n v="1"/>
    <x v="9"/>
    <n v="110"/>
    <n v="110"/>
    <n v="180"/>
    <n v="180"/>
    <x v="4"/>
    <m/>
    <m/>
    <m/>
    <n v="0"/>
  </r>
  <r>
    <x v="80"/>
    <x v="4"/>
    <n v="1"/>
    <n v="0"/>
    <n v="1"/>
    <n v="0"/>
    <n v="5"/>
    <n v="5"/>
    <n v="8"/>
    <x v="1"/>
    <n v="70"/>
    <n v="70"/>
    <n v="180"/>
    <n v="180"/>
    <x v="4"/>
    <m/>
    <m/>
    <m/>
    <n v="0"/>
  </r>
  <r>
    <x v="80"/>
    <x v="10"/>
    <n v="2"/>
    <n v="2"/>
    <n v="2"/>
    <n v="0"/>
    <n v="5"/>
    <n v="5"/>
    <n v="2"/>
    <x v="7"/>
    <n v="20"/>
    <n v="20"/>
    <n v="90"/>
    <n v="90"/>
    <x v="4"/>
    <s v="Pausé / TEMPO"/>
    <m/>
    <m/>
    <n v="0"/>
  </r>
  <r>
    <x v="80"/>
    <x v="10"/>
    <n v="2"/>
    <n v="2"/>
    <n v="2"/>
    <n v="0"/>
    <n v="5"/>
    <n v="5"/>
    <n v="2"/>
    <x v="7"/>
    <n v="40"/>
    <n v="40"/>
    <n v="120"/>
    <n v="120"/>
    <x v="4"/>
    <s v="Pausé / TEMPO"/>
    <m/>
    <m/>
    <n v="0"/>
  </r>
  <r>
    <x v="80"/>
    <x v="10"/>
    <n v="2"/>
    <n v="2"/>
    <n v="2"/>
    <n v="0"/>
    <n v="5"/>
    <n v="5"/>
    <n v="2"/>
    <x v="7"/>
    <n v="50"/>
    <n v="50"/>
    <n v="180"/>
    <n v="180"/>
    <x v="4"/>
    <s v="Pausé / TEMPO"/>
    <m/>
    <m/>
    <n v="0"/>
  </r>
  <r>
    <x v="80"/>
    <x v="10"/>
    <n v="2"/>
    <n v="2"/>
    <n v="2"/>
    <n v="0"/>
    <n v="5.5"/>
    <n v="5"/>
    <n v="2"/>
    <x v="7"/>
    <n v="60"/>
    <n v="60"/>
    <n v="180"/>
    <n v="180"/>
    <x v="4"/>
    <s v="Pausé / TEMPO"/>
    <m/>
    <m/>
    <n v="0"/>
  </r>
  <r>
    <x v="80"/>
    <x v="10"/>
    <n v="2"/>
    <n v="2"/>
    <n v="2"/>
    <n v="0"/>
    <n v="6.5"/>
    <n v="5"/>
    <n v="2"/>
    <x v="7"/>
    <n v="70"/>
    <n v="70"/>
    <n v="180"/>
    <n v="180"/>
    <x v="4"/>
    <s v="Pausé / TEMPO"/>
    <m/>
    <m/>
    <n v="0"/>
  </r>
  <r>
    <x v="80"/>
    <x v="0"/>
    <n v="3"/>
    <n v="2"/>
    <n v="1"/>
    <n v="0"/>
    <n v="5"/>
    <n v="5"/>
    <n v="2"/>
    <x v="7"/>
    <n v="20"/>
    <n v="20"/>
    <n v="90"/>
    <n v="90"/>
    <x v="4"/>
    <m/>
    <m/>
    <m/>
    <n v="0"/>
  </r>
  <r>
    <x v="80"/>
    <x v="0"/>
    <n v="3"/>
    <n v="2"/>
    <n v="1"/>
    <n v="0"/>
    <n v="5"/>
    <n v="5"/>
    <n v="2"/>
    <x v="7"/>
    <n v="30"/>
    <n v="30"/>
    <n v="120"/>
    <n v="120"/>
    <x v="4"/>
    <m/>
    <m/>
    <m/>
    <n v="0"/>
  </r>
  <r>
    <x v="80"/>
    <x v="0"/>
    <n v="3"/>
    <n v="2"/>
    <n v="1"/>
    <n v="0"/>
    <n v="5"/>
    <n v="5"/>
    <n v="2"/>
    <x v="7"/>
    <n v="40"/>
    <n v="40"/>
    <n v="180"/>
    <n v="180"/>
    <x v="4"/>
    <m/>
    <m/>
    <m/>
    <n v="0"/>
  </r>
  <r>
    <x v="80"/>
    <x v="0"/>
    <n v="3"/>
    <n v="2"/>
    <n v="1"/>
    <n v="0"/>
    <n v="6"/>
    <n v="5"/>
    <n v="2"/>
    <x v="7"/>
    <n v="50"/>
    <n v="50"/>
    <n v="180"/>
    <n v="180"/>
    <x v="4"/>
    <m/>
    <m/>
    <m/>
    <n v="0"/>
  </r>
  <r>
    <x v="80"/>
    <x v="0"/>
    <n v="3"/>
    <n v="2"/>
    <n v="1"/>
    <n v="0"/>
    <n v="6.5"/>
    <n v="5"/>
    <n v="2"/>
    <x v="7"/>
    <n v="50"/>
    <n v="50"/>
    <n v="1"/>
    <n v="1"/>
    <x v="4"/>
    <m/>
    <m/>
    <m/>
    <n v="0"/>
  </r>
  <r>
    <x v="81"/>
    <x v="10"/>
    <n v="1"/>
    <n v="0"/>
    <n v="1"/>
    <n v="0"/>
    <n v="5"/>
    <n v="5"/>
    <n v="5"/>
    <x v="3"/>
    <n v="60"/>
    <n v="60"/>
    <n v="90"/>
    <n v="90"/>
    <x v="4"/>
    <m/>
    <m/>
    <m/>
    <n v="0"/>
  </r>
  <r>
    <x v="81"/>
    <x v="10"/>
    <n v="1"/>
    <n v="0"/>
    <n v="1"/>
    <n v="0"/>
    <n v="6"/>
    <n v="5.5"/>
    <n v="4"/>
    <x v="8"/>
    <n v="80"/>
    <n v="80"/>
    <n v="120"/>
    <n v="120"/>
    <x v="4"/>
    <m/>
    <m/>
    <m/>
    <n v="0"/>
  </r>
  <r>
    <x v="81"/>
    <x v="10"/>
    <n v="1"/>
    <n v="0"/>
    <n v="1"/>
    <n v="0"/>
    <n v="6.5"/>
    <n v="7"/>
    <n v="3"/>
    <x v="6"/>
    <n v="100"/>
    <n v="100"/>
    <n v="180"/>
    <n v="180"/>
    <x v="4"/>
    <m/>
    <m/>
    <m/>
    <n v="0"/>
  </r>
  <r>
    <x v="81"/>
    <x v="10"/>
    <n v="1"/>
    <n v="0"/>
    <n v="1"/>
    <n v="0"/>
    <n v="6"/>
    <n v="6"/>
    <n v="6"/>
    <x v="5"/>
    <n v="80"/>
    <n v="80"/>
    <n v="180"/>
    <n v="180"/>
    <x v="4"/>
    <m/>
    <m/>
    <m/>
    <n v="0"/>
  </r>
  <r>
    <x v="81"/>
    <x v="10"/>
    <n v="1"/>
    <n v="0"/>
    <n v="1"/>
    <n v="0"/>
    <n v="6.5"/>
    <n v="7"/>
    <n v="6"/>
    <x v="5"/>
    <n v="80"/>
    <n v="80"/>
    <n v="180"/>
    <n v="180"/>
    <x v="4"/>
    <m/>
    <m/>
    <m/>
    <n v="0"/>
  </r>
  <r>
    <x v="81"/>
    <x v="10"/>
    <n v="1"/>
    <n v="0"/>
    <n v="1"/>
    <n v="0"/>
    <n v="7"/>
    <n v="7.5"/>
    <n v="6"/>
    <x v="5"/>
    <n v="80"/>
    <n v="80"/>
    <n v="180"/>
    <n v="180"/>
    <x v="4"/>
    <m/>
    <m/>
    <m/>
    <n v="0"/>
  </r>
  <r>
    <x v="81"/>
    <x v="1"/>
    <n v="1"/>
    <n v="0"/>
    <n v="1"/>
    <n v="0"/>
    <n v="6"/>
    <n v="6"/>
    <n v="12"/>
    <x v="0"/>
    <m/>
    <n v="32"/>
    <n v="90"/>
    <n v="90"/>
    <x v="4"/>
    <m/>
    <m/>
    <m/>
    <n v="0"/>
  </r>
  <r>
    <x v="81"/>
    <x v="1"/>
    <n v="1"/>
    <n v="0"/>
    <n v="1"/>
    <n v="0"/>
    <n v="7"/>
    <n v="7"/>
    <n v="10"/>
    <x v="2"/>
    <m/>
    <n v="32"/>
    <n v="90"/>
    <n v="90"/>
    <x v="4"/>
    <m/>
    <m/>
    <m/>
    <n v="0"/>
  </r>
  <r>
    <x v="81"/>
    <x v="1"/>
    <n v="1"/>
    <n v="0"/>
    <n v="1"/>
    <n v="0"/>
    <n v="8"/>
    <n v="8"/>
    <n v="8"/>
    <x v="1"/>
    <m/>
    <n v="32"/>
    <n v="120"/>
    <n v="120"/>
    <x v="4"/>
    <m/>
    <m/>
    <m/>
    <n v="0"/>
  </r>
  <r>
    <x v="81"/>
    <x v="11"/>
    <n v="1"/>
    <n v="0"/>
    <n v="1"/>
    <n v="0"/>
    <n v="5"/>
    <n v="5"/>
    <n v="10"/>
    <x v="2"/>
    <m/>
    <n v="50"/>
    <n v="10"/>
    <n v="10"/>
    <x v="4"/>
    <s v="SUPER7"/>
    <m/>
    <m/>
    <n v="0"/>
  </r>
  <r>
    <x v="81"/>
    <x v="18"/>
    <n v="1"/>
    <n v="0"/>
    <n v="1"/>
    <n v="0"/>
    <n v="5"/>
    <n v="5"/>
    <n v="10"/>
    <x v="2"/>
    <m/>
    <n v="23"/>
    <n v="120"/>
    <n v="120"/>
    <x v="4"/>
    <s v="SUPER7"/>
    <m/>
    <m/>
    <n v="0"/>
  </r>
  <r>
    <x v="81"/>
    <x v="11"/>
    <n v="1"/>
    <n v="0"/>
    <n v="1"/>
    <n v="0"/>
    <n v="7"/>
    <n v="7"/>
    <n v="8"/>
    <x v="1"/>
    <m/>
    <n v="63"/>
    <n v="10"/>
    <n v="10"/>
    <x v="4"/>
    <s v="SUPER7"/>
    <m/>
    <m/>
    <n v="0"/>
  </r>
  <r>
    <x v="81"/>
    <x v="18"/>
    <n v="1"/>
    <n v="0"/>
    <n v="1"/>
    <n v="0"/>
    <n v="7"/>
    <n v="7"/>
    <n v="8"/>
    <x v="1"/>
    <m/>
    <n v="29"/>
    <n v="120"/>
    <n v="120"/>
    <x v="4"/>
    <s v="SUPER7"/>
    <m/>
    <m/>
    <n v="0"/>
  </r>
  <r>
    <x v="81"/>
    <x v="11"/>
    <n v="1"/>
    <n v="0"/>
    <n v="1"/>
    <n v="0"/>
    <n v="8"/>
    <n v="8"/>
    <n v="8"/>
    <x v="1"/>
    <m/>
    <n v="70"/>
    <n v="10"/>
    <n v="10"/>
    <x v="4"/>
    <s v="SUPER7"/>
    <m/>
    <m/>
    <n v="0"/>
  </r>
  <r>
    <x v="81"/>
    <x v="18"/>
    <n v="1"/>
    <n v="0"/>
    <n v="1"/>
    <n v="0"/>
    <n v="8"/>
    <n v="8"/>
    <n v="8"/>
    <x v="1"/>
    <m/>
    <n v="29"/>
    <n v="120"/>
    <n v="120"/>
    <x v="4"/>
    <s v="SUPER7"/>
    <m/>
    <m/>
    <n v="0"/>
  </r>
  <r>
    <x v="81"/>
    <x v="38"/>
    <n v="1"/>
    <n v="0"/>
    <n v="1"/>
    <n v="0"/>
    <n v="6"/>
    <n v="6"/>
    <n v="10"/>
    <x v="2"/>
    <m/>
    <n v="29"/>
    <n v="10"/>
    <n v="10"/>
    <x v="4"/>
    <s v="SUPER7"/>
    <m/>
    <m/>
    <n v="0"/>
  </r>
  <r>
    <x v="81"/>
    <x v="39"/>
    <n v="1"/>
    <n v="0"/>
    <n v="1"/>
    <n v="0"/>
    <n v="6"/>
    <n v="5"/>
    <n v="10"/>
    <x v="2"/>
    <m/>
    <n v="50"/>
    <n v="120"/>
    <n v="120"/>
    <x v="4"/>
    <s v="SUPER7"/>
    <m/>
    <m/>
    <n v="0"/>
  </r>
  <r>
    <x v="81"/>
    <x v="38"/>
    <n v="1"/>
    <n v="0"/>
    <n v="1"/>
    <n v="0"/>
    <n v="7"/>
    <n v="6"/>
    <n v="8"/>
    <x v="1"/>
    <m/>
    <n v="36"/>
    <n v="10"/>
    <n v="10"/>
    <x v="4"/>
    <s v="SUPER7"/>
    <m/>
    <m/>
    <n v="0"/>
  </r>
  <r>
    <x v="81"/>
    <x v="39"/>
    <n v="1"/>
    <n v="0"/>
    <n v="1"/>
    <n v="0"/>
    <n v="7"/>
    <n v="5"/>
    <n v="8"/>
    <x v="1"/>
    <m/>
    <n v="57"/>
    <n v="120"/>
    <n v="120"/>
    <x v="4"/>
    <s v="SUPER7"/>
    <m/>
    <m/>
    <n v="0"/>
  </r>
  <r>
    <x v="81"/>
    <x v="38"/>
    <n v="1"/>
    <n v="0"/>
    <n v="1"/>
    <n v="0"/>
    <n v="8"/>
    <n v="8"/>
    <n v="8"/>
    <x v="1"/>
    <m/>
    <n v="42"/>
    <n v="10"/>
    <n v="10"/>
    <x v="4"/>
    <s v="SUPER7"/>
    <m/>
    <m/>
    <n v="0"/>
  </r>
  <r>
    <x v="81"/>
    <x v="39"/>
    <n v="1"/>
    <n v="0"/>
    <n v="1"/>
    <n v="0"/>
    <n v="8"/>
    <n v="8"/>
    <n v="8"/>
    <x v="1"/>
    <m/>
    <n v="70"/>
    <n v="1"/>
    <n v="1"/>
    <x v="4"/>
    <s v="SUPER7"/>
    <m/>
    <m/>
    <n v="0"/>
  </r>
  <r>
    <x v="82"/>
    <x v="0"/>
    <n v="1"/>
    <n v="0"/>
    <n v="1"/>
    <n v="0"/>
    <n v="5"/>
    <n v="5"/>
    <n v="5"/>
    <x v="3"/>
    <n v="25"/>
    <n v="25"/>
    <n v="90"/>
    <n v="90"/>
    <x v="4"/>
    <m/>
    <m/>
    <m/>
    <n v="0"/>
  </r>
  <r>
    <x v="82"/>
    <x v="0"/>
    <n v="1"/>
    <n v="0"/>
    <n v="1"/>
    <n v="0"/>
    <n v="5"/>
    <n v="5"/>
    <n v="4"/>
    <x v="8"/>
    <n v="35"/>
    <n v="35"/>
    <n v="90"/>
    <n v="90"/>
    <x v="4"/>
    <m/>
    <m/>
    <m/>
    <n v="0"/>
  </r>
  <r>
    <x v="82"/>
    <x v="0"/>
    <n v="1"/>
    <n v="0"/>
    <n v="1"/>
    <n v="0"/>
    <n v="6"/>
    <n v="5"/>
    <n v="3"/>
    <x v="6"/>
    <n v="45"/>
    <n v="45"/>
    <n v="120"/>
    <n v="120"/>
    <x v="4"/>
    <m/>
    <m/>
    <m/>
    <n v="0"/>
  </r>
  <r>
    <x v="82"/>
    <x v="0"/>
    <n v="1"/>
    <n v="0"/>
    <n v="1"/>
    <n v="0"/>
    <n v="6"/>
    <n v="5"/>
    <n v="2"/>
    <x v="7"/>
    <n v="50"/>
    <n v="50"/>
    <n v="180"/>
    <n v="180"/>
    <x v="4"/>
    <m/>
    <m/>
    <m/>
    <n v="0"/>
  </r>
  <r>
    <x v="82"/>
    <x v="0"/>
    <n v="1"/>
    <n v="0"/>
    <n v="1"/>
    <n v="0"/>
    <n v="6.5"/>
    <n v="5.5"/>
    <n v="1"/>
    <x v="9"/>
    <n v="55"/>
    <n v="55"/>
    <n v="180"/>
    <n v="180"/>
    <x v="4"/>
    <m/>
    <m/>
    <m/>
    <n v="0"/>
  </r>
  <r>
    <x v="82"/>
    <x v="0"/>
    <n v="1"/>
    <n v="0"/>
    <n v="1"/>
    <n v="0"/>
    <n v="7"/>
    <n v="7"/>
    <n v="7"/>
    <x v="10"/>
    <n v="45"/>
    <n v="45"/>
    <n v="180"/>
    <n v="180"/>
    <x v="4"/>
    <m/>
    <m/>
    <m/>
    <n v="0"/>
  </r>
  <r>
    <x v="82"/>
    <x v="0"/>
    <n v="1"/>
    <n v="0"/>
    <n v="1"/>
    <n v="0"/>
    <n v="6.5"/>
    <n v="6.5"/>
    <n v="2"/>
    <x v="7"/>
    <m/>
    <n v="55"/>
    <n v="180"/>
    <n v="180"/>
    <x v="4"/>
    <m/>
    <m/>
    <m/>
    <n v="0"/>
  </r>
  <r>
    <x v="82"/>
    <x v="20"/>
    <n v="1"/>
    <n v="0"/>
    <n v="1"/>
    <n v="0"/>
    <n v="6"/>
    <n v="6"/>
    <n v="12"/>
    <x v="0"/>
    <m/>
    <n v="39"/>
    <n v="90"/>
    <n v="90"/>
    <x v="4"/>
    <m/>
    <m/>
    <m/>
    <n v="0"/>
  </r>
  <r>
    <x v="82"/>
    <x v="20"/>
    <n v="1"/>
    <n v="0"/>
    <n v="1"/>
    <n v="0"/>
    <n v="7"/>
    <n v="7"/>
    <n v="10"/>
    <x v="2"/>
    <m/>
    <n v="39"/>
    <n v="90"/>
    <n v="90"/>
    <x v="4"/>
    <m/>
    <m/>
    <m/>
    <n v="0"/>
  </r>
  <r>
    <x v="82"/>
    <x v="20"/>
    <n v="1"/>
    <n v="0"/>
    <n v="1"/>
    <n v="0"/>
    <n v="8"/>
    <n v="8"/>
    <n v="8"/>
    <x v="1"/>
    <m/>
    <n v="39"/>
    <n v="120"/>
    <n v="120"/>
    <x v="4"/>
    <m/>
    <m/>
    <m/>
    <n v="0"/>
  </r>
  <r>
    <x v="82"/>
    <x v="40"/>
    <n v="1"/>
    <n v="0"/>
    <n v="1"/>
    <n v="0"/>
    <n v="6"/>
    <n v="6"/>
    <n v="10"/>
    <x v="2"/>
    <m/>
    <n v="6.3"/>
    <n v="10"/>
    <n v="10"/>
    <x v="4"/>
    <s v="SUPER7"/>
    <m/>
    <m/>
    <n v="0"/>
  </r>
  <r>
    <x v="82"/>
    <x v="41"/>
    <n v="1"/>
    <n v="0"/>
    <n v="1"/>
    <n v="0"/>
    <n v="6"/>
    <n v="6"/>
    <n v="10"/>
    <x v="2"/>
    <m/>
    <n v="9"/>
    <n v="120"/>
    <n v="120"/>
    <x v="4"/>
    <s v="SUPER7"/>
    <m/>
    <m/>
    <n v="0"/>
  </r>
  <r>
    <x v="82"/>
    <x v="40"/>
    <n v="1"/>
    <n v="0"/>
    <n v="1"/>
    <n v="0"/>
    <n v="7"/>
    <n v="7"/>
    <n v="8"/>
    <x v="1"/>
    <m/>
    <n v="6.3"/>
    <n v="10"/>
    <n v="10"/>
    <x v="4"/>
    <s v="SUPER7"/>
    <m/>
    <m/>
    <n v="0"/>
  </r>
  <r>
    <x v="82"/>
    <x v="41"/>
    <n v="1"/>
    <n v="0"/>
    <n v="1"/>
    <n v="0"/>
    <n v="7"/>
    <n v="7"/>
    <n v="8"/>
    <x v="1"/>
    <m/>
    <n v="9"/>
    <n v="120"/>
    <n v="120"/>
    <x v="4"/>
    <s v="SUPER7"/>
    <m/>
    <m/>
    <n v="0"/>
  </r>
  <r>
    <x v="82"/>
    <x v="40"/>
    <n v="1"/>
    <n v="0"/>
    <n v="1"/>
    <n v="0"/>
    <n v="8"/>
    <n v="8"/>
    <n v="8"/>
    <x v="1"/>
    <m/>
    <n v="6.3"/>
    <n v="10"/>
    <n v="10"/>
    <x v="4"/>
    <s v="SUPER7"/>
    <m/>
    <m/>
    <n v="0"/>
  </r>
  <r>
    <x v="82"/>
    <x v="41"/>
    <n v="1"/>
    <n v="0"/>
    <n v="1"/>
    <n v="0"/>
    <n v="8"/>
    <n v="8"/>
    <n v="8"/>
    <x v="1"/>
    <m/>
    <n v="9"/>
    <n v="120"/>
    <n v="120"/>
    <x v="4"/>
    <s v="SUPER7"/>
    <m/>
    <m/>
    <n v="0"/>
  </r>
  <r>
    <x v="82"/>
    <x v="36"/>
    <n v="1"/>
    <n v="0"/>
    <n v="1"/>
    <n v="0"/>
    <n v="6"/>
    <n v="6"/>
    <n v="10"/>
    <x v="2"/>
    <m/>
    <n v="27.3"/>
    <n v="10"/>
    <n v="10"/>
    <x v="4"/>
    <s v="SUPER7"/>
    <m/>
    <m/>
    <n v="0"/>
  </r>
  <r>
    <x v="82"/>
    <x v="37"/>
    <n v="1"/>
    <n v="0"/>
    <n v="1"/>
    <n v="0"/>
    <n v="6"/>
    <n v="6"/>
    <n v="10"/>
    <x v="2"/>
    <m/>
    <n v="27.3"/>
    <n v="120"/>
    <n v="120"/>
    <x v="4"/>
    <s v="SUPER7"/>
    <m/>
    <m/>
    <n v="0"/>
  </r>
  <r>
    <x v="82"/>
    <x v="36"/>
    <n v="1"/>
    <n v="0"/>
    <n v="1"/>
    <n v="0"/>
    <n v="7"/>
    <n v="7"/>
    <n v="8"/>
    <x v="1"/>
    <m/>
    <n v="34.299999999999997"/>
    <n v="10"/>
    <n v="10"/>
    <x v="4"/>
    <s v="SUPER7"/>
    <m/>
    <m/>
    <n v="0"/>
  </r>
  <r>
    <x v="82"/>
    <x v="37"/>
    <n v="1"/>
    <n v="0"/>
    <n v="1"/>
    <n v="0"/>
    <n v="7"/>
    <n v="7"/>
    <n v="8"/>
    <x v="1"/>
    <m/>
    <n v="34.299999999999997"/>
    <n v="120"/>
    <n v="120"/>
    <x v="4"/>
    <s v="SUPER7"/>
    <m/>
    <m/>
    <n v="0"/>
  </r>
  <r>
    <x v="82"/>
    <x v="36"/>
    <n v="1"/>
    <n v="0"/>
    <n v="1"/>
    <n v="0"/>
    <n v="8"/>
    <n v="8"/>
    <n v="8"/>
    <x v="1"/>
    <m/>
    <n v="34.299999999999997"/>
    <n v="10"/>
    <n v="10"/>
    <x v="4"/>
    <s v="SUPER7"/>
    <m/>
    <m/>
    <n v="0"/>
  </r>
  <r>
    <x v="82"/>
    <x v="37"/>
    <n v="1"/>
    <n v="0"/>
    <n v="1"/>
    <n v="0"/>
    <n v="8"/>
    <n v="8"/>
    <n v="8"/>
    <x v="1"/>
    <m/>
    <n v="34.299999999999997"/>
    <n v="120"/>
    <n v="120"/>
    <x v="4"/>
    <s v="SUPER7"/>
    <m/>
    <m/>
    <n v="0"/>
  </r>
  <r>
    <x v="82"/>
    <x v="42"/>
    <n v="1"/>
    <n v="0"/>
    <n v="1"/>
    <n v="0"/>
    <n v="6"/>
    <n v="7"/>
    <n v="10"/>
    <x v="2"/>
    <m/>
    <n v="6"/>
    <n v="90"/>
    <n v="90"/>
    <x v="4"/>
    <m/>
    <m/>
    <m/>
    <n v="0"/>
  </r>
  <r>
    <x v="82"/>
    <x v="42"/>
    <n v="1"/>
    <n v="0"/>
    <n v="1"/>
    <n v="0"/>
    <n v="7"/>
    <n v="7.5"/>
    <n v="10"/>
    <x v="2"/>
    <m/>
    <n v="6"/>
    <n v="90"/>
    <n v="90"/>
    <x v="4"/>
    <m/>
    <m/>
    <m/>
    <n v="0"/>
  </r>
  <r>
    <x v="82"/>
    <x v="42"/>
    <n v="1"/>
    <n v="0"/>
    <n v="1"/>
    <n v="0"/>
    <n v="7"/>
    <n v="8"/>
    <n v="10"/>
    <x v="2"/>
    <m/>
    <n v="6"/>
    <n v="90"/>
    <n v="90"/>
    <x v="4"/>
    <m/>
    <m/>
    <m/>
    <n v="0"/>
  </r>
  <r>
    <x v="82"/>
    <x v="42"/>
    <n v="1"/>
    <n v="0"/>
    <n v="1"/>
    <n v="0"/>
    <n v="8"/>
    <n v="8.5"/>
    <n v="10"/>
    <x v="2"/>
    <m/>
    <n v="6"/>
    <n v="1"/>
    <n v="1"/>
    <x v="4"/>
    <m/>
    <m/>
    <m/>
    <n v="0"/>
  </r>
  <r>
    <x v="83"/>
    <x v="4"/>
    <n v="1"/>
    <n v="0"/>
    <n v="1"/>
    <n v="0"/>
    <n v="5"/>
    <n v="5"/>
    <n v="10"/>
    <x v="2"/>
    <n v="40"/>
    <n v="40"/>
    <n v="120"/>
    <n v="120"/>
    <x v="4"/>
    <s v="RDL"/>
    <m/>
    <m/>
    <n v="0"/>
  </r>
  <r>
    <x v="83"/>
    <x v="4"/>
    <n v="1"/>
    <n v="0"/>
    <n v="1"/>
    <n v="0"/>
    <n v="5"/>
    <n v="5"/>
    <n v="8"/>
    <x v="1"/>
    <n v="60"/>
    <n v="60"/>
    <n v="120"/>
    <n v="120"/>
    <x v="4"/>
    <s v="RDL"/>
    <m/>
    <m/>
    <n v="0"/>
  </r>
  <r>
    <x v="83"/>
    <x v="4"/>
    <n v="1"/>
    <n v="0"/>
    <n v="1"/>
    <n v="0"/>
    <n v="6"/>
    <n v="6"/>
    <n v="8"/>
    <x v="1"/>
    <n v="70"/>
    <n v="70"/>
    <n v="120"/>
    <n v="120"/>
    <x v="4"/>
    <s v="RDL"/>
    <m/>
    <m/>
    <n v="0"/>
  </r>
  <r>
    <x v="83"/>
    <x v="4"/>
    <n v="1"/>
    <n v="0"/>
    <n v="1"/>
    <n v="0"/>
    <n v="6.5"/>
    <n v="6"/>
    <n v="6"/>
    <x v="5"/>
    <n v="80"/>
    <n v="80"/>
    <n v="120"/>
    <n v="120"/>
    <x v="4"/>
    <s v="RDL"/>
    <m/>
    <m/>
    <n v="0"/>
  </r>
  <r>
    <x v="83"/>
    <x v="4"/>
    <n v="1"/>
    <n v="0"/>
    <n v="1"/>
    <n v="0"/>
    <n v="7.5"/>
    <n v="7"/>
    <n v="6"/>
    <x v="5"/>
    <n v="90"/>
    <n v="90"/>
    <n v="120"/>
    <n v="120"/>
    <x v="4"/>
    <s v="RDL"/>
    <m/>
    <m/>
    <n v="0"/>
  </r>
  <r>
    <x v="83"/>
    <x v="0"/>
    <n v="1"/>
    <n v="0"/>
    <n v="1"/>
    <n v="0"/>
    <n v="5"/>
    <n v="5"/>
    <n v="4"/>
    <x v="8"/>
    <n v="20"/>
    <n v="20"/>
    <n v="120"/>
    <n v="120"/>
    <x v="4"/>
    <s v="Larsen"/>
    <m/>
    <m/>
    <n v="0"/>
  </r>
  <r>
    <x v="83"/>
    <x v="0"/>
    <n v="1"/>
    <n v="0"/>
    <n v="1"/>
    <n v="0"/>
    <n v="5"/>
    <n v="5"/>
    <n v="4"/>
    <x v="8"/>
    <n v="30"/>
    <n v="30"/>
    <n v="120"/>
    <n v="120"/>
    <x v="4"/>
    <s v="Larsen"/>
    <m/>
    <m/>
    <n v="0"/>
  </r>
  <r>
    <x v="83"/>
    <x v="0"/>
    <n v="1"/>
    <n v="0"/>
    <n v="1"/>
    <n v="0"/>
    <n v="5.5"/>
    <n v="5"/>
    <n v="4"/>
    <x v="8"/>
    <n v="40"/>
    <n v="40"/>
    <n v="120"/>
    <n v="120"/>
    <x v="4"/>
    <s v="Larsen"/>
    <m/>
    <m/>
    <n v="0"/>
  </r>
  <r>
    <x v="83"/>
    <x v="0"/>
    <n v="1"/>
    <n v="0"/>
    <n v="1"/>
    <n v="0"/>
    <n v="6"/>
    <n v="6"/>
    <n v="4"/>
    <x v="8"/>
    <n v="45"/>
    <n v="45"/>
    <n v="120"/>
    <n v="120"/>
    <x v="4"/>
    <s v="Larsen"/>
    <m/>
    <m/>
    <n v="0"/>
  </r>
  <r>
    <x v="83"/>
    <x v="0"/>
    <n v="1"/>
    <n v="0"/>
    <n v="1"/>
    <n v="0"/>
    <n v="6"/>
    <n v="6.5"/>
    <n v="4"/>
    <x v="8"/>
    <n v="50"/>
    <n v="50"/>
    <n v="120"/>
    <n v="120"/>
    <x v="4"/>
    <s v="Larsen"/>
    <m/>
    <m/>
    <n v="0"/>
  </r>
  <r>
    <x v="83"/>
    <x v="14"/>
    <n v="1"/>
    <n v="0"/>
    <n v="1"/>
    <n v="0"/>
    <n v="7"/>
    <n v="7"/>
    <n v="10"/>
    <x v="2"/>
    <m/>
    <n v="0"/>
    <n v="120"/>
    <n v="120"/>
    <x v="4"/>
    <m/>
    <m/>
    <m/>
    <n v="0"/>
  </r>
  <r>
    <x v="83"/>
    <x v="14"/>
    <n v="1"/>
    <n v="0"/>
    <n v="1"/>
    <n v="0"/>
    <n v="7"/>
    <n v="7"/>
    <n v="10"/>
    <x v="2"/>
    <m/>
    <n v="0"/>
    <n v="120"/>
    <n v="120"/>
    <x v="4"/>
    <m/>
    <m/>
    <m/>
    <n v="0"/>
  </r>
  <r>
    <x v="83"/>
    <x v="14"/>
    <n v="1"/>
    <n v="0"/>
    <n v="1"/>
    <n v="0"/>
    <n v="8"/>
    <n v="8"/>
    <n v="8"/>
    <x v="1"/>
    <m/>
    <n v="0"/>
    <n v="120"/>
    <n v="120"/>
    <x v="4"/>
    <m/>
    <m/>
    <m/>
    <n v="0"/>
  </r>
  <r>
    <x v="83"/>
    <x v="7"/>
    <n v="1"/>
    <n v="0"/>
    <n v="1"/>
    <n v="0"/>
    <n v="6"/>
    <n v="5"/>
    <n v="12"/>
    <x v="0"/>
    <m/>
    <n v="12.5"/>
    <n v="120"/>
    <n v="120"/>
    <x v="4"/>
    <m/>
    <m/>
    <m/>
    <n v="0"/>
  </r>
  <r>
    <x v="83"/>
    <x v="7"/>
    <n v="1"/>
    <n v="0"/>
    <n v="1"/>
    <n v="0"/>
    <n v="7"/>
    <n v="6"/>
    <n v="10"/>
    <x v="2"/>
    <m/>
    <n v="12.5"/>
    <n v="120"/>
    <n v="120"/>
    <x v="4"/>
    <m/>
    <m/>
    <m/>
    <n v="0"/>
  </r>
  <r>
    <x v="83"/>
    <x v="7"/>
    <n v="1"/>
    <n v="0"/>
    <n v="1"/>
    <n v="0"/>
    <n v="8"/>
    <n v="6"/>
    <n v="8"/>
    <x v="1"/>
    <m/>
    <n v="12.5"/>
    <n v="120"/>
    <n v="120"/>
    <x v="4"/>
    <m/>
    <m/>
    <m/>
    <n v="0"/>
  </r>
  <r>
    <x v="83"/>
    <x v="43"/>
    <n v="1"/>
    <n v="0"/>
    <n v="1"/>
    <n v="0"/>
    <n v="7"/>
    <n v="7"/>
    <n v="10"/>
    <x v="2"/>
    <m/>
    <n v="0"/>
    <n v="120"/>
    <n v="120"/>
    <x v="4"/>
    <m/>
    <m/>
    <m/>
    <n v="0"/>
  </r>
  <r>
    <x v="83"/>
    <x v="43"/>
    <n v="1"/>
    <n v="0"/>
    <n v="1"/>
    <n v="0"/>
    <n v="7"/>
    <n v="7"/>
    <n v="8"/>
    <x v="1"/>
    <m/>
    <n v="0"/>
    <n v="120"/>
    <n v="120"/>
    <x v="4"/>
    <m/>
    <m/>
    <m/>
    <n v="0"/>
  </r>
  <r>
    <x v="83"/>
    <x v="43"/>
    <n v="1"/>
    <n v="0"/>
    <n v="1"/>
    <n v="0"/>
    <n v="8"/>
    <n v="8"/>
    <n v="8"/>
    <x v="1"/>
    <m/>
    <n v="0"/>
    <n v="1"/>
    <n v="1"/>
    <x v="4"/>
    <m/>
    <m/>
    <m/>
    <n v="0"/>
  </r>
  <r>
    <x v="84"/>
    <x v="4"/>
    <n v="1"/>
    <n v="0"/>
    <n v="1"/>
    <n v="0"/>
    <n v="5"/>
    <n v="5"/>
    <n v="5"/>
    <x v="3"/>
    <n v="70"/>
    <n v="75"/>
    <n v="90"/>
    <n v="90"/>
    <x v="4"/>
    <m/>
    <m/>
    <m/>
    <n v="0"/>
  </r>
  <r>
    <x v="84"/>
    <x v="4"/>
    <n v="1"/>
    <n v="0"/>
    <n v="1"/>
    <n v="0"/>
    <n v="5"/>
    <n v="5"/>
    <n v="4"/>
    <x v="8"/>
    <n v="85"/>
    <n v="90"/>
    <n v="120"/>
    <n v="120"/>
    <x v="4"/>
    <m/>
    <m/>
    <m/>
    <n v="0"/>
  </r>
  <r>
    <x v="84"/>
    <x v="4"/>
    <n v="1"/>
    <n v="0"/>
    <n v="1"/>
    <n v="0"/>
    <n v="5"/>
    <n v="5"/>
    <n v="3"/>
    <x v="6"/>
    <n v="95"/>
    <n v="100"/>
    <n v="180"/>
    <n v="180"/>
    <x v="4"/>
    <m/>
    <m/>
    <m/>
    <n v="0"/>
  </r>
  <r>
    <x v="84"/>
    <x v="4"/>
    <n v="1"/>
    <n v="0"/>
    <n v="1"/>
    <n v="0"/>
    <n v="5"/>
    <n v="5"/>
    <n v="2"/>
    <x v="7"/>
    <n v="100"/>
    <n v="110"/>
    <n v="180"/>
    <n v="180"/>
    <x v="4"/>
    <m/>
    <m/>
    <m/>
    <n v="0"/>
  </r>
  <r>
    <x v="84"/>
    <x v="4"/>
    <n v="1"/>
    <n v="0"/>
    <n v="1"/>
    <n v="0"/>
    <n v="5.5"/>
    <n v="5.5"/>
    <n v="1"/>
    <x v="9"/>
    <n v="110"/>
    <n v="120"/>
    <n v="180"/>
    <n v="180"/>
    <x v="4"/>
    <m/>
    <m/>
    <m/>
    <n v="0"/>
  </r>
  <r>
    <x v="84"/>
    <x v="4"/>
    <n v="1"/>
    <n v="0"/>
    <n v="1"/>
    <n v="0"/>
    <n v="5"/>
    <n v="6"/>
    <n v="8"/>
    <x v="1"/>
    <n v="70"/>
    <n v="80"/>
    <n v="180"/>
    <n v="180"/>
    <x v="4"/>
    <m/>
    <m/>
    <m/>
    <n v="0"/>
  </r>
  <r>
    <x v="84"/>
    <x v="10"/>
    <n v="2"/>
    <n v="2"/>
    <n v="2"/>
    <n v="0"/>
    <n v="5"/>
    <n v="5"/>
    <n v="2"/>
    <x v="7"/>
    <n v="20"/>
    <n v="30"/>
    <n v="90"/>
    <n v="90"/>
    <x v="4"/>
    <s v="Pausé / TEMPO"/>
    <m/>
    <m/>
    <n v="0"/>
  </r>
  <r>
    <x v="84"/>
    <x v="10"/>
    <n v="2"/>
    <n v="2"/>
    <n v="2"/>
    <n v="0"/>
    <n v="5"/>
    <n v="5"/>
    <n v="2"/>
    <x v="7"/>
    <n v="40"/>
    <n v="50"/>
    <n v="120"/>
    <n v="120"/>
    <x v="4"/>
    <s v="Pausé / TEMPO"/>
    <m/>
    <m/>
    <n v="0"/>
  </r>
  <r>
    <x v="84"/>
    <x v="10"/>
    <n v="2"/>
    <n v="2"/>
    <n v="2"/>
    <n v="0"/>
    <n v="5"/>
    <n v="5"/>
    <n v="2"/>
    <x v="7"/>
    <n v="50"/>
    <n v="60"/>
    <n v="180"/>
    <n v="180"/>
    <x v="4"/>
    <s v="Pausé / TEMPO"/>
    <m/>
    <m/>
    <n v="0"/>
  </r>
  <r>
    <x v="84"/>
    <x v="10"/>
    <n v="2"/>
    <n v="2"/>
    <n v="2"/>
    <n v="0"/>
    <n v="5.5"/>
    <n v="5"/>
    <n v="2"/>
    <x v="7"/>
    <n v="60"/>
    <n v="70"/>
    <n v="180"/>
    <n v="180"/>
    <x v="4"/>
    <s v="Pausé / TEMPO"/>
    <m/>
    <m/>
    <n v="0"/>
  </r>
  <r>
    <x v="84"/>
    <x v="10"/>
    <n v="2"/>
    <n v="2"/>
    <n v="2"/>
    <n v="0"/>
    <n v="6.5"/>
    <n v="6"/>
    <n v="2"/>
    <x v="7"/>
    <n v="70"/>
    <n v="80"/>
    <n v="180"/>
    <n v="180"/>
    <x v="4"/>
    <s v="Pausé / TEMPO"/>
    <m/>
    <m/>
    <n v="0"/>
  </r>
  <r>
    <x v="84"/>
    <x v="0"/>
    <n v="3"/>
    <n v="2"/>
    <n v="1"/>
    <n v="0"/>
    <n v="5"/>
    <n v="5"/>
    <n v="2"/>
    <x v="7"/>
    <n v="20"/>
    <n v="30"/>
    <n v="90"/>
    <n v="90"/>
    <x v="4"/>
    <m/>
    <m/>
    <m/>
    <n v="0"/>
  </r>
  <r>
    <x v="84"/>
    <x v="0"/>
    <n v="3"/>
    <n v="2"/>
    <n v="1"/>
    <n v="0"/>
    <n v="5"/>
    <n v="5"/>
    <n v="2"/>
    <x v="7"/>
    <n v="30"/>
    <n v="40"/>
    <n v="120"/>
    <n v="120"/>
    <x v="4"/>
    <m/>
    <m/>
    <m/>
    <n v="0"/>
  </r>
  <r>
    <x v="84"/>
    <x v="0"/>
    <n v="3"/>
    <n v="2"/>
    <n v="1"/>
    <n v="0"/>
    <n v="5"/>
    <n v="0"/>
    <n v="2"/>
    <x v="7"/>
    <n v="40"/>
    <n v="50"/>
    <n v="180"/>
    <n v="180"/>
    <x v="4"/>
    <m/>
    <m/>
    <m/>
    <n v="0"/>
  </r>
  <r>
    <x v="84"/>
    <x v="0"/>
    <n v="3"/>
    <n v="2"/>
    <n v="1"/>
    <n v="0"/>
    <n v="6"/>
    <n v="0"/>
    <n v="2"/>
    <x v="7"/>
    <n v="50"/>
    <n v="55"/>
    <n v="180"/>
    <n v="180"/>
    <x v="4"/>
    <m/>
    <m/>
    <m/>
    <n v="0"/>
  </r>
  <r>
    <x v="84"/>
    <x v="0"/>
    <n v="3"/>
    <n v="2"/>
    <n v="1"/>
    <n v="0"/>
    <n v="6.5"/>
    <n v="0"/>
    <n v="2"/>
    <x v="7"/>
    <n v="50"/>
    <n v="55"/>
    <n v="1"/>
    <n v="1"/>
    <x v="4"/>
    <m/>
    <m/>
    <m/>
    <n v="0"/>
  </r>
  <r>
    <x v="85"/>
    <x v="10"/>
    <n v="1"/>
    <n v="0"/>
    <n v="1"/>
    <n v="0"/>
    <n v="5"/>
    <n v="5"/>
    <n v="5"/>
    <x v="3"/>
    <n v="65"/>
    <n v="65"/>
    <n v="90"/>
    <n v="90"/>
    <x v="4"/>
    <m/>
    <m/>
    <m/>
    <n v="0"/>
  </r>
  <r>
    <x v="85"/>
    <x v="10"/>
    <n v="1"/>
    <n v="0"/>
    <n v="1"/>
    <n v="0"/>
    <n v="7"/>
    <n v="6"/>
    <n v="4"/>
    <x v="8"/>
    <n v="85"/>
    <n v="85"/>
    <n v="180"/>
    <n v="180"/>
    <x v="4"/>
    <m/>
    <m/>
    <m/>
    <n v="0"/>
  </r>
  <r>
    <x v="85"/>
    <x v="10"/>
    <n v="1"/>
    <n v="0"/>
    <n v="1"/>
    <n v="0"/>
    <n v="7.5"/>
    <n v="7.5"/>
    <n v="3"/>
    <x v="6"/>
    <n v="105"/>
    <n v="105"/>
    <n v="300"/>
    <n v="300"/>
    <x v="4"/>
    <m/>
    <m/>
    <m/>
    <n v="0"/>
  </r>
  <r>
    <x v="85"/>
    <x v="10"/>
    <n v="1"/>
    <n v="0"/>
    <n v="1"/>
    <n v="0"/>
    <n v="7"/>
    <n v="7"/>
    <n v="6"/>
    <x v="5"/>
    <n v="85"/>
    <n v="85"/>
    <n v="300"/>
    <n v="300"/>
    <x v="4"/>
    <m/>
    <m/>
    <m/>
    <n v="0"/>
  </r>
  <r>
    <x v="85"/>
    <x v="10"/>
    <n v="1"/>
    <n v="0"/>
    <n v="1"/>
    <n v="0"/>
    <n v="7.5"/>
    <n v="7"/>
    <n v="6"/>
    <x v="5"/>
    <n v="90"/>
    <n v="90"/>
    <n v="300"/>
    <n v="300"/>
    <x v="4"/>
    <m/>
    <m/>
    <m/>
    <n v="0"/>
  </r>
  <r>
    <x v="85"/>
    <x v="10"/>
    <n v="1"/>
    <n v="0"/>
    <n v="1"/>
    <n v="0"/>
    <n v="8"/>
    <n v="8"/>
    <n v="6"/>
    <x v="5"/>
    <n v="95"/>
    <n v="95"/>
    <n v="300"/>
    <n v="300"/>
    <x v="4"/>
    <m/>
    <m/>
    <m/>
    <n v="0"/>
  </r>
  <r>
    <x v="85"/>
    <x v="1"/>
    <n v="1"/>
    <n v="0"/>
    <n v="1"/>
    <n v="0"/>
    <n v="7"/>
    <n v="7"/>
    <n v="12"/>
    <x v="0"/>
    <m/>
    <n v="39"/>
    <n v="90"/>
    <n v="90"/>
    <x v="4"/>
    <m/>
    <m/>
    <m/>
    <n v="0"/>
  </r>
  <r>
    <x v="85"/>
    <x v="1"/>
    <n v="1"/>
    <n v="0"/>
    <n v="1"/>
    <n v="0"/>
    <n v="7"/>
    <n v="7"/>
    <n v="10"/>
    <x v="2"/>
    <m/>
    <n v="39"/>
    <n v="90"/>
    <n v="90"/>
    <x v="4"/>
    <m/>
    <m/>
    <m/>
    <n v="0"/>
  </r>
  <r>
    <x v="85"/>
    <x v="1"/>
    <n v="1"/>
    <n v="0"/>
    <n v="1"/>
    <n v="0"/>
    <n v="9"/>
    <n v="8"/>
    <n v="8"/>
    <x v="1"/>
    <m/>
    <n v="45"/>
    <n v="120"/>
    <n v="120"/>
    <x v="4"/>
    <m/>
    <m/>
    <m/>
    <n v="0"/>
  </r>
  <r>
    <x v="85"/>
    <x v="11"/>
    <n v="1"/>
    <n v="0"/>
    <n v="1"/>
    <n v="0"/>
    <n v="6"/>
    <n v="6"/>
    <n v="10"/>
    <x v="2"/>
    <m/>
    <n v="63"/>
    <n v="10"/>
    <n v="10"/>
    <x v="4"/>
    <s v="SUPER7"/>
    <m/>
    <m/>
    <n v="0"/>
  </r>
  <r>
    <x v="85"/>
    <x v="18"/>
    <n v="1"/>
    <n v="0"/>
    <n v="1"/>
    <n v="0"/>
    <n v="6"/>
    <n v="6"/>
    <n v="10"/>
    <x v="2"/>
    <m/>
    <n v="29"/>
    <n v="120"/>
    <n v="120"/>
    <x v="4"/>
    <s v="SUPER7"/>
    <m/>
    <m/>
    <n v="0"/>
  </r>
  <r>
    <x v="85"/>
    <x v="11"/>
    <n v="1"/>
    <n v="0"/>
    <n v="1"/>
    <n v="0"/>
    <n v="7"/>
    <n v="7"/>
    <n v="8"/>
    <x v="1"/>
    <m/>
    <n v="70"/>
    <n v="10"/>
    <n v="10"/>
    <x v="4"/>
    <s v="SUPER7"/>
    <m/>
    <m/>
    <n v="0"/>
  </r>
  <r>
    <x v="85"/>
    <x v="18"/>
    <n v="1"/>
    <n v="0"/>
    <n v="1"/>
    <n v="0"/>
    <n v="7"/>
    <n v="7"/>
    <n v="8"/>
    <x v="1"/>
    <m/>
    <n v="36"/>
    <n v="120"/>
    <n v="120"/>
    <x v="4"/>
    <s v="SUPER7"/>
    <m/>
    <m/>
    <n v="0"/>
  </r>
  <r>
    <x v="85"/>
    <x v="11"/>
    <n v="1"/>
    <n v="0"/>
    <n v="1"/>
    <n v="0"/>
    <n v="8"/>
    <n v="8"/>
    <n v="8"/>
    <x v="1"/>
    <m/>
    <n v="70"/>
    <n v="10"/>
    <n v="10"/>
    <x v="4"/>
    <s v="SUPER7"/>
    <m/>
    <m/>
    <n v="0"/>
  </r>
  <r>
    <x v="85"/>
    <x v="18"/>
    <n v="1"/>
    <n v="0"/>
    <n v="1"/>
    <n v="0"/>
    <n v="8"/>
    <n v="8"/>
    <n v="8"/>
    <x v="1"/>
    <m/>
    <n v="36"/>
    <n v="120"/>
    <n v="120"/>
    <x v="4"/>
    <s v="SUPER7"/>
    <m/>
    <m/>
    <n v="0"/>
  </r>
  <r>
    <x v="85"/>
    <x v="38"/>
    <n v="1"/>
    <n v="0"/>
    <n v="1"/>
    <n v="0"/>
    <n v="6"/>
    <n v="6"/>
    <n v="10"/>
    <x v="2"/>
    <m/>
    <n v="43"/>
    <n v="10"/>
    <n v="10"/>
    <x v="4"/>
    <s v="SUPER7"/>
    <m/>
    <m/>
    <n v="0"/>
  </r>
  <r>
    <x v="85"/>
    <x v="39"/>
    <n v="1"/>
    <n v="0"/>
    <n v="1"/>
    <n v="0"/>
    <n v="7"/>
    <n v="7"/>
    <n v="10"/>
    <x v="2"/>
    <m/>
    <n v="57"/>
    <n v="120"/>
    <n v="120"/>
    <x v="4"/>
    <s v="SUPER7"/>
    <m/>
    <m/>
    <n v="0"/>
  </r>
  <r>
    <x v="85"/>
    <x v="38"/>
    <n v="1"/>
    <n v="0"/>
    <n v="1"/>
    <n v="0"/>
    <n v="7"/>
    <n v="7"/>
    <n v="8"/>
    <x v="1"/>
    <m/>
    <n v="43"/>
    <n v="10"/>
    <n v="10"/>
    <x v="4"/>
    <s v="SUPER7"/>
    <m/>
    <m/>
    <n v="0"/>
  </r>
  <r>
    <x v="85"/>
    <x v="39"/>
    <n v="1"/>
    <n v="0"/>
    <n v="1"/>
    <n v="0"/>
    <n v="8"/>
    <n v="8"/>
    <n v="8"/>
    <x v="1"/>
    <m/>
    <n v="70"/>
    <n v="120"/>
    <n v="120"/>
    <x v="4"/>
    <s v="SUPER7"/>
    <m/>
    <m/>
    <n v="0"/>
  </r>
  <r>
    <x v="85"/>
    <x v="38"/>
    <n v="1"/>
    <n v="0"/>
    <n v="1"/>
    <n v="0"/>
    <n v="8"/>
    <n v="8"/>
    <n v="8"/>
    <x v="1"/>
    <m/>
    <n v="43"/>
    <n v="10"/>
    <n v="10"/>
    <x v="4"/>
    <s v="SUPER7"/>
    <m/>
    <m/>
    <n v="0"/>
  </r>
  <r>
    <x v="85"/>
    <x v="39"/>
    <n v="1"/>
    <n v="0"/>
    <n v="1"/>
    <n v="0"/>
    <n v="9"/>
    <n v="9"/>
    <n v="8"/>
    <x v="1"/>
    <m/>
    <n v="70"/>
    <n v="1"/>
    <n v="1"/>
    <x v="4"/>
    <s v="SUPER7"/>
    <m/>
    <m/>
    <n v="0"/>
  </r>
  <r>
    <x v="86"/>
    <x v="0"/>
    <n v="1"/>
    <n v="0"/>
    <n v="1"/>
    <n v="0"/>
    <n v="5"/>
    <n v="5"/>
    <n v="5"/>
    <x v="3"/>
    <n v="30"/>
    <n v="30"/>
    <n v="90"/>
    <n v="90"/>
    <x v="4"/>
    <m/>
    <m/>
    <m/>
    <n v="0"/>
  </r>
  <r>
    <x v="86"/>
    <x v="0"/>
    <n v="1"/>
    <n v="0"/>
    <n v="1"/>
    <n v="0"/>
    <n v="5"/>
    <n v="5"/>
    <n v="4"/>
    <x v="8"/>
    <n v="40"/>
    <n v="40"/>
    <n v="120"/>
    <n v="120"/>
    <x v="4"/>
    <m/>
    <m/>
    <m/>
    <n v="0"/>
  </r>
  <r>
    <x v="86"/>
    <x v="0"/>
    <n v="1"/>
    <n v="0"/>
    <n v="1"/>
    <n v="0"/>
    <n v="6"/>
    <n v="5"/>
    <n v="3"/>
    <x v="6"/>
    <n v="50"/>
    <n v="50"/>
    <n v="180"/>
    <n v="180"/>
    <x v="4"/>
    <m/>
    <m/>
    <m/>
    <n v="0"/>
  </r>
  <r>
    <x v="86"/>
    <x v="0"/>
    <n v="1"/>
    <n v="0"/>
    <n v="1"/>
    <n v="0"/>
    <n v="6"/>
    <n v="6"/>
    <n v="2"/>
    <x v="7"/>
    <n v="55"/>
    <n v="55"/>
    <n v="300"/>
    <n v="300"/>
    <x v="4"/>
    <m/>
    <m/>
    <m/>
    <n v="0"/>
  </r>
  <r>
    <x v="86"/>
    <x v="0"/>
    <n v="1"/>
    <n v="0"/>
    <n v="1"/>
    <n v="0"/>
    <n v="6.5"/>
    <n v="6.5"/>
    <n v="1"/>
    <x v="9"/>
    <n v="60"/>
    <n v="60"/>
    <n v="300"/>
    <n v="300"/>
    <x v="4"/>
    <m/>
    <m/>
    <m/>
    <n v="0"/>
  </r>
  <r>
    <x v="86"/>
    <x v="0"/>
    <n v="1"/>
    <n v="0"/>
    <n v="1"/>
    <n v="0"/>
    <n v="7"/>
    <n v="7.5"/>
    <n v="7"/>
    <x v="10"/>
    <n v="50"/>
    <n v="50"/>
    <n v="300"/>
    <n v="300"/>
    <x v="4"/>
    <m/>
    <m/>
    <m/>
    <n v="0"/>
  </r>
  <r>
    <x v="86"/>
    <x v="0"/>
    <n v="1"/>
    <n v="0"/>
    <n v="1"/>
    <n v="0"/>
    <n v="7.5"/>
    <n v="8"/>
    <n v="2"/>
    <x v="7"/>
    <m/>
    <n v="65"/>
    <n v="300"/>
    <n v="300"/>
    <x v="4"/>
    <m/>
    <m/>
    <m/>
    <n v="0"/>
  </r>
  <r>
    <x v="86"/>
    <x v="20"/>
    <n v="1"/>
    <n v="0"/>
    <n v="1"/>
    <n v="0"/>
    <n v="7"/>
    <n v="7"/>
    <n v="12"/>
    <x v="0"/>
    <m/>
    <n v="39"/>
    <n v="90"/>
    <n v="90"/>
    <x v="4"/>
    <m/>
    <m/>
    <m/>
    <n v="0"/>
  </r>
  <r>
    <x v="86"/>
    <x v="20"/>
    <n v="1"/>
    <n v="0"/>
    <n v="1"/>
    <n v="0"/>
    <n v="8"/>
    <n v="8"/>
    <n v="10"/>
    <x v="2"/>
    <m/>
    <n v="45"/>
    <n v="90"/>
    <n v="90"/>
    <x v="4"/>
    <m/>
    <m/>
    <m/>
    <n v="0"/>
  </r>
  <r>
    <x v="86"/>
    <x v="20"/>
    <n v="1"/>
    <n v="0"/>
    <n v="1"/>
    <n v="0"/>
    <n v="9"/>
    <n v="9"/>
    <n v="8"/>
    <x v="1"/>
    <m/>
    <n v="52"/>
    <n v="120"/>
    <n v="120"/>
    <x v="4"/>
    <m/>
    <m/>
    <m/>
    <n v="0"/>
  </r>
  <r>
    <x v="86"/>
    <x v="40"/>
    <n v="1"/>
    <n v="0"/>
    <n v="1"/>
    <n v="0"/>
    <n v="7"/>
    <n v="7"/>
    <n v="10"/>
    <x v="2"/>
    <m/>
    <n v="6.8"/>
    <n v="10"/>
    <n v="10"/>
    <x v="4"/>
    <s v="SUPER7"/>
    <m/>
    <m/>
    <n v="0"/>
  </r>
  <r>
    <x v="86"/>
    <x v="41"/>
    <n v="1"/>
    <n v="0"/>
    <n v="1"/>
    <n v="0"/>
    <n v="7"/>
    <n v="7"/>
    <n v="10"/>
    <x v="2"/>
    <m/>
    <n v="9"/>
    <n v="120"/>
    <n v="120"/>
    <x v="4"/>
    <s v="SUPER7"/>
    <m/>
    <m/>
    <n v="0"/>
  </r>
  <r>
    <x v="86"/>
    <x v="40"/>
    <n v="1"/>
    <n v="0"/>
    <n v="1"/>
    <n v="0"/>
    <n v="8"/>
    <n v="8"/>
    <n v="8"/>
    <x v="1"/>
    <m/>
    <n v="6.8"/>
    <n v="10"/>
    <n v="10"/>
    <x v="4"/>
    <s v="SUPER7"/>
    <m/>
    <m/>
    <n v="0"/>
  </r>
  <r>
    <x v="86"/>
    <x v="41"/>
    <n v="1"/>
    <n v="0"/>
    <n v="1"/>
    <n v="0"/>
    <n v="8"/>
    <n v="8"/>
    <n v="8"/>
    <x v="1"/>
    <m/>
    <n v="9"/>
    <n v="120"/>
    <n v="120"/>
    <x v="4"/>
    <s v="SUPER7"/>
    <m/>
    <m/>
    <n v="0"/>
  </r>
  <r>
    <x v="86"/>
    <x v="40"/>
    <n v="1"/>
    <n v="0"/>
    <n v="1"/>
    <n v="0"/>
    <n v="9"/>
    <n v="9"/>
    <n v="8"/>
    <x v="1"/>
    <m/>
    <n v="6.8"/>
    <n v="10"/>
    <n v="10"/>
    <x v="4"/>
    <s v="SUPER7"/>
    <m/>
    <m/>
    <n v="0"/>
  </r>
  <r>
    <x v="86"/>
    <x v="41"/>
    <n v="1"/>
    <n v="0"/>
    <n v="1"/>
    <n v="0"/>
    <n v="9"/>
    <n v="9"/>
    <n v="8"/>
    <x v="1"/>
    <m/>
    <n v="9"/>
    <n v="120"/>
    <n v="120"/>
    <x v="4"/>
    <s v="SUPER7"/>
    <m/>
    <m/>
    <n v="0"/>
  </r>
  <r>
    <x v="86"/>
    <x v="36"/>
    <n v="1"/>
    <n v="0"/>
    <n v="1"/>
    <n v="0"/>
    <n v="7"/>
    <n v="7"/>
    <n v="10"/>
    <x v="2"/>
    <m/>
    <n v="45"/>
    <n v="10"/>
    <n v="10"/>
    <x v="4"/>
    <s v="SUPER7"/>
    <m/>
    <m/>
    <n v="0"/>
  </r>
  <r>
    <x v="86"/>
    <x v="37"/>
    <n v="1"/>
    <n v="0"/>
    <n v="1"/>
    <n v="0"/>
    <n v="7"/>
    <n v="7"/>
    <n v="10"/>
    <x v="2"/>
    <m/>
    <n v="45"/>
    <n v="120"/>
    <n v="120"/>
    <x v="4"/>
    <s v="SUPER7"/>
    <m/>
    <m/>
    <n v="0"/>
  </r>
  <r>
    <x v="86"/>
    <x v="36"/>
    <n v="1"/>
    <n v="0"/>
    <n v="1"/>
    <n v="0"/>
    <n v="8"/>
    <n v="8"/>
    <n v="8"/>
    <x v="1"/>
    <m/>
    <n v="45"/>
    <n v="10"/>
    <n v="10"/>
    <x v="4"/>
    <s v="SUPER7"/>
    <m/>
    <m/>
    <n v="0"/>
  </r>
  <r>
    <x v="86"/>
    <x v="37"/>
    <n v="1"/>
    <n v="0"/>
    <n v="1"/>
    <n v="0"/>
    <n v="8"/>
    <n v="8"/>
    <n v="8"/>
    <x v="1"/>
    <m/>
    <n v="45"/>
    <n v="120"/>
    <n v="120"/>
    <x v="4"/>
    <s v="SUPER7"/>
    <m/>
    <m/>
    <n v="0"/>
  </r>
  <r>
    <x v="86"/>
    <x v="36"/>
    <n v="1"/>
    <n v="0"/>
    <n v="1"/>
    <n v="0"/>
    <n v="9"/>
    <n v="9"/>
    <n v="8"/>
    <x v="1"/>
    <m/>
    <n v="45"/>
    <n v="10"/>
    <n v="10"/>
    <x v="4"/>
    <s v="SUPER7"/>
    <m/>
    <m/>
    <n v="0"/>
  </r>
  <r>
    <x v="86"/>
    <x v="37"/>
    <n v="1"/>
    <n v="0"/>
    <n v="1"/>
    <n v="0"/>
    <n v="9"/>
    <n v="9"/>
    <n v="8"/>
    <x v="1"/>
    <m/>
    <n v="45"/>
    <n v="120"/>
    <n v="120"/>
    <x v="4"/>
    <s v="SUPER7"/>
    <m/>
    <m/>
    <n v="0"/>
  </r>
  <r>
    <x v="86"/>
    <x v="42"/>
    <n v="1"/>
    <n v="0"/>
    <n v="1"/>
    <n v="0"/>
    <n v="6"/>
    <n v="6"/>
    <n v="10"/>
    <x v="2"/>
    <m/>
    <n v="6"/>
    <n v="90"/>
    <n v="90"/>
    <x v="4"/>
    <m/>
    <m/>
    <m/>
    <n v="0"/>
  </r>
  <r>
    <x v="86"/>
    <x v="42"/>
    <n v="1"/>
    <n v="0"/>
    <n v="1"/>
    <n v="0"/>
    <n v="7"/>
    <n v="7"/>
    <n v="10"/>
    <x v="2"/>
    <m/>
    <n v="6"/>
    <n v="90"/>
    <n v="90"/>
    <x v="4"/>
    <m/>
    <m/>
    <m/>
    <n v="0"/>
  </r>
  <r>
    <x v="86"/>
    <x v="42"/>
    <n v="1"/>
    <n v="0"/>
    <n v="1"/>
    <n v="0"/>
    <n v="8"/>
    <n v="8"/>
    <n v="10"/>
    <x v="2"/>
    <m/>
    <n v="6"/>
    <n v="90"/>
    <n v="90"/>
    <x v="4"/>
    <m/>
    <m/>
    <m/>
    <n v="0"/>
  </r>
  <r>
    <x v="86"/>
    <x v="42"/>
    <n v="1"/>
    <n v="0"/>
    <n v="1"/>
    <n v="0"/>
    <n v="9"/>
    <n v="9"/>
    <n v="10"/>
    <x v="2"/>
    <m/>
    <n v="6"/>
    <n v="1"/>
    <n v="1"/>
    <x v="4"/>
    <m/>
    <m/>
    <m/>
    <n v="0"/>
  </r>
  <r>
    <x v="87"/>
    <x v="4"/>
    <n v="1"/>
    <n v="0"/>
    <n v="1"/>
    <n v="0"/>
    <n v="5"/>
    <n v="5"/>
    <n v="10"/>
    <x v="2"/>
    <n v="45"/>
    <n v="45"/>
    <n v="120"/>
    <n v="120"/>
    <x v="4"/>
    <s v="RDL"/>
    <m/>
    <m/>
    <n v="0"/>
  </r>
  <r>
    <x v="87"/>
    <x v="4"/>
    <n v="1"/>
    <n v="0"/>
    <n v="1"/>
    <n v="0"/>
    <n v="5"/>
    <n v="6"/>
    <n v="8"/>
    <x v="1"/>
    <n v="65"/>
    <n v="65"/>
    <n v="120"/>
    <n v="120"/>
    <x v="4"/>
    <s v="RDL"/>
    <m/>
    <m/>
    <n v="0"/>
  </r>
  <r>
    <x v="87"/>
    <x v="4"/>
    <n v="1"/>
    <n v="0"/>
    <n v="1"/>
    <n v="0"/>
    <n v="6.5"/>
    <n v="7"/>
    <n v="8"/>
    <x v="1"/>
    <n v="75"/>
    <n v="75"/>
    <n v="120"/>
    <n v="120"/>
    <x v="4"/>
    <s v="RDL"/>
    <m/>
    <m/>
    <n v="0"/>
  </r>
  <r>
    <x v="87"/>
    <x v="4"/>
    <n v="1"/>
    <n v="0"/>
    <n v="1"/>
    <n v="0"/>
    <n v="7"/>
    <n v="7.5"/>
    <n v="6"/>
    <x v="5"/>
    <n v="85"/>
    <n v="85"/>
    <n v="120"/>
    <n v="120"/>
    <x v="4"/>
    <s v="RDL"/>
    <m/>
    <m/>
    <n v="0"/>
  </r>
  <r>
    <x v="87"/>
    <x v="4"/>
    <n v="1"/>
    <n v="0"/>
    <n v="1"/>
    <n v="0"/>
    <n v="8"/>
    <n v="8.5"/>
    <n v="6"/>
    <x v="5"/>
    <n v="95"/>
    <n v="95"/>
    <n v="120"/>
    <n v="120"/>
    <x v="4"/>
    <s v="RDL"/>
    <m/>
    <m/>
    <n v="0"/>
  </r>
  <r>
    <x v="87"/>
    <x v="0"/>
    <n v="1"/>
    <n v="0"/>
    <n v="1"/>
    <n v="0"/>
    <n v="5"/>
    <n v="5"/>
    <n v="4"/>
    <x v="8"/>
    <n v="25"/>
    <n v="25"/>
    <n v="120"/>
    <n v="120"/>
    <x v="4"/>
    <s v="Larsen"/>
    <m/>
    <m/>
    <n v="0"/>
  </r>
  <r>
    <x v="87"/>
    <x v="0"/>
    <n v="1"/>
    <n v="0"/>
    <n v="1"/>
    <n v="0"/>
    <n v="5"/>
    <n v="5"/>
    <n v="4"/>
    <x v="8"/>
    <n v="35"/>
    <n v="35"/>
    <n v="120"/>
    <n v="120"/>
    <x v="4"/>
    <s v="Larsen"/>
    <m/>
    <m/>
    <n v="0"/>
  </r>
  <r>
    <x v="87"/>
    <x v="0"/>
    <n v="1"/>
    <n v="0"/>
    <n v="1"/>
    <n v="0"/>
    <n v="6"/>
    <n v="5.5"/>
    <n v="4"/>
    <x v="8"/>
    <n v="45"/>
    <n v="45"/>
    <n v="180"/>
    <n v="180"/>
    <x v="4"/>
    <s v="Larsen"/>
    <m/>
    <m/>
    <n v="0"/>
  </r>
  <r>
    <x v="87"/>
    <x v="0"/>
    <n v="1"/>
    <n v="0"/>
    <n v="1"/>
    <n v="0"/>
    <n v="7"/>
    <n v="6.5"/>
    <n v="4"/>
    <x v="8"/>
    <n v="50"/>
    <n v="50"/>
    <n v="180"/>
    <n v="180"/>
    <x v="4"/>
    <s v="Larsen"/>
    <m/>
    <m/>
    <n v="0"/>
  </r>
  <r>
    <x v="87"/>
    <x v="0"/>
    <n v="1"/>
    <n v="0"/>
    <n v="1"/>
    <n v="0"/>
    <n v="7.5"/>
    <n v="7.5"/>
    <n v="4"/>
    <x v="8"/>
    <n v="55"/>
    <n v="55"/>
    <n v="180"/>
    <n v="180"/>
    <x v="4"/>
    <s v="Larsen"/>
    <m/>
    <m/>
    <n v="0"/>
  </r>
  <r>
    <x v="87"/>
    <x v="14"/>
    <n v="1"/>
    <n v="0"/>
    <n v="1"/>
    <n v="0"/>
    <n v="7"/>
    <n v="7"/>
    <n v="10"/>
    <x v="2"/>
    <m/>
    <n v="18"/>
    <n v="120"/>
    <n v="120"/>
    <x v="4"/>
    <m/>
    <m/>
    <m/>
    <n v="0"/>
  </r>
  <r>
    <x v="87"/>
    <x v="14"/>
    <n v="1"/>
    <n v="0"/>
    <n v="1"/>
    <n v="0"/>
    <n v="8"/>
    <n v="8"/>
    <n v="10"/>
    <x v="2"/>
    <m/>
    <n v="18"/>
    <n v="120"/>
    <n v="120"/>
    <x v="4"/>
    <m/>
    <m/>
    <m/>
    <n v="0"/>
  </r>
  <r>
    <x v="87"/>
    <x v="14"/>
    <n v="1"/>
    <n v="0"/>
    <n v="1"/>
    <n v="0"/>
    <n v="9"/>
    <n v="9"/>
    <n v="8"/>
    <x v="1"/>
    <m/>
    <n v="20.3"/>
    <n v="120"/>
    <n v="120"/>
    <x v="4"/>
    <m/>
    <m/>
    <m/>
    <n v="0"/>
  </r>
  <r>
    <x v="87"/>
    <x v="7"/>
    <n v="1"/>
    <n v="0"/>
    <n v="1"/>
    <n v="0"/>
    <n v="6"/>
    <n v="6"/>
    <n v="12"/>
    <x v="0"/>
    <m/>
    <n v="14"/>
    <n v="120"/>
    <n v="120"/>
    <x v="4"/>
    <m/>
    <m/>
    <m/>
    <n v="0"/>
  </r>
  <r>
    <x v="87"/>
    <x v="7"/>
    <n v="1"/>
    <n v="0"/>
    <n v="1"/>
    <n v="0"/>
    <n v="8"/>
    <n v="8"/>
    <n v="10"/>
    <x v="2"/>
    <m/>
    <n v="12"/>
    <n v="120"/>
    <n v="120"/>
    <x v="4"/>
    <m/>
    <m/>
    <m/>
    <n v="0"/>
  </r>
  <r>
    <x v="87"/>
    <x v="7"/>
    <n v="1"/>
    <n v="0"/>
    <n v="1"/>
    <n v="0"/>
    <n v="8"/>
    <n v="8"/>
    <n v="8"/>
    <x v="1"/>
    <m/>
    <n v="12"/>
    <n v="120"/>
    <n v="120"/>
    <x v="4"/>
    <m/>
    <m/>
    <m/>
    <n v="0"/>
  </r>
  <r>
    <x v="87"/>
    <x v="43"/>
    <n v="1"/>
    <n v="0"/>
    <n v="1"/>
    <n v="0"/>
    <n v="7"/>
    <n v="7"/>
    <n v="10"/>
    <x v="2"/>
    <m/>
    <n v="8"/>
    <n v="120"/>
    <n v="120"/>
    <x v="4"/>
    <m/>
    <m/>
    <m/>
    <n v="0"/>
  </r>
  <r>
    <x v="87"/>
    <x v="43"/>
    <n v="1"/>
    <n v="0"/>
    <n v="1"/>
    <n v="0"/>
    <n v="8"/>
    <n v="8"/>
    <n v="8"/>
    <x v="1"/>
    <m/>
    <n v="10"/>
    <n v="120"/>
    <n v="120"/>
    <x v="4"/>
    <m/>
    <m/>
    <m/>
    <n v="0"/>
  </r>
  <r>
    <x v="87"/>
    <x v="43"/>
    <n v="1"/>
    <n v="0"/>
    <n v="1"/>
    <n v="0"/>
    <n v="9"/>
    <n v="9"/>
    <n v="8"/>
    <x v="1"/>
    <m/>
    <n v="10"/>
    <n v="1"/>
    <n v="1"/>
    <x v="4"/>
    <m/>
    <m/>
    <m/>
    <n v="0"/>
  </r>
  <r>
    <x v="88"/>
    <x v="4"/>
    <n v="1"/>
    <n v="0"/>
    <n v="1"/>
    <n v="0"/>
    <n v="5"/>
    <n v="5"/>
    <n v="5"/>
    <x v="3"/>
    <n v="75"/>
    <n v="75"/>
    <n v="90"/>
    <n v="90"/>
    <x v="4"/>
    <m/>
    <m/>
    <m/>
    <n v="0"/>
  </r>
  <r>
    <x v="88"/>
    <x v="4"/>
    <n v="1"/>
    <n v="0"/>
    <n v="1"/>
    <n v="0"/>
    <n v="5"/>
    <n v="5"/>
    <n v="4"/>
    <x v="8"/>
    <n v="100"/>
    <n v="100"/>
    <n v="120"/>
    <n v="120"/>
    <x v="4"/>
    <m/>
    <m/>
    <m/>
    <n v="0"/>
  </r>
  <r>
    <x v="88"/>
    <x v="4"/>
    <n v="1"/>
    <n v="0"/>
    <n v="1"/>
    <n v="0"/>
    <n v="5.5"/>
    <n v="5"/>
    <n v="3"/>
    <x v="6"/>
    <n v="110"/>
    <n v="110"/>
    <n v="180"/>
    <n v="180"/>
    <x v="4"/>
    <m/>
    <m/>
    <m/>
    <n v="0"/>
  </r>
  <r>
    <x v="88"/>
    <x v="4"/>
    <n v="1"/>
    <n v="0"/>
    <n v="1"/>
    <n v="0"/>
    <n v="5.5"/>
    <n v="5.5"/>
    <n v="2"/>
    <x v="7"/>
    <n v="120"/>
    <n v="120"/>
    <n v="180"/>
    <n v="180"/>
    <x v="4"/>
    <m/>
    <m/>
    <m/>
    <n v="0"/>
  </r>
  <r>
    <x v="88"/>
    <x v="4"/>
    <n v="1"/>
    <n v="0"/>
    <n v="1"/>
    <n v="0"/>
    <n v="6"/>
    <n v="6"/>
    <n v="1"/>
    <x v="9"/>
    <n v="130"/>
    <n v="130"/>
    <n v="180"/>
    <n v="180"/>
    <x v="4"/>
    <m/>
    <m/>
    <m/>
    <n v="0"/>
  </r>
  <r>
    <x v="88"/>
    <x v="4"/>
    <n v="1"/>
    <n v="0"/>
    <n v="1"/>
    <n v="0"/>
    <n v="5.5"/>
    <n v="5"/>
    <n v="8"/>
    <x v="1"/>
    <n v="90"/>
    <n v="90"/>
    <n v="180"/>
    <n v="180"/>
    <x v="4"/>
    <m/>
    <m/>
    <m/>
    <n v="0"/>
  </r>
  <r>
    <x v="88"/>
    <x v="10"/>
    <n v="2"/>
    <n v="2"/>
    <n v="2"/>
    <n v="0"/>
    <n v="5"/>
    <n v="5"/>
    <n v="2"/>
    <x v="7"/>
    <n v="40"/>
    <n v="40"/>
    <n v="90"/>
    <n v="90"/>
    <x v="4"/>
    <s v="Pausé / TEMPO"/>
    <m/>
    <m/>
    <n v="0"/>
  </r>
  <r>
    <x v="88"/>
    <x v="10"/>
    <n v="2"/>
    <n v="2"/>
    <n v="2"/>
    <n v="0"/>
    <n v="5"/>
    <n v="5"/>
    <n v="2"/>
    <x v="7"/>
    <n v="60"/>
    <n v="60"/>
    <n v="120"/>
    <n v="120"/>
    <x v="4"/>
    <s v="Pausé / TEMPO"/>
    <m/>
    <m/>
    <n v="0"/>
  </r>
  <r>
    <x v="88"/>
    <x v="10"/>
    <n v="2"/>
    <n v="2"/>
    <n v="2"/>
    <n v="0"/>
    <n v="5.5"/>
    <n v="5"/>
    <n v="2"/>
    <x v="7"/>
    <n v="70"/>
    <n v="70"/>
    <n v="180"/>
    <n v="180"/>
    <x v="4"/>
    <s v="Pausé / TEMPO"/>
    <m/>
    <m/>
    <n v="0"/>
  </r>
  <r>
    <x v="88"/>
    <x v="10"/>
    <n v="2"/>
    <n v="2"/>
    <n v="2"/>
    <n v="0"/>
    <n v="6"/>
    <n v="5.5"/>
    <n v="2"/>
    <x v="7"/>
    <n v="80"/>
    <n v="80"/>
    <n v="180"/>
    <n v="180"/>
    <x v="4"/>
    <s v="Pausé / TEMPO"/>
    <m/>
    <m/>
    <n v="0"/>
  </r>
  <r>
    <x v="88"/>
    <x v="10"/>
    <n v="2"/>
    <n v="2"/>
    <n v="2"/>
    <n v="0"/>
    <n v="7"/>
    <n v="6"/>
    <n v="2"/>
    <x v="7"/>
    <n v="90"/>
    <n v="90"/>
    <n v="180"/>
    <n v="180"/>
    <x v="4"/>
    <s v="Pausé / TEMPO"/>
    <m/>
    <m/>
    <n v="0"/>
  </r>
  <r>
    <x v="88"/>
    <x v="0"/>
    <n v="3"/>
    <n v="2"/>
    <n v="1"/>
    <n v="0"/>
    <n v="5"/>
    <n v="5"/>
    <n v="2"/>
    <x v="7"/>
    <n v="35"/>
    <n v="35"/>
    <n v="90"/>
    <n v="90"/>
    <x v="4"/>
    <m/>
    <m/>
    <m/>
    <n v="0"/>
  </r>
  <r>
    <x v="88"/>
    <x v="0"/>
    <n v="3"/>
    <n v="2"/>
    <n v="1"/>
    <n v="0"/>
    <n v="5"/>
    <n v="6"/>
    <n v="2"/>
    <x v="7"/>
    <n v="45"/>
    <n v="45"/>
    <n v="120"/>
    <n v="120"/>
    <x v="4"/>
    <m/>
    <m/>
    <m/>
    <n v="0"/>
  </r>
  <r>
    <x v="88"/>
    <x v="0"/>
    <n v="3"/>
    <n v="2"/>
    <n v="1"/>
    <n v="0"/>
    <n v="5.5"/>
    <n v="7.5"/>
    <n v="2"/>
    <x v="7"/>
    <n v="55"/>
    <n v="55"/>
    <n v="180"/>
    <n v="180"/>
    <x v="4"/>
    <m/>
    <m/>
    <m/>
    <n v="0"/>
  </r>
  <r>
    <x v="88"/>
    <x v="0"/>
    <n v="3"/>
    <n v="2"/>
    <n v="1"/>
    <n v="0"/>
    <n v="6.5"/>
    <n v="9"/>
    <n v="2"/>
    <x v="7"/>
    <n v="60"/>
    <n v="60"/>
    <n v="180"/>
    <n v="180"/>
    <x v="4"/>
    <m/>
    <m/>
    <m/>
    <n v="0"/>
  </r>
  <r>
    <x v="88"/>
    <x v="0"/>
    <n v="3"/>
    <n v="2"/>
    <n v="1"/>
    <n v="0"/>
    <n v="7"/>
    <n v="0"/>
    <n v="2"/>
    <x v="14"/>
    <n v="60"/>
    <n v="60"/>
    <n v="1"/>
    <n v="1"/>
    <x v="4"/>
    <m/>
    <m/>
    <m/>
    <n v="0"/>
  </r>
  <r>
    <x v="89"/>
    <x v="10"/>
    <n v="1"/>
    <n v="0"/>
    <n v="1"/>
    <n v="0"/>
    <n v="5"/>
    <n v="5"/>
    <n v="5"/>
    <x v="3"/>
    <n v="70"/>
    <n v="70"/>
    <n v="90"/>
    <n v="90"/>
    <x v="4"/>
    <m/>
    <m/>
    <m/>
    <n v="0"/>
  </r>
  <r>
    <x v="89"/>
    <x v="10"/>
    <n v="1"/>
    <n v="0"/>
    <n v="1"/>
    <n v="0"/>
    <n v="7.8"/>
    <n v="6"/>
    <n v="4"/>
    <x v="8"/>
    <n v="90"/>
    <n v="90"/>
    <n v="180"/>
    <n v="180"/>
    <x v="4"/>
    <m/>
    <m/>
    <m/>
    <n v="0"/>
  </r>
  <r>
    <x v="89"/>
    <x v="10"/>
    <n v="1"/>
    <n v="0"/>
    <n v="1"/>
    <n v="0"/>
    <n v="8.5"/>
    <n v="7.5"/>
    <n v="3"/>
    <x v="6"/>
    <n v="110"/>
    <n v="110"/>
    <n v="300"/>
    <n v="300"/>
    <x v="4"/>
    <m/>
    <m/>
    <m/>
    <n v="0"/>
  </r>
  <r>
    <x v="89"/>
    <x v="10"/>
    <n v="1"/>
    <n v="0"/>
    <n v="1"/>
    <n v="0"/>
    <n v="7.5"/>
    <n v="7"/>
    <n v="6"/>
    <x v="5"/>
    <n v="90"/>
    <n v="90"/>
    <n v="300"/>
    <n v="300"/>
    <x v="4"/>
    <m/>
    <m/>
    <m/>
    <n v="0"/>
  </r>
  <r>
    <x v="89"/>
    <x v="10"/>
    <n v="1"/>
    <n v="0"/>
    <n v="1"/>
    <n v="0"/>
    <n v="8"/>
    <n v="7.5"/>
    <n v="6"/>
    <x v="5"/>
    <n v="97.5"/>
    <n v="97.5"/>
    <n v="300"/>
    <n v="300"/>
    <x v="4"/>
    <m/>
    <m/>
    <m/>
    <n v="0"/>
  </r>
  <r>
    <x v="89"/>
    <x v="10"/>
    <n v="1"/>
    <n v="0"/>
    <n v="1"/>
    <n v="0"/>
    <n v="9"/>
    <n v="8"/>
    <n v="6"/>
    <x v="5"/>
    <n v="105"/>
    <n v="105"/>
    <n v="300"/>
    <n v="300"/>
    <x v="4"/>
    <m/>
    <m/>
    <m/>
    <n v="0"/>
  </r>
  <r>
    <x v="89"/>
    <x v="1"/>
    <n v="1"/>
    <n v="0"/>
    <n v="1"/>
    <n v="0"/>
    <n v="7"/>
    <n v="7"/>
    <n v="12"/>
    <x v="0"/>
    <m/>
    <n v="39"/>
    <n v="90"/>
    <n v="90"/>
    <x v="4"/>
    <m/>
    <m/>
    <m/>
    <n v="0"/>
  </r>
  <r>
    <x v="89"/>
    <x v="1"/>
    <n v="1"/>
    <n v="0"/>
    <n v="1"/>
    <n v="0"/>
    <n v="8"/>
    <n v="8"/>
    <n v="10"/>
    <x v="2"/>
    <m/>
    <n v="45"/>
    <n v="90"/>
    <n v="90"/>
    <x v="4"/>
    <m/>
    <m/>
    <m/>
    <n v="0"/>
  </r>
  <r>
    <x v="89"/>
    <x v="1"/>
    <n v="1"/>
    <n v="0"/>
    <n v="1"/>
    <n v="0"/>
    <n v="9.5"/>
    <n v="9.5"/>
    <n v="8"/>
    <x v="1"/>
    <m/>
    <n v="52"/>
    <n v="120"/>
    <n v="120"/>
    <x v="4"/>
    <m/>
    <m/>
    <m/>
    <n v="0"/>
  </r>
  <r>
    <x v="89"/>
    <x v="11"/>
    <n v="1"/>
    <n v="0"/>
    <n v="1"/>
    <n v="0"/>
    <n v="6"/>
    <n v="6"/>
    <n v="10"/>
    <x v="2"/>
    <m/>
    <n v="63"/>
    <n v="10"/>
    <n v="10"/>
    <x v="4"/>
    <s v="SUPER7"/>
    <m/>
    <m/>
    <n v="0"/>
  </r>
  <r>
    <x v="89"/>
    <x v="18"/>
    <n v="1"/>
    <n v="0"/>
    <n v="1"/>
    <n v="0"/>
    <n v="6"/>
    <n v="7.5"/>
    <n v="10"/>
    <x v="2"/>
    <m/>
    <n v="36"/>
    <n v="120"/>
    <n v="120"/>
    <x v="4"/>
    <s v="SUPER7"/>
    <m/>
    <m/>
    <n v="0"/>
  </r>
  <r>
    <x v="89"/>
    <x v="11"/>
    <n v="1"/>
    <n v="0"/>
    <n v="1"/>
    <n v="0"/>
    <n v="7"/>
    <n v="7"/>
    <n v="8"/>
    <x v="1"/>
    <m/>
    <n v="63"/>
    <n v="10"/>
    <n v="10"/>
    <x v="4"/>
    <s v="SUPER7"/>
    <m/>
    <m/>
    <n v="0"/>
  </r>
  <r>
    <x v="89"/>
    <x v="18"/>
    <n v="1"/>
    <n v="0"/>
    <n v="1"/>
    <n v="0"/>
    <n v="7"/>
    <n v="7"/>
    <n v="8"/>
    <x v="1"/>
    <m/>
    <n v="36"/>
    <n v="120"/>
    <n v="120"/>
    <x v="4"/>
    <s v="SUPER7"/>
    <m/>
    <m/>
    <n v="0"/>
  </r>
  <r>
    <x v="89"/>
    <x v="11"/>
    <n v="1"/>
    <n v="0"/>
    <n v="1"/>
    <n v="0"/>
    <n v="9"/>
    <n v="8"/>
    <n v="8"/>
    <x v="1"/>
    <m/>
    <n v="77"/>
    <n v="10"/>
    <n v="10"/>
    <x v="4"/>
    <s v="SUPER7"/>
    <m/>
    <m/>
    <n v="0"/>
  </r>
  <r>
    <x v="89"/>
    <x v="18"/>
    <n v="1"/>
    <n v="0"/>
    <n v="1"/>
    <n v="0"/>
    <n v="9"/>
    <n v="9"/>
    <n v="8"/>
    <x v="1"/>
    <m/>
    <n v="36"/>
    <n v="120"/>
    <n v="120"/>
    <x v="4"/>
    <s v="SUPER7"/>
    <m/>
    <m/>
    <n v="0"/>
  </r>
  <r>
    <x v="89"/>
    <x v="38"/>
    <n v="1"/>
    <n v="0"/>
    <n v="1"/>
    <n v="0"/>
    <n v="6"/>
    <n v="6"/>
    <n v="10"/>
    <x v="2"/>
    <m/>
    <n v="43"/>
    <n v="10"/>
    <n v="10"/>
    <x v="4"/>
    <s v="SUPER7"/>
    <m/>
    <m/>
    <n v="0"/>
  </r>
  <r>
    <x v="89"/>
    <x v="39"/>
    <n v="1"/>
    <n v="0"/>
    <n v="1"/>
    <n v="0"/>
    <n v="7"/>
    <n v="7"/>
    <n v="10"/>
    <x v="2"/>
    <m/>
    <n v="70"/>
    <n v="120"/>
    <n v="120"/>
    <x v="4"/>
    <s v="SUPER7"/>
    <m/>
    <m/>
    <n v="0"/>
  </r>
  <r>
    <x v="89"/>
    <x v="38"/>
    <n v="1"/>
    <n v="0"/>
    <n v="1"/>
    <n v="0"/>
    <n v="7"/>
    <n v="7"/>
    <n v="8"/>
    <x v="1"/>
    <m/>
    <n v="50"/>
    <n v="10"/>
    <n v="10"/>
    <x v="4"/>
    <s v="SUPER7"/>
    <m/>
    <m/>
    <n v="0"/>
  </r>
  <r>
    <x v="89"/>
    <x v="39"/>
    <n v="1"/>
    <n v="0"/>
    <n v="1"/>
    <n v="0"/>
    <n v="8"/>
    <n v="8"/>
    <n v="8"/>
    <x v="1"/>
    <m/>
    <n v="77"/>
    <n v="120"/>
    <n v="120"/>
    <x v="4"/>
    <s v="SUPER7"/>
    <m/>
    <m/>
    <n v="0"/>
  </r>
  <r>
    <x v="89"/>
    <x v="38"/>
    <n v="1"/>
    <n v="0"/>
    <n v="1"/>
    <n v="0"/>
    <n v="8"/>
    <n v="9.5"/>
    <n v="8"/>
    <x v="10"/>
    <m/>
    <n v="57"/>
    <n v="10"/>
    <n v="10"/>
    <x v="4"/>
    <s v="SUPER7"/>
    <m/>
    <m/>
    <n v="0"/>
  </r>
  <r>
    <x v="89"/>
    <x v="39"/>
    <n v="1"/>
    <n v="0"/>
    <n v="1"/>
    <n v="0"/>
    <n v="9"/>
    <n v="8"/>
    <n v="8"/>
    <x v="1"/>
    <m/>
    <n v="84"/>
    <n v="1"/>
    <n v="1"/>
    <x v="4"/>
    <s v="SUPER7"/>
    <m/>
    <m/>
    <n v="0"/>
  </r>
  <r>
    <x v="90"/>
    <x v="0"/>
    <n v="1"/>
    <n v="0"/>
    <n v="1"/>
    <n v="0"/>
    <n v="5"/>
    <n v="5"/>
    <n v="5"/>
    <x v="3"/>
    <n v="35"/>
    <n v="35"/>
    <n v="90"/>
    <n v="90"/>
    <x v="4"/>
    <m/>
    <m/>
    <m/>
    <n v="0"/>
  </r>
  <r>
    <x v="90"/>
    <x v="0"/>
    <n v="1"/>
    <n v="0"/>
    <n v="1"/>
    <n v="0"/>
    <n v="5"/>
    <n v="5"/>
    <n v="4"/>
    <x v="8"/>
    <n v="45"/>
    <n v="45"/>
    <n v="120"/>
    <n v="120"/>
    <x v="4"/>
    <m/>
    <m/>
    <m/>
    <n v="0"/>
  </r>
  <r>
    <x v="90"/>
    <x v="0"/>
    <n v="1"/>
    <n v="0"/>
    <n v="1"/>
    <n v="0"/>
    <n v="6"/>
    <n v="7"/>
    <n v="3"/>
    <x v="6"/>
    <n v="55"/>
    <n v="55"/>
    <n v="180"/>
    <n v="180"/>
    <x v="4"/>
    <m/>
    <m/>
    <m/>
    <n v="0"/>
  </r>
  <r>
    <x v="90"/>
    <x v="0"/>
    <n v="1"/>
    <n v="0"/>
    <n v="1"/>
    <n v="0"/>
    <n v="6.5"/>
    <n v="8"/>
    <n v="2"/>
    <x v="7"/>
    <n v="60"/>
    <n v="60"/>
    <n v="300"/>
    <n v="300"/>
    <x v="4"/>
    <m/>
    <m/>
    <m/>
    <n v="0"/>
  </r>
  <r>
    <x v="90"/>
    <x v="0"/>
    <n v="1"/>
    <n v="0"/>
    <n v="1"/>
    <n v="0"/>
    <n v="7.5"/>
    <n v="9"/>
    <n v="1"/>
    <x v="9"/>
    <n v="65"/>
    <n v="65"/>
    <n v="300"/>
    <n v="300"/>
    <x v="4"/>
    <m/>
    <m/>
    <m/>
    <n v="0"/>
  </r>
  <r>
    <x v="90"/>
    <x v="0"/>
    <n v="1"/>
    <n v="0"/>
    <n v="1"/>
    <n v="0"/>
    <n v="8.5"/>
    <n v="9"/>
    <n v="7"/>
    <x v="10"/>
    <n v="52.5"/>
    <n v="52.5"/>
    <n v="300"/>
    <n v="300"/>
    <x v="4"/>
    <m/>
    <m/>
    <m/>
    <n v="0"/>
  </r>
  <r>
    <x v="90"/>
    <x v="0"/>
    <n v="1"/>
    <n v="0"/>
    <n v="1"/>
    <n v="0"/>
    <n v="8.5"/>
    <n v="8.5"/>
    <n v="2"/>
    <x v="7"/>
    <m/>
    <n v="60"/>
    <n v="300"/>
    <n v="300"/>
    <x v="4"/>
    <m/>
    <m/>
    <m/>
    <n v="0"/>
  </r>
  <r>
    <x v="90"/>
    <x v="20"/>
    <n v="1"/>
    <n v="0"/>
    <n v="1"/>
    <n v="0"/>
    <n v="7"/>
    <n v="7"/>
    <n v="12"/>
    <x v="0"/>
    <m/>
    <n v="39"/>
    <n v="90"/>
    <n v="90"/>
    <x v="4"/>
    <m/>
    <m/>
    <m/>
    <n v="0"/>
  </r>
  <r>
    <x v="90"/>
    <x v="20"/>
    <n v="1"/>
    <n v="0"/>
    <n v="1"/>
    <n v="0"/>
    <n v="8"/>
    <n v="8"/>
    <n v="10"/>
    <x v="2"/>
    <m/>
    <n v="47.3"/>
    <n v="90"/>
    <n v="90"/>
    <x v="4"/>
    <m/>
    <m/>
    <m/>
    <n v="0"/>
  </r>
  <r>
    <x v="90"/>
    <x v="20"/>
    <n v="1"/>
    <n v="0"/>
    <n v="1"/>
    <n v="0"/>
    <n v="9"/>
    <n v="9"/>
    <n v="8"/>
    <x v="1"/>
    <m/>
    <n v="54.3"/>
    <n v="120"/>
    <n v="120"/>
    <x v="4"/>
    <m/>
    <m/>
    <m/>
    <n v="0"/>
  </r>
  <r>
    <x v="90"/>
    <x v="40"/>
    <n v="1"/>
    <n v="0"/>
    <n v="1"/>
    <n v="0"/>
    <n v="7"/>
    <n v="7"/>
    <n v="10"/>
    <x v="2"/>
    <m/>
    <n v="6.8"/>
    <n v="10"/>
    <n v="10"/>
    <x v="4"/>
    <s v="SUPER7"/>
    <m/>
    <m/>
    <n v="0"/>
  </r>
  <r>
    <x v="90"/>
    <x v="41"/>
    <n v="1"/>
    <n v="0"/>
    <n v="1"/>
    <n v="0"/>
    <n v="7"/>
    <n v="7"/>
    <n v="10"/>
    <x v="2"/>
    <m/>
    <n v="9"/>
    <n v="120"/>
    <n v="120"/>
    <x v="4"/>
    <s v="SUPER7"/>
    <m/>
    <m/>
    <n v="0"/>
  </r>
  <r>
    <x v="90"/>
    <x v="40"/>
    <n v="1"/>
    <n v="0"/>
    <n v="1"/>
    <n v="0"/>
    <n v="8"/>
    <n v="8"/>
    <n v="8"/>
    <x v="1"/>
    <m/>
    <n v="6.8"/>
    <n v="10"/>
    <n v="10"/>
    <x v="4"/>
    <s v="SUPER7"/>
    <m/>
    <m/>
    <n v="0"/>
  </r>
  <r>
    <x v="90"/>
    <x v="41"/>
    <n v="1"/>
    <n v="0"/>
    <n v="1"/>
    <n v="0"/>
    <n v="8"/>
    <n v="8"/>
    <n v="8"/>
    <x v="1"/>
    <m/>
    <n v="9"/>
    <n v="120"/>
    <n v="120"/>
    <x v="4"/>
    <s v="SUPER7"/>
    <m/>
    <m/>
    <n v="0"/>
  </r>
  <r>
    <x v="90"/>
    <x v="40"/>
    <n v="1"/>
    <n v="0"/>
    <n v="1"/>
    <n v="0"/>
    <n v="9"/>
    <n v="9"/>
    <n v="8"/>
    <x v="1"/>
    <m/>
    <n v="6.8"/>
    <n v="10"/>
    <n v="10"/>
    <x v="4"/>
    <s v="SUPER7"/>
    <m/>
    <m/>
    <n v="0"/>
  </r>
  <r>
    <x v="90"/>
    <x v="41"/>
    <n v="1"/>
    <n v="0"/>
    <n v="1"/>
    <n v="0"/>
    <n v="9"/>
    <n v="9"/>
    <n v="8"/>
    <x v="1"/>
    <m/>
    <n v="9"/>
    <n v="120"/>
    <n v="120"/>
    <x v="4"/>
    <s v="SUPER7"/>
    <m/>
    <m/>
    <n v="0"/>
  </r>
  <r>
    <x v="90"/>
    <x v="36"/>
    <n v="1"/>
    <n v="0"/>
    <n v="1"/>
    <n v="0"/>
    <n v="7"/>
    <n v="7"/>
    <n v="10"/>
    <x v="2"/>
    <m/>
    <n v="45"/>
    <n v="10"/>
    <n v="10"/>
    <x v="4"/>
    <s v="SUPER7"/>
    <m/>
    <m/>
    <n v="0"/>
  </r>
  <r>
    <x v="90"/>
    <x v="37"/>
    <n v="1"/>
    <n v="0"/>
    <n v="1"/>
    <n v="0"/>
    <n v="7"/>
    <n v="7"/>
    <n v="10"/>
    <x v="2"/>
    <m/>
    <n v="45"/>
    <n v="120"/>
    <n v="120"/>
    <x v="4"/>
    <s v="SUPER7"/>
    <m/>
    <m/>
    <n v="0"/>
  </r>
  <r>
    <x v="90"/>
    <x v="36"/>
    <n v="1"/>
    <n v="0"/>
    <n v="1"/>
    <n v="0"/>
    <n v="8"/>
    <n v="8"/>
    <n v="8"/>
    <x v="1"/>
    <m/>
    <n v="45"/>
    <n v="10"/>
    <n v="10"/>
    <x v="4"/>
    <s v="SUPER7"/>
    <m/>
    <m/>
    <n v="0"/>
  </r>
  <r>
    <x v="90"/>
    <x v="37"/>
    <n v="1"/>
    <n v="0"/>
    <n v="1"/>
    <n v="0"/>
    <n v="8"/>
    <n v="8"/>
    <n v="8"/>
    <x v="1"/>
    <m/>
    <n v="45"/>
    <n v="120"/>
    <n v="120"/>
    <x v="4"/>
    <s v="SUPER7"/>
    <m/>
    <m/>
    <n v="0"/>
  </r>
  <r>
    <x v="90"/>
    <x v="36"/>
    <n v="1"/>
    <n v="0"/>
    <n v="1"/>
    <n v="0"/>
    <n v="9"/>
    <n v="9"/>
    <n v="8"/>
    <x v="1"/>
    <m/>
    <n v="45"/>
    <n v="10"/>
    <n v="10"/>
    <x v="4"/>
    <s v="SUPER7"/>
    <m/>
    <m/>
    <n v="0"/>
  </r>
  <r>
    <x v="90"/>
    <x v="37"/>
    <n v="1"/>
    <n v="0"/>
    <n v="1"/>
    <n v="0"/>
    <n v="9"/>
    <n v="9"/>
    <n v="8"/>
    <x v="1"/>
    <m/>
    <n v="45"/>
    <n v="120"/>
    <n v="120"/>
    <x v="4"/>
    <s v="SUPER7"/>
    <m/>
    <m/>
    <n v="0"/>
  </r>
  <r>
    <x v="90"/>
    <x v="42"/>
    <n v="1"/>
    <n v="0"/>
    <n v="1"/>
    <n v="0"/>
    <n v="6"/>
    <n v="6"/>
    <n v="10"/>
    <x v="2"/>
    <m/>
    <n v="6"/>
    <n v="90"/>
    <n v="90"/>
    <x v="4"/>
    <m/>
    <m/>
    <m/>
    <n v="0"/>
  </r>
  <r>
    <x v="90"/>
    <x v="42"/>
    <n v="1"/>
    <n v="0"/>
    <n v="1"/>
    <n v="0"/>
    <n v="7"/>
    <n v="7"/>
    <n v="10"/>
    <x v="2"/>
    <m/>
    <n v="6"/>
    <n v="90"/>
    <n v="90"/>
    <x v="4"/>
    <m/>
    <m/>
    <m/>
    <n v="0"/>
  </r>
  <r>
    <x v="90"/>
    <x v="42"/>
    <n v="1"/>
    <n v="0"/>
    <n v="1"/>
    <n v="0"/>
    <n v="8"/>
    <n v="8"/>
    <n v="10"/>
    <x v="2"/>
    <m/>
    <n v="6"/>
    <n v="90"/>
    <n v="90"/>
    <x v="4"/>
    <m/>
    <m/>
    <m/>
    <n v="0"/>
  </r>
  <r>
    <x v="90"/>
    <x v="42"/>
    <n v="1"/>
    <n v="0"/>
    <n v="1"/>
    <n v="0"/>
    <n v="9"/>
    <n v="9"/>
    <n v="10"/>
    <x v="2"/>
    <m/>
    <n v="6"/>
    <n v="1"/>
    <n v="1"/>
    <x v="4"/>
    <m/>
    <m/>
    <m/>
    <n v="0"/>
  </r>
  <r>
    <x v="91"/>
    <x v="4"/>
    <n v="1"/>
    <n v="0"/>
    <n v="1"/>
    <n v="0"/>
    <n v="5"/>
    <n v="5"/>
    <n v="10"/>
    <x v="2"/>
    <n v="50"/>
    <n v="50"/>
    <n v="120"/>
    <n v="120"/>
    <x v="4"/>
    <s v="RDL"/>
    <m/>
    <m/>
    <n v="0"/>
  </r>
  <r>
    <x v="91"/>
    <x v="4"/>
    <n v="1"/>
    <n v="0"/>
    <n v="1"/>
    <n v="0"/>
    <n v="6"/>
    <n v="6"/>
    <n v="8"/>
    <x v="1"/>
    <n v="70"/>
    <n v="70"/>
    <n v="120"/>
    <n v="120"/>
    <x v="4"/>
    <s v="RDL"/>
    <m/>
    <m/>
    <n v="0"/>
  </r>
  <r>
    <x v="91"/>
    <x v="4"/>
    <n v="1"/>
    <n v="0"/>
    <n v="1"/>
    <n v="0"/>
    <n v="7.5"/>
    <n v="7"/>
    <n v="8"/>
    <x v="1"/>
    <n v="80"/>
    <n v="80"/>
    <n v="120"/>
    <n v="120"/>
    <x v="4"/>
    <s v="RDL"/>
    <m/>
    <m/>
    <n v="0"/>
  </r>
  <r>
    <x v="91"/>
    <x v="4"/>
    <n v="1"/>
    <n v="0"/>
    <n v="1"/>
    <n v="0"/>
    <n v="8"/>
    <n v="8"/>
    <n v="6"/>
    <x v="5"/>
    <n v="90"/>
    <n v="90"/>
    <n v="120"/>
    <n v="120"/>
    <x v="4"/>
    <s v="RDL"/>
    <m/>
    <m/>
    <n v="0"/>
  </r>
  <r>
    <x v="91"/>
    <x v="4"/>
    <n v="1"/>
    <n v="0"/>
    <n v="1"/>
    <n v="0"/>
    <n v="9"/>
    <n v="9"/>
    <n v="6"/>
    <x v="5"/>
    <n v="100"/>
    <n v="100"/>
    <n v="120"/>
    <n v="120"/>
    <x v="4"/>
    <s v="RDL"/>
    <m/>
    <m/>
    <n v="0"/>
  </r>
  <r>
    <x v="91"/>
    <x v="0"/>
    <n v="1"/>
    <n v="0"/>
    <n v="1"/>
    <n v="0"/>
    <n v="5"/>
    <n v="5"/>
    <n v="4"/>
    <x v="8"/>
    <n v="30"/>
    <n v="30"/>
    <n v="120"/>
    <n v="120"/>
    <x v="4"/>
    <s v="Larsen"/>
    <m/>
    <m/>
    <n v="0"/>
  </r>
  <r>
    <x v="91"/>
    <x v="0"/>
    <n v="1"/>
    <n v="0"/>
    <n v="1"/>
    <n v="0"/>
    <n v="6"/>
    <n v="5"/>
    <n v="4"/>
    <x v="8"/>
    <n v="40"/>
    <n v="40"/>
    <n v="120"/>
    <n v="120"/>
    <x v="4"/>
    <s v="Larsen"/>
    <m/>
    <m/>
    <n v="0"/>
  </r>
  <r>
    <x v="91"/>
    <x v="0"/>
    <n v="1"/>
    <n v="0"/>
    <n v="1"/>
    <n v="0"/>
    <n v="7"/>
    <n v="6"/>
    <n v="4"/>
    <x v="8"/>
    <n v="50"/>
    <n v="50"/>
    <n v="180"/>
    <n v="180"/>
    <x v="4"/>
    <s v="Larsen"/>
    <m/>
    <m/>
    <n v="0"/>
  </r>
  <r>
    <x v="91"/>
    <x v="0"/>
    <n v="1"/>
    <n v="0"/>
    <n v="1"/>
    <n v="0"/>
    <n v="8"/>
    <n v="7"/>
    <n v="4"/>
    <x v="8"/>
    <n v="55"/>
    <n v="55"/>
    <n v="180"/>
    <n v="180"/>
    <x v="4"/>
    <s v="Larsen"/>
    <m/>
    <m/>
    <n v="0"/>
  </r>
  <r>
    <x v="91"/>
    <x v="0"/>
    <n v="1"/>
    <n v="0"/>
    <n v="1"/>
    <n v="0"/>
    <n v="8.5"/>
    <n v="8"/>
    <n v="4"/>
    <x v="1"/>
    <n v="57.5"/>
    <n v="57.5"/>
    <n v="180"/>
    <n v="180"/>
    <x v="4"/>
    <s v="Larsen"/>
    <m/>
    <m/>
    <n v="0"/>
  </r>
  <r>
    <x v="91"/>
    <x v="14"/>
    <n v="1"/>
    <n v="0"/>
    <n v="1"/>
    <n v="0"/>
    <n v="7"/>
    <n v="7"/>
    <n v="10"/>
    <x v="2"/>
    <m/>
    <n v="15"/>
    <n v="120"/>
    <n v="120"/>
    <x v="4"/>
    <m/>
    <m/>
    <m/>
    <n v="0"/>
  </r>
  <r>
    <x v="91"/>
    <x v="14"/>
    <n v="1"/>
    <n v="0"/>
    <n v="1"/>
    <n v="0"/>
    <n v="8"/>
    <n v="8"/>
    <n v="10"/>
    <x v="2"/>
    <m/>
    <n v="15"/>
    <n v="120"/>
    <n v="120"/>
    <x v="4"/>
    <m/>
    <m/>
    <m/>
    <n v="0"/>
  </r>
  <r>
    <x v="91"/>
    <x v="14"/>
    <n v="1"/>
    <n v="0"/>
    <n v="1"/>
    <n v="0"/>
    <n v="9"/>
    <n v="9"/>
    <n v="8"/>
    <x v="1"/>
    <m/>
    <n v="15"/>
    <n v="120"/>
    <n v="120"/>
    <x v="4"/>
    <m/>
    <m/>
    <m/>
    <n v="0"/>
  </r>
  <r>
    <x v="91"/>
    <x v="7"/>
    <n v="1"/>
    <n v="0"/>
    <n v="1"/>
    <n v="0"/>
    <n v="6"/>
    <n v="6"/>
    <n v="12"/>
    <x v="0"/>
    <m/>
    <n v="15"/>
    <n v="120"/>
    <n v="120"/>
    <x v="4"/>
    <m/>
    <m/>
    <m/>
    <n v="0"/>
  </r>
  <r>
    <x v="91"/>
    <x v="7"/>
    <n v="1"/>
    <n v="0"/>
    <n v="1"/>
    <n v="0"/>
    <n v="8"/>
    <n v="8"/>
    <n v="10"/>
    <x v="2"/>
    <m/>
    <n v="15"/>
    <n v="120"/>
    <n v="120"/>
    <x v="4"/>
    <m/>
    <m/>
    <m/>
    <n v="0"/>
  </r>
  <r>
    <x v="91"/>
    <x v="7"/>
    <n v="1"/>
    <n v="0"/>
    <n v="1"/>
    <n v="0"/>
    <n v="8"/>
    <n v="8"/>
    <n v="8"/>
    <x v="1"/>
    <m/>
    <n v="15"/>
    <n v="120"/>
    <n v="120"/>
    <x v="4"/>
    <m/>
    <m/>
    <m/>
    <n v="0"/>
  </r>
  <r>
    <x v="91"/>
    <x v="43"/>
    <n v="1"/>
    <n v="0"/>
    <n v="1"/>
    <n v="0"/>
    <n v="8"/>
    <n v="8"/>
    <n v="10"/>
    <x v="2"/>
    <m/>
    <n v="7.5"/>
    <n v="120"/>
    <n v="120"/>
    <x v="4"/>
    <m/>
    <m/>
    <m/>
    <n v="0"/>
  </r>
  <r>
    <x v="91"/>
    <x v="43"/>
    <n v="1"/>
    <n v="0"/>
    <n v="1"/>
    <n v="0"/>
    <n v="9"/>
    <n v="9"/>
    <n v="8"/>
    <x v="1"/>
    <m/>
    <n v="10"/>
    <n v="120"/>
    <n v="120"/>
    <x v="4"/>
    <m/>
    <m/>
    <m/>
    <n v="0"/>
  </r>
  <r>
    <x v="91"/>
    <x v="43"/>
    <n v="1"/>
    <n v="0"/>
    <n v="1"/>
    <n v="0"/>
    <n v="10"/>
    <n v="10"/>
    <n v="6"/>
    <x v="5"/>
    <m/>
    <n v="12.5"/>
    <n v="1"/>
    <n v="1"/>
    <x v="4"/>
    <m/>
    <m/>
    <m/>
    <n v="0"/>
  </r>
  <r>
    <x v="92"/>
    <x v="4"/>
    <n v="1"/>
    <n v="0"/>
    <n v="1"/>
    <n v="0"/>
    <n v="5"/>
    <n v="5"/>
    <n v="5"/>
    <x v="3"/>
    <n v="75"/>
    <n v="75"/>
    <n v="90"/>
    <n v="90"/>
    <x v="4"/>
    <m/>
    <m/>
    <m/>
    <n v="0"/>
  </r>
  <r>
    <x v="92"/>
    <x v="4"/>
    <n v="1"/>
    <n v="0"/>
    <n v="1"/>
    <n v="0"/>
    <n v="5"/>
    <n v="5"/>
    <n v="4"/>
    <x v="8"/>
    <n v="100"/>
    <n v="100"/>
    <n v="120"/>
    <n v="120"/>
    <x v="4"/>
    <m/>
    <m/>
    <m/>
    <n v="0"/>
  </r>
  <r>
    <x v="92"/>
    <x v="4"/>
    <n v="1"/>
    <n v="0"/>
    <n v="1"/>
    <n v="0"/>
    <n v="6.5"/>
    <n v="6"/>
    <n v="3"/>
    <x v="6"/>
    <n v="120"/>
    <n v="120"/>
    <n v="180"/>
    <n v="180"/>
    <x v="4"/>
    <m/>
    <m/>
    <m/>
    <n v="0"/>
  </r>
  <r>
    <x v="92"/>
    <x v="4"/>
    <n v="1"/>
    <n v="0"/>
    <n v="1"/>
    <n v="0"/>
    <n v="6.5"/>
    <n v="7"/>
    <n v="2"/>
    <x v="7"/>
    <n v="130"/>
    <n v="130"/>
    <n v="180"/>
    <n v="180"/>
    <x v="4"/>
    <m/>
    <m/>
    <m/>
    <n v="0"/>
  </r>
  <r>
    <x v="92"/>
    <x v="4"/>
    <n v="1"/>
    <n v="0"/>
    <n v="1"/>
    <n v="0"/>
    <n v="7"/>
    <n v="7"/>
    <n v="1"/>
    <x v="9"/>
    <n v="140"/>
    <n v="140"/>
    <n v="180"/>
    <n v="180"/>
    <x v="4"/>
    <m/>
    <m/>
    <m/>
    <n v="0"/>
  </r>
  <r>
    <x v="92"/>
    <x v="4"/>
    <n v="1"/>
    <n v="0"/>
    <n v="1"/>
    <n v="0"/>
    <n v="6.5"/>
    <n v="5"/>
    <n v="8"/>
    <x v="1"/>
    <n v="100"/>
    <n v="100"/>
    <n v="180"/>
    <n v="180"/>
    <x v="4"/>
    <m/>
    <m/>
    <m/>
    <n v="0"/>
  </r>
  <r>
    <x v="92"/>
    <x v="10"/>
    <n v="2"/>
    <n v="2"/>
    <n v="2"/>
    <n v="0"/>
    <n v="5"/>
    <n v="5"/>
    <n v="2"/>
    <x v="7"/>
    <n v="50"/>
    <n v="50"/>
    <n v="90"/>
    <n v="90"/>
    <x v="4"/>
    <s v="Pausé / TEMPO"/>
    <m/>
    <m/>
    <n v="0"/>
  </r>
  <r>
    <x v="92"/>
    <x v="10"/>
    <n v="2"/>
    <n v="2"/>
    <n v="2"/>
    <n v="0"/>
    <n v="5"/>
    <n v="5"/>
    <n v="2"/>
    <x v="7"/>
    <n v="70"/>
    <n v="70"/>
    <n v="120"/>
    <n v="120"/>
    <x v="4"/>
    <s v="Pausé / TEMPO"/>
    <m/>
    <m/>
    <n v="0"/>
  </r>
  <r>
    <x v="92"/>
    <x v="10"/>
    <n v="2"/>
    <n v="2"/>
    <n v="2"/>
    <n v="0"/>
    <n v="6.5"/>
    <n v="6"/>
    <n v="2"/>
    <x v="7"/>
    <n v="80"/>
    <n v="80"/>
    <n v="180"/>
    <n v="180"/>
    <x v="4"/>
    <s v="Pausé / TEMPO"/>
    <m/>
    <m/>
    <n v="0"/>
  </r>
  <r>
    <x v="92"/>
    <x v="10"/>
    <n v="2"/>
    <n v="2"/>
    <n v="2"/>
    <n v="0"/>
    <n v="7"/>
    <n v="7"/>
    <n v="2"/>
    <x v="7"/>
    <n v="90"/>
    <n v="90"/>
    <n v="180"/>
    <n v="180"/>
    <x v="4"/>
    <s v="Pausé / TEMPO"/>
    <m/>
    <m/>
    <n v="0"/>
  </r>
  <r>
    <x v="92"/>
    <x v="10"/>
    <n v="2"/>
    <n v="2"/>
    <n v="2"/>
    <n v="0"/>
    <n v="8"/>
    <n v="8"/>
    <n v="2"/>
    <x v="7"/>
    <n v="100"/>
    <n v="100"/>
    <n v="180"/>
    <n v="180"/>
    <x v="4"/>
    <s v="Pausé / TEMPO"/>
    <m/>
    <m/>
    <n v="0"/>
  </r>
  <r>
    <x v="92"/>
    <x v="0"/>
    <n v="3"/>
    <n v="2"/>
    <n v="1"/>
    <n v="0"/>
    <n v="5"/>
    <n v="5"/>
    <n v="2"/>
    <x v="7"/>
    <n v="40"/>
    <n v="40"/>
    <n v="90"/>
    <n v="90"/>
    <x v="4"/>
    <m/>
    <m/>
    <m/>
    <n v="0"/>
  </r>
  <r>
    <x v="92"/>
    <x v="0"/>
    <n v="3"/>
    <n v="2"/>
    <n v="1"/>
    <n v="0"/>
    <n v="5"/>
    <n v="6"/>
    <n v="2"/>
    <x v="7"/>
    <n v="50"/>
    <n v="50"/>
    <n v="120"/>
    <n v="120"/>
    <x v="4"/>
    <m/>
    <m/>
    <m/>
    <n v="0"/>
  </r>
  <r>
    <x v="92"/>
    <x v="0"/>
    <n v="3"/>
    <n v="2"/>
    <n v="1"/>
    <n v="0"/>
    <n v="6.5"/>
    <n v="7.5"/>
    <n v="2"/>
    <x v="7"/>
    <n v="60"/>
    <n v="60"/>
    <n v="180"/>
    <n v="180"/>
    <x v="4"/>
    <m/>
    <m/>
    <m/>
    <n v="0"/>
  </r>
  <r>
    <x v="92"/>
    <x v="0"/>
    <n v="3"/>
    <n v="2"/>
    <n v="1"/>
    <n v="0"/>
    <n v="7.5"/>
    <n v="9.5"/>
    <n v="2"/>
    <x v="7"/>
    <n v="65"/>
    <n v="65"/>
    <n v="180"/>
    <n v="180"/>
    <x v="4"/>
    <m/>
    <m/>
    <m/>
    <n v="0"/>
  </r>
  <r>
    <x v="92"/>
    <x v="0"/>
    <n v="3"/>
    <n v="2"/>
    <n v="1"/>
    <n v="0"/>
    <n v="8"/>
    <n v="9"/>
    <n v="2"/>
    <x v="7"/>
    <n v="65"/>
    <n v="60"/>
    <n v="1"/>
    <n v="1"/>
    <x v="4"/>
    <m/>
    <m/>
    <m/>
    <n v="0"/>
  </r>
  <r>
    <x v="93"/>
    <x v="10"/>
    <n v="1"/>
    <n v="0"/>
    <n v="1"/>
    <n v="0"/>
    <n v="5"/>
    <n v="5"/>
    <n v="5"/>
    <x v="3"/>
    <n v="50"/>
    <n v="50"/>
    <n v="90"/>
    <n v="90"/>
    <x v="5"/>
    <m/>
    <m/>
    <m/>
    <n v="0"/>
  </r>
  <r>
    <x v="93"/>
    <x v="10"/>
    <n v="1"/>
    <n v="0"/>
    <n v="1"/>
    <n v="0"/>
    <n v="5"/>
    <n v="5"/>
    <n v="4"/>
    <x v="8"/>
    <n v="70"/>
    <n v="70"/>
    <n v="180"/>
    <n v="180"/>
    <x v="5"/>
    <m/>
    <m/>
    <m/>
    <n v="0"/>
  </r>
  <r>
    <x v="93"/>
    <x v="10"/>
    <n v="1"/>
    <n v="0"/>
    <n v="1"/>
    <n v="0"/>
    <n v="5.5"/>
    <n v="5"/>
    <n v="3"/>
    <x v="6"/>
    <n v="85"/>
    <n v="85"/>
    <n v="180"/>
    <n v="180"/>
    <x v="5"/>
    <m/>
    <m/>
    <m/>
    <n v="0"/>
  </r>
  <r>
    <x v="93"/>
    <x v="10"/>
    <n v="1"/>
    <n v="0"/>
    <n v="1"/>
    <n v="0"/>
    <n v="6"/>
    <n v="5.5"/>
    <n v="2"/>
    <x v="7"/>
    <n v="100"/>
    <n v="100"/>
    <n v="180"/>
    <n v="180"/>
    <x v="5"/>
    <m/>
    <m/>
    <m/>
    <n v="0"/>
  </r>
  <r>
    <x v="93"/>
    <x v="10"/>
    <n v="1"/>
    <n v="0"/>
    <n v="1"/>
    <n v="0"/>
    <n v="5.5"/>
    <n v="6"/>
    <n v="5"/>
    <x v="3"/>
    <n v="85"/>
    <n v="85"/>
    <n v="180"/>
    <n v="180"/>
    <x v="5"/>
    <m/>
    <m/>
    <m/>
    <n v="0"/>
  </r>
  <r>
    <x v="93"/>
    <x v="10"/>
    <n v="1"/>
    <n v="0"/>
    <n v="1"/>
    <n v="0"/>
    <n v="6.5"/>
    <n v="6.5"/>
    <n v="5"/>
    <x v="3"/>
    <n v="90"/>
    <n v="90"/>
    <n v="300"/>
    <n v="300"/>
    <x v="5"/>
    <m/>
    <m/>
    <m/>
    <n v="0"/>
  </r>
  <r>
    <x v="93"/>
    <x v="1"/>
    <n v="1"/>
    <n v="0"/>
    <n v="1"/>
    <n v="0"/>
    <n v="6"/>
    <n v="7.5"/>
    <n v="10"/>
    <x v="2"/>
    <m/>
    <n v="36"/>
    <n v="90"/>
    <n v="90"/>
    <x v="5"/>
    <m/>
    <m/>
    <m/>
    <n v="0"/>
  </r>
  <r>
    <x v="93"/>
    <x v="1"/>
    <n v="1"/>
    <n v="0"/>
    <n v="1"/>
    <n v="0"/>
    <n v="7"/>
    <n v="7"/>
    <n v="8"/>
    <x v="1"/>
    <m/>
    <n v="29"/>
    <n v="90"/>
    <n v="90"/>
    <x v="5"/>
    <m/>
    <m/>
    <m/>
    <n v="0"/>
  </r>
  <r>
    <x v="93"/>
    <x v="1"/>
    <n v="1"/>
    <n v="0"/>
    <n v="1"/>
    <n v="0"/>
    <n v="7"/>
    <n v="7"/>
    <n v="8"/>
    <x v="1"/>
    <m/>
    <n v="29"/>
    <n v="120"/>
    <n v="120"/>
    <x v="5"/>
    <m/>
    <m/>
    <m/>
    <n v="0"/>
  </r>
  <r>
    <x v="93"/>
    <x v="11"/>
    <n v="1"/>
    <n v="0"/>
    <n v="1"/>
    <n v="0"/>
    <n v="6"/>
    <n v="5"/>
    <n v="10"/>
    <x v="2"/>
    <m/>
    <n v="40"/>
    <n v="10"/>
    <n v="10"/>
    <x v="5"/>
    <s v="SUPER7"/>
    <m/>
    <m/>
    <n v="0"/>
  </r>
  <r>
    <x v="93"/>
    <x v="18"/>
    <n v="1"/>
    <n v="0"/>
    <n v="1"/>
    <n v="0"/>
    <n v="6"/>
    <n v="5"/>
    <n v="10"/>
    <x v="2"/>
    <m/>
    <n v="30"/>
    <n v="120"/>
    <n v="120"/>
    <x v="5"/>
    <s v="SUPER7"/>
    <m/>
    <m/>
    <n v="0"/>
  </r>
  <r>
    <x v="93"/>
    <x v="11"/>
    <n v="1"/>
    <n v="0"/>
    <n v="1"/>
    <n v="0"/>
    <n v="6"/>
    <n v="5"/>
    <n v="10"/>
    <x v="2"/>
    <m/>
    <n v="40"/>
    <n v="10"/>
    <n v="10"/>
    <x v="5"/>
    <s v="SUPER7"/>
    <m/>
    <m/>
    <n v="0"/>
  </r>
  <r>
    <x v="93"/>
    <x v="18"/>
    <n v="1"/>
    <n v="0"/>
    <n v="1"/>
    <n v="0"/>
    <n v="6"/>
    <n v="6"/>
    <n v="10"/>
    <x v="2"/>
    <m/>
    <n v="30"/>
    <n v="120"/>
    <n v="120"/>
    <x v="5"/>
    <s v="SUPER7"/>
    <m/>
    <m/>
    <n v="0"/>
  </r>
  <r>
    <x v="93"/>
    <x v="11"/>
    <n v="1"/>
    <n v="0"/>
    <n v="1"/>
    <n v="0"/>
    <n v="7"/>
    <n v="7"/>
    <n v="10"/>
    <x v="2"/>
    <m/>
    <n v="50"/>
    <n v="10"/>
    <n v="10"/>
    <x v="5"/>
    <s v="SUPER7"/>
    <m/>
    <m/>
    <n v="0"/>
  </r>
  <r>
    <x v="93"/>
    <x v="18"/>
    <n v="1"/>
    <n v="0"/>
    <n v="1"/>
    <n v="0"/>
    <n v="7"/>
    <n v="7"/>
    <n v="10"/>
    <x v="2"/>
    <m/>
    <n v="35"/>
    <n v="120"/>
    <n v="120"/>
    <x v="5"/>
    <s v="SUPER7"/>
    <m/>
    <m/>
    <n v="0"/>
  </r>
  <r>
    <x v="93"/>
    <x v="38"/>
    <n v="1"/>
    <n v="0"/>
    <n v="1"/>
    <n v="0"/>
    <n v="6"/>
    <n v="6"/>
    <n v="10"/>
    <x v="2"/>
    <m/>
    <n v="43"/>
    <n v="10"/>
    <n v="10"/>
    <x v="5"/>
    <s v="SUPER7"/>
    <m/>
    <m/>
    <n v="0"/>
  </r>
  <r>
    <x v="93"/>
    <x v="39"/>
    <n v="1"/>
    <n v="0"/>
    <n v="1"/>
    <n v="0"/>
    <n v="6"/>
    <n v="6"/>
    <n v="10"/>
    <x v="2"/>
    <m/>
    <n v="70"/>
    <n v="120"/>
    <n v="120"/>
    <x v="5"/>
    <s v="SUPER7"/>
    <m/>
    <m/>
    <n v="0"/>
  </r>
  <r>
    <x v="93"/>
    <x v="38"/>
    <n v="1"/>
    <n v="0"/>
    <n v="1"/>
    <n v="0"/>
    <n v="7"/>
    <n v="7"/>
    <n v="10"/>
    <x v="2"/>
    <m/>
    <n v="43"/>
    <n v="10"/>
    <n v="10"/>
    <x v="5"/>
    <s v="SUPER7"/>
    <m/>
    <m/>
    <n v="0"/>
  </r>
  <r>
    <x v="93"/>
    <x v="39"/>
    <n v="1"/>
    <n v="0"/>
    <n v="1"/>
    <n v="0"/>
    <n v="7"/>
    <n v="7"/>
    <n v="10"/>
    <x v="2"/>
    <m/>
    <n v="70"/>
    <n v="120"/>
    <n v="120"/>
    <x v="5"/>
    <s v="SUPER7"/>
    <m/>
    <m/>
    <n v="0"/>
  </r>
  <r>
    <x v="93"/>
    <x v="38"/>
    <n v="1"/>
    <n v="0"/>
    <n v="1"/>
    <n v="0"/>
    <n v="8"/>
    <n v="8"/>
    <n v="10"/>
    <x v="2"/>
    <m/>
    <n v="43"/>
    <n v="10"/>
    <n v="10"/>
    <x v="5"/>
    <s v="SUPER7"/>
    <m/>
    <m/>
    <n v="0"/>
  </r>
  <r>
    <x v="93"/>
    <x v="39"/>
    <n v="1"/>
    <n v="0"/>
    <n v="1"/>
    <n v="0"/>
    <n v="8"/>
    <n v="8"/>
    <n v="10"/>
    <x v="2"/>
    <m/>
    <n v="70"/>
    <n v="1"/>
    <n v="1"/>
    <x v="5"/>
    <s v="SUPER7"/>
    <m/>
    <m/>
    <n v="0"/>
  </r>
  <r>
    <x v="94"/>
    <x v="0"/>
    <n v="1"/>
    <n v="0"/>
    <n v="1"/>
    <n v="0"/>
    <n v="5"/>
    <n v="5"/>
    <n v="5"/>
    <x v="3"/>
    <n v="30"/>
    <n v="30"/>
    <n v="90"/>
    <n v="90"/>
    <x v="5"/>
    <m/>
    <m/>
    <m/>
    <n v="0"/>
  </r>
  <r>
    <x v="94"/>
    <x v="0"/>
    <n v="1"/>
    <n v="0"/>
    <n v="1"/>
    <n v="0"/>
    <n v="5"/>
    <n v="5"/>
    <n v="4"/>
    <x v="8"/>
    <n v="40"/>
    <n v="40"/>
    <n v="120"/>
    <n v="120"/>
    <x v="5"/>
    <m/>
    <m/>
    <m/>
    <n v="0"/>
  </r>
  <r>
    <x v="94"/>
    <x v="0"/>
    <n v="1"/>
    <n v="0"/>
    <n v="1"/>
    <n v="0"/>
    <n v="5"/>
    <n v="5"/>
    <n v="3"/>
    <x v="6"/>
    <n v="50"/>
    <n v="50"/>
    <n v="180"/>
    <n v="180"/>
    <x v="5"/>
    <m/>
    <m/>
    <m/>
    <n v="0"/>
  </r>
  <r>
    <x v="94"/>
    <x v="0"/>
    <n v="1"/>
    <n v="0"/>
    <n v="1"/>
    <n v="0"/>
    <n v="5.5"/>
    <n v="5"/>
    <n v="2"/>
    <x v="7"/>
    <n v="52.5"/>
    <n v="52.5"/>
    <n v="180"/>
    <n v="180"/>
    <x v="5"/>
    <m/>
    <m/>
    <m/>
    <n v="0"/>
  </r>
  <r>
    <x v="94"/>
    <x v="0"/>
    <n v="1"/>
    <n v="0"/>
    <n v="1"/>
    <n v="0"/>
    <n v="6.5"/>
    <n v="6"/>
    <n v="1"/>
    <x v="9"/>
    <n v="57.5"/>
    <n v="57.5"/>
    <n v="180"/>
    <n v="180"/>
    <x v="5"/>
    <m/>
    <m/>
    <m/>
    <n v="0"/>
  </r>
  <r>
    <x v="94"/>
    <x v="0"/>
    <n v="1"/>
    <n v="0"/>
    <n v="1"/>
    <n v="0"/>
    <n v="6"/>
    <n v="5"/>
    <n v="6"/>
    <x v="5"/>
    <n v="40"/>
    <n v="40"/>
    <n v="180"/>
    <n v="180"/>
    <x v="5"/>
    <m/>
    <m/>
    <m/>
    <n v="0"/>
  </r>
  <r>
    <x v="94"/>
    <x v="0"/>
    <n v="1"/>
    <n v="0"/>
    <n v="1"/>
    <n v="0"/>
    <n v="6.5"/>
    <n v="6.5"/>
    <n v="3"/>
    <x v="6"/>
    <m/>
    <n v="55"/>
    <n v="300"/>
    <n v="300"/>
    <x v="5"/>
    <m/>
    <m/>
    <m/>
    <n v="0"/>
  </r>
  <r>
    <x v="94"/>
    <x v="20"/>
    <n v="1"/>
    <n v="0"/>
    <n v="1"/>
    <n v="0"/>
    <n v="6"/>
    <n v="6"/>
    <n v="12"/>
    <x v="0"/>
    <m/>
    <n v="39"/>
    <n v="90"/>
    <n v="90"/>
    <x v="5"/>
    <m/>
    <m/>
    <m/>
    <n v="0"/>
  </r>
  <r>
    <x v="94"/>
    <x v="20"/>
    <n v="1"/>
    <n v="0"/>
    <n v="1"/>
    <n v="0"/>
    <n v="7"/>
    <n v="7"/>
    <n v="10"/>
    <x v="2"/>
    <m/>
    <n v="41.3"/>
    <n v="90"/>
    <n v="90"/>
    <x v="5"/>
    <m/>
    <m/>
    <m/>
    <n v="0"/>
  </r>
  <r>
    <x v="94"/>
    <x v="20"/>
    <n v="1"/>
    <n v="0"/>
    <n v="1"/>
    <n v="0"/>
    <n v="8"/>
    <n v="8"/>
    <n v="8"/>
    <x v="1"/>
    <m/>
    <n v="45"/>
    <n v="120"/>
    <n v="120"/>
    <x v="5"/>
    <m/>
    <m/>
    <m/>
    <n v="0"/>
  </r>
  <r>
    <x v="94"/>
    <x v="40"/>
    <n v="1"/>
    <n v="0"/>
    <n v="1"/>
    <n v="0"/>
    <n v="6"/>
    <n v="6"/>
    <n v="10"/>
    <x v="2"/>
    <m/>
    <n v="6.8"/>
    <n v="10"/>
    <n v="10"/>
    <x v="5"/>
    <s v="SUPER7"/>
    <m/>
    <m/>
    <n v="0"/>
  </r>
  <r>
    <x v="94"/>
    <x v="41"/>
    <n v="1"/>
    <n v="0"/>
    <n v="1"/>
    <n v="0"/>
    <n v="6"/>
    <n v="6"/>
    <n v="10"/>
    <x v="2"/>
    <m/>
    <n v="9"/>
    <n v="120"/>
    <n v="120"/>
    <x v="5"/>
    <s v="SUPER7"/>
    <m/>
    <m/>
    <n v="0"/>
  </r>
  <r>
    <x v="94"/>
    <x v="40"/>
    <n v="1"/>
    <n v="0"/>
    <n v="1"/>
    <n v="0"/>
    <n v="7"/>
    <n v="7"/>
    <n v="10"/>
    <x v="2"/>
    <m/>
    <n v="6.8"/>
    <n v="10"/>
    <n v="10"/>
    <x v="5"/>
    <s v="SUPER7"/>
    <m/>
    <m/>
    <n v="0"/>
  </r>
  <r>
    <x v="94"/>
    <x v="41"/>
    <n v="1"/>
    <n v="0"/>
    <n v="1"/>
    <n v="0"/>
    <n v="7"/>
    <n v="7"/>
    <n v="10"/>
    <x v="2"/>
    <m/>
    <n v="9"/>
    <n v="120"/>
    <n v="120"/>
    <x v="5"/>
    <s v="SUPER7"/>
    <m/>
    <m/>
    <n v="0"/>
  </r>
  <r>
    <x v="94"/>
    <x v="40"/>
    <n v="1"/>
    <n v="0"/>
    <n v="1"/>
    <n v="0"/>
    <n v="8"/>
    <n v="8"/>
    <n v="10"/>
    <x v="2"/>
    <m/>
    <n v="6.8"/>
    <n v="10"/>
    <n v="10"/>
    <x v="5"/>
    <s v="SUPER7"/>
    <m/>
    <m/>
    <n v="0"/>
  </r>
  <r>
    <x v="94"/>
    <x v="41"/>
    <n v="1"/>
    <n v="0"/>
    <n v="1"/>
    <n v="0"/>
    <n v="8"/>
    <n v="8"/>
    <n v="10"/>
    <x v="2"/>
    <m/>
    <n v="9"/>
    <n v="120"/>
    <n v="120"/>
    <x v="5"/>
    <s v="SUPER7"/>
    <m/>
    <m/>
    <n v="0"/>
  </r>
  <r>
    <x v="94"/>
    <x v="36"/>
    <n v="1"/>
    <n v="0"/>
    <n v="1"/>
    <n v="0"/>
    <n v="6"/>
    <n v="7"/>
    <n v="10"/>
    <x v="2"/>
    <m/>
    <n v="39"/>
    <n v="10"/>
    <n v="10"/>
    <x v="5"/>
    <s v="SUPER7"/>
    <m/>
    <m/>
    <n v="0"/>
  </r>
  <r>
    <x v="94"/>
    <x v="37"/>
    <n v="1"/>
    <n v="0"/>
    <n v="1"/>
    <n v="0"/>
    <n v="6"/>
    <n v="7"/>
    <n v="10"/>
    <x v="2"/>
    <m/>
    <n v="39"/>
    <n v="120"/>
    <n v="120"/>
    <x v="5"/>
    <s v="SUPER7"/>
    <m/>
    <m/>
    <n v="0"/>
  </r>
  <r>
    <x v="94"/>
    <x v="36"/>
    <n v="1"/>
    <n v="0"/>
    <n v="1"/>
    <n v="0"/>
    <n v="7"/>
    <n v="8"/>
    <n v="10"/>
    <x v="2"/>
    <m/>
    <n v="39"/>
    <n v="10"/>
    <n v="10"/>
    <x v="5"/>
    <s v="SUPER7"/>
    <m/>
    <m/>
    <n v="0"/>
  </r>
  <r>
    <x v="94"/>
    <x v="37"/>
    <n v="1"/>
    <n v="0"/>
    <n v="1"/>
    <n v="0"/>
    <n v="7"/>
    <n v="8"/>
    <n v="10"/>
    <x v="2"/>
    <m/>
    <n v="39"/>
    <n v="120"/>
    <n v="120"/>
    <x v="5"/>
    <s v="SUPER7"/>
    <m/>
    <m/>
    <n v="0"/>
  </r>
  <r>
    <x v="94"/>
    <x v="36"/>
    <n v="1"/>
    <n v="0"/>
    <n v="1"/>
    <n v="0"/>
    <n v="8"/>
    <n v="8.5"/>
    <n v="10"/>
    <x v="2"/>
    <m/>
    <n v="39"/>
    <n v="10"/>
    <n v="10"/>
    <x v="5"/>
    <s v="SUPER7"/>
    <m/>
    <m/>
    <n v="0"/>
  </r>
  <r>
    <x v="94"/>
    <x v="37"/>
    <n v="1"/>
    <n v="0"/>
    <n v="1"/>
    <n v="0"/>
    <n v="8"/>
    <n v="8.5"/>
    <n v="10"/>
    <x v="2"/>
    <m/>
    <n v="38"/>
    <n v="120"/>
    <n v="120"/>
    <x v="5"/>
    <s v="SUPER7"/>
    <m/>
    <m/>
    <n v="0"/>
  </r>
  <r>
    <x v="94"/>
    <x v="42"/>
    <n v="1"/>
    <n v="0"/>
    <n v="1"/>
    <n v="0"/>
    <n v="6"/>
    <n v="7"/>
    <n v="10"/>
    <x v="2"/>
    <m/>
    <n v="6"/>
    <n v="90"/>
    <n v="90"/>
    <x v="5"/>
    <m/>
    <m/>
    <m/>
    <n v="0"/>
  </r>
  <r>
    <x v="94"/>
    <x v="42"/>
    <n v="1"/>
    <n v="0"/>
    <n v="1"/>
    <n v="0"/>
    <n v="7"/>
    <n v="7.5"/>
    <n v="10"/>
    <x v="2"/>
    <m/>
    <n v="6"/>
    <n v="90"/>
    <n v="90"/>
    <x v="5"/>
    <m/>
    <m/>
    <m/>
    <n v="0"/>
  </r>
  <r>
    <x v="94"/>
    <x v="42"/>
    <n v="1"/>
    <n v="0"/>
    <n v="1"/>
    <n v="0"/>
    <n v="8"/>
    <n v="8"/>
    <n v="10"/>
    <x v="2"/>
    <m/>
    <n v="6"/>
    <n v="90"/>
    <n v="90"/>
    <x v="5"/>
    <m/>
    <m/>
    <m/>
    <n v="0"/>
  </r>
  <r>
    <x v="94"/>
    <x v="42"/>
    <n v="1"/>
    <n v="0"/>
    <n v="1"/>
    <n v="0"/>
    <n v="9"/>
    <n v="9"/>
    <n v="10"/>
    <x v="2"/>
    <m/>
    <n v="6"/>
    <n v="1"/>
    <n v="1"/>
    <x v="5"/>
    <m/>
    <m/>
    <m/>
    <n v="0"/>
  </r>
  <r>
    <x v="95"/>
    <x v="4"/>
    <n v="1"/>
    <n v="0"/>
    <n v="1"/>
    <n v="0"/>
    <n v="5"/>
    <n v="5"/>
    <n v="10"/>
    <x v="2"/>
    <n v="50"/>
    <n v="50"/>
    <n v="120"/>
    <n v="120"/>
    <x v="5"/>
    <s v="RDL"/>
    <m/>
    <m/>
    <n v="0"/>
  </r>
  <r>
    <x v="95"/>
    <x v="4"/>
    <n v="1"/>
    <n v="0"/>
    <n v="1"/>
    <n v="0"/>
    <n v="5.5"/>
    <n v="6"/>
    <n v="8"/>
    <x v="1"/>
    <n v="60"/>
    <n v="60"/>
    <n v="120"/>
    <n v="120"/>
    <x v="5"/>
    <s v="RDL"/>
    <m/>
    <m/>
    <n v="0"/>
  </r>
  <r>
    <x v="95"/>
    <x v="4"/>
    <n v="1"/>
    <n v="0"/>
    <n v="1"/>
    <n v="0"/>
    <n v="6"/>
    <n v="6.5"/>
    <n v="7"/>
    <x v="10"/>
    <n v="70"/>
    <n v="70"/>
    <n v="120"/>
    <n v="120"/>
    <x v="5"/>
    <s v="RDL"/>
    <m/>
    <m/>
    <n v="0"/>
  </r>
  <r>
    <x v="95"/>
    <x v="4"/>
    <n v="1"/>
    <n v="0"/>
    <n v="1"/>
    <n v="0"/>
    <n v="6.5"/>
    <n v="6.5"/>
    <n v="5"/>
    <x v="3"/>
    <n v="80"/>
    <n v="80"/>
    <n v="120"/>
    <n v="120"/>
    <x v="5"/>
    <s v="RDL"/>
    <m/>
    <m/>
    <n v="0"/>
  </r>
  <r>
    <x v="95"/>
    <x v="4"/>
    <n v="1"/>
    <n v="0"/>
    <n v="1"/>
    <n v="0"/>
    <n v="7"/>
    <n v="7"/>
    <n v="5"/>
    <x v="3"/>
    <n v="80"/>
    <n v="80"/>
    <n v="120"/>
    <n v="120"/>
    <x v="5"/>
    <s v="RDL"/>
    <m/>
    <m/>
    <n v="0"/>
  </r>
  <r>
    <x v="95"/>
    <x v="0"/>
    <n v="1"/>
    <n v="0"/>
    <n v="1"/>
    <n v="0"/>
    <n v="5"/>
    <n v="5"/>
    <n v="3"/>
    <x v="6"/>
    <n v="30"/>
    <n v="30"/>
    <n v="120"/>
    <n v="120"/>
    <x v="5"/>
    <m/>
    <m/>
    <m/>
    <n v="0"/>
  </r>
  <r>
    <x v="95"/>
    <x v="0"/>
    <n v="1"/>
    <n v="0"/>
    <n v="1"/>
    <n v="0"/>
    <n v="5"/>
    <n v="5"/>
    <n v="3"/>
    <x v="6"/>
    <n v="40"/>
    <n v="40"/>
    <n v="120"/>
    <n v="120"/>
    <x v="5"/>
    <m/>
    <m/>
    <m/>
    <n v="0"/>
  </r>
  <r>
    <x v="95"/>
    <x v="0"/>
    <n v="1"/>
    <n v="0"/>
    <n v="1"/>
    <n v="0"/>
    <n v="5"/>
    <n v="5.5"/>
    <n v="3"/>
    <x v="6"/>
    <n v="50"/>
    <n v="50"/>
    <n v="180"/>
    <n v="180"/>
    <x v="5"/>
    <m/>
    <m/>
    <m/>
    <n v="0"/>
  </r>
  <r>
    <x v="95"/>
    <x v="0"/>
    <n v="1"/>
    <n v="0"/>
    <n v="1"/>
    <n v="0"/>
    <n v="5.5"/>
    <n v="6"/>
    <n v="3"/>
    <x v="6"/>
    <n v="55"/>
    <n v="55"/>
    <n v="180"/>
    <n v="180"/>
    <x v="5"/>
    <m/>
    <m/>
    <m/>
    <n v="0"/>
  </r>
  <r>
    <x v="95"/>
    <x v="0"/>
    <n v="1"/>
    <n v="0"/>
    <n v="1"/>
    <n v="0"/>
    <n v="6"/>
    <n v="7"/>
    <n v="3"/>
    <x v="6"/>
    <n v="55"/>
    <n v="55"/>
    <n v="180"/>
    <n v="180"/>
    <x v="5"/>
    <m/>
    <m/>
    <m/>
    <n v="0"/>
  </r>
  <r>
    <x v="95"/>
    <x v="14"/>
    <n v="1"/>
    <n v="0"/>
    <n v="1"/>
    <n v="0"/>
    <n v="6"/>
    <n v="6"/>
    <n v="10"/>
    <x v="2"/>
    <m/>
    <n v="0"/>
    <n v="120"/>
    <n v="120"/>
    <x v="5"/>
    <m/>
    <m/>
    <m/>
    <n v="0"/>
  </r>
  <r>
    <x v="95"/>
    <x v="14"/>
    <n v="1"/>
    <n v="0"/>
    <n v="1"/>
    <n v="0"/>
    <n v="7"/>
    <n v="7"/>
    <n v="10"/>
    <x v="2"/>
    <m/>
    <n v="0"/>
    <n v="120"/>
    <n v="120"/>
    <x v="5"/>
    <m/>
    <m/>
    <m/>
    <n v="0"/>
  </r>
  <r>
    <x v="95"/>
    <x v="14"/>
    <n v="1"/>
    <n v="0"/>
    <n v="1"/>
    <n v="0"/>
    <n v="8"/>
    <n v="8"/>
    <n v="10"/>
    <x v="2"/>
    <m/>
    <n v="0"/>
    <n v="120"/>
    <n v="120"/>
    <x v="5"/>
    <m/>
    <m/>
    <m/>
    <n v="0"/>
  </r>
  <r>
    <x v="95"/>
    <x v="7"/>
    <n v="1"/>
    <n v="0"/>
    <n v="1"/>
    <n v="0"/>
    <n v="6"/>
    <n v="6"/>
    <n v="8"/>
    <x v="1"/>
    <m/>
    <n v="0"/>
    <n v="120"/>
    <n v="120"/>
    <x v="5"/>
    <m/>
    <m/>
    <m/>
    <n v="0"/>
  </r>
  <r>
    <x v="95"/>
    <x v="7"/>
    <n v="1"/>
    <n v="0"/>
    <n v="1"/>
    <n v="0"/>
    <n v="6"/>
    <n v="6"/>
    <n v="8"/>
    <x v="1"/>
    <m/>
    <n v="0"/>
    <n v="120"/>
    <n v="120"/>
    <x v="5"/>
    <m/>
    <m/>
    <m/>
    <n v="0"/>
  </r>
  <r>
    <x v="95"/>
    <x v="7"/>
    <n v="1"/>
    <n v="0"/>
    <n v="1"/>
    <n v="0"/>
    <n v="6"/>
    <n v="6"/>
    <n v="8"/>
    <x v="1"/>
    <m/>
    <n v="0"/>
    <n v="120"/>
    <n v="120"/>
    <x v="5"/>
    <m/>
    <m/>
    <m/>
    <n v="0"/>
  </r>
  <r>
    <x v="95"/>
    <x v="43"/>
    <n v="1"/>
    <n v="0"/>
    <n v="1"/>
    <n v="0"/>
    <n v="6"/>
    <n v="6"/>
    <n v="8"/>
    <x v="1"/>
    <m/>
    <n v="0"/>
    <n v="120"/>
    <n v="120"/>
    <x v="5"/>
    <m/>
    <m/>
    <m/>
    <n v="0"/>
  </r>
  <r>
    <x v="95"/>
    <x v="43"/>
    <n v="1"/>
    <n v="0"/>
    <n v="1"/>
    <n v="0"/>
    <n v="6"/>
    <n v="6"/>
    <n v="8"/>
    <x v="1"/>
    <m/>
    <n v="0"/>
    <n v="120"/>
    <n v="120"/>
    <x v="5"/>
    <m/>
    <m/>
    <m/>
    <n v="0"/>
  </r>
  <r>
    <x v="95"/>
    <x v="43"/>
    <n v="1"/>
    <n v="0"/>
    <n v="1"/>
    <n v="0"/>
    <n v="6"/>
    <n v="6"/>
    <n v="8"/>
    <x v="1"/>
    <m/>
    <n v="0"/>
    <n v="1"/>
    <n v="1"/>
    <x v="5"/>
    <m/>
    <m/>
    <m/>
    <n v="0"/>
  </r>
  <r>
    <x v="96"/>
    <x v="4"/>
    <n v="1"/>
    <n v="0"/>
    <n v="1"/>
    <n v="0"/>
    <n v="5"/>
    <n v="5"/>
    <n v="5"/>
    <x v="3"/>
    <n v="60"/>
    <n v="60"/>
    <n v="90"/>
    <n v="90"/>
    <x v="5"/>
    <m/>
    <m/>
    <m/>
    <n v="0"/>
  </r>
  <r>
    <x v="96"/>
    <x v="4"/>
    <n v="1"/>
    <n v="0"/>
    <n v="1"/>
    <n v="0"/>
    <n v="5"/>
    <n v="5"/>
    <n v="4"/>
    <x v="8"/>
    <n v="85"/>
    <n v="85"/>
    <n v="120"/>
    <n v="120"/>
    <x v="5"/>
    <m/>
    <m/>
    <m/>
    <n v="0"/>
  </r>
  <r>
    <x v="96"/>
    <x v="4"/>
    <n v="1"/>
    <n v="0"/>
    <n v="1"/>
    <n v="0"/>
    <n v="5"/>
    <n v="5"/>
    <n v="3"/>
    <x v="6"/>
    <n v="105"/>
    <n v="105"/>
    <n v="180"/>
    <n v="180"/>
    <x v="5"/>
    <m/>
    <m/>
    <m/>
    <n v="0"/>
  </r>
  <r>
    <x v="96"/>
    <x v="4"/>
    <n v="1"/>
    <n v="0"/>
    <n v="1"/>
    <n v="0"/>
    <n v="5.5"/>
    <n v="5.5"/>
    <n v="2"/>
    <x v="7"/>
    <n v="115"/>
    <n v="115"/>
    <n v="180"/>
    <n v="180"/>
    <x v="5"/>
    <m/>
    <m/>
    <m/>
    <n v="0"/>
  </r>
  <r>
    <x v="96"/>
    <x v="4"/>
    <n v="1"/>
    <n v="0"/>
    <n v="1"/>
    <n v="0"/>
    <n v="6"/>
    <n v="6"/>
    <n v="1"/>
    <x v="9"/>
    <n v="125"/>
    <n v="125"/>
    <n v="180"/>
    <n v="180"/>
    <x v="5"/>
    <m/>
    <m/>
    <m/>
    <n v="0"/>
  </r>
  <r>
    <x v="96"/>
    <x v="4"/>
    <n v="1"/>
    <n v="0"/>
    <n v="1"/>
    <n v="0"/>
    <n v="5.5"/>
    <n v="5"/>
    <n v="6"/>
    <x v="5"/>
    <n v="90"/>
    <n v="90"/>
    <n v="180"/>
    <n v="180"/>
    <x v="5"/>
    <m/>
    <m/>
    <m/>
    <n v="0"/>
  </r>
  <r>
    <x v="96"/>
    <x v="10"/>
    <n v="2"/>
    <n v="2"/>
    <n v="2"/>
    <n v="0"/>
    <n v="5"/>
    <n v="5"/>
    <n v="2"/>
    <x v="7"/>
    <n v="40"/>
    <n v="40"/>
    <n v="90"/>
    <n v="90"/>
    <x v="5"/>
    <s v="Pausé / TEMPO"/>
    <m/>
    <m/>
    <n v="0"/>
  </r>
  <r>
    <x v="96"/>
    <x v="10"/>
    <n v="2"/>
    <n v="2"/>
    <n v="2"/>
    <n v="0"/>
    <n v="5"/>
    <n v="5"/>
    <n v="2"/>
    <x v="7"/>
    <n v="60"/>
    <n v="60"/>
    <n v="120"/>
    <n v="120"/>
    <x v="5"/>
    <s v="Pausé / TEMPO"/>
    <m/>
    <m/>
    <n v="0"/>
  </r>
  <r>
    <x v="96"/>
    <x v="10"/>
    <n v="2"/>
    <n v="2"/>
    <n v="2"/>
    <n v="0"/>
    <n v="5.5"/>
    <n v="5"/>
    <n v="2"/>
    <x v="7"/>
    <n v="70"/>
    <n v="70"/>
    <n v="180"/>
    <n v="180"/>
    <x v="5"/>
    <s v="Pausé / TEMPO"/>
    <m/>
    <m/>
    <n v="0"/>
  </r>
  <r>
    <x v="96"/>
    <x v="10"/>
    <n v="2"/>
    <n v="2"/>
    <n v="2"/>
    <n v="0"/>
    <n v="6"/>
    <n v="5.5"/>
    <n v="2"/>
    <x v="7"/>
    <n v="80"/>
    <n v="80"/>
    <n v="180"/>
    <n v="180"/>
    <x v="5"/>
    <s v="Pausé / TEMPO"/>
    <m/>
    <m/>
    <n v="0"/>
  </r>
  <r>
    <x v="96"/>
    <x v="10"/>
    <n v="2"/>
    <n v="2"/>
    <n v="2"/>
    <n v="0"/>
    <n v="7"/>
    <n v="6"/>
    <n v="2"/>
    <x v="7"/>
    <n v="90"/>
    <n v="90"/>
    <n v="180"/>
    <n v="180"/>
    <x v="5"/>
    <s v="Pausé / TEMPO"/>
    <m/>
    <m/>
    <n v="0"/>
  </r>
  <r>
    <x v="96"/>
    <x v="0"/>
    <n v="1"/>
    <n v="2"/>
    <n v="1"/>
    <n v="0"/>
    <n v="5"/>
    <n v="5"/>
    <n v="2"/>
    <x v="7"/>
    <n v="30"/>
    <n v="30"/>
    <n v="90"/>
    <n v="90"/>
    <x v="5"/>
    <s v="Pausé / TEMPO"/>
    <m/>
    <m/>
    <n v="0"/>
  </r>
  <r>
    <x v="96"/>
    <x v="0"/>
    <n v="1"/>
    <n v="2"/>
    <n v="1"/>
    <n v="0"/>
    <n v="5"/>
    <n v="5"/>
    <n v="2"/>
    <x v="7"/>
    <n v="40"/>
    <n v="40"/>
    <n v="120"/>
    <n v="120"/>
    <x v="5"/>
    <s v="Pausé / TEMPO"/>
    <m/>
    <m/>
    <n v="0"/>
  </r>
  <r>
    <x v="96"/>
    <x v="0"/>
    <n v="1"/>
    <n v="2"/>
    <n v="1"/>
    <n v="0"/>
    <n v="5"/>
    <n v="5"/>
    <n v="2"/>
    <x v="7"/>
    <n v="45"/>
    <n v="45"/>
    <n v="180"/>
    <n v="180"/>
    <x v="5"/>
    <s v="Pausé / TEMPO"/>
    <m/>
    <m/>
    <n v="0"/>
  </r>
  <r>
    <x v="96"/>
    <x v="0"/>
    <n v="1"/>
    <n v="2"/>
    <n v="1"/>
    <n v="0"/>
    <n v="5.5"/>
    <n v="5.5"/>
    <n v="2"/>
    <x v="7"/>
    <n v="50"/>
    <n v="50"/>
    <n v="180"/>
    <n v="180"/>
    <x v="5"/>
    <s v="Pausé / TEMPO"/>
    <m/>
    <m/>
    <n v="0"/>
  </r>
  <r>
    <x v="96"/>
    <x v="0"/>
    <n v="1"/>
    <n v="2"/>
    <n v="1"/>
    <n v="0"/>
    <n v="6.5"/>
    <n v="6"/>
    <n v="2"/>
    <x v="7"/>
    <n v="50"/>
    <n v="50"/>
    <n v="1"/>
    <n v="1"/>
    <x v="5"/>
    <s v="Pausé / TEMPO"/>
    <m/>
    <m/>
    <n v="0"/>
  </r>
  <r>
    <x v="97"/>
    <x v="10"/>
    <n v="1"/>
    <n v="0"/>
    <n v="1"/>
    <n v="0"/>
    <n v="5"/>
    <n v="5"/>
    <n v="5"/>
    <x v="3"/>
    <n v="60"/>
    <n v="60"/>
    <n v="90"/>
    <n v="90"/>
    <x v="5"/>
    <m/>
    <m/>
    <m/>
    <n v="0"/>
  </r>
  <r>
    <x v="97"/>
    <x v="10"/>
    <n v="1"/>
    <n v="0"/>
    <n v="1"/>
    <n v="0"/>
    <n v="5"/>
    <n v="5"/>
    <n v="4"/>
    <x v="8"/>
    <n v="80"/>
    <n v="80"/>
    <n v="180"/>
    <n v="180"/>
    <x v="5"/>
    <m/>
    <m/>
    <m/>
    <n v="0"/>
  </r>
  <r>
    <x v="97"/>
    <x v="10"/>
    <n v="1"/>
    <n v="0"/>
    <n v="1"/>
    <n v="0"/>
    <n v="5.5"/>
    <n v="6"/>
    <n v="3"/>
    <x v="6"/>
    <n v="95"/>
    <n v="95"/>
    <n v="300"/>
    <n v="300"/>
    <x v="5"/>
    <m/>
    <m/>
    <m/>
    <n v="0"/>
  </r>
  <r>
    <x v="97"/>
    <x v="10"/>
    <n v="1"/>
    <n v="0"/>
    <n v="1"/>
    <n v="0"/>
    <n v="6.5"/>
    <n v="6.5"/>
    <n v="2"/>
    <x v="7"/>
    <n v="110"/>
    <n v="110"/>
    <n v="180"/>
    <n v="180"/>
    <x v="5"/>
    <m/>
    <m/>
    <m/>
    <n v="0"/>
  </r>
  <r>
    <x v="97"/>
    <x v="10"/>
    <n v="1"/>
    <n v="0"/>
    <n v="1"/>
    <n v="0"/>
    <n v="6"/>
    <n v="6.5"/>
    <n v="5"/>
    <x v="3"/>
    <n v="95"/>
    <n v="95"/>
    <n v="180"/>
    <n v="180"/>
    <x v="5"/>
    <m/>
    <m/>
    <m/>
    <n v="0"/>
  </r>
  <r>
    <x v="97"/>
    <x v="10"/>
    <n v="1"/>
    <n v="0"/>
    <n v="1"/>
    <n v="0"/>
    <n v="7"/>
    <n v="7"/>
    <n v="5"/>
    <x v="3"/>
    <n v="100"/>
    <n v="100"/>
    <n v="300"/>
    <n v="300"/>
    <x v="5"/>
    <m/>
    <m/>
    <m/>
    <n v="0"/>
  </r>
  <r>
    <x v="97"/>
    <x v="1"/>
    <n v="1"/>
    <n v="0"/>
    <n v="1"/>
    <n v="0"/>
    <n v="6"/>
    <n v="7"/>
    <n v="10"/>
    <x v="2"/>
    <m/>
    <n v="52"/>
    <n v="90"/>
    <n v="90"/>
    <x v="5"/>
    <m/>
    <m/>
    <m/>
    <n v="0"/>
  </r>
  <r>
    <x v="97"/>
    <x v="1"/>
    <n v="1"/>
    <n v="0"/>
    <n v="1"/>
    <n v="0"/>
    <n v="7"/>
    <n v="7"/>
    <n v="8"/>
    <x v="1"/>
    <m/>
    <n v="52"/>
    <n v="90"/>
    <n v="90"/>
    <x v="5"/>
    <m/>
    <m/>
    <m/>
    <n v="0"/>
  </r>
  <r>
    <x v="97"/>
    <x v="1"/>
    <n v="1"/>
    <n v="0"/>
    <n v="1"/>
    <n v="0"/>
    <n v="8"/>
    <n v="8"/>
    <n v="8"/>
    <x v="1"/>
    <m/>
    <n v="52"/>
    <n v="120"/>
    <n v="120"/>
    <x v="5"/>
    <m/>
    <m/>
    <m/>
    <n v="0"/>
  </r>
  <r>
    <x v="97"/>
    <x v="11"/>
    <n v="1"/>
    <n v="0"/>
    <n v="1"/>
    <n v="0"/>
    <n v="7"/>
    <n v="7"/>
    <n v="10"/>
    <x v="2"/>
    <m/>
    <n v="57"/>
    <n v="10"/>
    <n v="10"/>
    <x v="5"/>
    <s v="SUPER7"/>
    <m/>
    <m/>
    <n v="0"/>
  </r>
  <r>
    <x v="97"/>
    <x v="18"/>
    <n v="1"/>
    <n v="0"/>
    <n v="1"/>
    <n v="0"/>
    <n v="7"/>
    <n v="7"/>
    <n v="10"/>
    <x v="2"/>
    <m/>
    <n v="29"/>
    <n v="120"/>
    <n v="120"/>
    <x v="5"/>
    <s v="SUPER7"/>
    <m/>
    <m/>
    <n v="0"/>
  </r>
  <r>
    <x v="97"/>
    <x v="11"/>
    <n v="1"/>
    <n v="0"/>
    <n v="1"/>
    <n v="0"/>
    <n v="7"/>
    <n v="7"/>
    <n v="10"/>
    <x v="2"/>
    <m/>
    <n v="57"/>
    <n v="10"/>
    <n v="10"/>
    <x v="5"/>
    <s v="SUPER7"/>
    <m/>
    <m/>
    <n v="0"/>
  </r>
  <r>
    <x v="97"/>
    <x v="18"/>
    <n v="1"/>
    <n v="0"/>
    <n v="1"/>
    <n v="0"/>
    <n v="7"/>
    <n v="7"/>
    <n v="10"/>
    <x v="2"/>
    <m/>
    <n v="29"/>
    <n v="120"/>
    <n v="120"/>
    <x v="5"/>
    <s v="SUPER7"/>
    <m/>
    <m/>
    <n v="0"/>
  </r>
  <r>
    <x v="97"/>
    <x v="11"/>
    <n v="1"/>
    <n v="0"/>
    <n v="1"/>
    <n v="0"/>
    <n v="8"/>
    <n v="8"/>
    <n v="10"/>
    <x v="2"/>
    <m/>
    <n v="57"/>
    <n v="10"/>
    <n v="10"/>
    <x v="5"/>
    <s v="SUPER7"/>
    <m/>
    <m/>
    <n v="0"/>
  </r>
  <r>
    <x v="97"/>
    <x v="18"/>
    <n v="1"/>
    <n v="0"/>
    <n v="1"/>
    <n v="0"/>
    <n v="8"/>
    <n v="8"/>
    <n v="10"/>
    <x v="2"/>
    <m/>
    <n v="29"/>
    <n v="120"/>
    <n v="120"/>
    <x v="5"/>
    <s v="SUPER7"/>
    <m/>
    <m/>
    <n v="0"/>
  </r>
  <r>
    <x v="97"/>
    <x v="38"/>
    <n v="1"/>
    <n v="0"/>
    <n v="1"/>
    <n v="0"/>
    <n v="6"/>
    <n v="6"/>
    <n v="10"/>
    <x v="2"/>
    <m/>
    <n v="50"/>
    <n v="10"/>
    <n v="10"/>
    <x v="5"/>
    <s v="SUPER7"/>
    <m/>
    <m/>
    <n v="0"/>
  </r>
  <r>
    <x v="97"/>
    <x v="39"/>
    <n v="1"/>
    <n v="0"/>
    <n v="1"/>
    <n v="0"/>
    <n v="6"/>
    <n v="6"/>
    <n v="10"/>
    <x v="2"/>
    <m/>
    <n v="70"/>
    <n v="120"/>
    <n v="120"/>
    <x v="5"/>
    <s v="SUPER7"/>
    <m/>
    <m/>
    <n v="0"/>
  </r>
  <r>
    <x v="97"/>
    <x v="38"/>
    <n v="1"/>
    <n v="0"/>
    <n v="1"/>
    <n v="0"/>
    <n v="8"/>
    <n v="8"/>
    <n v="10"/>
    <x v="2"/>
    <m/>
    <n v="50"/>
    <n v="10"/>
    <n v="10"/>
    <x v="5"/>
    <s v="SUPER7"/>
    <m/>
    <m/>
    <n v="0"/>
  </r>
  <r>
    <x v="97"/>
    <x v="39"/>
    <n v="1"/>
    <n v="0"/>
    <n v="1"/>
    <n v="0"/>
    <n v="8"/>
    <n v="8"/>
    <n v="10"/>
    <x v="2"/>
    <m/>
    <n v="70"/>
    <n v="120"/>
    <n v="120"/>
    <x v="5"/>
    <s v="SUPER7"/>
    <m/>
    <m/>
    <n v="0"/>
  </r>
  <r>
    <x v="97"/>
    <x v="38"/>
    <n v="1"/>
    <n v="0"/>
    <n v="1"/>
    <n v="0"/>
    <n v="8"/>
    <n v="8"/>
    <n v="10"/>
    <x v="2"/>
    <m/>
    <n v="50"/>
    <n v="10"/>
    <n v="10"/>
    <x v="5"/>
    <s v="SUPER7"/>
    <m/>
    <m/>
    <n v="0"/>
  </r>
  <r>
    <x v="97"/>
    <x v="39"/>
    <n v="1"/>
    <n v="0"/>
    <n v="1"/>
    <n v="0"/>
    <n v="8"/>
    <n v="8"/>
    <n v="10"/>
    <x v="2"/>
    <m/>
    <n v="70"/>
    <n v="1"/>
    <n v="1"/>
    <x v="5"/>
    <s v="SUPER7"/>
    <m/>
    <m/>
    <n v="0"/>
  </r>
  <r>
    <x v="98"/>
    <x v="0"/>
    <n v="1"/>
    <n v="0"/>
    <n v="1"/>
    <n v="0"/>
    <n v="5"/>
    <n v="5"/>
    <n v="5"/>
    <x v="3"/>
    <n v="35"/>
    <n v="55"/>
    <n v="90"/>
    <n v="90"/>
    <x v="5"/>
    <m/>
    <m/>
    <m/>
    <n v="0"/>
  </r>
  <r>
    <x v="98"/>
    <x v="0"/>
    <n v="1"/>
    <n v="0"/>
    <n v="1"/>
    <n v="0"/>
    <n v="5"/>
    <n v="5"/>
    <n v="4"/>
    <x v="8"/>
    <n v="45"/>
    <n v="55"/>
    <n v="120"/>
    <n v="120"/>
    <x v="5"/>
    <m/>
    <m/>
    <m/>
    <n v="0"/>
  </r>
  <r>
    <x v="98"/>
    <x v="0"/>
    <n v="1"/>
    <n v="0"/>
    <n v="1"/>
    <n v="0"/>
    <n v="5"/>
    <n v="6"/>
    <n v="3"/>
    <x v="6"/>
    <n v="55"/>
    <n v="55"/>
    <n v="180"/>
    <n v="180"/>
    <x v="5"/>
    <m/>
    <m/>
    <m/>
    <n v="0"/>
  </r>
  <r>
    <x v="98"/>
    <x v="0"/>
    <n v="1"/>
    <n v="0"/>
    <n v="1"/>
    <n v="0"/>
    <n v="6.5"/>
    <n v="6.5"/>
    <n v="2"/>
    <x v="7"/>
    <n v="57.5"/>
    <n v="55"/>
    <n v="180"/>
    <n v="180"/>
    <x v="5"/>
    <m/>
    <m/>
    <m/>
    <n v="0"/>
  </r>
  <r>
    <x v="98"/>
    <x v="0"/>
    <n v="1"/>
    <n v="0"/>
    <n v="1"/>
    <n v="0"/>
    <n v="7.5"/>
    <n v="7"/>
    <n v="1"/>
    <x v="9"/>
    <n v="62.5"/>
    <n v="55"/>
    <n v="180"/>
    <n v="180"/>
    <x v="5"/>
    <m/>
    <m/>
    <m/>
    <n v="0"/>
  </r>
  <r>
    <x v="98"/>
    <x v="0"/>
    <n v="1"/>
    <n v="0"/>
    <n v="1"/>
    <n v="0"/>
    <n v="7"/>
    <n v="8"/>
    <n v="6"/>
    <x v="5"/>
    <m/>
    <n v="55"/>
    <n v="180"/>
    <n v="180"/>
    <x v="5"/>
    <m/>
    <m/>
    <m/>
    <n v="0"/>
  </r>
  <r>
    <x v="98"/>
    <x v="0"/>
    <n v="1"/>
    <n v="0"/>
    <n v="1"/>
    <n v="0"/>
    <n v="7.5"/>
    <n v="7.5"/>
    <n v="3"/>
    <x v="6"/>
    <m/>
    <n v="57.5"/>
    <n v="300"/>
    <n v="300"/>
    <x v="5"/>
    <m/>
    <m/>
    <m/>
    <n v="0"/>
  </r>
  <r>
    <x v="98"/>
    <x v="20"/>
    <n v="1"/>
    <n v="0"/>
    <n v="1"/>
    <n v="0"/>
    <n v="7"/>
    <n v="7"/>
    <n v="12"/>
    <x v="0"/>
    <m/>
    <n v="41.3"/>
    <n v="90"/>
    <n v="90"/>
    <x v="5"/>
    <m/>
    <m/>
    <m/>
    <n v="0"/>
  </r>
  <r>
    <x v="98"/>
    <x v="20"/>
    <n v="1"/>
    <n v="0"/>
    <n v="1"/>
    <n v="0"/>
    <n v="8"/>
    <n v="7.5"/>
    <n v="10"/>
    <x v="2"/>
    <m/>
    <n v="45"/>
    <n v="90"/>
    <n v="90"/>
    <x v="5"/>
    <m/>
    <m/>
    <m/>
    <n v="0"/>
  </r>
  <r>
    <x v="98"/>
    <x v="20"/>
    <n v="1"/>
    <n v="0"/>
    <n v="1"/>
    <n v="0"/>
    <n v="9"/>
    <n v="9"/>
    <n v="8"/>
    <x v="1"/>
    <m/>
    <n v="52"/>
    <n v="120"/>
    <n v="120"/>
    <x v="5"/>
    <m/>
    <m/>
    <m/>
    <n v="0"/>
  </r>
  <r>
    <x v="98"/>
    <x v="40"/>
    <n v="1"/>
    <n v="0"/>
    <n v="1"/>
    <n v="0"/>
    <n v="7"/>
    <n v="7"/>
    <n v="10"/>
    <x v="2"/>
    <m/>
    <n v="6.8"/>
    <n v="10"/>
    <n v="10"/>
    <x v="5"/>
    <s v="SUPER7"/>
    <m/>
    <m/>
    <n v="0"/>
  </r>
  <r>
    <x v="98"/>
    <x v="41"/>
    <n v="1"/>
    <n v="0"/>
    <n v="1"/>
    <n v="0"/>
    <n v="7"/>
    <n v="7"/>
    <n v="10"/>
    <x v="2"/>
    <m/>
    <n v="11.3"/>
    <n v="120"/>
    <n v="120"/>
    <x v="5"/>
    <s v="SUPER7"/>
    <m/>
    <m/>
    <n v="0"/>
  </r>
  <r>
    <x v="98"/>
    <x v="40"/>
    <n v="1"/>
    <n v="0"/>
    <n v="1"/>
    <n v="0"/>
    <n v="7"/>
    <n v="7"/>
    <n v="10"/>
    <x v="2"/>
    <m/>
    <n v="6.8"/>
    <n v="10"/>
    <n v="10"/>
    <x v="5"/>
    <s v="SUPER7"/>
    <m/>
    <m/>
    <n v="0"/>
  </r>
  <r>
    <x v="98"/>
    <x v="41"/>
    <n v="1"/>
    <n v="0"/>
    <n v="1"/>
    <n v="0"/>
    <n v="7"/>
    <n v="7"/>
    <n v="10"/>
    <x v="2"/>
    <m/>
    <n v="11.3"/>
    <n v="120"/>
    <n v="120"/>
    <x v="5"/>
    <s v="SUPER7"/>
    <m/>
    <m/>
    <n v="0"/>
  </r>
  <r>
    <x v="98"/>
    <x v="40"/>
    <n v="1"/>
    <n v="0"/>
    <n v="1"/>
    <n v="0"/>
    <n v="9"/>
    <n v="9"/>
    <n v="8"/>
    <x v="1"/>
    <m/>
    <n v="9"/>
    <n v="10"/>
    <n v="10"/>
    <x v="5"/>
    <s v="SUPER7"/>
    <m/>
    <m/>
    <n v="0"/>
  </r>
  <r>
    <x v="98"/>
    <x v="41"/>
    <n v="1"/>
    <n v="0"/>
    <n v="1"/>
    <n v="0"/>
    <n v="9"/>
    <n v="9"/>
    <n v="8"/>
    <x v="1"/>
    <m/>
    <n v="11.3"/>
    <n v="120"/>
    <n v="120"/>
    <x v="5"/>
    <s v="SUPER7"/>
    <m/>
    <m/>
    <n v="0"/>
  </r>
  <r>
    <x v="98"/>
    <x v="36"/>
    <n v="1"/>
    <n v="0"/>
    <n v="1"/>
    <n v="0"/>
    <n v="7"/>
    <n v="7.5"/>
    <n v="10"/>
    <x v="2"/>
    <m/>
    <n v="47.3"/>
    <n v="10"/>
    <n v="10"/>
    <x v="5"/>
    <s v="SUPER7"/>
    <m/>
    <m/>
    <n v="0"/>
  </r>
  <r>
    <x v="98"/>
    <x v="37"/>
    <n v="1"/>
    <n v="0"/>
    <n v="1"/>
    <n v="0"/>
    <n v="7"/>
    <n v="8"/>
    <n v="10"/>
    <x v="2"/>
    <m/>
    <n v="47.3"/>
    <n v="120"/>
    <n v="120"/>
    <x v="5"/>
    <s v="SUPER7"/>
    <m/>
    <m/>
    <n v="0"/>
  </r>
  <r>
    <x v="98"/>
    <x v="36"/>
    <n v="1"/>
    <n v="0"/>
    <n v="1"/>
    <n v="0"/>
    <n v="8"/>
    <n v="8"/>
    <n v="10"/>
    <x v="2"/>
    <m/>
    <n v="47.3"/>
    <n v="10"/>
    <n v="10"/>
    <x v="5"/>
    <s v="SUPER7"/>
    <m/>
    <m/>
    <n v="0"/>
  </r>
  <r>
    <x v="98"/>
    <x v="37"/>
    <n v="1"/>
    <n v="0"/>
    <n v="1"/>
    <n v="0"/>
    <n v="8"/>
    <n v="8.5"/>
    <n v="10"/>
    <x v="2"/>
    <m/>
    <n v="47.3"/>
    <n v="120"/>
    <n v="120"/>
    <x v="5"/>
    <s v="SUPER7"/>
    <m/>
    <m/>
    <n v="0"/>
  </r>
  <r>
    <x v="98"/>
    <x v="36"/>
    <n v="1"/>
    <n v="0"/>
    <n v="1"/>
    <n v="0"/>
    <n v="9"/>
    <n v="9"/>
    <n v="10"/>
    <x v="2"/>
    <m/>
    <n v="47.3"/>
    <n v="10"/>
    <n v="10"/>
    <x v="5"/>
    <s v="SUPER7"/>
    <m/>
    <m/>
    <n v="0"/>
  </r>
  <r>
    <x v="98"/>
    <x v="37"/>
    <n v="1"/>
    <n v="0"/>
    <n v="1"/>
    <n v="0"/>
    <n v="9"/>
    <n v="9"/>
    <n v="10"/>
    <x v="2"/>
    <m/>
    <n v="47.3"/>
    <n v="120"/>
    <n v="120"/>
    <x v="5"/>
    <s v="SUPER7"/>
    <m/>
    <m/>
    <n v="0"/>
  </r>
  <r>
    <x v="98"/>
    <x v="42"/>
    <n v="1"/>
    <n v="0"/>
    <n v="1"/>
    <n v="0"/>
    <n v="6"/>
    <n v="6"/>
    <n v="10"/>
    <x v="2"/>
    <m/>
    <n v="6"/>
    <n v="90"/>
    <n v="90"/>
    <x v="5"/>
    <m/>
    <m/>
    <m/>
    <n v="0"/>
  </r>
  <r>
    <x v="98"/>
    <x v="42"/>
    <n v="1"/>
    <n v="0"/>
    <n v="1"/>
    <n v="0"/>
    <n v="7"/>
    <n v="7"/>
    <n v="10"/>
    <x v="2"/>
    <m/>
    <n v="6"/>
    <n v="90"/>
    <n v="90"/>
    <x v="5"/>
    <m/>
    <m/>
    <m/>
    <n v="0"/>
  </r>
  <r>
    <x v="98"/>
    <x v="42"/>
    <n v="1"/>
    <n v="0"/>
    <n v="1"/>
    <n v="0"/>
    <n v="9"/>
    <n v="9.5"/>
    <n v="8"/>
    <x v="1"/>
    <m/>
    <n v="8"/>
    <n v="90"/>
    <n v="90"/>
    <x v="5"/>
    <m/>
    <m/>
    <m/>
    <n v="0"/>
  </r>
  <r>
    <x v="98"/>
    <x v="42"/>
    <n v="1"/>
    <n v="0"/>
    <n v="1"/>
    <n v="0"/>
    <n v="9"/>
    <n v="9"/>
    <n v="8"/>
    <x v="1"/>
    <m/>
    <n v="8"/>
    <n v="1"/>
    <n v="1"/>
    <x v="5"/>
    <m/>
    <m/>
    <m/>
    <n v="0"/>
  </r>
  <r>
    <x v="99"/>
    <x v="4"/>
    <n v="1"/>
    <n v="0"/>
    <n v="1"/>
    <n v="0"/>
    <n v="5"/>
    <n v="5"/>
    <n v="10"/>
    <x v="2"/>
    <n v="50"/>
    <n v="50"/>
    <n v="120"/>
    <n v="120"/>
    <x v="5"/>
    <s v="RDL"/>
    <m/>
    <m/>
    <n v="0"/>
  </r>
  <r>
    <x v="99"/>
    <x v="4"/>
    <n v="1"/>
    <n v="0"/>
    <n v="1"/>
    <n v="0"/>
    <n v="5.5"/>
    <n v="5"/>
    <n v="8"/>
    <x v="1"/>
    <n v="60"/>
    <n v="60"/>
    <n v="120"/>
    <n v="120"/>
    <x v="5"/>
    <s v="RDL"/>
    <m/>
    <m/>
    <n v="0"/>
  </r>
  <r>
    <x v="99"/>
    <x v="4"/>
    <n v="1"/>
    <n v="0"/>
    <n v="1"/>
    <n v="0"/>
    <n v="6"/>
    <n v="5.5"/>
    <n v="7"/>
    <x v="10"/>
    <n v="70"/>
    <n v="70"/>
    <n v="120"/>
    <n v="120"/>
    <x v="5"/>
    <s v="RDL"/>
    <m/>
    <m/>
    <n v="0"/>
  </r>
  <r>
    <x v="99"/>
    <x v="4"/>
    <n v="1"/>
    <n v="0"/>
    <n v="1"/>
    <n v="0"/>
    <n v="7"/>
    <n v="6.5"/>
    <n v="5"/>
    <x v="3"/>
    <n v="80"/>
    <n v="80"/>
    <n v="120"/>
    <n v="120"/>
    <x v="5"/>
    <s v="RDL"/>
    <m/>
    <m/>
    <n v="0"/>
  </r>
  <r>
    <x v="99"/>
    <x v="4"/>
    <n v="1"/>
    <n v="0"/>
    <n v="1"/>
    <n v="0"/>
    <n v="7.5"/>
    <n v="7"/>
    <n v="5"/>
    <x v="3"/>
    <n v="90"/>
    <n v="90"/>
    <n v="120"/>
    <n v="120"/>
    <x v="5"/>
    <s v="RDL"/>
    <m/>
    <m/>
    <n v="0"/>
  </r>
  <r>
    <x v="99"/>
    <x v="0"/>
    <n v="1"/>
    <n v="0"/>
    <n v="1"/>
    <n v="0"/>
    <n v="5"/>
    <n v="5"/>
    <n v="3"/>
    <x v="6"/>
    <n v="35"/>
    <n v="35"/>
    <n v="120"/>
    <n v="120"/>
    <x v="5"/>
    <m/>
    <m/>
    <m/>
    <n v="0"/>
  </r>
  <r>
    <x v="99"/>
    <x v="0"/>
    <n v="1"/>
    <n v="0"/>
    <n v="1"/>
    <n v="0"/>
    <n v="5"/>
    <n v="5"/>
    <n v="3"/>
    <x v="6"/>
    <n v="45"/>
    <n v="45"/>
    <n v="120"/>
    <n v="120"/>
    <x v="5"/>
    <m/>
    <m/>
    <m/>
    <n v="0"/>
  </r>
  <r>
    <x v="99"/>
    <x v="0"/>
    <n v="1"/>
    <n v="0"/>
    <n v="1"/>
    <n v="0"/>
    <n v="5"/>
    <n v="6"/>
    <n v="3"/>
    <x v="6"/>
    <n v="55"/>
    <n v="55"/>
    <n v="180"/>
    <n v="180"/>
    <x v="5"/>
    <m/>
    <m/>
    <m/>
    <n v="0"/>
  </r>
  <r>
    <x v="99"/>
    <x v="0"/>
    <n v="1"/>
    <n v="0"/>
    <n v="1"/>
    <n v="0"/>
    <n v="5.5"/>
    <n v="6.5"/>
    <n v="3"/>
    <x v="6"/>
    <n v="57.5"/>
    <n v="57.5"/>
    <n v="180"/>
    <n v="180"/>
    <x v="5"/>
    <m/>
    <m/>
    <m/>
    <n v="0"/>
  </r>
  <r>
    <x v="99"/>
    <x v="0"/>
    <n v="1"/>
    <n v="0"/>
    <n v="1"/>
    <n v="0"/>
    <n v="6"/>
    <n v="7"/>
    <n v="3"/>
    <x v="6"/>
    <n v="57.5"/>
    <n v="57.5"/>
    <n v="180"/>
    <n v="180"/>
    <x v="5"/>
    <m/>
    <m/>
    <m/>
    <n v="0"/>
  </r>
  <r>
    <x v="99"/>
    <x v="14"/>
    <n v="1"/>
    <n v="0"/>
    <n v="1"/>
    <n v="0"/>
    <n v="6"/>
    <n v="6"/>
    <n v="10"/>
    <x v="2"/>
    <m/>
    <n v="14"/>
    <n v="120"/>
    <n v="120"/>
    <x v="5"/>
    <m/>
    <m/>
    <m/>
    <n v="0"/>
  </r>
  <r>
    <x v="99"/>
    <x v="14"/>
    <n v="1"/>
    <n v="0"/>
    <n v="1"/>
    <n v="0"/>
    <n v="7"/>
    <n v="7"/>
    <n v="10"/>
    <x v="2"/>
    <m/>
    <n v="16.3"/>
    <n v="120"/>
    <n v="120"/>
    <x v="5"/>
    <m/>
    <m/>
    <m/>
    <n v="0"/>
  </r>
  <r>
    <x v="99"/>
    <x v="14"/>
    <n v="1"/>
    <n v="0"/>
    <n v="1"/>
    <n v="0"/>
    <n v="8"/>
    <n v="8"/>
    <n v="10"/>
    <x v="2"/>
    <m/>
    <n v="16.3"/>
    <n v="120"/>
    <n v="120"/>
    <x v="5"/>
    <m/>
    <m/>
    <m/>
    <n v="0"/>
  </r>
  <r>
    <x v="99"/>
    <x v="7"/>
    <n v="1"/>
    <n v="0"/>
    <n v="1"/>
    <n v="0"/>
    <n v="6"/>
    <n v="5"/>
    <n v="8"/>
    <x v="1"/>
    <m/>
    <n v="14"/>
    <n v="120"/>
    <n v="120"/>
    <x v="5"/>
    <m/>
    <m/>
    <m/>
    <n v="0"/>
  </r>
  <r>
    <x v="99"/>
    <x v="7"/>
    <n v="1"/>
    <n v="0"/>
    <n v="1"/>
    <n v="0"/>
    <n v="7"/>
    <n v="5"/>
    <n v="8"/>
    <x v="1"/>
    <m/>
    <n v="14"/>
    <n v="120"/>
    <n v="120"/>
    <x v="5"/>
    <m/>
    <m/>
    <m/>
    <n v="0"/>
  </r>
  <r>
    <x v="99"/>
    <x v="7"/>
    <n v="1"/>
    <n v="0"/>
    <n v="1"/>
    <n v="0"/>
    <n v="8"/>
    <n v="6.5"/>
    <n v="8"/>
    <x v="1"/>
    <m/>
    <n v="16"/>
    <n v="120"/>
    <n v="120"/>
    <x v="5"/>
    <m/>
    <m/>
    <m/>
    <n v="0"/>
  </r>
  <r>
    <x v="99"/>
    <x v="43"/>
    <n v="1"/>
    <n v="0"/>
    <n v="1"/>
    <n v="0"/>
    <n v="6"/>
    <n v="6"/>
    <n v="8"/>
    <x v="1"/>
    <m/>
    <n v="10"/>
    <n v="120"/>
    <n v="120"/>
    <x v="5"/>
    <m/>
    <m/>
    <m/>
    <n v="0"/>
  </r>
  <r>
    <x v="99"/>
    <x v="43"/>
    <n v="1"/>
    <n v="0"/>
    <n v="1"/>
    <n v="0"/>
    <n v="7"/>
    <n v="7"/>
    <n v="8"/>
    <x v="1"/>
    <m/>
    <n v="10"/>
    <n v="120"/>
    <n v="120"/>
    <x v="5"/>
    <m/>
    <m/>
    <m/>
    <n v="0"/>
  </r>
  <r>
    <x v="99"/>
    <x v="43"/>
    <n v="1"/>
    <n v="0"/>
    <n v="1"/>
    <n v="0"/>
    <n v="8"/>
    <n v="8.5"/>
    <n v="8"/>
    <x v="1"/>
    <m/>
    <n v="12"/>
    <n v="1"/>
    <n v="1"/>
    <x v="5"/>
    <m/>
    <m/>
    <m/>
    <n v="0"/>
  </r>
  <r>
    <x v="100"/>
    <x v="4"/>
    <n v="1"/>
    <n v="0"/>
    <n v="1"/>
    <n v="0"/>
    <n v="5"/>
    <n v="5"/>
    <n v="5"/>
    <x v="3"/>
    <n v="70"/>
    <n v="70"/>
    <n v="90"/>
    <n v="90"/>
    <x v="5"/>
    <m/>
    <m/>
    <m/>
    <n v="0"/>
  </r>
  <r>
    <x v="100"/>
    <x v="4"/>
    <n v="1"/>
    <n v="0"/>
    <n v="1"/>
    <n v="0"/>
    <n v="5"/>
    <n v="5"/>
    <n v="4"/>
    <x v="8"/>
    <n v="95"/>
    <n v="95"/>
    <n v="120"/>
    <n v="120"/>
    <x v="5"/>
    <m/>
    <m/>
    <m/>
    <n v="0"/>
  </r>
  <r>
    <x v="100"/>
    <x v="4"/>
    <n v="1"/>
    <n v="0"/>
    <n v="1"/>
    <n v="0"/>
    <n v="6"/>
    <n v="6"/>
    <n v="3"/>
    <x v="6"/>
    <n v="115"/>
    <n v="115"/>
    <n v="180"/>
    <n v="180"/>
    <x v="5"/>
    <m/>
    <m/>
    <m/>
    <n v="0"/>
  </r>
  <r>
    <x v="100"/>
    <x v="4"/>
    <n v="1"/>
    <n v="0"/>
    <n v="1"/>
    <n v="0"/>
    <n v="6.5"/>
    <n v="6.5"/>
    <n v="2"/>
    <x v="7"/>
    <n v="125"/>
    <n v="125"/>
    <n v="180"/>
    <n v="180"/>
    <x v="5"/>
    <m/>
    <m/>
    <m/>
    <n v="0"/>
  </r>
  <r>
    <x v="100"/>
    <x v="4"/>
    <n v="1"/>
    <n v="0"/>
    <n v="1"/>
    <n v="0"/>
    <n v="7"/>
    <n v="7"/>
    <n v="1"/>
    <x v="9"/>
    <n v="135"/>
    <n v="135"/>
    <n v="180"/>
    <n v="180"/>
    <x v="5"/>
    <m/>
    <m/>
    <m/>
    <n v="0"/>
  </r>
  <r>
    <x v="100"/>
    <x v="4"/>
    <n v="1"/>
    <n v="0"/>
    <n v="1"/>
    <n v="0"/>
    <n v="6.5"/>
    <n v="6"/>
    <n v="6"/>
    <x v="5"/>
    <n v="100"/>
    <n v="100"/>
    <n v="180"/>
    <n v="180"/>
    <x v="5"/>
    <m/>
    <m/>
    <m/>
    <n v="0"/>
  </r>
  <r>
    <x v="100"/>
    <x v="10"/>
    <n v="2"/>
    <n v="2"/>
    <n v="2"/>
    <n v="0"/>
    <n v="5"/>
    <n v="5"/>
    <n v="2"/>
    <x v="7"/>
    <n v="50"/>
    <n v="50"/>
    <n v="90"/>
    <n v="90"/>
    <x v="5"/>
    <s v="Pausé / TEMPO"/>
    <m/>
    <m/>
    <n v="0"/>
  </r>
  <r>
    <x v="100"/>
    <x v="10"/>
    <n v="2"/>
    <n v="2"/>
    <n v="2"/>
    <n v="0"/>
    <n v="5"/>
    <n v="5"/>
    <n v="2"/>
    <x v="7"/>
    <n v="70"/>
    <n v="70"/>
    <n v="120"/>
    <n v="120"/>
    <x v="5"/>
    <s v="Pausé / TEMPO"/>
    <m/>
    <m/>
    <n v="0"/>
  </r>
  <r>
    <x v="100"/>
    <x v="10"/>
    <n v="2"/>
    <n v="2"/>
    <n v="2"/>
    <n v="0"/>
    <n v="6"/>
    <n v="5"/>
    <n v="2"/>
    <x v="7"/>
    <n v="80"/>
    <n v="80"/>
    <n v="180"/>
    <n v="180"/>
    <x v="5"/>
    <s v="Pausé / TEMPO"/>
    <m/>
    <m/>
    <n v="0"/>
  </r>
  <r>
    <x v="100"/>
    <x v="10"/>
    <n v="2"/>
    <n v="2"/>
    <n v="2"/>
    <n v="0"/>
    <n v="6.5"/>
    <n v="6"/>
    <n v="2"/>
    <x v="7"/>
    <n v="90"/>
    <n v="90"/>
    <n v="180"/>
    <n v="180"/>
    <x v="5"/>
    <s v="Pausé / TEMPO"/>
    <m/>
    <m/>
    <n v="0"/>
  </r>
  <r>
    <x v="100"/>
    <x v="10"/>
    <n v="2"/>
    <n v="2"/>
    <n v="2"/>
    <n v="0"/>
    <n v="7.5"/>
    <n v="7"/>
    <n v="2"/>
    <x v="7"/>
    <n v="100"/>
    <n v="100"/>
    <n v="180"/>
    <n v="180"/>
    <x v="5"/>
    <s v="Pausé / TEMPO"/>
    <m/>
    <m/>
    <n v="0"/>
  </r>
  <r>
    <x v="100"/>
    <x v="0"/>
    <n v="1"/>
    <n v="2"/>
    <n v="1"/>
    <n v="0"/>
    <n v="5"/>
    <n v="5"/>
    <n v="2"/>
    <x v="7"/>
    <n v="30"/>
    <n v="30"/>
    <n v="90"/>
    <n v="90"/>
    <x v="5"/>
    <s v="Pausé / TEMPO"/>
    <m/>
    <m/>
    <n v="0"/>
  </r>
  <r>
    <x v="100"/>
    <x v="0"/>
    <n v="1"/>
    <n v="2"/>
    <n v="1"/>
    <n v="0"/>
    <n v="5"/>
    <n v="5"/>
    <n v="2"/>
    <x v="7"/>
    <n v="45"/>
    <n v="45"/>
    <n v="120"/>
    <n v="120"/>
    <x v="5"/>
    <s v="Pausé / TEMPO"/>
    <m/>
    <m/>
    <n v="0"/>
  </r>
  <r>
    <x v="100"/>
    <x v="0"/>
    <n v="1"/>
    <n v="2"/>
    <n v="1"/>
    <n v="0"/>
    <n v="5.5"/>
    <n v="6"/>
    <n v="2"/>
    <x v="7"/>
    <n v="50"/>
    <n v="50"/>
    <n v="180"/>
    <n v="180"/>
    <x v="5"/>
    <s v="Pausé / TEMPO"/>
    <m/>
    <m/>
    <n v="0"/>
  </r>
  <r>
    <x v="100"/>
    <x v="0"/>
    <n v="1"/>
    <n v="2"/>
    <n v="1"/>
    <n v="0"/>
    <n v="6"/>
    <n v="6.5"/>
    <n v="2"/>
    <x v="7"/>
    <n v="55"/>
    <n v="55"/>
    <n v="180"/>
    <n v="180"/>
    <x v="5"/>
    <s v="Pausé / TEMPO"/>
    <m/>
    <m/>
    <n v="0"/>
  </r>
  <r>
    <x v="100"/>
    <x v="0"/>
    <n v="1"/>
    <n v="2"/>
    <n v="1"/>
    <n v="0"/>
    <n v="7"/>
    <n v="7"/>
    <n v="2"/>
    <x v="7"/>
    <n v="55"/>
    <n v="55"/>
    <n v="1"/>
    <n v="1"/>
    <x v="5"/>
    <s v="Pausé / TEMPO"/>
    <m/>
    <m/>
    <n v="0"/>
  </r>
  <r>
    <x v="101"/>
    <x v="10"/>
    <n v="1"/>
    <n v="0"/>
    <n v="1"/>
    <n v="0"/>
    <n v="5"/>
    <n v="5"/>
    <n v="5"/>
    <x v="3"/>
    <n v="70"/>
    <n v="70"/>
    <n v="90"/>
    <n v="90"/>
    <x v="5"/>
    <m/>
    <m/>
    <m/>
    <n v="0"/>
  </r>
  <r>
    <x v="101"/>
    <x v="10"/>
    <n v="1"/>
    <n v="0"/>
    <n v="1"/>
    <n v="0"/>
    <n v="5"/>
    <n v="5"/>
    <n v="4"/>
    <x v="8"/>
    <n v="90"/>
    <n v="90"/>
    <n v="180"/>
    <n v="180"/>
    <x v="5"/>
    <m/>
    <m/>
    <m/>
    <n v="0"/>
  </r>
  <r>
    <x v="101"/>
    <x v="10"/>
    <n v="1"/>
    <n v="0"/>
    <n v="1"/>
    <n v="0"/>
    <n v="6.5"/>
    <n v="7"/>
    <n v="3"/>
    <x v="6"/>
    <n v="105"/>
    <n v="105"/>
    <n v="300"/>
    <n v="300"/>
    <x v="5"/>
    <m/>
    <m/>
    <m/>
    <n v="0"/>
  </r>
  <r>
    <x v="101"/>
    <x v="10"/>
    <n v="1"/>
    <n v="0"/>
    <n v="1"/>
    <n v="0"/>
    <n v="7.5"/>
    <n v="7.5"/>
    <n v="2"/>
    <x v="7"/>
    <n v="120"/>
    <n v="120"/>
    <n v="300"/>
    <n v="300"/>
    <x v="5"/>
    <m/>
    <m/>
    <m/>
    <n v="0"/>
  </r>
  <r>
    <x v="101"/>
    <x v="10"/>
    <n v="1"/>
    <n v="0"/>
    <n v="1"/>
    <n v="0"/>
    <n v="7"/>
    <n v="8"/>
    <n v="5"/>
    <x v="3"/>
    <n v="105"/>
    <n v="105"/>
    <n v="300"/>
    <n v="300"/>
    <x v="5"/>
    <m/>
    <m/>
    <m/>
    <n v="0"/>
  </r>
  <r>
    <x v="101"/>
    <x v="10"/>
    <n v="1"/>
    <n v="0"/>
    <n v="1"/>
    <n v="0"/>
    <n v="8"/>
    <n v="8.5"/>
    <n v="5"/>
    <x v="3"/>
    <n v="110"/>
    <n v="110"/>
    <n v="300"/>
    <n v="300"/>
    <x v="5"/>
    <m/>
    <m/>
    <m/>
    <n v="0"/>
  </r>
  <r>
    <x v="101"/>
    <x v="1"/>
    <n v="1"/>
    <n v="0"/>
    <n v="1"/>
    <n v="0"/>
    <n v="7"/>
    <n v="7"/>
    <n v="10"/>
    <x v="2"/>
    <m/>
    <n v="52"/>
    <n v="90"/>
    <n v="90"/>
    <x v="5"/>
    <m/>
    <m/>
    <m/>
    <n v="0"/>
  </r>
  <r>
    <x v="101"/>
    <x v="1"/>
    <n v="1"/>
    <n v="0"/>
    <n v="1"/>
    <n v="0"/>
    <n v="8"/>
    <n v="8"/>
    <n v="8"/>
    <x v="1"/>
    <m/>
    <n v="59"/>
    <n v="90"/>
    <n v="90"/>
    <x v="5"/>
    <m/>
    <m/>
    <m/>
    <n v="0"/>
  </r>
  <r>
    <x v="101"/>
    <x v="1"/>
    <n v="1"/>
    <n v="0"/>
    <n v="1"/>
    <n v="0"/>
    <n v="9"/>
    <n v="9"/>
    <n v="8"/>
    <x v="1"/>
    <m/>
    <n v="59"/>
    <n v="120"/>
    <n v="120"/>
    <x v="5"/>
    <m/>
    <m/>
    <m/>
    <n v="0"/>
  </r>
  <r>
    <x v="101"/>
    <x v="11"/>
    <n v="1"/>
    <n v="0"/>
    <n v="1"/>
    <n v="0"/>
    <n v="7"/>
    <n v="7"/>
    <n v="10"/>
    <x v="2"/>
    <m/>
    <n v="63"/>
    <n v="10"/>
    <n v="10"/>
    <x v="5"/>
    <s v="SUPER7"/>
    <m/>
    <m/>
    <n v="0"/>
  </r>
  <r>
    <x v="101"/>
    <x v="18"/>
    <n v="1"/>
    <n v="0"/>
    <n v="1"/>
    <n v="0"/>
    <n v="7"/>
    <n v="7"/>
    <n v="10"/>
    <x v="2"/>
    <m/>
    <n v="29"/>
    <n v="120"/>
    <n v="120"/>
    <x v="5"/>
    <s v="SUPER7"/>
    <m/>
    <m/>
    <n v="0"/>
  </r>
  <r>
    <x v="101"/>
    <x v="11"/>
    <n v="1"/>
    <n v="0"/>
    <n v="1"/>
    <n v="0"/>
    <n v="7"/>
    <n v="7"/>
    <n v="10"/>
    <x v="2"/>
    <m/>
    <n v="70"/>
    <n v="10"/>
    <n v="10"/>
    <x v="5"/>
    <s v="SUPER7"/>
    <m/>
    <m/>
    <n v="0"/>
  </r>
  <r>
    <x v="101"/>
    <x v="18"/>
    <n v="1"/>
    <n v="0"/>
    <n v="1"/>
    <n v="0"/>
    <n v="7"/>
    <n v="7"/>
    <n v="10"/>
    <x v="2"/>
    <m/>
    <n v="36"/>
    <n v="120"/>
    <n v="120"/>
    <x v="5"/>
    <s v="SUPER7"/>
    <m/>
    <m/>
    <n v="0"/>
  </r>
  <r>
    <x v="101"/>
    <x v="11"/>
    <n v="1"/>
    <n v="0"/>
    <n v="1"/>
    <n v="0"/>
    <n v="9"/>
    <n v="9"/>
    <n v="10"/>
    <x v="2"/>
    <m/>
    <n v="77"/>
    <n v="10"/>
    <n v="10"/>
    <x v="5"/>
    <s v="SUPER7"/>
    <m/>
    <m/>
    <n v="0"/>
  </r>
  <r>
    <x v="101"/>
    <x v="18"/>
    <n v="1"/>
    <n v="0"/>
    <n v="1"/>
    <n v="0"/>
    <n v="9"/>
    <n v="9"/>
    <n v="10"/>
    <x v="2"/>
    <m/>
    <n v="36"/>
    <n v="120"/>
    <n v="120"/>
    <x v="5"/>
    <s v="SUPER7"/>
    <m/>
    <m/>
    <n v="0"/>
  </r>
  <r>
    <x v="101"/>
    <x v="38"/>
    <n v="1"/>
    <n v="0"/>
    <n v="1"/>
    <n v="0"/>
    <n v="6"/>
    <n v="6"/>
    <n v="10"/>
    <x v="2"/>
    <m/>
    <n v="36"/>
    <n v="10"/>
    <n v="10"/>
    <x v="5"/>
    <s v="SUPER7"/>
    <m/>
    <m/>
    <n v="0"/>
  </r>
  <r>
    <x v="101"/>
    <x v="39"/>
    <n v="1"/>
    <n v="0"/>
    <n v="1"/>
    <n v="0"/>
    <n v="6"/>
    <n v="6"/>
    <n v="10"/>
    <x v="2"/>
    <m/>
    <n v="70"/>
    <n v="120"/>
    <n v="120"/>
    <x v="5"/>
    <s v="SUPER7"/>
    <m/>
    <m/>
    <n v="0"/>
  </r>
  <r>
    <x v="101"/>
    <x v="38"/>
    <n v="1"/>
    <n v="0"/>
    <n v="1"/>
    <n v="0"/>
    <n v="8"/>
    <n v="7"/>
    <n v="10"/>
    <x v="2"/>
    <m/>
    <n v="43"/>
    <n v="10"/>
    <n v="10"/>
    <x v="5"/>
    <s v="SUPER7"/>
    <m/>
    <m/>
    <n v="0"/>
  </r>
  <r>
    <x v="101"/>
    <x v="39"/>
    <n v="1"/>
    <n v="0"/>
    <n v="1"/>
    <n v="0"/>
    <n v="8"/>
    <n v="8"/>
    <n v="10"/>
    <x v="2"/>
    <m/>
    <n v="84"/>
    <n v="120"/>
    <n v="120"/>
    <x v="5"/>
    <s v="SUPER7"/>
    <m/>
    <m/>
    <n v="0"/>
  </r>
  <r>
    <x v="101"/>
    <x v="38"/>
    <n v="1"/>
    <n v="0"/>
    <n v="1"/>
    <n v="0"/>
    <n v="9"/>
    <n v="9"/>
    <n v="10"/>
    <x v="2"/>
    <m/>
    <n v="50"/>
    <n v="10"/>
    <n v="10"/>
    <x v="5"/>
    <s v="SUPER7"/>
    <m/>
    <m/>
    <n v="0"/>
  </r>
  <r>
    <x v="101"/>
    <x v="39"/>
    <n v="1"/>
    <n v="0"/>
    <n v="1"/>
    <n v="0"/>
    <n v="9"/>
    <n v="9"/>
    <n v="10"/>
    <x v="2"/>
    <m/>
    <n v="90"/>
    <n v="1"/>
    <n v="1"/>
    <x v="5"/>
    <s v="SUPER7"/>
    <m/>
    <m/>
    <n v="0"/>
  </r>
  <r>
    <x v="102"/>
    <x v="0"/>
    <n v="1"/>
    <n v="0"/>
    <n v="1"/>
    <n v="0"/>
    <n v="5"/>
    <n v="5"/>
    <n v="5"/>
    <x v="3"/>
    <n v="40"/>
    <n v="57.5"/>
    <n v="90"/>
    <n v="90"/>
    <x v="5"/>
    <m/>
    <m/>
    <m/>
    <n v="0"/>
  </r>
  <r>
    <x v="102"/>
    <x v="0"/>
    <n v="1"/>
    <n v="0"/>
    <n v="1"/>
    <n v="0"/>
    <n v="5"/>
    <n v="5"/>
    <n v="4"/>
    <x v="8"/>
    <n v="50"/>
    <n v="57.5"/>
    <n v="120"/>
    <n v="120"/>
    <x v="5"/>
    <m/>
    <m/>
    <m/>
    <n v="0"/>
  </r>
  <r>
    <x v="102"/>
    <x v="0"/>
    <n v="1"/>
    <n v="0"/>
    <n v="1"/>
    <n v="0"/>
    <n v="5"/>
    <n v="6"/>
    <n v="3"/>
    <x v="6"/>
    <n v="57.5"/>
    <n v="57.5"/>
    <n v="180"/>
    <n v="180"/>
    <x v="5"/>
    <m/>
    <m/>
    <m/>
    <n v="0"/>
  </r>
  <r>
    <x v="102"/>
    <x v="0"/>
    <n v="1"/>
    <n v="0"/>
    <n v="1"/>
    <n v="0"/>
    <n v="6.5"/>
    <n v="7"/>
    <n v="2"/>
    <x v="7"/>
    <n v="62.5"/>
    <n v="57.5"/>
    <n v="180"/>
    <n v="180"/>
    <x v="5"/>
    <m/>
    <m/>
    <m/>
    <n v="0"/>
  </r>
  <r>
    <x v="102"/>
    <x v="0"/>
    <n v="1"/>
    <n v="0"/>
    <n v="1"/>
    <n v="0"/>
    <n v="7.5"/>
    <n v="8"/>
    <n v="1"/>
    <x v="9"/>
    <n v="65"/>
    <n v="57.5"/>
    <n v="180"/>
    <n v="180"/>
    <x v="5"/>
    <m/>
    <m/>
    <m/>
    <n v="0"/>
  </r>
  <r>
    <x v="102"/>
    <x v="0"/>
    <n v="1"/>
    <n v="0"/>
    <n v="1"/>
    <n v="0"/>
    <n v="8.5"/>
    <n v="9"/>
    <n v="6"/>
    <x v="5"/>
    <m/>
    <n v="57.5"/>
    <n v="180"/>
    <n v="180"/>
    <x v="5"/>
    <m/>
    <m/>
    <m/>
    <n v="0"/>
  </r>
  <r>
    <x v="102"/>
    <x v="0"/>
    <n v="1"/>
    <n v="0"/>
    <n v="1"/>
    <n v="0"/>
    <n v="8.5"/>
    <n v="8.5"/>
    <n v="3"/>
    <x v="6"/>
    <m/>
    <n v="60"/>
    <n v="300"/>
    <n v="300"/>
    <x v="5"/>
    <m/>
    <m/>
    <m/>
    <n v="0"/>
  </r>
  <r>
    <x v="102"/>
    <x v="20"/>
    <n v="1"/>
    <n v="0"/>
    <n v="1"/>
    <n v="0"/>
    <n v="7"/>
    <n v="7"/>
    <n v="12"/>
    <x v="0"/>
    <m/>
    <n v="45"/>
    <n v="90"/>
    <n v="90"/>
    <x v="5"/>
    <m/>
    <m/>
    <m/>
    <n v="0"/>
  </r>
  <r>
    <x v="102"/>
    <x v="20"/>
    <n v="1"/>
    <n v="0"/>
    <n v="1"/>
    <n v="0"/>
    <n v="9"/>
    <n v="8"/>
    <n v="8"/>
    <x v="1"/>
    <m/>
    <n v="52"/>
    <n v="90"/>
    <n v="90"/>
    <x v="5"/>
    <m/>
    <m/>
    <m/>
    <n v="0"/>
  </r>
  <r>
    <x v="102"/>
    <x v="20"/>
    <n v="1"/>
    <n v="0"/>
    <n v="1"/>
    <n v="0"/>
    <n v="9"/>
    <n v="9"/>
    <n v="8"/>
    <x v="1"/>
    <m/>
    <n v="56.6"/>
    <n v="120"/>
    <n v="120"/>
    <x v="5"/>
    <m/>
    <m/>
    <m/>
    <n v="0"/>
  </r>
  <r>
    <x v="102"/>
    <x v="40"/>
    <n v="1"/>
    <n v="0"/>
    <n v="1"/>
    <n v="0"/>
    <n v="7"/>
    <n v="7"/>
    <n v="10"/>
    <x v="2"/>
    <m/>
    <n v="6.8"/>
    <n v="10"/>
    <n v="10"/>
    <x v="5"/>
    <s v="SUPER7"/>
    <m/>
    <m/>
    <n v="0"/>
  </r>
  <r>
    <x v="102"/>
    <x v="41"/>
    <n v="1"/>
    <n v="0"/>
    <n v="1"/>
    <n v="0"/>
    <n v="7"/>
    <n v="7"/>
    <n v="10"/>
    <x v="2"/>
    <m/>
    <n v="9"/>
    <n v="120"/>
    <n v="120"/>
    <x v="5"/>
    <s v="SUPER7"/>
    <m/>
    <m/>
    <n v="0"/>
  </r>
  <r>
    <x v="102"/>
    <x v="40"/>
    <n v="1"/>
    <n v="0"/>
    <n v="1"/>
    <n v="0"/>
    <n v="8"/>
    <n v="8"/>
    <n v="10"/>
    <x v="2"/>
    <m/>
    <n v="6.8"/>
    <n v="10"/>
    <n v="10"/>
    <x v="5"/>
    <s v="SUPER7"/>
    <m/>
    <m/>
    <n v="0"/>
  </r>
  <r>
    <x v="102"/>
    <x v="41"/>
    <n v="1"/>
    <n v="0"/>
    <n v="1"/>
    <n v="0"/>
    <n v="8"/>
    <n v="8"/>
    <n v="10"/>
    <x v="2"/>
    <m/>
    <n v="9"/>
    <n v="120"/>
    <n v="120"/>
    <x v="5"/>
    <s v="SUPER7"/>
    <m/>
    <m/>
    <n v="0"/>
  </r>
  <r>
    <x v="102"/>
    <x v="40"/>
    <n v="1"/>
    <n v="0"/>
    <n v="1"/>
    <n v="0"/>
    <n v="9"/>
    <n v="9"/>
    <n v="8"/>
    <x v="1"/>
    <m/>
    <n v="9"/>
    <n v="10"/>
    <n v="10"/>
    <x v="5"/>
    <s v="SUPER7"/>
    <m/>
    <m/>
    <n v="0"/>
  </r>
  <r>
    <x v="102"/>
    <x v="41"/>
    <n v="1"/>
    <n v="0"/>
    <n v="1"/>
    <n v="0"/>
    <n v="9"/>
    <n v="9"/>
    <n v="8"/>
    <x v="1"/>
    <m/>
    <n v="11.3"/>
    <n v="120"/>
    <n v="120"/>
    <x v="5"/>
    <s v="SUPER7"/>
    <m/>
    <m/>
    <n v="0"/>
  </r>
  <r>
    <x v="102"/>
    <x v="36"/>
    <n v="1"/>
    <n v="0"/>
    <n v="1"/>
    <n v="0"/>
    <n v="7"/>
    <n v="7"/>
    <n v="10"/>
    <x v="2"/>
    <m/>
    <n v="45"/>
    <n v="10"/>
    <n v="10"/>
    <x v="5"/>
    <s v="SUPER7"/>
    <m/>
    <m/>
    <n v="0"/>
  </r>
  <r>
    <x v="102"/>
    <x v="37"/>
    <n v="1"/>
    <n v="0"/>
    <n v="1"/>
    <n v="0"/>
    <n v="7"/>
    <n v="7"/>
    <n v="10"/>
    <x v="2"/>
    <m/>
    <n v="45"/>
    <n v="120"/>
    <n v="120"/>
    <x v="5"/>
    <s v="SUPER7"/>
    <m/>
    <m/>
    <n v="0"/>
  </r>
  <r>
    <x v="102"/>
    <x v="36"/>
    <n v="1"/>
    <n v="0"/>
    <n v="1"/>
    <n v="0"/>
    <n v="9"/>
    <n v="9"/>
    <n v="8"/>
    <x v="1"/>
    <m/>
    <n v="52"/>
    <n v="10"/>
    <n v="10"/>
    <x v="5"/>
    <s v="SUPER7"/>
    <m/>
    <m/>
    <n v="0"/>
  </r>
  <r>
    <x v="102"/>
    <x v="37"/>
    <n v="1"/>
    <n v="0"/>
    <n v="1"/>
    <n v="0"/>
    <n v="9"/>
    <n v="9"/>
    <n v="8"/>
    <x v="1"/>
    <m/>
    <n v="52"/>
    <n v="120"/>
    <n v="120"/>
    <x v="5"/>
    <s v="SUPER7"/>
    <m/>
    <m/>
    <n v="0"/>
  </r>
  <r>
    <x v="102"/>
    <x v="36"/>
    <n v="1"/>
    <n v="0"/>
    <n v="1"/>
    <n v="0"/>
    <n v="9"/>
    <n v="8"/>
    <n v="6"/>
    <x v="5"/>
    <m/>
    <n v="59"/>
    <n v="10"/>
    <n v="10"/>
    <x v="5"/>
    <s v="SUPER7"/>
    <m/>
    <m/>
    <n v="0"/>
  </r>
  <r>
    <x v="102"/>
    <x v="37"/>
    <n v="1"/>
    <n v="0"/>
    <n v="1"/>
    <n v="0"/>
    <n v="9"/>
    <n v="9"/>
    <n v="6"/>
    <x v="5"/>
    <m/>
    <n v="59"/>
    <n v="120"/>
    <n v="120"/>
    <x v="5"/>
    <s v="SUPER7"/>
    <m/>
    <m/>
    <n v="0"/>
  </r>
  <r>
    <x v="102"/>
    <x v="42"/>
    <n v="1"/>
    <n v="0"/>
    <n v="1"/>
    <n v="0"/>
    <n v="6"/>
    <n v="6"/>
    <n v="10"/>
    <x v="2"/>
    <m/>
    <n v="6"/>
    <n v="90"/>
    <n v="90"/>
    <x v="5"/>
    <m/>
    <m/>
    <m/>
    <n v="0"/>
  </r>
  <r>
    <x v="102"/>
    <x v="42"/>
    <n v="1"/>
    <n v="0"/>
    <n v="1"/>
    <n v="0"/>
    <n v="8"/>
    <n v="8"/>
    <n v="8"/>
    <x v="1"/>
    <m/>
    <n v="6"/>
    <n v="90"/>
    <n v="90"/>
    <x v="5"/>
    <m/>
    <m/>
    <m/>
    <n v="0"/>
  </r>
  <r>
    <x v="102"/>
    <x v="42"/>
    <n v="1"/>
    <n v="0"/>
    <n v="1"/>
    <n v="0"/>
    <n v="9"/>
    <n v="9"/>
    <n v="8"/>
    <x v="1"/>
    <m/>
    <n v="6"/>
    <n v="90"/>
    <n v="90"/>
    <x v="5"/>
    <m/>
    <m/>
    <m/>
    <n v="0"/>
  </r>
  <r>
    <x v="102"/>
    <x v="42"/>
    <n v="1"/>
    <n v="0"/>
    <n v="1"/>
    <n v="0"/>
    <n v="10"/>
    <n v="10"/>
    <n v="6"/>
    <x v="5"/>
    <m/>
    <n v="8"/>
    <n v="1"/>
    <n v="1"/>
    <x v="5"/>
    <m/>
    <m/>
    <m/>
    <n v="0"/>
  </r>
  <r>
    <x v="103"/>
    <x v="4"/>
    <n v="1"/>
    <n v="0"/>
    <n v="1"/>
    <n v="0"/>
    <n v="5"/>
    <n v="5"/>
    <n v="10"/>
    <x v="2"/>
    <n v="60"/>
    <n v="60"/>
    <n v="120"/>
    <n v="120"/>
    <x v="5"/>
    <s v="RDL"/>
    <m/>
    <m/>
    <n v="0"/>
  </r>
  <r>
    <x v="103"/>
    <x v="4"/>
    <n v="1"/>
    <n v="0"/>
    <n v="1"/>
    <n v="0"/>
    <n v="6.5"/>
    <n v="6"/>
    <n v="8"/>
    <x v="1"/>
    <n v="70"/>
    <n v="70"/>
    <n v="120"/>
    <n v="120"/>
    <x v="5"/>
    <s v="RDL"/>
    <m/>
    <m/>
    <n v="0"/>
  </r>
  <r>
    <x v="103"/>
    <x v="4"/>
    <n v="1"/>
    <n v="0"/>
    <n v="1"/>
    <n v="0"/>
    <n v="7"/>
    <n v="6.5"/>
    <n v="7"/>
    <x v="10"/>
    <n v="80"/>
    <n v="80"/>
    <n v="120"/>
    <n v="120"/>
    <x v="5"/>
    <s v="RDL"/>
    <m/>
    <m/>
    <n v="0"/>
  </r>
  <r>
    <x v="103"/>
    <x v="4"/>
    <n v="1"/>
    <n v="0"/>
    <n v="1"/>
    <n v="0"/>
    <n v="8"/>
    <n v="7.5"/>
    <n v="5"/>
    <x v="3"/>
    <n v="90"/>
    <n v="90"/>
    <n v="120"/>
    <n v="120"/>
    <x v="5"/>
    <s v="RDL"/>
    <m/>
    <m/>
    <n v="0"/>
  </r>
  <r>
    <x v="103"/>
    <x v="4"/>
    <n v="1"/>
    <n v="0"/>
    <n v="1"/>
    <n v="0"/>
    <n v="8.5"/>
    <n v="8"/>
    <n v="5"/>
    <x v="3"/>
    <n v="100"/>
    <n v="100"/>
    <n v="120"/>
    <n v="120"/>
    <x v="5"/>
    <s v="RDL"/>
    <m/>
    <m/>
    <n v="0"/>
  </r>
  <r>
    <x v="103"/>
    <x v="0"/>
    <n v="1"/>
    <n v="0"/>
    <n v="1"/>
    <n v="0"/>
    <n v="5"/>
    <n v="5"/>
    <n v="3"/>
    <x v="6"/>
    <n v="35"/>
    <n v="35"/>
    <n v="120"/>
    <n v="120"/>
    <x v="5"/>
    <m/>
    <m/>
    <m/>
    <n v="0"/>
  </r>
  <r>
    <x v="103"/>
    <x v="0"/>
    <n v="1"/>
    <n v="0"/>
    <n v="1"/>
    <n v="0"/>
    <n v="5"/>
    <n v="5"/>
    <n v="3"/>
    <x v="6"/>
    <n v="45"/>
    <n v="45"/>
    <n v="120"/>
    <n v="120"/>
    <x v="5"/>
    <m/>
    <m/>
    <m/>
    <n v="0"/>
  </r>
  <r>
    <x v="103"/>
    <x v="0"/>
    <n v="1"/>
    <n v="0"/>
    <n v="1"/>
    <n v="0"/>
    <n v="6"/>
    <n v="6"/>
    <n v="3"/>
    <x v="6"/>
    <n v="55"/>
    <n v="55"/>
    <n v="180"/>
    <n v="180"/>
    <x v="5"/>
    <m/>
    <m/>
    <m/>
    <n v="0"/>
  </r>
  <r>
    <x v="103"/>
    <x v="0"/>
    <n v="1"/>
    <n v="0"/>
    <n v="1"/>
    <n v="0"/>
    <n v="7"/>
    <n v="7.5"/>
    <n v="3"/>
    <x v="6"/>
    <n v="60"/>
    <n v="60"/>
    <n v="180"/>
    <n v="180"/>
    <x v="5"/>
    <m/>
    <m/>
    <m/>
    <n v="0"/>
  </r>
  <r>
    <x v="103"/>
    <x v="0"/>
    <n v="1"/>
    <n v="0"/>
    <n v="1"/>
    <n v="0"/>
    <n v="7.5"/>
    <n v="8"/>
    <n v="3"/>
    <x v="6"/>
    <n v="60"/>
    <n v="60"/>
    <n v="180"/>
    <n v="180"/>
    <x v="5"/>
    <m/>
    <m/>
    <m/>
    <n v="0"/>
  </r>
  <r>
    <x v="103"/>
    <x v="14"/>
    <n v="1"/>
    <n v="0"/>
    <n v="1"/>
    <n v="0"/>
    <n v="7"/>
    <n v="7"/>
    <n v="10"/>
    <x v="2"/>
    <m/>
    <n v="18"/>
    <n v="120"/>
    <n v="120"/>
    <x v="5"/>
    <m/>
    <m/>
    <m/>
    <n v="0"/>
  </r>
  <r>
    <x v="103"/>
    <x v="14"/>
    <n v="1"/>
    <n v="0"/>
    <n v="1"/>
    <n v="0"/>
    <n v="8"/>
    <n v="8"/>
    <n v="10"/>
    <x v="2"/>
    <m/>
    <n v="23"/>
    <n v="120"/>
    <n v="120"/>
    <x v="5"/>
    <m/>
    <m/>
    <m/>
    <n v="0"/>
  </r>
  <r>
    <x v="103"/>
    <x v="14"/>
    <n v="1"/>
    <n v="0"/>
    <n v="1"/>
    <n v="0"/>
    <n v="9"/>
    <n v="9"/>
    <n v="10"/>
    <x v="2"/>
    <m/>
    <n v="23"/>
    <n v="120"/>
    <n v="120"/>
    <x v="5"/>
    <m/>
    <m/>
    <m/>
    <n v="0"/>
  </r>
  <r>
    <x v="103"/>
    <x v="7"/>
    <n v="1"/>
    <n v="0"/>
    <n v="1"/>
    <n v="0"/>
    <n v="7"/>
    <n v="7"/>
    <n v="8"/>
    <x v="1"/>
    <m/>
    <n v="16"/>
    <n v="120"/>
    <n v="120"/>
    <x v="5"/>
    <m/>
    <m/>
    <m/>
    <n v="0"/>
  </r>
  <r>
    <x v="103"/>
    <x v="7"/>
    <n v="1"/>
    <n v="0"/>
    <n v="1"/>
    <n v="0"/>
    <n v="8"/>
    <n v="8"/>
    <n v="8"/>
    <x v="1"/>
    <m/>
    <n v="18"/>
    <n v="120"/>
    <n v="120"/>
    <x v="5"/>
    <m/>
    <m/>
    <m/>
    <n v="0"/>
  </r>
  <r>
    <x v="103"/>
    <x v="7"/>
    <n v="1"/>
    <n v="0"/>
    <n v="1"/>
    <n v="0"/>
    <n v="9"/>
    <n v="8"/>
    <n v="8"/>
    <x v="1"/>
    <m/>
    <n v="20"/>
    <n v="120"/>
    <n v="120"/>
    <x v="5"/>
    <m/>
    <m/>
    <m/>
    <n v="0"/>
  </r>
  <r>
    <x v="103"/>
    <x v="43"/>
    <n v="1"/>
    <n v="0"/>
    <n v="1"/>
    <n v="0"/>
    <n v="7"/>
    <n v="7"/>
    <n v="8"/>
    <x v="1"/>
    <m/>
    <n v="10"/>
    <n v="120"/>
    <n v="120"/>
    <x v="5"/>
    <m/>
    <m/>
    <m/>
    <n v="0"/>
  </r>
  <r>
    <x v="103"/>
    <x v="43"/>
    <n v="1"/>
    <n v="0"/>
    <n v="1"/>
    <n v="0"/>
    <n v="8"/>
    <n v="8"/>
    <n v="8"/>
    <x v="1"/>
    <m/>
    <n v="10"/>
    <n v="120"/>
    <n v="120"/>
    <x v="5"/>
    <m/>
    <m/>
    <m/>
    <n v="0"/>
  </r>
  <r>
    <x v="103"/>
    <x v="43"/>
    <n v="1"/>
    <n v="0"/>
    <n v="1"/>
    <n v="0"/>
    <n v="9"/>
    <n v="9.5"/>
    <n v="8"/>
    <x v="1"/>
    <m/>
    <n v="12"/>
    <n v="1"/>
    <n v="1"/>
    <x v="5"/>
    <m/>
    <m/>
    <m/>
    <n v="0"/>
  </r>
  <r>
    <x v="104"/>
    <x v="4"/>
    <n v="1"/>
    <n v="0"/>
    <n v="1"/>
    <n v="0"/>
    <n v="5"/>
    <n v="5"/>
    <n v="5"/>
    <x v="3"/>
    <n v="70"/>
    <n v="70"/>
    <n v="90"/>
    <n v="90"/>
    <x v="5"/>
    <m/>
    <m/>
    <m/>
    <n v="0"/>
  </r>
  <r>
    <x v="104"/>
    <x v="4"/>
    <n v="1"/>
    <n v="0"/>
    <n v="1"/>
    <n v="0"/>
    <n v="6"/>
    <n v="5"/>
    <n v="4"/>
    <x v="8"/>
    <n v="105"/>
    <n v="105"/>
    <n v="120"/>
    <n v="120"/>
    <x v="5"/>
    <m/>
    <m/>
    <m/>
    <n v="0"/>
  </r>
  <r>
    <x v="104"/>
    <x v="4"/>
    <n v="1"/>
    <n v="0"/>
    <n v="1"/>
    <n v="0"/>
    <n v="7"/>
    <n v="6.5"/>
    <n v="3"/>
    <x v="6"/>
    <n v="125"/>
    <n v="125"/>
    <n v="180"/>
    <n v="180"/>
    <x v="5"/>
    <m/>
    <m/>
    <m/>
    <n v="0"/>
  </r>
  <r>
    <x v="104"/>
    <x v="4"/>
    <n v="1"/>
    <n v="0"/>
    <n v="1"/>
    <n v="0"/>
    <n v="7.5"/>
    <n v="7.5"/>
    <n v="2"/>
    <x v="7"/>
    <n v="135"/>
    <n v="135"/>
    <n v="180"/>
    <n v="180"/>
    <x v="5"/>
    <m/>
    <m/>
    <m/>
    <n v="0"/>
  </r>
  <r>
    <x v="104"/>
    <x v="4"/>
    <n v="1"/>
    <n v="0"/>
    <n v="1"/>
    <n v="0"/>
    <n v="8"/>
    <n v="8"/>
    <n v="1"/>
    <x v="9"/>
    <n v="145"/>
    <n v="145"/>
    <n v="180"/>
    <n v="180"/>
    <x v="5"/>
    <m/>
    <m/>
    <m/>
    <n v="0"/>
  </r>
  <r>
    <x v="104"/>
    <x v="4"/>
    <n v="1"/>
    <n v="0"/>
    <n v="1"/>
    <n v="0"/>
    <n v="7.5"/>
    <n v="7"/>
    <n v="6"/>
    <x v="5"/>
    <n v="110"/>
    <n v="110"/>
    <n v="180"/>
    <n v="180"/>
    <x v="5"/>
    <m/>
    <m/>
    <m/>
    <n v="0"/>
  </r>
  <r>
    <x v="104"/>
    <x v="10"/>
    <n v="2"/>
    <n v="2"/>
    <n v="2"/>
    <n v="0"/>
    <n v="5"/>
    <n v="5"/>
    <n v="2"/>
    <x v="7"/>
    <n v="60"/>
    <n v="60"/>
    <n v="90"/>
    <n v="90"/>
    <x v="5"/>
    <s v="Pausé / TEMPO"/>
    <m/>
    <m/>
    <n v="0"/>
  </r>
  <r>
    <x v="104"/>
    <x v="10"/>
    <n v="2"/>
    <n v="2"/>
    <n v="2"/>
    <n v="0"/>
    <n v="6"/>
    <n v="5.5"/>
    <n v="2"/>
    <x v="7"/>
    <n v="80"/>
    <n v="80"/>
    <n v="120"/>
    <n v="120"/>
    <x v="5"/>
    <s v="Pausé / TEMPO"/>
    <m/>
    <m/>
    <n v="0"/>
  </r>
  <r>
    <x v="104"/>
    <x v="10"/>
    <n v="2"/>
    <n v="2"/>
    <n v="2"/>
    <n v="0"/>
    <n v="7"/>
    <n v="6.5"/>
    <n v="2"/>
    <x v="7"/>
    <n v="90"/>
    <n v="90"/>
    <n v="180"/>
    <n v="180"/>
    <x v="5"/>
    <s v="Pausé / TEMPO"/>
    <m/>
    <m/>
    <n v="0"/>
  </r>
  <r>
    <x v="104"/>
    <x v="10"/>
    <n v="2"/>
    <n v="2"/>
    <n v="2"/>
    <n v="0"/>
    <n v="7.5"/>
    <n v="7.5"/>
    <n v="2"/>
    <x v="7"/>
    <n v="100"/>
    <n v="100"/>
    <n v="180"/>
    <n v="180"/>
    <x v="5"/>
    <s v="Pausé / TEMPO"/>
    <m/>
    <m/>
    <n v="0"/>
  </r>
  <r>
    <x v="104"/>
    <x v="10"/>
    <n v="2"/>
    <n v="2"/>
    <n v="2"/>
    <n v="0"/>
    <n v="8.5"/>
    <n v="8.5"/>
    <n v="2"/>
    <x v="7"/>
    <n v="110"/>
    <n v="110"/>
    <n v="180"/>
    <n v="180"/>
    <x v="5"/>
    <s v="Pausé / TEMPO"/>
    <m/>
    <m/>
    <n v="0"/>
  </r>
  <r>
    <x v="104"/>
    <x v="0"/>
    <n v="1"/>
    <n v="2"/>
    <n v="1"/>
    <n v="0"/>
    <n v="5"/>
    <n v="5"/>
    <n v="2"/>
    <x v="7"/>
    <n v="35"/>
    <n v="35"/>
    <n v="90"/>
    <n v="90"/>
    <x v="5"/>
    <s v="Pausé / TEMPO"/>
    <m/>
    <m/>
    <n v="0"/>
  </r>
  <r>
    <x v="104"/>
    <x v="0"/>
    <n v="1"/>
    <n v="2"/>
    <n v="1"/>
    <n v="0"/>
    <n v="5"/>
    <n v="5"/>
    <n v="2"/>
    <x v="7"/>
    <n v="50"/>
    <n v="50"/>
    <n v="120"/>
    <n v="120"/>
    <x v="5"/>
    <s v="Pausé / TEMPO"/>
    <m/>
    <m/>
    <n v="0"/>
  </r>
  <r>
    <x v="104"/>
    <x v="0"/>
    <n v="1"/>
    <n v="2"/>
    <n v="1"/>
    <n v="0"/>
    <n v="6.5"/>
    <n v="6"/>
    <n v="2"/>
    <x v="7"/>
    <n v="55"/>
    <n v="55"/>
    <n v="180"/>
    <n v="180"/>
    <x v="5"/>
    <s v="Pausé / TEMPO"/>
    <m/>
    <m/>
    <n v="0"/>
  </r>
  <r>
    <x v="104"/>
    <x v="0"/>
    <n v="1"/>
    <n v="2"/>
    <n v="1"/>
    <n v="0"/>
    <n v="7"/>
    <n v="6.5"/>
    <n v="2"/>
    <x v="7"/>
    <n v="55"/>
    <n v="55"/>
    <n v="180"/>
    <n v="180"/>
    <x v="5"/>
    <s v="Pausé / TEMPO"/>
    <m/>
    <m/>
    <n v="0"/>
  </r>
  <r>
    <x v="104"/>
    <x v="0"/>
    <n v="1"/>
    <n v="2"/>
    <n v="1"/>
    <n v="0"/>
    <n v="7"/>
    <n v="7"/>
    <n v="2"/>
    <x v="7"/>
    <n v="55"/>
    <n v="55"/>
    <n v="1"/>
    <n v="1"/>
    <x v="5"/>
    <s v="Pausé / TEMPO"/>
    <m/>
    <m/>
    <n v="0"/>
  </r>
  <r>
    <x v="105"/>
    <x v="10"/>
    <n v="1"/>
    <n v="0"/>
    <n v="1"/>
    <n v="0"/>
    <n v="5"/>
    <n v="5"/>
    <n v="5"/>
    <x v="3"/>
    <n v="70"/>
    <n v="70"/>
    <n v="90"/>
    <n v="90"/>
    <x v="5"/>
    <m/>
    <m/>
    <m/>
    <n v="0"/>
  </r>
  <r>
    <x v="105"/>
    <x v="10"/>
    <n v="1"/>
    <n v="0"/>
    <n v="1"/>
    <n v="0"/>
    <n v="6.5"/>
    <n v="5.5"/>
    <n v="4"/>
    <x v="8"/>
    <n v="100"/>
    <n v="100"/>
    <n v="180"/>
    <n v="180"/>
    <x v="5"/>
    <m/>
    <m/>
    <m/>
    <n v="0"/>
  </r>
  <r>
    <x v="105"/>
    <x v="10"/>
    <n v="1"/>
    <n v="0"/>
    <n v="1"/>
    <n v="0"/>
    <n v="8"/>
    <n v="7"/>
    <n v="3"/>
    <x v="6"/>
    <n v="115"/>
    <n v="115"/>
    <n v="300"/>
    <n v="300"/>
    <x v="5"/>
    <m/>
    <m/>
    <m/>
    <n v="0"/>
  </r>
  <r>
    <x v="105"/>
    <x v="10"/>
    <n v="1"/>
    <n v="0"/>
    <n v="1"/>
    <n v="0"/>
    <n v="9"/>
    <n v="9"/>
    <n v="2"/>
    <x v="7"/>
    <n v="130"/>
    <n v="130"/>
    <n v="300"/>
    <n v="300"/>
    <x v="5"/>
    <m/>
    <m/>
    <m/>
    <n v="0"/>
  </r>
  <r>
    <x v="105"/>
    <x v="10"/>
    <n v="1"/>
    <n v="0"/>
    <n v="1"/>
    <n v="0"/>
    <n v="8.5"/>
    <n v="8"/>
    <n v="5"/>
    <x v="3"/>
    <n v="110"/>
    <n v="110"/>
    <n v="300"/>
    <n v="300"/>
    <x v="5"/>
    <m/>
    <m/>
    <m/>
    <n v="0"/>
  </r>
  <r>
    <x v="105"/>
    <x v="10"/>
    <n v="1"/>
    <n v="0"/>
    <n v="1"/>
    <n v="0"/>
    <n v="9.5"/>
    <n v="9.5"/>
    <n v="5"/>
    <x v="3"/>
    <n v="120"/>
    <n v="120"/>
    <n v="300"/>
    <n v="300"/>
    <x v="5"/>
    <m/>
    <m/>
    <m/>
    <n v="0"/>
  </r>
  <r>
    <x v="105"/>
    <x v="1"/>
    <n v="1"/>
    <n v="0"/>
    <n v="1"/>
    <n v="0"/>
    <n v="7"/>
    <n v="8"/>
    <n v="10"/>
    <x v="2"/>
    <m/>
    <n v="59"/>
    <n v="90"/>
    <n v="90"/>
    <x v="5"/>
    <m/>
    <m/>
    <m/>
    <n v="0"/>
  </r>
  <r>
    <x v="105"/>
    <x v="1"/>
    <n v="1"/>
    <n v="0"/>
    <n v="1"/>
    <n v="0"/>
    <n v="8"/>
    <n v="9"/>
    <n v="8"/>
    <x v="1"/>
    <m/>
    <n v="59"/>
    <n v="90"/>
    <n v="90"/>
    <x v="5"/>
    <m/>
    <m/>
    <m/>
    <n v="0"/>
  </r>
  <r>
    <x v="105"/>
    <x v="1"/>
    <n v="1"/>
    <n v="0"/>
    <n v="1"/>
    <n v="0"/>
    <n v="10"/>
    <n v="10"/>
    <n v="6"/>
    <x v="5"/>
    <m/>
    <n v="66"/>
    <n v="120"/>
    <n v="120"/>
    <x v="5"/>
    <m/>
    <m/>
    <m/>
    <n v="0"/>
  </r>
  <r>
    <x v="105"/>
    <x v="11"/>
    <n v="1"/>
    <n v="0"/>
    <n v="1"/>
    <n v="0"/>
    <n v="7"/>
    <n v="7"/>
    <n v="10"/>
    <x v="2"/>
    <m/>
    <n v="70"/>
    <n v="10"/>
    <n v="10"/>
    <x v="5"/>
    <s v="SUPER7"/>
    <m/>
    <m/>
    <n v="0"/>
  </r>
  <r>
    <x v="105"/>
    <x v="18"/>
    <n v="1"/>
    <n v="0"/>
    <n v="1"/>
    <n v="0"/>
    <n v="7"/>
    <n v="7"/>
    <n v="10"/>
    <x v="2"/>
    <m/>
    <n v="29"/>
    <n v="120"/>
    <n v="120"/>
    <x v="5"/>
    <s v="SUPER7"/>
    <m/>
    <m/>
    <n v="0"/>
  </r>
  <r>
    <x v="105"/>
    <x v="11"/>
    <n v="1"/>
    <n v="0"/>
    <n v="1"/>
    <n v="0"/>
    <n v="8"/>
    <n v="8"/>
    <n v="8"/>
    <x v="1"/>
    <m/>
    <n v="70"/>
    <n v="10"/>
    <n v="10"/>
    <x v="5"/>
    <s v="SUPER7"/>
    <m/>
    <m/>
    <n v="0"/>
  </r>
  <r>
    <x v="105"/>
    <x v="18"/>
    <n v="1"/>
    <n v="0"/>
    <n v="1"/>
    <n v="0"/>
    <n v="8"/>
    <n v="8"/>
    <n v="8"/>
    <x v="1"/>
    <m/>
    <n v="36"/>
    <n v="120"/>
    <n v="120"/>
    <x v="5"/>
    <s v="SUPER7"/>
    <m/>
    <m/>
    <n v="0"/>
  </r>
  <r>
    <x v="105"/>
    <x v="11"/>
    <n v="1"/>
    <n v="0"/>
    <n v="1"/>
    <n v="0"/>
    <n v="10"/>
    <n v="10"/>
    <n v="6"/>
    <x v="5"/>
    <m/>
    <n v="84"/>
    <n v="10"/>
    <n v="10"/>
    <x v="5"/>
    <s v="SUPER7"/>
    <m/>
    <m/>
    <n v="0"/>
  </r>
  <r>
    <x v="105"/>
    <x v="18"/>
    <n v="1"/>
    <n v="0"/>
    <n v="1"/>
    <n v="0"/>
    <n v="10"/>
    <n v="10"/>
    <n v="6"/>
    <x v="5"/>
    <m/>
    <n v="43"/>
    <n v="120"/>
    <n v="120"/>
    <x v="5"/>
    <s v="SUPER7"/>
    <m/>
    <m/>
    <n v="0"/>
  </r>
  <r>
    <x v="105"/>
    <x v="38"/>
    <n v="1"/>
    <n v="0"/>
    <n v="1"/>
    <n v="0"/>
    <n v="6"/>
    <n v="6"/>
    <n v="10"/>
    <x v="2"/>
    <m/>
    <n v="43"/>
    <n v="10"/>
    <n v="10"/>
    <x v="5"/>
    <s v="SUPER7"/>
    <m/>
    <m/>
    <n v="0"/>
  </r>
  <r>
    <x v="105"/>
    <x v="39"/>
    <n v="1"/>
    <n v="0"/>
    <n v="1"/>
    <n v="0"/>
    <n v="6"/>
    <n v="6"/>
    <n v="10"/>
    <x v="2"/>
    <m/>
    <n v="77"/>
    <n v="120"/>
    <n v="120"/>
    <x v="5"/>
    <s v="SUPER7"/>
    <m/>
    <m/>
    <n v="0"/>
  </r>
  <r>
    <x v="105"/>
    <x v="38"/>
    <n v="1"/>
    <n v="0"/>
    <n v="1"/>
    <n v="0"/>
    <n v="9"/>
    <n v="9.5"/>
    <n v="10"/>
    <x v="1"/>
    <m/>
    <n v="57"/>
    <n v="10"/>
    <n v="10"/>
    <x v="5"/>
    <s v="SUPER7"/>
    <m/>
    <m/>
    <n v="0"/>
  </r>
  <r>
    <x v="105"/>
    <x v="39"/>
    <n v="1"/>
    <n v="0"/>
    <n v="1"/>
    <n v="0"/>
    <n v="9"/>
    <n v="9"/>
    <n v="10"/>
    <x v="2"/>
    <m/>
    <n v="97"/>
    <n v="120"/>
    <n v="120"/>
    <x v="5"/>
    <s v="SUPER7"/>
    <m/>
    <m/>
    <n v="0"/>
  </r>
  <r>
    <x v="105"/>
    <x v="38"/>
    <n v="1"/>
    <n v="0"/>
    <n v="1"/>
    <n v="0"/>
    <n v="9"/>
    <n v="9"/>
    <n v="8"/>
    <x v="1"/>
    <m/>
    <n v="57"/>
    <n v="10"/>
    <n v="10"/>
    <x v="5"/>
    <s v="SUPER7"/>
    <m/>
    <m/>
    <n v="0"/>
  </r>
  <r>
    <x v="105"/>
    <x v="39"/>
    <n v="1"/>
    <n v="0"/>
    <n v="1"/>
    <n v="0"/>
    <n v="9"/>
    <n v="9"/>
    <n v="8"/>
    <x v="1"/>
    <m/>
    <n v="104"/>
    <n v="1"/>
    <n v="1"/>
    <x v="5"/>
    <s v="SUPER7"/>
    <m/>
    <m/>
    <n v="0"/>
  </r>
  <r>
    <x v="106"/>
    <x v="0"/>
    <n v="1"/>
    <n v="0"/>
    <n v="1"/>
    <n v="0"/>
    <n v="5"/>
    <n v="5"/>
    <n v="5"/>
    <x v="3"/>
    <n v="40"/>
    <n v="40"/>
    <n v="90"/>
    <n v="90"/>
    <x v="5"/>
    <m/>
    <m/>
    <m/>
    <n v="0"/>
  </r>
  <r>
    <x v="106"/>
    <x v="0"/>
    <n v="1"/>
    <n v="0"/>
    <n v="1"/>
    <n v="0"/>
    <n v="6"/>
    <n v="5.5"/>
    <n v="4"/>
    <x v="8"/>
    <n v="50"/>
    <n v="50"/>
    <n v="120"/>
    <n v="120"/>
    <x v="5"/>
    <m/>
    <m/>
    <m/>
    <n v="0"/>
  </r>
  <r>
    <x v="106"/>
    <x v="0"/>
    <n v="1"/>
    <n v="0"/>
    <n v="1"/>
    <n v="0"/>
    <n v="6"/>
    <n v="6.5"/>
    <n v="3"/>
    <x v="6"/>
    <n v="60"/>
    <n v="60"/>
    <n v="180"/>
    <n v="180"/>
    <x v="5"/>
    <m/>
    <m/>
    <m/>
    <n v="0"/>
  </r>
  <r>
    <x v="106"/>
    <x v="0"/>
    <n v="1"/>
    <n v="0"/>
    <n v="1"/>
    <n v="0"/>
    <n v="7.5"/>
    <n v="7.5"/>
    <n v="2"/>
    <x v="7"/>
    <n v="65"/>
    <n v="65"/>
    <n v="300"/>
    <n v="300"/>
    <x v="5"/>
    <m/>
    <m/>
    <m/>
    <n v="0"/>
  </r>
  <r>
    <x v="106"/>
    <x v="0"/>
    <n v="1"/>
    <n v="0"/>
    <n v="1"/>
    <n v="0"/>
    <n v="9"/>
    <n v="9"/>
    <n v="1"/>
    <x v="9"/>
    <n v="70"/>
    <n v="70"/>
    <n v="300"/>
    <n v="300"/>
    <x v="5"/>
    <m/>
    <m/>
    <m/>
    <n v="0"/>
  </r>
  <r>
    <x v="106"/>
    <x v="0"/>
    <n v="1"/>
    <n v="0"/>
    <n v="1"/>
    <n v="0"/>
    <n v="9.5"/>
    <n v="8.5"/>
    <n v="6"/>
    <x v="5"/>
    <m/>
    <n v="60"/>
    <n v="300"/>
    <n v="300"/>
    <x v="5"/>
    <m/>
    <m/>
    <m/>
    <n v="0"/>
  </r>
  <r>
    <x v="106"/>
    <x v="0"/>
    <n v="1"/>
    <n v="0"/>
    <n v="1"/>
    <n v="0"/>
    <n v="9"/>
    <n v="9.5"/>
    <n v="3"/>
    <x v="6"/>
    <m/>
    <n v="65"/>
    <n v="300"/>
    <n v="300"/>
    <x v="5"/>
    <m/>
    <m/>
    <m/>
    <n v="0"/>
  </r>
  <r>
    <x v="106"/>
    <x v="20"/>
    <n v="1"/>
    <n v="0"/>
    <n v="1"/>
    <n v="0"/>
    <n v="7"/>
    <n v="7.5"/>
    <n v="12"/>
    <x v="2"/>
    <m/>
    <n v="52"/>
    <n v="90"/>
    <n v="90"/>
    <x v="5"/>
    <m/>
    <m/>
    <m/>
    <n v="0"/>
  </r>
  <r>
    <x v="106"/>
    <x v="20"/>
    <n v="1"/>
    <n v="0"/>
    <n v="1"/>
    <n v="0"/>
    <n v="9"/>
    <n v="9"/>
    <n v="8"/>
    <x v="1"/>
    <m/>
    <n v="59"/>
    <n v="90"/>
    <n v="90"/>
    <x v="5"/>
    <m/>
    <m/>
    <m/>
    <n v="0"/>
  </r>
  <r>
    <x v="106"/>
    <x v="20"/>
    <n v="1"/>
    <n v="0"/>
    <n v="1"/>
    <n v="0"/>
    <n v="10"/>
    <n v="10"/>
    <n v="8"/>
    <x v="5"/>
    <m/>
    <n v="61.3"/>
    <n v="120"/>
    <n v="120"/>
    <x v="5"/>
    <m/>
    <m/>
    <m/>
    <n v="0"/>
  </r>
  <r>
    <x v="106"/>
    <x v="40"/>
    <n v="1"/>
    <n v="0"/>
    <n v="1"/>
    <n v="0"/>
    <n v="7"/>
    <n v="7"/>
    <n v="10"/>
    <x v="2"/>
    <m/>
    <n v="9"/>
    <n v="10"/>
    <n v="10"/>
    <x v="5"/>
    <s v="SUPER7"/>
    <m/>
    <m/>
    <n v="0"/>
  </r>
  <r>
    <x v="106"/>
    <x v="41"/>
    <n v="1"/>
    <n v="0"/>
    <n v="1"/>
    <n v="0"/>
    <n v="7"/>
    <n v="8"/>
    <n v="10"/>
    <x v="2"/>
    <m/>
    <n v="14"/>
    <n v="120"/>
    <n v="120"/>
    <x v="5"/>
    <s v="SUPER7"/>
    <m/>
    <m/>
    <n v="0"/>
  </r>
  <r>
    <x v="106"/>
    <x v="40"/>
    <n v="1"/>
    <n v="0"/>
    <n v="1"/>
    <n v="0"/>
    <n v="8"/>
    <n v="8"/>
    <n v="10"/>
    <x v="2"/>
    <m/>
    <n v="14"/>
    <n v="10"/>
    <n v="10"/>
    <x v="5"/>
    <s v="SUPER7"/>
    <m/>
    <m/>
    <n v="0"/>
  </r>
  <r>
    <x v="106"/>
    <x v="41"/>
    <n v="1"/>
    <n v="0"/>
    <n v="1"/>
    <n v="0"/>
    <n v="8"/>
    <n v="9"/>
    <n v="10"/>
    <x v="2"/>
    <m/>
    <n v="14"/>
    <n v="120"/>
    <n v="120"/>
    <x v="5"/>
    <s v="SUPER7"/>
    <m/>
    <m/>
    <n v="0"/>
  </r>
  <r>
    <x v="106"/>
    <x v="40"/>
    <n v="1"/>
    <n v="0"/>
    <n v="1"/>
    <n v="0"/>
    <n v="10"/>
    <n v="10"/>
    <n v="8"/>
    <x v="1"/>
    <m/>
    <n v="16.3"/>
    <n v="10"/>
    <n v="10"/>
    <x v="5"/>
    <s v="SUPER7"/>
    <m/>
    <m/>
    <n v="0"/>
  </r>
  <r>
    <x v="106"/>
    <x v="41"/>
    <n v="1"/>
    <n v="0"/>
    <n v="1"/>
    <n v="0"/>
    <n v="10"/>
    <n v="10"/>
    <n v="8"/>
    <x v="1"/>
    <m/>
    <n v="16.3"/>
    <n v="120"/>
    <n v="120"/>
    <x v="5"/>
    <s v="SUPER7"/>
    <m/>
    <m/>
    <n v="0"/>
  </r>
  <r>
    <x v="106"/>
    <x v="36"/>
    <n v="1"/>
    <n v="0"/>
    <n v="1"/>
    <n v="0"/>
    <n v="7"/>
    <n v="7"/>
    <n v="10"/>
    <x v="2"/>
    <m/>
    <n v="45"/>
    <n v="10"/>
    <n v="10"/>
    <x v="5"/>
    <s v="SUPER7"/>
    <m/>
    <m/>
    <n v="0"/>
  </r>
  <r>
    <x v="106"/>
    <x v="37"/>
    <n v="1"/>
    <n v="0"/>
    <n v="1"/>
    <n v="0"/>
    <n v="7"/>
    <n v="7"/>
    <n v="10"/>
    <x v="2"/>
    <m/>
    <n v="45"/>
    <n v="120"/>
    <n v="120"/>
    <x v="5"/>
    <s v="SUPER7"/>
    <m/>
    <m/>
    <n v="0"/>
  </r>
  <r>
    <x v="106"/>
    <x v="36"/>
    <n v="1"/>
    <n v="0"/>
    <n v="1"/>
    <n v="0"/>
    <n v="9"/>
    <n v="7"/>
    <n v="8"/>
    <x v="1"/>
    <m/>
    <n v="52"/>
    <n v="10"/>
    <n v="10"/>
    <x v="5"/>
    <s v="SUPER7"/>
    <m/>
    <m/>
    <n v="0"/>
  </r>
  <r>
    <x v="106"/>
    <x v="37"/>
    <n v="1"/>
    <n v="0"/>
    <n v="1"/>
    <n v="0"/>
    <n v="9"/>
    <n v="9"/>
    <n v="8"/>
    <x v="1"/>
    <m/>
    <n v="52"/>
    <n v="120"/>
    <n v="120"/>
    <x v="5"/>
    <s v="SUPER7"/>
    <m/>
    <m/>
    <n v="0"/>
  </r>
  <r>
    <x v="106"/>
    <x v="36"/>
    <n v="1"/>
    <n v="0"/>
    <n v="1"/>
    <n v="0"/>
    <n v="10"/>
    <n v="8"/>
    <n v="6"/>
    <x v="5"/>
    <m/>
    <n v="59"/>
    <n v="10"/>
    <n v="10"/>
    <x v="5"/>
    <s v="SUPER7"/>
    <m/>
    <m/>
    <n v="0"/>
  </r>
  <r>
    <x v="106"/>
    <x v="37"/>
    <n v="1"/>
    <n v="0"/>
    <n v="1"/>
    <n v="0"/>
    <n v="10"/>
    <n v="10"/>
    <n v="6"/>
    <x v="5"/>
    <m/>
    <n v="59"/>
    <n v="120"/>
    <n v="120"/>
    <x v="5"/>
    <s v="SUPER7"/>
    <m/>
    <m/>
    <n v="0"/>
  </r>
  <r>
    <x v="106"/>
    <x v="42"/>
    <n v="1"/>
    <n v="0"/>
    <n v="1"/>
    <n v="0"/>
    <n v="6"/>
    <n v="6"/>
    <n v="10"/>
    <x v="2"/>
    <m/>
    <n v="6"/>
    <n v="90"/>
    <n v="90"/>
    <x v="5"/>
    <m/>
    <m/>
    <m/>
    <n v="0"/>
  </r>
  <r>
    <x v="106"/>
    <x v="42"/>
    <n v="1"/>
    <n v="0"/>
    <n v="1"/>
    <n v="0"/>
    <n v="8"/>
    <n v="7"/>
    <n v="8"/>
    <x v="1"/>
    <m/>
    <n v="6"/>
    <n v="90"/>
    <n v="90"/>
    <x v="5"/>
    <m/>
    <m/>
    <m/>
    <n v="0"/>
  </r>
  <r>
    <x v="106"/>
    <x v="42"/>
    <n v="1"/>
    <n v="0"/>
    <n v="1"/>
    <n v="0"/>
    <n v="9"/>
    <n v="9"/>
    <n v="8"/>
    <x v="1"/>
    <m/>
    <n v="8"/>
    <n v="90"/>
    <n v="90"/>
    <x v="5"/>
    <m/>
    <m/>
    <m/>
    <n v="0"/>
  </r>
  <r>
    <x v="106"/>
    <x v="42"/>
    <n v="1"/>
    <n v="0"/>
    <n v="1"/>
    <n v="0"/>
    <n v="10"/>
    <n v="10"/>
    <n v="6"/>
    <x v="5"/>
    <m/>
    <n v="8"/>
    <n v="1"/>
    <n v="1"/>
    <x v="5"/>
    <m/>
    <m/>
    <m/>
    <n v="0"/>
  </r>
  <r>
    <x v="107"/>
    <x v="4"/>
    <n v="1"/>
    <n v="0"/>
    <n v="1"/>
    <n v="0"/>
    <n v="5"/>
    <n v="5"/>
    <n v="10"/>
    <x v="2"/>
    <n v="70"/>
    <n v="70"/>
    <n v="120"/>
    <n v="120"/>
    <x v="5"/>
    <s v="RDL"/>
    <m/>
    <m/>
    <n v="0"/>
  </r>
  <r>
    <x v="107"/>
    <x v="4"/>
    <n v="1"/>
    <n v="0"/>
    <n v="1"/>
    <n v="0"/>
    <n v="6.5"/>
    <n v="6"/>
    <n v="8"/>
    <x v="1"/>
    <n v="80"/>
    <n v="80"/>
    <n v="120"/>
    <n v="120"/>
    <x v="5"/>
    <s v="RDL"/>
    <m/>
    <m/>
    <n v="0"/>
  </r>
  <r>
    <x v="107"/>
    <x v="4"/>
    <n v="1"/>
    <n v="0"/>
    <n v="1"/>
    <n v="0"/>
    <n v="7.5"/>
    <n v="7"/>
    <n v="7"/>
    <x v="10"/>
    <n v="90"/>
    <n v="90"/>
    <n v="120"/>
    <n v="120"/>
    <x v="5"/>
    <s v="RDL"/>
    <m/>
    <m/>
    <n v="0"/>
  </r>
  <r>
    <x v="107"/>
    <x v="4"/>
    <n v="1"/>
    <n v="0"/>
    <n v="1"/>
    <n v="0"/>
    <n v="9"/>
    <n v="7.5"/>
    <n v="5"/>
    <x v="3"/>
    <n v="100"/>
    <n v="100"/>
    <n v="120"/>
    <n v="120"/>
    <x v="5"/>
    <s v="RDL"/>
    <m/>
    <m/>
    <n v="0"/>
  </r>
  <r>
    <x v="107"/>
    <x v="4"/>
    <n v="1"/>
    <n v="0"/>
    <n v="1"/>
    <n v="0"/>
    <n v="9.5"/>
    <n v="9"/>
    <n v="5"/>
    <x v="3"/>
    <n v="110"/>
    <n v="110"/>
    <n v="120"/>
    <n v="120"/>
    <x v="5"/>
    <s v="RDL"/>
    <m/>
    <m/>
    <n v="0"/>
  </r>
  <r>
    <x v="107"/>
    <x v="0"/>
    <n v="1"/>
    <n v="0"/>
    <n v="1"/>
    <n v="0"/>
    <n v="5"/>
    <n v="5"/>
    <n v="3"/>
    <x v="6"/>
    <n v="35"/>
    <n v="35"/>
    <n v="120"/>
    <n v="120"/>
    <x v="5"/>
    <m/>
    <m/>
    <m/>
    <n v="0"/>
  </r>
  <r>
    <x v="107"/>
    <x v="0"/>
    <n v="1"/>
    <n v="0"/>
    <n v="1"/>
    <n v="0"/>
    <n v="5"/>
    <n v="5"/>
    <n v="3"/>
    <x v="6"/>
    <n v="45"/>
    <n v="45"/>
    <n v="120"/>
    <n v="120"/>
    <x v="5"/>
    <m/>
    <m/>
    <m/>
    <n v="0"/>
  </r>
  <r>
    <x v="107"/>
    <x v="0"/>
    <n v="1"/>
    <n v="0"/>
    <n v="1"/>
    <n v="0"/>
    <n v="6"/>
    <n v="6.5"/>
    <n v="3"/>
    <x v="6"/>
    <n v="55"/>
    <n v="55"/>
    <n v="180"/>
    <n v="180"/>
    <x v="5"/>
    <m/>
    <m/>
    <m/>
    <n v="0"/>
  </r>
  <r>
    <x v="107"/>
    <x v="0"/>
    <n v="1"/>
    <n v="0"/>
    <n v="1"/>
    <n v="0"/>
    <n v="7"/>
    <n v="7.5"/>
    <n v="3"/>
    <x v="6"/>
    <n v="60"/>
    <n v="60"/>
    <n v="180"/>
    <n v="180"/>
    <x v="5"/>
    <m/>
    <m/>
    <m/>
    <n v="0"/>
  </r>
  <r>
    <x v="107"/>
    <x v="0"/>
    <n v="1"/>
    <n v="0"/>
    <n v="1"/>
    <n v="0"/>
    <n v="8"/>
    <n v="8"/>
    <n v="3"/>
    <x v="6"/>
    <n v="60"/>
    <n v="60"/>
    <n v="180"/>
    <n v="180"/>
    <x v="5"/>
    <m/>
    <m/>
    <m/>
    <n v="0"/>
  </r>
  <r>
    <x v="107"/>
    <x v="14"/>
    <n v="1"/>
    <n v="0"/>
    <n v="1"/>
    <n v="0"/>
    <n v="7"/>
    <n v="7"/>
    <n v="10"/>
    <x v="2"/>
    <m/>
    <n v="18"/>
    <n v="120"/>
    <n v="120"/>
    <x v="5"/>
    <m/>
    <m/>
    <m/>
    <n v="0"/>
  </r>
  <r>
    <x v="107"/>
    <x v="14"/>
    <n v="1"/>
    <n v="0"/>
    <n v="1"/>
    <n v="0"/>
    <n v="8"/>
    <n v="8"/>
    <n v="10"/>
    <x v="2"/>
    <m/>
    <n v="20.3"/>
    <n v="120"/>
    <n v="120"/>
    <x v="5"/>
    <m/>
    <m/>
    <m/>
    <n v="0"/>
  </r>
  <r>
    <x v="107"/>
    <x v="14"/>
    <n v="1"/>
    <n v="0"/>
    <n v="1"/>
    <n v="0"/>
    <n v="9"/>
    <n v="9"/>
    <n v="10"/>
    <x v="2"/>
    <m/>
    <n v="25"/>
    <n v="120"/>
    <n v="120"/>
    <x v="5"/>
    <m/>
    <m/>
    <m/>
    <n v="0"/>
  </r>
  <r>
    <x v="107"/>
    <x v="7"/>
    <n v="1"/>
    <n v="0"/>
    <n v="1"/>
    <n v="0"/>
    <n v="7"/>
    <n v="7"/>
    <n v="8"/>
    <x v="1"/>
    <m/>
    <n v="24"/>
    <n v="120"/>
    <n v="120"/>
    <x v="5"/>
    <m/>
    <m/>
    <m/>
    <n v="0"/>
  </r>
  <r>
    <x v="107"/>
    <x v="7"/>
    <n v="1"/>
    <n v="0"/>
    <n v="1"/>
    <n v="0"/>
    <n v="8"/>
    <n v="8"/>
    <n v="8"/>
    <x v="1"/>
    <m/>
    <n v="24"/>
    <n v="120"/>
    <n v="120"/>
    <x v="5"/>
    <m/>
    <m/>
    <m/>
    <n v="0"/>
  </r>
  <r>
    <x v="107"/>
    <x v="7"/>
    <n v="1"/>
    <n v="0"/>
    <n v="1"/>
    <n v="0"/>
    <n v="9"/>
    <n v="9"/>
    <n v="8"/>
    <x v="1"/>
    <m/>
    <n v="26"/>
    <n v="120"/>
    <n v="120"/>
    <x v="5"/>
    <m/>
    <m/>
    <m/>
    <n v="0"/>
  </r>
  <r>
    <x v="107"/>
    <x v="43"/>
    <n v="1"/>
    <n v="0"/>
    <n v="1"/>
    <n v="0"/>
    <n v="7"/>
    <n v="7"/>
    <n v="8"/>
    <x v="1"/>
    <m/>
    <n v="10"/>
    <n v="120"/>
    <n v="120"/>
    <x v="5"/>
    <m/>
    <m/>
    <m/>
    <n v="0"/>
  </r>
  <r>
    <x v="107"/>
    <x v="43"/>
    <n v="1"/>
    <n v="0"/>
    <n v="1"/>
    <n v="0"/>
    <n v="8"/>
    <n v="10"/>
    <n v="8"/>
    <x v="10"/>
    <m/>
    <n v="12"/>
    <n v="120"/>
    <n v="120"/>
    <x v="5"/>
    <m/>
    <m/>
    <m/>
    <n v="0"/>
  </r>
  <r>
    <x v="107"/>
    <x v="43"/>
    <n v="1"/>
    <n v="0"/>
    <n v="1"/>
    <n v="0"/>
    <n v="9"/>
    <n v="9"/>
    <n v="8"/>
    <x v="1"/>
    <m/>
    <n v="10"/>
    <n v="1"/>
    <n v="1"/>
    <x v="5"/>
    <m/>
    <m/>
    <m/>
    <n v="0"/>
  </r>
  <r>
    <x v="108"/>
    <x v="4"/>
    <n v="1"/>
    <n v="0"/>
    <n v="1"/>
    <n v="0"/>
    <n v="5"/>
    <n v="5"/>
    <n v="5"/>
    <x v="3"/>
    <n v="70"/>
    <n v="70"/>
    <n v="90"/>
    <n v="90"/>
    <x v="5"/>
    <m/>
    <m/>
    <m/>
    <n v="0"/>
  </r>
  <r>
    <x v="108"/>
    <x v="4"/>
    <n v="1"/>
    <n v="0"/>
    <n v="1"/>
    <n v="0"/>
    <n v="7"/>
    <n v="5"/>
    <n v="4"/>
    <x v="8"/>
    <n v="115"/>
    <n v="115"/>
    <n v="120"/>
    <n v="120"/>
    <x v="5"/>
    <m/>
    <m/>
    <m/>
    <n v="0"/>
  </r>
  <r>
    <x v="108"/>
    <x v="4"/>
    <n v="1"/>
    <n v="0"/>
    <n v="1"/>
    <n v="0"/>
    <n v="8"/>
    <n v="7"/>
    <n v="3"/>
    <x v="6"/>
    <n v="132.5"/>
    <n v="132.5"/>
    <n v="180"/>
    <n v="180"/>
    <x v="5"/>
    <m/>
    <m/>
    <m/>
    <n v="0"/>
  </r>
  <r>
    <x v="108"/>
    <x v="4"/>
    <n v="1"/>
    <n v="0"/>
    <n v="1"/>
    <n v="0"/>
    <n v="8.5"/>
    <n v="8"/>
    <n v="2"/>
    <x v="7"/>
    <n v="142.5"/>
    <n v="142.5"/>
    <n v="180"/>
    <n v="180"/>
    <x v="5"/>
    <m/>
    <m/>
    <m/>
    <n v="0"/>
  </r>
  <r>
    <x v="108"/>
    <x v="4"/>
    <n v="1"/>
    <n v="0"/>
    <n v="1"/>
    <n v="0"/>
    <n v="9"/>
    <n v="9"/>
    <n v="1"/>
    <x v="9"/>
    <n v="150"/>
    <n v="150"/>
    <n v="180"/>
    <n v="180"/>
    <x v="5"/>
    <m/>
    <m/>
    <m/>
    <n v="0"/>
  </r>
  <r>
    <x v="108"/>
    <x v="4"/>
    <n v="1"/>
    <n v="0"/>
    <n v="1"/>
    <n v="0"/>
    <n v="8.5"/>
    <n v="8"/>
    <n v="6"/>
    <x v="5"/>
    <n v="120"/>
    <n v="120"/>
    <n v="180"/>
    <n v="180"/>
    <x v="5"/>
    <m/>
    <m/>
    <m/>
    <n v="0"/>
  </r>
  <r>
    <x v="108"/>
    <x v="10"/>
    <n v="2"/>
    <n v="2"/>
    <n v="2"/>
    <n v="0"/>
    <n v="5"/>
    <n v="5"/>
    <n v="2"/>
    <x v="7"/>
    <n v="70"/>
    <n v="70"/>
    <n v="90"/>
    <n v="90"/>
    <x v="5"/>
    <s v="Pausé / TEMPO"/>
    <m/>
    <m/>
    <n v="0"/>
  </r>
  <r>
    <x v="108"/>
    <x v="10"/>
    <n v="2"/>
    <n v="2"/>
    <n v="2"/>
    <n v="0"/>
    <n v="7"/>
    <n v="6.5"/>
    <n v="2"/>
    <x v="7"/>
    <n v="90"/>
    <n v="90"/>
    <n v="120"/>
    <n v="120"/>
    <x v="5"/>
    <s v="Pausé / TEMPO"/>
    <m/>
    <m/>
    <n v="0"/>
  </r>
  <r>
    <x v="108"/>
    <x v="10"/>
    <n v="2"/>
    <n v="2"/>
    <n v="2"/>
    <n v="0"/>
    <n v="8"/>
    <n v="7.5"/>
    <n v="2"/>
    <x v="7"/>
    <n v="100"/>
    <n v="100"/>
    <n v="180"/>
    <n v="180"/>
    <x v="5"/>
    <s v="Pausé / TEMPO"/>
    <m/>
    <m/>
    <n v="0"/>
  </r>
  <r>
    <x v="108"/>
    <x v="10"/>
    <n v="2"/>
    <n v="2"/>
    <n v="2"/>
    <n v="0"/>
    <n v="8.5"/>
    <n v="8"/>
    <n v="2"/>
    <x v="7"/>
    <n v="110"/>
    <n v="110"/>
    <n v="180"/>
    <n v="180"/>
    <x v="5"/>
    <s v="Pausé / TEMPO"/>
    <m/>
    <m/>
    <n v="0"/>
  </r>
  <r>
    <x v="108"/>
    <x v="10"/>
    <n v="2"/>
    <n v="2"/>
    <n v="2"/>
    <n v="0"/>
    <n v="9.5"/>
    <n v="9"/>
    <n v="2"/>
    <x v="7"/>
    <n v="120"/>
    <n v="120"/>
    <n v="180"/>
    <n v="180"/>
    <x v="5"/>
    <s v="Pausé / TEMPO"/>
    <m/>
    <m/>
    <n v="0"/>
  </r>
  <r>
    <x v="108"/>
    <x v="0"/>
    <n v="1"/>
    <n v="2"/>
    <n v="1"/>
    <n v="0"/>
    <n v="5"/>
    <n v="5"/>
    <n v="2"/>
    <x v="7"/>
    <n v="40"/>
    <n v="40"/>
    <n v="90"/>
    <n v="90"/>
    <x v="5"/>
    <s v="Pausé / TEMPO"/>
    <m/>
    <m/>
    <n v="0"/>
  </r>
  <r>
    <x v="108"/>
    <x v="0"/>
    <n v="1"/>
    <n v="2"/>
    <n v="1"/>
    <n v="0"/>
    <n v="5"/>
    <n v="5"/>
    <n v="2"/>
    <x v="7"/>
    <n v="50"/>
    <n v="50"/>
    <n v="120"/>
    <n v="120"/>
    <x v="5"/>
    <s v="Pausé / TEMPO"/>
    <m/>
    <m/>
    <n v="0"/>
  </r>
  <r>
    <x v="108"/>
    <x v="0"/>
    <n v="1"/>
    <n v="2"/>
    <n v="1"/>
    <n v="0"/>
    <n v="6.5"/>
    <n v="6"/>
    <n v="2"/>
    <x v="7"/>
    <n v="55"/>
    <n v="55"/>
    <n v="180"/>
    <n v="180"/>
    <x v="5"/>
    <s v="Pausé / TEMPO"/>
    <m/>
    <m/>
    <n v="0"/>
  </r>
  <r>
    <x v="108"/>
    <x v="0"/>
    <n v="1"/>
    <n v="2"/>
    <n v="1"/>
    <n v="0"/>
    <n v="7"/>
    <n v="7"/>
    <n v="2"/>
    <x v="7"/>
    <n v="55"/>
    <n v="55"/>
    <n v="180"/>
    <n v="180"/>
    <x v="5"/>
    <s v="Pausé / TEMPO"/>
    <m/>
    <m/>
    <n v="0"/>
  </r>
  <r>
    <x v="108"/>
    <x v="0"/>
    <n v="1"/>
    <n v="2"/>
    <n v="1"/>
    <n v="0"/>
    <n v="7"/>
    <n v="7.5"/>
    <n v="2"/>
    <x v="7"/>
    <n v="55"/>
    <n v="55"/>
    <n v="1"/>
    <n v="1"/>
    <x v="5"/>
    <s v="Pausé / TEMPO"/>
    <m/>
    <m/>
    <n v="0"/>
  </r>
  <r>
    <x v="109"/>
    <x v="10"/>
    <n v="1"/>
    <n v="0"/>
    <n v="1"/>
    <n v="0"/>
    <n v="5"/>
    <n v="5"/>
    <n v="5"/>
    <x v="3"/>
    <n v="70"/>
    <n v="70"/>
    <n v="90"/>
    <n v="90"/>
    <x v="6"/>
    <m/>
    <m/>
    <m/>
    <n v="0"/>
  </r>
  <r>
    <x v="109"/>
    <x v="10"/>
    <n v="1"/>
    <n v="0"/>
    <n v="1"/>
    <n v="0"/>
    <n v="5"/>
    <n v="5"/>
    <n v="4"/>
    <x v="8"/>
    <n v="80"/>
    <n v="80"/>
    <n v="180"/>
    <n v="180"/>
    <x v="6"/>
    <m/>
    <m/>
    <m/>
    <n v="0"/>
  </r>
  <r>
    <x v="109"/>
    <x v="10"/>
    <n v="1"/>
    <n v="0"/>
    <n v="1"/>
    <n v="0"/>
    <n v="5.5"/>
    <n v="5"/>
    <n v="3"/>
    <x v="6"/>
    <n v="95"/>
    <n v="95"/>
    <n v="180"/>
    <n v="180"/>
    <x v="6"/>
    <m/>
    <m/>
    <m/>
    <n v="0"/>
  </r>
  <r>
    <x v="109"/>
    <x v="10"/>
    <n v="1"/>
    <n v="0"/>
    <n v="1"/>
    <n v="0"/>
    <n v="6"/>
    <n v="6"/>
    <n v="2"/>
    <x v="7"/>
    <n v="105"/>
    <n v="105"/>
    <n v="180"/>
    <n v="180"/>
    <x v="6"/>
    <m/>
    <m/>
    <m/>
    <n v="0"/>
  </r>
  <r>
    <x v="109"/>
    <x v="10"/>
    <n v="1"/>
    <n v="0"/>
    <n v="1"/>
    <n v="0"/>
    <n v="6.5"/>
    <n v="6"/>
    <n v="1"/>
    <x v="9"/>
    <n v="110"/>
    <n v="110"/>
    <n v="180"/>
    <n v="180"/>
    <x v="6"/>
    <m/>
    <m/>
    <m/>
    <n v="0"/>
  </r>
  <r>
    <x v="109"/>
    <x v="10"/>
    <n v="1"/>
    <n v="0"/>
    <n v="1"/>
    <n v="0"/>
    <n v="5.5"/>
    <n v="6"/>
    <n v="3"/>
    <x v="6"/>
    <n v="100"/>
    <n v="100"/>
    <n v="180"/>
    <n v="180"/>
    <x v="6"/>
    <m/>
    <m/>
    <m/>
    <n v="0"/>
  </r>
  <r>
    <x v="109"/>
    <x v="10"/>
    <n v="1"/>
    <n v="0"/>
    <n v="1"/>
    <n v="0"/>
    <n v="6"/>
    <n v="6.5"/>
    <n v="3"/>
    <x v="6"/>
    <n v="100"/>
    <n v="100"/>
    <n v="180"/>
    <n v="180"/>
    <x v="6"/>
    <m/>
    <m/>
    <m/>
    <n v="0"/>
  </r>
  <r>
    <x v="109"/>
    <x v="10"/>
    <n v="1"/>
    <n v="0"/>
    <n v="1"/>
    <n v="0"/>
    <n v="6.5"/>
    <n v="7"/>
    <n v="3"/>
    <x v="6"/>
    <n v="100"/>
    <n v="100"/>
    <n v="300"/>
    <n v="300"/>
    <x v="6"/>
    <m/>
    <m/>
    <m/>
    <n v="0"/>
  </r>
  <r>
    <x v="109"/>
    <x v="1"/>
    <n v="1"/>
    <n v="0"/>
    <n v="1"/>
    <n v="0"/>
    <n v="5"/>
    <n v="5"/>
    <m/>
    <x v="2"/>
    <m/>
    <n v="32"/>
    <n v="90"/>
    <n v="90"/>
    <x v="6"/>
    <m/>
    <m/>
    <m/>
    <n v="0"/>
  </r>
  <r>
    <x v="109"/>
    <x v="1"/>
    <n v="1"/>
    <n v="0"/>
    <n v="1"/>
    <n v="0"/>
    <n v="6"/>
    <n v="6"/>
    <m/>
    <x v="1"/>
    <m/>
    <n v="39"/>
    <n v="90"/>
    <n v="90"/>
    <x v="6"/>
    <m/>
    <m/>
    <m/>
    <n v="0"/>
  </r>
  <r>
    <x v="109"/>
    <x v="1"/>
    <n v="1"/>
    <n v="0"/>
    <n v="1"/>
    <n v="0"/>
    <n v="8"/>
    <n v="8"/>
    <m/>
    <x v="1"/>
    <m/>
    <n v="45"/>
    <n v="120"/>
    <n v="120"/>
    <x v="6"/>
    <m/>
    <m/>
    <m/>
    <n v="0"/>
  </r>
  <r>
    <x v="109"/>
    <x v="11"/>
    <n v="1"/>
    <n v="0"/>
    <n v="1"/>
    <n v="0"/>
    <n v="5"/>
    <n v="5"/>
    <m/>
    <x v="2"/>
    <m/>
    <n v="50"/>
    <n v="10"/>
    <n v="10"/>
    <x v="6"/>
    <s v="SUPER7"/>
    <m/>
    <m/>
    <n v="0"/>
  </r>
  <r>
    <x v="109"/>
    <x v="18"/>
    <n v="1"/>
    <n v="0"/>
    <n v="1"/>
    <n v="0"/>
    <n v="5"/>
    <n v="5"/>
    <m/>
    <x v="2"/>
    <m/>
    <n v="23"/>
    <n v="120"/>
    <n v="120"/>
    <x v="6"/>
    <s v="SUPER7"/>
    <m/>
    <m/>
    <n v="0"/>
  </r>
  <r>
    <x v="109"/>
    <x v="11"/>
    <n v="1"/>
    <n v="0"/>
    <n v="1"/>
    <n v="0"/>
    <n v="6"/>
    <n v="6"/>
    <m/>
    <x v="1"/>
    <m/>
    <n v="63"/>
    <n v="10"/>
    <n v="10"/>
    <x v="6"/>
    <s v="SUPER7"/>
    <m/>
    <m/>
    <n v="0"/>
  </r>
  <r>
    <x v="109"/>
    <x v="18"/>
    <n v="1"/>
    <n v="0"/>
    <n v="1"/>
    <n v="0"/>
    <n v="6"/>
    <n v="6"/>
    <m/>
    <x v="1"/>
    <m/>
    <n v="31.3"/>
    <n v="120"/>
    <n v="120"/>
    <x v="6"/>
    <s v="SUPER7"/>
    <m/>
    <m/>
    <n v="0"/>
  </r>
  <r>
    <x v="109"/>
    <x v="11"/>
    <n v="1"/>
    <n v="0"/>
    <n v="1"/>
    <n v="0"/>
    <n v="8"/>
    <n v="8"/>
    <m/>
    <x v="1"/>
    <m/>
    <n v="70"/>
    <n v="10"/>
    <n v="10"/>
    <x v="6"/>
    <s v="SUPER7"/>
    <m/>
    <m/>
    <n v="0"/>
  </r>
  <r>
    <x v="109"/>
    <x v="18"/>
    <n v="1"/>
    <n v="0"/>
    <n v="1"/>
    <n v="0"/>
    <n v="8"/>
    <n v="8"/>
    <m/>
    <x v="1"/>
    <m/>
    <n v="38.299999999999997"/>
    <n v="120"/>
    <n v="120"/>
    <x v="6"/>
    <s v="SUPER7"/>
    <m/>
    <m/>
    <n v="0"/>
  </r>
  <r>
    <x v="109"/>
    <x v="38"/>
    <n v="1"/>
    <n v="0"/>
    <n v="1"/>
    <n v="0"/>
    <n v="5"/>
    <n v="5"/>
    <m/>
    <x v="2"/>
    <m/>
    <n v="36"/>
    <n v="10"/>
    <n v="10"/>
    <x v="6"/>
    <s v="SUPER7"/>
    <m/>
    <m/>
    <n v="0"/>
  </r>
  <r>
    <x v="109"/>
    <x v="39"/>
    <n v="1"/>
    <n v="0"/>
    <n v="1"/>
    <n v="0"/>
    <n v="5"/>
    <n v="5"/>
    <m/>
    <x v="2"/>
    <m/>
    <n v="70"/>
    <n v="120"/>
    <n v="120"/>
    <x v="6"/>
    <s v="SUPER7"/>
    <m/>
    <m/>
    <n v="0"/>
  </r>
  <r>
    <x v="109"/>
    <x v="38"/>
    <n v="1"/>
    <n v="0"/>
    <n v="1"/>
    <n v="0"/>
    <n v="7"/>
    <n v="7"/>
    <m/>
    <x v="1"/>
    <m/>
    <n v="50"/>
    <n v="10"/>
    <n v="10"/>
    <x v="6"/>
    <s v="SUPER7"/>
    <m/>
    <m/>
    <n v="0"/>
  </r>
  <r>
    <x v="109"/>
    <x v="39"/>
    <n v="1"/>
    <n v="0"/>
    <n v="1"/>
    <n v="0"/>
    <n v="7"/>
    <n v="7"/>
    <m/>
    <x v="1"/>
    <m/>
    <n v="90"/>
    <n v="120"/>
    <n v="120"/>
    <x v="6"/>
    <s v="SUPER7"/>
    <m/>
    <m/>
    <n v="0"/>
  </r>
  <r>
    <x v="109"/>
    <x v="38"/>
    <n v="1"/>
    <n v="0"/>
    <n v="1"/>
    <n v="0"/>
    <n v="7"/>
    <n v="7"/>
    <m/>
    <x v="1"/>
    <m/>
    <n v="50"/>
    <n v="10"/>
    <n v="10"/>
    <x v="6"/>
    <s v="SUPER7"/>
    <m/>
    <m/>
    <n v="0"/>
  </r>
  <r>
    <x v="109"/>
    <x v="39"/>
    <n v="1"/>
    <n v="0"/>
    <n v="1"/>
    <n v="0"/>
    <n v="7"/>
    <n v="7"/>
    <m/>
    <x v="1"/>
    <m/>
    <n v="90"/>
    <n v="1"/>
    <n v="1"/>
    <x v="6"/>
    <s v="SUPER7"/>
    <m/>
    <m/>
    <n v="0"/>
  </r>
  <r>
    <x v="110"/>
    <x v="0"/>
    <n v="1"/>
    <n v="0"/>
    <n v="1"/>
    <n v="0"/>
    <n v="5"/>
    <n v="5"/>
    <n v="5"/>
    <x v="3"/>
    <n v="30"/>
    <n v="30"/>
    <n v="90"/>
    <n v="90"/>
    <x v="6"/>
    <m/>
    <m/>
    <m/>
    <n v="0"/>
  </r>
  <r>
    <x v="110"/>
    <x v="0"/>
    <n v="1"/>
    <n v="0"/>
    <n v="1"/>
    <n v="0"/>
    <n v="5"/>
    <n v="5"/>
    <n v="4"/>
    <x v="8"/>
    <n v="40"/>
    <n v="40"/>
    <n v="120"/>
    <n v="120"/>
    <x v="6"/>
    <m/>
    <m/>
    <m/>
    <n v="0"/>
  </r>
  <r>
    <x v="110"/>
    <x v="0"/>
    <n v="1"/>
    <n v="0"/>
    <n v="1"/>
    <n v="0"/>
    <n v="5"/>
    <n v="5"/>
    <n v="3"/>
    <x v="6"/>
    <n v="50"/>
    <n v="50"/>
    <n v="180"/>
    <n v="180"/>
    <x v="6"/>
    <m/>
    <m/>
    <m/>
    <n v="0"/>
  </r>
  <r>
    <x v="110"/>
    <x v="0"/>
    <n v="1"/>
    <n v="0"/>
    <n v="1"/>
    <n v="0"/>
    <n v="5.5"/>
    <n v="5"/>
    <n v="2"/>
    <x v="7"/>
    <n v="55"/>
    <n v="55"/>
    <n v="180"/>
    <n v="180"/>
    <x v="6"/>
    <m/>
    <m/>
    <m/>
    <n v="0"/>
  </r>
  <r>
    <x v="110"/>
    <x v="0"/>
    <n v="1"/>
    <n v="0"/>
    <n v="1"/>
    <n v="0"/>
    <n v="7"/>
    <n v="5.5"/>
    <n v="1"/>
    <x v="9"/>
    <n v="60"/>
    <n v="60"/>
    <n v="180"/>
    <n v="180"/>
    <x v="6"/>
    <m/>
    <m/>
    <m/>
    <n v="0"/>
  </r>
  <r>
    <x v="110"/>
    <x v="0"/>
    <n v="1"/>
    <n v="0"/>
    <n v="1"/>
    <n v="0"/>
    <n v="7.5"/>
    <n v="8"/>
    <n v="5"/>
    <x v="3"/>
    <m/>
    <n v="60"/>
    <n v="180"/>
    <n v="180"/>
    <x v="6"/>
    <m/>
    <m/>
    <m/>
    <n v="0"/>
  </r>
  <r>
    <x v="110"/>
    <x v="0"/>
    <n v="1"/>
    <n v="0"/>
    <n v="1"/>
    <n v="0"/>
    <n v="7"/>
    <n v="7.5"/>
    <n v="2"/>
    <x v="7"/>
    <m/>
    <n v="62.5"/>
    <n v="300"/>
    <n v="300"/>
    <x v="6"/>
    <m/>
    <m/>
    <m/>
    <n v="0"/>
  </r>
  <r>
    <x v="110"/>
    <x v="20"/>
    <n v="1"/>
    <n v="0"/>
    <n v="1"/>
    <n v="0"/>
    <n v="5"/>
    <n v="5"/>
    <m/>
    <x v="2"/>
    <m/>
    <n v="39"/>
    <n v="90"/>
    <n v="90"/>
    <x v="6"/>
    <m/>
    <m/>
    <m/>
    <n v="0"/>
  </r>
  <r>
    <x v="110"/>
    <x v="20"/>
    <n v="1"/>
    <n v="0"/>
    <n v="1"/>
    <n v="0"/>
    <n v="7"/>
    <n v="7"/>
    <m/>
    <x v="2"/>
    <m/>
    <n v="45"/>
    <n v="90"/>
    <n v="90"/>
    <x v="6"/>
    <m/>
    <m/>
    <m/>
    <n v="0"/>
  </r>
  <r>
    <x v="110"/>
    <x v="20"/>
    <n v="1"/>
    <n v="0"/>
    <n v="1"/>
    <n v="0"/>
    <n v="8"/>
    <n v="8"/>
    <m/>
    <x v="1"/>
    <m/>
    <n v="52"/>
    <n v="120"/>
    <n v="120"/>
    <x v="6"/>
    <m/>
    <m/>
    <m/>
    <n v="0"/>
  </r>
  <r>
    <x v="110"/>
    <x v="40"/>
    <n v="1"/>
    <n v="0"/>
    <n v="1"/>
    <n v="0"/>
    <n v="5"/>
    <n v="5"/>
    <m/>
    <x v="2"/>
    <m/>
    <n v="9"/>
    <n v="10"/>
    <n v="10"/>
    <x v="6"/>
    <s v="SUPER7"/>
    <m/>
    <m/>
    <n v="0"/>
  </r>
  <r>
    <x v="110"/>
    <x v="41"/>
    <n v="1"/>
    <n v="0"/>
    <n v="1"/>
    <n v="0"/>
    <n v="5"/>
    <n v="5"/>
    <m/>
    <x v="2"/>
    <m/>
    <n v="9"/>
    <n v="120"/>
    <n v="120"/>
    <x v="6"/>
    <s v="SUPER7"/>
    <m/>
    <m/>
    <n v="0"/>
  </r>
  <r>
    <x v="110"/>
    <x v="40"/>
    <n v="1"/>
    <n v="0"/>
    <n v="1"/>
    <n v="0"/>
    <n v="6"/>
    <n v="6"/>
    <m/>
    <x v="1"/>
    <m/>
    <n v="11.3"/>
    <n v="10"/>
    <n v="10"/>
    <x v="6"/>
    <s v="SUPER7"/>
    <m/>
    <m/>
    <n v="0"/>
  </r>
  <r>
    <x v="110"/>
    <x v="41"/>
    <n v="1"/>
    <n v="0"/>
    <n v="1"/>
    <n v="0"/>
    <n v="6"/>
    <n v="6"/>
    <m/>
    <x v="1"/>
    <m/>
    <n v="11.3"/>
    <n v="120"/>
    <n v="120"/>
    <x v="6"/>
    <s v="SUPER7"/>
    <m/>
    <m/>
    <n v="0"/>
  </r>
  <r>
    <x v="110"/>
    <x v="40"/>
    <n v="1"/>
    <n v="0"/>
    <n v="1"/>
    <n v="0"/>
    <n v="8"/>
    <n v="8"/>
    <m/>
    <x v="10"/>
    <m/>
    <n v="14"/>
    <n v="10"/>
    <n v="10"/>
    <x v="6"/>
    <s v="SUPER7"/>
    <m/>
    <m/>
    <n v="0"/>
  </r>
  <r>
    <x v="110"/>
    <x v="41"/>
    <n v="1"/>
    <n v="0"/>
    <n v="1"/>
    <n v="0"/>
    <n v="8"/>
    <n v="8"/>
    <m/>
    <x v="10"/>
    <m/>
    <n v="14"/>
    <n v="120"/>
    <n v="120"/>
    <x v="6"/>
    <s v="SUPER7"/>
    <m/>
    <m/>
    <n v="0"/>
  </r>
  <r>
    <x v="110"/>
    <x v="36"/>
    <n v="1"/>
    <n v="0"/>
    <n v="1"/>
    <n v="0"/>
    <n v="5"/>
    <n v="5"/>
    <m/>
    <x v="2"/>
    <m/>
    <n v="32"/>
    <n v="10"/>
    <n v="10"/>
    <x v="6"/>
    <s v="SUPER7"/>
    <m/>
    <m/>
    <n v="0"/>
  </r>
  <r>
    <x v="110"/>
    <x v="37"/>
    <n v="1"/>
    <n v="0"/>
    <n v="1"/>
    <n v="0"/>
    <n v="5"/>
    <n v="5"/>
    <m/>
    <x v="2"/>
    <m/>
    <n v="32"/>
    <n v="120"/>
    <n v="120"/>
    <x v="6"/>
    <s v="SUPER7"/>
    <m/>
    <m/>
    <n v="0"/>
  </r>
  <r>
    <x v="110"/>
    <x v="36"/>
    <n v="1"/>
    <n v="0"/>
    <n v="1"/>
    <n v="0"/>
    <n v="7"/>
    <n v="7"/>
    <m/>
    <x v="2"/>
    <m/>
    <n v="45"/>
    <n v="10"/>
    <n v="10"/>
    <x v="6"/>
    <s v="SUPER7"/>
    <m/>
    <m/>
    <n v="0"/>
  </r>
  <r>
    <x v="110"/>
    <x v="37"/>
    <n v="1"/>
    <n v="0"/>
    <n v="1"/>
    <n v="0"/>
    <n v="7"/>
    <n v="7"/>
    <m/>
    <x v="2"/>
    <m/>
    <n v="45"/>
    <n v="120"/>
    <n v="120"/>
    <x v="6"/>
    <s v="SUPER7"/>
    <m/>
    <m/>
    <n v="0"/>
  </r>
  <r>
    <x v="110"/>
    <x v="36"/>
    <n v="1"/>
    <n v="0"/>
    <n v="1"/>
    <n v="0"/>
    <n v="8"/>
    <n v="8"/>
    <m/>
    <x v="2"/>
    <m/>
    <n v="52"/>
    <n v="10"/>
    <n v="10"/>
    <x v="6"/>
    <s v="SUPER7"/>
    <m/>
    <m/>
    <n v="0"/>
  </r>
  <r>
    <x v="110"/>
    <x v="37"/>
    <n v="1"/>
    <n v="0"/>
    <n v="1"/>
    <n v="0"/>
    <n v="8"/>
    <n v="8"/>
    <m/>
    <x v="2"/>
    <m/>
    <n v="52"/>
    <n v="120"/>
    <n v="120"/>
    <x v="6"/>
    <s v="SUPER7"/>
    <m/>
    <m/>
    <n v="0"/>
  </r>
  <r>
    <x v="110"/>
    <x v="42"/>
    <n v="1"/>
    <n v="0"/>
    <n v="1"/>
    <n v="0"/>
    <n v="5"/>
    <n v="5"/>
    <m/>
    <x v="2"/>
    <m/>
    <n v="4"/>
    <n v="90"/>
    <n v="90"/>
    <x v="6"/>
    <m/>
    <m/>
    <m/>
    <n v="0"/>
  </r>
  <r>
    <x v="110"/>
    <x v="42"/>
    <n v="1"/>
    <n v="0"/>
    <n v="1"/>
    <n v="0"/>
    <n v="6"/>
    <n v="6"/>
    <m/>
    <x v="1"/>
    <m/>
    <n v="6"/>
    <n v="90"/>
    <n v="90"/>
    <x v="6"/>
    <m/>
    <m/>
    <m/>
    <n v="0"/>
  </r>
  <r>
    <x v="110"/>
    <x v="42"/>
    <n v="1"/>
    <n v="0"/>
    <n v="1"/>
    <n v="0"/>
    <n v="7"/>
    <n v="7"/>
    <m/>
    <x v="1"/>
    <m/>
    <n v="6"/>
    <n v="90"/>
    <n v="90"/>
    <x v="6"/>
    <m/>
    <m/>
    <m/>
    <n v="0"/>
  </r>
  <r>
    <x v="110"/>
    <x v="42"/>
    <n v="1"/>
    <n v="0"/>
    <n v="1"/>
    <n v="0"/>
    <n v="8"/>
    <n v="8"/>
    <m/>
    <x v="3"/>
    <m/>
    <n v="8"/>
    <n v="1"/>
    <n v="1"/>
    <x v="6"/>
    <m/>
    <m/>
    <m/>
    <n v="0"/>
  </r>
  <r>
    <x v="111"/>
    <x v="4"/>
    <n v="1"/>
    <n v="0"/>
    <n v="1"/>
    <n v="0"/>
    <n v="5"/>
    <n v="5"/>
    <n v="8"/>
    <x v="1"/>
    <n v="50"/>
    <n v="50"/>
    <n v="120"/>
    <n v="120"/>
    <x v="6"/>
    <s v="RDL"/>
    <m/>
    <m/>
    <n v="0"/>
  </r>
  <r>
    <x v="111"/>
    <x v="4"/>
    <n v="1"/>
    <n v="0"/>
    <n v="1"/>
    <n v="0"/>
    <n v="5"/>
    <n v="5"/>
    <n v="6"/>
    <x v="5"/>
    <n v="60"/>
    <n v="60"/>
    <n v="120"/>
    <n v="120"/>
    <x v="6"/>
    <s v="RDL"/>
    <m/>
    <m/>
    <n v="0"/>
  </r>
  <r>
    <x v="111"/>
    <x v="4"/>
    <n v="1"/>
    <n v="0"/>
    <n v="1"/>
    <n v="0"/>
    <n v="5.5"/>
    <n v="5"/>
    <n v="5"/>
    <x v="3"/>
    <n v="70"/>
    <n v="70"/>
    <n v="120"/>
    <n v="120"/>
    <x v="6"/>
    <s v="RDL"/>
    <m/>
    <m/>
    <n v="0"/>
  </r>
  <r>
    <x v="111"/>
    <x v="4"/>
    <n v="1"/>
    <n v="0"/>
    <n v="1"/>
    <n v="0"/>
    <n v="6.5"/>
    <n v="6"/>
    <n v="3"/>
    <x v="6"/>
    <n v="80"/>
    <n v="80"/>
    <n v="120"/>
    <n v="120"/>
    <x v="6"/>
    <s v="RDL"/>
    <m/>
    <m/>
    <n v="0"/>
  </r>
  <r>
    <x v="111"/>
    <x v="4"/>
    <n v="1"/>
    <n v="0"/>
    <n v="1"/>
    <n v="0"/>
    <n v="7"/>
    <n v="6.5"/>
    <n v="3"/>
    <x v="6"/>
    <n v="90"/>
    <n v="90"/>
    <n v="120"/>
    <n v="120"/>
    <x v="6"/>
    <s v="RDL"/>
    <m/>
    <m/>
    <n v="0"/>
  </r>
  <r>
    <x v="111"/>
    <x v="0"/>
    <n v="1"/>
    <n v="0"/>
    <n v="1"/>
    <n v="0"/>
    <n v="5"/>
    <n v="5"/>
    <n v="2"/>
    <x v="7"/>
    <n v="25"/>
    <n v="25"/>
    <n v="120"/>
    <n v="120"/>
    <x v="6"/>
    <m/>
    <m/>
    <m/>
    <n v="0"/>
  </r>
  <r>
    <x v="111"/>
    <x v="0"/>
    <n v="1"/>
    <n v="0"/>
    <n v="1"/>
    <n v="0"/>
    <n v="5"/>
    <n v="5"/>
    <n v="2"/>
    <x v="7"/>
    <n v="35"/>
    <n v="35"/>
    <n v="120"/>
    <n v="120"/>
    <x v="6"/>
    <m/>
    <m/>
    <m/>
    <n v="0"/>
  </r>
  <r>
    <x v="111"/>
    <x v="0"/>
    <n v="1"/>
    <n v="0"/>
    <n v="1"/>
    <n v="0"/>
    <n v="6"/>
    <n v="5"/>
    <n v="2"/>
    <x v="7"/>
    <n v="45"/>
    <n v="45"/>
    <n v="180"/>
    <n v="180"/>
    <x v="6"/>
    <m/>
    <m/>
    <m/>
    <n v="0"/>
  </r>
  <r>
    <x v="111"/>
    <x v="0"/>
    <n v="1"/>
    <n v="0"/>
    <n v="1"/>
    <n v="0"/>
    <n v="7"/>
    <n v="5"/>
    <n v="2"/>
    <x v="7"/>
    <n v="50"/>
    <n v="50"/>
    <n v="180"/>
    <n v="180"/>
    <x v="6"/>
    <m/>
    <m/>
    <m/>
    <n v="0"/>
  </r>
  <r>
    <x v="111"/>
    <x v="0"/>
    <n v="1"/>
    <n v="0"/>
    <n v="1"/>
    <n v="0"/>
    <n v="8"/>
    <n v="5"/>
    <n v="2"/>
    <x v="7"/>
    <n v="50"/>
    <n v="50"/>
    <n v="180"/>
    <n v="180"/>
    <x v="6"/>
    <m/>
    <m/>
    <m/>
    <n v="0"/>
  </r>
  <r>
    <x v="111"/>
    <x v="14"/>
    <n v="1"/>
    <n v="0"/>
    <n v="1"/>
    <n v="0"/>
    <n v="5"/>
    <n v="5"/>
    <m/>
    <x v="2"/>
    <m/>
    <n v="15.6"/>
    <n v="120"/>
    <n v="120"/>
    <x v="6"/>
    <m/>
    <m/>
    <m/>
    <n v="0"/>
  </r>
  <r>
    <x v="111"/>
    <x v="14"/>
    <n v="1"/>
    <n v="0"/>
    <n v="1"/>
    <n v="0"/>
    <n v="6"/>
    <n v="6"/>
    <m/>
    <x v="1"/>
    <m/>
    <n v="18"/>
    <n v="120"/>
    <n v="120"/>
    <x v="6"/>
    <m/>
    <m/>
    <m/>
    <n v="0"/>
  </r>
  <r>
    <x v="111"/>
    <x v="14"/>
    <n v="1"/>
    <n v="0"/>
    <n v="1"/>
    <n v="0"/>
    <n v="7"/>
    <n v="7"/>
    <m/>
    <x v="1"/>
    <m/>
    <n v="20.3"/>
    <n v="120"/>
    <n v="120"/>
    <x v="6"/>
    <m/>
    <m/>
    <m/>
    <n v="0"/>
  </r>
  <r>
    <x v="111"/>
    <x v="7"/>
    <n v="1"/>
    <n v="0"/>
    <n v="1"/>
    <n v="0"/>
    <n v="5"/>
    <n v="5"/>
    <m/>
    <x v="2"/>
    <m/>
    <n v="16"/>
    <n v="120"/>
    <n v="120"/>
    <x v="6"/>
    <m/>
    <m/>
    <m/>
    <n v="0"/>
  </r>
  <r>
    <x v="111"/>
    <x v="7"/>
    <n v="1"/>
    <n v="0"/>
    <n v="1"/>
    <n v="0"/>
    <n v="6"/>
    <n v="6"/>
    <m/>
    <x v="1"/>
    <m/>
    <n v="16"/>
    <n v="120"/>
    <n v="120"/>
    <x v="6"/>
    <m/>
    <m/>
    <m/>
    <n v="0"/>
  </r>
  <r>
    <x v="111"/>
    <x v="7"/>
    <n v="1"/>
    <n v="0"/>
    <n v="1"/>
    <n v="0"/>
    <n v="7"/>
    <n v="7"/>
    <m/>
    <x v="1"/>
    <m/>
    <n v="18"/>
    <n v="120"/>
    <n v="120"/>
    <x v="6"/>
    <m/>
    <m/>
    <m/>
    <n v="0"/>
  </r>
  <r>
    <x v="111"/>
    <x v="43"/>
    <n v="1"/>
    <n v="0"/>
    <n v="1"/>
    <n v="0"/>
    <n v="5"/>
    <n v="5"/>
    <m/>
    <x v="2"/>
    <m/>
    <n v="6"/>
    <n v="120"/>
    <n v="120"/>
    <x v="6"/>
    <m/>
    <m/>
    <m/>
    <n v="0"/>
  </r>
  <r>
    <x v="111"/>
    <x v="43"/>
    <n v="1"/>
    <n v="0"/>
    <n v="1"/>
    <n v="0"/>
    <n v="6"/>
    <n v="6"/>
    <m/>
    <x v="2"/>
    <m/>
    <n v="8"/>
    <n v="120"/>
    <n v="120"/>
    <x v="6"/>
    <m/>
    <m/>
    <m/>
    <n v="0"/>
  </r>
  <r>
    <x v="111"/>
    <x v="43"/>
    <n v="1"/>
    <n v="0"/>
    <n v="1"/>
    <n v="0"/>
    <n v="7"/>
    <n v="7"/>
    <m/>
    <x v="1"/>
    <m/>
    <n v="10"/>
    <n v="1"/>
    <n v="1"/>
    <x v="6"/>
    <m/>
    <m/>
    <m/>
    <n v="0"/>
  </r>
  <r>
    <x v="112"/>
    <x v="4"/>
    <n v="1"/>
    <n v="0"/>
    <n v="1"/>
    <n v="0"/>
    <n v="5"/>
    <n v="5"/>
    <n v="5"/>
    <x v="3"/>
    <n v="70"/>
    <n v="70"/>
    <n v="90"/>
    <n v="90"/>
    <x v="6"/>
    <m/>
    <m/>
    <m/>
    <n v="0"/>
  </r>
  <r>
    <x v="112"/>
    <x v="4"/>
    <n v="1"/>
    <n v="0"/>
    <n v="1"/>
    <n v="0"/>
    <n v="5"/>
    <n v="5"/>
    <n v="4"/>
    <x v="8"/>
    <n v="90"/>
    <n v="90"/>
    <n v="120"/>
    <n v="120"/>
    <x v="6"/>
    <m/>
    <m/>
    <m/>
    <n v="0"/>
  </r>
  <r>
    <x v="112"/>
    <x v="4"/>
    <n v="1"/>
    <n v="0"/>
    <n v="1"/>
    <n v="0"/>
    <n v="6"/>
    <n v="5"/>
    <n v="3"/>
    <x v="6"/>
    <n v="107.5"/>
    <n v="107.5"/>
    <n v="180"/>
    <n v="180"/>
    <x v="6"/>
    <m/>
    <m/>
    <m/>
    <n v="0"/>
  </r>
  <r>
    <x v="112"/>
    <x v="4"/>
    <n v="1"/>
    <n v="0"/>
    <n v="1"/>
    <n v="0"/>
    <n v="6.5"/>
    <n v="5.5"/>
    <n v="2"/>
    <x v="7"/>
    <n v="117.5"/>
    <n v="117.5"/>
    <n v="180"/>
    <n v="180"/>
    <x v="6"/>
    <m/>
    <m/>
    <m/>
    <n v="0"/>
  </r>
  <r>
    <x v="112"/>
    <x v="4"/>
    <n v="1"/>
    <n v="0"/>
    <n v="1"/>
    <n v="0"/>
    <n v="7"/>
    <n v="6"/>
    <n v="1"/>
    <x v="9"/>
    <n v="125"/>
    <n v="125"/>
    <n v="180"/>
    <n v="180"/>
    <x v="6"/>
    <m/>
    <m/>
    <m/>
    <n v="0"/>
  </r>
  <r>
    <x v="112"/>
    <x v="4"/>
    <n v="1"/>
    <n v="0"/>
    <n v="1"/>
    <n v="0"/>
    <n v="6.5"/>
    <n v="7"/>
    <n v="5"/>
    <x v="3"/>
    <n v="120"/>
    <n v="120"/>
    <n v="180"/>
    <n v="180"/>
    <x v="6"/>
    <m/>
    <m/>
    <m/>
    <n v="0"/>
  </r>
  <r>
    <x v="112"/>
    <x v="10"/>
    <n v="2"/>
    <n v="2"/>
    <n v="2"/>
    <n v="0"/>
    <n v="5"/>
    <n v="5"/>
    <n v="2"/>
    <x v="7"/>
    <n v="50"/>
    <n v="50"/>
    <n v="90"/>
    <n v="90"/>
    <x v="6"/>
    <s v="Pausé / TEMPO"/>
    <m/>
    <m/>
    <n v="0"/>
  </r>
  <r>
    <x v="112"/>
    <x v="10"/>
    <n v="2"/>
    <n v="2"/>
    <n v="2"/>
    <n v="0"/>
    <n v="5"/>
    <n v="5"/>
    <n v="2"/>
    <x v="7"/>
    <n v="70"/>
    <n v="70"/>
    <n v="120"/>
    <n v="120"/>
    <x v="6"/>
    <s v="Pausé / TEMPO"/>
    <m/>
    <m/>
    <n v="0"/>
  </r>
  <r>
    <x v="112"/>
    <x v="10"/>
    <n v="2"/>
    <n v="2"/>
    <n v="2"/>
    <n v="0"/>
    <n v="6"/>
    <n v="5"/>
    <n v="2"/>
    <x v="7"/>
    <n v="80"/>
    <n v="80"/>
    <n v="180"/>
    <n v="180"/>
    <x v="6"/>
    <s v="Pausé / TEMPO"/>
    <m/>
    <m/>
    <n v="0"/>
  </r>
  <r>
    <x v="112"/>
    <x v="10"/>
    <n v="2"/>
    <n v="2"/>
    <n v="2"/>
    <n v="0"/>
    <n v="6.5"/>
    <n v="6"/>
    <n v="2"/>
    <x v="7"/>
    <n v="90"/>
    <n v="90"/>
    <n v="180"/>
    <n v="180"/>
    <x v="6"/>
    <s v="Pausé / TEMPO"/>
    <m/>
    <m/>
    <n v="0"/>
  </r>
  <r>
    <x v="112"/>
    <x v="10"/>
    <n v="2"/>
    <n v="2"/>
    <n v="2"/>
    <n v="0"/>
    <n v="7.5"/>
    <n v="7"/>
    <n v="2"/>
    <x v="7"/>
    <n v="100"/>
    <n v="100"/>
    <n v="180"/>
    <n v="180"/>
    <x v="6"/>
    <s v="Pausé / TEMPO"/>
    <m/>
    <m/>
    <n v="0"/>
  </r>
  <r>
    <x v="112"/>
    <x v="0"/>
    <n v="1"/>
    <n v="3"/>
    <n v="1"/>
    <n v="0"/>
    <n v="5"/>
    <n v="5"/>
    <n v="1"/>
    <x v="9"/>
    <n v="30"/>
    <n v="30"/>
    <n v="90"/>
    <n v="90"/>
    <x v="6"/>
    <s v="Pausé / TEMPO"/>
    <m/>
    <m/>
    <n v="0"/>
  </r>
  <r>
    <x v="112"/>
    <x v="0"/>
    <n v="1"/>
    <n v="3"/>
    <n v="1"/>
    <n v="0"/>
    <n v="5"/>
    <n v="5"/>
    <n v="1"/>
    <x v="9"/>
    <n v="40"/>
    <n v="40"/>
    <n v="120"/>
    <n v="120"/>
    <x v="6"/>
    <s v="Pausé / TEMPO"/>
    <m/>
    <m/>
    <n v="0"/>
  </r>
  <r>
    <x v="112"/>
    <x v="0"/>
    <n v="1"/>
    <n v="3"/>
    <n v="1"/>
    <n v="0"/>
    <n v="5"/>
    <n v="5"/>
    <n v="1"/>
    <x v="9"/>
    <n v="45"/>
    <n v="45"/>
    <n v="180"/>
    <n v="180"/>
    <x v="6"/>
    <s v="Pausé / TEMPO"/>
    <m/>
    <m/>
    <n v="0"/>
  </r>
  <r>
    <x v="112"/>
    <x v="0"/>
    <n v="1"/>
    <n v="3"/>
    <n v="1"/>
    <n v="0"/>
    <n v="5.5"/>
    <n v="5"/>
    <n v="1"/>
    <x v="9"/>
    <n v="45"/>
    <n v="45"/>
    <n v="180"/>
    <n v="180"/>
    <x v="6"/>
    <s v="Pausé / TEMPO"/>
    <m/>
    <m/>
    <n v="0"/>
  </r>
  <r>
    <x v="112"/>
    <x v="0"/>
    <n v="1"/>
    <n v="3"/>
    <n v="1"/>
    <n v="0"/>
    <n v="6"/>
    <n v="5"/>
    <n v="1"/>
    <x v="9"/>
    <n v="45"/>
    <n v="45"/>
    <n v="1"/>
    <n v="1"/>
    <x v="6"/>
    <s v="Pausé / TEMPO"/>
    <m/>
    <m/>
    <n v="0"/>
  </r>
  <r>
    <x v="113"/>
    <x v="10"/>
    <n v="1"/>
    <n v="0"/>
    <n v="1"/>
    <n v="0"/>
    <n v="5"/>
    <n v="5"/>
    <n v="5"/>
    <x v="3"/>
    <n v="70"/>
    <n v="70"/>
    <n v="90"/>
    <n v="90"/>
    <x v="6"/>
    <m/>
    <m/>
    <m/>
    <n v="0"/>
  </r>
  <r>
    <x v="113"/>
    <x v="10"/>
    <n v="1"/>
    <n v="0"/>
    <n v="1"/>
    <n v="0"/>
    <n v="5"/>
    <n v="5"/>
    <n v="4"/>
    <x v="8"/>
    <n v="90"/>
    <n v="90"/>
    <n v="180"/>
    <n v="180"/>
    <x v="6"/>
    <m/>
    <m/>
    <m/>
    <n v="0"/>
  </r>
  <r>
    <x v="113"/>
    <x v="10"/>
    <n v="1"/>
    <n v="0"/>
    <n v="1"/>
    <n v="0"/>
    <n v="6.5"/>
    <n v="6"/>
    <n v="3"/>
    <x v="6"/>
    <n v="105"/>
    <n v="105"/>
    <n v="180"/>
    <n v="180"/>
    <x v="6"/>
    <m/>
    <m/>
    <m/>
    <n v="0"/>
  </r>
  <r>
    <x v="113"/>
    <x v="10"/>
    <n v="1"/>
    <n v="0"/>
    <n v="1"/>
    <n v="0"/>
    <n v="7"/>
    <n v="6.5"/>
    <n v="2"/>
    <x v="7"/>
    <n v="115"/>
    <n v="115"/>
    <n v="180"/>
    <n v="180"/>
    <x v="6"/>
    <m/>
    <m/>
    <m/>
    <n v="0"/>
  </r>
  <r>
    <x v="113"/>
    <x v="10"/>
    <n v="1"/>
    <n v="0"/>
    <n v="1"/>
    <n v="0"/>
    <n v="7.5"/>
    <n v="7"/>
    <n v="1"/>
    <x v="9"/>
    <n v="120"/>
    <n v="120"/>
    <n v="180"/>
    <n v="180"/>
    <x v="6"/>
    <m/>
    <m/>
    <m/>
    <n v="0"/>
  </r>
  <r>
    <x v="113"/>
    <x v="10"/>
    <n v="1"/>
    <n v="0"/>
    <n v="1"/>
    <n v="0"/>
    <n v="6.5"/>
    <n v="6"/>
    <n v="3"/>
    <x v="6"/>
    <n v="110"/>
    <n v="110"/>
    <n v="180"/>
    <n v="180"/>
    <x v="6"/>
    <m/>
    <m/>
    <m/>
    <n v="0"/>
  </r>
  <r>
    <x v="113"/>
    <x v="10"/>
    <n v="1"/>
    <n v="0"/>
    <n v="1"/>
    <n v="0"/>
    <n v="7"/>
    <n v="6.5"/>
    <n v="3"/>
    <x v="6"/>
    <n v="110"/>
    <n v="110"/>
    <n v="180"/>
    <n v="180"/>
    <x v="6"/>
    <m/>
    <m/>
    <m/>
    <n v="0"/>
  </r>
  <r>
    <x v="113"/>
    <x v="10"/>
    <n v="1"/>
    <n v="0"/>
    <n v="1"/>
    <n v="0"/>
    <n v="7.5"/>
    <n v="7"/>
    <n v="3"/>
    <x v="6"/>
    <n v="110"/>
    <n v="110"/>
    <n v="300"/>
    <n v="300"/>
    <x v="6"/>
    <m/>
    <m/>
    <m/>
    <n v="0"/>
  </r>
  <r>
    <x v="113"/>
    <x v="1"/>
    <n v="1"/>
    <n v="0"/>
    <n v="1"/>
    <n v="0"/>
    <n v="5"/>
    <n v="5"/>
    <m/>
    <x v="2"/>
    <m/>
    <n v="39"/>
    <n v="90"/>
    <n v="90"/>
    <x v="6"/>
    <m/>
    <m/>
    <m/>
    <n v="0"/>
  </r>
  <r>
    <x v="113"/>
    <x v="1"/>
    <n v="1"/>
    <n v="0"/>
    <n v="1"/>
    <n v="0"/>
    <n v="7"/>
    <n v="7"/>
    <m/>
    <x v="1"/>
    <m/>
    <n v="52"/>
    <n v="90"/>
    <n v="90"/>
    <x v="6"/>
    <m/>
    <m/>
    <m/>
    <n v="0"/>
  </r>
  <r>
    <x v="113"/>
    <x v="1"/>
    <n v="1"/>
    <n v="0"/>
    <n v="1"/>
    <n v="0"/>
    <n v="8"/>
    <n v="8"/>
    <m/>
    <x v="1"/>
    <m/>
    <n v="59"/>
    <n v="120"/>
    <n v="120"/>
    <x v="6"/>
    <m/>
    <m/>
    <m/>
    <n v="0"/>
  </r>
  <r>
    <x v="113"/>
    <x v="11"/>
    <n v="1"/>
    <n v="0"/>
    <n v="1"/>
    <n v="0"/>
    <n v="5"/>
    <n v="5"/>
    <m/>
    <x v="2"/>
    <m/>
    <n v="59.3"/>
    <n v="10"/>
    <n v="10"/>
    <x v="6"/>
    <s v="SUPER7"/>
    <m/>
    <m/>
    <n v="0"/>
  </r>
  <r>
    <x v="113"/>
    <x v="18"/>
    <n v="1"/>
    <n v="0"/>
    <n v="1"/>
    <n v="0"/>
    <n v="5"/>
    <n v="5"/>
    <m/>
    <x v="2"/>
    <m/>
    <n v="29"/>
    <n v="120"/>
    <n v="120"/>
    <x v="6"/>
    <s v="SUPER7"/>
    <m/>
    <m/>
    <n v="0"/>
  </r>
  <r>
    <x v="113"/>
    <x v="11"/>
    <n v="1"/>
    <n v="0"/>
    <n v="1"/>
    <n v="0"/>
    <n v="7"/>
    <n v="7"/>
    <m/>
    <x v="1"/>
    <m/>
    <n v="72.3"/>
    <n v="10"/>
    <n v="10"/>
    <x v="6"/>
    <s v="SUPER7"/>
    <m/>
    <m/>
    <n v="0"/>
  </r>
  <r>
    <x v="113"/>
    <x v="18"/>
    <n v="1"/>
    <n v="0"/>
    <n v="1"/>
    <n v="0"/>
    <n v="7"/>
    <n v="7"/>
    <m/>
    <x v="1"/>
    <m/>
    <n v="36"/>
    <n v="120"/>
    <n v="120"/>
    <x v="6"/>
    <s v="SUPER7"/>
    <m/>
    <m/>
    <n v="0"/>
  </r>
  <r>
    <x v="113"/>
    <x v="11"/>
    <n v="1"/>
    <n v="0"/>
    <n v="1"/>
    <n v="0"/>
    <n v="8"/>
    <n v="7.5"/>
    <m/>
    <x v="1"/>
    <m/>
    <n v="79.3"/>
    <n v="10"/>
    <n v="10"/>
    <x v="6"/>
    <s v="SUPER7"/>
    <m/>
    <m/>
    <n v="0"/>
  </r>
  <r>
    <x v="113"/>
    <x v="18"/>
    <n v="1"/>
    <n v="0"/>
    <n v="1"/>
    <n v="0"/>
    <n v="8"/>
    <n v="9.5"/>
    <m/>
    <x v="1"/>
    <m/>
    <n v="43"/>
    <n v="120"/>
    <n v="120"/>
    <x v="6"/>
    <s v="SUPER7"/>
    <m/>
    <m/>
    <n v="0"/>
  </r>
  <r>
    <x v="113"/>
    <x v="38"/>
    <n v="1"/>
    <n v="0"/>
    <n v="1"/>
    <n v="0"/>
    <n v="5"/>
    <n v="5"/>
    <m/>
    <x v="2"/>
    <m/>
    <n v="43"/>
    <n v="10"/>
    <n v="10"/>
    <x v="6"/>
    <s v="SUPER7"/>
    <m/>
    <m/>
    <n v="0"/>
  </r>
  <r>
    <x v="113"/>
    <x v="39"/>
    <n v="1"/>
    <n v="0"/>
    <n v="1"/>
    <n v="0"/>
    <n v="5"/>
    <n v="5"/>
    <m/>
    <x v="2"/>
    <m/>
    <n v="77"/>
    <n v="120"/>
    <n v="120"/>
    <x v="6"/>
    <s v="SUPER7"/>
    <m/>
    <m/>
    <n v="0"/>
  </r>
  <r>
    <x v="113"/>
    <x v="38"/>
    <n v="1"/>
    <n v="0"/>
    <n v="1"/>
    <n v="0"/>
    <n v="8"/>
    <n v="8"/>
    <m/>
    <x v="1"/>
    <m/>
    <n v="50"/>
    <n v="10"/>
    <n v="10"/>
    <x v="6"/>
    <s v="SUPER7"/>
    <m/>
    <m/>
    <n v="0"/>
  </r>
  <r>
    <x v="113"/>
    <x v="39"/>
    <n v="1"/>
    <n v="0"/>
    <n v="1"/>
    <n v="0"/>
    <n v="8"/>
    <n v="8"/>
    <m/>
    <x v="1"/>
    <m/>
    <n v="97"/>
    <n v="120"/>
    <n v="120"/>
    <x v="6"/>
    <s v="SUPER7"/>
    <m/>
    <m/>
    <n v="0"/>
  </r>
  <r>
    <x v="113"/>
    <x v="38"/>
    <n v="1"/>
    <n v="0"/>
    <n v="1"/>
    <n v="0"/>
    <n v="8"/>
    <n v="8"/>
    <m/>
    <x v="1"/>
    <m/>
    <n v="57"/>
    <n v="10"/>
    <n v="10"/>
    <x v="6"/>
    <s v="SUPER7"/>
    <m/>
    <m/>
    <n v="0"/>
  </r>
  <r>
    <x v="113"/>
    <x v="39"/>
    <n v="1"/>
    <n v="0"/>
    <n v="1"/>
    <n v="0"/>
    <n v="8"/>
    <n v="8"/>
    <m/>
    <x v="1"/>
    <m/>
    <n v="104"/>
    <n v="1"/>
    <n v="1"/>
    <x v="6"/>
    <s v="SUPER7"/>
    <m/>
    <m/>
    <n v="0"/>
  </r>
  <r>
    <x v="114"/>
    <x v="0"/>
    <n v="1"/>
    <n v="0"/>
    <n v="1"/>
    <n v="0"/>
    <n v="5"/>
    <n v="5"/>
    <n v="5"/>
    <x v="3"/>
    <n v="35"/>
    <n v="35"/>
    <n v="90"/>
    <n v="90"/>
    <x v="6"/>
    <m/>
    <m/>
    <m/>
    <n v="0"/>
  </r>
  <r>
    <x v="114"/>
    <x v="0"/>
    <n v="1"/>
    <n v="0"/>
    <n v="1"/>
    <n v="0"/>
    <n v="5"/>
    <n v="5"/>
    <n v="4"/>
    <x v="8"/>
    <n v="45"/>
    <n v="45"/>
    <n v="120"/>
    <n v="120"/>
    <x v="6"/>
    <m/>
    <m/>
    <m/>
    <n v="0"/>
  </r>
  <r>
    <x v="114"/>
    <x v="0"/>
    <n v="1"/>
    <n v="0"/>
    <n v="1"/>
    <n v="0"/>
    <n v="6"/>
    <n v="6"/>
    <n v="3"/>
    <x v="6"/>
    <n v="55"/>
    <n v="55"/>
    <n v="180"/>
    <n v="180"/>
    <x v="6"/>
    <m/>
    <m/>
    <m/>
    <n v="0"/>
  </r>
  <r>
    <x v="114"/>
    <x v="0"/>
    <n v="1"/>
    <n v="0"/>
    <n v="1"/>
    <n v="0"/>
    <n v="6.5"/>
    <n v="7"/>
    <n v="2"/>
    <x v="7"/>
    <n v="60"/>
    <n v="60"/>
    <n v="180"/>
    <n v="180"/>
    <x v="6"/>
    <m/>
    <m/>
    <m/>
    <n v="0"/>
  </r>
  <r>
    <x v="114"/>
    <x v="0"/>
    <n v="1"/>
    <n v="0"/>
    <n v="1"/>
    <n v="0"/>
    <n v="8"/>
    <n v="7.5"/>
    <n v="1"/>
    <x v="9"/>
    <n v="65"/>
    <n v="65"/>
    <n v="180"/>
    <n v="180"/>
    <x v="6"/>
    <m/>
    <m/>
    <m/>
    <n v="0"/>
  </r>
  <r>
    <x v="114"/>
    <x v="0"/>
    <n v="1"/>
    <n v="0"/>
    <n v="1"/>
    <n v="0"/>
    <n v="8.5"/>
    <n v="9"/>
    <n v="5"/>
    <x v="3"/>
    <m/>
    <n v="62.5"/>
    <n v="180"/>
    <n v="180"/>
    <x v="6"/>
    <m/>
    <m/>
    <m/>
    <n v="0"/>
  </r>
  <r>
    <x v="114"/>
    <x v="0"/>
    <n v="1"/>
    <n v="0"/>
    <n v="1"/>
    <n v="0"/>
    <n v="8"/>
    <n v="8.5"/>
    <n v="2"/>
    <x v="7"/>
    <m/>
    <n v="65"/>
    <n v="300"/>
    <n v="300"/>
    <x v="6"/>
    <m/>
    <m/>
    <m/>
    <n v="0"/>
  </r>
  <r>
    <x v="114"/>
    <x v="20"/>
    <n v="1"/>
    <n v="0"/>
    <n v="1"/>
    <n v="0"/>
    <n v="6"/>
    <n v="7"/>
    <m/>
    <x v="2"/>
    <m/>
    <n v="52"/>
    <n v="90"/>
    <n v="90"/>
    <x v="6"/>
    <m/>
    <m/>
    <m/>
    <n v="0"/>
  </r>
  <r>
    <x v="114"/>
    <x v="20"/>
    <n v="1"/>
    <n v="0"/>
    <n v="1"/>
    <n v="0"/>
    <n v="8"/>
    <n v="10"/>
    <m/>
    <x v="1"/>
    <m/>
    <n v="59"/>
    <n v="90"/>
    <n v="90"/>
    <x v="6"/>
    <m/>
    <m/>
    <m/>
    <n v="0"/>
  </r>
  <r>
    <x v="114"/>
    <x v="20"/>
    <n v="1"/>
    <n v="0"/>
    <n v="1"/>
    <n v="0"/>
    <n v="9"/>
    <n v="8"/>
    <m/>
    <x v="1"/>
    <m/>
    <n v="52"/>
    <n v="120"/>
    <n v="120"/>
    <x v="6"/>
    <m/>
    <m/>
    <m/>
    <n v="0"/>
  </r>
  <r>
    <x v="114"/>
    <x v="40"/>
    <n v="1"/>
    <n v="0"/>
    <n v="1"/>
    <n v="0"/>
    <n v="6"/>
    <n v="5"/>
    <m/>
    <x v="2"/>
    <m/>
    <n v="9"/>
    <n v="10"/>
    <n v="10"/>
    <x v="6"/>
    <s v="SUPER7"/>
    <m/>
    <m/>
    <n v="0"/>
  </r>
  <r>
    <x v="114"/>
    <x v="41"/>
    <n v="1"/>
    <n v="0"/>
    <n v="1"/>
    <n v="0"/>
    <n v="6"/>
    <n v="6"/>
    <m/>
    <x v="2"/>
    <m/>
    <n v="9"/>
    <n v="120"/>
    <n v="120"/>
    <x v="6"/>
    <s v="SUPER7"/>
    <m/>
    <m/>
    <n v="0"/>
  </r>
  <r>
    <x v="114"/>
    <x v="40"/>
    <n v="1"/>
    <n v="0"/>
    <n v="1"/>
    <n v="0"/>
    <n v="7"/>
    <n v="7"/>
    <m/>
    <x v="2"/>
    <m/>
    <n v="14"/>
    <n v="10"/>
    <n v="10"/>
    <x v="6"/>
    <s v="SUPER7"/>
    <m/>
    <m/>
    <n v="0"/>
  </r>
  <r>
    <x v="114"/>
    <x v="41"/>
    <n v="1"/>
    <n v="0"/>
    <n v="1"/>
    <n v="0"/>
    <n v="7"/>
    <n v="8"/>
    <m/>
    <x v="2"/>
    <m/>
    <n v="14"/>
    <n v="120"/>
    <n v="120"/>
    <x v="6"/>
    <s v="SUPER7"/>
    <m/>
    <m/>
    <n v="0"/>
  </r>
  <r>
    <x v="114"/>
    <x v="40"/>
    <n v="1"/>
    <n v="0"/>
    <n v="1"/>
    <n v="0"/>
    <n v="8"/>
    <n v="8"/>
    <m/>
    <x v="1"/>
    <m/>
    <n v="18"/>
    <n v="10"/>
    <n v="10"/>
    <x v="6"/>
    <s v="SUPER7"/>
    <m/>
    <m/>
    <n v="0"/>
  </r>
  <r>
    <x v="114"/>
    <x v="41"/>
    <n v="1"/>
    <n v="0"/>
    <n v="1"/>
    <n v="0"/>
    <n v="8"/>
    <n v="8"/>
    <m/>
    <x v="5"/>
    <m/>
    <n v="16.3"/>
    <n v="120"/>
    <n v="120"/>
    <x v="6"/>
    <s v="SUPER7"/>
    <m/>
    <m/>
    <n v="0"/>
  </r>
  <r>
    <x v="114"/>
    <x v="36"/>
    <n v="1"/>
    <n v="0"/>
    <n v="1"/>
    <n v="0"/>
    <n v="6"/>
    <n v="6"/>
    <m/>
    <x v="2"/>
    <m/>
    <n v="39"/>
    <n v="10"/>
    <n v="10"/>
    <x v="6"/>
    <s v="SUPER7"/>
    <m/>
    <m/>
    <n v="0"/>
  </r>
  <r>
    <x v="114"/>
    <x v="37"/>
    <n v="1"/>
    <n v="0"/>
    <n v="1"/>
    <n v="0"/>
    <n v="6"/>
    <n v="6"/>
    <m/>
    <x v="2"/>
    <m/>
    <n v="39"/>
    <n v="120"/>
    <n v="120"/>
    <x v="6"/>
    <s v="SUPER7"/>
    <m/>
    <m/>
    <n v="0"/>
  </r>
  <r>
    <x v="114"/>
    <x v="36"/>
    <n v="1"/>
    <n v="0"/>
    <n v="1"/>
    <n v="0"/>
    <n v="8"/>
    <n v="8"/>
    <m/>
    <x v="2"/>
    <m/>
    <n v="45"/>
    <n v="10"/>
    <n v="10"/>
    <x v="6"/>
    <s v="SUPER7"/>
    <m/>
    <m/>
    <n v="0"/>
  </r>
  <r>
    <x v="114"/>
    <x v="37"/>
    <n v="1"/>
    <n v="0"/>
    <n v="1"/>
    <n v="0"/>
    <n v="8"/>
    <n v="8"/>
    <m/>
    <x v="2"/>
    <m/>
    <n v="45"/>
    <n v="120"/>
    <n v="120"/>
    <x v="6"/>
    <s v="SUPER7"/>
    <m/>
    <m/>
    <n v="0"/>
  </r>
  <r>
    <x v="114"/>
    <x v="36"/>
    <n v="1"/>
    <n v="0"/>
    <n v="1"/>
    <n v="0"/>
    <n v="9"/>
    <n v="9"/>
    <m/>
    <x v="2"/>
    <m/>
    <n v="52"/>
    <n v="10"/>
    <n v="10"/>
    <x v="6"/>
    <s v="SUPER7"/>
    <m/>
    <m/>
    <n v="0"/>
  </r>
  <r>
    <x v="114"/>
    <x v="37"/>
    <n v="1"/>
    <n v="0"/>
    <n v="1"/>
    <n v="0"/>
    <n v="9"/>
    <n v="9"/>
    <m/>
    <x v="2"/>
    <m/>
    <n v="52"/>
    <n v="120"/>
    <n v="120"/>
    <x v="6"/>
    <s v="SUPER7"/>
    <m/>
    <m/>
    <n v="0"/>
  </r>
  <r>
    <x v="114"/>
    <x v="42"/>
    <n v="1"/>
    <n v="0"/>
    <n v="1"/>
    <n v="0"/>
    <n v="5"/>
    <n v="5"/>
    <m/>
    <x v="2"/>
    <m/>
    <n v="6"/>
    <n v="90"/>
    <n v="90"/>
    <x v="6"/>
    <m/>
    <m/>
    <m/>
    <n v="0"/>
  </r>
  <r>
    <x v="114"/>
    <x v="42"/>
    <n v="1"/>
    <n v="0"/>
    <n v="1"/>
    <n v="0"/>
    <n v="7"/>
    <n v="7"/>
    <m/>
    <x v="1"/>
    <m/>
    <n v="6"/>
    <n v="90"/>
    <n v="90"/>
    <x v="6"/>
    <m/>
    <m/>
    <m/>
    <n v="0"/>
  </r>
  <r>
    <x v="114"/>
    <x v="42"/>
    <n v="1"/>
    <n v="0"/>
    <n v="1"/>
    <n v="0"/>
    <n v="8"/>
    <n v="8"/>
    <m/>
    <x v="5"/>
    <m/>
    <n v="8"/>
    <n v="90"/>
    <n v="90"/>
    <x v="6"/>
    <m/>
    <m/>
    <m/>
    <n v="0"/>
  </r>
  <r>
    <x v="114"/>
    <x v="42"/>
    <n v="1"/>
    <n v="0"/>
    <n v="1"/>
    <n v="0"/>
    <n v="9"/>
    <n v="10"/>
    <m/>
    <x v="8"/>
    <m/>
    <n v="10"/>
    <n v="1"/>
    <n v="1"/>
    <x v="6"/>
    <m/>
    <m/>
    <m/>
    <n v="0"/>
  </r>
  <r>
    <x v="115"/>
    <x v="4"/>
    <n v="1"/>
    <n v="0"/>
    <n v="1"/>
    <n v="0"/>
    <n v="5"/>
    <n v="5"/>
    <n v="8"/>
    <x v="1"/>
    <n v="60"/>
    <n v="60"/>
    <n v="120"/>
    <n v="120"/>
    <x v="6"/>
    <s v="RDL"/>
    <m/>
    <m/>
    <n v="0"/>
  </r>
  <r>
    <x v="115"/>
    <x v="4"/>
    <n v="1"/>
    <n v="0"/>
    <n v="1"/>
    <n v="0"/>
    <n v="6"/>
    <n v="5"/>
    <n v="6"/>
    <x v="5"/>
    <n v="70"/>
    <n v="70"/>
    <n v="120"/>
    <n v="120"/>
    <x v="6"/>
    <s v="RDL"/>
    <m/>
    <m/>
    <n v="0"/>
  </r>
  <r>
    <x v="115"/>
    <x v="4"/>
    <n v="1"/>
    <n v="0"/>
    <n v="1"/>
    <n v="0"/>
    <n v="6.5"/>
    <n v="6"/>
    <n v="5"/>
    <x v="3"/>
    <n v="80"/>
    <n v="80"/>
    <n v="120"/>
    <n v="120"/>
    <x v="6"/>
    <s v="RDL"/>
    <m/>
    <m/>
    <n v="0"/>
  </r>
  <r>
    <x v="115"/>
    <x v="4"/>
    <n v="1"/>
    <n v="0"/>
    <n v="1"/>
    <n v="0"/>
    <n v="7.5"/>
    <n v="6.5"/>
    <n v="3"/>
    <x v="6"/>
    <n v="90"/>
    <n v="90"/>
    <n v="120"/>
    <n v="120"/>
    <x v="6"/>
    <s v="RDL"/>
    <m/>
    <m/>
    <n v="0"/>
  </r>
  <r>
    <x v="115"/>
    <x v="4"/>
    <n v="1"/>
    <n v="0"/>
    <n v="1"/>
    <n v="0"/>
    <n v="8"/>
    <n v="7"/>
    <n v="3"/>
    <x v="6"/>
    <n v="100"/>
    <n v="100"/>
    <n v="120"/>
    <n v="120"/>
    <x v="6"/>
    <s v="RDL"/>
    <m/>
    <m/>
    <n v="0"/>
  </r>
  <r>
    <x v="115"/>
    <x v="0"/>
    <n v="1"/>
    <n v="0"/>
    <n v="1"/>
    <n v="0"/>
    <n v="5"/>
    <n v="5"/>
    <n v="2"/>
    <x v="7"/>
    <n v="30"/>
    <n v="30"/>
    <n v="120"/>
    <n v="120"/>
    <x v="6"/>
    <m/>
    <m/>
    <m/>
    <n v="0"/>
  </r>
  <r>
    <x v="115"/>
    <x v="0"/>
    <n v="1"/>
    <n v="0"/>
    <n v="1"/>
    <n v="0"/>
    <n v="6"/>
    <n v="5"/>
    <n v="2"/>
    <x v="7"/>
    <n v="40"/>
    <n v="40"/>
    <n v="120"/>
    <n v="120"/>
    <x v="6"/>
    <m/>
    <m/>
    <m/>
    <n v="0"/>
  </r>
  <r>
    <x v="115"/>
    <x v="0"/>
    <n v="1"/>
    <n v="0"/>
    <n v="1"/>
    <n v="0"/>
    <n v="6"/>
    <n v="5"/>
    <n v="2"/>
    <x v="7"/>
    <n v="50"/>
    <n v="50"/>
    <n v="180"/>
    <n v="180"/>
    <x v="6"/>
    <m/>
    <m/>
    <m/>
    <n v="0"/>
  </r>
  <r>
    <x v="115"/>
    <x v="0"/>
    <n v="1"/>
    <n v="0"/>
    <n v="1"/>
    <n v="0"/>
    <n v="8"/>
    <n v="5.5"/>
    <n v="2"/>
    <x v="7"/>
    <n v="55"/>
    <n v="55"/>
    <n v="180"/>
    <n v="180"/>
    <x v="6"/>
    <m/>
    <m/>
    <m/>
    <n v="0"/>
  </r>
  <r>
    <x v="115"/>
    <x v="0"/>
    <n v="1"/>
    <n v="0"/>
    <n v="1"/>
    <n v="0"/>
    <n v="8"/>
    <n v="6"/>
    <n v="2"/>
    <x v="7"/>
    <n v="55"/>
    <n v="55"/>
    <n v="180"/>
    <n v="180"/>
    <x v="6"/>
    <m/>
    <m/>
    <m/>
    <n v="0"/>
  </r>
  <r>
    <x v="115"/>
    <x v="14"/>
    <n v="1"/>
    <n v="0"/>
    <n v="1"/>
    <n v="0"/>
    <n v="6"/>
    <n v="6"/>
    <m/>
    <x v="2"/>
    <m/>
    <n v="18"/>
    <n v="120"/>
    <n v="120"/>
    <x v="6"/>
    <m/>
    <m/>
    <m/>
    <n v="0"/>
  </r>
  <r>
    <x v="115"/>
    <x v="14"/>
    <n v="1"/>
    <n v="0"/>
    <n v="1"/>
    <n v="0"/>
    <n v="7"/>
    <n v="7"/>
    <m/>
    <x v="2"/>
    <m/>
    <n v="20.3"/>
    <n v="120"/>
    <n v="120"/>
    <x v="6"/>
    <m/>
    <m/>
    <m/>
    <n v="0"/>
  </r>
  <r>
    <x v="115"/>
    <x v="14"/>
    <n v="1"/>
    <n v="0"/>
    <n v="1"/>
    <n v="0"/>
    <n v="8"/>
    <n v="8"/>
    <m/>
    <x v="1"/>
    <m/>
    <n v="25"/>
    <n v="120"/>
    <n v="120"/>
    <x v="6"/>
    <m/>
    <m/>
    <m/>
    <n v="0"/>
  </r>
  <r>
    <x v="115"/>
    <x v="7"/>
    <n v="1"/>
    <n v="0"/>
    <n v="1"/>
    <n v="0"/>
    <n v="6"/>
    <n v="6"/>
    <m/>
    <x v="2"/>
    <m/>
    <n v="18"/>
    <n v="120"/>
    <n v="120"/>
    <x v="6"/>
    <m/>
    <m/>
    <m/>
    <n v="0"/>
  </r>
  <r>
    <x v="115"/>
    <x v="7"/>
    <n v="1"/>
    <n v="0"/>
    <n v="1"/>
    <n v="0"/>
    <n v="7"/>
    <n v="7"/>
    <m/>
    <x v="1"/>
    <m/>
    <n v="20"/>
    <n v="120"/>
    <n v="120"/>
    <x v="6"/>
    <m/>
    <m/>
    <m/>
    <n v="0"/>
  </r>
  <r>
    <x v="115"/>
    <x v="7"/>
    <n v="1"/>
    <n v="0"/>
    <n v="1"/>
    <n v="0"/>
    <n v="8"/>
    <n v="8"/>
    <m/>
    <x v="5"/>
    <m/>
    <n v="22"/>
    <n v="120"/>
    <n v="120"/>
    <x v="6"/>
    <m/>
    <m/>
    <m/>
    <n v="0"/>
  </r>
  <r>
    <x v="115"/>
    <x v="43"/>
    <n v="1"/>
    <n v="0"/>
    <n v="1"/>
    <n v="0"/>
    <n v="6"/>
    <n v="6"/>
    <m/>
    <x v="0"/>
    <m/>
    <n v="6"/>
    <n v="120"/>
    <n v="120"/>
    <x v="6"/>
    <m/>
    <m/>
    <m/>
    <n v="0"/>
  </r>
  <r>
    <x v="115"/>
    <x v="43"/>
    <n v="1"/>
    <n v="0"/>
    <n v="1"/>
    <n v="0"/>
    <n v="7"/>
    <n v="7"/>
    <m/>
    <x v="1"/>
    <m/>
    <n v="10"/>
    <n v="120"/>
    <n v="120"/>
    <x v="6"/>
    <m/>
    <m/>
    <m/>
    <n v="0"/>
  </r>
  <r>
    <x v="115"/>
    <x v="43"/>
    <n v="1"/>
    <n v="0"/>
    <n v="1"/>
    <n v="0"/>
    <n v="8"/>
    <n v="8"/>
    <m/>
    <x v="10"/>
    <m/>
    <n v="10"/>
    <n v="1"/>
    <n v="1"/>
    <x v="6"/>
    <m/>
    <m/>
    <m/>
    <n v="0"/>
  </r>
  <r>
    <x v="116"/>
    <x v="4"/>
    <n v="1"/>
    <n v="0"/>
    <n v="1"/>
    <n v="0"/>
    <n v="5"/>
    <n v="5"/>
    <n v="5"/>
    <x v="3"/>
    <n v="70"/>
    <n v="70"/>
    <n v="90"/>
    <n v="90"/>
    <x v="6"/>
    <m/>
    <m/>
    <m/>
    <n v="0"/>
  </r>
  <r>
    <x v="116"/>
    <x v="4"/>
    <n v="1"/>
    <n v="0"/>
    <n v="1"/>
    <n v="0"/>
    <n v="6"/>
    <n v="5"/>
    <n v="4"/>
    <x v="8"/>
    <n v="105"/>
    <n v="105"/>
    <n v="120"/>
    <n v="120"/>
    <x v="6"/>
    <m/>
    <m/>
    <m/>
    <n v="0"/>
  </r>
  <r>
    <x v="116"/>
    <x v="4"/>
    <n v="1"/>
    <n v="0"/>
    <n v="1"/>
    <n v="0"/>
    <n v="7"/>
    <n v="6"/>
    <n v="3"/>
    <x v="6"/>
    <n v="120"/>
    <n v="120"/>
    <n v="300"/>
    <n v="300"/>
    <x v="6"/>
    <m/>
    <m/>
    <m/>
    <n v="0"/>
  </r>
  <r>
    <x v="116"/>
    <x v="4"/>
    <n v="1"/>
    <n v="0"/>
    <n v="1"/>
    <n v="0"/>
    <n v="7.5"/>
    <n v="6.5"/>
    <n v="2"/>
    <x v="7"/>
    <n v="130"/>
    <n v="130"/>
    <n v="300"/>
    <n v="300"/>
    <x v="6"/>
    <m/>
    <m/>
    <m/>
    <n v="0"/>
  </r>
  <r>
    <x v="116"/>
    <x v="4"/>
    <n v="1"/>
    <n v="0"/>
    <n v="1"/>
    <n v="0"/>
    <n v="8"/>
    <n v="7"/>
    <n v="1"/>
    <x v="9"/>
    <n v="137.5"/>
    <n v="137.5"/>
    <n v="300"/>
    <n v="300"/>
    <x v="6"/>
    <m/>
    <m/>
    <m/>
    <n v="0"/>
  </r>
  <r>
    <x v="116"/>
    <x v="4"/>
    <n v="1"/>
    <n v="0"/>
    <n v="1"/>
    <n v="0"/>
    <n v="7.5"/>
    <n v="7.5"/>
    <n v="5"/>
    <x v="3"/>
    <n v="127.5"/>
    <n v="127.5"/>
    <n v="300"/>
    <n v="300"/>
    <x v="6"/>
    <m/>
    <m/>
    <m/>
    <n v="0"/>
  </r>
  <r>
    <x v="116"/>
    <x v="10"/>
    <n v="2"/>
    <n v="2"/>
    <n v="2"/>
    <n v="0"/>
    <n v="5"/>
    <n v="5"/>
    <n v="2"/>
    <x v="7"/>
    <n v="55"/>
    <n v="60"/>
    <n v="90"/>
    <n v="90"/>
    <x v="6"/>
    <s v="Pausé / TEMPO"/>
    <m/>
    <m/>
    <n v="0"/>
  </r>
  <r>
    <x v="116"/>
    <x v="10"/>
    <n v="2"/>
    <n v="2"/>
    <n v="2"/>
    <n v="0"/>
    <n v="6"/>
    <n v="5"/>
    <n v="2"/>
    <x v="7"/>
    <n v="75"/>
    <n v="75"/>
    <n v="120"/>
    <n v="120"/>
    <x v="6"/>
    <s v="Pausé / TEMPO"/>
    <m/>
    <m/>
    <n v="0"/>
  </r>
  <r>
    <x v="116"/>
    <x v="10"/>
    <n v="2"/>
    <n v="2"/>
    <n v="2"/>
    <n v="0"/>
    <n v="6"/>
    <n v="6"/>
    <n v="2"/>
    <x v="7"/>
    <n v="85"/>
    <n v="85"/>
    <n v="180"/>
    <n v="180"/>
    <x v="6"/>
    <s v="Pausé / TEMPO"/>
    <m/>
    <m/>
    <n v="0"/>
  </r>
  <r>
    <x v="116"/>
    <x v="10"/>
    <n v="2"/>
    <n v="2"/>
    <n v="2"/>
    <n v="0"/>
    <n v="6.5"/>
    <n v="7"/>
    <n v="2"/>
    <x v="7"/>
    <n v="95"/>
    <n v="95"/>
    <n v="180"/>
    <n v="180"/>
    <x v="6"/>
    <s v="Pausé / TEMPO"/>
    <m/>
    <m/>
    <n v="0"/>
  </r>
  <r>
    <x v="116"/>
    <x v="10"/>
    <n v="2"/>
    <n v="2"/>
    <n v="2"/>
    <n v="0"/>
    <n v="7.5"/>
    <n v="8"/>
    <n v="2"/>
    <x v="7"/>
    <n v="105"/>
    <n v="105"/>
    <n v="180"/>
    <n v="180"/>
    <x v="6"/>
    <s v="Pausé / TEMPO"/>
    <m/>
    <m/>
    <n v="0"/>
  </r>
  <r>
    <x v="116"/>
    <x v="0"/>
    <n v="1"/>
    <n v="3"/>
    <n v="1"/>
    <n v="0"/>
    <n v="5"/>
    <n v="5"/>
    <n v="1"/>
    <x v="9"/>
    <n v="35"/>
    <n v="35"/>
    <n v="90"/>
    <n v="90"/>
    <x v="6"/>
    <s v="Pausé / TEMPO"/>
    <m/>
    <m/>
    <n v="0"/>
  </r>
  <r>
    <x v="116"/>
    <x v="0"/>
    <n v="1"/>
    <n v="3"/>
    <n v="1"/>
    <n v="0"/>
    <n v="5"/>
    <n v="5"/>
    <n v="1"/>
    <x v="9"/>
    <n v="45"/>
    <n v="45"/>
    <n v="120"/>
    <n v="120"/>
    <x v="6"/>
    <s v="Pausé / TEMPO"/>
    <m/>
    <m/>
    <n v="0"/>
  </r>
  <r>
    <x v="116"/>
    <x v="0"/>
    <n v="1"/>
    <n v="3"/>
    <n v="1"/>
    <n v="0"/>
    <n v="6"/>
    <n v="5"/>
    <n v="1"/>
    <x v="9"/>
    <n v="50"/>
    <n v="50"/>
    <n v="180"/>
    <n v="180"/>
    <x v="6"/>
    <s v="Pausé / TEMPO"/>
    <m/>
    <m/>
    <n v="0"/>
  </r>
  <r>
    <x v="116"/>
    <x v="0"/>
    <n v="1"/>
    <n v="3"/>
    <n v="1"/>
    <n v="0"/>
    <n v="6.5"/>
    <n v="5"/>
    <n v="1"/>
    <x v="9"/>
    <n v="50"/>
    <n v="50"/>
    <n v="180"/>
    <n v="180"/>
    <x v="6"/>
    <s v="Pausé / TEMPO"/>
    <m/>
    <m/>
    <n v="0"/>
  </r>
  <r>
    <x v="116"/>
    <x v="0"/>
    <n v="1"/>
    <n v="3"/>
    <n v="1"/>
    <n v="0"/>
    <n v="6"/>
    <n v="6"/>
    <n v="1"/>
    <x v="9"/>
    <n v="50"/>
    <n v="50"/>
    <n v="1"/>
    <n v="1"/>
    <x v="6"/>
    <s v="Pausé / TEMPO"/>
    <m/>
    <m/>
    <n v="0"/>
  </r>
  <r>
    <x v="117"/>
    <x v="10"/>
    <n v="1"/>
    <n v="0"/>
    <n v="1"/>
    <n v="0"/>
    <n v="5"/>
    <n v="5"/>
    <n v="5"/>
    <x v="3"/>
    <n v="70"/>
    <n v="70"/>
    <n v="90"/>
    <n v="90"/>
    <x v="6"/>
    <m/>
    <m/>
    <m/>
    <n v="0"/>
  </r>
  <r>
    <x v="117"/>
    <x v="10"/>
    <n v="1"/>
    <n v="0"/>
    <n v="1"/>
    <n v="0"/>
    <n v="6"/>
    <n v="5"/>
    <n v="4"/>
    <x v="8"/>
    <n v="100"/>
    <n v="100"/>
    <n v="180"/>
    <n v="180"/>
    <x v="6"/>
    <m/>
    <m/>
    <m/>
    <n v="0"/>
  </r>
  <r>
    <x v="117"/>
    <x v="10"/>
    <n v="1"/>
    <n v="0"/>
    <n v="1"/>
    <n v="0"/>
    <n v="7.5"/>
    <n v="7"/>
    <n v="3"/>
    <x v="6"/>
    <n v="115"/>
    <n v="115"/>
    <n v="180"/>
    <n v="180"/>
    <x v="6"/>
    <m/>
    <m/>
    <m/>
    <n v="0"/>
  </r>
  <r>
    <x v="117"/>
    <x v="10"/>
    <n v="1"/>
    <n v="0"/>
    <n v="1"/>
    <n v="0"/>
    <n v="8"/>
    <n v="8"/>
    <n v="2"/>
    <x v="7"/>
    <n v="125"/>
    <n v="125"/>
    <n v="180"/>
    <n v="180"/>
    <x v="6"/>
    <m/>
    <m/>
    <m/>
    <n v="0"/>
  </r>
  <r>
    <x v="117"/>
    <x v="10"/>
    <n v="1"/>
    <n v="0"/>
    <n v="1"/>
    <n v="0"/>
    <n v="8.5"/>
    <n v="8.5"/>
    <n v="1"/>
    <x v="9"/>
    <n v="130"/>
    <n v="130"/>
    <n v="180"/>
    <n v="180"/>
    <x v="6"/>
    <m/>
    <m/>
    <m/>
    <n v="0"/>
  </r>
  <r>
    <x v="117"/>
    <x v="10"/>
    <n v="1"/>
    <n v="0"/>
    <n v="1"/>
    <n v="0"/>
    <n v="7.5"/>
    <n v="7.5"/>
    <n v="3"/>
    <x v="6"/>
    <n v="120"/>
    <n v="120"/>
    <n v="180"/>
    <n v="180"/>
    <x v="6"/>
    <m/>
    <m/>
    <m/>
    <n v="0"/>
  </r>
  <r>
    <x v="117"/>
    <x v="10"/>
    <n v="1"/>
    <n v="0"/>
    <n v="1"/>
    <n v="0"/>
    <n v="8"/>
    <n v="8.5"/>
    <n v="3"/>
    <x v="6"/>
    <n v="120"/>
    <n v="120"/>
    <n v="180"/>
    <n v="180"/>
    <x v="6"/>
    <m/>
    <m/>
    <m/>
    <n v="0"/>
  </r>
  <r>
    <x v="117"/>
    <x v="10"/>
    <n v="1"/>
    <n v="0"/>
    <n v="1"/>
    <n v="0"/>
    <n v="8.5"/>
    <n v="9"/>
    <n v="3"/>
    <x v="6"/>
    <n v="120"/>
    <n v="120"/>
    <n v="300"/>
    <n v="300"/>
    <x v="6"/>
    <m/>
    <m/>
    <m/>
    <n v="0"/>
  </r>
  <r>
    <x v="117"/>
    <x v="1"/>
    <n v="1"/>
    <n v="0"/>
    <n v="1"/>
    <n v="0"/>
    <n v="6"/>
    <n v="6"/>
    <m/>
    <x v="14"/>
    <m/>
    <n v="0"/>
    <n v="90"/>
    <n v="90"/>
    <x v="6"/>
    <m/>
    <m/>
    <m/>
    <n v="0"/>
  </r>
  <r>
    <x v="117"/>
    <x v="1"/>
    <n v="1"/>
    <n v="0"/>
    <n v="1"/>
    <n v="0"/>
    <n v="8"/>
    <n v="8"/>
    <m/>
    <x v="14"/>
    <m/>
    <n v="0"/>
    <n v="90"/>
    <n v="90"/>
    <x v="6"/>
    <m/>
    <m/>
    <m/>
    <n v="0"/>
  </r>
  <r>
    <x v="117"/>
    <x v="1"/>
    <n v="1"/>
    <n v="0"/>
    <n v="1"/>
    <n v="0"/>
    <n v="9"/>
    <n v="9"/>
    <m/>
    <x v="14"/>
    <m/>
    <n v="0"/>
    <n v="120"/>
    <n v="120"/>
    <x v="6"/>
    <m/>
    <m/>
    <m/>
    <n v="0"/>
  </r>
  <r>
    <x v="117"/>
    <x v="11"/>
    <n v="1"/>
    <n v="0"/>
    <n v="1"/>
    <n v="0"/>
    <n v="6"/>
    <n v="6"/>
    <m/>
    <x v="14"/>
    <m/>
    <n v="0"/>
    <n v="10"/>
    <n v="10"/>
    <x v="6"/>
    <s v="SUPER7"/>
    <m/>
    <m/>
    <n v="0"/>
  </r>
  <r>
    <x v="117"/>
    <x v="18"/>
    <n v="1"/>
    <n v="0"/>
    <n v="1"/>
    <n v="0"/>
    <n v="6"/>
    <n v="6"/>
    <m/>
    <x v="14"/>
    <m/>
    <n v="0"/>
    <n v="120"/>
    <n v="120"/>
    <x v="6"/>
    <s v="SUPER7"/>
    <m/>
    <m/>
    <n v="0"/>
  </r>
  <r>
    <x v="117"/>
    <x v="11"/>
    <n v="1"/>
    <n v="0"/>
    <n v="1"/>
    <n v="0"/>
    <n v="8"/>
    <n v="8"/>
    <m/>
    <x v="14"/>
    <m/>
    <n v="0"/>
    <n v="10"/>
    <n v="10"/>
    <x v="6"/>
    <s v="SUPER7"/>
    <m/>
    <m/>
    <n v="0"/>
  </r>
  <r>
    <x v="117"/>
    <x v="18"/>
    <n v="1"/>
    <n v="0"/>
    <n v="1"/>
    <n v="0"/>
    <n v="8"/>
    <n v="8"/>
    <m/>
    <x v="14"/>
    <m/>
    <n v="0"/>
    <n v="120"/>
    <n v="120"/>
    <x v="6"/>
    <s v="SUPER7"/>
    <m/>
    <m/>
    <n v="0"/>
  </r>
  <r>
    <x v="117"/>
    <x v="11"/>
    <n v="1"/>
    <n v="0"/>
    <n v="1"/>
    <n v="0"/>
    <n v="9"/>
    <n v="9"/>
    <m/>
    <x v="14"/>
    <m/>
    <n v="0"/>
    <n v="10"/>
    <n v="10"/>
    <x v="6"/>
    <s v="SUPER7"/>
    <m/>
    <m/>
    <n v="0"/>
  </r>
  <r>
    <x v="117"/>
    <x v="18"/>
    <n v="1"/>
    <n v="0"/>
    <n v="1"/>
    <n v="0"/>
    <n v="9"/>
    <n v="9"/>
    <m/>
    <x v="14"/>
    <m/>
    <n v="0"/>
    <n v="120"/>
    <n v="120"/>
    <x v="6"/>
    <s v="SUPER7"/>
    <m/>
    <m/>
    <n v="0"/>
  </r>
  <r>
    <x v="117"/>
    <x v="38"/>
    <n v="1"/>
    <n v="0"/>
    <n v="1"/>
    <n v="0"/>
    <n v="6"/>
    <n v="6"/>
    <m/>
    <x v="14"/>
    <m/>
    <n v="0"/>
    <n v="10"/>
    <n v="10"/>
    <x v="6"/>
    <s v="SUPER7"/>
    <m/>
    <m/>
    <n v="0"/>
  </r>
  <r>
    <x v="117"/>
    <x v="39"/>
    <n v="1"/>
    <n v="0"/>
    <n v="1"/>
    <n v="0"/>
    <n v="6"/>
    <n v="6"/>
    <m/>
    <x v="14"/>
    <m/>
    <n v="0"/>
    <n v="120"/>
    <n v="120"/>
    <x v="6"/>
    <s v="SUPER7"/>
    <m/>
    <m/>
    <n v="0"/>
  </r>
  <r>
    <x v="117"/>
    <x v="38"/>
    <n v="1"/>
    <n v="0"/>
    <n v="1"/>
    <n v="0"/>
    <n v="9"/>
    <n v="9"/>
    <m/>
    <x v="14"/>
    <m/>
    <n v="0"/>
    <n v="10"/>
    <n v="10"/>
    <x v="6"/>
    <s v="SUPER7"/>
    <m/>
    <m/>
    <n v="0"/>
  </r>
  <r>
    <x v="117"/>
    <x v="39"/>
    <n v="1"/>
    <n v="0"/>
    <n v="1"/>
    <n v="0"/>
    <n v="9"/>
    <n v="9"/>
    <m/>
    <x v="14"/>
    <m/>
    <n v="0"/>
    <n v="120"/>
    <n v="120"/>
    <x v="6"/>
    <s v="SUPER7"/>
    <m/>
    <m/>
    <n v="0"/>
  </r>
  <r>
    <x v="117"/>
    <x v="38"/>
    <n v="1"/>
    <n v="0"/>
    <n v="1"/>
    <n v="0"/>
    <n v="9"/>
    <n v="9"/>
    <m/>
    <x v="14"/>
    <m/>
    <n v="0"/>
    <n v="10"/>
    <n v="10"/>
    <x v="6"/>
    <s v="SUPER7"/>
    <m/>
    <m/>
    <n v="0"/>
  </r>
  <r>
    <x v="117"/>
    <x v="39"/>
    <n v="1"/>
    <n v="0"/>
    <n v="1"/>
    <n v="0"/>
    <n v="9"/>
    <n v="9"/>
    <m/>
    <x v="14"/>
    <m/>
    <n v="0"/>
    <n v="1"/>
    <n v="1"/>
    <x v="6"/>
    <s v="SUPER7"/>
    <m/>
    <m/>
    <n v="0"/>
  </r>
  <r>
    <x v="118"/>
    <x v="0"/>
    <n v="1"/>
    <n v="0"/>
    <n v="1"/>
    <n v="0"/>
    <n v="5"/>
    <n v="5"/>
    <n v="5"/>
    <x v="3"/>
    <n v="40"/>
    <n v="40"/>
    <n v="90"/>
    <n v="90"/>
    <x v="6"/>
    <m/>
    <m/>
    <m/>
    <n v="0"/>
  </r>
  <r>
    <x v="118"/>
    <x v="0"/>
    <n v="1"/>
    <n v="0"/>
    <n v="1"/>
    <n v="0"/>
    <n v="6"/>
    <n v="5.5"/>
    <n v="4"/>
    <x v="8"/>
    <n v="50"/>
    <n v="50"/>
    <n v="120"/>
    <n v="120"/>
    <x v="6"/>
    <m/>
    <m/>
    <m/>
    <n v="0"/>
  </r>
  <r>
    <x v="118"/>
    <x v="0"/>
    <n v="1"/>
    <n v="0"/>
    <n v="1"/>
    <n v="0"/>
    <n v="7"/>
    <n v="7"/>
    <n v="3"/>
    <x v="6"/>
    <n v="60"/>
    <n v="60"/>
    <n v="300"/>
    <n v="300"/>
    <x v="6"/>
    <m/>
    <m/>
    <m/>
    <n v="0"/>
  </r>
  <r>
    <x v="118"/>
    <x v="0"/>
    <n v="1"/>
    <n v="0"/>
    <n v="1"/>
    <n v="0"/>
    <n v="7.5"/>
    <n v="7.5"/>
    <n v="2"/>
    <x v="7"/>
    <n v="65"/>
    <n v="65"/>
    <n v="300"/>
    <n v="300"/>
    <x v="6"/>
    <m/>
    <m/>
    <m/>
    <n v="0"/>
  </r>
  <r>
    <x v="118"/>
    <x v="0"/>
    <n v="1"/>
    <n v="0"/>
    <n v="1"/>
    <n v="0"/>
    <n v="9"/>
    <n v="8.5"/>
    <n v="1"/>
    <x v="9"/>
    <n v="70"/>
    <n v="70"/>
    <n v="300"/>
    <n v="300"/>
    <x v="6"/>
    <m/>
    <m/>
    <m/>
    <n v="0"/>
  </r>
  <r>
    <x v="118"/>
    <x v="0"/>
    <n v="1"/>
    <n v="0"/>
    <n v="1"/>
    <n v="0"/>
    <n v="8.5"/>
    <n v="10"/>
    <n v="5"/>
    <x v="3"/>
    <m/>
    <n v="65"/>
    <n v="300"/>
    <n v="300"/>
    <x v="6"/>
    <m/>
    <m/>
    <m/>
    <n v="0"/>
  </r>
  <r>
    <x v="118"/>
    <x v="0"/>
    <n v="1"/>
    <n v="0"/>
    <n v="1"/>
    <n v="0"/>
    <n v="9"/>
    <n v="8.5"/>
    <n v="2"/>
    <x v="7"/>
    <m/>
    <n v="67.5"/>
    <n v="300"/>
    <n v="300"/>
    <x v="6"/>
    <m/>
    <m/>
    <m/>
    <n v="0"/>
  </r>
  <r>
    <x v="118"/>
    <x v="20"/>
    <n v="1"/>
    <n v="0"/>
    <n v="1"/>
    <n v="0"/>
    <n v="6"/>
    <n v="6"/>
    <m/>
    <x v="1"/>
    <m/>
    <n v="52"/>
    <n v="90"/>
    <n v="90"/>
    <x v="6"/>
    <m/>
    <m/>
    <m/>
    <n v="0"/>
  </r>
  <r>
    <x v="118"/>
    <x v="20"/>
    <n v="1"/>
    <n v="0"/>
    <n v="1"/>
    <n v="0"/>
    <n v="9"/>
    <n v="9"/>
    <m/>
    <x v="1"/>
    <m/>
    <n v="59"/>
    <n v="90"/>
    <n v="90"/>
    <x v="6"/>
    <m/>
    <m/>
    <m/>
    <n v="0"/>
  </r>
  <r>
    <x v="118"/>
    <x v="20"/>
    <n v="1"/>
    <n v="0"/>
    <n v="1"/>
    <n v="0"/>
    <n v="9"/>
    <n v="9"/>
    <m/>
    <x v="8"/>
    <m/>
    <n v="66"/>
    <n v="120"/>
    <n v="120"/>
    <x v="6"/>
    <m/>
    <m/>
    <m/>
    <n v="0"/>
  </r>
  <r>
    <x v="118"/>
    <x v="40"/>
    <n v="1"/>
    <n v="0"/>
    <n v="1"/>
    <n v="0"/>
    <n v="6"/>
    <n v="6"/>
    <m/>
    <x v="2"/>
    <m/>
    <n v="9"/>
    <n v="10"/>
    <n v="10"/>
    <x v="6"/>
    <s v="SUPER7"/>
    <m/>
    <m/>
    <n v="0"/>
  </r>
  <r>
    <x v="118"/>
    <x v="41"/>
    <n v="1"/>
    <n v="0"/>
    <n v="1"/>
    <n v="0"/>
    <n v="6"/>
    <n v="6"/>
    <m/>
    <x v="12"/>
    <m/>
    <n v="9"/>
    <n v="120"/>
    <n v="120"/>
    <x v="6"/>
    <s v="SUPER7"/>
    <m/>
    <m/>
    <n v="0"/>
  </r>
  <r>
    <x v="118"/>
    <x v="40"/>
    <n v="1"/>
    <n v="0"/>
    <n v="1"/>
    <n v="0"/>
    <n v="7"/>
    <n v="7"/>
    <m/>
    <x v="1"/>
    <m/>
    <n v="14"/>
    <n v="10"/>
    <n v="10"/>
    <x v="6"/>
    <s v="SUPER7"/>
    <m/>
    <m/>
    <n v="0"/>
  </r>
  <r>
    <x v="118"/>
    <x v="41"/>
    <n v="1"/>
    <n v="0"/>
    <n v="1"/>
    <n v="0"/>
    <n v="7"/>
    <n v="7"/>
    <m/>
    <x v="1"/>
    <m/>
    <n v="14"/>
    <n v="120"/>
    <n v="120"/>
    <x v="6"/>
    <s v="SUPER7"/>
    <m/>
    <m/>
    <n v="0"/>
  </r>
  <r>
    <x v="118"/>
    <x v="40"/>
    <n v="1"/>
    <n v="0"/>
    <n v="1"/>
    <n v="0"/>
    <n v="9"/>
    <n v="9"/>
    <m/>
    <x v="1"/>
    <m/>
    <n v="18"/>
    <n v="10"/>
    <n v="10"/>
    <x v="6"/>
    <s v="SUPER7"/>
    <m/>
    <m/>
    <n v="0"/>
  </r>
  <r>
    <x v="118"/>
    <x v="41"/>
    <n v="1"/>
    <n v="0"/>
    <n v="1"/>
    <n v="0"/>
    <n v="9"/>
    <n v="9"/>
    <m/>
    <x v="3"/>
    <m/>
    <n v="18"/>
    <n v="120"/>
    <n v="120"/>
    <x v="6"/>
    <s v="SUPER7"/>
    <m/>
    <m/>
    <n v="0"/>
  </r>
  <r>
    <x v="118"/>
    <x v="36"/>
    <n v="1"/>
    <n v="0"/>
    <n v="1"/>
    <n v="0"/>
    <n v="6"/>
    <n v="6"/>
    <m/>
    <x v="2"/>
    <m/>
    <n v="45"/>
    <n v="10"/>
    <n v="10"/>
    <x v="6"/>
    <s v="SUPER7"/>
    <m/>
    <m/>
    <n v="0"/>
  </r>
  <r>
    <x v="118"/>
    <x v="37"/>
    <n v="1"/>
    <n v="0"/>
    <n v="1"/>
    <n v="0"/>
    <n v="6"/>
    <n v="6"/>
    <m/>
    <x v="2"/>
    <m/>
    <n v="45"/>
    <n v="120"/>
    <n v="120"/>
    <x v="6"/>
    <s v="SUPER7"/>
    <m/>
    <m/>
    <n v="0"/>
  </r>
  <r>
    <x v="118"/>
    <x v="36"/>
    <n v="1"/>
    <n v="0"/>
    <n v="1"/>
    <n v="0"/>
    <n v="9"/>
    <n v="9"/>
    <m/>
    <x v="2"/>
    <m/>
    <n v="59"/>
    <n v="10"/>
    <n v="10"/>
    <x v="6"/>
    <s v="SUPER7"/>
    <m/>
    <m/>
    <n v="0"/>
  </r>
  <r>
    <x v="118"/>
    <x v="37"/>
    <n v="1"/>
    <n v="0"/>
    <n v="1"/>
    <n v="0"/>
    <n v="9"/>
    <n v="9"/>
    <m/>
    <x v="2"/>
    <m/>
    <n v="59"/>
    <n v="120"/>
    <n v="120"/>
    <x v="6"/>
    <s v="SUPER7"/>
    <m/>
    <m/>
    <n v="0"/>
  </r>
  <r>
    <x v="118"/>
    <x v="36"/>
    <n v="1"/>
    <n v="0"/>
    <n v="1"/>
    <n v="0"/>
    <n v="9"/>
    <n v="9"/>
    <m/>
    <x v="1"/>
    <m/>
    <n v="66"/>
    <n v="10"/>
    <n v="10"/>
    <x v="6"/>
    <s v="SUPER7"/>
    <m/>
    <m/>
    <n v="0"/>
  </r>
  <r>
    <x v="118"/>
    <x v="37"/>
    <n v="1"/>
    <n v="0"/>
    <n v="1"/>
    <n v="0"/>
    <n v="9"/>
    <n v="9"/>
    <m/>
    <x v="5"/>
    <m/>
    <n v="66"/>
    <n v="120"/>
    <n v="120"/>
    <x v="6"/>
    <s v="SUPER7"/>
    <m/>
    <m/>
    <n v="0"/>
  </r>
  <r>
    <x v="118"/>
    <x v="42"/>
    <n v="1"/>
    <n v="0"/>
    <n v="1"/>
    <n v="0"/>
    <n v="6"/>
    <n v="6"/>
    <m/>
    <x v="2"/>
    <m/>
    <n v="6"/>
    <n v="90"/>
    <n v="90"/>
    <x v="6"/>
    <m/>
    <m/>
    <m/>
    <n v="0"/>
  </r>
  <r>
    <x v="118"/>
    <x v="42"/>
    <n v="1"/>
    <n v="0"/>
    <n v="1"/>
    <n v="0"/>
    <n v="8"/>
    <n v="8"/>
    <m/>
    <x v="10"/>
    <m/>
    <n v="8"/>
    <n v="90"/>
    <n v="90"/>
    <x v="6"/>
    <m/>
    <m/>
    <m/>
    <n v="0"/>
  </r>
  <r>
    <x v="118"/>
    <x v="42"/>
    <n v="1"/>
    <n v="0"/>
    <n v="1"/>
    <n v="0"/>
    <n v="9"/>
    <n v="9"/>
    <m/>
    <x v="1"/>
    <m/>
    <n v="8"/>
    <n v="90"/>
    <n v="90"/>
    <x v="6"/>
    <m/>
    <m/>
    <m/>
    <n v="0"/>
  </r>
  <r>
    <x v="118"/>
    <x v="42"/>
    <n v="1"/>
    <n v="0"/>
    <n v="1"/>
    <n v="0"/>
    <n v="9"/>
    <n v="9"/>
    <m/>
    <x v="3"/>
    <m/>
    <n v="10"/>
    <n v="1"/>
    <n v="1"/>
    <x v="6"/>
    <m/>
    <m/>
    <m/>
    <n v="0"/>
  </r>
  <r>
    <x v="119"/>
    <x v="4"/>
    <n v="1"/>
    <n v="0"/>
    <n v="1"/>
    <n v="0"/>
    <n v="5"/>
    <n v="5"/>
    <n v="8"/>
    <x v="1"/>
    <n v="70"/>
    <n v="70"/>
    <n v="120"/>
    <n v="120"/>
    <x v="6"/>
    <s v="RDL"/>
    <m/>
    <m/>
    <n v="0"/>
  </r>
  <r>
    <x v="119"/>
    <x v="4"/>
    <n v="1"/>
    <n v="0"/>
    <n v="1"/>
    <n v="0"/>
    <n v="7"/>
    <n v="6"/>
    <n v="6"/>
    <x v="5"/>
    <n v="80"/>
    <n v="80"/>
    <n v="120"/>
    <n v="120"/>
    <x v="6"/>
    <s v="RDL"/>
    <m/>
    <m/>
    <n v="0"/>
  </r>
  <r>
    <x v="119"/>
    <x v="4"/>
    <n v="1"/>
    <n v="0"/>
    <n v="1"/>
    <n v="0"/>
    <n v="7.5"/>
    <n v="7"/>
    <n v="5"/>
    <x v="3"/>
    <n v="90"/>
    <n v="90"/>
    <n v="120"/>
    <n v="120"/>
    <x v="6"/>
    <s v="RDL"/>
    <m/>
    <m/>
    <n v="0"/>
  </r>
  <r>
    <x v="119"/>
    <x v="4"/>
    <n v="1"/>
    <n v="0"/>
    <n v="1"/>
    <n v="0"/>
    <n v="8.5"/>
    <n v="7"/>
    <n v="3"/>
    <x v="6"/>
    <n v="100"/>
    <n v="100"/>
    <n v="120"/>
    <n v="120"/>
    <x v="6"/>
    <s v="RDL"/>
    <m/>
    <m/>
    <n v="0"/>
  </r>
  <r>
    <x v="119"/>
    <x v="4"/>
    <n v="1"/>
    <n v="0"/>
    <n v="1"/>
    <n v="0"/>
    <n v="9"/>
    <n v="7.5"/>
    <n v="3"/>
    <x v="6"/>
    <n v="110"/>
    <n v="110"/>
    <n v="120"/>
    <n v="120"/>
    <x v="6"/>
    <s v="RDL"/>
    <m/>
    <m/>
    <n v="0"/>
  </r>
  <r>
    <x v="119"/>
    <x v="0"/>
    <n v="1"/>
    <n v="0"/>
    <n v="1"/>
    <n v="0"/>
    <n v="5"/>
    <n v="5"/>
    <n v="2"/>
    <x v="7"/>
    <n v="35"/>
    <n v="35"/>
    <n v="120"/>
    <n v="120"/>
    <x v="6"/>
    <m/>
    <m/>
    <m/>
    <n v="0"/>
  </r>
  <r>
    <x v="119"/>
    <x v="0"/>
    <n v="1"/>
    <n v="0"/>
    <n v="1"/>
    <n v="0"/>
    <n v="7"/>
    <n v="5"/>
    <n v="2"/>
    <x v="7"/>
    <n v="45"/>
    <n v="45"/>
    <n v="120"/>
    <n v="120"/>
    <x v="6"/>
    <m/>
    <m/>
    <m/>
    <n v="0"/>
  </r>
  <r>
    <x v="119"/>
    <x v="0"/>
    <n v="1"/>
    <n v="0"/>
    <n v="1"/>
    <n v="0"/>
    <n v="7"/>
    <n v="5"/>
    <n v="2"/>
    <x v="7"/>
    <n v="55"/>
    <n v="55"/>
    <n v="180"/>
    <n v="180"/>
    <x v="6"/>
    <m/>
    <m/>
    <m/>
    <n v="0"/>
  </r>
  <r>
    <x v="119"/>
    <x v="0"/>
    <n v="1"/>
    <n v="0"/>
    <n v="1"/>
    <n v="0"/>
    <n v="9"/>
    <n v="7"/>
    <n v="2"/>
    <x v="7"/>
    <n v="60"/>
    <n v="60"/>
    <n v="180"/>
    <n v="180"/>
    <x v="6"/>
    <m/>
    <m/>
    <m/>
    <n v="0"/>
  </r>
  <r>
    <x v="119"/>
    <x v="0"/>
    <n v="1"/>
    <n v="0"/>
    <n v="1"/>
    <n v="0"/>
    <n v="9"/>
    <n v="7.5"/>
    <n v="2"/>
    <x v="7"/>
    <n v="60"/>
    <n v="60"/>
    <n v="180"/>
    <n v="180"/>
    <x v="6"/>
    <m/>
    <m/>
    <m/>
    <n v="0"/>
  </r>
  <r>
    <x v="119"/>
    <x v="14"/>
    <n v="1"/>
    <n v="0"/>
    <n v="1"/>
    <n v="0"/>
    <n v="7"/>
    <n v="7"/>
    <m/>
    <x v="2"/>
    <m/>
    <n v="18"/>
    <n v="120"/>
    <n v="120"/>
    <x v="6"/>
    <m/>
    <m/>
    <m/>
    <n v="0"/>
  </r>
  <r>
    <x v="119"/>
    <x v="14"/>
    <n v="1"/>
    <n v="0"/>
    <n v="1"/>
    <n v="0"/>
    <n v="8"/>
    <n v="8"/>
    <m/>
    <x v="1"/>
    <m/>
    <n v="25"/>
    <n v="120"/>
    <n v="120"/>
    <x v="6"/>
    <m/>
    <m/>
    <m/>
    <n v="0"/>
  </r>
  <r>
    <x v="119"/>
    <x v="14"/>
    <n v="1"/>
    <n v="0"/>
    <n v="1"/>
    <n v="0"/>
    <n v="9"/>
    <n v="9"/>
    <m/>
    <x v="5"/>
    <m/>
    <n v="27.3"/>
    <n v="120"/>
    <n v="120"/>
    <x v="6"/>
    <m/>
    <m/>
    <m/>
    <n v="0"/>
  </r>
  <r>
    <x v="119"/>
    <x v="7"/>
    <n v="1"/>
    <n v="0"/>
    <n v="1"/>
    <n v="0"/>
    <n v="7"/>
    <n v="7"/>
    <m/>
    <x v="0"/>
    <m/>
    <n v="18"/>
    <n v="120"/>
    <n v="120"/>
    <x v="6"/>
    <m/>
    <m/>
    <m/>
    <n v="0"/>
  </r>
  <r>
    <x v="119"/>
    <x v="7"/>
    <n v="1"/>
    <n v="0"/>
    <n v="1"/>
    <n v="0"/>
    <n v="8"/>
    <n v="8"/>
    <m/>
    <x v="1"/>
    <m/>
    <n v="22"/>
    <n v="120"/>
    <n v="120"/>
    <x v="6"/>
    <m/>
    <m/>
    <m/>
    <n v="0"/>
  </r>
  <r>
    <x v="119"/>
    <x v="7"/>
    <n v="1"/>
    <n v="0"/>
    <n v="1"/>
    <n v="0"/>
    <n v="9"/>
    <n v="9"/>
    <m/>
    <x v="1"/>
    <m/>
    <n v="24"/>
    <n v="120"/>
    <n v="120"/>
    <x v="6"/>
    <m/>
    <m/>
    <m/>
    <n v="0"/>
  </r>
  <r>
    <x v="119"/>
    <x v="43"/>
    <n v="1"/>
    <n v="0"/>
    <n v="1"/>
    <n v="0"/>
    <n v="7"/>
    <n v="7"/>
    <m/>
    <x v="2"/>
    <m/>
    <n v="8"/>
    <n v="120"/>
    <n v="120"/>
    <x v="6"/>
    <m/>
    <m/>
    <m/>
    <n v="0"/>
  </r>
  <r>
    <x v="119"/>
    <x v="43"/>
    <n v="1"/>
    <n v="0"/>
    <n v="1"/>
    <n v="0"/>
    <n v="8"/>
    <n v="8"/>
    <m/>
    <x v="1"/>
    <m/>
    <n v="10"/>
    <n v="120"/>
    <n v="120"/>
    <x v="6"/>
    <m/>
    <m/>
    <m/>
    <n v="0"/>
  </r>
  <r>
    <x v="119"/>
    <x v="43"/>
    <n v="1"/>
    <n v="0"/>
    <n v="1"/>
    <n v="0"/>
    <n v="9"/>
    <n v="9"/>
    <m/>
    <x v="5"/>
    <m/>
    <n v="12"/>
    <n v="1"/>
    <n v="1"/>
    <x v="6"/>
    <m/>
    <m/>
    <m/>
    <n v="0"/>
  </r>
  <r>
    <x v="120"/>
    <x v="4"/>
    <n v="1"/>
    <n v="0"/>
    <n v="1"/>
    <n v="0"/>
    <n v="5"/>
    <n v="5"/>
    <n v="5"/>
    <x v="3"/>
    <n v="70"/>
    <n v="70"/>
    <n v="90"/>
    <n v="90"/>
    <x v="6"/>
    <m/>
    <m/>
    <m/>
    <n v="0"/>
  </r>
  <r>
    <x v="120"/>
    <x v="4"/>
    <n v="1"/>
    <n v="0"/>
    <n v="1"/>
    <n v="0"/>
    <n v="7"/>
    <n v="6"/>
    <n v="4"/>
    <x v="8"/>
    <n v="110"/>
    <n v="110"/>
    <n v="120"/>
    <n v="120"/>
    <x v="6"/>
    <m/>
    <m/>
    <m/>
    <n v="0"/>
  </r>
  <r>
    <x v="120"/>
    <x v="4"/>
    <n v="1"/>
    <n v="0"/>
    <n v="1"/>
    <n v="0"/>
    <n v="8"/>
    <n v="7"/>
    <n v="3"/>
    <x v="6"/>
    <n v="125"/>
    <n v="125"/>
    <n v="300"/>
    <n v="300"/>
    <x v="6"/>
    <m/>
    <m/>
    <m/>
    <n v="0"/>
  </r>
  <r>
    <x v="120"/>
    <x v="4"/>
    <n v="1"/>
    <n v="0"/>
    <n v="1"/>
    <n v="0"/>
    <n v="8.5"/>
    <n v="7.5"/>
    <n v="2"/>
    <x v="7"/>
    <n v="135"/>
    <n v="135"/>
    <n v="300"/>
    <n v="300"/>
    <x v="6"/>
    <m/>
    <m/>
    <m/>
    <n v="0"/>
  </r>
  <r>
    <x v="120"/>
    <x v="4"/>
    <n v="1"/>
    <n v="0"/>
    <n v="1"/>
    <n v="0"/>
    <n v="9"/>
    <n v="8"/>
    <n v="1"/>
    <x v="9"/>
    <n v="145"/>
    <n v="145"/>
    <n v="300"/>
    <n v="300"/>
    <x v="6"/>
    <m/>
    <m/>
    <m/>
    <n v="0"/>
  </r>
  <r>
    <x v="120"/>
    <x v="4"/>
    <n v="1"/>
    <n v="0"/>
    <n v="1"/>
    <n v="0"/>
    <n v="8.5"/>
    <n v="9.5"/>
    <n v="5"/>
    <x v="3"/>
    <n v="135"/>
    <n v="135"/>
    <n v="300"/>
    <n v="300"/>
    <x v="6"/>
    <m/>
    <m/>
    <m/>
    <n v="0"/>
  </r>
  <r>
    <x v="120"/>
    <x v="10"/>
    <n v="2"/>
    <n v="2"/>
    <n v="2"/>
    <n v="0"/>
    <n v="5"/>
    <n v="5"/>
    <n v="2"/>
    <x v="7"/>
    <n v="60"/>
    <n v="60"/>
    <n v="90"/>
    <n v="90"/>
    <x v="6"/>
    <s v="Pausé / TEMPO"/>
    <m/>
    <m/>
    <n v="0"/>
  </r>
  <r>
    <x v="120"/>
    <x v="10"/>
    <n v="2"/>
    <n v="2"/>
    <n v="2"/>
    <n v="0"/>
    <n v="7"/>
    <n v="6"/>
    <n v="2"/>
    <x v="7"/>
    <n v="80"/>
    <n v="80"/>
    <n v="120"/>
    <n v="120"/>
    <x v="6"/>
    <s v="Pausé / TEMPO"/>
    <m/>
    <m/>
    <n v="0"/>
  </r>
  <r>
    <x v="120"/>
    <x v="10"/>
    <n v="2"/>
    <n v="2"/>
    <n v="2"/>
    <n v="0"/>
    <n v="7"/>
    <n v="7"/>
    <n v="2"/>
    <x v="7"/>
    <n v="90"/>
    <n v="90"/>
    <n v="180"/>
    <n v="180"/>
    <x v="6"/>
    <s v="Pausé / TEMPO"/>
    <m/>
    <m/>
    <n v="0"/>
  </r>
  <r>
    <x v="120"/>
    <x v="10"/>
    <n v="2"/>
    <n v="2"/>
    <n v="2"/>
    <n v="0"/>
    <n v="7.5"/>
    <n v="7.5"/>
    <n v="2"/>
    <x v="7"/>
    <n v="100"/>
    <n v="100"/>
    <n v="180"/>
    <n v="180"/>
    <x v="6"/>
    <s v="Pausé / TEMPO"/>
    <m/>
    <m/>
    <n v="0"/>
  </r>
  <r>
    <x v="120"/>
    <x v="10"/>
    <n v="2"/>
    <n v="2"/>
    <n v="2"/>
    <n v="0"/>
    <n v="8.5"/>
    <n v="8"/>
    <n v="2"/>
    <x v="7"/>
    <n v="110"/>
    <n v="110"/>
    <n v="180"/>
    <n v="180"/>
    <x v="6"/>
    <s v="Pausé / TEMPO"/>
    <m/>
    <m/>
    <n v="0"/>
  </r>
  <r>
    <x v="120"/>
    <x v="0"/>
    <n v="1"/>
    <n v="3"/>
    <n v="1"/>
    <n v="0"/>
    <n v="5"/>
    <n v="5"/>
    <n v="1"/>
    <x v="9"/>
    <n v="40"/>
    <n v="40"/>
    <n v="90"/>
    <n v="90"/>
    <x v="6"/>
    <s v="Pausé / TEMPO"/>
    <m/>
    <m/>
    <n v="0"/>
  </r>
  <r>
    <x v="120"/>
    <x v="0"/>
    <n v="1"/>
    <n v="3"/>
    <n v="1"/>
    <n v="0"/>
    <n v="6"/>
    <n v="5"/>
    <n v="1"/>
    <x v="9"/>
    <n v="50"/>
    <n v="50"/>
    <n v="120"/>
    <n v="120"/>
    <x v="6"/>
    <s v="Pausé / TEMPO"/>
    <m/>
    <m/>
    <n v="0"/>
  </r>
  <r>
    <x v="120"/>
    <x v="0"/>
    <n v="1"/>
    <n v="3"/>
    <n v="1"/>
    <n v="0"/>
    <n v="6"/>
    <n v="5.5"/>
    <n v="1"/>
    <x v="9"/>
    <n v="55"/>
    <n v="55"/>
    <n v="180"/>
    <n v="180"/>
    <x v="6"/>
    <s v="Pausé / TEMPO"/>
    <m/>
    <m/>
    <n v="0"/>
  </r>
  <r>
    <x v="120"/>
    <x v="0"/>
    <n v="1"/>
    <n v="3"/>
    <n v="1"/>
    <n v="0"/>
    <n v="6.5"/>
    <n v="6"/>
    <n v="1"/>
    <x v="9"/>
    <n v="55"/>
    <n v="55"/>
    <n v="180"/>
    <n v="180"/>
    <x v="6"/>
    <s v="Pausé / TEMPO"/>
    <m/>
    <m/>
    <n v="0"/>
  </r>
  <r>
    <x v="120"/>
    <x v="0"/>
    <n v="1"/>
    <n v="3"/>
    <n v="1"/>
    <n v="0"/>
    <n v="7"/>
    <n v="6"/>
    <n v="1"/>
    <x v="9"/>
    <n v="55"/>
    <n v="55"/>
    <n v="1"/>
    <n v="1"/>
    <x v="6"/>
    <s v="Pausé / TEMPO"/>
    <m/>
    <m/>
    <n v="0"/>
  </r>
  <r>
    <x v="121"/>
    <x v="10"/>
    <n v="1"/>
    <n v="0"/>
    <n v="1"/>
    <n v="0"/>
    <n v="5"/>
    <n v="5"/>
    <n v="5"/>
    <x v="3"/>
    <n v="70"/>
    <n v="70"/>
    <n v="90"/>
    <n v="90"/>
    <x v="6"/>
    <m/>
    <m/>
    <m/>
    <n v="0"/>
  </r>
  <r>
    <x v="121"/>
    <x v="10"/>
    <n v="1"/>
    <n v="0"/>
    <n v="1"/>
    <n v="0"/>
    <n v="7"/>
    <n v="6.5"/>
    <n v="4"/>
    <x v="8"/>
    <n v="110"/>
    <n v="110"/>
    <n v="180"/>
    <n v="180"/>
    <x v="6"/>
    <m/>
    <m/>
    <m/>
    <n v="0"/>
  </r>
  <r>
    <x v="121"/>
    <x v="10"/>
    <n v="1"/>
    <n v="0"/>
    <n v="1"/>
    <n v="0"/>
    <n v="8.5"/>
    <n v="8"/>
    <n v="3"/>
    <x v="6"/>
    <n v="125"/>
    <n v="125"/>
    <n v="300"/>
    <n v="300"/>
    <x v="6"/>
    <m/>
    <m/>
    <m/>
    <n v="0"/>
  </r>
  <r>
    <x v="121"/>
    <x v="10"/>
    <n v="1"/>
    <n v="0"/>
    <n v="1"/>
    <n v="0"/>
    <n v="9"/>
    <n v="9"/>
    <n v="2"/>
    <x v="7"/>
    <n v="135"/>
    <n v="135"/>
    <n v="300"/>
    <n v="300"/>
    <x v="6"/>
    <m/>
    <m/>
    <m/>
    <n v="0"/>
  </r>
  <r>
    <x v="121"/>
    <x v="10"/>
    <n v="1"/>
    <n v="0"/>
    <n v="1"/>
    <n v="0"/>
    <n v="9.5"/>
    <n v="9"/>
    <n v="1"/>
    <x v="9"/>
    <n v="140"/>
    <n v="140"/>
    <n v="300"/>
    <n v="300"/>
    <x v="6"/>
    <m/>
    <m/>
    <m/>
    <n v="0"/>
  </r>
  <r>
    <x v="121"/>
    <x v="10"/>
    <n v="1"/>
    <n v="0"/>
    <n v="1"/>
    <n v="0"/>
    <n v="8.5"/>
    <n v="9.5"/>
    <n v="3"/>
    <x v="6"/>
    <n v="130"/>
    <n v="130"/>
    <n v="300"/>
    <n v="300"/>
    <x v="6"/>
    <m/>
    <m/>
    <m/>
    <n v="0"/>
  </r>
  <r>
    <x v="121"/>
    <x v="10"/>
    <n v="1"/>
    <n v="0"/>
    <n v="1"/>
    <n v="0"/>
    <n v="9"/>
    <n v="8.5"/>
    <n v="3"/>
    <x v="6"/>
    <n v="130"/>
    <n v="120"/>
    <n v="300"/>
    <n v="300"/>
    <x v="6"/>
    <m/>
    <m/>
    <m/>
    <n v="0"/>
  </r>
  <r>
    <x v="121"/>
    <x v="10"/>
    <n v="1"/>
    <n v="0"/>
    <n v="1"/>
    <n v="0"/>
    <n v="9.5"/>
    <n v="8"/>
    <n v="3"/>
    <x v="6"/>
    <n v="130"/>
    <n v="120"/>
    <n v="300"/>
    <n v="300"/>
    <x v="6"/>
    <m/>
    <m/>
    <m/>
    <n v="0"/>
  </r>
  <r>
    <x v="121"/>
    <x v="1"/>
    <n v="1"/>
    <n v="0"/>
    <n v="1"/>
    <n v="0"/>
    <n v="6"/>
    <n v="6"/>
    <m/>
    <x v="2"/>
    <m/>
    <n v="39"/>
    <n v="90"/>
    <n v="90"/>
    <x v="6"/>
    <m/>
    <m/>
    <m/>
    <n v="0"/>
  </r>
  <r>
    <x v="121"/>
    <x v="1"/>
    <n v="1"/>
    <n v="0"/>
    <n v="1"/>
    <n v="0"/>
    <n v="9"/>
    <n v="9"/>
    <m/>
    <x v="0"/>
    <m/>
    <n v="52"/>
    <n v="90"/>
    <n v="90"/>
    <x v="6"/>
    <m/>
    <m/>
    <m/>
    <n v="0"/>
  </r>
  <r>
    <x v="121"/>
    <x v="1"/>
    <n v="1"/>
    <n v="0"/>
    <n v="1"/>
    <n v="0"/>
    <n v="9"/>
    <n v="9"/>
    <m/>
    <x v="2"/>
    <m/>
    <n v="59"/>
    <n v="120"/>
    <n v="120"/>
    <x v="6"/>
    <m/>
    <m/>
    <m/>
    <n v="0"/>
  </r>
  <r>
    <x v="121"/>
    <x v="11"/>
    <n v="1"/>
    <n v="0"/>
    <n v="1"/>
    <n v="0"/>
    <n v="6"/>
    <n v="6"/>
    <m/>
    <x v="1"/>
    <m/>
    <n v="63"/>
    <n v="10"/>
    <n v="10"/>
    <x v="6"/>
    <s v="SUPER7"/>
    <m/>
    <m/>
    <n v="0"/>
  </r>
  <r>
    <x v="121"/>
    <x v="18"/>
    <n v="1"/>
    <n v="0"/>
    <n v="1"/>
    <n v="0"/>
    <n v="6"/>
    <n v="6"/>
    <m/>
    <x v="1"/>
    <m/>
    <n v="29"/>
    <n v="120"/>
    <n v="120"/>
    <x v="6"/>
    <s v="SUPER7"/>
    <m/>
    <m/>
    <n v="0"/>
  </r>
  <r>
    <x v="121"/>
    <x v="11"/>
    <n v="1"/>
    <n v="0"/>
    <n v="1"/>
    <n v="0"/>
    <n v="9"/>
    <n v="9"/>
    <m/>
    <x v="2"/>
    <m/>
    <n v="77"/>
    <n v="10"/>
    <n v="10"/>
    <x v="6"/>
    <s v="SUPER7"/>
    <m/>
    <m/>
    <n v="0"/>
  </r>
  <r>
    <x v="121"/>
    <x v="18"/>
    <n v="1"/>
    <n v="0"/>
    <n v="1"/>
    <n v="0"/>
    <n v="9"/>
    <n v="9"/>
    <m/>
    <x v="5"/>
    <m/>
    <n v="43"/>
    <n v="120"/>
    <n v="120"/>
    <x v="6"/>
    <s v="SUPER7"/>
    <m/>
    <m/>
    <n v="0"/>
  </r>
  <r>
    <x v="121"/>
    <x v="11"/>
    <n v="1"/>
    <n v="0"/>
    <n v="1"/>
    <n v="0"/>
    <n v="9"/>
    <n v="9"/>
    <m/>
    <x v="1"/>
    <m/>
    <n v="77"/>
    <n v="10"/>
    <n v="10"/>
    <x v="6"/>
    <s v="SUPER7"/>
    <m/>
    <m/>
    <n v="0"/>
  </r>
  <r>
    <x v="121"/>
    <x v="18"/>
    <n v="1"/>
    <n v="0"/>
    <n v="1"/>
    <n v="0"/>
    <n v="9"/>
    <n v="9"/>
    <m/>
    <x v="1"/>
    <m/>
    <n v="43"/>
    <n v="120"/>
    <n v="120"/>
    <x v="6"/>
    <s v="SUPER7"/>
    <m/>
    <m/>
    <n v="0"/>
  </r>
  <r>
    <x v="121"/>
    <x v="38"/>
    <n v="1"/>
    <n v="0"/>
    <n v="1"/>
    <n v="0"/>
    <n v="6"/>
    <n v="6"/>
    <m/>
    <x v="1"/>
    <m/>
    <n v="50"/>
    <n v="10"/>
    <n v="10"/>
    <x v="6"/>
    <s v="SUPER7"/>
    <m/>
    <m/>
    <n v="0"/>
  </r>
  <r>
    <x v="121"/>
    <x v="39"/>
    <n v="1"/>
    <n v="0"/>
    <n v="1"/>
    <n v="0"/>
    <n v="6"/>
    <n v="6"/>
    <m/>
    <x v="0"/>
    <m/>
    <n v="77"/>
    <n v="120"/>
    <n v="120"/>
    <x v="6"/>
    <s v="SUPER7"/>
    <m/>
    <m/>
    <n v="0"/>
  </r>
  <r>
    <x v="121"/>
    <x v="38"/>
    <n v="1"/>
    <n v="0"/>
    <n v="1"/>
    <n v="0"/>
    <n v="9"/>
    <n v="9"/>
    <m/>
    <x v="1"/>
    <m/>
    <n v="57"/>
    <n v="10"/>
    <n v="10"/>
    <x v="6"/>
    <s v="SUPER7"/>
    <m/>
    <m/>
    <n v="0"/>
  </r>
  <r>
    <x v="121"/>
    <x v="39"/>
    <n v="1"/>
    <n v="0"/>
    <n v="1"/>
    <n v="0"/>
    <n v="9"/>
    <n v="9"/>
    <m/>
    <x v="2"/>
    <m/>
    <n v="104"/>
    <n v="120"/>
    <n v="120"/>
    <x v="6"/>
    <s v="SUPER7"/>
    <m/>
    <m/>
    <n v="0"/>
  </r>
  <r>
    <x v="121"/>
    <x v="38"/>
    <n v="1"/>
    <n v="0"/>
    <n v="1"/>
    <n v="0"/>
    <n v="10"/>
    <n v="10"/>
    <m/>
    <x v="10"/>
    <m/>
    <n v="63"/>
    <n v="10"/>
    <n v="10"/>
    <x v="6"/>
    <s v="SUPER7"/>
    <m/>
    <m/>
    <n v="0"/>
  </r>
  <r>
    <x v="121"/>
    <x v="39"/>
    <n v="1"/>
    <n v="0"/>
    <n v="1"/>
    <n v="0"/>
    <n v="10"/>
    <n v="10"/>
    <m/>
    <x v="4"/>
    <m/>
    <n v="104"/>
    <n v="1"/>
    <n v="1"/>
    <x v="6"/>
    <s v="SUPER7"/>
    <m/>
    <m/>
    <n v="0"/>
  </r>
  <r>
    <x v="122"/>
    <x v="0"/>
    <n v="1"/>
    <n v="0"/>
    <n v="1"/>
    <n v="0"/>
    <n v="5"/>
    <n v="5"/>
    <n v="5"/>
    <x v="3"/>
    <n v="40"/>
    <n v="40"/>
    <n v="90"/>
    <n v="90"/>
    <x v="6"/>
    <m/>
    <m/>
    <m/>
    <n v="0"/>
  </r>
  <r>
    <x v="122"/>
    <x v="0"/>
    <n v="1"/>
    <n v="0"/>
    <n v="1"/>
    <n v="0"/>
    <n v="6"/>
    <n v="5"/>
    <n v="4"/>
    <x v="8"/>
    <n v="50"/>
    <n v="50"/>
    <n v="120"/>
    <n v="120"/>
    <x v="6"/>
    <m/>
    <m/>
    <m/>
    <n v="0"/>
  </r>
  <r>
    <x v="122"/>
    <x v="0"/>
    <n v="1"/>
    <n v="0"/>
    <n v="1"/>
    <n v="0"/>
    <n v="7"/>
    <n v="8"/>
    <n v="3"/>
    <x v="6"/>
    <n v="65"/>
    <n v="65"/>
    <n v="300"/>
    <n v="300"/>
    <x v="6"/>
    <m/>
    <m/>
    <m/>
    <n v="0"/>
  </r>
  <r>
    <x v="122"/>
    <x v="0"/>
    <n v="1"/>
    <n v="0"/>
    <n v="1"/>
    <n v="0"/>
    <n v="7.5"/>
    <n v="9"/>
    <n v="2"/>
    <x v="7"/>
    <n v="70"/>
    <n v="70"/>
    <n v="300"/>
    <n v="300"/>
    <x v="6"/>
    <m/>
    <m/>
    <m/>
    <n v="0"/>
  </r>
  <r>
    <x v="122"/>
    <x v="0"/>
    <n v="1"/>
    <n v="0"/>
    <n v="1"/>
    <n v="0"/>
    <n v="9"/>
    <n v="10"/>
    <n v="1"/>
    <x v="9"/>
    <n v="75"/>
    <n v="75"/>
    <n v="300"/>
    <n v="300"/>
    <x v="6"/>
    <m/>
    <m/>
    <m/>
    <n v="0"/>
  </r>
  <r>
    <x v="122"/>
    <x v="0"/>
    <n v="1"/>
    <n v="0"/>
    <n v="1"/>
    <n v="0"/>
    <n v="10"/>
    <n v="10"/>
    <n v="5"/>
    <x v="3"/>
    <m/>
    <n v="60"/>
    <n v="300"/>
    <n v="300"/>
    <x v="6"/>
    <m/>
    <m/>
    <m/>
    <n v="0"/>
  </r>
  <r>
    <x v="122"/>
    <x v="20"/>
    <n v="1"/>
    <n v="0"/>
    <n v="1"/>
    <n v="0"/>
    <n v="6"/>
    <n v="6"/>
    <m/>
    <x v="1"/>
    <m/>
    <n v="52"/>
    <n v="90"/>
    <n v="90"/>
    <x v="6"/>
    <m/>
    <m/>
    <m/>
    <n v="0"/>
  </r>
  <r>
    <x v="122"/>
    <x v="20"/>
    <n v="1"/>
    <n v="0"/>
    <n v="1"/>
    <n v="0"/>
    <n v="9"/>
    <n v="9"/>
    <m/>
    <x v="1"/>
    <m/>
    <n v="59"/>
    <n v="90"/>
    <n v="90"/>
    <x v="6"/>
    <m/>
    <m/>
    <m/>
    <n v="0"/>
  </r>
  <r>
    <x v="122"/>
    <x v="20"/>
    <n v="1"/>
    <n v="0"/>
    <n v="1"/>
    <n v="0"/>
    <n v="10"/>
    <n v="10"/>
    <m/>
    <x v="3"/>
    <m/>
    <n v="66"/>
    <n v="120"/>
    <n v="120"/>
    <x v="6"/>
    <m/>
    <m/>
    <m/>
    <n v="0"/>
  </r>
  <r>
    <x v="122"/>
    <x v="40"/>
    <n v="1"/>
    <n v="0"/>
    <n v="1"/>
    <n v="0"/>
    <n v="6"/>
    <n v="6"/>
    <m/>
    <x v="0"/>
    <m/>
    <n v="9"/>
    <n v="10"/>
    <n v="10"/>
    <x v="6"/>
    <s v="SUPER7"/>
    <m/>
    <m/>
    <n v="0"/>
  </r>
  <r>
    <x v="122"/>
    <x v="41"/>
    <n v="1"/>
    <n v="0"/>
    <n v="1"/>
    <n v="0"/>
    <n v="6"/>
    <n v="6"/>
    <m/>
    <x v="2"/>
    <m/>
    <n v="9"/>
    <n v="120"/>
    <n v="120"/>
    <x v="6"/>
    <s v="SUPER7"/>
    <m/>
    <m/>
    <n v="0"/>
  </r>
  <r>
    <x v="122"/>
    <x v="40"/>
    <n v="1"/>
    <n v="0"/>
    <n v="1"/>
    <n v="0"/>
    <n v="8"/>
    <n v="8"/>
    <m/>
    <x v="2"/>
    <m/>
    <n v="14"/>
    <n v="10"/>
    <n v="10"/>
    <x v="6"/>
    <s v="SUPER7"/>
    <m/>
    <m/>
    <n v="0"/>
  </r>
  <r>
    <x v="122"/>
    <x v="41"/>
    <n v="1"/>
    <n v="0"/>
    <n v="1"/>
    <n v="0"/>
    <n v="8"/>
    <n v="8"/>
    <m/>
    <x v="2"/>
    <m/>
    <n v="14"/>
    <n v="120"/>
    <n v="120"/>
    <x v="6"/>
    <s v="SUPER7"/>
    <m/>
    <m/>
    <n v="0"/>
  </r>
  <r>
    <x v="122"/>
    <x v="40"/>
    <n v="1"/>
    <n v="0"/>
    <n v="1"/>
    <n v="0"/>
    <n v="9"/>
    <n v="9"/>
    <m/>
    <x v="12"/>
    <m/>
    <n v="18"/>
    <n v="10"/>
    <n v="10"/>
    <x v="6"/>
    <s v="SUPER7"/>
    <m/>
    <m/>
    <n v="0"/>
  </r>
  <r>
    <x v="122"/>
    <x v="41"/>
    <n v="1"/>
    <n v="0"/>
    <n v="1"/>
    <n v="0"/>
    <n v="9"/>
    <n v="9"/>
    <m/>
    <x v="5"/>
    <m/>
    <n v="18"/>
    <n v="120"/>
    <n v="120"/>
    <x v="6"/>
    <s v="SUPER7"/>
    <m/>
    <m/>
    <n v="0"/>
  </r>
  <r>
    <x v="122"/>
    <x v="36"/>
    <n v="1"/>
    <n v="0"/>
    <n v="1"/>
    <n v="0"/>
    <n v="6"/>
    <n v="6"/>
    <m/>
    <x v="2"/>
    <m/>
    <n v="52"/>
    <n v="10"/>
    <n v="10"/>
    <x v="6"/>
    <s v="SUPER7"/>
    <m/>
    <m/>
    <n v="0"/>
  </r>
  <r>
    <x v="122"/>
    <x v="37"/>
    <n v="1"/>
    <n v="0"/>
    <n v="1"/>
    <n v="0"/>
    <n v="6"/>
    <n v="6"/>
    <m/>
    <x v="1"/>
    <m/>
    <n v="52"/>
    <n v="120"/>
    <n v="120"/>
    <x v="6"/>
    <s v="SUPER7"/>
    <m/>
    <m/>
    <n v="0"/>
  </r>
  <r>
    <x v="122"/>
    <x v="36"/>
    <n v="1"/>
    <n v="0"/>
    <n v="1"/>
    <n v="0"/>
    <n v="9"/>
    <n v="9"/>
    <m/>
    <x v="2"/>
    <m/>
    <n v="59"/>
    <n v="10"/>
    <n v="10"/>
    <x v="6"/>
    <s v="SUPER7"/>
    <m/>
    <m/>
    <n v="0"/>
  </r>
  <r>
    <x v="122"/>
    <x v="37"/>
    <n v="1"/>
    <n v="0"/>
    <n v="1"/>
    <n v="0"/>
    <n v="9"/>
    <n v="9"/>
    <m/>
    <x v="2"/>
    <m/>
    <n v="59"/>
    <n v="120"/>
    <n v="120"/>
    <x v="6"/>
    <s v="SUPER7"/>
    <m/>
    <m/>
    <n v="0"/>
  </r>
  <r>
    <x v="122"/>
    <x v="36"/>
    <n v="1"/>
    <n v="0"/>
    <n v="1"/>
    <n v="0"/>
    <n v="10"/>
    <n v="10"/>
    <m/>
    <x v="2"/>
    <m/>
    <n v="66"/>
    <n v="10"/>
    <n v="10"/>
    <x v="6"/>
    <s v="SUPER7"/>
    <m/>
    <m/>
    <n v="0"/>
  </r>
  <r>
    <x v="122"/>
    <x v="37"/>
    <n v="1"/>
    <n v="0"/>
    <n v="1"/>
    <n v="0"/>
    <n v="10"/>
    <n v="10"/>
    <m/>
    <x v="1"/>
    <m/>
    <n v="66"/>
    <n v="120"/>
    <n v="120"/>
    <x v="6"/>
    <s v="SUPER7"/>
    <m/>
    <m/>
    <n v="0"/>
  </r>
  <r>
    <x v="122"/>
    <x v="42"/>
    <n v="1"/>
    <n v="0"/>
    <n v="1"/>
    <n v="0"/>
    <n v="6"/>
    <n v="6"/>
    <m/>
    <x v="2"/>
    <m/>
    <n v="6"/>
    <n v="90"/>
    <n v="90"/>
    <x v="6"/>
    <m/>
    <m/>
    <m/>
    <n v="0"/>
  </r>
  <r>
    <x v="122"/>
    <x v="42"/>
    <n v="1"/>
    <n v="0"/>
    <n v="1"/>
    <n v="0"/>
    <n v="8"/>
    <n v="8"/>
    <m/>
    <x v="1"/>
    <m/>
    <n v="8"/>
    <n v="90"/>
    <n v="90"/>
    <x v="6"/>
    <m/>
    <m/>
    <m/>
    <n v="0"/>
  </r>
  <r>
    <x v="122"/>
    <x v="42"/>
    <n v="1"/>
    <n v="0"/>
    <n v="1"/>
    <n v="0"/>
    <n v="9"/>
    <n v="9"/>
    <m/>
    <x v="10"/>
    <m/>
    <n v="8"/>
    <n v="90"/>
    <n v="90"/>
    <x v="6"/>
    <m/>
    <m/>
    <m/>
    <n v="0"/>
  </r>
  <r>
    <x v="122"/>
    <x v="42"/>
    <n v="1"/>
    <n v="0"/>
    <n v="1"/>
    <n v="0"/>
    <n v="10"/>
    <n v="10"/>
    <m/>
    <x v="8"/>
    <m/>
    <n v="10"/>
    <n v="1"/>
    <n v="1"/>
    <x v="6"/>
    <m/>
    <m/>
    <m/>
    <n v="0"/>
  </r>
  <r>
    <x v="123"/>
    <x v="4"/>
    <n v="1"/>
    <n v="0"/>
    <n v="1"/>
    <n v="0"/>
    <n v="5"/>
    <n v="5"/>
    <n v="8"/>
    <x v="1"/>
    <n v="70"/>
    <n v="70"/>
    <n v="120"/>
    <n v="120"/>
    <x v="6"/>
    <s v="RDL"/>
    <m/>
    <m/>
    <n v="0"/>
  </r>
  <r>
    <x v="123"/>
    <x v="4"/>
    <n v="1"/>
    <n v="0"/>
    <n v="1"/>
    <n v="0"/>
    <n v="7"/>
    <n v="5.5"/>
    <n v="6"/>
    <x v="5"/>
    <n v="80"/>
    <n v="80"/>
    <n v="120"/>
    <n v="120"/>
    <x v="6"/>
    <s v="RDL"/>
    <m/>
    <m/>
    <n v="0"/>
  </r>
  <r>
    <x v="123"/>
    <x v="4"/>
    <n v="1"/>
    <n v="0"/>
    <n v="1"/>
    <n v="0"/>
    <n v="8.5"/>
    <n v="6.5"/>
    <n v="5"/>
    <x v="3"/>
    <n v="100"/>
    <n v="100"/>
    <n v="120"/>
    <n v="120"/>
    <x v="6"/>
    <s v="RDL"/>
    <m/>
    <m/>
    <n v="0"/>
  </r>
  <r>
    <x v="123"/>
    <x v="4"/>
    <n v="1"/>
    <n v="0"/>
    <n v="1"/>
    <n v="0"/>
    <n v="9.5"/>
    <n v="7.5"/>
    <n v="3"/>
    <x v="6"/>
    <n v="110"/>
    <n v="110"/>
    <n v="120"/>
    <n v="120"/>
    <x v="6"/>
    <s v="RDL"/>
    <m/>
    <m/>
    <n v="0"/>
  </r>
  <r>
    <x v="123"/>
    <x v="4"/>
    <n v="1"/>
    <n v="0"/>
    <n v="1"/>
    <n v="0"/>
    <n v="10"/>
    <n v="8.5"/>
    <n v="3"/>
    <x v="6"/>
    <n v="120"/>
    <n v="120"/>
    <n v="120"/>
    <n v="120"/>
    <x v="6"/>
    <s v="RDL"/>
    <m/>
    <m/>
    <n v="0"/>
  </r>
  <r>
    <x v="123"/>
    <x v="0"/>
    <n v="1"/>
    <n v="0"/>
    <n v="1"/>
    <n v="0"/>
    <n v="5"/>
    <n v="5"/>
    <n v="2"/>
    <x v="7"/>
    <n v="35"/>
    <n v="35"/>
    <n v="120"/>
    <n v="120"/>
    <x v="6"/>
    <m/>
    <m/>
    <m/>
    <n v="0"/>
  </r>
  <r>
    <x v="123"/>
    <x v="0"/>
    <n v="1"/>
    <n v="0"/>
    <n v="1"/>
    <n v="0"/>
    <n v="7"/>
    <n v="5"/>
    <n v="2"/>
    <x v="7"/>
    <n v="45"/>
    <n v="45"/>
    <n v="120"/>
    <n v="120"/>
    <x v="6"/>
    <m/>
    <m/>
    <m/>
    <n v="0"/>
  </r>
  <r>
    <x v="123"/>
    <x v="0"/>
    <n v="1"/>
    <n v="0"/>
    <n v="1"/>
    <n v="0"/>
    <n v="7"/>
    <n v="5.5"/>
    <n v="2"/>
    <x v="7"/>
    <n v="55"/>
    <n v="55"/>
    <n v="180"/>
    <n v="180"/>
    <x v="6"/>
    <m/>
    <m/>
    <m/>
    <n v="0"/>
  </r>
  <r>
    <x v="123"/>
    <x v="0"/>
    <n v="1"/>
    <n v="0"/>
    <n v="1"/>
    <n v="0"/>
    <n v="9"/>
    <n v="6.5"/>
    <n v="2"/>
    <x v="7"/>
    <n v="60"/>
    <n v="60"/>
    <n v="180"/>
    <n v="180"/>
    <x v="6"/>
    <m/>
    <m/>
    <m/>
    <n v="0"/>
  </r>
  <r>
    <x v="123"/>
    <x v="0"/>
    <n v="1"/>
    <n v="0"/>
    <n v="1"/>
    <n v="0"/>
    <n v="10"/>
    <n v="8"/>
    <n v="2"/>
    <x v="7"/>
    <n v="60"/>
    <n v="65"/>
    <n v="180"/>
    <n v="180"/>
    <x v="6"/>
    <m/>
    <m/>
    <m/>
    <n v="0"/>
  </r>
  <r>
    <x v="123"/>
    <x v="14"/>
    <n v="1"/>
    <n v="0"/>
    <n v="1"/>
    <n v="0"/>
    <n v="7"/>
    <n v="7"/>
    <m/>
    <x v="0"/>
    <m/>
    <n v="18"/>
    <n v="120"/>
    <n v="120"/>
    <x v="6"/>
    <m/>
    <m/>
    <m/>
    <n v="0"/>
  </r>
  <r>
    <x v="123"/>
    <x v="14"/>
    <n v="1"/>
    <n v="0"/>
    <n v="1"/>
    <n v="0"/>
    <n v="9"/>
    <n v="9"/>
    <m/>
    <x v="2"/>
    <m/>
    <n v="25"/>
    <n v="120"/>
    <n v="120"/>
    <x v="6"/>
    <m/>
    <m/>
    <m/>
    <n v="0"/>
  </r>
  <r>
    <x v="123"/>
    <x v="14"/>
    <n v="1"/>
    <n v="0"/>
    <n v="1"/>
    <n v="0"/>
    <n v="9"/>
    <n v="9"/>
    <m/>
    <x v="1"/>
    <m/>
    <n v="27.3"/>
    <n v="120"/>
    <n v="120"/>
    <x v="6"/>
    <m/>
    <m/>
    <m/>
    <n v="0"/>
  </r>
  <r>
    <x v="123"/>
    <x v="7"/>
    <n v="1"/>
    <n v="0"/>
    <n v="1"/>
    <n v="0"/>
    <n v="7"/>
    <n v="7"/>
    <m/>
    <x v="1"/>
    <m/>
    <n v="24"/>
    <n v="120"/>
    <n v="120"/>
    <x v="6"/>
    <m/>
    <m/>
    <m/>
    <n v="0"/>
  </r>
  <r>
    <x v="123"/>
    <x v="7"/>
    <n v="1"/>
    <n v="0"/>
    <n v="1"/>
    <n v="0"/>
    <n v="9"/>
    <n v="9"/>
    <m/>
    <x v="1"/>
    <m/>
    <n v="26"/>
    <n v="120"/>
    <n v="120"/>
    <x v="6"/>
    <m/>
    <m/>
    <m/>
    <n v="0"/>
  </r>
  <r>
    <x v="123"/>
    <x v="7"/>
    <n v="1"/>
    <n v="0"/>
    <n v="1"/>
    <n v="0"/>
    <n v="9"/>
    <n v="9.5"/>
    <m/>
    <x v="1"/>
    <m/>
    <n v="28"/>
    <n v="120"/>
    <n v="120"/>
    <x v="6"/>
    <m/>
    <m/>
    <m/>
    <n v="0"/>
  </r>
  <r>
    <x v="123"/>
    <x v="43"/>
    <n v="1"/>
    <n v="0"/>
    <n v="1"/>
    <n v="0"/>
    <n v="7"/>
    <n v="7"/>
    <m/>
    <x v="1"/>
    <m/>
    <n v="10"/>
    <n v="120"/>
    <n v="120"/>
    <x v="6"/>
    <m/>
    <m/>
    <m/>
    <n v="0"/>
  </r>
  <r>
    <x v="123"/>
    <x v="43"/>
    <n v="1"/>
    <n v="0"/>
    <n v="1"/>
    <n v="0"/>
    <n v="9"/>
    <n v="9"/>
    <m/>
    <x v="5"/>
    <m/>
    <n v="12"/>
    <n v="120"/>
    <n v="120"/>
    <x v="6"/>
    <m/>
    <m/>
    <m/>
    <n v="0"/>
  </r>
  <r>
    <x v="123"/>
    <x v="43"/>
    <n v="1"/>
    <n v="0"/>
    <n v="1"/>
    <n v="0"/>
    <n v="9"/>
    <n v="9"/>
    <m/>
    <x v="5"/>
    <m/>
    <n v="13"/>
    <n v="1"/>
    <n v="1"/>
    <x v="6"/>
    <m/>
    <m/>
    <m/>
    <n v="0"/>
  </r>
  <r>
    <x v="124"/>
    <x v="4"/>
    <n v="1"/>
    <n v="0"/>
    <n v="1"/>
    <n v="0"/>
    <n v="5"/>
    <n v="5"/>
    <n v="5"/>
    <x v="3"/>
    <n v="70"/>
    <n v="70"/>
    <n v="90"/>
    <n v="90"/>
    <x v="6"/>
    <m/>
    <m/>
    <m/>
    <n v="0"/>
  </r>
  <r>
    <x v="124"/>
    <x v="4"/>
    <n v="1"/>
    <n v="0"/>
    <n v="1"/>
    <n v="0"/>
    <n v="7"/>
    <n v="7"/>
    <n v="4"/>
    <x v="8"/>
    <n v="120"/>
    <n v="120"/>
    <n v="120"/>
    <n v="120"/>
    <x v="6"/>
    <m/>
    <m/>
    <m/>
    <n v="0"/>
  </r>
  <r>
    <x v="124"/>
    <x v="4"/>
    <n v="1"/>
    <n v="0"/>
    <n v="1"/>
    <n v="0"/>
    <n v="8.5"/>
    <n v="8"/>
    <n v="3"/>
    <x v="6"/>
    <n v="135"/>
    <n v="135"/>
    <n v="300"/>
    <n v="300"/>
    <x v="6"/>
    <m/>
    <m/>
    <m/>
    <n v="0"/>
  </r>
  <r>
    <x v="124"/>
    <x v="4"/>
    <n v="1"/>
    <n v="0"/>
    <n v="1"/>
    <n v="0"/>
    <n v="9"/>
    <n v="9"/>
    <n v="2"/>
    <x v="7"/>
    <n v="145"/>
    <n v="145"/>
    <n v="300"/>
    <n v="300"/>
    <x v="6"/>
    <m/>
    <m/>
    <m/>
    <n v="0"/>
  </r>
  <r>
    <x v="124"/>
    <x v="4"/>
    <n v="1"/>
    <n v="0"/>
    <n v="1"/>
    <n v="0"/>
    <n v="9"/>
    <n v="10"/>
    <n v="1"/>
    <x v="9"/>
    <n v="155"/>
    <n v="155"/>
    <n v="300"/>
    <n v="300"/>
    <x v="6"/>
    <m/>
    <m/>
    <m/>
    <n v="0"/>
  </r>
  <r>
    <x v="124"/>
    <x v="4"/>
    <n v="1"/>
    <n v="0"/>
    <n v="1"/>
    <n v="0"/>
    <n v="9.5"/>
    <n v="9.5"/>
    <n v="5"/>
    <x v="9"/>
    <n v="140"/>
    <n v="140"/>
    <n v="300"/>
    <n v="300"/>
    <x v="6"/>
    <m/>
    <m/>
    <m/>
    <n v="0"/>
  </r>
  <r>
    <x v="124"/>
    <x v="10"/>
    <n v="2"/>
    <n v="2"/>
    <n v="2"/>
    <n v="0"/>
    <n v="5"/>
    <n v="5"/>
    <n v="2"/>
    <x v="7"/>
    <n v="60"/>
    <n v="70"/>
    <n v="90"/>
    <n v="90"/>
    <x v="6"/>
    <s v="Pausé / TEMPO"/>
    <m/>
    <m/>
    <n v="0"/>
  </r>
  <r>
    <x v="124"/>
    <x v="10"/>
    <n v="2"/>
    <n v="2"/>
    <n v="2"/>
    <n v="0"/>
    <n v="7"/>
    <n v="5"/>
    <n v="2"/>
    <x v="7"/>
    <n v="80"/>
    <n v="80"/>
    <n v="120"/>
    <n v="120"/>
    <x v="6"/>
    <s v="Pausé / TEMPO"/>
    <m/>
    <m/>
    <n v="0"/>
  </r>
  <r>
    <x v="124"/>
    <x v="10"/>
    <n v="2"/>
    <n v="2"/>
    <n v="2"/>
    <n v="0"/>
    <n v="7"/>
    <n v="6"/>
    <n v="2"/>
    <x v="7"/>
    <n v="90"/>
    <n v="90"/>
    <n v="180"/>
    <n v="180"/>
    <x v="6"/>
    <s v="Pausé / TEMPO"/>
    <m/>
    <m/>
    <n v="0"/>
  </r>
  <r>
    <x v="124"/>
    <x v="10"/>
    <n v="2"/>
    <n v="2"/>
    <n v="2"/>
    <n v="0"/>
    <n v="7.5"/>
    <n v="7"/>
    <n v="2"/>
    <x v="7"/>
    <n v="100"/>
    <n v="100"/>
    <n v="180"/>
    <n v="180"/>
    <x v="6"/>
    <s v="Pausé / TEMPO"/>
    <m/>
    <m/>
    <n v="0"/>
  </r>
  <r>
    <x v="124"/>
    <x v="10"/>
    <n v="2"/>
    <n v="2"/>
    <n v="2"/>
    <n v="0"/>
    <n v="8.5"/>
    <n v="7.5"/>
    <n v="2"/>
    <x v="7"/>
    <n v="110"/>
    <n v="110"/>
    <n v="180"/>
    <n v="180"/>
    <x v="6"/>
    <s v="Pausé / TEMPO"/>
    <m/>
    <m/>
    <n v="0"/>
  </r>
  <r>
    <x v="124"/>
    <x v="0"/>
    <n v="1"/>
    <n v="3"/>
    <n v="1"/>
    <n v="0"/>
    <n v="5"/>
    <n v="5"/>
    <n v="1"/>
    <x v="9"/>
    <n v="40"/>
    <n v="40"/>
    <n v="90"/>
    <n v="90"/>
    <x v="6"/>
    <s v="Pausé / TEMPO"/>
    <m/>
    <m/>
    <n v="0"/>
  </r>
  <r>
    <x v="124"/>
    <x v="0"/>
    <n v="1"/>
    <n v="3"/>
    <n v="1"/>
    <n v="0"/>
    <n v="6"/>
    <n v="5"/>
    <n v="1"/>
    <x v="9"/>
    <n v="50"/>
    <n v="50"/>
    <n v="120"/>
    <n v="120"/>
    <x v="6"/>
    <s v="Pausé / TEMPO"/>
    <m/>
    <m/>
    <n v="0"/>
  </r>
  <r>
    <x v="124"/>
    <x v="0"/>
    <n v="1"/>
    <n v="3"/>
    <n v="1"/>
    <n v="0"/>
    <n v="6"/>
    <n v="7"/>
    <n v="1"/>
    <x v="9"/>
    <n v="55"/>
    <n v="60"/>
    <n v="180"/>
    <n v="180"/>
    <x v="6"/>
    <s v="Pausé / TEMPO"/>
    <m/>
    <m/>
    <n v="0"/>
  </r>
  <r>
    <x v="124"/>
    <x v="0"/>
    <n v="1"/>
    <n v="3"/>
    <n v="1"/>
    <n v="0"/>
    <n v="6.5"/>
    <n v="6.5"/>
    <n v="1"/>
    <x v="9"/>
    <n v="55"/>
    <n v="55"/>
    <n v="180"/>
    <n v="180"/>
    <x v="6"/>
    <s v="Pausé / TEMPO"/>
    <m/>
    <m/>
    <n v="0"/>
  </r>
  <r>
    <x v="124"/>
    <x v="0"/>
    <n v="1"/>
    <n v="3"/>
    <n v="1"/>
    <n v="0"/>
    <n v="7"/>
    <n v="7"/>
    <n v="1"/>
    <x v="9"/>
    <n v="55"/>
    <n v="55"/>
    <n v="1"/>
    <n v="1"/>
    <x v="6"/>
    <s v="Pausé / TEMPO"/>
    <m/>
    <m/>
    <n v="0"/>
  </r>
  <r>
    <x v="125"/>
    <x v="10"/>
    <n v="1"/>
    <n v="0"/>
    <n v="1"/>
    <n v="0"/>
    <n v="5"/>
    <n v="5"/>
    <n v="5"/>
    <x v="3"/>
    <n v="70"/>
    <n v="70"/>
    <n v="90"/>
    <n v="90"/>
    <x v="6"/>
    <m/>
    <m/>
    <m/>
    <n v="0"/>
  </r>
  <r>
    <x v="125"/>
    <x v="10"/>
    <n v="1"/>
    <n v="0"/>
    <n v="1"/>
    <n v="0"/>
    <n v="5"/>
    <n v="5"/>
    <n v="4"/>
    <x v="8"/>
    <n v="80"/>
    <n v="80"/>
    <n v="180"/>
    <n v="180"/>
    <x v="6"/>
    <m/>
    <m/>
    <m/>
    <n v="0"/>
  </r>
  <r>
    <x v="125"/>
    <x v="10"/>
    <n v="1"/>
    <n v="0"/>
    <n v="1"/>
    <n v="0"/>
    <n v="5"/>
    <n v="5"/>
    <n v="3"/>
    <x v="6"/>
    <n v="95"/>
    <n v="95"/>
    <n v="180"/>
    <n v="180"/>
    <x v="6"/>
    <m/>
    <m/>
    <m/>
    <n v="0"/>
  </r>
  <r>
    <x v="125"/>
    <x v="10"/>
    <n v="1"/>
    <n v="0"/>
    <n v="1"/>
    <n v="0"/>
    <n v="6"/>
    <n v="6"/>
    <n v="2"/>
    <x v="7"/>
    <n v="105"/>
    <n v="105"/>
    <n v="180"/>
    <n v="180"/>
    <x v="6"/>
    <m/>
    <m/>
    <m/>
    <n v="0"/>
  </r>
  <r>
    <x v="125"/>
    <x v="10"/>
    <n v="1"/>
    <n v="0"/>
    <n v="1"/>
    <n v="0"/>
    <n v="6"/>
    <n v="5.5"/>
    <n v="1"/>
    <x v="9"/>
    <n v="110"/>
    <n v="110"/>
    <n v="180"/>
    <n v="180"/>
    <x v="6"/>
    <m/>
    <m/>
    <m/>
    <n v="0"/>
  </r>
  <r>
    <x v="125"/>
    <x v="10"/>
    <n v="1"/>
    <n v="0"/>
    <n v="1"/>
    <n v="0"/>
    <n v="6"/>
    <n v="6"/>
    <n v="3"/>
    <x v="6"/>
    <n v="100"/>
    <n v="100"/>
    <n v="180"/>
    <n v="180"/>
    <x v="6"/>
    <m/>
    <m/>
    <m/>
    <n v="0"/>
  </r>
  <r>
    <x v="125"/>
    <x v="10"/>
    <n v="1"/>
    <n v="0"/>
    <n v="1"/>
    <n v="0"/>
    <n v="6.5"/>
    <n v="6.5"/>
    <n v="3"/>
    <x v="6"/>
    <n v="100"/>
    <n v="100"/>
    <n v="180"/>
    <n v="180"/>
    <x v="6"/>
    <m/>
    <m/>
    <m/>
    <n v="0"/>
  </r>
  <r>
    <x v="125"/>
    <x v="10"/>
    <n v="1"/>
    <n v="0"/>
    <n v="1"/>
    <n v="0"/>
    <n v="7"/>
    <n v="7"/>
    <n v="3"/>
    <x v="6"/>
    <n v="100"/>
    <n v="100"/>
    <n v="300"/>
    <n v="300"/>
    <x v="6"/>
    <m/>
    <m/>
    <m/>
    <n v="0"/>
  </r>
  <r>
    <x v="125"/>
    <x v="1"/>
    <n v="1"/>
    <n v="0"/>
    <n v="1"/>
    <n v="0"/>
    <n v="5"/>
    <n v="5"/>
    <m/>
    <x v="1"/>
    <m/>
    <n v="36"/>
    <n v="90"/>
    <n v="90"/>
    <x v="6"/>
    <m/>
    <m/>
    <m/>
    <n v="0"/>
  </r>
  <r>
    <x v="125"/>
    <x v="1"/>
    <n v="1"/>
    <n v="0"/>
    <n v="1"/>
    <n v="0"/>
    <n v="6"/>
    <n v="6"/>
    <m/>
    <x v="1"/>
    <m/>
    <n v="36"/>
    <n v="90"/>
    <n v="90"/>
    <x v="6"/>
    <m/>
    <m/>
    <m/>
    <n v="0"/>
  </r>
  <r>
    <x v="125"/>
    <x v="1"/>
    <n v="1"/>
    <n v="0"/>
    <n v="1"/>
    <n v="0"/>
    <n v="8"/>
    <n v="8"/>
    <m/>
    <x v="1"/>
    <m/>
    <n v="43"/>
    <n v="120"/>
    <n v="120"/>
    <x v="6"/>
    <m/>
    <m/>
    <m/>
    <n v="0"/>
  </r>
  <r>
    <x v="125"/>
    <x v="11"/>
    <n v="1"/>
    <n v="0"/>
    <n v="1"/>
    <n v="0"/>
    <n v="5"/>
    <n v="5"/>
    <m/>
    <x v="2"/>
    <m/>
    <n v="45"/>
    <n v="10"/>
    <n v="10"/>
    <x v="6"/>
    <s v="SUPER7"/>
    <m/>
    <m/>
    <n v="0"/>
  </r>
  <r>
    <x v="125"/>
    <x v="18"/>
    <n v="1"/>
    <n v="0"/>
    <n v="1"/>
    <n v="0"/>
    <n v="5"/>
    <n v="5"/>
    <m/>
    <x v="2"/>
    <m/>
    <n v="30"/>
    <n v="120"/>
    <n v="120"/>
    <x v="6"/>
    <s v="SUPER7"/>
    <m/>
    <m/>
    <n v="0"/>
  </r>
  <r>
    <x v="125"/>
    <x v="11"/>
    <n v="1"/>
    <n v="0"/>
    <n v="1"/>
    <n v="0"/>
    <n v="6"/>
    <n v="6"/>
    <m/>
    <x v="2"/>
    <m/>
    <n v="55"/>
    <n v="10"/>
    <n v="10"/>
    <x v="6"/>
    <s v="SUPER7"/>
    <m/>
    <m/>
    <n v="0"/>
  </r>
  <r>
    <x v="125"/>
    <x v="18"/>
    <n v="1"/>
    <n v="0"/>
    <n v="1"/>
    <n v="0"/>
    <n v="6"/>
    <n v="6"/>
    <m/>
    <x v="2"/>
    <m/>
    <n v="35"/>
    <n v="120"/>
    <n v="120"/>
    <x v="6"/>
    <s v="SUPER7"/>
    <m/>
    <m/>
    <n v="0"/>
  </r>
  <r>
    <x v="125"/>
    <x v="11"/>
    <n v="1"/>
    <n v="0"/>
    <n v="1"/>
    <n v="0"/>
    <n v="8"/>
    <n v="8"/>
    <m/>
    <x v="2"/>
    <m/>
    <n v="65"/>
    <n v="10"/>
    <n v="10"/>
    <x v="6"/>
    <s v="SUPER7"/>
    <m/>
    <m/>
    <n v="0"/>
  </r>
  <r>
    <x v="125"/>
    <x v="18"/>
    <n v="1"/>
    <n v="0"/>
    <n v="1"/>
    <n v="0"/>
    <n v="8"/>
    <n v="8"/>
    <m/>
    <x v="2"/>
    <m/>
    <n v="40"/>
    <n v="120"/>
    <n v="120"/>
    <x v="6"/>
    <s v="SUPER7"/>
    <m/>
    <m/>
    <n v="0"/>
  </r>
  <r>
    <x v="125"/>
    <x v="38"/>
    <n v="1"/>
    <n v="0"/>
    <n v="1"/>
    <n v="0"/>
    <n v="5"/>
    <n v="5"/>
    <m/>
    <x v="2"/>
    <m/>
    <n v="50"/>
    <n v="10"/>
    <n v="10"/>
    <x v="6"/>
    <s v="SUPER7"/>
    <m/>
    <m/>
    <n v="0"/>
  </r>
  <r>
    <x v="125"/>
    <x v="39"/>
    <n v="1"/>
    <n v="0"/>
    <n v="1"/>
    <n v="0"/>
    <n v="5"/>
    <n v="5"/>
    <m/>
    <x v="2"/>
    <m/>
    <n v="77"/>
    <n v="120"/>
    <n v="120"/>
    <x v="6"/>
    <s v="SUPER7"/>
    <m/>
    <m/>
    <n v="0"/>
  </r>
  <r>
    <x v="125"/>
    <x v="38"/>
    <n v="1"/>
    <n v="0"/>
    <n v="1"/>
    <n v="0"/>
    <n v="7"/>
    <n v="7"/>
    <m/>
    <x v="1"/>
    <m/>
    <n v="50"/>
    <n v="10"/>
    <n v="10"/>
    <x v="6"/>
    <s v="SUPER7"/>
    <m/>
    <m/>
    <n v="0"/>
  </r>
  <r>
    <x v="125"/>
    <x v="39"/>
    <n v="1"/>
    <n v="0"/>
    <n v="1"/>
    <n v="0"/>
    <n v="7"/>
    <n v="7"/>
    <m/>
    <x v="2"/>
    <m/>
    <n v="97"/>
    <n v="120"/>
    <n v="120"/>
    <x v="6"/>
    <s v="SUPER7"/>
    <m/>
    <m/>
    <n v="0"/>
  </r>
  <r>
    <x v="125"/>
    <x v="38"/>
    <n v="1"/>
    <n v="0"/>
    <n v="1"/>
    <n v="0"/>
    <n v="7"/>
    <n v="7"/>
    <m/>
    <x v="10"/>
    <m/>
    <n v="50"/>
    <n v="10"/>
    <n v="10"/>
    <x v="6"/>
    <s v="SUPER7"/>
    <m/>
    <m/>
    <n v="0"/>
  </r>
  <r>
    <x v="125"/>
    <x v="39"/>
    <n v="1"/>
    <n v="0"/>
    <n v="1"/>
    <n v="0"/>
    <n v="7"/>
    <n v="7"/>
    <m/>
    <x v="2"/>
    <m/>
    <n v="104"/>
    <n v="1"/>
    <n v="1"/>
    <x v="6"/>
    <s v="SUPER7"/>
    <m/>
    <m/>
    <n v="0"/>
  </r>
  <r>
    <x v="126"/>
    <x v="0"/>
    <n v="1"/>
    <n v="0"/>
    <n v="1"/>
    <n v="0"/>
    <n v="5"/>
    <n v="5"/>
    <n v="5"/>
    <x v="3"/>
    <n v="30"/>
    <n v="30"/>
    <n v="90"/>
    <n v="90"/>
    <x v="6"/>
    <m/>
    <m/>
    <m/>
    <n v="0"/>
  </r>
  <r>
    <x v="126"/>
    <x v="0"/>
    <n v="1"/>
    <n v="0"/>
    <n v="1"/>
    <n v="0"/>
    <n v="5"/>
    <n v="5"/>
    <n v="4"/>
    <x v="8"/>
    <n v="40"/>
    <n v="40"/>
    <n v="120"/>
    <n v="120"/>
    <x v="6"/>
    <m/>
    <m/>
    <m/>
    <n v="0"/>
  </r>
  <r>
    <x v="126"/>
    <x v="0"/>
    <n v="1"/>
    <n v="0"/>
    <n v="1"/>
    <n v="0"/>
    <n v="5"/>
    <n v="5"/>
    <n v="3"/>
    <x v="6"/>
    <n v="50"/>
    <n v="50"/>
    <n v="180"/>
    <n v="180"/>
    <x v="6"/>
    <m/>
    <m/>
    <m/>
    <n v="0"/>
  </r>
  <r>
    <x v="126"/>
    <x v="0"/>
    <n v="1"/>
    <n v="0"/>
    <n v="1"/>
    <n v="0"/>
    <n v="5.5"/>
    <n v="5.5"/>
    <n v="2"/>
    <x v="7"/>
    <n v="55"/>
    <n v="55"/>
    <n v="180"/>
    <n v="180"/>
    <x v="6"/>
    <m/>
    <m/>
    <m/>
    <n v="0"/>
  </r>
  <r>
    <x v="126"/>
    <x v="0"/>
    <n v="1"/>
    <n v="0"/>
    <n v="1"/>
    <n v="0"/>
    <n v="7"/>
    <n v="6"/>
    <n v="1"/>
    <x v="9"/>
    <n v="60"/>
    <n v="60"/>
    <n v="180"/>
    <n v="180"/>
    <x v="6"/>
    <m/>
    <m/>
    <m/>
    <n v="0"/>
  </r>
  <r>
    <x v="126"/>
    <x v="0"/>
    <n v="1"/>
    <n v="0"/>
    <n v="1"/>
    <n v="0"/>
    <n v="7.5"/>
    <n v="7.5"/>
    <n v="5"/>
    <x v="3"/>
    <m/>
    <n v="57.5"/>
    <n v="180"/>
    <n v="180"/>
    <x v="6"/>
    <m/>
    <m/>
    <m/>
    <n v="0"/>
  </r>
  <r>
    <x v="126"/>
    <x v="0"/>
    <n v="1"/>
    <n v="0"/>
    <n v="1"/>
    <n v="0"/>
    <n v="7"/>
    <n v="7"/>
    <n v="2"/>
    <x v="7"/>
    <m/>
    <n v="62.5"/>
    <n v="300"/>
    <n v="300"/>
    <x v="6"/>
    <m/>
    <m/>
    <m/>
    <n v="0"/>
  </r>
  <r>
    <x v="126"/>
    <x v="20"/>
    <n v="1"/>
    <n v="0"/>
    <n v="1"/>
    <n v="0"/>
    <n v="5"/>
    <n v="5"/>
    <m/>
    <x v="2"/>
    <m/>
    <n v="41.3"/>
    <n v="90"/>
    <n v="90"/>
    <x v="6"/>
    <m/>
    <m/>
    <m/>
    <n v="0"/>
  </r>
  <r>
    <x v="126"/>
    <x v="20"/>
    <n v="1"/>
    <n v="0"/>
    <n v="1"/>
    <n v="0"/>
    <n v="7"/>
    <n v="7"/>
    <m/>
    <x v="1"/>
    <m/>
    <n v="52"/>
    <n v="90"/>
    <n v="90"/>
    <x v="6"/>
    <m/>
    <m/>
    <m/>
    <n v="0"/>
  </r>
  <r>
    <x v="126"/>
    <x v="20"/>
    <n v="1"/>
    <n v="0"/>
    <n v="1"/>
    <n v="0"/>
    <n v="8"/>
    <n v="8"/>
    <m/>
    <x v="1"/>
    <m/>
    <n v="56.6"/>
    <n v="120"/>
    <n v="120"/>
    <x v="6"/>
    <m/>
    <m/>
    <m/>
    <n v="0"/>
  </r>
  <r>
    <x v="126"/>
    <x v="40"/>
    <n v="1"/>
    <n v="0"/>
    <n v="1"/>
    <n v="0"/>
    <n v="5"/>
    <n v="5"/>
    <m/>
    <x v="2"/>
    <m/>
    <n v="9"/>
    <n v="10"/>
    <n v="10"/>
    <x v="6"/>
    <s v="SUPER7"/>
    <m/>
    <m/>
    <n v="0"/>
  </r>
  <r>
    <x v="126"/>
    <x v="41"/>
    <n v="1"/>
    <n v="0"/>
    <n v="1"/>
    <n v="0"/>
    <n v="5"/>
    <n v="5"/>
    <m/>
    <x v="2"/>
    <m/>
    <n v="9"/>
    <n v="120"/>
    <n v="120"/>
    <x v="6"/>
    <s v="SUPER7"/>
    <m/>
    <m/>
    <n v="0"/>
  </r>
  <r>
    <x v="126"/>
    <x v="40"/>
    <n v="1"/>
    <n v="0"/>
    <n v="1"/>
    <n v="0"/>
    <n v="6"/>
    <n v="6"/>
    <m/>
    <x v="2"/>
    <m/>
    <n v="14"/>
    <n v="10"/>
    <n v="10"/>
    <x v="6"/>
    <s v="SUPER7"/>
    <m/>
    <m/>
    <n v="0"/>
  </r>
  <r>
    <x v="126"/>
    <x v="41"/>
    <n v="1"/>
    <n v="0"/>
    <n v="1"/>
    <n v="0"/>
    <n v="6"/>
    <n v="6"/>
    <m/>
    <x v="12"/>
    <m/>
    <n v="14"/>
    <n v="120"/>
    <n v="120"/>
    <x v="6"/>
    <s v="SUPER7"/>
    <m/>
    <m/>
    <n v="0"/>
  </r>
  <r>
    <x v="126"/>
    <x v="40"/>
    <n v="1"/>
    <n v="0"/>
    <n v="1"/>
    <n v="0"/>
    <n v="8"/>
    <n v="8"/>
    <m/>
    <x v="12"/>
    <m/>
    <n v="18"/>
    <n v="10"/>
    <n v="10"/>
    <x v="6"/>
    <s v="SUPER7"/>
    <m/>
    <m/>
    <n v="0"/>
  </r>
  <r>
    <x v="126"/>
    <x v="41"/>
    <n v="1"/>
    <n v="0"/>
    <n v="1"/>
    <n v="0"/>
    <n v="8"/>
    <n v="8"/>
    <m/>
    <x v="5"/>
    <m/>
    <n v="18"/>
    <n v="120"/>
    <n v="120"/>
    <x v="6"/>
    <s v="SUPER7"/>
    <m/>
    <m/>
    <n v="0"/>
  </r>
  <r>
    <x v="126"/>
    <x v="36"/>
    <n v="1"/>
    <n v="0"/>
    <n v="1"/>
    <n v="0"/>
    <n v="5"/>
    <n v="5"/>
    <m/>
    <x v="2"/>
    <m/>
    <n v="52"/>
    <n v="10"/>
    <n v="10"/>
    <x v="6"/>
    <s v="SUPER7"/>
    <m/>
    <m/>
    <n v="0"/>
  </r>
  <r>
    <x v="126"/>
    <x v="37"/>
    <n v="1"/>
    <n v="0"/>
    <n v="1"/>
    <n v="0"/>
    <n v="5"/>
    <n v="5"/>
    <m/>
    <x v="2"/>
    <m/>
    <n v="52"/>
    <n v="120"/>
    <n v="120"/>
    <x v="6"/>
    <s v="SUPER7"/>
    <m/>
    <m/>
    <n v="0"/>
  </r>
  <r>
    <x v="126"/>
    <x v="36"/>
    <n v="1"/>
    <n v="0"/>
    <n v="1"/>
    <n v="0"/>
    <n v="7"/>
    <n v="7"/>
    <m/>
    <x v="2"/>
    <m/>
    <n v="59"/>
    <n v="10"/>
    <n v="10"/>
    <x v="6"/>
    <s v="SUPER7"/>
    <m/>
    <m/>
    <n v="0"/>
  </r>
  <r>
    <x v="126"/>
    <x v="37"/>
    <n v="1"/>
    <n v="0"/>
    <n v="1"/>
    <n v="0"/>
    <n v="7"/>
    <n v="7"/>
    <m/>
    <x v="2"/>
    <m/>
    <n v="59"/>
    <n v="120"/>
    <n v="120"/>
    <x v="6"/>
    <s v="SUPER7"/>
    <m/>
    <m/>
    <n v="0"/>
  </r>
  <r>
    <x v="126"/>
    <x v="36"/>
    <n v="1"/>
    <n v="0"/>
    <n v="1"/>
    <n v="0"/>
    <n v="8"/>
    <n v="8"/>
    <m/>
    <x v="10"/>
    <m/>
    <n v="66"/>
    <n v="10"/>
    <n v="10"/>
    <x v="6"/>
    <s v="SUPER7"/>
    <m/>
    <m/>
    <n v="0"/>
  </r>
  <r>
    <x v="126"/>
    <x v="37"/>
    <n v="1"/>
    <n v="0"/>
    <n v="1"/>
    <n v="0"/>
    <n v="8"/>
    <n v="8"/>
    <m/>
    <x v="10"/>
    <m/>
    <n v="66"/>
    <n v="120"/>
    <n v="120"/>
    <x v="6"/>
    <s v="SUPER7"/>
    <m/>
    <m/>
    <n v="0"/>
  </r>
  <r>
    <x v="126"/>
    <x v="42"/>
    <n v="1"/>
    <n v="0"/>
    <n v="1"/>
    <n v="0"/>
    <n v="5"/>
    <n v="5"/>
    <m/>
    <x v="2"/>
    <m/>
    <n v="6"/>
    <n v="90"/>
    <n v="90"/>
    <x v="6"/>
    <m/>
    <m/>
    <m/>
    <n v="0"/>
  </r>
  <r>
    <x v="126"/>
    <x v="42"/>
    <n v="1"/>
    <n v="0"/>
    <n v="1"/>
    <n v="0"/>
    <n v="6"/>
    <n v="6"/>
    <m/>
    <x v="2"/>
    <m/>
    <n v="6"/>
    <n v="90"/>
    <n v="90"/>
    <x v="6"/>
    <m/>
    <m/>
    <m/>
    <n v="0"/>
  </r>
  <r>
    <x v="126"/>
    <x v="42"/>
    <n v="1"/>
    <n v="0"/>
    <n v="1"/>
    <n v="0"/>
    <n v="7"/>
    <n v="7"/>
    <m/>
    <x v="12"/>
    <m/>
    <n v="6"/>
    <n v="90"/>
    <n v="90"/>
    <x v="6"/>
    <m/>
    <m/>
    <m/>
    <n v="0"/>
  </r>
  <r>
    <x v="126"/>
    <x v="42"/>
    <n v="1"/>
    <n v="0"/>
    <n v="1"/>
    <n v="0"/>
    <n v="8"/>
    <n v="8"/>
    <m/>
    <x v="2"/>
    <m/>
    <n v="6"/>
    <n v="1"/>
    <n v="1"/>
    <x v="6"/>
    <m/>
    <m/>
    <m/>
    <n v="0"/>
  </r>
  <r>
    <x v="127"/>
    <x v="4"/>
    <n v="1"/>
    <n v="0"/>
    <n v="1"/>
    <n v="0"/>
    <n v="5"/>
    <n v="5"/>
    <n v="8"/>
    <x v="1"/>
    <n v="50"/>
    <n v="50"/>
    <n v="120"/>
    <n v="120"/>
    <x v="6"/>
    <s v="RDL"/>
    <m/>
    <m/>
    <n v="0"/>
  </r>
  <r>
    <x v="127"/>
    <x v="4"/>
    <n v="1"/>
    <n v="0"/>
    <n v="1"/>
    <n v="0"/>
    <n v="5"/>
    <n v="5"/>
    <n v="6"/>
    <x v="5"/>
    <n v="60"/>
    <n v="60"/>
    <n v="120"/>
    <n v="120"/>
    <x v="6"/>
    <s v="RDL"/>
    <m/>
    <m/>
    <n v="0"/>
  </r>
  <r>
    <x v="127"/>
    <x v="4"/>
    <n v="1"/>
    <n v="0"/>
    <n v="1"/>
    <n v="0"/>
    <n v="5"/>
    <n v="5"/>
    <n v="5"/>
    <x v="3"/>
    <n v="70"/>
    <n v="70"/>
    <n v="120"/>
    <n v="120"/>
    <x v="6"/>
    <s v="RDL"/>
    <m/>
    <m/>
    <n v="0"/>
  </r>
  <r>
    <x v="127"/>
    <x v="4"/>
    <n v="1"/>
    <n v="0"/>
    <n v="1"/>
    <n v="0"/>
    <n v="6"/>
    <n v="5"/>
    <n v="3"/>
    <x v="6"/>
    <n v="80"/>
    <n v="80"/>
    <n v="120"/>
    <n v="120"/>
    <x v="6"/>
    <s v="RDL"/>
    <m/>
    <m/>
    <n v="0"/>
  </r>
  <r>
    <x v="127"/>
    <x v="4"/>
    <n v="1"/>
    <n v="0"/>
    <n v="1"/>
    <n v="0"/>
    <n v="6.5"/>
    <n v="6"/>
    <n v="3"/>
    <x v="6"/>
    <n v="90"/>
    <n v="90"/>
    <n v="120"/>
    <n v="120"/>
    <x v="6"/>
    <s v="RDL"/>
    <m/>
    <m/>
    <n v="0"/>
  </r>
  <r>
    <x v="127"/>
    <x v="0"/>
    <n v="1"/>
    <n v="0"/>
    <n v="1"/>
    <n v="0"/>
    <n v="5"/>
    <n v="5"/>
    <n v="2"/>
    <x v="7"/>
    <n v="25"/>
    <n v="30"/>
    <n v="120"/>
    <n v="120"/>
    <x v="6"/>
    <m/>
    <m/>
    <m/>
    <n v="0"/>
  </r>
  <r>
    <x v="127"/>
    <x v="0"/>
    <n v="1"/>
    <n v="0"/>
    <n v="1"/>
    <n v="0"/>
    <n v="5"/>
    <n v="5"/>
    <n v="2"/>
    <x v="7"/>
    <n v="35"/>
    <n v="40"/>
    <n v="120"/>
    <n v="120"/>
    <x v="6"/>
    <m/>
    <m/>
    <m/>
    <n v="0"/>
  </r>
  <r>
    <x v="127"/>
    <x v="0"/>
    <n v="1"/>
    <n v="0"/>
    <n v="1"/>
    <n v="0"/>
    <n v="5"/>
    <n v="5"/>
    <n v="2"/>
    <x v="7"/>
    <n v="45"/>
    <n v="45"/>
    <n v="180"/>
    <n v="180"/>
    <x v="6"/>
    <m/>
    <m/>
    <m/>
    <n v="0"/>
  </r>
  <r>
    <x v="127"/>
    <x v="0"/>
    <n v="1"/>
    <n v="0"/>
    <n v="1"/>
    <n v="0"/>
    <n v="5"/>
    <n v="5"/>
    <n v="2"/>
    <x v="7"/>
    <n v="50"/>
    <n v="50"/>
    <n v="180"/>
    <n v="180"/>
    <x v="6"/>
    <m/>
    <m/>
    <m/>
    <n v="0"/>
  </r>
  <r>
    <x v="127"/>
    <x v="0"/>
    <n v="1"/>
    <n v="0"/>
    <n v="1"/>
    <n v="0"/>
    <n v="5"/>
    <n v="5"/>
    <n v="2"/>
    <x v="7"/>
    <n v="50"/>
    <n v="50"/>
    <n v="180"/>
    <n v="180"/>
    <x v="6"/>
    <m/>
    <m/>
    <m/>
    <n v="0"/>
  </r>
  <r>
    <x v="127"/>
    <x v="14"/>
    <n v="1"/>
    <n v="0"/>
    <n v="1"/>
    <n v="0"/>
    <n v="5"/>
    <n v="5"/>
    <m/>
    <x v="1"/>
    <m/>
    <n v="18"/>
    <n v="120"/>
    <n v="120"/>
    <x v="6"/>
    <m/>
    <m/>
    <m/>
    <n v="0"/>
  </r>
  <r>
    <x v="127"/>
    <x v="14"/>
    <n v="1"/>
    <n v="0"/>
    <n v="1"/>
    <n v="0"/>
    <n v="6"/>
    <n v="6"/>
    <m/>
    <x v="1"/>
    <m/>
    <n v="18"/>
    <n v="120"/>
    <n v="120"/>
    <x v="6"/>
    <m/>
    <m/>
    <m/>
    <n v="0"/>
  </r>
  <r>
    <x v="127"/>
    <x v="14"/>
    <n v="1"/>
    <n v="0"/>
    <n v="1"/>
    <n v="0"/>
    <n v="7"/>
    <n v="7"/>
    <m/>
    <x v="1"/>
    <m/>
    <n v="20.3"/>
    <n v="120"/>
    <n v="120"/>
    <x v="6"/>
    <m/>
    <m/>
    <m/>
    <n v="0"/>
  </r>
  <r>
    <x v="127"/>
    <x v="7"/>
    <n v="1"/>
    <n v="0"/>
    <n v="1"/>
    <n v="0"/>
    <n v="5"/>
    <n v="5"/>
    <m/>
    <x v="14"/>
    <m/>
    <n v="0"/>
    <n v="120"/>
    <n v="120"/>
    <x v="6"/>
    <m/>
    <m/>
    <m/>
    <n v="0"/>
  </r>
  <r>
    <x v="127"/>
    <x v="7"/>
    <n v="1"/>
    <n v="0"/>
    <n v="1"/>
    <n v="0"/>
    <n v="6"/>
    <n v="6"/>
    <m/>
    <x v="14"/>
    <m/>
    <n v="0"/>
    <n v="120"/>
    <n v="120"/>
    <x v="6"/>
    <m/>
    <m/>
    <m/>
    <n v="0"/>
  </r>
  <r>
    <x v="127"/>
    <x v="7"/>
    <n v="1"/>
    <n v="0"/>
    <n v="1"/>
    <n v="0"/>
    <n v="7"/>
    <n v="7"/>
    <m/>
    <x v="14"/>
    <m/>
    <n v="0"/>
    <n v="120"/>
    <n v="120"/>
    <x v="6"/>
    <m/>
    <m/>
    <m/>
    <n v="0"/>
  </r>
  <r>
    <x v="127"/>
    <x v="43"/>
    <n v="1"/>
    <n v="0"/>
    <n v="1"/>
    <n v="0"/>
    <n v="5"/>
    <n v="5"/>
    <m/>
    <x v="14"/>
    <m/>
    <n v="0"/>
    <n v="120"/>
    <n v="120"/>
    <x v="6"/>
    <m/>
    <m/>
    <m/>
    <n v="0"/>
  </r>
  <r>
    <x v="127"/>
    <x v="43"/>
    <n v="1"/>
    <n v="0"/>
    <n v="1"/>
    <n v="0"/>
    <n v="6"/>
    <n v="6"/>
    <m/>
    <x v="14"/>
    <m/>
    <n v="0"/>
    <n v="120"/>
    <n v="120"/>
    <x v="6"/>
    <m/>
    <m/>
    <m/>
    <n v="0"/>
  </r>
  <r>
    <x v="127"/>
    <x v="43"/>
    <n v="1"/>
    <n v="0"/>
    <n v="1"/>
    <n v="0"/>
    <n v="7"/>
    <n v="7"/>
    <m/>
    <x v="14"/>
    <m/>
    <n v="0"/>
    <n v="1"/>
    <n v="1"/>
    <x v="6"/>
    <m/>
    <m/>
    <m/>
    <n v="0"/>
  </r>
  <r>
    <x v="128"/>
    <x v="10"/>
    <n v="1"/>
    <n v="0"/>
    <n v="1"/>
    <n v="0"/>
    <n v="5"/>
    <n v="5"/>
    <n v="5"/>
    <x v="3"/>
    <n v="75"/>
    <n v="75"/>
    <n v="90"/>
    <n v="90"/>
    <x v="7"/>
    <m/>
    <m/>
    <m/>
    <n v="0"/>
  </r>
  <r>
    <x v="128"/>
    <x v="10"/>
    <n v="1"/>
    <n v="0"/>
    <n v="1"/>
    <n v="0"/>
    <n v="6"/>
    <n v="5"/>
    <n v="3"/>
    <x v="8"/>
    <n v="105"/>
    <n v="105"/>
    <n v="180"/>
    <n v="180"/>
    <x v="7"/>
    <m/>
    <m/>
    <m/>
    <n v="0"/>
  </r>
  <r>
    <x v="128"/>
    <x v="10"/>
    <n v="1"/>
    <n v="0"/>
    <n v="1"/>
    <n v="0"/>
    <n v="7"/>
    <n v="6.5"/>
    <n v="2"/>
    <x v="7"/>
    <n v="125"/>
    <n v="125"/>
    <n v="300"/>
    <n v="300"/>
    <x v="7"/>
    <m/>
    <m/>
    <m/>
    <n v="0"/>
  </r>
  <r>
    <x v="128"/>
    <x v="10"/>
    <n v="1"/>
    <n v="0"/>
    <n v="1"/>
    <n v="0"/>
    <n v="8"/>
    <n v="7.5"/>
    <n v="1"/>
    <x v="9"/>
    <n v="135"/>
    <n v="135"/>
    <n v="300"/>
    <n v="300"/>
    <x v="7"/>
    <m/>
    <m/>
    <m/>
    <n v="0"/>
  </r>
  <r>
    <x v="128"/>
    <x v="10"/>
    <n v="1"/>
    <n v="0"/>
    <n v="1"/>
    <n v="0"/>
    <n v="9"/>
    <n v="8"/>
    <n v="1"/>
    <x v="9"/>
    <n v="140"/>
    <n v="140"/>
    <n v="480"/>
    <n v="480"/>
    <x v="7"/>
    <m/>
    <m/>
    <m/>
    <n v="0"/>
  </r>
  <r>
    <x v="128"/>
    <x v="10"/>
    <n v="1"/>
    <n v="0"/>
    <n v="1"/>
    <n v="0"/>
    <n v="9.5"/>
    <n v="8.5"/>
    <n v="1"/>
    <x v="9"/>
    <n v="145"/>
    <n v="145"/>
    <n v="480"/>
    <n v="480"/>
    <x v="7"/>
    <m/>
    <m/>
    <m/>
    <n v="0"/>
  </r>
  <r>
    <x v="128"/>
    <x v="10"/>
    <n v="1"/>
    <n v="0"/>
    <n v="1"/>
    <n v="0"/>
    <n v="10"/>
    <n v="0"/>
    <n v="1"/>
    <x v="9"/>
    <n v="150"/>
    <n v="150"/>
    <n v="480"/>
    <n v="480"/>
    <x v="7"/>
    <m/>
    <m/>
    <m/>
    <n v="0"/>
  </r>
  <r>
    <x v="128"/>
    <x v="10"/>
    <n v="1"/>
    <n v="0"/>
    <n v="1"/>
    <n v="0"/>
    <m/>
    <n v="9"/>
    <m/>
    <x v="9"/>
    <m/>
    <n v="150"/>
    <m/>
    <n v="0"/>
    <x v="7"/>
    <m/>
    <m/>
    <m/>
    <n v="0"/>
  </r>
  <r>
    <x v="128"/>
    <x v="0"/>
    <n v="1"/>
    <n v="0"/>
    <n v="1"/>
    <n v="0"/>
    <n v="5"/>
    <n v="0"/>
    <n v="5"/>
    <x v="3"/>
    <n v="20"/>
    <n v="20"/>
    <n v="90"/>
    <n v="90"/>
    <x v="7"/>
    <m/>
    <m/>
    <m/>
    <n v="0"/>
  </r>
  <r>
    <x v="128"/>
    <x v="0"/>
    <n v="1"/>
    <n v="0"/>
    <n v="1"/>
    <n v="0"/>
    <n v="5"/>
    <n v="5"/>
    <n v="4"/>
    <x v="3"/>
    <n v="40"/>
    <n v="40"/>
    <n v="120"/>
    <n v="120"/>
    <x v="7"/>
    <m/>
    <m/>
    <m/>
    <n v="0"/>
  </r>
  <r>
    <x v="128"/>
    <x v="0"/>
    <n v="1"/>
    <n v="0"/>
    <n v="1"/>
    <n v="0"/>
    <n v="6"/>
    <n v="5"/>
    <n v="3"/>
    <x v="6"/>
    <n v="50"/>
    <n v="50"/>
    <n v="120"/>
    <n v="120"/>
    <x v="7"/>
    <m/>
    <m/>
    <m/>
    <n v="0"/>
  </r>
  <r>
    <x v="128"/>
    <x v="0"/>
    <n v="1"/>
    <n v="0"/>
    <n v="1"/>
    <n v="0"/>
    <n v="7"/>
    <n v="6"/>
    <n v="2"/>
    <x v="7"/>
    <n v="60"/>
    <n v="60"/>
    <n v="180"/>
    <n v="180"/>
    <x v="7"/>
    <m/>
    <m/>
    <m/>
    <n v="0"/>
  </r>
  <r>
    <x v="128"/>
    <x v="0"/>
    <n v="1"/>
    <n v="0"/>
    <n v="1"/>
    <n v="0"/>
    <n v="8"/>
    <n v="7"/>
    <n v="1"/>
    <x v="9"/>
    <n v="65"/>
    <n v="65"/>
    <n v="300"/>
    <n v="300"/>
    <x v="7"/>
    <m/>
    <m/>
    <m/>
    <n v="0"/>
  </r>
  <r>
    <x v="128"/>
    <x v="0"/>
    <n v="1"/>
    <n v="0"/>
    <n v="1"/>
    <n v="0"/>
    <n v="9"/>
    <n v="8.5"/>
    <n v="1"/>
    <x v="9"/>
    <n v="70"/>
    <n v="70"/>
    <n v="480"/>
    <n v="480"/>
    <x v="7"/>
    <m/>
    <m/>
    <m/>
    <n v="0"/>
  </r>
  <r>
    <x v="128"/>
    <x v="0"/>
    <n v="1"/>
    <n v="0"/>
    <n v="1"/>
    <n v="0"/>
    <n v="9.5"/>
    <n v="10"/>
    <n v="1"/>
    <x v="9"/>
    <n v="75"/>
    <n v="75"/>
    <n v="480"/>
    <n v="480"/>
    <x v="7"/>
    <m/>
    <m/>
    <m/>
    <n v="0"/>
  </r>
  <r>
    <x v="128"/>
    <x v="0"/>
    <n v="1"/>
    <n v="0"/>
    <n v="1"/>
    <n v="0"/>
    <n v="10"/>
    <n v="0"/>
    <n v="1"/>
    <x v="14"/>
    <n v="77.5"/>
    <n v="77.5"/>
    <n v="480"/>
    <n v="480"/>
    <x v="7"/>
    <m/>
    <m/>
    <m/>
    <n v="0"/>
  </r>
  <r>
    <x v="128"/>
    <x v="0"/>
    <n v="1"/>
    <n v="0"/>
    <n v="1"/>
    <n v="0"/>
    <m/>
    <n v="10"/>
    <m/>
    <x v="9"/>
    <m/>
    <n v="75"/>
    <m/>
    <n v="0"/>
    <x v="7"/>
    <m/>
    <m/>
    <m/>
    <n v="0"/>
  </r>
  <r>
    <x v="128"/>
    <x v="4"/>
    <n v="1"/>
    <n v="0"/>
    <n v="1"/>
    <n v="0"/>
    <n v="5"/>
    <n v="5"/>
    <n v="5"/>
    <x v="3"/>
    <n v="60"/>
    <n v="70"/>
    <n v="90"/>
    <n v="90"/>
    <x v="7"/>
    <s v="RDL"/>
    <m/>
    <m/>
    <n v="0"/>
  </r>
  <r>
    <x v="128"/>
    <x v="4"/>
    <n v="1"/>
    <n v="0"/>
    <n v="1"/>
    <n v="0"/>
    <n v="5"/>
    <n v="5"/>
    <n v="4"/>
    <x v="8"/>
    <n v="90"/>
    <n v="90"/>
    <n v="120"/>
    <n v="120"/>
    <x v="7"/>
    <m/>
    <m/>
    <m/>
    <n v="0"/>
  </r>
  <r>
    <x v="128"/>
    <x v="4"/>
    <n v="1"/>
    <n v="0"/>
    <n v="1"/>
    <n v="0"/>
    <n v="6"/>
    <n v="5"/>
    <n v="3"/>
    <x v="6"/>
    <n v="115"/>
    <n v="115"/>
    <n v="180"/>
    <n v="180"/>
    <x v="7"/>
    <m/>
    <m/>
    <m/>
    <n v="0"/>
  </r>
  <r>
    <x v="128"/>
    <x v="4"/>
    <n v="1"/>
    <n v="0"/>
    <n v="1"/>
    <n v="0"/>
    <n v="7"/>
    <n v="7"/>
    <n v="2"/>
    <x v="7"/>
    <n v="130"/>
    <n v="130"/>
    <n v="300"/>
    <n v="300"/>
    <x v="7"/>
    <m/>
    <m/>
    <m/>
    <n v="0"/>
  </r>
  <r>
    <x v="128"/>
    <x v="4"/>
    <n v="1"/>
    <n v="0"/>
    <n v="1"/>
    <n v="0"/>
    <n v="8"/>
    <n v="8"/>
    <n v="1"/>
    <x v="9"/>
    <n v="140"/>
    <n v="140"/>
    <n v="480"/>
    <n v="480"/>
    <x v="7"/>
    <m/>
    <m/>
    <m/>
    <n v="0"/>
  </r>
  <r>
    <x v="128"/>
    <x v="4"/>
    <n v="1"/>
    <n v="0"/>
    <n v="1"/>
    <n v="0"/>
    <n v="9"/>
    <n v="9"/>
    <n v="1"/>
    <x v="9"/>
    <n v="150"/>
    <n v="150"/>
    <n v="480"/>
    <n v="480"/>
    <x v="7"/>
    <m/>
    <m/>
    <m/>
    <n v="0"/>
  </r>
  <r>
    <x v="128"/>
    <x v="4"/>
    <n v="1"/>
    <n v="0"/>
    <n v="1"/>
    <n v="0"/>
    <n v="9.5"/>
    <n v="8.5"/>
    <n v="1"/>
    <x v="9"/>
    <n v="155"/>
    <n v="155"/>
    <n v="480"/>
    <n v="480"/>
    <x v="7"/>
    <m/>
    <m/>
    <m/>
    <n v="0"/>
  </r>
  <r>
    <x v="128"/>
    <x v="4"/>
    <n v="1"/>
    <n v="0"/>
    <n v="1"/>
    <n v="0"/>
    <n v="10"/>
    <n v="10"/>
    <n v="1"/>
    <x v="9"/>
    <n v="160"/>
    <n v="160"/>
    <n v="1"/>
    <n v="1"/>
    <x v="7"/>
    <m/>
    <m/>
    <m/>
    <n v="0"/>
  </r>
  <r>
    <x v="128"/>
    <x v="4"/>
    <n v="1"/>
    <n v="0"/>
    <n v="1"/>
    <n v="0"/>
    <m/>
    <n v="10"/>
    <m/>
    <x v="9"/>
    <m/>
    <n v="160"/>
    <m/>
    <n v="0"/>
    <x v="7"/>
    <m/>
    <m/>
    <m/>
    <n v="0"/>
  </r>
  <r>
    <x v="129"/>
    <x v="10"/>
    <n v="1"/>
    <n v="0"/>
    <n v="1"/>
    <n v="0"/>
    <n v="5"/>
    <n v="5"/>
    <n v="5"/>
    <x v="3"/>
    <n v="60"/>
    <n v="70"/>
    <n v="90"/>
    <n v="90"/>
    <x v="8"/>
    <m/>
    <m/>
    <m/>
    <n v="0"/>
  </r>
  <r>
    <x v="129"/>
    <x v="10"/>
    <n v="1"/>
    <n v="0"/>
    <n v="1"/>
    <n v="0"/>
    <n v="5"/>
    <n v="5"/>
    <n v="4"/>
    <x v="8"/>
    <n v="80"/>
    <n v="80"/>
    <n v="120"/>
    <n v="120"/>
    <x v="8"/>
    <m/>
    <m/>
    <m/>
    <n v="0"/>
  </r>
  <r>
    <x v="129"/>
    <x v="10"/>
    <n v="1"/>
    <n v="0"/>
    <n v="1"/>
    <n v="0"/>
    <n v="6"/>
    <n v="5"/>
    <n v="3"/>
    <x v="6"/>
    <n v="90"/>
    <n v="90"/>
    <n v="180"/>
    <n v="180"/>
    <x v="8"/>
    <m/>
    <m/>
    <m/>
    <n v="0"/>
  </r>
  <r>
    <x v="129"/>
    <x v="10"/>
    <n v="1"/>
    <n v="0"/>
    <n v="1"/>
    <n v="0"/>
    <n v="6"/>
    <n v="5"/>
    <n v="2"/>
    <x v="7"/>
    <n v="100"/>
    <n v="100"/>
    <n v="180"/>
    <n v="180"/>
    <x v="8"/>
    <m/>
    <m/>
    <m/>
    <n v="0"/>
  </r>
  <r>
    <x v="129"/>
    <x v="10"/>
    <n v="1"/>
    <n v="0"/>
    <n v="1"/>
    <n v="0"/>
    <n v="6.5"/>
    <n v="5"/>
    <n v="1"/>
    <x v="9"/>
    <n v="110"/>
    <n v="110"/>
    <n v="180"/>
    <n v="180"/>
    <x v="8"/>
    <m/>
    <m/>
    <m/>
    <n v="0"/>
  </r>
  <r>
    <x v="129"/>
    <x v="10"/>
    <n v="1"/>
    <n v="0"/>
    <n v="1"/>
    <n v="0"/>
    <n v="6.5"/>
    <n v="7"/>
    <n v="3"/>
    <x v="6"/>
    <n v="102.5"/>
    <n v="102.5"/>
    <n v="180"/>
    <n v="180"/>
    <x v="8"/>
    <m/>
    <m/>
    <m/>
    <n v="0"/>
  </r>
  <r>
    <x v="129"/>
    <x v="10"/>
    <n v="1"/>
    <n v="0"/>
    <n v="1"/>
    <n v="0"/>
    <n v="5"/>
    <n v="5"/>
    <n v="3"/>
    <x v="6"/>
    <n v="85"/>
    <n v="85"/>
    <n v="120"/>
    <n v="120"/>
    <x v="8"/>
    <m/>
    <m/>
    <m/>
    <n v="0"/>
  </r>
  <r>
    <x v="129"/>
    <x v="10"/>
    <n v="1"/>
    <n v="0"/>
    <n v="1"/>
    <n v="0"/>
    <n v="5.5"/>
    <n v="0"/>
    <n v="3"/>
    <x v="6"/>
    <n v="85"/>
    <n v="85"/>
    <n v="300"/>
    <n v="300"/>
    <x v="8"/>
    <m/>
    <m/>
    <m/>
    <n v="0"/>
  </r>
  <r>
    <x v="129"/>
    <x v="11"/>
    <n v="1"/>
    <n v="0"/>
    <n v="1"/>
    <n v="0"/>
    <n v="5"/>
    <n v="5"/>
    <m/>
    <x v="1"/>
    <m/>
    <n v="28.3"/>
    <n v="90"/>
    <n v="90"/>
    <x v="8"/>
    <s v="Unilatéral"/>
    <m/>
    <m/>
    <n v="0"/>
  </r>
  <r>
    <x v="129"/>
    <x v="11"/>
    <n v="1"/>
    <n v="0"/>
    <n v="1"/>
    <n v="0"/>
    <n v="6"/>
    <n v="6"/>
    <m/>
    <x v="1"/>
    <m/>
    <n v="28.3"/>
    <n v="90"/>
    <n v="90"/>
    <x v="8"/>
    <s v="Unilatéral"/>
    <m/>
    <m/>
    <n v="0"/>
  </r>
  <r>
    <x v="129"/>
    <x v="11"/>
    <n v="1"/>
    <n v="0"/>
    <n v="1"/>
    <n v="0"/>
    <n v="7"/>
    <n v="7"/>
    <m/>
    <x v="1"/>
    <m/>
    <n v="28.3"/>
    <n v="120"/>
    <n v="120"/>
    <x v="8"/>
    <s v="Unilatéral"/>
    <m/>
    <m/>
    <n v="0"/>
  </r>
  <r>
    <x v="129"/>
    <x v="18"/>
    <n v="1"/>
    <n v="0"/>
    <n v="1"/>
    <n v="0"/>
    <n v="5"/>
    <n v="5"/>
    <m/>
    <x v="10"/>
    <m/>
    <n v="16.3"/>
    <n v="90"/>
    <n v="90"/>
    <x v="8"/>
    <s v="Unilatéral"/>
    <m/>
    <m/>
    <n v="0"/>
  </r>
  <r>
    <x v="129"/>
    <x v="18"/>
    <n v="1"/>
    <n v="0"/>
    <n v="1"/>
    <n v="0"/>
    <n v="6"/>
    <n v="6"/>
    <m/>
    <x v="5"/>
    <m/>
    <n v="16.3"/>
    <n v="90"/>
    <n v="90"/>
    <x v="8"/>
    <s v="Unilatéral"/>
    <m/>
    <m/>
    <n v="0"/>
  </r>
  <r>
    <x v="129"/>
    <x v="18"/>
    <n v="1"/>
    <n v="0"/>
    <n v="1"/>
    <n v="0"/>
    <n v="7"/>
    <n v="7"/>
    <m/>
    <x v="1"/>
    <m/>
    <n v="31.3"/>
    <n v="120"/>
    <n v="120"/>
    <x v="8"/>
    <m/>
    <m/>
    <m/>
    <n v="0"/>
  </r>
  <r>
    <x v="129"/>
    <x v="38"/>
    <n v="1"/>
    <n v="0"/>
    <n v="1"/>
    <n v="0"/>
    <n v="6"/>
    <n v="6"/>
    <m/>
    <x v="2"/>
    <m/>
    <n v="36"/>
    <n v="10"/>
    <n v="10"/>
    <x v="8"/>
    <s v="SUPER7"/>
    <m/>
    <m/>
    <n v="0"/>
  </r>
  <r>
    <x v="129"/>
    <x v="39"/>
    <n v="1"/>
    <n v="0"/>
    <n v="1"/>
    <n v="0"/>
    <n v="6"/>
    <n v="6"/>
    <m/>
    <x v="4"/>
    <m/>
    <n v="63"/>
    <n v="90"/>
    <n v="90"/>
    <x v="8"/>
    <s v="SUPER7"/>
    <m/>
    <m/>
    <n v="0"/>
  </r>
  <r>
    <x v="129"/>
    <x v="38"/>
    <n v="1"/>
    <n v="0"/>
    <n v="1"/>
    <n v="0"/>
    <n v="6"/>
    <n v="6"/>
    <m/>
    <x v="1"/>
    <m/>
    <n v="43"/>
    <n v="10"/>
    <n v="10"/>
    <x v="8"/>
    <s v="SUPER7"/>
    <m/>
    <m/>
    <n v="0"/>
  </r>
  <r>
    <x v="129"/>
    <x v="39"/>
    <n v="1"/>
    <n v="0"/>
    <n v="1"/>
    <n v="0"/>
    <n v="6"/>
    <n v="6"/>
    <m/>
    <x v="0"/>
    <m/>
    <n v="77"/>
    <n v="90"/>
    <n v="90"/>
    <x v="8"/>
    <s v="SUPER7"/>
    <m/>
    <m/>
    <n v="0"/>
  </r>
  <r>
    <x v="129"/>
    <x v="38"/>
    <n v="1"/>
    <n v="0"/>
    <n v="1"/>
    <n v="0"/>
    <n v="7"/>
    <n v="7"/>
    <m/>
    <x v="1"/>
    <m/>
    <n v="43"/>
    <n v="10"/>
    <n v="10"/>
    <x v="8"/>
    <s v="SUPER7"/>
    <m/>
    <m/>
    <n v="0"/>
  </r>
  <r>
    <x v="129"/>
    <x v="39"/>
    <n v="1"/>
    <n v="0"/>
    <n v="1"/>
    <n v="0"/>
    <n v="7"/>
    <n v="7"/>
    <m/>
    <x v="0"/>
    <m/>
    <n v="77"/>
    <n v="120"/>
    <n v="120"/>
    <x v="8"/>
    <s v="SUPER7"/>
    <m/>
    <m/>
    <n v="0"/>
  </r>
  <r>
    <x v="129"/>
    <x v="32"/>
    <n v="1"/>
    <n v="0"/>
    <n v="1"/>
    <n v="0"/>
    <n v="6"/>
    <n v="6"/>
    <m/>
    <x v="1"/>
    <m/>
    <n v="45"/>
    <n v="120"/>
    <n v="120"/>
    <x v="8"/>
    <m/>
    <m/>
    <m/>
    <n v="0"/>
  </r>
  <r>
    <x v="129"/>
    <x v="32"/>
    <n v="1"/>
    <n v="0"/>
    <n v="1"/>
    <n v="0"/>
    <n v="7"/>
    <n v="7"/>
    <m/>
    <x v="1"/>
    <m/>
    <n v="45"/>
    <n v="120"/>
    <n v="120"/>
    <x v="8"/>
    <m/>
    <m/>
    <m/>
    <n v="0"/>
  </r>
  <r>
    <x v="129"/>
    <x v="32"/>
    <n v="1"/>
    <n v="0"/>
    <n v="1"/>
    <n v="0"/>
    <n v="7"/>
    <n v="7"/>
    <m/>
    <x v="1"/>
    <m/>
    <n v="45"/>
    <n v="1"/>
    <n v="1"/>
    <x v="8"/>
    <m/>
    <m/>
    <m/>
    <n v="0"/>
  </r>
  <r>
    <x v="130"/>
    <x v="0"/>
    <n v="1"/>
    <n v="0"/>
    <n v="1"/>
    <n v="0"/>
    <n v="5"/>
    <n v="5"/>
    <n v="4"/>
    <x v="8"/>
    <n v="20"/>
    <n v="20"/>
    <n v="90"/>
    <n v="90"/>
    <x v="8"/>
    <m/>
    <m/>
    <m/>
    <n v="0"/>
  </r>
  <r>
    <x v="130"/>
    <x v="0"/>
    <n v="1"/>
    <n v="0"/>
    <n v="1"/>
    <n v="0"/>
    <n v="5"/>
    <n v="5"/>
    <n v="4"/>
    <x v="8"/>
    <n v="30"/>
    <n v="30"/>
    <n v="90"/>
    <n v="90"/>
    <x v="8"/>
    <m/>
    <m/>
    <m/>
    <n v="0"/>
  </r>
  <r>
    <x v="130"/>
    <x v="0"/>
    <n v="1"/>
    <n v="0"/>
    <n v="1"/>
    <n v="0"/>
    <n v="5"/>
    <n v="5"/>
    <n v="4"/>
    <x v="8"/>
    <n v="40"/>
    <n v="40"/>
    <n v="120"/>
    <n v="120"/>
    <x v="8"/>
    <m/>
    <m/>
    <m/>
    <n v="0"/>
  </r>
  <r>
    <x v="130"/>
    <x v="0"/>
    <n v="1"/>
    <n v="0"/>
    <n v="1"/>
    <n v="0"/>
    <n v="5"/>
    <n v="5"/>
    <n v="4"/>
    <x v="8"/>
    <n v="45"/>
    <n v="45"/>
    <n v="180"/>
    <n v="180"/>
    <x v="8"/>
    <m/>
    <m/>
    <m/>
    <n v="0"/>
  </r>
  <r>
    <x v="130"/>
    <x v="0"/>
    <n v="1"/>
    <n v="0"/>
    <n v="1"/>
    <n v="0"/>
    <n v="5.5"/>
    <n v="5"/>
    <n v="4"/>
    <x v="8"/>
    <n v="50"/>
    <n v="50"/>
    <n v="180"/>
    <n v="180"/>
    <x v="8"/>
    <m/>
    <m/>
    <m/>
    <n v="0"/>
  </r>
  <r>
    <x v="130"/>
    <x v="0"/>
    <n v="1"/>
    <n v="0"/>
    <n v="1"/>
    <n v="0"/>
    <n v="6"/>
    <n v="5"/>
    <n v="4"/>
    <x v="8"/>
    <n v="52.5"/>
    <n v="52.5"/>
    <n v="180"/>
    <n v="180"/>
    <x v="8"/>
    <m/>
    <m/>
    <m/>
    <n v="0"/>
  </r>
  <r>
    <x v="130"/>
    <x v="4"/>
    <n v="1"/>
    <n v="0"/>
    <n v="1"/>
    <n v="0"/>
    <n v="5"/>
    <n v="5"/>
    <n v="6"/>
    <x v="5"/>
    <n v="50"/>
    <n v="50"/>
    <n v="90"/>
    <n v="90"/>
    <x v="8"/>
    <s v="RDL"/>
    <m/>
    <m/>
    <n v="0"/>
  </r>
  <r>
    <x v="130"/>
    <x v="4"/>
    <n v="1"/>
    <n v="0"/>
    <n v="1"/>
    <n v="0"/>
    <n v="5"/>
    <n v="5"/>
    <n v="5"/>
    <x v="3"/>
    <n v="70"/>
    <n v="70"/>
    <n v="90"/>
    <n v="90"/>
    <x v="8"/>
    <s v="RDL"/>
    <m/>
    <m/>
    <n v="0"/>
  </r>
  <r>
    <x v="130"/>
    <x v="4"/>
    <n v="1"/>
    <n v="0"/>
    <n v="1"/>
    <n v="0"/>
    <n v="5.5"/>
    <n v="5"/>
    <n v="4"/>
    <x v="8"/>
    <n v="80"/>
    <n v="80"/>
    <n v="120"/>
    <n v="120"/>
    <x v="8"/>
    <s v="RDL"/>
    <m/>
    <m/>
    <n v="0"/>
  </r>
  <r>
    <x v="130"/>
    <x v="4"/>
    <n v="1"/>
    <n v="0"/>
    <n v="1"/>
    <n v="0"/>
    <n v="6"/>
    <n v="6.5"/>
    <n v="4"/>
    <x v="8"/>
    <n v="90"/>
    <n v="90"/>
    <n v="120"/>
    <n v="120"/>
    <x v="8"/>
    <s v="RDL"/>
    <m/>
    <m/>
    <n v="0"/>
  </r>
  <r>
    <x v="130"/>
    <x v="4"/>
    <n v="1"/>
    <n v="0"/>
    <n v="1"/>
    <n v="0"/>
    <n v="7"/>
    <n v="7.5"/>
    <n v="4"/>
    <x v="8"/>
    <n v="100"/>
    <n v="100"/>
    <n v="180"/>
    <n v="180"/>
    <x v="8"/>
    <s v="RDL"/>
    <m/>
    <m/>
    <n v="0"/>
  </r>
  <r>
    <x v="130"/>
    <x v="40"/>
    <n v="1"/>
    <n v="0"/>
    <n v="1"/>
    <n v="0"/>
    <n v="6"/>
    <n v="6"/>
    <m/>
    <x v="1"/>
    <m/>
    <n v="14"/>
    <n v="10"/>
    <n v="10"/>
    <x v="8"/>
    <s v="SUPER7"/>
    <m/>
    <m/>
    <n v="0"/>
  </r>
  <r>
    <x v="130"/>
    <x v="41"/>
    <n v="1"/>
    <n v="0"/>
    <n v="1"/>
    <n v="0"/>
    <n v="6"/>
    <n v="6"/>
    <m/>
    <x v="1"/>
    <m/>
    <n v="14"/>
    <n v="90"/>
    <n v="90"/>
    <x v="8"/>
    <s v="SUPER7"/>
    <m/>
    <m/>
    <n v="0"/>
  </r>
  <r>
    <x v="130"/>
    <x v="40"/>
    <n v="1"/>
    <n v="0"/>
    <n v="1"/>
    <n v="0"/>
    <n v="7"/>
    <n v="7"/>
    <m/>
    <x v="1"/>
    <m/>
    <n v="14"/>
    <n v="10"/>
    <n v="10"/>
    <x v="8"/>
    <s v="SUPER7"/>
    <m/>
    <m/>
    <n v="0"/>
  </r>
  <r>
    <x v="130"/>
    <x v="41"/>
    <n v="1"/>
    <n v="0"/>
    <n v="1"/>
    <n v="0"/>
    <n v="7"/>
    <n v="7"/>
    <m/>
    <x v="1"/>
    <m/>
    <n v="13.6"/>
    <n v="120"/>
    <n v="120"/>
    <x v="8"/>
    <s v="SUPER7"/>
    <m/>
    <m/>
    <n v="0"/>
  </r>
  <r>
    <x v="130"/>
    <x v="36"/>
    <n v="1"/>
    <n v="0"/>
    <n v="1"/>
    <n v="0"/>
    <n v="6"/>
    <n v="6"/>
    <m/>
    <x v="2"/>
    <m/>
    <n v="52"/>
    <n v="10"/>
    <n v="10"/>
    <x v="8"/>
    <s v="SUPER7"/>
    <m/>
    <m/>
    <n v="0"/>
  </r>
  <r>
    <x v="130"/>
    <x v="37"/>
    <n v="1"/>
    <n v="0"/>
    <n v="1"/>
    <n v="0"/>
    <n v="6"/>
    <n v="6"/>
    <m/>
    <x v="2"/>
    <m/>
    <n v="52"/>
    <n v="90"/>
    <n v="90"/>
    <x v="8"/>
    <s v="SUPER7"/>
    <m/>
    <m/>
    <n v="0"/>
  </r>
  <r>
    <x v="130"/>
    <x v="36"/>
    <n v="1"/>
    <n v="0"/>
    <n v="1"/>
    <n v="0"/>
    <n v="6"/>
    <n v="6"/>
    <m/>
    <x v="2"/>
    <m/>
    <n v="52"/>
    <n v="10"/>
    <n v="10"/>
    <x v="8"/>
    <s v="SUPER7"/>
    <m/>
    <m/>
    <n v="0"/>
  </r>
  <r>
    <x v="130"/>
    <x v="37"/>
    <n v="1"/>
    <n v="0"/>
    <n v="1"/>
    <n v="0"/>
    <n v="6"/>
    <n v="6"/>
    <m/>
    <x v="2"/>
    <m/>
    <n v="52"/>
    <n v="90"/>
    <n v="90"/>
    <x v="8"/>
    <s v="SUPER7"/>
    <m/>
    <m/>
    <n v="0"/>
  </r>
  <r>
    <x v="130"/>
    <x v="36"/>
    <n v="1"/>
    <n v="0"/>
    <n v="1"/>
    <n v="0"/>
    <n v="7"/>
    <n v="7"/>
    <m/>
    <x v="2"/>
    <m/>
    <n v="59"/>
    <n v="10"/>
    <n v="10"/>
    <x v="8"/>
    <s v="SUPER7"/>
    <m/>
    <m/>
    <n v="0"/>
  </r>
  <r>
    <x v="130"/>
    <x v="37"/>
    <n v="1"/>
    <n v="0"/>
    <n v="1"/>
    <n v="0"/>
    <n v="7"/>
    <n v="7"/>
    <m/>
    <x v="2"/>
    <m/>
    <n v="59"/>
    <n v="120"/>
    <n v="120"/>
    <x v="8"/>
    <s v="SUPER7"/>
    <m/>
    <m/>
    <n v="0"/>
  </r>
  <r>
    <x v="130"/>
    <x v="1"/>
    <n v="1"/>
    <n v="0"/>
    <n v="1"/>
    <n v="0"/>
    <n v="6"/>
    <n v="6"/>
    <m/>
    <x v="2"/>
    <m/>
    <n v="39"/>
    <n v="90"/>
    <n v="90"/>
    <x v="8"/>
    <m/>
    <m/>
    <m/>
    <n v="0"/>
  </r>
  <r>
    <x v="130"/>
    <x v="1"/>
    <n v="1"/>
    <n v="0"/>
    <n v="1"/>
    <n v="0"/>
    <n v="7"/>
    <n v="7"/>
    <m/>
    <x v="12"/>
    <m/>
    <n v="45"/>
    <n v="90"/>
    <n v="90"/>
    <x v="8"/>
    <m/>
    <m/>
    <m/>
    <n v="0"/>
  </r>
  <r>
    <x v="130"/>
    <x v="1"/>
    <n v="1"/>
    <n v="0"/>
    <n v="1"/>
    <n v="0"/>
    <n v="7"/>
    <n v="7"/>
    <m/>
    <x v="1"/>
    <m/>
    <n v="47.3"/>
    <n v="1"/>
    <n v="1"/>
    <x v="8"/>
    <m/>
    <m/>
    <m/>
    <n v="0"/>
  </r>
  <r>
    <x v="131"/>
    <x v="4"/>
    <n v="1"/>
    <n v="0"/>
    <n v="1"/>
    <n v="0"/>
    <n v="5"/>
    <n v="5"/>
    <n v="5"/>
    <x v="3"/>
    <n v="70"/>
    <n v="70"/>
    <n v="90"/>
    <n v="90"/>
    <x v="8"/>
    <m/>
    <m/>
    <m/>
    <n v="0"/>
  </r>
  <r>
    <x v="131"/>
    <x v="4"/>
    <n v="1"/>
    <n v="0"/>
    <n v="1"/>
    <n v="0"/>
    <n v="5"/>
    <n v="5"/>
    <n v="4"/>
    <x v="8"/>
    <n v="90"/>
    <n v="90"/>
    <n v="120"/>
    <n v="120"/>
    <x v="8"/>
    <m/>
    <m/>
    <m/>
    <n v="0"/>
  </r>
  <r>
    <x v="131"/>
    <x v="4"/>
    <n v="1"/>
    <n v="0"/>
    <n v="1"/>
    <n v="0"/>
    <n v="5.5"/>
    <n v="5"/>
    <n v="3"/>
    <x v="6"/>
    <n v="105"/>
    <n v="105"/>
    <n v="180"/>
    <n v="180"/>
    <x v="8"/>
    <m/>
    <m/>
    <m/>
    <n v="0"/>
  </r>
  <r>
    <x v="131"/>
    <x v="4"/>
    <n v="1"/>
    <n v="0"/>
    <n v="1"/>
    <n v="0"/>
    <n v="6.5"/>
    <n v="5"/>
    <n v="2"/>
    <x v="7"/>
    <n v="115"/>
    <n v="115"/>
    <n v="180"/>
    <n v="180"/>
    <x v="8"/>
    <m/>
    <m/>
    <m/>
    <n v="0"/>
  </r>
  <r>
    <x v="131"/>
    <x v="4"/>
    <n v="1"/>
    <n v="0"/>
    <n v="1"/>
    <n v="0"/>
    <n v="6.5"/>
    <n v="5"/>
    <n v="1"/>
    <x v="9"/>
    <n v="125"/>
    <n v="125"/>
    <n v="300"/>
    <n v="300"/>
    <x v="8"/>
    <m/>
    <m/>
    <m/>
    <n v="0"/>
  </r>
  <r>
    <x v="131"/>
    <x v="4"/>
    <n v="1"/>
    <n v="0"/>
    <n v="1"/>
    <n v="0"/>
    <n v="7"/>
    <n v="5.5"/>
    <n v="4"/>
    <x v="8"/>
    <n v="110"/>
    <n v="110"/>
    <n v="180"/>
    <n v="180"/>
    <x v="8"/>
    <m/>
    <m/>
    <m/>
    <n v="0"/>
  </r>
  <r>
    <x v="131"/>
    <x v="4"/>
    <n v="1"/>
    <n v="0"/>
    <n v="1"/>
    <n v="0"/>
    <n v="6"/>
    <n v="5"/>
    <n v="4"/>
    <x v="8"/>
    <n v="90"/>
    <n v="90"/>
    <n v="300"/>
    <n v="300"/>
    <x v="8"/>
    <m/>
    <m/>
    <m/>
    <n v="0"/>
  </r>
  <r>
    <x v="131"/>
    <x v="31"/>
    <n v="1"/>
    <n v="0"/>
    <n v="1"/>
    <n v="0"/>
    <n v="5"/>
    <n v="5"/>
    <n v="10"/>
    <x v="2"/>
    <m/>
    <n v="12"/>
    <n v="120"/>
    <n v="120"/>
    <x v="8"/>
    <m/>
    <m/>
    <m/>
    <n v="0"/>
  </r>
  <r>
    <x v="131"/>
    <x v="31"/>
    <n v="1"/>
    <n v="0"/>
    <n v="1"/>
    <n v="0"/>
    <n v="6"/>
    <n v="6"/>
    <n v="8"/>
    <x v="1"/>
    <m/>
    <n v="14"/>
    <n v="120"/>
    <n v="120"/>
    <x v="8"/>
    <m/>
    <m/>
    <m/>
    <n v="0"/>
  </r>
  <r>
    <x v="131"/>
    <x v="31"/>
    <n v="1"/>
    <n v="0"/>
    <n v="1"/>
    <n v="0"/>
    <n v="7"/>
    <n v="7"/>
    <n v="6"/>
    <x v="5"/>
    <m/>
    <n v="16"/>
    <n v="120"/>
    <n v="120"/>
    <x v="8"/>
    <m/>
    <m/>
    <m/>
    <n v="0"/>
  </r>
  <r>
    <x v="131"/>
    <x v="31"/>
    <n v="1"/>
    <n v="0"/>
    <n v="1"/>
    <n v="0"/>
    <n v="8"/>
    <n v="8"/>
    <n v="6"/>
    <x v="5"/>
    <m/>
    <n v="18"/>
    <n v="120"/>
    <n v="120"/>
    <x v="8"/>
    <m/>
    <m/>
    <m/>
    <n v="0"/>
  </r>
  <r>
    <x v="131"/>
    <x v="7"/>
    <n v="1"/>
    <n v="0"/>
    <n v="1"/>
    <n v="0"/>
    <n v="6"/>
    <n v="6"/>
    <n v="8"/>
    <x v="1"/>
    <m/>
    <n v="20"/>
    <n v="120"/>
    <n v="120"/>
    <x v="8"/>
    <m/>
    <m/>
    <m/>
    <n v="0"/>
  </r>
  <r>
    <x v="131"/>
    <x v="7"/>
    <n v="1"/>
    <n v="0"/>
    <n v="1"/>
    <n v="0"/>
    <n v="6"/>
    <n v="6"/>
    <n v="8"/>
    <x v="1"/>
    <m/>
    <n v="20"/>
    <n v="120"/>
    <n v="120"/>
    <x v="8"/>
    <m/>
    <m/>
    <m/>
    <n v="0"/>
  </r>
  <r>
    <x v="131"/>
    <x v="7"/>
    <n v="1"/>
    <n v="0"/>
    <n v="1"/>
    <n v="0"/>
    <n v="7"/>
    <n v="7"/>
    <n v="8"/>
    <x v="1"/>
    <m/>
    <n v="20"/>
    <n v="120"/>
    <n v="120"/>
    <x v="8"/>
    <m/>
    <m/>
    <m/>
    <n v="0"/>
  </r>
  <r>
    <x v="131"/>
    <x v="42"/>
    <n v="1"/>
    <n v="0"/>
    <n v="1"/>
    <n v="0"/>
    <n v="6"/>
    <n v="6"/>
    <m/>
    <x v="2"/>
    <m/>
    <n v="6"/>
    <n v="120"/>
    <n v="120"/>
    <x v="8"/>
    <m/>
    <m/>
    <m/>
    <n v="0"/>
  </r>
  <r>
    <x v="131"/>
    <x v="42"/>
    <n v="1"/>
    <n v="0"/>
    <n v="1"/>
    <n v="0"/>
    <n v="6"/>
    <n v="6"/>
    <m/>
    <x v="2"/>
    <m/>
    <n v="6"/>
    <n v="120"/>
    <n v="120"/>
    <x v="8"/>
    <m/>
    <m/>
    <m/>
    <n v="0"/>
  </r>
  <r>
    <x v="131"/>
    <x v="42"/>
    <n v="1"/>
    <n v="0"/>
    <n v="1"/>
    <n v="0"/>
    <n v="7"/>
    <n v="7"/>
    <m/>
    <x v="2"/>
    <m/>
    <n v="6"/>
    <n v="1"/>
    <n v="1"/>
    <x v="8"/>
    <m/>
    <m/>
    <m/>
    <n v="0"/>
  </r>
  <r>
    <x v="132"/>
    <x v="10"/>
    <n v="1"/>
    <n v="0"/>
    <n v="1"/>
    <n v="0"/>
    <n v="5"/>
    <n v="5"/>
    <n v="5"/>
    <x v="3"/>
    <n v="70"/>
    <n v="70"/>
    <n v="90"/>
    <n v="90"/>
    <x v="8"/>
    <m/>
    <m/>
    <m/>
    <n v="0"/>
  </r>
  <r>
    <x v="132"/>
    <x v="10"/>
    <n v="1"/>
    <n v="0"/>
    <n v="1"/>
    <n v="0"/>
    <n v="6"/>
    <n v="5"/>
    <n v="4"/>
    <x v="8"/>
    <n v="90"/>
    <n v="90"/>
    <n v="120"/>
    <n v="120"/>
    <x v="8"/>
    <m/>
    <m/>
    <m/>
    <n v="0"/>
  </r>
  <r>
    <x v="132"/>
    <x v="10"/>
    <n v="1"/>
    <n v="0"/>
    <n v="1"/>
    <n v="0"/>
    <n v="7"/>
    <n v="5.5"/>
    <n v="3"/>
    <x v="6"/>
    <n v="100"/>
    <n v="100"/>
    <n v="180"/>
    <n v="180"/>
    <x v="8"/>
    <m/>
    <m/>
    <m/>
    <n v="0"/>
  </r>
  <r>
    <x v="132"/>
    <x v="10"/>
    <n v="1"/>
    <n v="0"/>
    <n v="1"/>
    <n v="0"/>
    <n v="7"/>
    <n v="6.5"/>
    <n v="2"/>
    <x v="7"/>
    <n v="110"/>
    <n v="110"/>
    <n v="180"/>
    <n v="180"/>
    <x v="8"/>
    <m/>
    <m/>
    <m/>
    <n v="0"/>
  </r>
  <r>
    <x v="132"/>
    <x v="10"/>
    <n v="1"/>
    <n v="0"/>
    <n v="1"/>
    <n v="0"/>
    <n v="7.5"/>
    <n v="7"/>
    <n v="1"/>
    <x v="9"/>
    <n v="120"/>
    <n v="120"/>
    <n v="180"/>
    <n v="180"/>
    <x v="8"/>
    <m/>
    <m/>
    <m/>
    <n v="0"/>
  </r>
  <r>
    <x v="132"/>
    <x v="10"/>
    <n v="1"/>
    <n v="0"/>
    <n v="1"/>
    <n v="0"/>
    <n v="7.5"/>
    <n v="7"/>
    <n v="3"/>
    <x v="6"/>
    <n v="115"/>
    <n v="115"/>
    <n v="180"/>
    <n v="180"/>
    <x v="8"/>
    <m/>
    <m/>
    <m/>
    <n v="0"/>
  </r>
  <r>
    <x v="132"/>
    <x v="10"/>
    <n v="1"/>
    <n v="0"/>
    <n v="1"/>
    <n v="0"/>
    <n v="6"/>
    <n v="5.5"/>
    <n v="3"/>
    <x v="6"/>
    <n v="97.5"/>
    <n v="97.5"/>
    <n v="120"/>
    <n v="120"/>
    <x v="8"/>
    <m/>
    <m/>
    <m/>
    <n v="0"/>
  </r>
  <r>
    <x v="132"/>
    <x v="10"/>
    <n v="1"/>
    <n v="0"/>
    <n v="1"/>
    <n v="0"/>
    <n v="6.5"/>
    <n v="6"/>
    <n v="3"/>
    <x v="6"/>
    <n v="97.5"/>
    <n v="97.5"/>
    <n v="300"/>
    <n v="300"/>
    <x v="8"/>
    <m/>
    <m/>
    <m/>
    <n v="0"/>
  </r>
  <r>
    <x v="132"/>
    <x v="11"/>
    <n v="1"/>
    <n v="0"/>
    <n v="1"/>
    <n v="0"/>
    <n v="6"/>
    <n v="6"/>
    <m/>
    <x v="2"/>
    <m/>
    <n v="29"/>
    <n v="90"/>
    <n v="90"/>
    <x v="8"/>
    <s v="Unilatéral"/>
    <m/>
    <m/>
    <n v="0"/>
  </r>
  <r>
    <x v="132"/>
    <x v="11"/>
    <n v="1"/>
    <n v="0"/>
    <n v="1"/>
    <n v="0"/>
    <n v="7"/>
    <n v="7"/>
    <m/>
    <x v="2"/>
    <m/>
    <n v="29"/>
    <n v="90"/>
    <n v="90"/>
    <x v="8"/>
    <s v="Unilatéral"/>
    <m/>
    <m/>
    <n v="0"/>
  </r>
  <r>
    <x v="132"/>
    <x v="11"/>
    <n v="1"/>
    <n v="0"/>
    <n v="1"/>
    <n v="0"/>
    <n v="8"/>
    <n v="8"/>
    <m/>
    <x v="1"/>
    <m/>
    <n v="70"/>
    <n v="120"/>
    <n v="120"/>
    <x v="8"/>
    <m/>
    <m/>
    <m/>
    <n v="0"/>
  </r>
  <r>
    <x v="132"/>
    <x v="18"/>
    <n v="1"/>
    <n v="0"/>
    <n v="1"/>
    <n v="0"/>
    <n v="6"/>
    <n v="6"/>
    <m/>
    <x v="1"/>
    <m/>
    <n v="18"/>
    <n v="90"/>
    <n v="90"/>
    <x v="8"/>
    <s v="Unilatéral"/>
    <m/>
    <m/>
    <n v="0"/>
  </r>
  <r>
    <x v="132"/>
    <x v="18"/>
    <n v="1"/>
    <n v="0"/>
    <n v="1"/>
    <n v="0"/>
    <n v="7"/>
    <n v="7"/>
    <m/>
    <x v="1"/>
    <m/>
    <n v="18"/>
    <n v="90"/>
    <n v="90"/>
    <x v="8"/>
    <s v="Unilatéral"/>
    <m/>
    <m/>
    <n v="0"/>
  </r>
  <r>
    <x v="132"/>
    <x v="18"/>
    <n v="1"/>
    <n v="0"/>
    <n v="1"/>
    <n v="0"/>
    <n v="8"/>
    <n v="8"/>
    <m/>
    <x v="14"/>
    <m/>
    <n v="0"/>
    <n v="120"/>
    <n v="120"/>
    <x v="8"/>
    <m/>
    <m/>
    <m/>
    <n v="0"/>
  </r>
  <r>
    <x v="132"/>
    <x v="38"/>
    <n v="1"/>
    <n v="0"/>
    <n v="1"/>
    <n v="0"/>
    <n v="7"/>
    <n v="7"/>
    <m/>
    <x v="2"/>
    <m/>
    <n v="43"/>
    <n v="10"/>
    <n v="10"/>
    <x v="8"/>
    <s v="SUPER7"/>
    <m/>
    <m/>
    <n v="0"/>
  </r>
  <r>
    <x v="132"/>
    <x v="39"/>
    <n v="1"/>
    <n v="0"/>
    <n v="1"/>
    <n v="0"/>
    <n v="7"/>
    <n v="7"/>
    <m/>
    <x v="0"/>
    <m/>
    <n v="77"/>
    <n v="90"/>
    <n v="90"/>
    <x v="8"/>
    <s v="SUPER7"/>
    <m/>
    <m/>
    <n v="0"/>
  </r>
  <r>
    <x v="132"/>
    <x v="38"/>
    <n v="1"/>
    <n v="0"/>
    <n v="1"/>
    <n v="0"/>
    <n v="7"/>
    <n v="7"/>
    <m/>
    <x v="2"/>
    <m/>
    <n v="50"/>
    <n v="10"/>
    <n v="10"/>
    <x v="8"/>
    <s v="SUPER7"/>
    <m/>
    <m/>
    <n v="0"/>
  </r>
  <r>
    <x v="132"/>
    <x v="39"/>
    <n v="1"/>
    <n v="0"/>
    <n v="1"/>
    <n v="0"/>
    <n v="7"/>
    <n v="7"/>
    <m/>
    <x v="0"/>
    <m/>
    <n v="84"/>
    <n v="90"/>
    <n v="90"/>
    <x v="8"/>
    <s v="SUPER7"/>
    <m/>
    <m/>
    <n v="0"/>
  </r>
  <r>
    <x v="132"/>
    <x v="38"/>
    <n v="1"/>
    <n v="0"/>
    <n v="1"/>
    <n v="0"/>
    <n v="8"/>
    <n v="8"/>
    <m/>
    <x v="2"/>
    <m/>
    <n v="50"/>
    <n v="10"/>
    <n v="10"/>
    <x v="8"/>
    <s v="SUPER7"/>
    <m/>
    <m/>
    <n v="0"/>
  </r>
  <r>
    <x v="132"/>
    <x v="39"/>
    <n v="1"/>
    <n v="0"/>
    <n v="1"/>
    <n v="0"/>
    <n v="8"/>
    <n v="8"/>
    <m/>
    <x v="2"/>
    <m/>
    <n v="90"/>
    <n v="120"/>
    <n v="120"/>
    <x v="8"/>
    <s v="SUPER7"/>
    <m/>
    <m/>
    <n v="0"/>
  </r>
  <r>
    <x v="132"/>
    <x v="32"/>
    <n v="1"/>
    <n v="0"/>
    <n v="1"/>
    <n v="0"/>
    <n v="7"/>
    <n v="7"/>
    <m/>
    <x v="2"/>
    <m/>
    <n v="45"/>
    <n v="120"/>
    <n v="120"/>
    <x v="8"/>
    <m/>
    <m/>
    <m/>
    <n v="0"/>
  </r>
  <r>
    <x v="132"/>
    <x v="32"/>
    <n v="1"/>
    <n v="0"/>
    <n v="1"/>
    <n v="0"/>
    <n v="8"/>
    <n v="8"/>
    <m/>
    <x v="2"/>
    <m/>
    <n v="52"/>
    <n v="120"/>
    <n v="120"/>
    <x v="8"/>
    <m/>
    <m/>
    <m/>
    <n v="0"/>
  </r>
  <r>
    <x v="132"/>
    <x v="32"/>
    <n v="1"/>
    <n v="0"/>
    <n v="1"/>
    <n v="0"/>
    <n v="8"/>
    <n v="8"/>
    <m/>
    <x v="1"/>
    <m/>
    <n v="54.3"/>
    <n v="1"/>
    <n v="1"/>
    <x v="8"/>
    <m/>
    <m/>
    <m/>
    <n v="0"/>
  </r>
  <r>
    <x v="133"/>
    <x v="0"/>
    <n v="1"/>
    <n v="0"/>
    <n v="1"/>
    <n v="0"/>
    <n v="5"/>
    <n v="5"/>
    <n v="4"/>
    <x v="8"/>
    <n v="25"/>
    <n v="25"/>
    <n v="90"/>
    <n v="90"/>
    <x v="8"/>
    <m/>
    <m/>
    <m/>
    <n v="0"/>
  </r>
  <r>
    <x v="133"/>
    <x v="0"/>
    <n v="1"/>
    <n v="0"/>
    <n v="1"/>
    <n v="0"/>
    <n v="5"/>
    <n v="5"/>
    <n v="4"/>
    <x v="8"/>
    <n v="35"/>
    <n v="35"/>
    <n v="90"/>
    <n v="90"/>
    <x v="8"/>
    <m/>
    <m/>
    <m/>
    <n v="0"/>
  </r>
  <r>
    <x v="133"/>
    <x v="0"/>
    <n v="1"/>
    <n v="0"/>
    <n v="1"/>
    <n v="0"/>
    <n v="5"/>
    <n v="5"/>
    <n v="4"/>
    <x v="8"/>
    <n v="45"/>
    <n v="45"/>
    <n v="120"/>
    <n v="120"/>
    <x v="8"/>
    <m/>
    <m/>
    <m/>
    <n v="0"/>
  </r>
  <r>
    <x v="133"/>
    <x v="0"/>
    <n v="1"/>
    <n v="0"/>
    <n v="1"/>
    <n v="0"/>
    <n v="6"/>
    <n v="5.5"/>
    <n v="4"/>
    <x v="8"/>
    <n v="50"/>
    <n v="50"/>
    <n v="180"/>
    <n v="180"/>
    <x v="8"/>
    <m/>
    <m/>
    <m/>
    <n v="0"/>
  </r>
  <r>
    <x v="133"/>
    <x v="0"/>
    <n v="1"/>
    <n v="0"/>
    <n v="1"/>
    <n v="0"/>
    <n v="6.5"/>
    <n v="7"/>
    <n v="4"/>
    <x v="8"/>
    <n v="55"/>
    <n v="55"/>
    <n v="180"/>
    <n v="180"/>
    <x v="8"/>
    <m/>
    <m/>
    <m/>
    <n v="0"/>
  </r>
  <r>
    <x v="133"/>
    <x v="0"/>
    <n v="1"/>
    <n v="0"/>
    <n v="1"/>
    <n v="0"/>
    <n v="7"/>
    <n v="7.5"/>
    <n v="4"/>
    <x v="8"/>
    <n v="57.5"/>
    <n v="57.5"/>
    <n v="180"/>
    <n v="180"/>
    <x v="8"/>
    <m/>
    <m/>
    <m/>
    <n v="0"/>
  </r>
  <r>
    <x v="133"/>
    <x v="4"/>
    <n v="1"/>
    <n v="0"/>
    <n v="1"/>
    <n v="0"/>
    <n v="6"/>
    <n v="5"/>
    <n v="6"/>
    <x v="5"/>
    <n v="65"/>
    <n v="70"/>
    <n v="90"/>
    <n v="90"/>
    <x v="8"/>
    <s v="RDL"/>
    <m/>
    <m/>
    <n v="0"/>
  </r>
  <r>
    <x v="133"/>
    <x v="4"/>
    <n v="1"/>
    <n v="0"/>
    <n v="1"/>
    <n v="0"/>
    <n v="6"/>
    <n v="6"/>
    <n v="5"/>
    <x v="3"/>
    <n v="85"/>
    <n v="85"/>
    <n v="90"/>
    <n v="90"/>
    <x v="8"/>
    <s v="RDL"/>
    <m/>
    <m/>
    <n v="0"/>
  </r>
  <r>
    <x v="133"/>
    <x v="4"/>
    <n v="1"/>
    <n v="0"/>
    <n v="1"/>
    <n v="0"/>
    <n v="6.5"/>
    <n v="6.5"/>
    <n v="4"/>
    <x v="8"/>
    <n v="95"/>
    <n v="95"/>
    <n v="120"/>
    <n v="120"/>
    <x v="8"/>
    <s v="RDL"/>
    <m/>
    <m/>
    <n v="0"/>
  </r>
  <r>
    <x v="133"/>
    <x v="4"/>
    <n v="1"/>
    <n v="0"/>
    <n v="1"/>
    <n v="0"/>
    <n v="7"/>
    <n v="7"/>
    <n v="4"/>
    <x v="8"/>
    <n v="105"/>
    <n v="105"/>
    <n v="120"/>
    <n v="120"/>
    <x v="8"/>
    <s v="RDL"/>
    <m/>
    <m/>
    <n v="0"/>
  </r>
  <r>
    <x v="133"/>
    <x v="4"/>
    <n v="1"/>
    <n v="0"/>
    <n v="1"/>
    <n v="0"/>
    <n v="8"/>
    <n v="10"/>
    <n v="4"/>
    <x v="6"/>
    <n v="115"/>
    <n v="115"/>
    <n v="180"/>
    <n v="180"/>
    <x v="8"/>
    <s v="RDL"/>
    <m/>
    <m/>
    <n v="0"/>
  </r>
  <r>
    <x v="133"/>
    <x v="40"/>
    <n v="1"/>
    <n v="0"/>
    <n v="1"/>
    <n v="0"/>
    <n v="7"/>
    <n v="7"/>
    <m/>
    <x v="2"/>
    <m/>
    <n v="14"/>
    <n v="10"/>
    <n v="10"/>
    <x v="8"/>
    <s v="SUPER7"/>
    <m/>
    <m/>
    <n v="0"/>
  </r>
  <r>
    <x v="133"/>
    <x v="41"/>
    <n v="1"/>
    <n v="0"/>
    <n v="1"/>
    <n v="0"/>
    <n v="7"/>
    <n v="7"/>
    <m/>
    <x v="1"/>
    <m/>
    <n v="14"/>
    <n v="90"/>
    <n v="90"/>
    <x v="8"/>
    <s v="SUPER7"/>
    <m/>
    <m/>
    <n v="0"/>
  </r>
  <r>
    <x v="133"/>
    <x v="40"/>
    <n v="1"/>
    <n v="0"/>
    <n v="1"/>
    <n v="0"/>
    <n v="8"/>
    <n v="8"/>
    <m/>
    <x v="1"/>
    <m/>
    <n v="16.3"/>
    <n v="10"/>
    <n v="10"/>
    <x v="8"/>
    <s v="SUPER7"/>
    <m/>
    <m/>
    <n v="0"/>
  </r>
  <r>
    <x v="133"/>
    <x v="41"/>
    <n v="1"/>
    <n v="0"/>
    <n v="1"/>
    <n v="0"/>
    <n v="8"/>
    <n v="8"/>
    <m/>
    <x v="2"/>
    <m/>
    <n v="11.3"/>
    <n v="120"/>
    <n v="120"/>
    <x v="8"/>
    <s v="SUPER7"/>
    <m/>
    <m/>
    <n v="0"/>
  </r>
  <r>
    <x v="133"/>
    <x v="36"/>
    <n v="1"/>
    <n v="0"/>
    <n v="1"/>
    <n v="0"/>
    <n v="7"/>
    <n v="7"/>
    <m/>
    <x v="1"/>
    <m/>
    <n v="59"/>
    <n v="10"/>
    <n v="10"/>
    <x v="8"/>
    <s v="SUPER7"/>
    <m/>
    <m/>
    <n v="0"/>
  </r>
  <r>
    <x v="133"/>
    <x v="37"/>
    <n v="1"/>
    <n v="0"/>
    <n v="1"/>
    <n v="0"/>
    <n v="7"/>
    <n v="7"/>
    <m/>
    <x v="1"/>
    <m/>
    <n v="59"/>
    <n v="90"/>
    <n v="90"/>
    <x v="8"/>
    <s v="SUPER7"/>
    <m/>
    <m/>
    <n v="0"/>
  </r>
  <r>
    <x v="133"/>
    <x v="36"/>
    <n v="1"/>
    <n v="0"/>
    <n v="1"/>
    <n v="0"/>
    <n v="7"/>
    <n v="7"/>
    <m/>
    <x v="1"/>
    <m/>
    <n v="59"/>
    <n v="10"/>
    <n v="10"/>
    <x v="8"/>
    <s v="SUPER7"/>
    <m/>
    <m/>
    <n v="0"/>
  </r>
  <r>
    <x v="133"/>
    <x v="37"/>
    <n v="1"/>
    <n v="0"/>
    <n v="1"/>
    <n v="0"/>
    <n v="7"/>
    <n v="7"/>
    <m/>
    <x v="1"/>
    <m/>
    <n v="59"/>
    <n v="90"/>
    <n v="90"/>
    <x v="8"/>
    <s v="SUPER7"/>
    <m/>
    <m/>
    <n v="0"/>
  </r>
  <r>
    <x v="133"/>
    <x v="36"/>
    <n v="1"/>
    <n v="0"/>
    <n v="1"/>
    <n v="0"/>
    <n v="8"/>
    <n v="8"/>
    <m/>
    <x v="1"/>
    <m/>
    <n v="59"/>
    <n v="10"/>
    <n v="10"/>
    <x v="8"/>
    <s v="SUPER7"/>
    <m/>
    <m/>
    <n v="0"/>
  </r>
  <r>
    <x v="133"/>
    <x v="37"/>
    <n v="1"/>
    <n v="0"/>
    <n v="1"/>
    <n v="0"/>
    <n v="8"/>
    <n v="8"/>
    <m/>
    <x v="1"/>
    <m/>
    <n v="59"/>
    <n v="120"/>
    <n v="120"/>
    <x v="8"/>
    <s v="SUPER7"/>
    <m/>
    <m/>
    <n v="0"/>
  </r>
  <r>
    <x v="133"/>
    <x v="1"/>
    <n v="1"/>
    <n v="0"/>
    <n v="1"/>
    <n v="0"/>
    <n v="7"/>
    <n v="7"/>
    <m/>
    <x v="2"/>
    <m/>
    <n v="45"/>
    <n v="90"/>
    <n v="90"/>
    <x v="8"/>
    <m/>
    <m/>
    <m/>
    <n v="0"/>
  </r>
  <r>
    <x v="133"/>
    <x v="1"/>
    <n v="1"/>
    <n v="0"/>
    <n v="1"/>
    <n v="0"/>
    <n v="8"/>
    <n v="8"/>
    <m/>
    <x v="1"/>
    <m/>
    <n v="52"/>
    <n v="90"/>
    <n v="90"/>
    <x v="8"/>
    <m/>
    <m/>
    <m/>
    <n v="0"/>
  </r>
  <r>
    <x v="133"/>
    <x v="1"/>
    <n v="1"/>
    <n v="0"/>
    <n v="1"/>
    <n v="0"/>
    <n v="8"/>
    <n v="8"/>
    <m/>
    <x v="1"/>
    <m/>
    <n v="52"/>
    <n v="1"/>
    <n v="1"/>
    <x v="8"/>
    <m/>
    <m/>
    <m/>
    <n v="0"/>
  </r>
  <r>
    <x v="134"/>
    <x v="4"/>
    <n v="1"/>
    <n v="0"/>
    <n v="1"/>
    <n v="0"/>
    <n v="5"/>
    <n v="5"/>
    <n v="5"/>
    <x v="3"/>
    <n v="70"/>
    <n v="70"/>
    <n v="90"/>
    <n v="90"/>
    <x v="8"/>
    <m/>
    <m/>
    <m/>
    <n v="0"/>
  </r>
  <r>
    <x v="134"/>
    <x v="4"/>
    <n v="1"/>
    <n v="0"/>
    <n v="1"/>
    <n v="0"/>
    <n v="6"/>
    <n v="5"/>
    <n v="4"/>
    <x v="8"/>
    <n v="100"/>
    <n v="100"/>
    <n v="120"/>
    <n v="120"/>
    <x v="8"/>
    <m/>
    <m/>
    <m/>
    <n v="0"/>
  </r>
  <r>
    <x v="134"/>
    <x v="4"/>
    <n v="1"/>
    <n v="0"/>
    <n v="1"/>
    <n v="0"/>
    <n v="6.5"/>
    <n v="5"/>
    <n v="3"/>
    <x v="6"/>
    <n v="115"/>
    <n v="115"/>
    <n v="180"/>
    <n v="180"/>
    <x v="8"/>
    <m/>
    <m/>
    <m/>
    <n v="0"/>
  </r>
  <r>
    <x v="134"/>
    <x v="4"/>
    <n v="1"/>
    <n v="0"/>
    <n v="1"/>
    <n v="0"/>
    <n v="7.5"/>
    <n v="5.5"/>
    <n v="2"/>
    <x v="7"/>
    <n v="125"/>
    <n v="125"/>
    <n v="300"/>
    <n v="300"/>
    <x v="8"/>
    <m/>
    <m/>
    <m/>
    <n v="0"/>
  </r>
  <r>
    <x v="134"/>
    <x v="4"/>
    <n v="1"/>
    <n v="0"/>
    <n v="1"/>
    <n v="0"/>
    <n v="7.5"/>
    <n v="6"/>
    <n v="1"/>
    <x v="9"/>
    <n v="135"/>
    <n v="135"/>
    <n v="300"/>
    <n v="300"/>
    <x v="8"/>
    <m/>
    <m/>
    <m/>
    <n v="0"/>
  </r>
  <r>
    <x v="134"/>
    <x v="4"/>
    <n v="1"/>
    <n v="0"/>
    <n v="1"/>
    <n v="0"/>
    <n v="8"/>
    <n v="5"/>
    <n v="4"/>
    <x v="8"/>
    <n v="120"/>
    <n v="120"/>
    <n v="300"/>
    <n v="300"/>
    <x v="8"/>
    <m/>
    <m/>
    <m/>
    <n v="0"/>
  </r>
  <r>
    <x v="134"/>
    <x v="4"/>
    <n v="1"/>
    <n v="0"/>
    <n v="1"/>
    <n v="0"/>
    <n v="7"/>
    <n v="5"/>
    <n v="4"/>
    <x v="8"/>
    <n v="100"/>
    <n v="100"/>
    <n v="300"/>
    <n v="300"/>
    <x v="8"/>
    <m/>
    <m/>
    <m/>
    <n v="0"/>
  </r>
  <r>
    <x v="134"/>
    <x v="31"/>
    <n v="1"/>
    <n v="0"/>
    <n v="1"/>
    <n v="0"/>
    <n v="6"/>
    <n v="6"/>
    <n v="10"/>
    <x v="2"/>
    <m/>
    <n v="14"/>
    <n v="120"/>
    <n v="120"/>
    <x v="8"/>
    <m/>
    <m/>
    <m/>
    <n v="0"/>
  </r>
  <r>
    <x v="134"/>
    <x v="31"/>
    <n v="1"/>
    <n v="0"/>
    <n v="1"/>
    <n v="0"/>
    <n v="7"/>
    <n v="7"/>
    <n v="8"/>
    <x v="1"/>
    <m/>
    <n v="16"/>
    <n v="120"/>
    <n v="120"/>
    <x v="8"/>
    <m/>
    <m/>
    <m/>
    <n v="0"/>
  </r>
  <r>
    <x v="134"/>
    <x v="31"/>
    <n v="1"/>
    <n v="0"/>
    <n v="1"/>
    <n v="0"/>
    <n v="8"/>
    <n v="8"/>
    <n v="6"/>
    <x v="5"/>
    <m/>
    <n v="18"/>
    <n v="120"/>
    <n v="120"/>
    <x v="8"/>
    <m/>
    <m/>
    <m/>
    <n v="0"/>
  </r>
  <r>
    <x v="134"/>
    <x v="31"/>
    <n v="1"/>
    <n v="0"/>
    <n v="1"/>
    <n v="0"/>
    <n v="9"/>
    <n v="8"/>
    <n v="6"/>
    <x v="5"/>
    <m/>
    <n v="20"/>
    <n v="120"/>
    <n v="120"/>
    <x v="8"/>
    <m/>
    <m/>
    <m/>
    <n v="0"/>
  </r>
  <r>
    <x v="134"/>
    <x v="7"/>
    <n v="1"/>
    <n v="0"/>
    <n v="1"/>
    <n v="0"/>
    <n v="7"/>
    <n v="6"/>
    <n v="8"/>
    <x v="1"/>
    <m/>
    <n v="20"/>
    <n v="120"/>
    <n v="120"/>
    <x v="8"/>
    <m/>
    <m/>
    <m/>
    <n v="0"/>
  </r>
  <r>
    <x v="134"/>
    <x v="7"/>
    <n v="1"/>
    <n v="0"/>
    <n v="1"/>
    <n v="0"/>
    <n v="7"/>
    <n v="7"/>
    <n v="8"/>
    <x v="1"/>
    <m/>
    <n v="22"/>
    <n v="120"/>
    <n v="120"/>
    <x v="8"/>
    <m/>
    <m/>
    <m/>
    <n v="0"/>
  </r>
  <r>
    <x v="134"/>
    <x v="7"/>
    <n v="1"/>
    <n v="0"/>
    <n v="1"/>
    <n v="0"/>
    <n v="8"/>
    <n v="8"/>
    <n v="8"/>
    <x v="1"/>
    <m/>
    <n v="24"/>
    <n v="120"/>
    <n v="120"/>
    <x v="8"/>
    <m/>
    <m/>
    <m/>
    <n v="0"/>
  </r>
  <r>
    <x v="134"/>
    <x v="42"/>
    <n v="1"/>
    <n v="0"/>
    <n v="1"/>
    <n v="0"/>
    <n v="7"/>
    <n v="7"/>
    <m/>
    <x v="2"/>
    <m/>
    <n v="6"/>
    <n v="120"/>
    <n v="120"/>
    <x v="8"/>
    <m/>
    <m/>
    <m/>
    <n v="0"/>
  </r>
  <r>
    <x v="134"/>
    <x v="42"/>
    <n v="1"/>
    <n v="0"/>
    <n v="1"/>
    <n v="0"/>
    <n v="7"/>
    <n v="7"/>
    <m/>
    <x v="1"/>
    <m/>
    <n v="8"/>
    <n v="120"/>
    <n v="120"/>
    <x v="8"/>
    <m/>
    <m/>
    <m/>
    <n v="0"/>
  </r>
  <r>
    <x v="134"/>
    <x v="42"/>
    <n v="1"/>
    <n v="0"/>
    <n v="1"/>
    <n v="0"/>
    <n v="8"/>
    <n v="8"/>
    <m/>
    <x v="1"/>
    <m/>
    <n v="8"/>
    <n v="1"/>
    <n v="1"/>
    <x v="8"/>
    <m/>
    <m/>
    <m/>
    <n v="0"/>
  </r>
  <r>
    <x v="135"/>
    <x v="10"/>
    <n v="2"/>
    <n v="1"/>
    <n v="2"/>
    <n v="0"/>
    <n v="5"/>
    <n v="5"/>
    <n v="2"/>
    <x v="7"/>
    <n v="60"/>
    <n v="60"/>
    <n v="90"/>
    <n v="90"/>
    <x v="8"/>
    <s v="Pausé / TEMPO"/>
    <m/>
    <m/>
    <n v="0"/>
  </r>
  <r>
    <x v="135"/>
    <x v="10"/>
    <n v="2"/>
    <n v="1"/>
    <n v="2"/>
    <n v="0"/>
    <n v="5"/>
    <n v="5"/>
    <n v="2"/>
    <x v="7"/>
    <n v="80"/>
    <n v="80"/>
    <n v="120"/>
    <n v="120"/>
    <x v="8"/>
    <s v="Pausé / TEMPO"/>
    <m/>
    <m/>
    <n v="0"/>
  </r>
  <r>
    <x v="135"/>
    <x v="10"/>
    <n v="2"/>
    <n v="1"/>
    <n v="2"/>
    <n v="0"/>
    <n v="7"/>
    <n v="6"/>
    <n v="2"/>
    <x v="7"/>
    <n v="100"/>
    <n v="100"/>
    <n v="120"/>
    <n v="120"/>
    <x v="8"/>
    <s v="Pausé / TEMPO"/>
    <m/>
    <m/>
    <n v="0"/>
  </r>
  <r>
    <x v="135"/>
    <x v="10"/>
    <n v="2"/>
    <n v="1"/>
    <n v="2"/>
    <n v="0"/>
    <n v="7.5"/>
    <n v="7"/>
    <n v="2"/>
    <x v="7"/>
    <n v="110"/>
    <n v="110"/>
    <n v="180"/>
    <n v="180"/>
    <x v="8"/>
    <s v="Pausé / TEMPO"/>
    <m/>
    <m/>
    <n v="0"/>
  </r>
  <r>
    <x v="135"/>
    <x v="10"/>
    <n v="2"/>
    <n v="1"/>
    <n v="2"/>
    <n v="0"/>
    <n v="8"/>
    <n v="7.5"/>
    <n v="2"/>
    <x v="7"/>
    <n v="115"/>
    <n v="115"/>
    <n v="300"/>
    <n v="300"/>
    <x v="8"/>
    <s v="Pausé / TEMPO"/>
    <m/>
    <m/>
    <n v="0"/>
  </r>
  <r>
    <x v="135"/>
    <x v="0"/>
    <n v="1"/>
    <n v="0"/>
    <n v="1"/>
    <n v="0"/>
    <n v="5"/>
    <n v="5"/>
    <n v="5"/>
    <x v="3"/>
    <n v="30"/>
    <n v="30"/>
    <n v="90"/>
    <n v="90"/>
    <x v="8"/>
    <m/>
    <m/>
    <m/>
    <n v="0"/>
  </r>
  <r>
    <x v="135"/>
    <x v="0"/>
    <n v="1"/>
    <n v="0"/>
    <n v="1"/>
    <n v="0"/>
    <n v="5"/>
    <n v="5"/>
    <n v="4"/>
    <x v="8"/>
    <n v="40"/>
    <n v="40"/>
    <n v="120"/>
    <n v="120"/>
    <x v="8"/>
    <m/>
    <m/>
    <m/>
    <n v="0"/>
  </r>
  <r>
    <x v="135"/>
    <x v="0"/>
    <n v="1"/>
    <n v="0"/>
    <n v="1"/>
    <n v="0"/>
    <n v="6"/>
    <n v="5"/>
    <n v="3"/>
    <x v="6"/>
    <n v="50"/>
    <n v="50"/>
    <n v="120"/>
    <n v="120"/>
    <x v="8"/>
    <m/>
    <m/>
    <m/>
    <n v="0"/>
  </r>
  <r>
    <x v="135"/>
    <x v="0"/>
    <n v="1"/>
    <n v="0"/>
    <n v="1"/>
    <n v="0"/>
    <n v="6"/>
    <n v="6"/>
    <n v="2"/>
    <x v="7"/>
    <n v="55"/>
    <n v="60"/>
    <n v="180"/>
    <n v="180"/>
    <x v="8"/>
    <m/>
    <m/>
    <m/>
    <n v="0"/>
  </r>
  <r>
    <x v="135"/>
    <x v="0"/>
    <n v="1"/>
    <n v="0"/>
    <n v="1"/>
    <n v="0"/>
    <n v="8"/>
    <n v="8"/>
    <n v="1"/>
    <x v="9"/>
    <n v="70"/>
    <n v="70"/>
    <n v="180"/>
    <n v="180"/>
    <x v="8"/>
    <m/>
    <m/>
    <m/>
    <n v="0"/>
  </r>
  <r>
    <x v="135"/>
    <x v="0"/>
    <n v="1"/>
    <n v="0"/>
    <n v="1"/>
    <n v="0"/>
    <n v="7"/>
    <n v="6.5"/>
    <n v="3"/>
    <x v="6"/>
    <n v="62.5"/>
    <n v="62.5"/>
    <n v="300"/>
    <n v="300"/>
    <x v="8"/>
    <m/>
    <m/>
    <m/>
    <n v="0"/>
  </r>
  <r>
    <x v="135"/>
    <x v="44"/>
    <n v="1"/>
    <n v="0"/>
    <n v="1"/>
    <n v="0"/>
    <n v="6"/>
    <n v="6"/>
    <m/>
    <x v="1"/>
    <m/>
    <n v="8"/>
    <n v="120"/>
    <n v="120"/>
    <x v="8"/>
    <m/>
    <m/>
    <m/>
    <n v="0"/>
  </r>
  <r>
    <x v="135"/>
    <x v="44"/>
    <n v="1"/>
    <n v="0"/>
    <n v="1"/>
    <n v="0"/>
    <n v="7"/>
    <n v="7"/>
    <m/>
    <x v="1"/>
    <m/>
    <n v="8"/>
    <n v="120"/>
    <n v="120"/>
    <x v="8"/>
    <m/>
    <m/>
    <m/>
    <n v="0"/>
  </r>
  <r>
    <x v="135"/>
    <x v="44"/>
    <n v="1"/>
    <n v="0"/>
    <n v="1"/>
    <n v="0"/>
    <n v="7"/>
    <n v="7"/>
    <m/>
    <x v="1"/>
    <m/>
    <n v="8"/>
    <n v="120"/>
    <n v="120"/>
    <x v="8"/>
    <m/>
    <m/>
    <m/>
    <n v="0"/>
  </r>
  <r>
    <x v="135"/>
    <x v="19"/>
    <n v="1"/>
    <n v="0"/>
    <n v="1"/>
    <n v="0"/>
    <n v="6"/>
    <n v="6"/>
    <m/>
    <x v="1"/>
    <m/>
    <n v="20"/>
    <n v="120"/>
    <n v="120"/>
    <x v="8"/>
    <m/>
    <m/>
    <m/>
    <n v="0"/>
  </r>
  <r>
    <x v="135"/>
    <x v="19"/>
    <n v="1"/>
    <n v="0"/>
    <n v="1"/>
    <n v="0"/>
    <n v="7"/>
    <n v="7"/>
    <m/>
    <x v="1"/>
    <m/>
    <n v="25"/>
    <n v="120"/>
    <n v="120"/>
    <x v="8"/>
    <m/>
    <m/>
    <m/>
    <n v="0"/>
  </r>
  <r>
    <x v="135"/>
    <x v="19"/>
    <n v="1"/>
    <n v="0"/>
    <n v="1"/>
    <n v="0"/>
    <n v="8"/>
    <n v="8"/>
    <m/>
    <x v="5"/>
    <m/>
    <n v="30"/>
    <n v="1"/>
    <n v="1"/>
    <x v="8"/>
    <m/>
    <m/>
    <m/>
    <n v="0"/>
  </r>
  <r>
    <x v="136"/>
    <x v="10"/>
    <n v="1"/>
    <n v="0"/>
    <n v="1"/>
    <n v="0"/>
    <n v="5"/>
    <n v="5"/>
    <n v="5"/>
    <x v="3"/>
    <n v="70"/>
    <n v="70"/>
    <n v="90"/>
    <n v="90"/>
    <x v="8"/>
    <m/>
    <m/>
    <m/>
    <n v="0"/>
  </r>
  <r>
    <x v="136"/>
    <x v="10"/>
    <n v="1"/>
    <n v="0"/>
    <n v="1"/>
    <n v="0"/>
    <n v="6.5"/>
    <n v="8"/>
    <n v="4"/>
    <x v="8"/>
    <n v="105"/>
    <n v="105"/>
    <n v="120"/>
    <n v="120"/>
    <x v="8"/>
    <m/>
    <m/>
    <m/>
    <n v="0"/>
  </r>
  <r>
    <x v="136"/>
    <x v="10"/>
    <n v="1"/>
    <n v="0"/>
    <n v="1"/>
    <n v="0"/>
    <n v="7.5"/>
    <n v="8"/>
    <n v="3"/>
    <x v="6"/>
    <n v="115"/>
    <n v="115"/>
    <n v="180"/>
    <n v="180"/>
    <x v="8"/>
    <m/>
    <m/>
    <m/>
    <n v="0"/>
  </r>
  <r>
    <x v="136"/>
    <x v="10"/>
    <n v="1"/>
    <n v="0"/>
    <n v="1"/>
    <n v="0"/>
    <n v="8.5"/>
    <n v="8.5"/>
    <n v="2"/>
    <x v="7"/>
    <n v="125"/>
    <n v="125"/>
    <n v="300"/>
    <n v="300"/>
    <x v="8"/>
    <m/>
    <m/>
    <m/>
    <n v="0"/>
  </r>
  <r>
    <x v="136"/>
    <x v="10"/>
    <n v="1"/>
    <n v="0"/>
    <n v="1"/>
    <n v="0"/>
    <n v="9"/>
    <n v="9"/>
    <n v="1"/>
    <x v="9"/>
    <n v="135"/>
    <n v="135"/>
    <n v="300"/>
    <n v="300"/>
    <x v="8"/>
    <m/>
    <m/>
    <m/>
    <n v="0"/>
  </r>
  <r>
    <x v="136"/>
    <x v="10"/>
    <n v="1"/>
    <n v="0"/>
    <n v="1"/>
    <n v="0"/>
    <n v="9.5"/>
    <n v="9.5"/>
    <n v="3"/>
    <x v="6"/>
    <n v="132.5"/>
    <n v="132.5"/>
    <n v="300"/>
    <n v="300"/>
    <x v="8"/>
    <m/>
    <m/>
    <m/>
    <n v="0"/>
  </r>
  <r>
    <x v="136"/>
    <x v="10"/>
    <n v="1"/>
    <n v="0"/>
    <n v="1"/>
    <n v="0"/>
    <n v="7"/>
    <n v="7"/>
    <n v="3"/>
    <x v="6"/>
    <n v="110"/>
    <n v="110"/>
    <n v="300"/>
    <n v="300"/>
    <x v="8"/>
    <m/>
    <m/>
    <m/>
    <n v="0"/>
  </r>
  <r>
    <x v="136"/>
    <x v="10"/>
    <n v="1"/>
    <n v="0"/>
    <n v="1"/>
    <n v="0"/>
    <n v="8"/>
    <n v="7.5"/>
    <n v="3"/>
    <x v="6"/>
    <n v="110"/>
    <n v="110"/>
    <n v="300"/>
    <n v="300"/>
    <x v="8"/>
    <m/>
    <m/>
    <m/>
    <n v="0"/>
  </r>
  <r>
    <x v="136"/>
    <x v="11"/>
    <n v="1"/>
    <n v="0"/>
    <n v="1"/>
    <n v="0"/>
    <n v="7"/>
    <n v="7"/>
    <m/>
    <x v="14"/>
    <m/>
    <n v="0"/>
    <n v="90"/>
    <n v="90"/>
    <x v="8"/>
    <s v="Unilatéral"/>
    <m/>
    <m/>
    <n v="0"/>
  </r>
  <r>
    <x v="136"/>
    <x v="11"/>
    <n v="1"/>
    <n v="0"/>
    <n v="1"/>
    <n v="0"/>
    <n v="8"/>
    <n v="8"/>
    <m/>
    <x v="14"/>
    <m/>
    <n v="0"/>
    <n v="90"/>
    <n v="90"/>
    <x v="8"/>
    <s v="Unilatéral"/>
    <m/>
    <m/>
    <n v="0"/>
  </r>
  <r>
    <x v="136"/>
    <x v="11"/>
    <n v="1"/>
    <n v="0"/>
    <n v="1"/>
    <n v="0"/>
    <n v="9"/>
    <n v="9"/>
    <m/>
    <x v="14"/>
    <m/>
    <n v="0"/>
    <n v="120"/>
    <n v="120"/>
    <x v="8"/>
    <m/>
    <m/>
    <m/>
    <n v="0"/>
  </r>
  <r>
    <x v="136"/>
    <x v="18"/>
    <n v="1"/>
    <n v="0"/>
    <n v="1"/>
    <n v="0"/>
    <n v="7"/>
    <n v="7"/>
    <m/>
    <x v="14"/>
    <m/>
    <n v="0"/>
    <n v="90"/>
    <n v="90"/>
    <x v="8"/>
    <s v="Unilatéral"/>
    <m/>
    <m/>
    <n v="0"/>
  </r>
  <r>
    <x v="136"/>
    <x v="18"/>
    <n v="1"/>
    <n v="0"/>
    <n v="1"/>
    <n v="0"/>
    <n v="8"/>
    <n v="8"/>
    <m/>
    <x v="14"/>
    <m/>
    <n v="0"/>
    <n v="90"/>
    <n v="90"/>
    <x v="8"/>
    <s v="Unilatéral"/>
    <m/>
    <m/>
    <n v="0"/>
  </r>
  <r>
    <x v="136"/>
    <x v="18"/>
    <n v="1"/>
    <n v="0"/>
    <n v="1"/>
    <n v="0"/>
    <n v="9"/>
    <n v="9"/>
    <m/>
    <x v="14"/>
    <m/>
    <n v="0"/>
    <n v="120"/>
    <n v="120"/>
    <x v="8"/>
    <m/>
    <m/>
    <m/>
    <n v="0"/>
  </r>
  <r>
    <x v="136"/>
    <x v="38"/>
    <n v="1"/>
    <n v="0"/>
    <n v="1"/>
    <n v="0"/>
    <n v="8"/>
    <n v="8"/>
    <m/>
    <x v="2"/>
    <m/>
    <n v="50"/>
    <n v="10"/>
    <n v="10"/>
    <x v="8"/>
    <s v="SUPER7"/>
    <m/>
    <m/>
    <n v="0"/>
  </r>
  <r>
    <x v="136"/>
    <x v="39"/>
    <n v="1"/>
    <n v="0"/>
    <n v="1"/>
    <n v="0"/>
    <n v="8"/>
    <n v="7"/>
    <m/>
    <x v="0"/>
    <m/>
    <n v="84"/>
    <n v="90"/>
    <n v="90"/>
    <x v="8"/>
    <s v="SUPER7"/>
    <m/>
    <m/>
    <n v="0"/>
  </r>
  <r>
    <x v="136"/>
    <x v="38"/>
    <n v="1"/>
    <n v="0"/>
    <n v="1"/>
    <n v="0"/>
    <n v="8"/>
    <n v="8"/>
    <m/>
    <x v="2"/>
    <m/>
    <n v="50"/>
    <n v="10"/>
    <n v="10"/>
    <x v="8"/>
    <s v="SUPER7"/>
    <m/>
    <m/>
    <n v="0"/>
  </r>
  <r>
    <x v="136"/>
    <x v="39"/>
    <n v="1"/>
    <n v="0"/>
    <n v="1"/>
    <n v="0"/>
    <n v="8"/>
    <n v="8"/>
    <m/>
    <x v="0"/>
    <m/>
    <n v="90"/>
    <n v="90"/>
    <n v="90"/>
    <x v="8"/>
    <s v="SUPER7"/>
    <m/>
    <m/>
    <n v="0"/>
  </r>
  <r>
    <x v="136"/>
    <x v="38"/>
    <n v="1"/>
    <n v="0"/>
    <n v="1"/>
    <n v="0"/>
    <n v="9"/>
    <n v="9"/>
    <m/>
    <x v="2"/>
    <m/>
    <n v="57"/>
    <n v="10"/>
    <n v="10"/>
    <x v="8"/>
    <s v="SUPER7"/>
    <m/>
    <m/>
    <n v="0"/>
  </r>
  <r>
    <x v="136"/>
    <x v="39"/>
    <n v="1"/>
    <n v="0"/>
    <n v="1"/>
    <n v="0"/>
    <n v="9"/>
    <n v="9"/>
    <m/>
    <x v="0"/>
    <m/>
    <n v="104"/>
    <n v="120"/>
    <n v="120"/>
    <x v="8"/>
    <s v="SUPER7"/>
    <m/>
    <m/>
    <n v="0"/>
  </r>
  <r>
    <x v="136"/>
    <x v="32"/>
    <n v="1"/>
    <n v="0"/>
    <n v="1"/>
    <n v="0"/>
    <n v="8"/>
    <n v="8"/>
    <m/>
    <x v="2"/>
    <m/>
    <n v="52"/>
    <n v="120"/>
    <n v="120"/>
    <x v="8"/>
    <m/>
    <m/>
    <m/>
    <n v="0"/>
  </r>
  <r>
    <x v="136"/>
    <x v="32"/>
    <n v="1"/>
    <n v="0"/>
    <n v="1"/>
    <n v="0"/>
    <n v="9"/>
    <n v="9"/>
    <m/>
    <x v="1"/>
    <m/>
    <n v="59"/>
    <n v="120"/>
    <n v="120"/>
    <x v="8"/>
    <m/>
    <m/>
    <m/>
    <n v="0"/>
  </r>
  <r>
    <x v="136"/>
    <x v="32"/>
    <n v="1"/>
    <n v="0"/>
    <n v="1"/>
    <n v="0"/>
    <n v="9"/>
    <n v="9"/>
    <m/>
    <x v="1"/>
    <m/>
    <n v="59"/>
    <n v="1"/>
    <n v="1"/>
    <x v="8"/>
    <m/>
    <m/>
    <m/>
    <n v="0"/>
  </r>
  <r>
    <x v="137"/>
    <x v="0"/>
    <n v="1"/>
    <n v="0"/>
    <n v="1"/>
    <n v="0"/>
    <n v="5"/>
    <n v="5"/>
    <n v="4"/>
    <x v="8"/>
    <n v="30"/>
    <n v="30"/>
    <n v="90"/>
    <n v="90"/>
    <x v="8"/>
    <m/>
    <m/>
    <m/>
    <n v="0"/>
  </r>
  <r>
    <x v="137"/>
    <x v="0"/>
    <n v="1"/>
    <n v="0"/>
    <n v="1"/>
    <n v="0"/>
    <n v="5"/>
    <n v="5"/>
    <n v="4"/>
    <x v="8"/>
    <n v="40"/>
    <n v="40"/>
    <n v="90"/>
    <n v="90"/>
    <x v="8"/>
    <m/>
    <m/>
    <m/>
    <n v="0"/>
  </r>
  <r>
    <x v="137"/>
    <x v="0"/>
    <n v="1"/>
    <n v="0"/>
    <n v="1"/>
    <n v="0"/>
    <n v="6"/>
    <n v="5.5"/>
    <n v="4"/>
    <x v="8"/>
    <n v="50"/>
    <n v="50"/>
    <n v="180"/>
    <n v="180"/>
    <x v="8"/>
    <m/>
    <m/>
    <m/>
    <n v="0"/>
  </r>
  <r>
    <x v="137"/>
    <x v="0"/>
    <n v="1"/>
    <n v="0"/>
    <n v="1"/>
    <n v="0"/>
    <n v="7.5"/>
    <n v="6"/>
    <n v="4"/>
    <x v="8"/>
    <n v="55"/>
    <n v="55"/>
    <n v="300"/>
    <n v="300"/>
    <x v="8"/>
    <m/>
    <m/>
    <m/>
    <n v="0"/>
  </r>
  <r>
    <x v="137"/>
    <x v="0"/>
    <n v="1"/>
    <n v="0"/>
    <n v="1"/>
    <n v="0"/>
    <n v="8"/>
    <n v="7"/>
    <n v="4"/>
    <x v="8"/>
    <n v="60"/>
    <n v="60"/>
    <n v="300"/>
    <n v="300"/>
    <x v="8"/>
    <m/>
    <m/>
    <m/>
    <n v="0"/>
  </r>
  <r>
    <x v="137"/>
    <x v="0"/>
    <n v="1"/>
    <n v="0"/>
    <n v="1"/>
    <n v="0"/>
    <n v="9"/>
    <n v="8.5"/>
    <n v="4"/>
    <x v="8"/>
    <n v="62.5"/>
    <n v="65"/>
    <n v="300"/>
    <n v="300"/>
    <x v="8"/>
    <m/>
    <m/>
    <m/>
    <n v="0"/>
  </r>
  <r>
    <x v="137"/>
    <x v="4"/>
    <n v="1"/>
    <n v="0"/>
    <n v="1"/>
    <n v="0"/>
    <n v="6"/>
    <n v="5"/>
    <n v="6"/>
    <x v="5"/>
    <n v="70"/>
    <n v="70"/>
    <n v="90"/>
    <n v="90"/>
    <x v="8"/>
    <s v="RDL"/>
    <m/>
    <m/>
    <n v="0"/>
  </r>
  <r>
    <x v="137"/>
    <x v="4"/>
    <n v="1"/>
    <n v="0"/>
    <n v="1"/>
    <n v="0"/>
    <n v="6.5"/>
    <n v="6"/>
    <n v="5"/>
    <x v="3"/>
    <n v="90"/>
    <n v="90"/>
    <n v="90"/>
    <n v="90"/>
    <x v="8"/>
    <s v="RDL"/>
    <m/>
    <m/>
    <n v="0"/>
  </r>
  <r>
    <x v="137"/>
    <x v="4"/>
    <n v="1"/>
    <n v="0"/>
    <n v="1"/>
    <n v="0"/>
    <n v="7.5"/>
    <n v="6.5"/>
    <n v="4"/>
    <x v="8"/>
    <n v="100"/>
    <n v="100"/>
    <n v="120"/>
    <n v="120"/>
    <x v="8"/>
    <s v="RDL"/>
    <m/>
    <m/>
    <n v="0"/>
  </r>
  <r>
    <x v="137"/>
    <x v="4"/>
    <n v="1"/>
    <n v="0"/>
    <n v="1"/>
    <n v="0"/>
    <n v="8.5"/>
    <n v="7.5"/>
    <n v="4"/>
    <x v="8"/>
    <n v="110"/>
    <n v="110"/>
    <n v="180"/>
    <n v="180"/>
    <x v="8"/>
    <s v="RDL"/>
    <m/>
    <m/>
    <n v="0"/>
  </r>
  <r>
    <x v="137"/>
    <x v="4"/>
    <n v="1"/>
    <n v="0"/>
    <n v="1"/>
    <n v="0"/>
    <n v="9.5"/>
    <n v="9"/>
    <n v="4"/>
    <x v="8"/>
    <n v="120"/>
    <n v="120"/>
    <n v="180"/>
    <n v="180"/>
    <x v="8"/>
    <s v="RDL"/>
    <m/>
    <m/>
    <n v="0"/>
  </r>
  <r>
    <x v="137"/>
    <x v="40"/>
    <n v="1"/>
    <n v="0"/>
    <n v="1"/>
    <n v="0"/>
    <n v="7"/>
    <n v="7"/>
    <m/>
    <x v="2"/>
    <m/>
    <n v="14"/>
    <n v="10"/>
    <n v="10"/>
    <x v="8"/>
    <s v="SUPER7"/>
    <m/>
    <m/>
    <n v="0"/>
  </r>
  <r>
    <x v="137"/>
    <x v="41"/>
    <n v="1"/>
    <n v="0"/>
    <n v="1"/>
    <n v="0"/>
    <n v="7"/>
    <n v="7"/>
    <m/>
    <x v="1"/>
    <m/>
    <n v="14"/>
    <n v="90"/>
    <n v="90"/>
    <x v="8"/>
    <s v="SUPER7"/>
    <m/>
    <m/>
    <n v="0"/>
  </r>
  <r>
    <x v="137"/>
    <x v="40"/>
    <n v="1"/>
    <n v="0"/>
    <n v="1"/>
    <n v="0"/>
    <n v="9"/>
    <n v="9"/>
    <m/>
    <x v="1"/>
    <m/>
    <n v="18"/>
    <n v="10"/>
    <n v="10"/>
    <x v="8"/>
    <s v="SUPER7"/>
    <m/>
    <m/>
    <n v="0"/>
  </r>
  <r>
    <x v="137"/>
    <x v="41"/>
    <n v="1"/>
    <n v="0"/>
    <n v="1"/>
    <n v="0"/>
    <n v="9"/>
    <n v="9"/>
    <m/>
    <x v="2"/>
    <m/>
    <n v="14"/>
    <n v="120"/>
    <n v="120"/>
    <x v="8"/>
    <s v="SUPER7"/>
    <m/>
    <m/>
    <n v="0"/>
  </r>
  <r>
    <x v="137"/>
    <x v="36"/>
    <n v="1"/>
    <n v="0"/>
    <n v="1"/>
    <n v="0"/>
    <n v="7"/>
    <n v="7"/>
    <m/>
    <x v="2"/>
    <m/>
    <n v="59"/>
    <n v="10"/>
    <n v="10"/>
    <x v="8"/>
    <s v="SUPER7"/>
    <m/>
    <m/>
    <n v="0"/>
  </r>
  <r>
    <x v="137"/>
    <x v="37"/>
    <n v="1"/>
    <n v="0"/>
    <n v="1"/>
    <n v="0"/>
    <n v="7"/>
    <n v="7"/>
    <m/>
    <x v="1"/>
    <m/>
    <n v="59"/>
    <n v="90"/>
    <n v="90"/>
    <x v="8"/>
    <s v="SUPER7"/>
    <m/>
    <m/>
    <n v="0"/>
  </r>
  <r>
    <x v="137"/>
    <x v="36"/>
    <n v="1"/>
    <n v="0"/>
    <n v="1"/>
    <n v="0"/>
    <n v="8"/>
    <n v="8"/>
    <m/>
    <x v="0"/>
    <m/>
    <n v="45"/>
    <n v="10"/>
    <n v="10"/>
    <x v="8"/>
    <s v="SUPER7"/>
    <m/>
    <m/>
    <n v="0"/>
  </r>
  <r>
    <x v="137"/>
    <x v="37"/>
    <n v="1"/>
    <n v="0"/>
    <n v="1"/>
    <n v="0"/>
    <n v="8"/>
    <n v="8"/>
    <m/>
    <x v="0"/>
    <m/>
    <n v="45"/>
    <n v="90"/>
    <n v="90"/>
    <x v="8"/>
    <s v="SUPER7"/>
    <m/>
    <m/>
    <n v="0"/>
  </r>
  <r>
    <x v="137"/>
    <x v="36"/>
    <n v="1"/>
    <n v="0"/>
    <n v="1"/>
    <n v="0"/>
    <n v="9"/>
    <n v="9"/>
    <m/>
    <x v="0"/>
    <m/>
    <n v="45"/>
    <n v="10"/>
    <n v="10"/>
    <x v="8"/>
    <s v="SUPER7"/>
    <m/>
    <m/>
    <n v="0"/>
  </r>
  <r>
    <x v="137"/>
    <x v="37"/>
    <n v="1"/>
    <n v="0"/>
    <n v="1"/>
    <n v="0"/>
    <n v="9"/>
    <n v="9"/>
    <m/>
    <x v="0"/>
    <m/>
    <n v="45"/>
    <n v="120"/>
    <n v="120"/>
    <x v="8"/>
    <s v="SUPER7"/>
    <m/>
    <m/>
    <n v="0"/>
  </r>
  <r>
    <x v="137"/>
    <x v="1"/>
    <n v="1"/>
    <n v="0"/>
    <n v="1"/>
    <n v="0"/>
    <n v="7"/>
    <n v="7"/>
    <m/>
    <x v="2"/>
    <m/>
    <n v="45"/>
    <n v="90"/>
    <n v="90"/>
    <x v="8"/>
    <m/>
    <m/>
    <m/>
    <n v="0"/>
  </r>
  <r>
    <x v="137"/>
    <x v="1"/>
    <n v="1"/>
    <n v="0"/>
    <n v="1"/>
    <n v="0"/>
    <n v="8"/>
    <n v="8"/>
    <m/>
    <x v="1"/>
    <m/>
    <n v="52"/>
    <n v="90"/>
    <n v="90"/>
    <x v="8"/>
    <m/>
    <m/>
    <m/>
    <n v="0"/>
  </r>
  <r>
    <x v="137"/>
    <x v="1"/>
    <n v="1"/>
    <n v="0"/>
    <n v="1"/>
    <n v="0"/>
    <n v="9"/>
    <n v="9"/>
    <m/>
    <x v="1"/>
    <m/>
    <n v="59"/>
    <n v="1"/>
    <n v="1"/>
    <x v="8"/>
    <m/>
    <m/>
    <m/>
    <n v="0"/>
  </r>
  <r>
    <x v="138"/>
    <x v="4"/>
    <n v="1"/>
    <n v="0"/>
    <n v="1"/>
    <n v="0"/>
    <n v="5"/>
    <n v="5"/>
    <n v="5"/>
    <x v="3"/>
    <n v="70"/>
    <n v="70"/>
    <n v="90"/>
    <n v="90"/>
    <x v="8"/>
    <m/>
    <m/>
    <m/>
    <n v="0"/>
  </r>
  <r>
    <x v="138"/>
    <x v="4"/>
    <n v="1"/>
    <n v="0"/>
    <n v="1"/>
    <n v="0"/>
    <n v="6"/>
    <n v="6"/>
    <n v="4"/>
    <x v="8"/>
    <n v="105"/>
    <n v="105"/>
    <n v="120"/>
    <n v="120"/>
    <x v="8"/>
    <m/>
    <m/>
    <m/>
    <n v="0"/>
  </r>
  <r>
    <x v="138"/>
    <x v="4"/>
    <n v="1"/>
    <n v="0"/>
    <n v="1"/>
    <n v="0"/>
    <n v="7"/>
    <n v="7"/>
    <n v="3"/>
    <x v="6"/>
    <n v="125"/>
    <n v="125"/>
    <n v="180"/>
    <n v="180"/>
    <x v="8"/>
    <m/>
    <m/>
    <m/>
    <n v="0"/>
  </r>
  <r>
    <x v="138"/>
    <x v="4"/>
    <n v="1"/>
    <n v="0"/>
    <n v="1"/>
    <n v="0"/>
    <n v="8.5"/>
    <n v="8"/>
    <n v="2"/>
    <x v="7"/>
    <n v="140"/>
    <n v="140"/>
    <n v="300"/>
    <n v="300"/>
    <x v="8"/>
    <m/>
    <m/>
    <m/>
    <n v="0"/>
  </r>
  <r>
    <x v="138"/>
    <x v="4"/>
    <n v="1"/>
    <n v="0"/>
    <n v="1"/>
    <n v="0"/>
    <n v="9"/>
    <n v="8.5"/>
    <n v="1"/>
    <x v="9"/>
    <n v="150"/>
    <n v="150"/>
    <n v="300"/>
    <n v="300"/>
    <x v="8"/>
    <m/>
    <m/>
    <m/>
    <n v="0"/>
  </r>
  <r>
    <x v="138"/>
    <x v="4"/>
    <n v="1"/>
    <n v="0"/>
    <n v="1"/>
    <n v="0"/>
    <n v="9.5"/>
    <n v="9"/>
    <n v="4"/>
    <x v="8"/>
    <n v="140"/>
    <n v="140"/>
    <n v="300"/>
    <n v="300"/>
    <x v="8"/>
    <m/>
    <m/>
    <m/>
    <n v="0"/>
  </r>
  <r>
    <x v="138"/>
    <x v="4"/>
    <n v="1"/>
    <n v="0"/>
    <n v="1"/>
    <n v="0"/>
    <n v="7"/>
    <n v="7"/>
    <n v="4"/>
    <x v="8"/>
    <n v="110"/>
    <n v="110"/>
    <n v="300"/>
    <n v="300"/>
    <x v="8"/>
    <m/>
    <m/>
    <m/>
    <n v="0"/>
  </r>
  <r>
    <x v="138"/>
    <x v="31"/>
    <n v="1"/>
    <n v="0"/>
    <n v="1"/>
    <n v="0"/>
    <n v="6"/>
    <n v="6"/>
    <n v="10"/>
    <x v="2"/>
    <m/>
    <n v="14"/>
    <n v="120"/>
    <n v="120"/>
    <x v="8"/>
    <m/>
    <m/>
    <m/>
    <n v="0"/>
  </r>
  <r>
    <x v="138"/>
    <x v="31"/>
    <n v="1"/>
    <n v="0"/>
    <n v="1"/>
    <n v="0"/>
    <n v="7"/>
    <n v="7"/>
    <n v="8"/>
    <x v="1"/>
    <m/>
    <n v="18"/>
    <n v="120"/>
    <n v="120"/>
    <x v="8"/>
    <m/>
    <m/>
    <m/>
    <n v="0"/>
  </r>
  <r>
    <x v="138"/>
    <x v="31"/>
    <n v="1"/>
    <n v="0"/>
    <n v="1"/>
    <n v="0"/>
    <n v="9"/>
    <n v="9"/>
    <n v="6"/>
    <x v="5"/>
    <m/>
    <n v="20"/>
    <n v="120"/>
    <n v="120"/>
    <x v="8"/>
    <m/>
    <m/>
    <m/>
    <n v="0"/>
  </r>
  <r>
    <x v="138"/>
    <x v="31"/>
    <n v="1"/>
    <n v="0"/>
    <n v="1"/>
    <n v="0"/>
    <n v="9"/>
    <n v="9"/>
    <n v="6"/>
    <x v="5"/>
    <m/>
    <n v="22"/>
    <n v="120"/>
    <n v="120"/>
    <x v="8"/>
    <m/>
    <m/>
    <m/>
    <n v="0"/>
  </r>
  <r>
    <x v="138"/>
    <x v="7"/>
    <n v="1"/>
    <n v="0"/>
    <n v="1"/>
    <n v="0"/>
    <n v="7"/>
    <n v="7"/>
    <n v="8"/>
    <x v="1"/>
    <m/>
    <n v="24"/>
    <n v="120"/>
    <n v="120"/>
    <x v="8"/>
    <m/>
    <m/>
    <m/>
    <n v="0"/>
  </r>
  <r>
    <x v="138"/>
    <x v="7"/>
    <n v="1"/>
    <n v="0"/>
    <n v="1"/>
    <n v="0"/>
    <n v="8"/>
    <n v="8"/>
    <n v="8"/>
    <x v="1"/>
    <m/>
    <n v="24"/>
    <n v="120"/>
    <n v="120"/>
    <x v="8"/>
    <m/>
    <m/>
    <m/>
    <n v="0"/>
  </r>
  <r>
    <x v="138"/>
    <x v="7"/>
    <n v="1"/>
    <n v="0"/>
    <n v="1"/>
    <n v="0"/>
    <n v="9"/>
    <n v="9"/>
    <n v="8"/>
    <x v="1"/>
    <m/>
    <n v="24"/>
    <n v="120"/>
    <n v="120"/>
    <x v="8"/>
    <m/>
    <m/>
    <m/>
    <n v="0"/>
  </r>
  <r>
    <x v="138"/>
    <x v="42"/>
    <n v="1"/>
    <n v="0"/>
    <n v="1"/>
    <n v="0"/>
    <n v="7"/>
    <n v="7"/>
    <m/>
    <x v="2"/>
    <m/>
    <n v="6"/>
    <n v="120"/>
    <n v="120"/>
    <x v="8"/>
    <m/>
    <m/>
    <m/>
    <n v="0"/>
  </r>
  <r>
    <x v="138"/>
    <x v="42"/>
    <n v="1"/>
    <n v="0"/>
    <n v="1"/>
    <n v="0"/>
    <n v="8"/>
    <n v="8"/>
    <m/>
    <x v="2"/>
    <m/>
    <n v="6"/>
    <n v="120"/>
    <n v="120"/>
    <x v="8"/>
    <m/>
    <m/>
    <m/>
    <n v="0"/>
  </r>
  <r>
    <x v="138"/>
    <x v="42"/>
    <n v="1"/>
    <n v="0"/>
    <n v="1"/>
    <n v="0"/>
    <n v="9"/>
    <n v="9"/>
    <m/>
    <x v="1"/>
    <m/>
    <n v="8"/>
    <n v="1"/>
    <n v="1"/>
    <x v="8"/>
    <m/>
    <m/>
    <m/>
    <n v="0"/>
  </r>
  <r>
    <x v="139"/>
    <x v="10"/>
    <n v="2"/>
    <n v="1"/>
    <n v="2"/>
    <n v="0"/>
    <n v="5"/>
    <n v="5"/>
    <n v="2"/>
    <x v="7"/>
    <n v="70"/>
    <n v="70"/>
    <n v="90"/>
    <n v="90"/>
    <x v="8"/>
    <s v="Pausé / TEMPO"/>
    <m/>
    <m/>
    <n v="0"/>
  </r>
  <r>
    <x v="139"/>
    <x v="10"/>
    <n v="2"/>
    <n v="1"/>
    <n v="2"/>
    <n v="0"/>
    <n v="5"/>
    <n v="6"/>
    <n v="2"/>
    <x v="7"/>
    <n v="90"/>
    <n v="90"/>
    <n v="120"/>
    <n v="120"/>
    <x v="8"/>
    <s v="Pausé / TEMPO"/>
    <m/>
    <m/>
    <n v="0"/>
  </r>
  <r>
    <x v="139"/>
    <x v="10"/>
    <n v="2"/>
    <n v="1"/>
    <n v="2"/>
    <n v="0"/>
    <n v="7"/>
    <n v="7"/>
    <n v="2"/>
    <x v="7"/>
    <n v="110"/>
    <n v="110"/>
    <n v="120"/>
    <n v="120"/>
    <x v="8"/>
    <s v="Pausé / TEMPO"/>
    <m/>
    <m/>
    <n v="0"/>
  </r>
  <r>
    <x v="139"/>
    <x v="10"/>
    <n v="2"/>
    <n v="1"/>
    <n v="2"/>
    <n v="0"/>
    <n v="7.5"/>
    <n v="8"/>
    <n v="2"/>
    <x v="7"/>
    <n v="120"/>
    <n v="120"/>
    <n v="180"/>
    <n v="180"/>
    <x v="8"/>
    <s v="Pausé / TEMPO"/>
    <m/>
    <m/>
    <n v="0"/>
  </r>
  <r>
    <x v="139"/>
    <x v="10"/>
    <n v="2"/>
    <n v="1"/>
    <n v="2"/>
    <n v="0"/>
    <n v="8"/>
    <n v="8.5"/>
    <n v="2"/>
    <x v="7"/>
    <n v="125"/>
    <n v="125"/>
    <n v="300"/>
    <n v="300"/>
    <x v="8"/>
    <s v="Pausé / TEMPO"/>
    <m/>
    <m/>
    <n v="0"/>
  </r>
  <r>
    <x v="139"/>
    <x v="0"/>
    <n v="1"/>
    <n v="0"/>
    <n v="1"/>
    <n v="0"/>
    <n v="5"/>
    <n v="5"/>
    <n v="5"/>
    <x v="3"/>
    <n v="35"/>
    <n v="40"/>
    <n v="90"/>
    <n v="90"/>
    <x v="8"/>
    <m/>
    <m/>
    <m/>
    <n v="0"/>
  </r>
  <r>
    <x v="139"/>
    <x v="0"/>
    <n v="1"/>
    <n v="0"/>
    <n v="1"/>
    <n v="0"/>
    <n v="5"/>
    <n v="5"/>
    <n v="4"/>
    <x v="8"/>
    <n v="45"/>
    <n v="50"/>
    <n v="120"/>
    <n v="120"/>
    <x v="8"/>
    <m/>
    <m/>
    <m/>
    <n v="0"/>
  </r>
  <r>
    <x v="139"/>
    <x v="0"/>
    <n v="1"/>
    <n v="0"/>
    <n v="1"/>
    <n v="0"/>
    <n v="7"/>
    <n v="7"/>
    <n v="3"/>
    <x v="6"/>
    <n v="55"/>
    <n v="60"/>
    <n v="120"/>
    <n v="120"/>
    <x v="8"/>
    <m/>
    <m/>
    <m/>
    <n v="0"/>
  </r>
  <r>
    <x v="139"/>
    <x v="0"/>
    <n v="1"/>
    <n v="0"/>
    <n v="1"/>
    <n v="0"/>
    <n v="8"/>
    <n v="7.5"/>
    <n v="2"/>
    <x v="7"/>
    <n v="60"/>
    <n v="65"/>
    <n v="300"/>
    <n v="300"/>
    <x v="8"/>
    <m/>
    <m/>
    <m/>
    <n v="0"/>
  </r>
  <r>
    <x v="139"/>
    <x v="0"/>
    <n v="1"/>
    <n v="0"/>
    <n v="1"/>
    <n v="0"/>
    <n v="9"/>
    <n v="8.5"/>
    <n v="1"/>
    <x v="9"/>
    <m/>
    <n v="72.5"/>
    <n v="300"/>
    <n v="300"/>
    <x v="8"/>
    <m/>
    <m/>
    <m/>
    <n v="0"/>
  </r>
  <r>
    <x v="139"/>
    <x v="0"/>
    <n v="1"/>
    <n v="0"/>
    <n v="1"/>
    <n v="0"/>
    <n v="8.5"/>
    <n v="9"/>
    <n v="3"/>
    <x v="6"/>
    <n v="-7.5"/>
    <n v="65"/>
    <n v="300"/>
    <n v="300"/>
    <x v="8"/>
    <m/>
    <m/>
    <m/>
    <n v="0"/>
  </r>
  <r>
    <x v="139"/>
    <x v="44"/>
    <n v="1"/>
    <n v="0"/>
    <n v="1"/>
    <n v="0"/>
    <n v="6"/>
    <n v="6"/>
    <m/>
    <x v="1"/>
    <m/>
    <n v="8"/>
    <n v="120"/>
    <n v="120"/>
    <x v="8"/>
    <m/>
    <m/>
    <m/>
    <n v="0"/>
  </r>
  <r>
    <x v="139"/>
    <x v="44"/>
    <n v="1"/>
    <n v="0"/>
    <n v="1"/>
    <n v="0"/>
    <n v="7"/>
    <n v="7"/>
    <m/>
    <x v="1"/>
    <m/>
    <n v="8"/>
    <n v="120"/>
    <n v="120"/>
    <x v="8"/>
    <m/>
    <m/>
    <m/>
    <n v="0"/>
  </r>
  <r>
    <x v="139"/>
    <x v="44"/>
    <n v="1"/>
    <n v="0"/>
    <n v="1"/>
    <n v="0"/>
    <n v="9"/>
    <n v="9"/>
    <m/>
    <x v="2"/>
    <m/>
    <n v="8"/>
    <n v="120"/>
    <n v="120"/>
    <x v="8"/>
    <m/>
    <m/>
    <m/>
    <n v="0"/>
  </r>
  <r>
    <x v="139"/>
    <x v="19"/>
    <n v="1"/>
    <n v="0"/>
    <n v="1"/>
    <n v="0"/>
    <n v="6"/>
    <n v="7"/>
    <m/>
    <x v="2"/>
    <m/>
    <n v="25"/>
    <n v="120"/>
    <n v="120"/>
    <x v="8"/>
    <m/>
    <m/>
    <m/>
    <n v="0"/>
  </r>
  <r>
    <x v="139"/>
    <x v="19"/>
    <n v="1"/>
    <n v="0"/>
    <n v="1"/>
    <n v="0"/>
    <n v="7"/>
    <n v="8"/>
    <m/>
    <x v="5"/>
    <m/>
    <n v="30"/>
    <n v="120"/>
    <n v="120"/>
    <x v="8"/>
    <m/>
    <m/>
    <m/>
    <n v="0"/>
  </r>
  <r>
    <x v="139"/>
    <x v="19"/>
    <n v="1"/>
    <n v="0"/>
    <n v="1"/>
    <n v="0"/>
    <n v="9"/>
    <n v="9"/>
    <m/>
    <x v="5"/>
    <m/>
    <n v="30"/>
    <n v="1"/>
    <n v="1"/>
    <x v="8"/>
    <m/>
    <m/>
    <m/>
    <n v="0"/>
  </r>
  <r>
    <x v="140"/>
    <x v="10"/>
    <n v="1"/>
    <n v="0"/>
    <n v="1"/>
    <n v="0"/>
    <n v="5"/>
    <n v="5"/>
    <n v="5"/>
    <x v="3"/>
    <n v="70"/>
    <n v="70"/>
    <n v="90"/>
    <n v="90"/>
    <x v="9"/>
    <m/>
    <m/>
    <m/>
    <n v="0"/>
  </r>
  <r>
    <x v="140"/>
    <x v="10"/>
    <n v="1"/>
    <n v="0"/>
    <n v="1"/>
    <n v="0"/>
    <n v="5"/>
    <n v="5"/>
    <n v="4"/>
    <x v="8"/>
    <n v="80"/>
    <n v="80"/>
    <n v="120"/>
    <n v="120"/>
    <x v="9"/>
    <m/>
    <m/>
    <m/>
    <n v="0"/>
  </r>
  <r>
    <x v="140"/>
    <x v="10"/>
    <n v="1"/>
    <n v="0"/>
    <n v="1"/>
    <n v="0"/>
    <n v="5"/>
    <n v="5"/>
    <n v="3"/>
    <x v="6"/>
    <n v="90"/>
    <n v="90"/>
    <n v="180"/>
    <n v="180"/>
    <x v="9"/>
    <m/>
    <m/>
    <m/>
    <n v="0"/>
  </r>
  <r>
    <x v="140"/>
    <x v="10"/>
    <n v="1"/>
    <n v="0"/>
    <n v="1"/>
    <n v="0"/>
    <n v="5.5"/>
    <n v="5"/>
    <n v="2"/>
    <x v="7"/>
    <n v="100"/>
    <n v="100"/>
    <n v="180"/>
    <n v="180"/>
    <x v="9"/>
    <m/>
    <m/>
    <m/>
    <n v="0"/>
  </r>
  <r>
    <x v="140"/>
    <x v="10"/>
    <n v="1"/>
    <n v="0"/>
    <n v="1"/>
    <n v="0"/>
    <n v="6.5"/>
    <n v="5"/>
    <n v="2"/>
    <x v="7"/>
    <n v="110"/>
    <n v="110"/>
    <n v="180"/>
    <n v="180"/>
    <x v="9"/>
    <m/>
    <m/>
    <m/>
    <n v="0"/>
  </r>
  <r>
    <x v="140"/>
    <x v="10"/>
    <n v="1"/>
    <n v="0"/>
    <n v="1"/>
    <n v="0"/>
    <n v="6.5"/>
    <n v="5"/>
    <n v="2"/>
    <x v="7"/>
    <n v="110"/>
    <n v="110"/>
    <n v="180"/>
    <n v="180"/>
    <x v="9"/>
    <m/>
    <m/>
    <m/>
    <n v="0"/>
  </r>
  <r>
    <x v="140"/>
    <x v="10"/>
    <n v="1"/>
    <n v="0"/>
    <n v="1"/>
    <n v="0"/>
    <n v="5"/>
    <n v="5"/>
    <n v="2"/>
    <x v="7"/>
    <n v="85"/>
    <n v="85"/>
    <n v="180"/>
    <n v="180"/>
    <x v="9"/>
    <m/>
    <m/>
    <m/>
    <n v="0"/>
  </r>
  <r>
    <x v="140"/>
    <x v="10"/>
    <n v="1"/>
    <n v="0"/>
    <n v="1"/>
    <n v="0"/>
    <n v="5"/>
    <n v="5"/>
    <n v="2"/>
    <x v="7"/>
    <n v="85"/>
    <n v="85"/>
    <n v="300"/>
    <n v="300"/>
    <x v="9"/>
    <m/>
    <m/>
    <m/>
    <n v="0"/>
  </r>
  <r>
    <x v="140"/>
    <x v="0"/>
    <n v="1"/>
    <n v="3"/>
    <n v="1"/>
    <n v="0"/>
    <n v="5"/>
    <n v="5"/>
    <n v="1"/>
    <x v="9"/>
    <n v="40"/>
    <n v="40"/>
    <n v="120"/>
    <n v="120"/>
    <x v="9"/>
    <s v="Pausé / TEMPO"/>
    <m/>
    <m/>
    <n v="0"/>
  </r>
  <r>
    <x v="140"/>
    <x v="0"/>
    <n v="1"/>
    <n v="3"/>
    <n v="1"/>
    <n v="0"/>
    <n v="5"/>
    <n v="5"/>
    <n v="1"/>
    <x v="9"/>
    <n v="50"/>
    <n v="50"/>
    <n v="120"/>
    <n v="120"/>
    <x v="9"/>
    <s v="Pausé / TEMPO"/>
    <m/>
    <m/>
    <n v="0"/>
  </r>
  <r>
    <x v="140"/>
    <x v="0"/>
    <n v="1"/>
    <n v="3"/>
    <n v="1"/>
    <n v="0"/>
    <n v="6"/>
    <n v="5"/>
    <n v="1"/>
    <x v="9"/>
    <n v="55"/>
    <n v="55"/>
    <n v="120"/>
    <n v="120"/>
    <x v="9"/>
    <s v="Pausé / TEMPO"/>
    <m/>
    <m/>
    <n v="0"/>
  </r>
  <r>
    <x v="140"/>
    <x v="0"/>
    <n v="1"/>
    <n v="3"/>
    <n v="1"/>
    <n v="0"/>
    <n v="6"/>
    <n v="5.5"/>
    <n v="1"/>
    <x v="9"/>
    <n v="55"/>
    <n v="55"/>
    <n v="180"/>
    <n v="180"/>
    <x v="9"/>
    <s v="Pausé / TEMPO"/>
    <m/>
    <m/>
    <n v="0"/>
  </r>
  <r>
    <x v="140"/>
    <x v="11"/>
    <n v="1"/>
    <n v="0"/>
    <n v="1"/>
    <n v="0"/>
    <n v="6"/>
    <n v="6"/>
    <m/>
    <x v="1"/>
    <m/>
    <n v="26"/>
    <n v="90"/>
    <n v="90"/>
    <x v="9"/>
    <s v="Unilatéral"/>
    <m/>
    <m/>
    <n v="0"/>
  </r>
  <r>
    <x v="140"/>
    <x v="11"/>
    <n v="1"/>
    <n v="0"/>
    <n v="1"/>
    <n v="0"/>
    <n v="7"/>
    <n v="7"/>
    <m/>
    <x v="1"/>
    <m/>
    <n v="26"/>
    <n v="90"/>
    <n v="90"/>
    <x v="9"/>
    <s v="Unilatéral"/>
    <m/>
    <m/>
    <n v="0"/>
  </r>
  <r>
    <x v="140"/>
    <x v="18"/>
    <n v="1"/>
    <n v="0"/>
    <n v="1"/>
    <n v="0"/>
    <n v="6"/>
    <n v="6"/>
    <m/>
    <x v="1"/>
    <m/>
    <n v="18"/>
    <n v="90"/>
    <n v="90"/>
    <x v="9"/>
    <s v="Unilatéral"/>
    <m/>
    <m/>
    <n v="0"/>
  </r>
  <r>
    <x v="140"/>
    <x v="18"/>
    <n v="1"/>
    <n v="0"/>
    <n v="1"/>
    <n v="0"/>
    <n v="7"/>
    <n v="7"/>
    <m/>
    <x v="1"/>
    <m/>
    <n v="18"/>
    <n v="90"/>
    <n v="90"/>
    <x v="9"/>
    <s v="Unilatéral"/>
    <m/>
    <m/>
    <n v="0"/>
  </r>
  <r>
    <x v="140"/>
    <x v="38"/>
    <n v="1"/>
    <n v="0"/>
    <n v="1"/>
    <n v="0"/>
    <n v="6"/>
    <n v="6"/>
    <m/>
    <x v="2"/>
    <m/>
    <n v="43"/>
    <n v="10"/>
    <n v="10"/>
    <x v="9"/>
    <s v="SUPER7"/>
    <m/>
    <m/>
    <n v="0"/>
  </r>
  <r>
    <x v="140"/>
    <x v="39"/>
    <n v="1"/>
    <n v="0"/>
    <n v="1"/>
    <n v="0"/>
    <n v="6"/>
    <n v="6"/>
    <m/>
    <x v="2"/>
    <m/>
    <n v="84"/>
    <n v="90"/>
    <n v="90"/>
    <x v="9"/>
    <s v="SUPER7"/>
    <m/>
    <m/>
    <n v="0"/>
  </r>
  <r>
    <x v="140"/>
    <x v="38"/>
    <n v="1"/>
    <n v="0"/>
    <n v="1"/>
    <n v="0"/>
    <n v="6"/>
    <n v="6"/>
    <m/>
    <x v="2"/>
    <m/>
    <n v="43"/>
    <n v="10"/>
    <n v="10"/>
    <x v="9"/>
    <s v="SUPER7"/>
    <m/>
    <m/>
    <n v="0"/>
  </r>
  <r>
    <x v="140"/>
    <x v="39"/>
    <n v="1"/>
    <n v="0"/>
    <n v="1"/>
    <n v="0"/>
    <n v="6"/>
    <n v="6"/>
    <m/>
    <x v="2"/>
    <m/>
    <n v="84"/>
    <n v="90"/>
    <n v="90"/>
    <x v="9"/>
    <s v="SUPER7"/>
    <m/>
    <m/>
    <n v="0"/>
  </r>
  <r>
    <x v="140"/>
    <x v="32"/>
    <n v="1"/>
    <n v="0"/>
    <n v="1"/>
    <n v="0"/>
    <n v="6"/>
    <n v="6"/>
    <m/>
    <x v="2"/>
    <m/>
    <n v="45"/>
    <n v="120"/>
    <n v="120"/>
    <x v="9"/>
    <m/>
    <m/>
    <m/>
    <n v="0"/>
  </r>
  <r>
    <x v="140"/>
    <x v="32"/>
    <n v="1"/>
    <n v="0"/>
    <n v="1"/>
    <n v="0"/>
    <n v="7"/>
    <n v="7"/>
    <m/>
    <x v="2"/>
    <m/>
    <n v="45"/>
    <n v="120"/>
    <n v="120"/>
    <x v="9"/>
    <m/>
    <m/>
    <m/>
    <n v="0"/>
  </r>
  <r>
    <x v="140"/>
    <x v="32"/>
    <n v="1"/>
    <n v="0"/>
    <n v="1"/>
    <n v="0"/>
    <n v="7"/>
    <n v="7"/>
    <m/>
    <x v="1"/>
    <m/>
    <n v="52"/>
    <n v="1"/>
    <n v="1"/>
    <x v="9"/>
    <m/>
    <m/>
    <m/>
    <n v="0"/>
  </r>
  <r>
    <x v="141"/>
    <x v="0"/>
    <n v="1"/>
    <n v="0"/>
    <n v="1"/>
    <n v="0"/>
    <n v="5"/>
    <n v="5"/>
    <n v="3"/>
    <x v="6"/>
    <n v="25"/>
    <n v="25"/>
    <n v="90"/>
    <n v="90"/>
    <x v="9"/>
    <m/>
    <m/>
    <m/>
    <n v="0"/>
  </r>
  <r>
    <x v="141"/>
    <x v="0"/>
    <n v="1"/>
    <n v="0"/>
    <n v="1"/>
    <n v="0"/>
    <n v="5"/>
    <n v="5"/>
    <n v="3"/>
    <x v="6"/>
    <n v="35"/>
    <n v="35"/>
    <n v="90"/>
    <n v="90"/>
    <x v="9"/>
    <m/>
    <m/>
    <m/>
    <n v="0"/>
  </r>
  <r>
    <x v="141"/>
    <x v="0"/>
    <n v="1"/>
    <n v="0"/>
    <n v="1"/>
    <n v="0"/>
    <n v="5"/>
    <n v="5"/>
    <n v="3"/>
    <x v="6"/>
    <n v="45"/>
    <n v="45"/>
    <n v="180"/>
    <n v="180"/>
    <x v="9"/>
    <m/>
    <m/>
    <m/>
    <n v="0"/>
  </r>
  <r>
    <x v="141"/>
    <x v="0"/>
    <n v="1"/>
    <n v="0"/>
    <n v="1"/>
    <n v="0"/>
    <n v="5.5"/>
    <n v="5"/>
    <n v="3"/>
    <x v="6"/>
    <n v="50"/>
    <n v="50"/>
    <n v="180"/>
    <n v="180"/>
    <x v="9"/>
    <m/>
    <m/>
    <m/>
    <n v="0"/>
  </r>
  <r>
    <x v="141"/>
    <x v="0"/>
    <n v="1"/>
    <n v="0"/>
    <n v="1"/>
    <n v="0"/>
    <n v="6"/>
    <n v="5"/>
    <n v="3"/>
    <x v="6"/>
    <n v="55"/>
    <n v="55"/>
    <n v="180"/>
    <n v="180"/>
    <x v="9"/>
    <m/>
    <m/>
    <m/>
    <n v="0"/>
  </r>
  <r>
    <x v="141"/>
    <x v="0"/>
    <n v="1"/>
    <n v="0"/>
    <n v="1"/>
    <n v="0"/>
    <n v="6.5"/>
    <n v="5.5"/>
    <n v="3"/>
    <x v="6"/>
    <n v="57.5"/>
    <n v="60"/>
    <n v="300"/>
    <n v="300"/>
    <x v="9"/>
    <m/>
    <m/>
    <m/>
    <n v="0"/>
  </r>
  <r>
    <x v="141"/>
    <x v="4"/>
    <n v="1"/>
    <n v="0"/>
    <n v="1"/>
    <n v="0"/>
    <n v="3.5"/>
    <n v="5"/>
    <n v="5"/>
    <x v="3"/>
    <n v="50"/>
    <n v="60"/>
    <n v="90"/>
    <n v="90"/>
    <x v="9"/>
    <s v="RDL"/>
    <m/>
    <m/>
    <n v="0"/>
  </r>
  <r>
    <x v="141"/>
    <x v="4"/>
    <n v="1"/>
    <n v="0"/>
    <n v="1"/>
    <n v="0"/>
    <n v="5"/>
    <n v="5"/>
    <n v="4"/>
    <x v="8"/>
    <n v="70"/>
    <n v="70"/>
    <n v="90"/>
    <n v="90"/>
    <x v="9"/>
    <s v="RDL"/>
    <m/>
    <m/>
    <n v="0"/>
  </r>
  <r>
    <x v="141"/>
    <x v="4"/>
    <n v="1"/>
    <n v="0"/>
    <n v="1"/>
    <n v="0"/>
    <n v="5"/>
    <n v="5"/>
    <n v="3"/>
    <x v="6"/>
    <n v="80"/>
    <n v="80"/>
    <n v="120"/>
    <n v="120"/>
    <x v="9"/>
    <s v="RDL"/>
    <m/>
    <m/>
    <n v="0"/>
  </r>
  <r>
    <x v="141"/>
    <x v="4"/>
    <n v="1"/>
    <n v="0"/>
    <n v="1"/>
    <n v="0"/>
    <n v="6"/>
    <n v="5.5"/>
    <n v="3"/>
    <x v="6"/>
    <n v="90"/>
    <n v="90"/>
    <n v="180"/>
    <n v="180"/>
    <x v="9"/>
    <s v="RDL"/>
    <m/>
    <m/>
    <n v="0"/>
  </r>
  <r>
    <x v="141"/>
    <x v="4"/>
    <n v="1"/>
    <n v="0"/>
    <n v="1"/>
    <n v="0"/>
    <n v="7"/>
    <n v="6"/>
    <n v="3"/>
    <x v="6"/>
    <n v="100"/>
    <n v="100"/>
    <n v="180"/>
    <n v="180"/>
    <x v="9"/>
    <s v="RDL"/>
    <m/>
    <m/>
    <n v="0"/>
  </r>
  <r>
    <x v="141"/>
    <x v="40"/>
    <n v="1"/>
    <n v="0"/>
    <n v="1"/>
    <n v="0"/>
    <n v="5"/>
    <n v="5"/>
    <m/>
    <x v="2"/>
    <m/>
    <n v="11.3"/>
    <n v="10"/>
    <n v="10"/>
    <x v="9"/>
    <s v="SUPER7"/>
    <m/>
    <m/>
    <n v="0"/>
  </r>
  <r>
    <x v="141"/>
    <x v="41"/>
    <n v="1"/>
    <n v="0"/>
    <n v="1"/>
    <n v="0"/>
    <n v="5"/>
    <n v="5"/>
    <m/>
    <x v="2"/>
    <m/>
    <n v="9"/>
    <n v="90"/>
    <n v="90"/>
    <x v="9"/>
    <s v="SUPER7"/>
    <m/>
    <m/>
    <n v="0"/>
  </r>
  <r>
    <x v="141"/>
    <x v="40"/>
    <n v="1"/>
    <n v="0"/>
    <n v="1"/>
    <n v="0"/>
    <n v="7"/>
    <n v="7"/>
    <m/>
    <x v="2"/>
    <m/>
    <n v="14"/>
    <n v="10"/>
    <n v="10"/>
    <x v="9"/>
    <s v="SUPER7"/>
    <m/>
    <m/>
    <n v="0"/>
  </r>
  <r>
    <x v="141"/>
    <x v="41"/>
    <n v="1"/>
    <n v="0"/>
    <n v="1"/>
    <n v="0"/>
    <n v="7"/>
    <n v="7"/>
    <m/>
    <x v="2"/>
    <m/>
    <n v="11.3"/>
    <n v="120"/>
    <n v="120"/>
    <x v="9"/>
    <s v="SUPER7"/>
    <m/>
    <m/>
    <n v="0"/>
  </r>
  <r>
    <x v="141"/>
    <x v="36"/>
    <n v="1"/>
    <n v="0"/>
    <n v="1"/>
    <n v="0"/>
    <n v="5"/>
    <n v="5"/>
    <m/>
    <x v="2"/>
    <m/>
    <n v="39"/>
    <n v="10"/>
    <n v="10"/>
    <x v="9"/>
    <s v="SUPER7"/>
    <m/>
    <m/>
    <n v="0"/>
  </r>
  <r>
    <x v="141"/>
    <x v="37"/>
    <n v="1"/>
    <n v="0"/>
    <n v="1"/>
    <n v="0"/>
    <n v="5"/>
    <n v="5"/>
    <m/>
    <x v="2"/>
    <m/>
    <n v="39"/>
    <n v="90"/>
    <n v="90"/>
    <x v="9"/>
    <s v="SUPER7"/>
    <m/>
    <m/>
    <n v="0"/>
  </r>
  <r>
    <x v="141"/>
    <x v="36"/>
    <n v="1"/>
    <n v="0"/>
    <n v="1"/>
    <n v="0"/>
    <n v="6"/>
    <n v="6"/>
    <m/>
    <x v="12"/>
    <m/>
    <n v="45"/>
    <n v="10"/>
    <n v="10"/>
    <x v="9"/>
    <s v="SUPER7"/>
    <m/>
    <m/>
    <n v="0"/>
  </r>
  <r>
    <x v="141"/>
    <x v="37"/>
    <n v="1"/>
    <n v="0"/>
    <n v="1"/>
    <n v="0"/>
    <n v="6"/>
    <n v="6"/>
    <m/>
    <x v="12"/>
    <m/>
    <n v="45"/>
    <n v="90"/>
    <n v="90"/>
    <x v="9"/>
    <s v="SUPER7"/>
    <m/>
    <m/>
    <n v="0"/>
  </r>
  <r>
    <x v="141"/>
    <x v="36"/>
    <n v="1"/>
    <n v="0"/>
    <n v="1"/>
    <n v="0"/>
    <n v="7"/>
    <n v="7"/>
    <m/>
    <x v="1"/>
    <m/>
    <n v="52"/>
    <n v="10"/>
    <n v="10"/>
    <x v="9"/>
    <s v="SUPER7"/>
    <m/>
    <m/>
    <n v="0"/>
  </r>
  <r>
    <x v="141"/>
    <x v="37"/>
    <n v="1"/>
    <n v="0"/>
    <n v="1"/>
    <n v="0"/>
    <n v="7"/>
    <n v="7"/>
    <m/>
    <x v="1"/>
    <m/>
    <n v="52"/>
    <n v="120"/>
    <n v="120"/>
    <x v="9"/>
    <s v="SUPER7"/>
    <m/>
    <m/>
    <n v="0"/>
  </r>
  <r>
    <x v="141"/>
    <x v="1"/>
    <n v="1"/>
    <n v="0"/>
    <n v="1"/>
    <n v="0"/>
    <n v="5"/>
    <n v="5"/>
    <m/>
    <x v="2"/>
    <m/>
    <n v="39"/>
    <n v="90"/>
    <n v="90"/>
    <x v="9"/>
    <m/>
    <m/>
    <m/>
    <n v="0"/>
  </r>
  <r>
    <x v="141"/>
    <x v="1"/>
    <n v="1"/>
    <n v="0"/>
    <n v="1"/>
    <n v="0"/>
    <n v="6"/>
    <n v="6"/>
    <m/>
    <x v="2"/>
    <m/>
    <n v="41.3"/>
    <n v="90"/>
    <n v="90"/>
    <x v="9"/>
    <m/>
    <m/>
    <m/>
    <n v="0"/>
  </r>
  <r>
    <x v="141"/>
    <x v="1"/>
    <n v="1"/>
    <n v="0"/>
    <n v="1"/>
    <n v="0"/>
    <n v="7"/>
    <n v="7"/>
    <m/>
    <x v="2"/>
    <m/>
    <n v="45"/>
    <n v="1"/>
    <n v="1"/>
    <x v="9"/>
    <m/>
    <m/>
    <m/>
    <n v="0"/>
  </r>
  <r>
    <x v="142"/>
    <x v="4"/>
    <n v="1"/>
    <n v="0"/>
    <n v="1"/>
    <n v="0"/>
    <n v="5"/>
    <n v="5"/>
    <n v="5"/>
    <x v="3"/>
    <n v="70"/>
    <n v="70"/>
    <n v="90"/>
    <n v="90"/>
    <x v="9"/>
    <m/>
    <m/>
    <m/>
    <n v="0"/>
  </r>
  <r>
    <x v="142"/>
    <x v="4"/>
    <n v="1"/>
    <n v="0"/>
    <n v="1"/>
    <n v="0"/>
    <n v="5"/>
    <n v="5"/>
    <n v="4"/>
    <x v="8"/>
    <n v="80"/>
    <n v="80"/>
    <n v="120"/>
    <n v="120"/>
    <x v="9"/>
    <m/>
    <m/>
    <m/>
    <n v="0"/>
  </r>
  <r>
    <x v="142"/>
    <x v="4"/>
    <n v="1"/>
    <n v="0"/>
    <n v="1"/>
    <n v="0"/>
    <n v="5"/>
    <n v="5"/>
    <n v="3"/>
    <x v="6"/>
    <n v="100"/>
    <n v="100"/>
    <n v="180"/>
    <n v="180"/>
    <x v="9"/>
    <m/>
    <m/>
    <m/>
    <n v="0"/>
  </r>
  <r>
    <x v="142"/>
    <x v="4"/>
    <n v="1"/>
    <n v="0"/>
    <n v="1"/>
    <n v="0"/>
    <n v="6"/>
    <n v="5"/>
    <n v="2"/>
    <x v="7"/>
    <n v="115"/>
    <n v="115"/>
    <n v="180"/>
    <n v="180"/>
    <x v="9"/>
    <m/>
    <m/>
    <m/>
    <n v="0"/>
  </r>
  <r>
    <x v="142"/>
    <x v="4"/>
    <n v="1"/>
    <n v="0"/>
    <n v="1"/>
    <n v="0"/>
    <n v="6.5"/>
    <n v="5"/>
    <n v="1"/>
    <x v="9"/>
    <n v="125"/>
    <n v="125"/>
    <n v="180"/>
    <n v="180"/>
    <x v="9"/>
    <m/>
    <m/>
    <m/>
    <n v="0"/>
  </r>
  <r>
    <x v="142"/>
    <x v="4"/>
    <n v="1"/>
    <n v="0"/>
    <n v="1"/>
    <n v="0"/>
    <n v="6"/>
    <n v="5"/>
    <n v="3"/>
    <x v="6"/>
    <n v="115"/>
    <n v="115"/>
    <n v="180"/>
    <n v="180"/>
    <x v="9"/>
    <m/>
    <m/>
    <m/>
    <n v="0"/>
  </r>
  <r>
    <x v="142"/>
    <x v="4"/>
    <n v="1"/>
    <n v="0"/>
    <n v="1"/>
    <n v="0"/>
    <n v="5"/>
    <n v="5"/>
    <n v="3"/>
    <x v="6"/>
    <n v="85"/>
    <n v="85"/>
    <n v="300"/>
    <n v="300"/>
    <x v="9"/>
    <m/>
    <m/>
    <m/>
    <n v="0"/>
  </r>
  <r>
    <x v="142"/>
    <x v="31"/>
    <n v="1"/>
    <n v="0"/>
    <n v="1"/>
    <n v="0"/>
    <n v="5"/>
    <n v="5"/>
    <m/>
    <x v="2"/>
    <m/>
    <n v="14"/>
    <n v="120"/>
    <n v="120"/>
    <x v="9"/>
    <m/>
    <m/>
    <m/>
    <n v="0"/>
  </r>
  <r>
    <x v="142"/>
    <x v="31"/>
    <n v="1"/>
    <n v="0"/>
    <n v="1"/>
    <n v="0"/>
    <n v="5"/>
    <n v="5"/>
    <m/>
    <x v="2"/>
    <m/>
    <n v="14"/>
    <n v="120"/>
    <n v="120"/>
    <x v="9"/>
    <m/>
    <m/>
    <m/>
    <n v="0"/>
  </r>
  <r>
    <x v="142"/>
    <x v="31"/>
    <n v="1"/>
    <n v="0"/>
    <n v="1"/>
    <n v="0"/>
    <n v="7"/>
    <n v="7"/>
    <m/>
    <x v="1"/>
    <m/>
    <n v="18"/>
    <n v="120"/>
    <n v="120"/>
    <x v="9"/>
    <m/>
    <m/>
    <m/>
    <n v="0"/>
  </r>
  <r>
    <x v="142"/>
    <x v="31"/>
    <n v="1"/>
    <n v="0"/>
    <n v="1"/>
    <n v="0"/>
    <n v="7"/>
    <n v="7"/>
    <m/>
    <x v="1"/>
    <m/>
    <n v="18"/>
    <n v="120"/>
    <n v="120"/>
    <x v="9"/>
    <m/>
    <m/>
    <m/>
    <n v="0"/>
  </r>
  <r>
    <x v="142"/>
    <x v="7"/>
    <n v="1"/>
    <n v="0"/>
    <n v="1"/>
    <n v="0"/>
    <n v="5"/>
    <n v="5"/>
    <m/>
    <x v="2"/>
    <m/>
    <n v="20"/>
    <n v="120"/>
    <n v="120"/>
    <x v="9"/>
    <m/>
    <m/>
    <m/>
    <n v="0"/>
  </r>
  <r>
    <x v="142"/>
    <x v="7"/>
    <n v="1"/>
    <n v="0"/>
    <n v="1"/>
    <n v="0"/>
    <n v="6"/>
    <n v="6.5"/>
    <m/>
    <x v="2"/>
    <m/>
    <n v="22"/>
    <n v="120"/>
    <n v="120"/>
    <x v="9"/>
    <m/>
    <m/>
    <m/>
    <n v="0"/>
  </r>
  <r>
    <x v="142"/>
    <x v="7"/>
    <n v="1"/>
    <n v="0"/>
    <n v="1"/>
    <n v="0"/>
    <n v="7"/>
    <n v="8"/>
    <m/>
    <x v="2"/>
    <m/>
    <n v="26"/>
    <n v="120"/>
    <n v="120"/>
    <x v="9"/>
    <m/>
    <m/>
    <m/>
    <n v="0"/>
  </r>
  <r>
    <x v="142"/>
    <x v="42"/>
    <n v="1"/>
    <n v="0"/>
    <n v="1"/>
    <n v="0"/>
    <n v="5"/>
    <n v="5"/>
    <m/>
    <x v="2"/>
    <m/>
    <n v="6"/>
    <n v="120"/>
    <n v="120"/>
    <x v="9"/>
    <m/>
    <m/>
    <m/>
    <n v="0"/>
  </r>
  <r>
    <x v="142"/>
    <x v="42"/>
    <n v="1"/>
    <n v="0"/>
    <n v="1"/>
    <n v="0"/>
    <n v="6"/>
    <n v="6"/>
    <m/>
    <x v="1"/>
    <m/>
    <n v="6"/>
    <n v="120"/>
    <n v="120"/>
    <x v="9"/>
    <m/>
    <m/>
    <m/>
    <n v="0"/>
  </r>
  <r>
    <x v="142"/>
    <x v="42"/>
    <n v="1"/>
    <n v="0"/>
    <n v="1"/>
    <n v="0"/>
    <n v="7"/>
    <n v="7"/>
    <m/>
    <x v="1"/>
    <m/>
    <n v="6"/>
    <n v="1"/>
    <n v="1"/>
    <x v="9"/>
    <m/>
    <m/>
    <m/>
    <n v="0"/>
  </r>
  <r>
    <x v="143"/>
    <x v="10"/>
    <n v="2"/>
    <n v="1"/>
    <n v="2"/>
    <n v="0"/>
    <n v="5"/>
    <n v="5"/>
    <n v="2"/>
    <x v="7"/>
    <n v="55"/>
    <n v="60"/>
    <n v="90"/>
    <n v="90"/>
    <x v="9"/>
    <s v="Pausé / TEMPO"/>
    <m/>
    <m/>
    <n v="0"/>
  </r>
  <r>
    <x v="143"/>
    <x v="10"/>
    <n v="2"/>
    <n v="1"/>
    <n v="2"/>
    <n v="0"/>
    <n v="5"/>
    <n v="5"/>
    <n v="2"/>
    <x v="7"/>
    <n v="75"/>
    <n v="75"/>
    <n v="120"/>
    <n v="120"/>
    <x v="9"/>
    <s v="Pausé / TEMPO"/>
    <m/>
    <m/>
    <n v="0"/>
  </r>
  <r>
    <x v="143"/>
    <x v="10"/>
    <n v="2"/>
    <n v="1"/>
    <n v="2"/>
    <n v="0"/>
    <n v="5"/>
    <n v="5"/>
    <n v="2"/>
    <x v="7"/>
    <n v="95"/>
    <n v="95"/>
    <n v="120"/>
    <n v="120"/>
    <x v="9"/>
    <s v="Pausé / TEMPO"/>
    <m/>
    <m/>
    <n v="0"/>
  </r>
  <r>
    <x v="143"/>
    <x v="10"/>
    <n v="2"/>
    <n v="1"/>
    <n v="2"/>
    <n v="0"/>
    <n v="5.5"/>
    <n v="5"/>
    <n v="2"/>
    <x v="7"/>
    <n v="105"/>
    <n v="105"/>
    <n v="180"/>
    <n v="180"/>
    <x v="9"/>
    <s v="Pausé / TEMPO"/>
    <m/>
    <m/>
    <n v="0"/>
  </r>
  <r>
    <x v="143"/>
    <x v="10"/>
    <n v="2"/>
    <n v="1"/>
    <n v="2"/>
    <n v="0"/>
    <n v="6"/>
    <n v="6"/>
    <n v="2"/>
    <x v="7"/>
    <n v="110"/>
    <n v="110"/>
    <n v="300"/>
    <n v="300"/>
    <x v="9"/>
    <s v="Pausé / TEMPO"/>
    <m/>
    <m/>
    <n v="0"/>
  </r>
  <r>
    <x v="143"/>
    <x v="0"/>
    <n v="1"/>
    <n v="0"/>
    <n v="1"/>
    <n v="0"/>
    <n v="5"/>
    <n v="5"/>
    <n v="5"/>
    <x v="3"/>
    <n v="30"/>
    <n v="30"/>
    <n v="90"/>
    <n v="90"/>
    <x v="9"/>
    <m/>
    <m/>
    <m/>
    <n v="0"/>
  </r>
  <r>
    <x v="143"/>
    <x v="0"/>
    <n v="1"/>
    <n v="0"/>
    <n v="1"/>
    <n v="0"/>
    <n v="5"/>
    <n v="5"/>
    <n v="4"/>
    <x v="8"/>
    <n v="40"/>
    <n v="40"/>
    <n v="120"/>
    <n v="120"/>
    <x v="9"/>
    <m/>
    <m/>
    <m/>
    <n v="0"/>
  </r>
  <r>
    <x v="143"/>
    <x v="0"/>
    <n v="1"/>
    <n v="0"/>
    <n v="1"/>
    <n v="0"/>
    <n v="5"/>
    <n v="5"/>
    <n v="3"/>
    <x v="6"/>
    <n v="50"/>
    <n v="50"/>
    <n v="120"/>
    <n v="120"/>
    <x v="9"/>
    <m/>
    <m/>
    <m/>
    <n v="0"/>
  </r>
  <r>
    <x v="143"/>
    <x v="0"/>
    <n v="1"/>
    <n v="0"/>
    <n v="1"/>
    <n v="0"/>
    <n v="6"/>
    <n v="5"/>
    <n v="2"/>
    <x v="7"/>
    <n v="55"/>
    <n v="55"/>
    <n v="180"/>
    <n v="180"/>
    <x v="9"/>
    <m/>
    <m/>
    <m/>
    <n v="0"/>
  </r>
  <r>
    <x v="143"/>
    <x v="0"/>
    <n v="1"/>
    <n v="0"/>
    <n v="1"/>
    <n v="0"/>
    <n v="7"/>
    <n v="6.5"/>
    <n v="1"/>
    <x v="9"/>
    <m/>
    <n v="65"/>
    <n v="180"/>
    <n v="180"/>
    <x v="9"/>
    <m/>
    <m/>
    <m/>
    <n v="0"/>
  </r>
  <r>
    <x v="143"/>
    <x v="0"/>
    <n v="1"/>
    <n v="0"/>
    <n v="1"/>
    <n v="0"/>
    <n v="6.5"/>
    <n v="7"/>
    <n v="3"/>
    <x v="6"/>
    <n v="-5"/>
    <n v="60"/>
    <n v="300"/>
    <n v="300"/>
    <x v="9"/>
    <m/>
    <m/>
    <m/>
    <n v="0"/>
  </r>
  <r>
    <x v="143"/>
    <x v="44"/>
    <n v="1"/>
    <n v="0"/>
    <n v="1"/>
    <n v="0"/>
    <n v="5"/>
    <n v="5"/>
    <m/>
    <x v="2"/>
    <m/>
    <n v="8"/>
    <n v="120"/>
    <n v="120"/>
    <x v="9"/>
    <m/>
    <m/>
    <m/>
    <n v="0"/>
  </r>
  <r>
    <x v="143"/>
    <x v="44"/>
    <n v="1"/>
    <n v="0"/>
    <n v="1"/>
    <n v="0"/>
    <n v="6"/>
    <n v="6"/>
    <m/>
    <x v="2"/>
    <m/>
    <n v="8"/>
    <n v="120"/>
    <n v="120"/>
    <x v="9"/>
    <m/>
    <m/>
    <m/>
    <n v="0"/>
  </r>
  <r>
    <x v="143"/>
    <x v="44"/>
    <n v="1"/>
    <n v="0"/>
    <n v="1"/>
    <n v="0"/>
    <n v="7"/>
    <n v="7"/>
    <m/>
    <x v="2"/>
    <m/>
    <n v="8"/>
    <n v="120"/>
    <n v="120"/>
    <x v="9"/>
    <m/>
    <m/>
    <m/>
    <n v="0"/>
  </r>
  <r>
    <x v="143"/>
    <x v="19"/>
    <n v="1"/>
    <n v="0"/>
    <n v="1"/>
    <n v="0"/>
    <n v="5"/>
    <n v="5"/>
    <m/>
    <x v="2"/>
    <m/>
    <n v="20"/>
    <n v="120"/>
    <n v="120"/>
    <x v="9"/>
    <m/>
    <m/>
    <m/>
    <n v="0"/>
  </r>
  <r>
    <x v="143"/>
    <x v="19"/>
    <n v="1"/>
    <n v="0"/>
    <n v="1"/>
    <n v="0"/>
    <n v="6"/>
    <n v="6"/>
    <m/>
    <x v="1"/>
    <m/>
    <n v="25"/>
    <n v="120"/>
    <n v="120"/>
    <x v="9"/>
    <m/>
    <m/>
    <m/>
    <n v="0"/>
  </r>
  <r>
    <x v="143"/>
    <x v="19"/>
    <n v="1"/>
    <n v="0"/>
    <n v="1"/>
    <n v="0"/>
    <n v="7"/>
    <n v="7"/>
    <m/>
    <x v="5"/>
    <m/>
    <n v="30"/>
    <n v="1"/>
    <n v="1"/>
    <x v="9"/>
    <m/>
    <m/>
    <m/>
    <n v="0"/>
  </r>
  <r>
    <x v="144"/>
    <x v="10"/>
    <n v="1"/>
    <n v="0"/>
    <n v="1"/>
    <n v="0"/>
    <n v="5"/>
    <n v="5"/>
    <n v="5"/>
    <x v="3"/>
    <n v="70"/>
    <n v="70"/>
    <n v="90"/>
    <n v="90"/>
    <x v="9"/>
    <m/>
    <m/>
    <m/>
    <n v="0"/>
  </r>
  <r>
    <x v="144"/>
    <x v="10"/>
    <n v="1"/>
    <n v="0"/>
    <n v="1"/>
    <n v="0"/>
    <n v="6"/>
    <n v="5"/>
    <n v="4"/>
    <x v="8"/>
    <n v="95"/>
    <n v="95"/>
    <n v="120"/>
    <n v="120"/>
    <x v="9"/>
    <m/>
    <m/>
    <m/>
    <n v="0"/>
  </r>
  <r>
    <x v="144"/>
    <x v="10"/>
    <n v="1"/>
    <n v="0"/>
    <n v="1"/>
    <n v="0"/>
    <n v="6"/>
    <n v="6"/>
    <n v="3"/>
    <x v="6"/>
    <n v="105"/>
    <n v="105"/>
    <n v="180"/>
    <n v="180"/>
    <x v="9"/>
    <m/>
    <m/>
    <m/>
    <n v="0"/>
  </r>
  <r>
    <x v="144"/>
    <x v="10"/>
    <n v="1"/>
    <n v="0"/>
    <n v="1"/>
    <n v="0"/>
    <n v="6.5"/>
    <n v="6.5"/>
    <n v="2"/>
    <x v="7"/>
    <n v="115"/>
    <n v="115"/>
    <n v="180"/>
    <n v="180"/>
    <x v="9"/>
    <m/>
    <m/>
    <m/>
    <n v="0"/>
  </r>
  <r>
    <x v="144"/>
    <x v="10"/>
    <n v="1"/>
    <n v="0"/>
    <n v="1"/>
    <n v="0"/>
    <n v="7.5"/>
    <n v="7.5"/>
    <n v="2"/>
    <x v="7"/>
    <n v="125"/>
    <n v="125"/>
    <n v="180"/>
    <n v="180"/>
    <x v="9"/>
    <m/>
    <m/>
    <m/>
    <n v="0"/>
  </r>
  <r>
    <x v="144"/>
    <x v="10"/>
    <n v="1"/>
    <n v="0"/>
    <n v="1"/>
    <n v="0"/>
    <n v="7.5"/>
    <n v="8"/>
    <n v="2"/>
    <x v="7"/>
    <n v="125"/>
    <n v="125"/>
    <n v="180"/>
    <n v="180"/>
    <x v="9"/>
    <m/>
    <m/>
    <m/>
    <n v="0"/>
  </r>
  <r>
    <x v="144"/>
    <x v="10"/>
    <n v="1"/>
    <n v="0"/>
    <n v="1"/>
    <n v="0"/>
    <n v="6"/>
    <n v="5"/>
    <n v="2"/>
    <x v="7"/>
    <n v="100"/>
    <n v="100"/>
    <n v="180"/>
    <n v="180"/>
    <x v="9"/>
    <m/>
    <m/>
    <m/>
    <n v="0"/>
  </r>
  <r>
    <x v="144"/>
    <x v="10"/>
    <n v="1"/>
    <n v="0"/>
    <n v="1"/>
    <n v="0"/>
    <n v="6"/>
    <n v="5"/>
    <n v="2"/>
    <x v="7"/>
    <n v="100"/>
    <n v="100"/>
    <n v="300"/>
    <n v="300"/>
    <x v="9"/>
    <m/>
    <m/>
    <m/>
    <n v="0"/>
  </r>
  <r>
    <x v="144"/>
    <x v="0"/>
    <n v="1"/>
    <n v="3"/>
    <n v="1"/>
    <n v="0"/>
    <n v="5"/>
    <n v="5"/>
    <n v="1"/>
    <x v="9"/>
    <n v="40"/>
    <n v="40"/>
    <n v="120"/>
    <n v="120"/>
    <x v="9"/>
    <s v="Pausé / TEMPO"/>
    <m/>
    <m/>
    <n v="0"/>
  </r>
  <r>
    <x v="144"/>
    <x v="0"/>
    <n v="1"/>
    <n v="3"/>
    <n v="1"/>
    <n v="0"/>
    <n v="5"/>
    <n v="5"/>
    <n v="1"/>
    <x v="9"/>
    <n v="50"/>
    <n v="50"/>
    <n v="120"/>
    <n v="120"/>
    <x v="9"/>
    <s v="Pausé / TEMPO"/>
    <m/>
    <m/>
    <n v="0"/>
  </r>
  <r>
    <x v="144"/>
    <x v="0"/>
    <n v="1"/>
    <n v="3"/>
    <n v="1"/>
    <n v="0"/>
    <n v="6"/>
    <n v="5.5"/>
    <n v="1"/>
    <x v="9"/>
    <n v="55"/>
    <n v="55"/>
    <n v="120"/>
    <n v="120"/>
    <x v="9"/>
    <s v="Pausé / TEMPO"/>
    <m/>
    <m/>
    <n v="0"/>
  </r>
  <r>
    <x v="144"/>
    <x v="0"/>
    <n v="1"/>
    <n v="3"/>
    <n v="1"/>
    <n v="0"/>
    <n v="7"/>
    <n v="6"/>
    <n v="1"/>
    <x v="9"/>
    <n v="60"/>
    <n v="60"/>
    <n v="180"/>
    <n v="180"/>
    <x v="9"/>
    <s v="Pausé / TEMPO"/>
    <m/>
    <m/>
    <n v="0"/>
  </r>
  <r>
    <x v="144"/>
    <x v="11"/>
    <n v="1"/>
    <n v="0"/>
    <n v="1"/>
    <n v="0"/>
    <n v="7"/>
    <n v="7"/>
    <m/>
    <x v="2"/>
    <m/>
    <n v="29"/>
    <n v="90"/>
    <n v="90"/>
    <x v="9"/>
    <s v="Unilatéral"/>
    <m/>
    <m/>
    <n v="0"/>
  </r>
  <r>
    <x v="144"/>
    <x v="11"/>
    <n v="1"/>
    <n v="0"/>
    <n v="1"/>
    <n v="0"/>
    <n v="8"/>
    <n v="8"/>
    <m/>
    <x v="2"/>
    <m/>
    <n v="29"/>
    <n v="90"/>
    <n v="90"/>
    <x v="9"/>
    <s v="Unilatéral"/>
    <m/>
    <m/>
    <n v="0"/>
  </r>
  <r>
    <x v="144"/>
    <x v="18"/>
    <n v="1"/>
    <n v="0"/>
    <n v="1"/>
    <n v="0"/>
    <n v="7"/>
    <n v="7"/>
    <m/>
    <x v="1"/>
    <m/>
    <n v="18"/>
    <n v="90"/>
    <n v="90"/>
    <x v="9"/>
    <s v="Unilatéral"/>
    <m/>
    <m/>
    <n v="0"/>
  </r>
  <r>
    <x v="144"/>
    <x v="18"/>
    <n v="1"/>
    <n v="0"/>
    <n v="1"/>
    <n v="0"/>
    <n v="8"/>
    <n v="8"/>
    <m/>
    <x v="12"/>
    <m/>
    <n v="18"/>
    <n v="90"/>
    <n v="90"/>
    <x v="9"/>
    <s v="Unilatéral"/>
    <m/>
    <m/>
    <n v="0"/>
  </r>
  <r>
    <x v="144"/>
    <x v="38"/>
    <n v="1"/>
    <n v="0"/>
    <n v="1"/>
    <n v="0"/>
    <n v="7"/>
    <n v="7"/>
    <m/>
    <x v="2"/>
    <m/>
    <n v="50"/>
    <n v="10"/>
    <n v="10"/>
    <x v="9"/>
    <s v="SUPER7"/>
    <m/>
    <m/>
    <n v="0"/>
  </r>
  <r>
    <x v="144"/>
    <x v="39"/>
    <n v="1"/>
    <n v="0"/>
    <n v="1"/>
    <n v="0"/>
    <n v="7"/>
    <n v="5"/>
    <m/>
    <x v="0"/>
    <m/>
    <n v="90"/>
    <n v="90"/>
    <n v="90"/>
    <x v="9"/>
    <s v="SUPER7"/>
    <m/>
    <m/>
    <n v="0"/>
  </r>
  <r>
    <x v="144"/>
    <x v="38"/>
    <n v="1"/>
    <n v="0"/>
    <n v="1"/>
    <n v="0"/>
    <n v="7"/>
    <n v="7"/>
    <m/>
    <x v="2"/>
    <m/>
    <n v="50"/>
    <n v="10"/>
    <n v="10"/>
    <x v="9"/>
    <s v="SUPER7"/>
    <m/>
    <m/>
    <n v="0"/>
  </r>
  <r>
    <x v="144"/>
    <x v="39"/>
    <n v="1"/>
    <n v="0"/>
    <n v="1"/>
    <n v="0"/>
    <n v="7"/>
    <n v="7"/>
    <m/>
    <x v="2"/>
    <m/>
    <n v="104"/>
    <n v="90"/>
    <n v="90"/>
    <x v="9"/>
    <s v="SUPER7"/>
    <m/>
    <m/>
    <n v="0"/>
  </r>
  <r>
    <x v="144"/>
    <x v="32"/>
    <n v="1"/>
    <n v="0"/>
    <n v="1"/>
    <n v="0"/>
    <n v="7"/>
    <n v="7"/>
    <m/>
    <x v="2"/>
    <m/>
    <n v="52"/>
    <n v="120"/>
    <n v="120"/>
    <x v="9"/>
    <m/>
    <m/>
    <m/>
    <n v="0"/>
  </r>
  <r>
    <x v="144"/>
    <x v="32"/>
    <n v="1"/>
    <n v="0"/>
    <n v="1"/>
    <n v="0"/>
    <n v="8"/>
    <n v="8"/>
    <m/>
    <x v="1"/>
    <m/>
    <n v="59"/>
    <n v="120"/>
    <n v="120"/>
    <x v="9"/>
    <m/>
    <m/>
    <m/>
    <n v="0"/>
  </r>
  <r>
    <x v="144"/>
    <x v="32"/>
    <n v="1"/>
    <n v="0"/>
    <n v="1"/>
    <n v="0"/>
    <n v="8"/>
    <n v="8"/>
    <m/>
    <x v="1"/>
    <m/>
    <n v="59"/>
    <n v="1"/>
    <n v="1"/>
    <x v="9"/>
    <m/>
    <m/>
    <m/>
    <n v="0"/>
  </r>
  <r>
    <x v="145"/>
    <x v="0"/>
    <n v="1"/>
    <n v="0"/>
    <n v="1"/>
    <n v="0"/>
    <n v="5"/>
    <n v="5"/>
    <n v="3"/>
    <x v="6"/>
    <n v="30"/>
    <n v="30"/>
    <n v="90"/>
    <n v="90"/>
    <x v="9"/>
    <m/>
    <m/>
    <m/>
    <n v="0"/>
  </r>
  <r>
    <x v="145"/>
    <x v="0"/>
    <n v="1"/>
    <n v="0"/>
    <n v="1"/>
    <n v="0"/>
    <n v="5"/>
    <n v="5"/>
    <n v="3"/>
    <x v="6"/>
    <n v="40"/>
    <n v="40"/>
    <n v="90"/>
    <n v="90"/>
    <x v="9"/>
    <m/>
    <m/>
    <m/>
    <n v="0"/>
  </r>
  <r>
    <x v="145"/>
    <x v="0"/>
    <n v="1"/>
    <n v="0"/>
    <n v="1"/>
    <n v="0"/>
    <n v="5"/>
    <n v="5"/>
    <n v="3"/>
    <x v="6"/>
    <n v="50"/>
    <n v="50"/>
    <n v="180"/>
    <n v="180"/>
    <x v="9"/>
    <m/>
    <m/>
    <m/>
    <n v="0"/>
  </r>
  <r>
    <x v="145"/>
    <x v="0"/>
    <n v="1"/>
    <n v="0"/>
    <n v="1"/>
    <n v="0"/>
    <n v="6.5"/>
    <n v="5.5"/>
    <n v="3"/>
    <x v="6"/>
    <n v="55"/>
    <n v="55"/>
    <n v="180"/>
    <n v="180"/>
    <x v="9"/>
    <m/>
    <m/>
    <m/>
    <n v="0"/>
  </r>
  <r>
    <x v="145"/>
    <x v="0"/>
    <n v="1"/>
    <n v="0"/>
    <n v="1"/>
    <n v="0"/>
    <n v="7"/>
    <n v="6"/>
    <n v="3"/>
    <x v="6"/>
    <n v="60"/>
    <n v="60"/>
    <n v="180"/>
    <n v="180"/>
    <x v="9"/>
    <m/>
    <m/>
    <m/>
    <n v="0"/>
  </r>
  <r>
    <x v="145"/>
    <x v="0"/>
    <n v="1"/>
    <n v="0"/>
    <n v="1"/>
    <n v="0"/>
    <n v="7.5"/>
    <n v="7.5"/>
    <n v="3"/>
    <x v="6"/>
    <n v="62.5"/>
    <n v="65"/>
    <n v="300"/>
    <n v="300"/>
    <x v="9"/>
    <m/>
    <m/>
    <m/>
    <n v="0"/>
  </r>
  <r>
    <x v="145"/>
    <x v="4"/>
    <n v="1"/>
    <n v="0"/>
    <n v="1"/>
    <n v="0"/>
    <n v="3.5"/>
    <n v="5"/>
    <n v="5"/>
    <x v="3"/>
    <n v="65"/>
    <n v="65"/>
    <n v="90"/>
    <n v="90"/>
    <x v="9"/>
    <s v="RDL"/>
    <m/>
    <m/>
    <n v="0"/>
  </r>
  <r>
    <x v="145"/>
    <x v="4"/>
    <n v="1"/>
    <n v="0"/>
    <n v="1"/>
    <n v="0"/>
    <n v="5"/>
    <n v="5"/>
    <n v="4"/>
    <x v="8"/>
    <n v="85"/>
    <n v="85"/>
    <n v="90"/>
    <n v="90"/>
    <x v="9"/>
    <s v="RDL"/>
    <m/>
    <m/>
    <n v="0"/>
  </r>
  <r>
    <x v="145"/>
    <x v="4"/>
    <n v="1"/>
    <n v="0"/>
    <n v="1"/>
    <n v="0"/>
    <n v="6"/>
    <n v="6"/>
    <n v="3"/>
    <x v="6"/>
    <n v="95"/>
    <n v="95"/>
    <n v="120"/>
    <n v="120"/>
    <x v="9"/>
    <s v="RDL"/>
    <m/>
    <m/>
    <n v="0"/>
  </r>
  <r>
    <x v="145"/>
    <x v="4"/>
    <n v="1"/>
    <n v="0"/>
    <n v="1"/>
    <n v="0"/>
    <n v="7"/>
    <n v="7"/>
    <n v="3"/>
    <x v="6"/>
    <n v="105"/>
    <n v="105"/>
    <n v="180"/>
    <n v="180"/>
    <x v="9"/>
    <s v="RDL"/>
    <m/>
    <m/>
    <n v="0"/>
  </r>
  <r>
    <x v="145"/>
    <x v="4"/>
    <n v="1"/>
    <n v="0"/>
    <n v="1"/>
    <n v="0"/>
    <n v="8"/>
    <n v="8"/>
    <n v="3"/>
    <x v="6"/>
    <n v="115"/>
    <n v="115"/>
    <n v="180"/>
    <n v="180"/>
    <x v="9"/>
    <s v="RDL"/>
    <m/>
    <m/>
    <n v="0"/>
  </r>
  <r>
    <x v="145"/>
    <x v="40"/>
    <n v="1"/>
    <n v="0"/>
    <n v="1"/>
    <n v="0"/>
    <n v="6"/>
    <n v="6"/>
    <m/>
    <x v="1"/>
    <m/>
    <n v="14"/>
    <n v="10"/>
    <n v="10"/>
    <x v="9"/>
    <s v="SUPER7"/>
    <m/>
    <m/>
    <n v="0"/>
  </r>
  <r>
    <x v="145"/>
    <x v="41"/>
    <n v="1"/>
    <n v="0"/>
    <n v="1"/>
    <n v="0"/>
    <n v="6"/>
    <n v="6"/>
    <m/>
    <x v="1"/>
    <m/>
    <n v="11"/>
    <n v="90"/>
    <n v="90"/>
    <x v="9"/>
    <s v="SUPER7"/>
    <m/>
    <m/>
    <n v="0"/>
  </r>
  <r>
    <x v="145"/>
    <x v="40"/>
    <n v="1"/>
    <n v="0"/>
    <n v="1"/>
    <n v="0"/>
    <n v="8"/>
    <n v="8"/>
    <m/>
    <x v="1"/>
    <m/>
    <n v="14"/>
    <n v="10"/>
    <n v="10"/>
    <x v="9"/>
    <s v="SUPER7"/>
    <m/>
    <m/>
    <n v="0"/>
  </r>
  <r>
    <x v="145"/>
    <x v="41"/>
    <n v="1"/>
    <n v="0"/>
    <n v="1"/>
    <n v="0"/>
    <n v="8"/>
    <n v="8"/>
    <m/>
    <x v="1"/>
    <m/>
    <n v="11"/>
    <n v="120"/>
    <n v="120"/>
    <x v="9"/>
    <s v="SUPER7"/>
    <m/>
    <m/>
    <n v="0"/>
  </r>
  <r>
    <x v="145"/>
    <x v="36"/>
    <n v="1"/>
    <n v="0"/>
    <n v="1"/>
    <n v="0"/>
    <n v="6"/>
    <n v="6"/>
    <m/>
    <x v="14"/>
    <m/>
    <n v="0"/>
    <n v="10"/>
    <n v="10"/>
    <x v="9"/>
    <s v="SUPER7"/>
    <m/>
    <m/>
    <n v="0"/>
  </r>
  <r>
    <x v="145"/>
    <x v="37"/>
    <n v="1"/>
    <n v="0"/>
    <n v="1"/>
    <n v="0"/>
    <n v="6"/>
    <n v="6"/>
    <m/>
    <x v="14"/>
    <m/>
    <n v="0"/>
    <n v="90"/>
    <n v="90"/>
    <x v="9"/>
    <s v="SUPER7"/>
    <m/>
    <m/>
    <n v="0"/>
  </r>
  <r>
    <x v="145"/>
    <x v="36"/>
    <n v="1"/>
    <n v="0"/>
    <n v="1"/>
    <n v="0"/>
    <n v="7"/>
    <n v="7"/>
    <m/>
    <x v="14"/>
    <m/>
    <n v="0"/>
    <n v="10"/>
    <n v="10"/>
    <x v="9"/>
    <s v="SUPER7"/>
    <m/>
    <m/>
    <n v="0"/>
  </r>
  <r>
    <x v="145"/>
    <x v="37"/>
    <n v="1"/>
    <n v="0"/>
    <n v="1"/>
    <n v="0"/>
    <n v="7"/>
    <n v="7"/>
    <m/>
    <x v="14"/>
    <m/>
    <n v="0"/>
    <n v="90"/>
    <n v="90"/>
    <x v="9"/>
    <s v="SUPER7"/>
    <m/>
    <m/>
    <n v="0"/>
  </r>
  <r>
    <x v="145"/>
    <x v="36"/>
    <n v="1"/>
    <n v="0"/>
    <n v="1"/>
    <n v="0"/>
    <n v="8"/>
    <n v="8"/>
    <m/>
    <x v="14"/>
    <m/>
    <n v="0"/>
    <n v="10"/>
    <n v="10"/>
    <x v="9"/>
    <s v="SUPER7"/>
    <m/>
    <m/>
    <n v="0"/>
  </r>
  <r>
    <x v="145"/>
    <x v="37"/>
    <n v="1"/>
    <n v="0"/>
    <n v="1"/>
    <n v="0"/>
    <n v="8"/>
    <n v="8"/>
    <m/>
    <x v="14"/>
    <m/>
    <n v="0"/>
    <n v="120"/>
    <n v="120"/>
    <x v="9"/>
    <s v="SUPER7"/>
    <m/>
    <m/>
    <n v="0"/>
  </r>
  <r>
    <x v="145"/>
    <x v="1"/>
    <n v="1"/>
    <n v="0"/>
    <n v="1"/>
    <n v="0"/>
    <n v="6"/>
    <n v="6"/>
    <m/>
    <x v="1"/>
    <m/>
    <n v="45"/>
    <n v="90"/>
    <n v="90"/>
    <x v="9"/>
    <m/>
    <m/>
    <m/>
    <n v="0"/>
  </r>
  <r>
    <x v="145"/>
    <x v="1"/>
    <n v="1"/>
    <n v="0"/>
    <n v="1"/>
    <n v="0"/>
    <n v="7"/>
    <n v="7"/>
    <m/>
    <x v="1"/>
    <m/>
    <n v="45"/>
    <n v="90"/>
    <n v="90"/>
    <x v="9"/>
    <m/>
    <m/>
    <m/>
    <n v="0"/>
  </r>
  <r>
    <x v="145"/>
    <x v="1"/>
    <n v="1"/>
    <n v="0"/>
    <n v="1"/>
    <n v="0"/>
    <n v="8"/>
    <n v="8"/>
    <m/>
    <x v="5"/>
    <m/>
    <n v="52"/>
    <n v="1"/>
    <n v="1"/>
    <x v="9"/>
    <m/>
    <m/>
    <m/>
    <n v="0"/>
  </r>
  <r>
    <x v="146"/>
    <x v="4"/>
    <n v="1"/>
    <n v="0"/>
    <n v="1"/>
    <n v="0"/>
    <n v="5"/>
    <n v="5"/>
    <n v="5"/>
    <x v="3"/>
    <n v="70"/>
    <n v="70"/>
    <n v="90"/>
    <n v="90"/>
    <x v="9"/>
    <m/>
    <m/>
    <m/>
    <n v="0"/>
  </r>
  <r>
    <x v="146"/>
    <x v="4"/>
    <n v="1"/>
    <n v="0"/>
    <n v="1"/>
    <n v="0"/>
    <n v="5"/>
    <n v="5"/>
    <n v="4"/>
    <x v="8"/>
    <n v="95"/>
    <n v="95"/>
    <n v="120"/>
    <n v="120"/>
    <x v="9"/>
    <m/>
    <m/>
    <m/>
    <n v="0"/>
  </r>
  <r>
    <x v="146"/>
    <x v="4"/>
    <n v="1"/>
    <n v="0"/>
    <n v="1"/>
    <n v="0"/>
    <n v="6"/>
    <n v="5"/>
    <n v="3"/>
    <x v="6"/>
    <n v="115"/>
    <n v="115"/>
    <n v="180"/>
    <n v="180"/>
    <x v="9"/>
    <m/>
    <m/>
    <m/>
    <n v="0"/>
  </r>
  <r>
    <x v="146"/>
    <x v="4"/>
    <n v="1"/>
    <n v="0"/>
    <n v="1"/>
    <n v="0"/>
    <n v="7"/>
    <n v="5.5"/>
    <n v="2"/>
    <x v="7"/>
    <n v="130"/>
    <n v="130"/>
    <n v="180"/>
    <n v="180"/>
    <x v="9"/>
    <m/>
    <m/>
    <m/>
    <n v="0"/>
  </r>
  <r>
    <x v="146"/>
    <x v="4"/>
    <n v="1"/>
    <n v="0"/>
    <n v="1"/>
    <n v="0"/>
    <n v="7.5"/>
    <n v="6.5"/>
    <n v="1"/>
    <x v="9"/>
    <n v="140"/>
    <n v="140"/>
    <n v="300"/>
    <n v="300"/>
    <x v="9"/>
    <m/>
    <m/>
    <m/>
    <n v="0"/>
  </r>
  <r>
    <x v="146"/>
    <x v="4"/>
    <n v="1"/>
    <n v="0"/>
    <n v="1"/>
    <n v="0"/>
    <n v="7"/>
    <n v="6"/>
    <n v="3"/>
    <x v="6"/>
    <n v="130"/>
    <n v="130"/>
    <n v="300"/>
    <n v="300"/>
    <x v="9"/>
    <m/>
    <m/>
    <m/>
    <n v="0"/>
  </r>
  <r>
    <x v="146"/>
    <x v="4"/>
    <n v="1"/>
    <n v="0"/>
    <n v="1"/>
    <n v="0"/>
    <n v="6"/>
    <n v="5"/>
    <n v="3"/>
    <x v="6"/>
    <n v="100"/>
    <n v="100"/>
    <n v="300"/>
    <n v="300"/>
    <x v="9"/>
    <m/>
    <m/>
    <m/>
    <n v="0"/>
  </r>
  <r>
    <x v="146"/>
    <x v="31"/>
    <n v="1"/>
    <n v="0"/>
    <n v="1"/>
    <n v="0"/>
    <n v="5"/>
    <n v="5"/>
    <m/>
    <x v="1"/>
    <m/>
    <n v="14"/>
    <n v="120"/>
    <n v="120"/>
    <x v="9"/>
    <m/>
    <m/>
    <m/>
    <n v="0"/>
  </r>
  <r>
    <x v="146"/>
    <x v="31"/>
    <n v="1"/>
    <n v="0"/>
    <n v="1"/>
    <n v="0"/>
    <n v="6"/>
    <n v="6"/>
    <m/>
    <x v="1"/>
    <m/>
    <n v="16"/>
    <n v="120"/>
    <n v="120"/>
    <x v="9"/>
    <m/>
    <m/>
    <m/>
    <n v="0"/>
  </r>
  <r>
    <x v="146"/>
    <x v="31"/>
    <n v="1"/>
    <n v="0"/>
    <n v="1"/>
    <n v="0"/>
    <n v="8"/>
    <n v="8"/>
    <m/>
    <x v="5"/>
    <m/>
    <n v="20"/>
    <n v="120"/>
    <n v="120"/>
    <x v="9"/>
    <m/>
    <m/>
    <m/>
    <n v="0"/>
  </r>
  <r>
    <x v="146"/>
    <x v="31"/>
    <n v="1"/>
    <n v="0"/>
    <n v="1"/>
    <n v="0"/>
    <n v="8"/>
    <n v="8"/>
    <m/>
    <x v="5"/>
    <m/>
    <n v="20"/>
    <n v="120"/>
    <n v="120"/>
    <x v="9"/>
    <m/>
    <m/>
    <m/>
    <n v="0"/>
  </r>
  <r>
    <x v="146"/>
    <x v="7"/>
    <n v="1"/>
    <n v="0"/>
    <n v="1"/>
    <n v="0"/>
    <n v="6"/>
    <n v="5"/>
    <m/>
    <x v="2"/>
    <m/>
    <n v="20"/>
    <n v="120"/>
    <n v="120"/>
    <x v="9"/>
    <m/>
    <m/>
    <m/>
    <n v="0"/>
  </r>
  <r>
    <x v="146"/>
    <x v="7"/>
    <n v="1"/>
    <n v="0"/>
    <n v="1"/>
    <n v="0"/>
    <n v="7"/>
    <n v="6"/>
    <m/>
    <x v="2"/>
    <m/>
    <n v="20"/>
    <n v="120"/>
    <n v="120"/>
    <x v="9"/>
    <m/>
    <m/>
    <m/>
    <n v="0"/>
  </r>
  <r>
    <x v="146"/>
    <x v="7"/>
    <n v="1"/>
    <n v="0"/>
    <n v="1"/>
    <n v="0"/>
    <n v="8"/>
    <n v="8"/>
    <m/>
    <x v="2"/>
    <m/>
    <n v="26"/>
    <n v="120"/>
    <n v="120"/>
    <x v="9"/>
    <m/>
    <m/>
    <m/>
    <n v="0"/>
  </r>
  <r>
    <x v="146"/>
    <x v="42"/>
    <n v="1"/>
    <n v="0"/>
    <n v="1"/>
    <n v="0"/>
    <n v="6"/>
    <n v="6"/>
    <m/>
    <x v="2"/>
    <m/>
    <n v="6"/>
    <n v="120"/>
    <n v="120"/>
    <x v="9"/>
    <m/>
    <m/>
    <m/>
    <n v="0"/>
  </r>
  <r>
    <x v="146"/>
    <x v="42"/>
    <n v="1"/>
    <n v="0"/>
    <n v="1"/>
    <n v="0"/>
    <n v="7"/>
    <n v="7"/>
    <m/>
    <x v="2"/>
    <m/>
    <n v="6"/>
    <n v="120"/>
    <n v="120"/>
    <x v="9"/>
    <m/>
    <m/>
    <m/>
    <n v="0"/>
  </r>
  <r>
    <x v="146"/>
    <x v="42"/>
    <n v="1"/>
    <n v="0"/>
    <n v="1"/>
    <n v="0"/>
    <n v="8"/>
    <n v="9"/>
    <m/>
    <x v="10"/>
    <m/>
    <n v="8"/>
    <n v="1"/>
    <n v="1"/>
    <x v="9"/>
    <m/>
    <m/>
    <m/>
    <n v="0"/>
  </r>
  <r>
    <x v="147"/>
    <x v="10"/>
    <n v="2"/>
    <n v="1"/>
    <n v="2"/>
    <n v="0"/>
    <n v="5"/>
    <n v="5"/>
    <n v="2"/>
    <x v="7"/>
    <n v="65"/>
    <n v="70"/>
    <n v="90"/>
    <n v="90"/>
    <x v="9"/>
    <s v="Pausé / TEMPO"/>
    <m/>
    <m/>
    <n v="0"/>
  </r>
  <r>
    <x v="147"/>
    <x v="10"/>
    <n v="2"/>
    <n v="1"/>
    <n v="2"/>
    <n v="0"/>
    <n v="5"/>
    <n v="5"/>
    <n v="2"/>
    <x v="7"/>
    <n v="85"/>
    <n v="85"/>
    <n v="120"/>
    <n v="120"/>
    <x v="9"/>
    <s v="Pausé / TEMPO"/>
    <m/>
    <m/>
    <n v="0"/>
  </r>
  <r>
    <x v="147"/>
    <x v="10"/>
    <n v="2"/>
    <n v="1"/>
    <n v="2"/>
    <n v="0"/>
    <n v="6"/>
    <n v="5"/>
    <n v="2"/>
    <x v="7"/>
    <n v="105"/>
    <n v="105"/>
    <n v="120"/>
    <n v="120"/>
    <x v="9"/>
    <s v="Pausé / TEMPO"/>
    <m/>
    <m/>
    <n v="0"/>
  </r>
  <r>
    <x v="147"/>
    <x v="10"/>
    <n v="2"/>
    <n v="1"/>
    <n v="2"/>
    <n v="0"/>
    <n v="6.5"/>
    <n v="6"/>
    <n v="2"/>
    <x v="7"/>
    <n v="115"/>
    <n v="115"/>
    <n v="180"/>
    <n v="180"/>
    <x v="9"/>
    <s v="Pausé / TEMPO"/>
    <m/>
    <m/>
    <n v="0"/>
  </r>
  <r>
    <x v="147"/>
    <x v="10"/>
    <n v="2"/>
    <n v="1"/>
    <n v="2"/>
    <n v="0"/>
    <n v="7"/>
    <n v="7"/>
    <n v="2"/>
    <x v="7"/>
    <n v="120"/>
    <n v="120"/>
    <n v="300"/>
    <n v="300"/>
    <x v="9"/>
    <s v="Pausé / TEMPO"/>
    <m/>
    <m/>
    <n v="0"/>
  </r>
  <r>
    <x v="147"/>
    <x v="0"/>
    <n v="1"/>
    <n v="0"/>
    <n v="1"/>
    <n v="0"/>
    <n v="5"/>
    <n v="5"/>
    <n v="5"/>
    <x v="3"/>
    <n v="35"/>
    <n v="40"/>
    <n v="90"/>
    <n v="90"/>
    <x v="9"/>
    <m/>
    <m/>
    <m/>
    <n v="0"/>
  </r>
  <r>
    <x v="147"/>
    <x v="0"/>
    <n v="1"/>
    <n v="0"/>
    <n v="1"/>
    <n v="0"/>
    <n v="5"/>
    <n v="5"/>
    <n v="4"/>
    <x v="8"/>
    <n v="45"/>
    <n v="50"/>
    <n v="120"/>
    <n v="120"/>
    <x v="9"/>
    <m/>
    <m/>
    <m/>
    <n v="0"/>
  </r>
  <r>
    <x v="147"/>
    <x v="0"/>
    <n v="1"/>
    <n v="0"/>
    <n v="1"/>
    <n v="0"/>
    <n v="6"/>
    <n v="6"/>
    <n v="3"/>
    <x v="6"/>
    <n v="55"/>
    <n v="60"/>
    <n v="120"/>
    <n v="120"/>
    <x v="9"/>
    <m/>
    <m/>
    <m/>
    <n v="0"/>
  </r>
  <r>
    <x v="147"/>
    <x v="0"/>
    <n v="1"/>
    <n v="0"/>
    <n v="1"/>
    <n v="0"/>
    <n v="7"/>
    <n v="7"/>
    <n v="2"/>
    <x v="7"/>
    <n v="60"/>
    <n v="65"/>
    <n v="300"/>
    <n v="300"/>
    <x v="9"/>
    <m/>
    <m/>
    <m/>
    <n v="0"/>
  </r>
  <r>
    <x v="147"/>
    <x v="0"/>
    <n v="1"/>
    <n v="0"/>
    <n v="1"/>
    <n v="0"/>
    <n v="8.5"/>
    <n v="8"/>
    <n v="1"/>
    <x v="9"/>
    <m/>
    <n v="72.5"/>
    <n v="180"/>
    <n v="180"/>
    <x v="9"/>
    <m/>
    <m/>
    <m/>
    <n v="0"/>
  </r>
  <r>
    <x v="147"/>
    <x v="0"/>
    <n v="1"/>
    <n v="0"/>
    <n v="1"/>
    <n v="0"/>
    <n v="7.5"/>
    <n v="7.5"/>
    <n v="3"/>
    <x v="6"/>
    <n v="67.5"/>
    <n v="67.5"/>
    <n v="300"/>
    <n v="300"/>
    <x v="9"/>
    <m/>
    <m/>
    <m/>
    <n v="0"/>
  </r>
  <r>
    <x v="147"/>
    <x v="44"/>
    <n v="1"/>
    <n v="0"/>
    <n v="1"/>
    <n v="0"/>
    <n v="6"/>
    <n v="6"/>
    <m/>
    <x v="2"/>
    <m/>
    <n v="10"/>
    <n v="120"/>
    <n v="120"/>
    <x v="9"/>
    <m/>
    <m/>
    <m/>
    <n v="0"/>
  </r>
  <r>
    <x v="147"/>
    <x v="44"/>
    <n v="1"/>
    <n v="0"/>
    <n v="1"/>
    <n v="0"/>
    <n v="7"/>
    <n v="7"/>
    <m/>
    <x v="2"/>
    <m/>
    <n v="10"/>
    <n v="120"/>
    <n v="120"/>
    <x v="9"/>
    <m/>
    <m/>
    <m/>
    <n v="0"/>
  </r>
  <r>
    <x v="147"/>
    <x v="44"/>
    <n v="1"/>
    <n v="0"/>
    <n v="1"/>
    <n v="0"/>
    <n v="8"/>
    <n v="8"/>
    <m/>
    <x v="2"/>
    <m/>
    <n v="10"/>
    <n v="120"/>
    <n v="120"/>
    <x v="9"/>
    <m/>
    <m/>
    <m/>
    <n v="0"/>
  </r>
  <r>
    <x v="147"/>
    <x v="19"/>
    <n v="1"/>
    <n v="0"/>
    <n v="1"/>
    <n v="0"/>
    <n v="6"/>
    <n v="6"/>
    <m/>
    <x v="2"/>
    <m/>
    <n v="20"/>
    <n v="120"/>
    <n v="120"/>
    <x v="9"/>
    <m/>
    <m/>
    <m/>
    <n v="0"/>
  </r>
  <r>
    <x v="147"/>
    <x v="19"/>
    <n v="1"/>
    <n v="0"/>
    <n v="1"/>
    <n v="0"/>
    <n v="7"/>
    <n v="7"/>
    <m/>
    <x v="2"/>
    <m/>
    <n v="25"/>
    <n v="120"/>
    <n v="120"/>
    <x v="9"/>
    <m/>
    <m/>
    <m/>
    <n v="0"/>
  </r>
  <r>
    <x v="147"/>
    <x v="19"/>
    <n v="1"/>
    <n v="0"/>
    <n v="1"/>
    <n v="0"/>
    <n v="8"/>
    <n v="8"/>
    <m/>
    <x v="10"/>
    <m/>
    <n v="30"/>
    <n v="1"/>
    <n v="1"/>
    <x v="9"/>
    <m/>
    <m/>
    <m/>
    <n v="0"/>
  </r>
  <r>
    <x v="148"/>
    <x v="10"/>
    <n v="1"/>
    <n v="0"/>
    <n v="1"/>
    <n v="0"/>
    <n v="5"/>
    <n v="5"/>
    <n v="5"/>
    <x v="3"/>
    <n v="70"/>
    <n v="70"/>
    <n v="90"/>
    <n v="90"/>
    <x v="9"/>
    <m/>
    <m/>
    <m/>
    <n v="0"/>
  </r>
  <r>
    <x v="148"/>
    <x v="10"/>
    <n v="1"/>
    <n v="0"/>
    <n v="1"/>
    <n v="0"/>
    <n v="6"/>
    <n v="5"/>
    <n v="4"/>
    <x v="8"/>
    <n v="100"/>
    <n v="100"/>
    <n v="120"/>
    <n v="120"/>
    <x v="9"/>
    <m/>
    <m/>
    <m/>
    <n v="0"/>
  </r>
  <r>
    <x v="148"/>
    <x v="10"/>
    <n v="1"/>
    <n v="0"/>
    <n v="1"/>
    <n v="0"/>
    <n v="7.5"/>
    <n v="7"/>
    <n v="3"/>
    <x v="6"/>
    <n v="120"/>
    <n v="120"/>
    <n v="180"/>
    <n v="180"/>
    <x v="9"/>
    <m/>
    <m/>
    <m/>
    <n v="0"/>
  </r>
  <r>
    <x v="148"/>
    <x v="10"/>
    <n v="1"/>
    <n v="0"/>
    <n v="1"/>
    <n v="0"/>
    <n v="8"/>
    <n v="8"/>
    <n v="2"/>
    <x v="7"/>
    <n v="130"/>
    <n v="130"/>
    <n v="300"/>
    <n v="300"/>
    <x v="9"/>
    <m/>
    <m/>
    <m/>
    <n v="0"/>
  </r>
  <r>
    <x v="148"/>
    <x v="10"/>
    <n v="1"/>
    <n v="0"/>
    <n v="1"/>
    <n v="0"/>
    <n v="9"/>
    <n v="9.5"/>
    <n v="2"/>
    <x v="7"/>
    <n v="140"/>
    <n v="140"/>
    <n v="300"/>
    <n v="300"/>
    <x v="9"/>
    <m/>
    <m/>
    <m/>
    <n v="0"/>
  </r>
  <r>
    <x v="148"/>
    <x v="10"/>
    <n v="1"/>
    <n v="0"/>
    <n v="1"/>
    <n v="0"/>
    <n v="9.5"/>
    <n v="9.5"/>
    <n v="2"/>
    <x v="7"/>
    <n v="140"/>
    <n v="140"/>
    <n v="300"/>
    <n v="300"/>
    <x v="9"/>
    <m/>
    <m/>
    <m/>
    <n v="0"/>
  </r>
  <r>
    <x v="148"/>
    <x v="10"/>
    <n v="1"/>
    <n v="0"/>
    <n v="1"/>
    <n v="0"/>
    <n v="7.5"/>
    <n v="7.5"/>
    <n v="2"/>
    <x v="7"/>
    <n v="120"/>
    <n v="120"/>
    <n v="300"/>
    <n v="300"/>
    <x v="9"/>
    <m/>
    <m/>
    <m/>
    <n v="0"/>
  </r>
  <r>
    <x v="148"/>
    <x v="10"/>
    <n v="1"/>
    <n v="0"/>
    <n v="1"/>
    <n v="0"/>
    <n v="7.5"/>
    <n v="8"/>
    <n v="2"/>
    <x v="7"/>
    <n v="120"/>
    <n v="120"/>
    <n v="300"/>
    <n v="300"/>
    <x v="9"/>
    <m/>
    <m/>
    <m/>
    <n v="0"/>
  </r>
  <r>
    <x v="148"/>
    <x v="0"/>
    <n v="1"/>
    <n v="3"/>
    <n v="1"/>
    <n v="0"/>
    <n v="5"/>
    <n v="5"/>
    <n v="1"/>
    <x v="9"/>
    <n v="40"/>
    <n v="40"/>
    <n v="120"/>
    <n v="120"/>
    <x v="9"/>
    <s v="Pausé / TEMPO"/>
    <m/>
    <m/>
    <n v="0"/>
  </r>
  <r>
    <x v="148"/>
    <x v="0"/>
    <n v="1"/>
    <n v="3"/>
    <n v="1"/>
    <n v="0"/>
    <n v="5"/>
    <n v="5"/>
    <n v="1"/>
    <x v="9"/>
    <n v="50"/>
    <n v="50"/>
    <n v="180"/>
    <n v="180"/>
    <x v="9"/>
    <s v="Pausé / TEMPO"/>
    <m/>
    <m/>
    <n v="0"/>
  </r>
  <r>
    <x v="148"/>
    <x v="0"/>
    <n v="1"/>
    <n v="3"/>
    <n v="1"/>
    <n v="0"/>
    <n v="7"/>
    <n v="7"/>
    <n v="1"/>
    <x v="9"/>
    <n v="60"/>
    <n v="60"/>
    <n v="180"/>
    <n v="180"/>
    <x v="9"/>
    <s v="Pausé / TEMPO"/>
    <m/>
    <m/>
    <n v="0"/>
  </r>
  <r>
    <x v="148"/>
    <x v="0"/>
    <n v="1"/>
    <n v="3"/>
    <n v="1"/>
    <n v="0"/>
    <n v="8.5"/>
    <n v="8"/>
    <n v="1"/>
    <x v="9"/>
    <n v="65"/>
    <n v="65"/>
    <n v="180"/>
    <n v="180"/>
    <x v="9"/>
    <s v="Pausé / TEMPO"/>
    <m/>
    <m/>
    <n v="0"/>
  </r>
  <r>
    <x v="148"/>
    <x v="11"/>
    <n v="1"/>
    <n v="0"/>
    <n v="1"/>
    <n v="0"/>
    <n v="7"/>
    <n v="7"/>
    <m/>
    <x v="14"/>
    <m/>
    <n v="0"/>
    <n v="90"/>
    <n v="90"/>
    <x v="9"/>
    <s v="Unilatéral"/>
    <m/>
    <m/>
    <n v="0"/>
  </r>
  <r>
    <x v="148"/>
    <x v="11"/>
    <n v="1"/>
    <n v="0"/>
    <n v="1"/>
    <n v="0"/>
    <n v="9"/>
    <n v="9"/>
    <m/>
    <x v="14"/>
    <m/>
    <n v="0"/>
    <n v="90"/>
    <n v="90"/>
    <x v="9"/>
    <s v="Unilatéral"/>
    <m/>
    <m/>
    <n v="0"/>
  </r>
  <r>
    <x v="148"/>
    <x v="18"/>
    <n v="1"/>
    <n v="0"/>
    <n v="1"/>
    <n v="0"/>
    <n v="7"/>
    <n v="7"/>
    <m/>
    <x v="14"/>
    <m/>
    <n v="0"/>
    <n v="90"/>
    <n v="90"/>
    <x v="9"/>
    <s v="Unilatéral"/>
    <m/>
    <m/>
    <n v="0"/>
  </r>
  <r>
    <x v="148"/>
    <x v="18"/>
    <n v="1"/>
    <n v="0"/>
    <n v="1"/>
    <n v="0"/>
    <n v="9"/>
    <n v="9"/>
    <m/>
    <x v="14"/>
    <m/>
    <n v="0"/>
    <n v="90"/>
    <n v="90"/>
    <x v="9"/>
    <s v="Unilatéral"/>
    <m/>
    <m/>
    <n v="0"/>
  </r>
  <r>
    <x v="148"/>
    <x v="38"/>
    <n v="1"/>
    <n v="0"/>
    <n v="1"/>
    <n v="0"/>
    <n v="7"/>
    <n v="7"/>
    <m/>
    <x v="14"/>
    <m/>
    <n v="0"/>
    <n v="10"/>
    <n v="10"/>
    <x v="9"/>
    <s v="SUPER7"/>
    <m/>
    <m/>
    <n v="0"/>
  </r>
  <r>
    <x v="148"/>
    <x v="39"/>
    <n v="1"/>
    <n v="0"/>
    <n v="1"/>
    <n v="0"/>
    <n v="7"/>
    <n v="7"/>
    <m/>
    <x v="14"/>
    <m/>
    <n v="0"/>
    <n v="90"/>
    <n v="90"/>
    <x v="9"/>
    <s v="SUPER7"/>
    <m/>
    <m/>
    <n v="0"/>
  </r>
  <r>
    <x v="148"/>
    <x v="38"/>
    <n v="1"/>
    <n v="0"/>
    <n v="1"/>
    <n v="0"/>
    <n v="8"/>
    <n v="8"/>
    <m/>
    <x v="14"/>
    <m/>
    <n v="0"/>
    <n v="10"/>
    <n v="10"/>
    <x v="9"/>
    <s v="SUPER7"/>
    <m/>
    <m/>
    <n v="0"/>
  </r>
  <r>
    <x v="148"/>
    <x v="39"/>
    <n v="1"/>
    <n v="0"/>
    <n v="1"/>
    <n v="0"/>
    <n v="8"/>
    <n v="8"/>
    <m/>
    <x v="14"/>
    <m/>
    <n v="0"/>
    <n v="90"/>
    <n v="90"/>
    <x v="9"/>
    <s v="SUPER7"/>
    <m/>
    <m/>
    <n v="0"/>
  </r>
  <r>
    <x v="148"/>
    <x v="32"/>
    <n v="1"/>
    <n v="0"/>
    <n v="1"/>
    <n v="0"/>
    <n v="7"/>
    <n v="6"/>
    <m/>
    <x v="2"/>
    <m/>
    <n v="45"/>
    <n v="120"/>
    <n v="120"/>
    <x v="9"/>
    <m/>
    <m/>
    <m/>
    <n v="0"/>
  </r>
  <r>
    <x v="148"/>
    <x v="32"/>
    <n v="1"/>
    <n v="0"/>
    <n v="1"/>
    <n v="0"/>
    <n v="8"/>
    <n v="8"/>
    <m/>
    <x v="2"/>
    <m/>
    <n v="52"/>
    <n v="120"/>
    <n v="120"/>
    <x v="9"/>
    <m/>
    <m/>
    <m/>
    <n v="0"/>
  </r>
  <r>
    <x v="148"/>
    <x v="32"/>
    <n v="1"/>
    <n v="0"/>
    <n v="1"/>
    <n v="0"/>
    <n v="9"/>
    <n v="9"/>
    <m/>
    <x v="1"/>
    <m/>
    <n v="59"/>
    <n v="1"/>
    <n v="1"/>
    <x v="9"/>
    <m/>
    <m/>
    <m/>
    <n v="0"/>
  </r>
  <r>
    <x v="149"/>
    <x v="0"/>
    <n v="1"/>
    <n v="0"/>
    <n v="1"/>
    <n v="0"/>
    <n v="5"/>
    <n v="5"/>
    <n v="3"/>
    <x v="6"/>
    <n v="35"/>
    <n v="40"/>
    <n v="90"/>
    <n v="90"/>
    <x v="9"/>
    <m/>
    <m/>
    <m/>
    <n v="0"/>
  </r>
  <r>
    <x v="149"/>
    <x v="0"/>
    <n v="1"/>
    <n v="0"/>
    <n v="1"/>
    <n v="0"/>
    <n v="5"/>
    <n v="5"/>
    <n v="3"/>
    <x v="6"/>
    <n v="45"/>
    <n v="45"/>
    <n v="90"/>
    <n v="90"/>
    <x v="9"/>
    <m/>
    <m/>
    <m/>
    <n v="0"/>
  </r>
  <r>
    <x v="149"/>
    <x v="0"/>
    <n v="1"/>
    <n v="0"/>
    <n v="1"/>
    <n v="0"/>
    <n v="7"/>
    <n v="6"/>
    <n v="3"/>
    <x v="6"/>
    <n v="55"/>
    <n v="55"/>
    <n v="300"/>
    <n v="300"/>
    <x v="9"/>
    <m/>
    <m/>
    <m/>
    <n v="0"/>
  </r>
  <r>
    <x v="149"/>
    <x v="0"/>
    <n v="1"/>
    <n v="0"/>
    <n v="1"/>
    <n v="0"/>
    <n v="8.5"/>
    <n v="7"/>
    <n v="3"/>
    <x v="6"/>
    <n v="60"/>
    <n v="60"/>
    <n v="300"/>
    <n v="300"/>
    <x v="9"/>
    <m/>
    <m/>
    <m/>
    <n v="0"/>
  </r>
  <r>
    <x v="149"/>
    <x v="0"/>
    <n v="1"/>
    <n v="0"/>
    <n v="1"/>
    <n v="0"/>
    <n v="9"/>
    <n v="8"/>
    <n v="3"/>
    <x v="6"/>
    <n v="65"/>
    <n v="65"/>
    <n v="300"/>
    <n v="300"/>
    <x v="9"/>
    <m/>
    <m/>
    <m/>
    <n v="0"/>
  </r>
  <r>
    <x v="149"/>
    <x v="0"/>
    <n v="1"/>
    <n v="0"/>
    <n v="1"/>
    <n v="0"/>
    <n v="9.5"/>
    <n v="9"/>
    <n v="3"/>
    <x v="6"/>
    <n v="67.5"/>
    <n v="67.5"/>
    <n v="300"/>
    <n v="300"/>
    <x v="9"/>
    <m/>
    <m/>
    <m/>
    <n v="0"/>
  </r>
  <r>
    <x v="149"/>
    <x v="4"/>
    <n v="1"/>
    <n v="0"/>
    <n v="1"/>
    <n v="0"/>
    <n v="5.5"/>
    <n v="5"/>
    <n v="5"/>
    <x v="3"/>
    <n v="70"/>
    <n v="70"/>
    <n v="90"/>
    <n v="90"/>
    <x v="9"/>
    <s v="RDL"/>
    <m/>
    <m/>
    <n v="0"/>
  </r>
  <r>
    <x v="149"/>
    <x v="4"/>
    <n v="1"/>
    <n v="0"/>
    <n v="1"/>
    <n v="0"/>
    <n v="7"/>
    <n v="6"/>
    <n v="4"/>
    <x v="8"/>
    <n v="100"/>
    <n v="100"/>
    <n v="90"/>
    <n v="90"/>
    <x v="9"/>
    <s v="RDL"/>
    <m/>
    <m/>
    <n v="0"/>
  </r>
  <r>
    <x v="149"/>
    <x v="4"/>
    <n v="1"/>
    <n v="0"/>
    <n v="1"/>
    <n v="0"/>
    <n v="8"/>
    <n v="7"/>
    <n v="3"/>
    <x v="6"/>
    <n v="110"/>
    <n v="110"/>
    <n v="120"/>
    <n v="120"/>
    <x v="9"/>
    <s v="RDL"/>
    <m/>
    <m/>
    <n v="0"/>
  </r>
  <r>
    <x v="149"/>
    <x v="4"/>
    <n v="1"/>
    <n v="0"/>
    <n v="1"/>
    <n v="0"/>
    <n v="9"/>
    <n v="7.5"/>
    <n v="3"/>
    <x v="6"/>
    <n v="120"/>
    <n v="120"/>
    <n v="180"/>
    <n v="180"/>
    <x v="9"/>
    <s v="RDL"/>
    <m/>
    <m/>
    <n v="0"/>
  </r>
  <r>
    <x v="149"/>
    <x v="4"/>
    <n v="1"/>
    <n v="0"/>
    <n v="1"/>
    <n v="0"/>
    <n v="10"/>
    <n v="8.5"/>
    <n v="3"/>
    <x v="6"/>
    <n v="130"/>
    <n v="130"/>
    <n v="180"/>
    <n v="180"/>
    <x v="9"/>
    <s v="RDL"/>
    <m/>
    <m/>
    <n v="0"/>
  </r>
  <r>
    <x v="149"/>
    <x v="40"/>
    <n v="1"/>
    <n v="0"/>
    <n v="1"/>
    <n v="0"/>
    <n v="7"/>
    <n v="7"/>
    <m/>
    <x v="2"/>
    <m/>
    <n v="14"/>
    <n v="10"/>
    <n v="10"/>
    <x v="9"/>
    <s v="SUPER7"/>
    <m/>
    <m/>
    <n v="0"/>
  </r>
  <r>
    <x v="149"/>
    <x v="41"/>
    <n v="1"/>
    <n v="0"/>
    <n v="1"/>
    <n v="0"/>
    <n v="7"/>
    <n v="7"/>
    <m/>
    <x v="2"/>
    <m/>
    <n v="10"/>
    <n v="90"/>
    <n v="90"/>
    <x v="9"/>
    <s v="SUPER7"/>
    <m/>
    <m/>
    <n v="0"/>
  </r>
  <r>
    <x v="149"/>
    <x v="40"/>
    <n v="1"/>
    <n v="0"/>
    <n v="1"/>
    <n v="0"/>
    <n v="9"/>
    <n v="9"/>
    <m/>
    <x v="2"/>
    <m/>
    <n v="18"/>
    <n v="10"/>
    <n v="10"/>
    <x v="9"/>
    <s v="SUPER7"/>
    <m/>
    <m/>
    <n v="0"/>
  </r>
  <r>
    <x v="149"/>
    <x v="41"/>
    <n v="1"/>
    <n v="0"/>
    <n v="1"/>
    <n v="0"/>
    <n v="9"/>
    <n v="9"/>
    <m/>
    <x v="2"/>
    <m/>
    <n v="14"/>
    <n v="120"/>
    <n v="120"/>
    <x v="9"/>
    <s v="SUPER7"/>
    <m/>
    <m/>
    <n v="0"/>
  </r>
  <r>
    <x v="149"/>
    <x v="36"/>
    <n v="1"/>
    <n v="0"/>
    <n v="1"/>
    <n v="0"/>
    <n v="7"/>
    <n v="7"/>
    <m/>
    <x v="14"/>
    <m/>
    <n v="0"/>
    <n v="10"/>
    <n v="10"/>
    <x v="9"/>
    <s v="SUPER7"/>
    <m/>
    <m/>
    <n v="0"/>
  </r>
  <r>
    <x v="149"/>
    <x v="37"/>
    <n v="1"/>
    <n v="0"/>
    <n v="1"/>
    <n v="0"/>
    <n v="7"/>
    <n v="7"/>
    <m/>
    <x v="14"/>
    <m/>
    <n v="0"/>
    <n v="90"/>
    <n v="90"/>
    <x v="9"/>
    <s v="SUPER7"/>
    <m/>
    <m/>
    <n v="0"/>
  </r>
  <r>
    <x v="149"/>
    <x v="36"/>
    <n v="1"/>
    <n v="0"/>
    <n v="1"/>
    <n v="0"/>
    <n v="8"/>
    <n v="8"/>
    <m/>
    <x v="14"/>
    <m/>
    <n v="0"/>
    <n v="10"/>
    <n v="10"/>
    <x v="9"/>
    <s v="SUPER7"/>
    <m/>
    <m/>
    <n v="0"/>
  </r>
  <r>
    <x v="149"/>
    <x v="37"/>
    <n v="1"/>
    <n v="0"/>
    <n v="1"/>
    <n v="0"/>
    <n v="8"/>
    <n v="8"/>
    <m/>
    <x v="14"/>
    <m/>
    <n v="0"/>
    <n v="90"/>
    <n v="90"/>
    <x v="9"/>
    <s v="SUPER7"/>
    <m/>
    <m/>
    <n v="0"/>
  </r>
  <r>
    <x v="149"/>
    <x v="36"/>
    <n v="1"/>
    <n v="0"/>
    <n v="1"/>
    <n v="0"/>
    <n v="9"/>
    <n v="9"/>
    <m/>
    <x v="14"/>
    <m/>
    <n v="0"/>
    <n v="10"/>
    <n v="10"/>
    <x v="9"/>
    <s v="SUPER7"/>
    <m/>
    <m/>
    <n v="0"/>
  </r>
  <r>
    <x v="149"/>
    <x v="37"/>
    <n v="1"/>
    <n v="0"/>
    <n v="1"/>
    <n v="0"/>
    <n v="9"/>
    <n v="9"/>
    <m/>
    <x v="14"/>
    <m/>
    <n v="0"/>
    <n v="120"/>
    <n v="120"/>
    <x v="9"/>
    <s v="SUPER7"/>
    <m/>
    <m/>
    <n v="0"/>
  </r>
  <r>
    <x v="149"/>
    <x v="1"/>
    <n v="1"/>
    <n v="0"/>
    <n v="1"/>
    <n v="0"/>
    <n v="7"/>
    <n v="7"/>
    <m/>
    <x v="2"/>
    <m/>
    <n v="45"/>
    <n v="90"/>
    <n v="90"/>
    <x v="9"/>
    <m/>
    <m/>
    <m/>
    <n v="0"/>
  </r>
  <r>
    <x v="149"/>
    <x v="1"/>
    <n v="1"/>
    <n v="0"/>
    <n v="1"/>
    <n v="0"/>
    <n v="8"/>
    <n v="8"/>
    <m/>
    <x v="2"/>
    <m/>
    <n v="52"/>
    <n v="90"/>
    <n v="90"/>
    <x v="9"/>
    <m/>
    <m/>
    <m/>
    <n v="0"/>
  </r>
  <r>
    <x v="149"/>
    <x v="1"/>
    <n v="1"/>
    <n v="0"/>
    <n v="1"/>
    <n v="0"/>
    <n v="9"/>
    <n v="9"/>
    <m/>
    <x v="5"/>
    <m/>
    <n v="59"/>
    <n v="1"/>
    <n v="1"/>
    <x v="9"/>
    <m/>
    <m/>
    <m/>
    <n v="0"/>
  </r>
  <r>
    <x v="150"/>
    <x v="4"/>
    <n v="1"/>
    <n v="0"/>
    <n v="1"/>
    <n v="0"/>
    <n v="5"/>
    <n v="5"/>
    <n v="5"/>
    <x v="3"/>
    <n v="70"/>
    <n v="70"/>
    <n v="90"/>
    <n v="90"/>
    <x v="9"/>
    <m/>
    <m/>
    <m/>
    <n v="0"/>
  </r>
  <r>
    <x v="150"/>
    <x v="4"/>
    <n v="1"/>
    <n v="0"/>
    <n v="1"/>
    <n v="0"/>
    <n v="5"/>
    <n v="5.5"/>
    <n v="4"/>
    <x v="8"/>
    <n v="110"/>
    <n v="110"/>
    <n v="120"/>
    <n v="120"/>
    <x v="9"/>
    <m/>
    <m/>
    <m/>
    <n v="0"/>
  </r>
  <r>
    <x v="150"/>
    <x v="4"/>
    <n v="1"/>
    <n v="0"/>
    <n v="1"/>
    <n v="0"/>
    <n v="8"/>
    <n v="7"/>
    <n v="3"/>
    <x v="6"/>
    <n v="130"/>
    <n v="130"/>
    <n v="300"/>
    <n v="300"/>
    <x v="9"/>
    <m/>
    <m/>
    <m/>
    <n v="0"/>
  </r>
  <r>
    <x v="150"/>
    <x v="4"/>
    <n v="1"/>
    <n v="0"/>
    <n v="1"/>
    <n v="0"/>
    <n v="9"/>
    <n v="8"/>
    <n v="2"/>
    <x v="7"/>
    <n v="145"/>
    <n v="145"/>
    <n v="300"/>
    <n v="300"/>
    <x v="9"/>
    <m/>
    <m/>
    <m/>
    <n v="0"/>
  </r>
  <r>
    <x v="150"/>
    <x v="4"/>
    <n v="1"/>
    <n v="0"/>
    <n v="1"/>
    <n v="0"/>
    <n v="9.5"/>
    <n v="9"/>
    <n v="1"/>
    <x v="9"/>
    <n v="155"/>
    <n v="155"/>
    <n v="300"/>
    <n v="300"/>
    <x v="9"/>
    <m/>
    <m/>
    <m/>
    <n v="0"/>
  </r>
  <r>
    <x v="150"/>
    <x v="4"/>
    <n v="1"/>
    <n v="0"/>
    <n v="1"/>
    <n v="0"/>
    <n v="9"/>
    <n v="8.5"/>
    <n v="3"/>
    <x v="6"/>
    <n v="145"/>
    <n v="145"/>
    <n v="300"/>
    <n v="300"/>
    <x v="9"/>
    <m/>
    <m/>
    <m/>
    <n v="0"/>
  </r>
  <r>
    <x v="150"/>
    <x v="4"/>
    <n v="1"/>
    <n v="0"/>
    <n v="1"/>
    <n v="0"/>
    <n v="8"/>
    <n v="7"/>
    <n v="3"/>
    <x v="6"/>
    <n v="115"/>
    <n v="115"/>
    <n v="300"/>
    <n v="300"/>
    <x v="9"/>
    <m/>
    <m/>
    <m/>
    <n v="0"/>
  </r>
  <r>
    <x v="150"/>
    <x v="31"/>
    <n v="1"/>
    <n v="0"/>
    <n v="1"/>
    <n v="0"/>
    <n v="5"/>
    <n v="5"/>
    <m/>
    <x v="2"/>
    <m/>
    <n v="14"/>
    <n v="120"/>
    <n v="120"/>
    <x v="9"/>
    <m/>
    <m/>
    <m/>
    <n v="0"/>
  </r>
  <r>
    <x v="150"/>
    <x v="31"/>
    <n v="1"/>
    <n v="0"/>
    <n v="1"/>
    <n v="0"/>
    <n v="6"/>
    <n v="7"/>
    <m/>
    <x v="1"/>
    <m/>
    <n v="16"/>
    <n v="120"/>
    <n v="120"/>
    <x v="9"/>
    <m/>
    <m/>
    <m/>
    <n v="0"/>
  </r>
  <r>
    <x v="150"/>
    <x v="31"/>
    <n v="1"/>
    <n v="0"/>
    <n v="1"/>
    <n v="0"/>
    <n v="8"/>
    <n v="8"/>
    <m/>
    <x v="1"/>
    <m/>
    <n v="18"/>
    <n v="120"/>
    <n v="120"/>
    <x v="9"/>
    <m/>
    <m/>
    <m/>
    <n v="0"/>
  </r>
  <r>
    <x v="150"/>
    <x v="31"/>
    <n v="1"/>
    <n v="0"/>
    <n v="1"/>
    <n v="0"/>
    <n v="8"/>
    <n v="8"/>
    <m/>
    <x v="5"/>
    <m/>
    <n v="20"/>
    <n v="120"/>
    <n v="120"/>
    <x v="9"/>
    <m/>
    <m/>
    <m/>
    <n v="0"/>
  </r>
  <r>
    <x v="150"/>
    <x v="7"/>
    <n v="1"/>
    <n v="0"/>
    <n v="1"/>
    <n v="0"/>
    <n v="6"/>
    <n v="6"/>
    <m/>
    <x v="2"/>
    <m/>
    <n v="20"/>
    <n v="120"/>
    <n v="120"/>
    <x v="9"/>
    <m/>
    <m/>
    <m/>
    <n v="0"/>
  </r>
  <r>
    <x v="150"/>
    <x v="7"/>
    <n v="1"/>
    <n v="0"/>
    <n v="1"/>
    <n v="0"/>
    <n v="7"/>
    <n v="7"/>
    <m/>
    <x v="1"/>
    <m/>
    <n v="24"/>
    <n v="120"/>
    <n v="120"/>
    <x v="9"/>
    <m/>
    <m/>
    <m/>
    <n v="0"/>
  </r>
  <r>
    <x v="150"/>
    <x v="7"/>
    <n v="1"/>
    <n v="0"/>
    <n v="1"/>
    <n v="0"/>
    <n v="8"/>
    <n v="8"/>
    <m/>
    <x v="5"/>
    <m/>
    <n v="28"/>
    <n v="120"/>
    <n v="120"/>
    <x v="9"/>
    <m/>
    <m/>
    <m/>
    <n v="0"/>
  </r>
  <r>
    <x v="150"/>
    <x v="42"/>
    <n v="1"/>
    <n v="0"/>
    <n v="1"/>
    <n v="0"/>
    <n v="6"/>
    <n v="5"/>
    <m/>
    <x v="0"/>
    <m/>
    <n v="4"/>
    <n v="120"/>
    <n v="120"/>
    <x v="9"/>
    <m/>
    <m/>
    <m/>
    <n v="0"/>
  </r>
  <r>
    <x v="150"/>
    <x v="42"/>
    <n v="1"/>
    <n v="0"/>
    <n v="1"/>
    <n v="0"/>
    <n v="7"/>
    <n v="7"/>
    <m/>
    <x v="2"/>
    <m/>
    <n v="6"/>
    <n v="120"/>
    <n v="120"/>
    <x v="9"/>
    <m/>
    <m/>
    <m/>
    <n v="0"/>
  </r>
  <r>
    <x v="150"/>
    <x v="42"/>
    <n v="1"/>
    <n v="0"/>
    <n v="1"/>
    <n v="0"/>
    <n v="8"/>
    <n v="8"/>
    <m/>
    <x v="1"/>
    <m/>
    <n v="8"/>
    <n v="1"/>
    <n v="1"/>
    <x v="9"/>
    <m/>
    <m/>
    <m/>
    <n v="0"/>
  </r>
  <r>
    <x v="151"/>
    <x v="10"/>
    <n v="2"/>
    <n v="1"/>
    <n v="2"/>
    <n v="0"/>
    <n v="5"/>
    <n v="5"/>
    <n v="2"/>
    <x v="7"/>
    <n v="75"/>
    <n v="75"/>
    <n v="90"/>
    <n v="90"/>
    <x v="9"/>
    <s v="Pausé / TEMPO"/>
    <m/>
    <m/>
    <n v="0"/>
  </r>
  <r>
    <x v="151"/>
    <x v="10"/>
    <n v="2"/>
    <n v="1"/>
    <n v="2"/>
    <n v="0"/>
    <n v="6"/>
    <n v="5.5"/>
    <n v="2"/>
    <x v="7"/>
    <n v="95"/>
    <n v="100"/>
    <n v="120"/>
    <n v="120"/>
    <x v="9"/>
    <s v="Pausé / TEMPO"/>
    <m/>
    <m/>
    <n v="0"/>
  </r>
  <r>
    <x v="151"/>
    <x v="10"/>
    <n v="2"/>
    <n v="1"/>
    <n v="2"/>
    <n v="0"/>
    <n v="7"/>
    <n v="7"/>
    <n v="2"/>
    <x v="7"/>
    <n v="115"/>
    <n v="115"/>
    <n v="300"/>
    <n v="300"/>
    <x v="9"/>
    <s v="Pausé / TEMPO"/>
    <m/>
    <m/>
    <n v="0"/>
  </r>
  <r>
    <x v="151"/>
    <x v="10"/>
    <n v="2"/>
    <n v="1"/>
    <n v="2"/>
    <n v="0"/>
    <n v="8"/>
    <n v="8"/>
    <n v="2"/>
    <x v="7"/>
    <n v="125"/>
    <n v="125"/>
    <n v="300"/>
    <n v="300"/>
    <x v="9"/>
    <s v="Pausé / TEMPO"/>
    <m/>
    <m/>
    <n v="0"/>
  </r>
  <r>
    <x v="151"/>
    <x v="10"/>
    <n v="2"/>
    <n v="1"/>
    <n v="2"/>
    <n v="0"/>
    <n v="9"/>
    <n v="8.5"/>
    <n v="2"/>
    <x v="7"/>
    <n v="130"/>
    <n v="130"/>
    <n v="300"/>
    <n v="300"/>
    <x v="9"/>
    <s v="Pausé / TEMPO"/>
    <m/>
    <m/>
    <n v="0"/>
  </r>
  <r>
    <x v="151"/>
    <x v="0"/>
    <n v="1"/>
    <n v="0"/>
    <n v="1"/>
    <n v="0"/>
    <n v="5"/>
    <n v="5"/>
    <n v="5"/>
    <x v="3"/>
    <n v="40"/>
    <n v="40"/>
    <n v="90"/>
    <n v="90"/>
    <x v="9"/>
    <m/>
    <m/>
    <m/>
    <n v="0"/>
  </r>
  <r>
    <x v="151"/>
    <x v="0"/>
    <n v="1"/>
    <n v="0"/>
    <n v="1"/>
    <n v="0"/>
    <n v="5"/>
    <n v="5"/>
    <n v="4"/>
    <x v="8"/>
    <n v="50"/>
    <n v="50"/>
    <n v="120"/>
    <n v="120"/>
    <x v="9"/>
    <m/>
    <m/>
    <m/>
    <n v="0"/>
  </r>
  <r>
    <x v="151"/>
    <x v="0"/>
    <n v="1"/>
    <n v="0"/>
    <n v="1"/>
    <n v="0"/>
    <n v="7.5"/>
    <n v="6.5"/>
    <n v="3"/>
    <x v="6"/>
    <n v="60"/>
    <n v="60"/>
    <n v="300"/>
    <n v="300"/>
    <x v="9"/>
    <m/>
    <m/>
    <m/>
    <n v="0"/>
  </r>
  <r>
    <x v="151"/>
    <x v="0"/>
    <n v="1"/>
    <n v="0"/>
    <n v="1"/>
    <n v="0"/>
    <n v="8.5"/>
    <n v="7"/>
    <n v="2"/>
    <x v="7"/>
    <n v="65"/>
    <n v="65"/>
    <n v="300"/>
    <n v="300"/>
    <x v="9"/>
    <m/>
    <m/>
    <m/>
    <n v="0"/>
  </r>
  <r>
    <x v="151"/>
    <x v="0"/>
    <n v="1"/>
    <n v="0"/>
    <n v="1"/>
    <n v="0"/>
    <n v="9.5"/>
    <n v="9"/>
    <n v="1"/>
    <x v="9"/>
    <m/>
    <n v="75"/>
    <n v="300"/>
    <n v="300"/>
    <x v="9"/>
    <m/>
    <m/>
    <m/>
    <n v="0"/>
  </r>
  <r>
    <x v="151"/>
    <x v="0"/>
    <n v="1"/>
    <n v="0"/>
    <n v="1"/>
    <n v="0"/>
    <n v="9"/>
    <n v="9"/>
    <n v="3"/>
    <x v="6"/>
    <n v="-5"/>
    <n v="70"/>
    <n v="300"/>
    <n v="300"/>
    <x v="9"/>
    <m/>
    <m/>
    <m/>
    <n v="0"/>
  </r>
  <r>
    <x v="151"/>
    <x v="44"/>
    <n v="1"/>
    <n v="0"/>
    <n v="1"/>
    <n v="0"/>
    <n v="7"/>
    <n v="7"/>
    <m/>
    <x v="2"/>
    <m/>
    <n v="10"/>
    <n v="120"/>
    <n v="120"/>
    <x v="9"/>
    <m/>
    <m/>
    <m/>
    <n v="0"/>
  </r>
  <r>
    <x v="151"/>
    <x v="44"/>
    <n v="1"/>
    <n v="0"/>
    <n v="1"/>
    <n v="0"/>
    <n v="8"/>
    <n v="8"/>
    <m/>
    <x v="2"/>
    <m/>
    <n v="10"/>
    <n v="120"/>
    <n v="120"/>
    <x v="9"/>
    <m/>
    <m/>
    <m/>
    <n v="0"/>
  </r>
  <r>
    <x v="151"/>
    <x v="44"/>
    <n v="1"/>
    <n v="0"/>
    <n v="1"/>
    <n v="0"/>
    <n v="9"/>
    <n v="9"/>
    <m/>
    <x v="2"/>
    <m/>
    <n v="10"/>
    <n v="120"/>
    <n v="120"/>
    <x v="9"/>
    <m/>
    <m/>
    <m/>
    <n v="0"/>
  </r>
  <r>
    <x v="151"/>
    <x v="19"/>
    <n v="1"/>
    <n v="0"/>
    <n v="1"/>
    <n v="0"/>
    <n v="7"/>
    <n v="7"/>
    <m/>
    <x v="1"/>
    <m/>
    <n v="25"/>
    <n v="120"/>
    <n v="120"/>
    <x v="9"/>
    <m/>
    <m/>
    <m/>
    <n v="0"/>
  </r>
  <r>
    <x v="151"/>
    <x v="19"/>
    <n v="1"/>
    <n v="0"/>
    <n v="1"/>
    <n v="0"/>
    <n v="8"/>
    <n v="8"/>
    <m/>
    <x v="10"/>
    <m/>
    <n v="30"/>
    <n v="120"/>
    <n v="120"/>
    <x v="9"/>
    <m/>
    <m/>
    <m/>
    <n v="0"/>
  </r>
  <r>
    <x v="151"/>
    <x v="19"/>
    <n v="1"/>
    <n v="0"/>
    <n v="1"/>
    <n v="0"/>
    <n v="9"/>
    <n v="9"/>
    <m/>
    <x v="3"/>
    <m/>
    <n v="32.5"/>
    <n v="1"/>
    <n v="1"/>
    <x v="9"/>
    <m/>
    <m/>
    <m/>
    <n v="0"/>
  </r>
  <r>
    <x v="152"/>
    <x v="10"/>
    <n v="1"/>
    <n v="0"/>
    <n v="1"/>
    <n v="0"/>
    <n v="5"/>
    <n v="5"/>
    <n v="5"/>
    <x v="3"/>
    <n v="70"/>
    <n v="70"/>
    <n v="90"/>
    <n v="90"/>
    <x v="10"/>
    <m/>
    <m/>
    <m/>
    <n v="0"/>
  </r>
  <r>
    <x v="152"/>
    <x v="10"/>
    <n v="1"/>
    <n v="0"/>
    <n v="1"/>
    <n v="0"/>
    <n v="5"/>
    <n v="5"/>
    <n v="4"/>
    <x v="8"/>
    <n v="80"/>
    <n v="80"/>
    <n v="120"/>
    <n v="120"/>
    <x v="10"/>
    <m/>
    <m/>
    <m/>
    <n v="0"/>
  </r>
  <r>
    <x v="152"/>
    <x v="10"/>
    <n v="1"/>
    <n v="0"/>
    <n v="1"/>
    <n v="0"/>
    <n v="5"/>
    <n v="5"/>
    <n v="3"/>
    <x v="6"/>
    <n v="90"/>
    <n v="90"/>
    <n v="180"/>
    <n v="180"/>
    <x v="10"/>
    <m/>
    <m/>
    <m/>
    <n v="0"/>
  </r>
  <r>
    <x v="152"/>
    <x v="10"/>
    <n v="1"/>
    <n v="0"/>
    <n v="1"/>
    <n v="0"/>
    <n v="5.5"/>
    <n v="5"/>
    <n v="2"/>
    <x v="7"/>
    <n v="100"/>
    <n v="100"/>
    <n v="300"/>
    <n v="300"/>
    <x v="10"/>
    <m/>
    <m/>
    <m/>
    <n v="0"/>
  </r>
  <r>
    <x v="152"/>
    <x v="10"/>
    <n v="1"/>
    <n v="0"/>
    <n v="1"/>
    <n v="0"/>
    <n v="6.5"/>
    <n v="5.5"/>
    <n v="1"/>
    <x v="9"/>
    <n v="110"/>
    <n v="110"/>
    <n v="300"/>
    <n v="300"/>
    <x v="10"/>
    <m/>
    <m/>
    <m/>
    <n v="0"/>
  </r>
  <r>
    <x v="152"/>
    <x v="10"/>
    <n v="1"/>
    <n v="0"/>
    <n v="1"/>
    <n v="0"/>
    <n v="6.5"/>
    <n v="6"/>
    <n v="1"/>
    <x v="9"/>
    <n v="115"/>
    <n v="115"/>
    <n v="300"/>
    <n v="300"/>
    <x v="10"/>
    <m/>
    <m/>
    <m/>
    <n v="0"/>
  </r>
  <r>
    <x v="152"/>
    <x v="10"/>
    <n v="1"/>
    <n v="0"/>
    <n v="1"/>
    <n v="0"/>
    <n v="7"/>
    <n v="6"/>
    <n v="1"/>
    <x v="9"/>
    <n v="120"/>
    <n v="120"/>
    <n v="300"/>
    <n v="300"/>
    <x v="10"/>
    <m/>
    <m/>
    <m/>
    <n v="0"/>
  </r>
  <r>
    <x v="152"/>
    <x v="0"/>
    <n v="1"/>
    <n v="3"/>
    <n v="1"/>
    <n v="0"/>
    <n v="5"/>
    <n v="5"/>
    <n v="1"/>
    <x v="9"/>
    <n v="40"/>
    <n v="40"/>
    <n v="120"/>
    <n v="120"/>
    <x v="10"/>
    <s v="Pausé / TEMPO"/>
    <m/>
    <m/>
    <n v="0"/>
  </r>
  <r>
    <x v="152"/>
    <x v="0"/>
    <n v="1"/>
    <n v="3"/>
    <n v="1"/>
    <n v="0"/>
    <n v="5"/>
    <n v="5"/>
    <n v="1"/>
    <x v="9"/>
    <n v="45"/>
    <n v="50"/>
    <n v="180"/>
    <n v="180"/>
    <x v="10"/>
    <s v="Pausé / TEMPO"/>
    <m/>
    <m/>
    <n v="0"/>
  </r>
  <r>
    <x v="152"/>
    <x v="0"/>
    <n v="1"/>
    <n v="3"/>
    <n v="1"/>
    <n v="0"/>
    <n v="5.5"/>
    <n v="5.5"/>
    <n v="1"/>
    <x v="9"/>
    <n v="55"/>
    <n v="55"/>
    <n v="180"/>
    <n v="180"/>
    <x v="10"/>
    <s v="Pausé / TEMPO"/>
    <m/>
    <m/>
    <n v="0"/>
  </r>
  <r>
    <x v="152"/>
    <x v="0"/>
    <n v="1"/>
    <n v="3"/>
    <n v="1"/>
    <n v="0"/>
    <n v="6.5"/>
    <n v="6"/>
    <n v="1"/>
    <x v="9"/>
    <n v="60"/>
    <n v="60"/>
    <n v="180"/>
    <n v="180"/>
    <x v="10"/>
    <s v="Pausé / TEMPO"/>
    <m/>
    <m/>
    <n v="0"/>
  </r>
  <r>
    <x v="152"/>
    <x v="11"/>
    <n v="1"/>
    <n v="0"/>
    <n v="1"/>
    <n v="0"/>
    <n v="5"/>
    <n v="5"/>
    <m/>
    <x v="2"/>
    <m/>
    <n v="29"/>
    <n v="90"/>
    <n v="90"/>
    <x v="10"/>
    <s v="Unilatéral"/>
    <m/>
    <m/>
    <n v="0"/>
  </r>
  <r>
    <x v="152"/>
    <x v="11"/>
    <n v="1"/>
    <n v="0"/>
    <n v="1"/>
    <n v="0"/>
    <n v="7"/>
    <n v="7"/>
    <m/>
    <x v="1"/>
    <m/>
    <n v="36"/>
    <n v="90"/>
    <n v="90"/>
    <x v="10"/>
    <s v="Unilatéral"/>
    <m/>
    <m/>
    <n v="0"/>
  </r>
  <r>
    <x v="152"/>
    <x v="18"/>
    <n v="1"/>
    <n v="0"/>
    <n v="1"/>
    <n v="0"/>
    <n v="5"/>
    <n v="5"/>
    <m/>
    <x v="1"/>
    <m/>
    <n v="18"/>
    <n v="90"/>
    <n v="90"/>
    <x v="10"/>
    <s v="Unilatéral"/>
    <m/>
    <m/>
    <n v="0"/>
  </r>
  <r>
    <x v="152"/>
    <x v="18"/>
    <n v="1"/>
    <n v="0"/>
    <n v="1"/>
    <n v="0"/>
    <n v="7"/>
    <n v="7"/>
    <m/>
    <x v="1"/>
    <m/>
    <n v="20.3"/>
    <n v="90"/>
    <n v="90"/>
    <x v="10"/>
    <s v="Unilatéral"/>
    <m/>
    <m/>
    <n v="0"/>
  </r>
  <r>
    <x v="152"/>
    <x v="38"/>
    <n v="1"/>
    <n v="0"/>
    <n v="1"/>
    <n v="0"/>
    <n v="5"/>
    <n v="5"/>
    <m/>
    <x v="1"/>
    <m/>
    <n v="43"/>
    <n v="10"/>
    <n v="10"/>
    <x v="10"/>
    <s v="SUPER7"/>
    <m/>
    <m/>
    <n v="0"/>
  </r>
  <r>
    <x v="152"/>
    <x v="39"/>
    <n v="1"/>
    <n v="0"/>
    <n v="1"/>
    <n v="0"/>
    <n v="5"/>
    <n v="5"/>
    <m/>
    <x v="0"/>
    <m/>
    <n v="70"/>
    <n v="90"/>
    <n v="90"/>
    <x v="10"/>
    <s v="SUPER7"/>
    <m/>
    <m/>
    <n v="0"/>
  </r>
  <r>
    <x v="152"/>
    <x v="38"/>
    <n v="1"/>
    <n v="0"/>
    <n v="1"/>
    <n v="0"/>
    <n v="6"/>
    <n v="6"/>
    <m/>
    <x v="2"/>
    <m/>
    <n v="43"/>
    <n v="10"/>
    <n v="10"/>
    <x v="10"/>
    <s v="SUPER7"/>
    <m/>
    <m/>
    <n v="0"/>
  </r>
  <r>
    <x v="152"/>
    <x v="39"/>
    <n v="1"/>
    <n v="0"/>
    <n v="1"/>
    <n v="0"/>
    <n v="6"/>
    <n v="6"/>
    <m/>
    <x v="0"/>
    <m/>
    <n v="77"/>
    <n v="90"/>
    <n v="90"/>
    <x v="10"/>
    <s v="SUPER7"/>
    <m/>
    <m/>
    <n v="0"/>
  </r>
  <r>
    <x v="152"/>
    <x v="32"/>
    <n v="1"/>
    <n v="0"/>
    <n v="1"/>
    <n v="0"/>
    <n v="5"/>
    <n v="5"/>
    <m/>
    <x v="1"/>
    <m/>
    <n v="45"/>
    <n v="120"/>
    <n v="120"/>
    <x v="10"/>
    <m/>
    <m/>
    <m/>
    <n v="0"/>
  </r>
  <r>
    <x v="152"/>
    <x v="32"/>
    <n v="1"/>
    <n v="0"/>
    <n v="1"/>
    <n v="0"/>
    <n v="6"/>
    <n v="6"/>
    <m/>
    <x v="10"/>
    <m/>
    <n v="52"/>
    <n v="120"/>
    <n v="120"/>
    <x v="10"/>
    <m/>
    <m/>
    <m/>
    <n v="0"/>
  </r>
  <r>
    <x v="152"/>
    <x v="32"/>
    <n v="1"/>
    <n v="0"/>
    <n v="1"/>
    <n v="0"/>
    <n v="7"/>
    <n v="7"/>
    <m/>
    <x v="5"/>
    <m/>
    <n v="59"/>
    <n v="1"/>
    <n v="1"/>
    <x v="10"/>
    <m/>
    <m/>
    <m/>
    <n v="0"/>
  </r>
  <r>
    <x v="153"/>
    <x v="0"/>
    <n v="1"/>
    <n v="0"/>
    <n v="1"/>
    <n v="0"/>
    <n v="5"/>
    <n v="5"/>
    <n v="2"/>
    <x v="7"/>
    <n v="30"/>
    <n v="30"/>
    <n v="90"/>
    <n v="90"/>
    <x v="10"/>
    <m/>
    <m/>
    <m/>
    <n v="0"/>
  </r>
  <r>
    <x v="153"/>
    <x v="0"/>
    <n v="1"/>
    <n v="0"/>
    <n v="1"/>
    <n v="0"/>
    <n v="5"/>
    <n v="5"/>
    <n v="2"/>
    <x v="7"/>
    <n v="40"/>
    <n v="40"/>
    <n v="90"/>
    <n v="90"/>
    <x v="10"/>
    <m/>
    <m/>
    <m/>
    <n v="0"/>
  </r>
  <r>
    <x v="153"/>
    <x v="0"/>
    <n v="1"/>
    <n v="0"/>
    <n v="1"/>
    <n v="0"/>
    <n v="5"/>
    <n v="5"/>
    <n v="2"/>
    <x v="7"/>
    <n v="50"/>
    <n v="50"/>
    <n v="120"/>
    <n v="120"/>
    <x v="10"/>
    <m/>
    <m/>
    <m/>
    <n v="0"/>
  </r>
  <r>
    <x v="153"/>
    <x v="0"/>
    <n v="1"/>
    <n v="0"/>
    <n v="1"/>
    <n v="0"/>
    <n v="6.5"/>
    <n v="5"/>
    <n v="2"/>
    <x v="7"/>
    <n v="55"/>
    <n v="55"/>
    <n v="180"/>
    <n v="180"/>
    <x v="10"/>
    <m/>
    <m/>
    <m/>
    <n v="0"/>
  </r>
  <r>
    <x v="153"/>
    <x v="0"/>
    <n v="1"/>
    <n v="0"/>
    <n v="1"/>
    <n v="0"/>
    <n v="7"/>
    <n v="6"/>
    <n v="2"/>
    <x v="7"/>
    <n v="60"/>
    <n v="60"/>
    <n v="180"/>
    <n v="180"/>
    <x v="10"/>
    <m/>
    <m/>
    <m/>
    <n v="0"/>
  </r>
  <r>
    <x v="153"/>
    <x v="0"/>
    <n v="1"/>
    <n v="0"/>
    <n v="1"/>
    <n v="0"/>
    <n v="7.5"/>
    <n v="6.5"/>
    <n v="2"/>
    <x v="7"/>
    <n v="62.5"/>
    <n v="65"/>
    <n v="180"/>
    <n v="180"/>
    <x v="10"/>
    <m/>
    <m/>
    <m/>
    <n v="0"/>
  </r>
  <r>
    <x v="153"/>
    <x v="4"/>
    <n v="1"/>
    <n v="0"/>
    <n v="1"/>
    <n v="0"/>
    <n v="5.5"/>
    <n v="5"/>
    <n v="5"/>
    <x v="3"/>
    <n v="70"/>
    <n v="70"/>
    <n v="90"/>
    <n v="90"/>
    <x v="10"/>
    <s v="RDL"/>
    <m/>
    <m/>
    <n v="0"/>
  </r>
  <r>
    <x v="153"/>
    <x v="4"/>
    <n v="1"/>
    <n v="0"/>
    <n v="1"/>
    <n v="0"/>
    <n v="6"/>
    <n v="5"/>
    <n v="4"/>
    <x v="8"/>
    <n v="80"/>
    <n v="80"/>
    <n v="90"/>
    <n v="90"/>
    <x v="10"/>
    <s v="RDL"/>
    <m/>
    <m/>
    <n v="0"/>
  </r>
  <r>
    <x v="153"/>
    <x v="4"/>
    <n v="1"/>
    <n v="0"/>
    <n v="1"/>
    <n v="0"/>
    <n v="6"/>
    <n v="6"/>
    <n v="4"/>
    <x v="8"/>
    <n v="90"/>
    <n v="90"/>
    <n v="120"/>
    <n v="120"/>
    <x v="10"/>
    <s v="RDL"/>
    <m/>
    <m/>
    <n v="0"/>
  </r>
  <r>
    <x v="153"/>
    <x v="4"/>
    <n v="1"/>
    <n v="0"/>
    <n v="1"/>
    <n v="0"/>
    <n v="6.5"/>
    <n v="6"/>
    <n v="4"/>
    <x v="8"/>
    <n v="100"/>
    <n v="100"/>
    <n v="180"/>
    <n v="180"/>
    <x v="10"/>
    <s v="RDL"/>
    <m/>
    <m/>
    <n v="0"/>
  </r>
  <r>
    <x v="153"/>
    <x v="4"/>
    <n v="1"/>
    <n v="0"/>
    <n v="1"/>
    <n v="0"/>
    <n v="7"/>
    <n v="7"/>
    <n v="4"/>
    <x v="8"/>
    <n v="110"/>
    <n v="110"/>
    <n v="180"/>
    <n v="180"/>
    <x v="10"/>
    <s v="RDL"/>
    <m/>
    <m/>
    <n v="0"/>
  </r>
  <r>
    <x v="153"/>
    <x v="40"/>
    <n v="1"/>
    <n v="0"/>
    <n v="1"/>
    <n v="0"/>
    <n v="5"/>
    <n v="5"/>
    <m/>
    <x v="14"/>
    <m/>
    <n v="0"/>
    <n v="10"/>
    <n v="10"/>
    <x v="10"/>
    <s v="SUPER7"/>
    <m/>
    <m/>
    <n v="0"/>
  </r>
  <r>
    <x v="153"/>
    <x v="41"/>
    <n v="1"/>
    <n v="0"/>
    <n v="1"/>
    <n v="0"/>
    <n v="5"/>
    <n v="5"/>
    <m/>
    <x v="14"/>
    <m/>
    <n v="0"/>
    <n v="90"/>
    <n v="90"/>
    <x v="10"/>
    <s v="SUPER7"/>
    <m/>
    <m/>
    <n v="0"/>
  </r>
  <r>
    <x v="153"/>
    <x v="40"/>
    <n v="1"/>
    <n v="0"/>
    <n v="1"/>
    <n v="0"/>
    <n v="7"/>
    <n v="7"/>
    <m/>
    <x v="14"/>
    <m/>
    <n v="0"/>
    <n v="10"/>
    <n v="10"/>
    <x v="10"/>
    <s v="SUPER7"/>
    <m/>
    <m/>
    <n v="0"/>
  </r>
  <r>
    <x v="153"/>
    <x v="41"/>
    <n v="1"/>
    <n v="0"/>
    <n v="1"/>
    <n v="0"/>
    <n v="7"/>
    <n v="7"/>
    <m/>
    <x v="14"/>
    <m/>
    <n v="0"/>
    <n v="120"/>
    <n v="120"/>
    <x v="10"/>
    <s v="SUPER7"/>
    <m/>
    <m/>
    <n v="0"/>
  </r>
  <r>
    <x v="153"/>
    <x v="36"/>
    <n v="1"/>
    <n v="0"/>
    <n v="1"/>
    <n v="0"/>
    <n v="5"/>
    <n v="5"/>
    <m/>
    <x v="14"/>
    <m/>
    <n v="0"/>
    <n v="10"/>
    <n v="10"/>
    <x v="10"/>
    <s v="SUPER7"/>
    <m/>
    <m/>
    <n v="0"/>
  </r>
  <r>
    <x v="153"/>
    <x v="37"/>
    <n v="1"/>
    <n v="0"/>
    <n v="1"/>
    <n v="0"/>
    <n v="5"/>
    <n v="5"/>
    <m/>
    <x v="14"/>
    <m/>
    <n v="0"/>
    <n v="90"/>
    <n v="90"/>
    <x v="10"/>
    <s v="SUPER7"/>
    <m/>
    <m/>
    <n v="0"/>
  </r>
  <r>
    <x v="153"/>
    <x v="36"/>
    <n v="1"/>
    <n v="0"/>
    <n v="1"/>
    <n v="0"/>
    <n v="6"/>
    <n v="6"/>
    <m/>
    <x v="14"/>
    <m/>
    <n v="0"/>
    <n v="10"/>
    <n v="10"/>
    <x v="10"/>
    <s v="SUPER7"/>
    <m/>
    <m/>
    <n v="0"/>
  </r>
  <r>
    <x v="153"/>
    <x v="37"/>
    <n v="1"/>
    <n v="0"/>
    <n v="1"/>
    <n v="0"/>
    <n v="6"/>
    <n v="6"/>
    <m/>
    <x v="14"/>
    <m/>
    <n v="0"/>
    <n v="90"/>
    <n v="90"/>
    <x v="10"/>
    <s v="SUPER7"/>
    <m/>
    <m/>
    <n v="0"/>
  </r>
  <r>
    <x v="153"/>
    <x v="36"/>
    <n v="1"/>
    <n v="0"/>
    <n v="1"/>
    <n v="0"/>
    <n v="7"/>
    <n v="7"/>
    <m/>
    <x v="14"/>
    <m/>
    <n v="0"/>
    <n v="10"/>
    <n v="10"/>
    <x v="10"/>
    <s v="SUPER7"/>
    <m/>
    <m/>
    <n v="0"/>
  </r>
  <r>
    <x v="153"/>
    <x v="37"/>
    <n v="1"/>
    <n v="0"/>
    <n v="1"/>
    <n v="0"/>
    <n v="7"/>
    <n v="7"/>
    <m/>
    <x v="14"/>
    <m/>
    <n v="0"/>
    <n v="120"/>
    <n v="120"/>
    <x v="10"/>
    <s v="SUPER7"/>
    <m/>
    <m/>
    <n v="0"/>
  </r>
  <r>
    <x v="153"/>
    <x v="1"/>
    <n v="1"/>
    <n v="0"/>
    <n v="1"/>
    <n v="0"/>
    <n v="5"/>
    <n v="5"/>
    <m/>
    <x v="2"/>
    <m/>
    <n v="39"/>
    <n v="90"/>
    <n v="90"/>
    <x v="10"/>
    <m/>
    <m/>
    <m/>
    <n v="0"/>
  </r>
  <r>
    <x v="153"/>
    <x v="1"/>
    <n v="1"/>
    <n v="0"/>
    <n v="1"/>
    <n v="0"/>
    <n v="6"/>
    <n v="6"/>
    <m/>
    <x v="2"/>
    <m/>
    <n v="39"/>
    <n v="90"/>
    <n v="90"/>
    <x v="10"/>
    <m/>
    <m/>
    <m/>
    <n v="0"/>
  </r>
  <r>
    <x v="153"/>
    <x v="1"/>
    <n v="1"/>
    <n v="0"/>
    <n v="1"/>
    <n v="0"/>
    <n v="7"/>
    <n v="7"/>
    <m/>
    <x v="2"/>
    <m/>
    <n v="45"/>
    <n v="1"/>
    <n v="1"/>
    <x v="10"/>
    <m/>
    <m/>
    <m/>
    <n v="0"/>
  </r>
  <r>
    <x v="154"/>
    <x v="4"/>
    <n v="1"/>
    <n v="0"/>
    <n v="1"/>
    <n v="0"/>
    <n v="5"/>
    <n v="5"/>
    <n v="5"/>
    <x v="3"/>
    <n v="70"/>
    <n v="70"/>
    <n v="90"/>
    <n v="90"/>
    <x v="10"/>
    <m/>
    <m/>
    <m/>
    <n v="0"/>
  </r>
  <r>
    <x v="154"/>
    <x v="4"/>
    <n v="1"/>
    <n v="0"/>
    <n v="1"/>
    <n v="0"/>
    <n v="5"/>
    <n v="5"/>
    <n v="4"/>
    <x v="8"/>
    <n v="80"/>
    <n v="90"/>
    <n v="120"/>
    <n v="120"/>
    <x v="10"/>
    <m/>
    <m/>
    <m/>
    <n v="0"/>
  </r>
  <r>
    <x v="154"/>
    <x v="4"/>
    <n v="1"/>
    <n v="0"/>
    <n v="1"/>
    <n v="0"/>
    <n v="5"/>
    <n v="5"/>
    <n v="3"/>
    <x v="6"/>
    <n v="100"/>
    <n v="100"/>
    <n v="180"/>
    <n v="180"/>
    <x v="10"/>
    <m/>
    <m/>
    <m/>
    <n v="0"/>
  </r>
  <r>
    <x v="154"/>
    <x v="4"/>
    <n v="1"/>
    <n v="0"/>
    <n v="1"/>
    <n v="0"/>
    <n v="6"/>
    <n v="5.5"/>
    <n v="2"/>
    <x v="7"/>
    <n v="115"/>
    <n v="115"/>
    <n v="180"/>
    <n v="180"/>
    <x v="10"/>
    <m/>
    <m/>
    <m/>
    <n v="0"/>
  </r>
  <r>
    <x v="154"/>
    <x v="4"/>
    <n v="1"/>
    <n v="0"/>
    <n v="1"/>
    <n v="0"/>
    <n v="6.5"/>
    <n v="6"/>
    <n v="1"/>
    <x v="9"/>
    <n v="125"/>
    <n v="125"/>
    <n v="180"/>
    <n v="180"/>
    <x v="10"/>
    <m/>
    <m/>
    <m/>
    <n v="0"/>
  </r>
  <r>
    <x v="154"/>
    <x v="4"/>
    <n v="1"/>
    <n v="0"/>
    <n v="1"/>
    <n v="0"/>
    <n v="6"/>
    <n v="5"/>
    <n v="2"/>
    <x v="7"/>
    <n v="115"/>
    <n v="115"/>
    <n v="80"/>
    <n v="80"/>
    <x v="10"/>
    <m/>
    <m/>
    <m/>
    <n v="0"/>
  </r>
  <r>
    <x v="154"/>
    <x v="4"/>
    <n v="1"/>
    <n v="0"/>
    <n v="1"/>
    <n v="0"/>
    <n v="5"/>
    <n v="5"/>
    <n v="2"/>
    <x v="7"/>
    <n v="85"/>
    <n v="85"/>
    <n v="300"/>
    <n v="300"/>
    <x v="10"/>
    <m/>
    <m/>
    <m/>
    <n v="0"/>
  </r>
  <r>
    <x v="154"/>
    <x v="31"/>
    <n v="1"/>
    <n v="0"/>
    <n v="1"/>
    <n v="0"/>
    <n v="5"/>
    <n v="5"/>
    <m/>
    <x v="1"/>
    <m/>
    <n v="14"/>
    <n v="120"/>
    <n v="120"/>
    <x v="10"/>
    <m/>
    <m/>
    <m/>
    <n v="0"/>
  </r>
  <r>
    <x v="154"/>
    <x v="31"/>
    <n v="1"/>
    <n v="0"/>
    <n v="1"/>
    <n v="0"/>
    <n v="5"/>
    <n v="5"/>
    <m/>
    <x v="1"/>
    <m/>
    <n v="14"/>
    <n v="120"/>
    <n v="120"/>
    <x v="10"/>
    <m/>
    <m/>
    <m/>
    <n v="0"/>
  </r>
  <r>
    <x v="154"/>
    <x v="31"/>
    <n v="1"/>
    <n v="0"/>
    <n v="1"/>
    <n v="0"/>
    <n v="6"/>
    <n v="6"/>
    <m/>
    <x v="1"/>
    <m/>
    <n v="16"/>
    <n v="120"/>
    <n v="120"/>
    <x v="10"/>
    <m/>
    <m/>
    <m/>
    <n v="0"/>
  </r>
  <r>
    <x v="154"/>
    <x v="31"/>
    <n v="1"/>
    <n v="0"/>
    <n v="1"/>
    <n v="0"/>
    <n v="6"/>
    <n v="6"/>
    <m/>
    <x v="1"/>
    <m/>
    <n v="16"/>
    <n v="120"/>
    <n v="120"/>
    <x v="10"/>
    <m/>
    <m/>
    <m/>
    <n v="0"/>
  </r>
  <r>
    <x v="154"/>
    <x v="7"/>
    <n v="1"/>
    <n v="0"/>
    <n v="1"/>
    <n v="0"/>
    <n v="5"/>
    <n v="5"/>
    <m/>
    <x v="2"/>
    <m/>
    <n v="20"/>
    <n v="120"/>
    <n v="120"/>
    <x v="10"/>
    <m/>
    <m/>
    <m/>
    <n v="0"/>
  </r>
  <r>
    <x v="154"/>
    <x v="7"/>
    <n v="1"/>
    <n v="0"/>
    <n v="1"/>
    <n v="0"/>
    <n v="5"/>
    <n v="5"/>
    <m/>
    <x v="2"/>
    <m/>
    <n v="20"/>
    <n v="120"/>
    <n v="120"/>
    <x v="10"/>
    <m/>
    <m/>
    <m/>
    <n v="0"/>
  </r>
  <r>
    <x v="154"/>
    <x v="7"/>
    <n v="1"/>
    <n v="0"/>
    <n v="1"/>
    <n v="0"/>
    <n v="6"/>
    <n v="6"/>
    <m/>
    <x v="2"/>
    <m/>
    <n v="20"/>
    <n v="120"/>
    <n v="120"/>
    <x v="10"/>
    <m/>
    <m/>
    <m/>
    <n v="0"/>
  </r>
  <r>
    <x v="154"/>
    <x v="42"/>
    <n v="1"/>
    <n v="0"/>
    <n v="1"/>
    <n v="0"/>
    <n v="5"/>
    <n v="5"/>
    <m/>
    <x v="2"/>
    <m/>
    <n v="6"/>
    <n v="120"/>
    <n v="120"/>
    <x v="10"/>
    <m/>
    <m/>
    <m/>
    <n v="0"/>
  </r>
  <r>
    <x v="154"/>
    <x v="42"/>
    <n v="1"/>
    <n v="0"/>
    <n v="1"/>
    <n v="0"/>
    <n v="5"/>
    <n v="5"/>
    <m/>
    <x v="2"/>
    <m/>
    <n v="6"/>
    <n v="120"/>
    <n v="120"/>
    <x v="10"/>
    <m/>
    <m/>
    <m/>
    <n v="0"/>
  </r>
  <r>
    <x v="154"/>
    <x v="42"/>
    <n v="1"/>
    <n v="0"/>
    <n v="1"/>
    <n v="0"/>
    <n v="6"/>
    <n v="6"/>
    <m/>
    <x v="2"/>
    <m/>
    <n v="6"/>
    <n v="1"/>
    <n v="1"/>
    <x v="10"/>
    <m/>
    <m/>
    <m/>
    <n v="0"/>
  </r>
  <r>
    <x v="155"/>
    <x v="10"/>
    <n v="2"/>
    <n v="1"/>
    <n v="2"/>
    <n v="0"/>
    <n v="5"/>
    <n v="5"/>
    <n v="2"/>
    <x v="7"/>
    <n v="50"/>
    <n v="50"/>
    <n v="90"/>
    <n v="90"/>
    <x v="10"/>
    <s v="Pausé / TEMPO"/>
    <m/>
    <m/>
    <n v="0"/>
  </r>
  <r>
    <x v="155"/>
    <x v="10"/>
    <n v="2"/>
    <n v="1"/>
    <n v="2"/>
    <n v="0"/>
    <n v="5"/>
    <n v="5"/>
    <n v="2"/>
    <x v="7"/>
    <n v="70"/>
    <n v="70"/>
    <n v="120"/>
    <n v="120"/>
    <x v="10"/>
    <s v="Pausé / TEMPO"/>
    <m/>
    <m/>
    <n v="0"/>
  </r>
  <r>
    <x v="155"/>
    <x v="10"/>
    <n v="2"/>
    <n v="1"/>
    <n v="2"/>
    <n v="0"/>
    <n v="5"/>
    <n v="5"/>
    <n v="2"/>
    <x v="7"/>
    <n v="90"/>
    <n v="90"/>
    <n v="120"/>
    <n v="120"/>
    <x v="10"/>
    <s v="Pausé / TEMPO"/>
    <m/>
    <m/>
    <n v="0"/>
  </r>
  <r>
    <x v="155"/>
    <x v="10"/>
    <n v="2"/>
    <n v="1"/>
    <n v="2"/>
    <n v="0"/>
    <n v="6"/>
    <n v="5"/>
    <n v="2"/>
    <x v="7"/>
    <n v="100"/>
    <n v="100"/>
    <n v="180"/>
    <n v="180"/>
    <x v="10"/>
    <s v="Pausé / TEMPO"/>
    <m/>
    <m/>
    <n v="0"/>
  </r>
  <r>
    <x v="155"/>
    <x v="10"/>
    <n v="2"/>
    <n v="1"/>
    <n v="2"/>
    <n v="0"/>
    <n v="7"/>
    <n v="5.5"/>
    <n v="2"/>
    <x v="7"/>
    <n v="105"/>
    <n v="105"/>
    <n v="180"/>
    <n v="180"/>
    <x v="10"/>
    <s v="Pausé / TEMPO"/>
    <m/>
    <m/>
    <n v="0"/>
  </r>
  <r>
    <x v="155"/>
    <x v="0"/>
    <n v="1"/>
    <n v="0"/>
    <n v="1"/>
    <n v="0"/>
    <n v="5"/>
    <n v="5"/>
    <n v="5"/>
    <x v="3"/>
    <n v="40"/>
    <n v="40"/>
    <n v="90"/>
    <n v="90"/>
    <x v="10"/>
    <m/>
    <m/>
    <m/>
    <n v="0"/>
  </r>
  <r>
    <x v="155"/>
    <x v="0"/>
    <n v="1"/>
    <n v="0"/>
    <n v="1"/>
    <n v="0"/>
    <n v="5"/>
    <n v="5"/>
    <n v="4"/>
    <x v="8"/>
    <n v="45"/>
    <n v="50"/>
    <n v="120"/>
    <n v="120"/>
    <x v="10"/>
    <m/>
    <m/>
    <m/>
    <n v="0"/>
  </r>
  <r>
    <x v="155"/>
    <x v="0"/>
    <n v="1"/>
    <n v="0"/>
    <n v="1"/>
    <n v="0"/>
    <n v="5.5"/>
    <n v="5.5"/>
    <n v="3"/>
    <x v="6"/>
    <n v="55"/>
    <n v="55"/>
    <n v="120"/>
    <n v="120"/>
    <x v="10"/>
    <m/>
    <m/>
    <m/>
    <n v="0"/>
  </r>
  <r>
    <x v="155"/>
    <x v="0"/>
    <n v="1"/>
    <n v="0"/>
    <n v="1"/>
    <n v="0"/>
    <n v="6.5"/>
    <n v="6"/>
    <n v="2"/>
    <x v="7"/>
    <n v="60"/>
    <n v="60"/>
    <n v="180"/>
    <n v="180"/>
    <x v="10"/>
    <m/>
    <m/>
    <m/>
    <n v="0"/>
  </r>
  <r>
    <x v="155"/>
    <x v="0"/>
    <n v="1"/>
    <n v="0"/>
    <n v="1"/>
    <n v="0"/>
    <n v="7"/>
    <n v="7"/>
    <n v="1"/>
    <x v="9"/>
    <m/>
    <n v="65"/>
    <n v="180"/>
    <n v="180"/>
    <x v="10"/>
    <m/>
    <m/>
    <m/>
    <n v="0"/>
  </r>
  <r>
    <x v="155"/>
    <x v="0"/>
    <n v="1"/>
    <n v="0"/>
    <n v="1"/>
    <n v="0"/>
    <n v="7"/>
    <n v="5"/>
    <n v="7"/>
    <x v="10"/>
    <n v="-12.5"/>
    <n v="52.5"/>
    <n v="300"/>
    <n v="300"/>
    <x v="10"/>
    <m/>
    <m/>
    <m/>
    <n v="0"/>
  </r>
  <r>
    <x v="155"/>
    <x v="44"/>
    <n v="1"/>
    <n v="0"/>
    <n v="1"/>
    <n v="0"/>
    <n v="5"/>
    <n v="5"/>
    <m/>
    <x v="2"/>
    <m/>
    <n v="8"/>
    <n v="120"/>
    <n v="120"/>
    <x v="10"/>
    <m/>
    <m/>
    <m/>
    <n v="0"/>
  </r>
  <r>
    <x v="155"/>
    <x v="44"/>
    <n v="1"/>
    <n v="0"/>
    <n v="1"/>
    <n v="0"/>
    <n v="6"/>
    <n v="6"/>
    <m/>
    <x v="2"/>
    <m/>
    <n v="10"/>
    <n v="120"/>
    <n v="120"/>
    <x v="10"/>
    <m/>
    <m/>
    <m/>
    <n v="0"/>
  </r>
  <r>
    <x v="155"/>
    <x v="44"/>
    <n v="1"/>
    <n v="0"/>
    <n v="1"/>
    <n v="0"/>
    <n v="7"/>
    <n v="7"/>
    <m/>
    <x v="2"/>
    <m/>
    <n v="10"/>
    <n v="120"/>
    <n v="120"/>
    <x v="10"/>
    <m/>
    <m/>
    <m/>
    <n v="0"/>
  </r>
  <r>
    <x v="155"/>
    <x v="19"/>
    <n v="1"/>
    <n v="0"/>
    <n v="1"/>
    <n v="0"/>
    <n v="5"/>
    <n v="5"/>
    <m/>
    <x v="2"/>
    <m/>
    <n v="20"/>
    <n v="120"/>
    <n v="120"/>
    <x v="10"/>
    <m/>
    <m/>
    <m/>
    <n v="0"/>
  </r>
  <r>
    <x v="155"/>
    <x v="19"/>
    <n v="1"/>
    <n v="0"/>
    <n v="1"/>
    <n v="0"/>
    <n v="6"/>
    <n v="6"/>
    <m/>
    <x v="12"/>
    <m/>
    <n v="20"/>
    <n v="120"/>
    <n v="120"/>
    <x v="10"/>
    <m/>
    <m/>
    <m/>
    <n v="0"/>
  </r>
  <r>
    <x v="155"/>
    <x v="19"/>
    <n v="1"/>
    <n v="0"/>
    <n v="1"/>
    <n v="0"/>
    <n v="7"/>
    <n v="7"/>
    <m/>
    <x v="1"/>
    <m/>
    <n v="25"/>
    <n v="1"/>
    <n v="1"/>
    <x v="10"/>
    <m/>
    <m/>
    <m/>
    <n v="0"/>
  </r>
  <r>
    <x v="156"/>
    <x v="10"/>
    <n v="1"/>
    <n v="0"/>
    <n v="1"/>
    <n v="0"/>
    <n v="5"/>
    <n v="5"/>
    <n v="5"/>
    <x v="3"/>
    <n v="70"/>
    <n v="70"/>
    <n v="90"/>
    <n v="90"/>
    <x v="10"/>
    <m/>
    <m/>
    <m/>
    <n v="0"/>
  </r>
  <r>
    <x v="156"/>
    <x v="10"/>
    <n v="1"/>
    <n v="0"/>
    <n v="1"/>
    <n v="0"/>
    <n v="5"/>
    <n v="5"/>
    <n v="4"/>
    <x v="8"/>
    <n v="90"/>
    <n v="90"/>
    <n v="120"/>
    <n v="120"/>
    <x v="10"/>
    <m/>
    <m/>
    <m/>
    <n v="0"/>
  </r>
  <r>
    <x v="156"/>
    <x v="10"/>
    <n v="1"/>
    <n v="0"/>
    <n v="1"/>
    <n v="0"/>
    <n v="6"/>
    <n v="5"/>
    <n v="3"/>
    <x v="6"/>
    <n v="100"/>
    <n v="100"/>
    <n v="180"/>
    <n v="180"/>
    <x v="10"/>
    <m/>
    <m/>
    <m/>
    <n v="0"/>
  </r>
  <r>
    <x v="156"/>
    <x v="10"/>
    <n v="1"/>
    <n v="0"/>
    <n v="1"/>
    <n v="0"/>
    <n v="6.5"/>
    <n v="6"/>
    <n v="2"/>
    <x v="7"/>
    <n v="110"/>
    <n v="110"/>
    <n v="300"/>
    <n v="300"/>
    <x v="10"/>
    <m/>
    <m/>
    <m/>
    <n v="0"/>
  </r>
  <r>
    <x v="156"/>
    <x v="10"/>
    <n v="1"/>
    <n v="0"/>
    <n v="1"/>
    <n v="0"/>
    <n v="7.5"/>
    <n v="6"/>
    <n v="1"/>
    <x v="9"/>
    <n v="120"/>
    <n v="120"/>
    <n v="300"/>
    <n v="300"/>
    <x v="10"/>
    <m/>
    <m/>
    <m/>
    <n v="0"/>
  </r>
  <r>
    <x v="156"/>
    <x v="10"/>
    <n v="1"/>
    <n v="0"/>
    <n v="1"/>
    <n v="0"/>
    <n v="7.5"/>
    <n v="6.5"/>
    <n v="1"/>
    <x v="9"/>
    <n v="125"/>
    <n v="125"/>
    <n v="300"/>
    <n v="300"/>
    <x v="10"/>
    <m/>
    <m/>
    <m/>
    <n v="0"/>
  </r>
  <r>
    <x v="156"/>
    <x v="10"/>
    <n v="1"/>
    <n v="0"/>
    <n v="1"/>
    <n v="0"/>
    <n v="8"/>
    <n v="7"/>
    <n v="1"/>
    <x v="9"/>
    <n v="130"/>
    <n v="130"/>
    <n v="300"/>
    <n v="300"/>
    <x v="10"/>
    <m/>
    <m/>
    <m/>
    <n v="0"/>
  </r>
  <r>
    <x v="156"/>
    <x v="0"/>
    <n v="1"/>
    <n v="3"/>
    <n v="1"/>
    <n v="0"/>
    <n v="5"/>
    <n v="5"/>
    <n v="1"/>
    <x v="9"/>
    <n v="45"/>
    <n v="45"/>
    <n v="120"/>
    <n v="120"/>
    <x v="10"/>
    <s v="Pausé / TEMPO"/>
    <m/>
    <m/>
    <n v="0"/>
  </r>
  <r>
    <x v="156"/>
    <x v="0"/>
    <n v="1"/>
    <n v="3"/>
    <n v="1"/>
    <n v="0"/>
    <n v="5"/>
    <n v="5"/>
    <n v="1"/>
    <x v="9"/>
    <n v="50"/>
    <n v="50"/>
    <n v="180"/>
    <n v="180"/>
    <x v="10"/>
    <s v="Pausé / TEMPO"/>
    <m/>
    <m/>
    <n v="0"/>
  </r>
  <r>
    <x v="156"/>
    <x v="0"/>
    <n v="1"/>
    <n v="3"/>
    <n v="1"/>
    <n v="0"/>
    <n v="6.5"/>
    <n v="6"/>
    <n v="1"/>
    <x v="9"/>
    <n v="60"/>
    <n v="60"/>
    <n v="180"/>
    <n v="180"/>
    <x v="10"/>
    <s v="Pausé / TEMPO"/>
    <m/>
    <m/>
    <n v="0"/>
  </r>
  <r>
    <x v="156"/>
    <x v="0"/>
    <n v="1"/>
    <n v="3"/>
    <n v="1"/>
    <n v="0"/>
    <n v="7.5"/>
    <n v="7"/>
    <n v="1"/>
    <x v="9"/>
    <n v="65"/>
    <n v="65"/>
    <n v="180"/>
    <n v="180"/>
    <x v="10"/>
    <s v="Pausé / TEMPO"/>
    <m/>
    <m/>
    <n v="0"/>
  </r>
  <r>
    <x v="156"/>
    <x v="11"/>
    <n v="1"/>
    <n v="0"/>
    <n v="1"/>
    <n v="0"/>
    <n v="6"/>
    <n v="6"/>
    <m/>
    <x v="2"/>
    <m/>
    <n v="29"/>
    <n v="90"/>
    <n v="90"/>
    <x v="10"/>
    <s v="Unilatéral"/>
    <m/>
    <m/>
    <n v="0"/>
  </r>
  <r>
    <x v="156"/>
    <x v="11"/>
    <n v="1"/>
    <n v="0"/>
    <n v="1"/>
    <n v="0"/>
    <n v="8"/>
    <n v="8"/>
    <m/>
    <x v="2"/>
    <m/>
    <n v="36"/>
    <n v="90"/>
    <n v="90"/>
    <x v="10"/>
    <s v="Unilatéral"/>
    <m/>
    <m/>
    <n v="0"/>
  </r>
  <r>
    <x v="156"/>
    <x v="18"/>
    <n v="1"/>
    <n v="0"/>
    <n v="1"/>
    <n v="0"/>
    <n v="6"/>
    <n v="6"/>
    <m/>
    <x v="2"/>
    <m/>
    <n v="18"/>
    <n v="90"/>
    <n v="90"/>
    <x v="10"/>
    <s v="Unilatéral"/>
    <m/>
    <m/>
    <n v="0"/>
  </r>
  <r>
    <x v="156"/>
    <x v="18"/>
    <n v="1"/>
    <n v="0"/>
    <n v="1"/>
    <n v="0"/>
    <n v="8"/>
    <n v="8"/>
    <m/>
    <x v="1"/>
    <m/>
    <n v="23"/>
    <n v="90"/>
    <n v="90"/>
    <x v="10"/>
    <s v="Unilatéral"/>
    <m/>
    <m/>
    <n v="0"/>
  </r>
  <r>
    <x v="156"/>
    <x v="38"/>
    <n v="1"/>
    <n v="0"/>
    <n v="1"/>
    <n v="0"/>
    <n v="6"/>
    <n v="6"/>
    <m/>
    <x v="2"/>
    <m/>
    <n v="50"/>
    <n v="10"/>
    <n v="10"/>
    <x v="10"/>
    <s v="SUPER7"/>
    <m/>
    <m/>
    <n v="0"/>
  </r>
  <r>
    <x v="156"/>
    <x v="39"/>
    <n v="1"/>
    <n v="0"/>
    <n v="1"/>
    <n v="0"/>
    <n v="6"/>
    <n v="6"/>
    <m/>
    <x v="2"/>
    <m/>
    <n v="84"/>
    <n v="90"/>
    <n v="90"/>
    <x v="10"/>
    <s v="SUPER7"/>
    <m/>
    <m/>
    <n v="0"/>
  </r>
  <r>
    <x v="156"/>
    <x v="38"/>
    <n v="1"/>
    <n v="0"/>
    <n v="1"/>
    <n v="0"/>
    <n v="7"/>
    <n v="7"/>
    <m/>
    <x v="1"/>
    <m/>
    <n v="57"/>
    <n v="10"/>
    <n v="10"/>
    <x v="10"/>
    <s v="SUPER7"/>
    <m/>
    <m/>
    <n v="0"/>
  </r>
  <r>
    <x v="156"/>
    <x v="39"/>
    <n v="1"/>
    <n v="0"/>
    <n v="1"/>
    <n v="0"/>
    <n v="7"/>
    <n v="7"/>
    <m/>
    <x v="2"/>
    <m/>
    <n v="90"/>
    <n v="90"/>
    <n v="90"/>
    <x v="10"/>
    <s v="SUPER7"/>
    <m/>
    <m/>
    <n v="0"/>
  </r>
  <r>
    <x v="156"/>
    <x v="32"/>
    <n v="1"/>
    <n v="0"/>
    <n v="1"/>
    <n v="0"/>
    <n v="6"/>
    <n v="6"/>
    <m/>
    <x v="1"/>
    <m/>
    <n v="52"/>
    <n v="120"/>
    <n v="120"/>
    <x v="10"/>
    <m/>
    <m/>
    <m/>
    <n v="0"/>
  </r>
  <r>
    <x v="156"/>
    <x v="32"/>
    <n v="1"/>
    <n v="0"/>
    <n v="1"/>
    <n v="0"/>
    <n v="7"/>
    <n v="7"/>
    <m/>
    <x v="10"/>
    <m/>
    <n v="59"/>
    <n v="120"/>
    <n v="120"/>
    <x v="10"/>
    <m/>
    <m/>
    <m/>
    <n v="0"/>
  </r>
  <r>
    <x v="156"/>
    <x v="32"/>
    <n v="1"/>
    <n v="0"/>
    <n v="1"/>
    <n v="0"/>
    <n v="8"/>
    <n v="8"/>
    <m/>
    <x v="5"/>
    <m/>
    <n v="66"/>
    <n v="1"/>
    <n v="1"/>
    <x v="10"/>
    <m/>
    <m/>
    <m/>
    <n v="0"/>
  </r>
  <r>
    <x v="157"/>
    <x v="0"/>
    <n v="1"/>
    <n v="0"/>
    <n v="1"/>
    <n v="0"/>
    <n v="5"/>
    <n v="5"/>
    <n v="2"/>
    <x v="7"/>
    <n v="35"/>
    <n v="35"/>
    <n v="90"/>
    <n v="90"/>
    <x v="10"/>
    <m/>
    <m/>
    <m/>
    <n v="0"/>
  </r>
  <r>
    <x v="157"/>
    <x v="0"/>
    <n v="1"/>
    <n v="0"/>
    <n v="1"/>
    <n v="0"/>
    <n v="5"/>
    <n v="5"/>
    <n v="2"/>
    <x v="7"/>
    <n v="45"/>
    <n v="45"/>
    <n v="90"/>
    <n v="90"/>
    <x v="10"/>
    <m/>
    <m/>
    <m/>
    <n v="0"/>
  </r>
  <r>
    <x v="157"/>
    <x v="0"/>
    <n v="1"/>
    <n v="0"/>
    <n v="1"/>
    <n v="0"/>
    <n v="5.5"/>
    <n v="5"/>
    <n v="2"/>
    <x v="7"/>
    <n v="55"/>
    <n v="55"/>
    <n v="120"/>
    <n v="120"/>
    <x v="10"/>
    <m/>
    <m/>
    <m/>
    <n v="0"/>
  </r>
  <r>
    <x v="157"/>
    <x v="0"/>
    <n v="1"/>
    <n v="0"/>
    <n v="1"/>
    <n v="0"/>
    <n v="7"/>
    <n v="5.5"/>
    <n v="2"/>
    <x v="7"/>
    <n v="60"/>
    <n v="60"/>
    <n v="180"/>
    <n v="180"/>
    <x v="10"/>
    <m/>
    <m/>
    <m/>
    <n v="0"/>
  </r>
  <r>
    <x v="157"/>
    <x v="0"/>
    <n v="1"/>
    <n v="0"/>
    <n v="1"/>
    <n v="0"/>
    <n v="7.5"/>
    <n v="6.5"/>
    <n v="2"/>
    <x v="7"/>
    <n v="65"/>
    <n v="65"/>
    <n v="180"/>
    <n v="180"/>
    <x v="10"/>
    <m/>
    <m/>
    <m/>
    <n v="0"/>
  </r>
  <r>
    <x v="157"/>
    <x v="0"/>
    <n v="1"/>
    <n v="0"/>
    <n v="1"/>
    <n v="0"/>
    <n v="8"/>
    <n v="7"/>
    <n v="2"/>
    <x v="7"/>
    <n v="67.5"/>
    <n v="67.5"/>
    <n v="180"/>
    <n v="180"/>
    <x v="10"/>
    <m/>
    <m/>
    <m/>
    <n v="0"/>
  </r>
  <r>
    <x v="157"/>
    <x v="4"/>
    <n v="1"/>
    <n v="0"/>
    <n v="1"/>
    <n v="0"/>
    <n v="5.5"/>
    <n v="5"/>
    <n v="5"/>
    <x v="3"/>
    <n v="70"/>
    <n v="70"/>
    <n v="90"/>
    <n v="90"/>
    <x v="10"/>
    <s v="RDL"/>
    <m/>
    <m/>
    <n v="0"/>
  </r>
  <r>
    <x v="157"/>
    <x v="4"/>
    <n v="1"/>
    <n v="0"/>
    <n v="1"/>
    <n v="0"/>
    <n v="6"/>
    <n v="5"/>
    <n v="4"/>
    <x v="8"/>
    <n v="90"/>
    <n v="90"/>
    <n v="90"/>
    <n v="90"/>
    <x v="10"/>
    <s v="RDL"/>
    <m/>
    <m/>
    <n v="0"/>
  </r>
  <r>
    <x v="157"/>
    <x v="4"/>
    <n v="1"/>
    <n v="0"/>
    <n v="1"/>
    <n v="0"/>
    <n v="6.5"/>
    <n v="6"/>
    <n v="4"/>
    <x v="8"/>
    <n v="100"/>
    <n v="100"/>
    <n v="120"/>
    <n v="120"/>
    <x v="10"/>
    <s v="RDL"/>
    <m/>
    <m/>
    <n v="0"/>
  </r>
  <r>
    <x v="157"/>
    <x v="4"/>
    <n v="1"/>
    <n v="0"/>
    <n v="1"/>
    <n v="0"/>
    <n v="7"/>
    <n v="7"/>
    <n v="4"/>
    <x v="8"/>
    <n v="110"/>
    <n v="110"/>
    <n v="180"/>
    <n v="180"/>
    <x v="10"/>
    <s v="RDL"/>
    <m/>
    <m/>
    <n v="0"/>
  </r>
  <r>
    <x v="157"/>
    <x v="4"/>
    <n v="1"/>
    <n v="0"/>
    <n v="1"/>
    <n v="0"/>
    <n v="7.5"/>
    <n v="8.5"/>
    <n v="4"/>
    <x v="8"/>
    <n v="120"/>
    <n v="120"/>
    <n v="180"/>
    <n v="180"/>
    <x v="10"/>
    <s v="RDL"/>
    <m/>
    <m/>
    <n v="0"/>
  </r>
  <r>
    <x v="157"/>
    <x v="40"/>
    <n v="1"/>
    <n v="0"/>
    <n v="1"/>
    <n v="0"/>
    <n v="6"/>
    <n v="6"/>
    <m/>
    <x v="2"/>
    <m/>
    <n v="14"/>
    <n v="10"/>
    <n v="10"/>
    <x v="10"/>
    <s v="SUPER7"/>
    <m/>
    <m/>
    <n v="0"/>
  </r>
  <r>
    <x v="157"/>
    <x v="41"/>
    <n v="1"/>
    <n v="0"/>
    <n v="1"/>
    <n v="0"/>
    <n v="6"/>
    <n v="6"/>
    <m/>
    <x v="1"/>
    <m/>
    <n v="14"/>
    <n v="90"/>
    <n v="90"/>
    <x v="10"/>
    <s v="SUPER7"/>
    <m/>
    <m/>
    <n v="0"/>
  </r>
  <r>
    <x v="157"/>
    <x v="40"/>
    <n v="1"/>
    <n v="0"/>
    <n v="1"/>
    <n v="0"/>
    <n v="8"/>
    <n v="8"/>
    <m/>
    <x v="1"/>
    <m/>
    <n v="18"/>
    <n v="10"/>
    <n v="10"/>
    <x v="10"/>
    <s v="SUPER7"/>
    <m/>
    <m/>
    <n v="0"/>
  </r>
  <r>
    <x v="157"/>
    <x v="41"/>
    <n v="1"/>
    <n v="0"/>
    <n v="1"/>
    <n v="0"/>
    <n v="8"/>
    <n v="8"/>
    <m/>
    <x v="5"/>
    <m/>
    <n v="14"/>
    <n v="120"/>
    <n v="120"/>
    <x v="10"/>
    <s v="SUPER7"/>
    <m/>
    <m/>
    <n v="0"/>
  </r>
  <r>
    <x v="157"/>
    <x v="36"/>
    <n v="1"/>
    <n v="0"/>
    <n v="1"/>
    <n v="0"/>
    <n v="6"/>
    <n v="6"/>
    <m/>
    <x v="2"/>
    <m/>
    <n v="45"/>
    <n v="10"/>
    <n v="10"/>
    <x v="10"/>
    <s v="SUPER7"/>
    <m/>
    <m/>
    <n v="0"/>
  </r>
  <r>
    <x v="157"/>
    <x v="37"/>
    <n v="1"/>
    <n v="0"/>
    <n v="1"/>
    <n v="0"/>
    <n v="6"/>
    <n v="6"/>
    <m/>
    <x v="2"/>
    <m/>
    <n v="45"/>
    <n v="90"/>
    <n v="90"/>
    <x v="10"/>
    <s v="SUPER7"/>
    <m/>
    <m/>
    <n v="0"/>
  </r>
  <r>
    <x v="157"/>
    <x v="36"/>
    <n v="1"/>
    <n v="0"/>
    <n v="1"/>
    <n v="0"/>
    <n v="7"/>
    <n v="7"/>
    <m/>
    <x v="2"/>
    <m/>
    <n v="52"/>
    <n v="10"/>
    <n v="10"/>
    <x v="10"/>
    <s v="SUPER7"/>
    <m/>
    <m/>
    <n v="0"/>
  </r>
  <r>
    <x v="157"/>
    <x v="37"/>
    <n v="1"/>
    <n v="0"/>
    <n v="1"/>
    <n v="0"/>
    <n v="7"/>
    <n v="7"/>
    <m/>
    <x v="2"/>
    <m/>
    <n v="52"/>
    <n v="90"/>
    <n v="90"/>
    <x v="10"/>
    <s v="SUPER7"/>
    <m/>
    <m/>
    <n v="0"/>
  </r>
  <r>
    <x v="157"/>
    <x v="36"/>
    <n v="1"/>
    <n v="0"/>
    <n v="1"/>
    <n v="0"/>
    <n v="8"/>
    <n v="8"/>
    <m/>
    <x v="2"/>
    <m/>
    <n v="59"/>
    <n v="10"/>
    <n v="10"/>
    <x v="10"/>
    <s v="SUPER7"/>
    <m/>
    <m/>
    <n v="0"/>
  </r>
  <r>
    <x v="157"/>
    <x v="37"/>
    <n v="1"/>
    <n v="0"/>
    <n v="1"/>
    <n v="0"/>
    <n v="8"/>
    <n v="8"/>
    <m/>
    <x v="2"/>
    <m/>
    <n v="59"/>
    <n v="120"/>
    <n v="120"/>
    <x v="10"/>
    <s v="SUPER7"/>
    <m/>
    <m/>
    <n v="0"/>
  </r>
  <r>
    <x v="157"/>
    <x v="1"/>
    <n v="1"/>
    <n v="0"/>
    <n v="1"/>
    <n v="0"/>
    <n v="6"/>
    <n v="6"/>
    <m/>
    <x v="2"/>
    <m/>
    <n v="45"/>
    <n v="90"/>
    <n v="90"/>
    <x v="10"/>
    <m/>
    <m/>
    <m/>
    <n v="0"/>
  </r>
  <r>
    <x v="157"/>
    <x v="1"/>
    <n v="1"/>
    <n v="0"/>
    <n v="1"/>
    <n v="0"/>
    <n v="7"/>
    <n v="7"/>
    <m/>
    <x v="12"/>
    <m/>
    <n v="52"/>
    <n v="90"/>
    <n v="90"/>
    <x v="10"/>
    <m/>
    <m/>
    <m/>
    <n v="0"/>
  </r>
  <r>
    <x v="157"/>
    <x v="1"/>
    <n v="1"/>
    <n v="0"/>
    <n v="1"/>
    <n v="0"/>
    <n v="8"/>
    <n v="8"/>
    <m/>
    <x v="1"/>
    <m/>
    <n v="59"/>
    <n v="1"/>
    <n v="1"/>
    <x v="10"/>
    <m/>
    <m/>
    <m/>
    <n v="0"/>
  </r>
  <r>
    <x v="158"/>
    <x v="4"/>
    <n v="1"/>
    <n v="0"/>
    <n v="1"/>
    <n v="0"/>
    <n v="5"/>
    <n v="5"/>
    <n v="5"/>
    <x v="3"/>
    <n v="70"/>
    <n v="70"/>
    <n v="90"/>
    <n v="90"/>
    <x v="10"/>
    <m/>
    <m/>
    <m/>
    <n v="0"/>
  </r>
  <r>
    <x v="158"/>
    <x v="4"/>
    <n v="1"/>
    <n v="0"/>
    <n v="1"/>
    <n v="0"/>
    <n v="5"/>
    <n v="5"/>
    <n v="4"/>
    <x v="8"/>
    <n v="95"/>
    <n v="95"/>
    <n v="120"/>
    <n v="120"/>
    <x v="10"/>
    <m/>
    <m/>
    <m/>
    <n v="0"/>
  </r>
  <r>
    <x v="158"/>
    <x v="4"/>
    <n v="1"/>
    <n v="0"/>
    <n v="1"/>
    <n v="0"/>
    <n v="6"/>
    <n v="5"/>
    <n v="3"/>
    <x v="6"/>
    <n v="115"/>
    <n v="115"/>
    <n v="180"/>
    <n v="180"/>
    <x v="10"/>
    <m/>
    <m/>
    <m/>
    <n v="0"/>
  </r>
  <r>
    <x v="158"/>
    <x v="4"/>
    <n v="1"/>
    <n v="0"/>
    <n v="1"/>
    <n v="0"/>
    <n v="7"/>
    <n v="5.5"/>
    <n v="2"/>
    <x v="7"/>
    <n v="130"/>
    <n v="130"/>
    <n v="300"/>
    <n v="300"/>
    <x v="10"/>
    <m/>
    <m/>
    <m/>
    <n v="0"/>
  </r>
  <r>
    <x v="158"/>
    <x v="4"/>
    <n v="1"/>
    <n v="0"/>
    <n v="1"/>
    <n v="0"/>
    <n v="7.5"/>
    <n v="6"/>
    <n v="1"/>
    <x v="9"/>
    <n v="140"/>
    <n v="140"/>
    <n v="300"/>
    <n v="300"/>
    <x v="10"/>
    <m/>
    <m/>
    <m/>
    <n v="0"/>
  </r>
  <r>
    <x v="158"/>
    <x v="4"/>
    <n v="1"/>
    <n v="0"/>
    <n v="1"/>
    <n v="0"/>
    <n v="7"/>
    <n v="6"/>
    <n v="2"/>
    <x v="7"/>
    <n v="130"/>
    <n v="130"/>
    <n v="300"/>
    <n v="300"/>
    <x v="10"/>
    <m/>
    <m/>
    <m/>
    <n v="0"/>
  </r>
  <r>
    <x v="158"/>
    <x v="4"/>
    <n v="1"/>
    <n v="0"/>
    <n v="1"/>
    <n v="0"/>
    <n v="6"/>
    <n v="5"/>
    <n v="2"/>
    <x v="7"/>
    <n v="100"/>
    <n v="100"/>
    <n v="300"/>
    <n v="300"/>
    <x v="10"/>
    <m/>
    <m/>
    <m/>
    <n v="0"/>
  </r>
  <r>
    <x v="158"/>
    <x v="31"/>
    <n v="1"/>
    <n v="0"/>
    <n v="1"/>
    <n v="0"/>
    <n v="6"/>
    <n v="6"/>
    <m/>
    <x v="1"/>
    <m/>
    <n v="18"/>
    <n v="120"/>
    <n v="120"/>
    <x v="10"/>
    <m/>
    <m/>
    <m/>
    <n v="0"/>
  </r>
  <r>
    <x v="158"/>
    <x v="31"/>
    <n v="1"/>
    <n v="0"/>
    <n v="1"/>
    <n v="0"/>
    <n v="6"/>
    <n v="6"/>
    <m/>
    <x v="1"/>
    <m/>
    <n v="18"/>
    <n v="120"/>
    <n v="120"/>
    <x v="10"/>
    <m/>
    <m/>
    <m/>
    <n v="0"/>
  </r>
  <r>
    <x v="158"/>
    <x v="31"/>
    <n v="1"/>
    <n v="0"/>
    <n v="1"/>
    <n v="0"/>
    <n v="7"/>
    <n v="7"/>
    <m/>
    <x v="5"/>
    <m/>
    <n v="20"/>
    <n v="120"/>
    <n v="120"/>
    <x v="10"/>
    <m/>
    <m/>
    <m/>
    <n v="0"/>
  </r>
  <r>
    <x v="158"/>
    <x v="31"/>
    <n v="1"/>
    <n v="0"/>
    <n v="1"/>
    <n v="0"/>
    <n v="7"/>
    <n v="8.5"/>
    <m/>
    <x v="5"/>
    <m/>
    <n v="20"/>
    <n v="120"/>
    <n v="120"/>
    <x v="10"/>
    <m/>
    <m/>
    <m/>
    <n v="0"/>
  </r>
  <r>
    <x v="158"/>
    <x v="7"/>
    <n v="1"/>
    <n v="0"/>
    <n v="1"/>
    <n v="0"/>
    <n v="5"/>
    <n v="5"/>
    <m/>
    <x v="2"/>
    <m/>
    <n v="20"/>
    <n v="120"/>
    <n v="120"/>
    <x v="10"/>
    <m/>
    <m/>
    <m/>
    <n v="0"/>
  </r>
  <r>
    <x v="158"/>
    <x v="7"/>
    <n v="1"/>
    <n v="0"/>
    <n v="1"/>
    <n v="0"/>
    <n v="6"/>
    <n v="6"/>
    <m/>
    <x v="1"/>
    <m/>
    <n v="24"/>
    <n v="120"/>
    <n v="120"/>
    <x v="10"/>
    <m/>
    <m/>
    <m/>
    <n v="0"/>
  </r>
  <r>
    <x v="158"/>
    <x v="7"/>
    <n v="1"/>
    <n v="0"/>
    <n v="1"/>
    <n v="0"/>
    <n v="7"/>
    <n v="7"/>
    <m/>
    <x v="1"/>
    <m/>
    <n v="24"/>
    <n v="120"/>
    <n v="120"/>
    <x v="10"/>
    <m/>
    <m/>
    <m/>
    <n v="0"/>
  </r>
  <r>
    <x v="158"/>
    <x v="42"/>
    <n v="1"/>
    <n v="0"/>
    <n v="1"/>
    <n v="0"/>
    <n v="6"/>
    <n v="6"/>
    <m/>
    <x v="2"/>
    <m/>
    <n v="6"/>
    <n v="120"/>
    <n v="120"/>
    <x v="10"/>
    <m/>
    <m/>
    <m/>
    <n v="0"/>
  </r>
  <r>
    <x v="158"/>
    <x v="42"/>
    <n v="1"/>
    <n v="0"/>
    <n v="1"/>
    <n v="0"/>
    <n v="6"/>
    <n v="8"/>
    <m/>
    <x v="1"/>
    <m/>
    <n v="8"/>
    <n v="120"/>
    <n v="120"/>
    <x v="10"/>
    <m/>
    <m/>
    <m/>
    <n v="0"/>
  </r>
  <r>
    <x v="158"/>
    <x v="42"/>
    <n v="1"/>
    <n v="0"/>
    <n v="1"/>
    <n v="0"/>
    <n v="7"/>
    <n v="9"/>
    <m/>
    <x v="10"/>
    <m/>
    <n v="8"/>
    <n v="1"/>
    <n v="1"/>
    <x v="10"/>
    <m/>
    <m/>
    <m/>
    <n v="0"/>
  </r>
  <r>
    <x v="159"/>
    <x v="10"/>
    <n v="2"/>
    <n v="1"/>
    <n v="2"/>
    <n v="0"/>
    <n v="5"/>
    <n v="5"/>
    <n v="2"/>
    <x v="7"/>
    <n v="60"/>
    <n v="60"/>
    <n v="90"/>
    <n v="90"/>
    <x v="10"/>
    <s v="Pausé / TEMPO"/>
    <m/>
    <m/>
    <n v="0"/>
  </r>
  <r>
    <x v="159"/>
    <x v="10"/>
    <n v="2"/>
    <n v="1"/>
    <n v="2"/>
    <n v="0"/>
    <n v="5"/>
    <n v="5"/>
    <n v="2"/>
    <x v="7"/>
    <n v="80"/>
    <n v="80"/>
    <n v="120"/>
    <n v="120"/>
    <x v="10"/>
    <s v="Pausé / TEMPO"/>
    <m/>
    <m/>
    <n v="0"/>
  </r>
  <r>
    <x v="159"/>
    <x v="10"/>
    <n v="2"/>
    <n v="1"/>
    <n v="2"/>
    <n v="0"/>
    <n v="6"/>
    <n v="6"/>
    <n v="2"/>
    <x v="7"/>
    <n v="100"/>
    <n v="100"/>
    <n v="120"/>
    <n v="120"/>
    <x v="10"/>
    <s v="Pausé / TEMPO"/>
    <m/>
    <m/>
    <n v="0"/>
  </r>
  <r>
    <x v="159"/>
    <x v="10"/>
    <n v="2"/>
    <n v="1"/>
    <n v="2"/>
    <n v="0"/>
    <n v="7"/>
    <n v="7"/>
    <n v="2"/>
    <x v="7"/>
    <n v="110"/>
    <n v="110"/>
    <n v="180"/>
    <n v="180"/>
    <x v="10"/>
    <s v="Pausé / TEMPO"/>
    <m/>
    <m/>
    <n v="0"/>
  </r>
  <r>
    <x v="159"/>
    <x v="10"/>
    <n v="2"/>
    <n v="1"/>
    <n v="2"/>
    <n v="0"/>
    <n v="8"/>
    <n v="7.5"/>
    <n v="2"/>
    <x v="6"/>
    <n v="115"/>
    <n v="115"/>
    <n v="180"/>
    <n v="180"/>
    <x v="10"/>
    <s v="Pausé / TEMPO"/>
    <m/>
    <m/>
    <n v="0"/>
  </r>
  <r>
    <x v="159"/>
    <x v="0"/>
    <n v="1"/>
    <n v="0"/>
    <n v="1"/>
    <n v="0"/>
    <n v="5"/>
    <n v="5"/>
    <n v="5"/>
    <x v="3"/>
    <n v="45"/>
    <n v="45"/>
    <n v="90"/>
    <n v="90"/>
    <x v="10"/>
    <m/>
    <m/>
    <m/>
    <n v="0"/>
  </r>
  <r>
    <x v="159"/>
    <x v="0"/>
    <n v="1"/>
    <n v="0"/>
    <n v="1"/>
    <n v="0"/>
    <n v="6"/>
    <n v="5"/>
    <n v="4"/>
    <x v="8"/>
    <n v="50"/>
    <n v="50"/>
    <n v="120"/>
    <n v="120"/>
    <x v="10"/>
    <m/>
    <m/>
    <m/>
    <n v="0"/>
  </r>
  <r>
    <x v="159"/>
    <x v="0"/>
    <n v="1"/>
    <n v="0"/>
    <n v="1"/>
    <n v="0"/>
    <n v="6.5"/>
    <n v="6"/>
    <n v="3"/>
    <x v="6"/>
    <n v="60"/>
    <n v="60"/>
    <n v="120"/>
    <n v="120"/>
    <x v="10"/>
    <m/>
    <m/>
    <m/>
    <n v="0"/>
  </r>
  <r>
    <x v="159"/>
    <x v="0"/>
    <n v="1"/>
    <n v="0"/>
    <n v="1"/>
    <n v="0"/>
    <n v="7.5"/>
    <n v="7"/>
    <n v="2"/>
    <x v="7"/>
    <n v="65"/>
    <n v="65"/>
    <n v="180"/>
    <n v="180"/>
    <x v="10"/>
    <m/>
    <m/>
    <m/>
    <n v="0"/>
  </r>
  <r>
    <x v="159"/>
    <x v="0"/>
    <n v="1"/>
    <n v="0"/>
    <n v="1"/>
    <n v="0"/>
    <n v="8"/>
    <n v="8"/>
    <n v="1"/>
    <x v="9"/>
    <m/>
    <n v="70"/>
    <n v="180"/>
    <n v="180"/>
    <x v="10"/>
    <m/>
    <m/>
    <m/>
    <n v="0"/>
  </r>
  <r>
    <x v="159"/>
    <x v="0"/>
    <n v="1"/>
    <n v="0"/>
    <n v="1"/>
    <n v="0"/>
    <n v="8"/>
    <n v="8"/>
    <n v="7"/>
    <x v="10"/>
    <n v="-12.5"/>
    <n v="57.5"/>
    <n v="300"/>
    <n v="300"/>
    <x v="10"/>
    <m/>
    <m/>
    <m/>
    <n v="0"/>
  </r>
  <r>
    <x v="159"/>
    <x v="44"/>
    <n v="1"/>
    <n v="0"/>
    <n v="1"/>
    <n v="0"/>
    <n v="6"/>
    <n v="6"/>
    <m/>
    <x v="2"/>
    <m/>
    <n v="10"/>
    <n v="120"/>
    <n v="120"/>
    <x v="10"/>
    <m/>
    <m/>
    <m/>
    <n v="0"/>
  </r>
  <r>
    <x v="159"/>
    <x v="44"/>
    <n v="1"/>
    <n v="0"/>
    <n v="1"/>
    <n v="0"/>
    <n v="7"/>
    <n v="7"/>
    <m/>
    <x v="2"/>
    <m/>
    <n v="10"/>
    <n v="120"/>
    <n v="120"/>
    <x v="10"/>
    <m/>
    <m/>
    <m/>
    <n v="0"/>
  </r>
  <r>
    <x v="159"/>
    <x v="44"/>
    <n v="1"/>
    <n v="0"/>
    <n v="1"/>
    <n v="0"/>
    <n v="8"/>
    <n v="8"/>
    <m/>
    <x v="2"/>
    <m/>
    <n v="10"/>
    <n v="120"/>
    <n v="120"/>
    <x v="10"/>
    <m/>
    <m/>
    <m/>
    <n v="0"/>
  </r>
  <r>
    <x v="159"/>
    <x v="19"/>
    <n v="1"/>
    <n v="0"/>
    <n v="1"/>
    <n v="0"/>
    <n v="6"/>
    <n v="6"/>
    <m/>
    <x v="2"/>
    <m/>
    <n v="20"/>
    <n v="120"/>
    <n v="120"/>
    <x v="10"/>
    <m/>
    <m/>
    <m/>
    <n v="0"/>
  </r>
  <r>
    <x v="159"/>
    <x v="19"/>
    <n v="1"/>
    <n v="0"/>
    <n v="1"/>
    <n v="0"/>
    <n v="7"/>
    <n v="7"/>
    <m/>
    <x v="12"/>
    <m/>
    <n v="25"/>
    <n v="120"/>
    <n v="120"/>
    <x v="10"/>
    <m/>
    <m/>
    <m/>
    <n v="0"/>
  </r>
  <r>
    <x v="159"/>
    <x v="19"/>
    <n v="1"/>
    <n v="0"/>
    <n v="1"/>
    <n v="0"/>
    <n v="8"/>
    <n v="8"/>
    <m/>
    <x v="5"/>
    <m/>
    <n v="32.5"/>
    <n v="1"/>
    <n v="1"/>
    <x v="10"/>
    <m/>
    <m/>
    <m/>
    <n v="0"/>
  </r>
  <r>
    <x v="160"/>
    <x v="10"/>
    <n v="1"/>
    <n v="0"/>
    <n v="1"/>
    <n v="0"/>
    <n v="5"/>
    <n v="5"/>
    <n v="5"/>
    <x v="3"/>
    <n v="70"/>
    <n v="70"/>
    <n v="90"/>
    <n v="90"/>
    <x v="10"/>
    <m/>
    <m/>
    <m/>
    <n v="0"/>
  </r>
  <r>
    <x v="160"/>
    <x v="10"/>
    <n v="1"/>
    <n v="0"/>
    <n v="1"/>
    <n v="0"/>
    <n v="6"/>
    <n v="5"/>
    <n v="4"/>
    <x v="8"/>
    <n v="100"/>
    <n v="100"/>
    <n v="120"/>
    <n v="120"/>
    <x v="10"/>
    <m/>
    <m/>
    <m/>
    <n v="0"/>
  </r>
  <r>
    <x v="160"/>
    <x v="10"/>
    <n v="1"/>
    <n v="0"/>
    <n v="1"/>
    <n v="0"/>
    <n v="7"/>
    <n v="6"/>
    <n v="3"/>
    <x v="6"/>
    <n v="110"/>
    <n v="110"/>
    <n v="180"/>
    <n v="180"/>
    <x v="10"/>
    <m/>
    <m/>
    <m/>
    <n v="0"/>
  </r>
  <r>
    <x v="160"/>
    <x v="10"/>
    <n v="1"/>
    <n v="0"/>
    <n v="1"/>
    <n v="0"/>
    <n v="7.5"/>
    <n v="6.5"/>
    <n v="2"/>
    <x v="7"/>
    <n v="120"/>
    <n v="120"/>
    <n v="300"/>
    <n v="300"/>
    <x v="10"/>
    <m/>
    <m/>
    <m/>
    <n v="0"/>
  </r>
  <r>
    <x v="160"/>
    <x v="10"/>
    <n v="1"/>
    <n v="0"/>
    <n v="1"/>
    <n v="0"/>
    <n v="8.5"/>
    <n v="6.5"/>
    <n v="1"/>
    <x v="9"/>
    <n v="130"/>
    <n v="130"/>
    <n v="300"/>
    <n v="300"/>
    <x v="10"/>
    <m/>
    <m/>
    <m/>
    <n v="0"/>
  </r>
  <r>
    <x v="160"/>
    <x v="10"/>
    <n v="1"/>
    <n v="0"/>
    <n v="1"/>
    <n v="0"/>
    <n v="8.5"/>
    <n v="7"/>
    <n v="1"/>
    <x v="9"/>
    <n v="135"/>
    <n v="135"/>
    <n v="300"/>
    <n v="300"/>
    <x v="10"/>
    <m/>
    <m/>
    <m/>
    <n v="0"/>
  </r>
  <r>
    <x v="160"/>
    <x v="10"/>
    <n v="1"/>
    <n v="0"/>
    <n v="1"/>
    <n v="0"/>
    <n v="9"/>
    <n v="8.5"/>
    <n v="1"/>
    <x v="9"/>
    <n v="140"/>
    <n v="140"/>
    <n v="300"/>
    <n v="300"/>
    <x v="10"/>
    <m/>
    <m/>
    <m/>
    <n v="0"/>
  </r>
  <r>
    <x v="160"/>
    <x v="0"/>
    <n v="1"/>
    <n v="3"/>
    <n v="1"/>
    <n v="0"/>
    <n v="5"/>
    <n v="5"/>
    <n v="1"/>
    <x v="9"/>
    <n v="45"/>
    <n v="45"/>
    <n v="120"/>
    <n v="120"/>
    <x v="10"/>
    <s v="Pausé / TEMPO"/>
    <m/>
    <m/>
    <n v="0"/>
  </r>
  <r>
    <x v="160"/>
    <x v="0"/>
    <n v="1"/>
    <n v="3"/>
    <n v="1"/>
    <n v="0"/>
    <n v="5.5"/>
    <n v="6"/>
    <n v="1"/>
    <x v="9"/>
    <n v="57.5"/>
    <n v="57.5"/>
    <n v="180"/>
    <n v="180"/>
    <x v="10"/>
    <s v="Pausé / TEMPO"/>
    <m/>
    <m/>
    <n v="0"/>
  </r>
  <r>
    <x v="160"/>
    <x v="0"/>
    <n v="1"/>
    <n v="3"/>
    <n v="1"/>
    <n v="0"/>
    <n v="7"/>
    <n v="7.5"/>
    <n v="1"/>
    <x v="9"/>
    <n v="62.5"/>
    <n v="62.5"/>
    <n v="180"/>
    <n v="180"/>
    <x v="10"/>
    <s v="Pausé / TEMPO"/>
    <m/>
    <m/>
    <n v="0"/>
  </r>
  <r>
    <x v="160"/>
    <x v="0"/>
    <n v="1"/>
    <n v="3"/>
    <n v="1"/>
    <n v="0"/>
    <n v="8"/>
    <n v="8.5"/>
    <n v="1"/>
    <x v="9"/>
    <n v="67.5"/>
    <n v="67.5"/>
    <n v="180"/>
    <n v="180"/>
    <x v="10"/>
    <s v="Pausé / TEMPO"/>
    <m/>
    <m/>
    <n v="0"/>
  </r>
  <r>
    <x v="160"/>
    <x v="11"/>
    <n v="1"/>
    <n v="0"/>
    <n v="1"/>
    <n v="0"/>
    <n v="7"/>
    <n v="7"/>
    <m/>
    <x v="2"/>
    <m/>
    <n v="29"/>
    <n v="90"/>
    <n v="90"/>
    <x v="10"/>
    <s v="Unilatéral"/>
    <m/>
    <m/>
    <n v="0"/>
  </r>
  <r>
    <x v="160"/>
    <x v="11"/>
    <n v="1"/>
    <n v="0"/>
    <n v="1"/>
    <n v="0"/>
    <n v="9"/>
    <n v="9"/>
    <m/>
    <x v="10"/>
    <m/>
    <n v="43"/>
    <n v="90"/>
    <n v="90"/>
    <x v="10"/>
    <s v="Unilatéral"/>
    <m/>
    <m/>
    <n v="0"/>
  </r>
  <r>
    <x v="160"/>
    <x v="18"/>
    <n v="1"/>
    <n v="0"/>
    <n v="1"/>
    <n v="0"/>
    <n v="7"/>
    <n v="7"/>
    <m/>
    <x v="2"/>
    <m/>
    <n v="18"/>
    <n v="90"/>
    <n v="90"/>
    <x v="10"/>
    <s v="Unilatéral"/>
    <m/>
    <m/>
    <n v="0"/>
  </r>
  <r>
    <x v="160"/>
    <x v="18"/>
    <n v="1"/>
    <n v="0"/>
    <n v="1"/>
    <n v="0"/>
    <n v="9"/>
    <n v="9"/>
    <m/>
    <x v="1"/>
    <m/>
    <n v="23"/>
    <n v="90"/>
    <n v="90"/>
    <x v="10"/>
    <s v="Unilatéral"/>
    <m/>
    <m/>
    <n v="0"/>
  </r>
  <r>
    <x v="160"/>
    <x v="38"/>
    <n v="1"/>
    <n v="0"/>
    <n v="1"/>
    <n v="0"/>
    <n v="6"/>
    <n v="6"/>
    <m/>
    <x v="2"/>
    <m/>
    <n v="43"/>
    <n v="10"/>
    <n v="10"/>
    <x v="10"/>
    <s v="SUPER7"/>
    <m/>
    <m/>
    <n v="0"/>
  </r>
  <r>
    <x v="160"/>
    <x v="39"/>
    <n v="1"/>
    <n v="0"/>
    <n v="1"/>
    <n v="0"/>
    <n v="6"/>
    <n v="6"/>
    <m/>
    <x v="2"/>
    <m/>
    <n v="84"/>
    <n v="90"/>
    <n v="90"/>
    <x v="10"/>
    <s v="SUPER7"/>
    <m/>
    <m/>
    <n v="0"/>
  </r>
  <r>
    <x v="160"/>
    <x v="38"/>
    <n v="1"/>
    <n v="0"/>
    <n v="1"/>
    <n v="0"/>
    <n v="8"/>
    <n v="8"/>
    <m/>
    <x v="2"/>
    <m/>
    <n v="57"/>
    <n v="10"/>
    <n v="10"/>
    <x v="10"/>
    <s v="SUPER7"/>
    <m/>
    <m/>
    <n v="0"/>
  </r>
  <r>
    <x v="160"/>
    <x v="39"/>
    <n v="1"/>
    <n v="0"/>
    <n v="1"/>
    <n v="0"/>
    <n v="8"/>
    <n v="8"/>
    <m/>
    <x v="2"/>
    <m/>
    <n v="104"/>
    <n v="90"/>
    <n v="90"/>
    <x v="10"/>
    <s v="SUPER7"/>
    <m/>
    <m/>
    <n v="0"/>
  </r>
  <r>
    <x v="160"/>
    <x v="32"/>
    <n v="1"/>
    <n v="0"/>
    <n v="1"/>
    <n v="0"/>
    <n v="7"/>
    <n v="7"/>
    <m/>
    <x v="2"/>
    <m/>
    <n v="52"/>
    <n v="120"/>
    <n v="120"/>
    <x v="10"/>
    <m/>
    <m/>
    <m/>
    <n v="0"/>
  </r>
  <r>
    <x v="160"/>
    <x v="32"/>
    <n v="1"/>
    <n v="0"/>
    <n v="1"/>
    <n v="0"/>
    <n v="8"/>
    <n v="8"/>
    <m/>
    <x v="1"/>
    <m/>
    <n v="59"/>
    <n v="120"/>
    <n v="120"/>
    <x v="10"/>
    <m/>
    <m/>
    <m/>
    <n v="0"/>
  </r>
  <r>
    <x v="160"/>
    <x v="32"/>
    <n v="1"/>
    <n v="0"/>
    <n v="1"/>
    <n v="0"/>
    <n v="9"/>
    <n v="9"/>
    <m/>
    <x v="5"/>
    <m/>
    <n v="66"/>
    <n v="1"/>
    <n v="1"/>
    <x v="10"/>
    <m/>
    <m/>
    <m/>
    <n v="0"/>
  </r>
  <r>
    <x v="161"/>
    <x v="0"/>
    <n v="1"/>
    <n v="0"/>
    <n v="1"/>
    <n v="0"/>
    <n v="5"/>
    <n v="5"/>
    <n v="2"/>
    <x v="7"/>
    <n v="40"/>
    <n v="40"/>
    <n v="90"/>
    <n v="90"/>
    <x v="10"/>
    <m/>
    <m/>
    <m/>
    <n v="0"/>
  </r>
  <r>
    <x v="161"/>
    <x v="0"/>
    <n v="1"/>
    <n v="0"/>
    <n v="1"/>
    <n v="0"/>
    <n v="5"/>
    <n v="5"/>
    <n v="2"/>
    <x v="7"/>
    <n v="50"/>
    <n v="50"/>
    <n v="90"/>
    <n v="90"/>
    <x v="10"/>
    <m/>
    <m/>
    <m/>
    <n v="0"/>
  </r>
  <r>
    <x v="161"/>
    <x v="0"/>
    <n v="1"/>
    <n v="0"/>
    <n v="1"/>
    <n v="0"/>
    <n v="6.5"/>
    <n v="5"/>
    <n v="2"/>
    <x v="7"/>
    <n v="60"/>
    <n v="60"/>
    <n v="120"/>
    <n v="120"/>
    <x v="10"/>
    <m/>
    <m/>
    <m/>
    <n v="0"/>
  </r>
  <r>
    <x v="161"/>
    <x v="0"/>
    <n v="1"/>
    <n v="0"/>
    <n v="1"/>
    <n v="0"/>
    <n v="8"/>
    <n v="6"/>
    <n v="2"/>
    <x v="7"/>
    <n v="65"/>
    <n v="65"/>
    <n v="180"/>
    <n v="180"/>
    <x v="10"/>
    <m/>
    <m/>
    <m/>
    <n v="0"/>
  </r>
  <r>
    <x v="161"/>
    <x v="0"/>
    <n v="1"/>
    <n v="0"/>
    <n v="1"/>
    <n v="0"/>
    <n v="8.5"/>
    <n v="7"/>
    <n v="2"/>
    <x v="7"/>
    <n v="67.5"/>
    <n v="67.5"/>
    <n v="180"/>
    <n v="180"/>
    <x v="10"/>
    <m/>
    <m/>
    <m/>
    <n v="0"/>
  </r>
  <r>
    <x v="161"/>
    <x v="0"/>
    <n v="1"/>
    <n v="0"/>
    <n v="1"/>
    <n v="0"/>
    <n v="9"/>
    <n v="8"/>
    <n v="2"/>
    <x v="7"/>
    <n v="70"/>
    <n v="70"/>
    <n v="180"/>
    <n v="180"/>
    <x v="10"/>
    <m/>
    <m/>
    <m/>
    <n v="0"/>
  </r>
  <r>
    <x v="161"/>
    <x v="4"/>
    <n v="1"/>
    <n v="0"/>
    <n v="1"/>
    <n v="0"/>
    <n v="5.5"/>
    <n v="5"/>
    <n v="5"/>
    <x v="3"/>
    <n v="70"/>
    <n v="70"/>
    <n v="90"/>
    <n v="90"/>
    <x v="10"/>
    <s v="RDL"/>
    <m/>
    <m/>
    <n v="0"/>
  </r>
  <r>
    <x v="161"/>
    <x v="4"/>
    <n v="1"/>
    <n v="0"/>
    <n v="1"/>
    <n v="0"/>
    <n v="6"/>
    <n v="5"/>
    <n v="4"/>
    <x v="8"/>
    <n v="90"/>
    <n v="90"/>
    <n v="90"/>
    <n v="90"/>
    <x v="10"/>
    <s v="RDL"/>
    <m/>
    <m/>
    <n v="0"/>
  </r>
  <r>
    <x v="161"/>
    <x v="4"/>
    <n v="1"/>
    <n v="0"/>
    <n v="1"/>
    <n v="0"/>
    <n v="7.5"/>
    <n v="6.5"/>
    <n v="4"/>
    <x v="8"/>
    <n v="110"/>
    <n v="110"/>
    <n v="120"/>
    <n v="120"/>
    <x v="10"/>
    <s v="RDL"/>
    <m/>
    <m/>
    <n v="0"/>
  </r>
  <r>
    <x v="161"/>
    <x v="4"/>
    <n v="1"/>
    <n v="0"/>
    <n v="1"/>
    <n v="0"/>
    <n v="8"/>
    <n v="9"/>
    <n v="4"/>
    <x v="8"/>
    <n v="120"/>
    <n v="120"/>
    <n v="180"/>
    <n v="180"/>
    <x v="10"/>
    <s v="RDL"/>
    <m/>
    <m/>
    <n v="0"/>
  </r>
  <r>
    <x v="161"/>
    <x v="4"/>
    <n v="1"/>
    <n v="0"/>
    <n v="1"/>
    <n v="0"/>
    <n v="8.5"/>
    <n v="10"/>
    <n v="4"/>
    <x v="7"/>
    <n v="130"/>
    <n v="130"/>
    <n v="180"/>
    <n v="180"/>
    <x v="10"/>
    <s v="RDL"/>
    <m/>
    <m/>
    <n v="0"/>
  </r>
  <r>
    <x v="161"/>
    <x v="40"/>
    <n v="1"/>
    <n v="0"/>
    <n v="1"/>
    <n v="0"/>
    <n v="7"/>
    <n v="7"/>
    <m/>
    <x v="2"/>
    <m/>
    <n v="18"/>
    <n v="10"/>
    <n v="10"/>
    <x v="10"/>
    <s v="SUPER7"/>
    <m/>
    <m/>
    <n v="0"/>
  </r>
  <r>
    <x v="161"/>
    <x v="41"/>
    <n v="1"/>
    <n v="0"/>
    <n v="1"/>
    <n v="0"/>
    <n v="7"/>
    <n v="7"/>
    <m/>
    <x v="2"/>
    <m/>
    <n v="18"/>
    <n v="90"/>
    <n v="90"/>
    <x v="10"/>
    <s v="SUPER7"/>
    <m/>
    <m/>
    <n v="0"/>
  </r>
  <r>
    <x v="161"/>
    <x v="40"/>
    <n v="1"/>
    <n v="0"/>
    <n v="1"/>
    <n v="0"/>
    <n v="9"/>
    <n v="9"/>
    <m/>
    <x v="2"/>
    <m/>
    <n v="18"/>
    <n v="10"/>
    <n v="10"/>
    <x v="10"/>
    <s v="SUPER7"/>
    <m/>
    <m/>
    <n v="0"/>
  </r>
  <r>
    <x v="161"/>
    <x v="41"/>
    <n v="1"/>
    <n v="0"/>
    <n v="1"/>
    <n v="0"/>
    <n v="9"/>
    <n v="9"/>
    <m/>
    <x v="2"/>
    <m/>
    <n v="18"/>
    <n v="120"/>
    <n v="120"/>
    <x v="10"/>
    <s v="SUPER7"/>
    <m/>
    <m/>
    <n v="0"/>
  </r>
  <r>
    <x v="161"/>
    <x v="36"/>
    <n v="1"/>
    <n v="0"/>
    <n v="1"/>
    <n v="0"/>
    <n v="7"/>
    <n v="7"/>
    <m/>
    <x v="2"/>
    <m/>
    <n v="52"/>
    <n v="10"/>
    <n v="10"/>
    <x v="10"/>
    <s v="SUPER7"/>
    <m/>
    <m/>
    <n v="0"/>
  </r>
  <r>
    <x v="161"/>
    <x v="37"/>
    <n v="1"/>
    <n v="0"/>
    <n v="1"/>
    <n v="0"/>
    <n v="7"/>
    <n v="7"/>
    <m/>
    <x v="2"/>
    <m/>
    <n v="52"/>
    <n v="90"/>
    <n v="90"/>
    <x v="10"/>
    <s v="SUPER7"/>
    <m/>
    <m/>
    <n v="0"/>
  </r>
  <r>
    <x v="161"/>
    <x v="36"/>
    <n v="1"/>
    <n v="0"/>
    <n v="1"/>
    <n v="0"/>
    <n v="8"/>
    <n v="8"/>
    <m/>
    <x v="2"/>
    <m/>
    <n v="59"/>
    <n v="10"/>
    <n v="10"/>
    <x v="10"/>
    <s v="SUPER7"/>
    <m/>
    <m/>
    <n v="0"/>
  </r>
  <r>
    <x v="161"/>
    <x v="37"/>
    <n v="1"/>
    <n v="0"/>
    <n v="1"/>
    <n v="0"/>
    <n v="8"/>
    <n v="8"/>
    <m/>
    <x v="2"/>
    <m/>
    <n v="59"/>
    <n v="90"/>
    <n v="90"/>
    <x v="10"/>
    <s v="SUPER7"/>
    <m/>
    <m/>
    <n v="0"/>
  </r>
  <r>
    <x v="161"/>
    <x v="36"/>
    <n v="1"/>
    <n v="0"/>
    <n v="1"/>
    <n v="0"/>
    <n v="9"/>
    <n v="9"/>
    <m/>
    <x v="2"/>
    <m/>
    <n v="66"/>
    <n v="10"/>
    <n v="10"/>
    <x v="10"/>
    <s v="SUPER7"/>
    <m/>
    <m/>
    <n v="0"/>
  </r>
  <r>
    <x v="161"/>
    <x v="37"/>
    <n v="1"/>
    <n v="0"/>
    <n v="1"/>
    <n v="0"/>
    <n v="9"/>
    <n v="9"/>
    <m/>
    <x v="2"/>
    <m/>
    <n v="66"/>
    <n v="120"/>
    <n v="120"/>
    <x v="10"/>
    <s v="SUPER7"/>
    <m/>
    <m/>
    <n v="0"/>
  </r>
  <r>
    <x v="161"/>
    <x v="1"/>
    <n v="1"/>
    <n v="0"/>
    <n v="1"/>
    <n v="0"/>
    <n v="7"/>
    <n v="7"/>
    <m/>
    <x v="1"/>
    <m/>
    <n v="52"/>
    <n v="90"/>
    <n v="90"/>
    <x v="10"/>
    <m/>
    <m/>
    <m/>
    <n v="0"/>
  </r>
  <r>
    <x v="161"/>
    <x v="1"/>
    <n v="1"/>
    <n v="0"/>
    <n v="1"/>
    <n v="0"/>
    <n v="8"/>
    <n v="8"/>
    <m/>
    <x v="1"/>
    <m/>
    <n v="59"/>
    <n v="90"/>
    <n v="90"/>
    <x v="10"/>
    <m/>
    <m/>
    <m/>
    <n v="0"/>
  </r>
  <r>
    <x v="161"/>
    <x v="1"/>
    <n v="1"/>
    <n v="0"/>
    <n v="1"/>
    <n v="0"/>
    <n v="9"/>
    <n v="9"/>
    <m/>
    <x v="5"/>
    <m/>
    <n v="66"/>
    <n v="1"/>
    <n v="1"/>
    <x v="10"/>
    <m/>
    <m/>
    <m/>
    <n v="0"/>
  </r>
  <r>
    <x v="162"/>
    <x v="4"/>
    <n v="1"/>
    <n v="0"/>
    <n v="1"/>
    <n v="0"/>
    <n v="5"/>
    <n v="5"/>
    <n v="5"/>
    <x v="3"/>
    <n v="70"/>
    <n v="70"/>
    <n v="120"/>
    <n v="120"/>
    <x v="10"/>
    <m/>
    <m/>
    <m/>
    <n v="0"/>
  </r>
  <r>
    <x v="162"/>
    <x v="4"/>
    <n v="1"/>
    <n v="0"/>
    <n v="1"/>
    <n v="0"/>
    <n v="6"/>
    <n v="5"/>
    <n v="4"/>
    <x v="8"/>
    <n v="105"/>
    <n v="105"/>
    <n v="180"/>
    <n v="180"/>
    <x v="10"/>
    <m/>
    <m/>
    <m/>
    <n v="0"/>
  </r>
  <r>
    <x v="162"/>
    <x v="4"/>
    <n v="1"/>
    <n v="0"/>
    <n v="1"/>
    <n v="0"/>
    <n v="7"/>
    <n v="6"/>
    <n v="3"/>
    <x v="6"/>
    <n v="125"/>
    <n v="125"/>
    <n v="180"/>
    <n v="180"/>
    <x v="10"/>
    <m/>
    <m/>
    <m/>
    <n v="0"/>
  </r>
  <r>
    <x v="162"/>
    <x v="4"/>
    <n v="1"/>
    <n v="0"/>
    <n v="1"/>
    <n v="0"/>
    <n v="8"/>
    <n v="7"/>
    <n v="2"/>
    <x v="7"/>
    <n v="140"/>
    <n v="140"/>
    <n v="300"/>
    <n v="300"/>
    <x v="10"/>
    <m/>
    <m/>
    <m/>
    <n v="0"/>
  </r>
  <r>
    <x v="162"/>
    <x v="4"/>
    <n v="1"/>
    <n v="0"/>
    <n v="1"/>
    <n v="0"/>
    <n v="8.5"/>
    <n v="8.5"/>
    <n v="1"/>
    <x v="9"/>
    <n v="150"/>
    <n v="150"/>
    <n v="300"/>
    <n v="300"/>
    <x v="10"/>
    <m/>
    <m/>
    <m/>
    <n v="0"/>
  </r>
  <r>
    <x v="162"/>
    <x v="4"/>
    <n v="1"/>
    <n v="0"/>
    <n v="1"/>
    <n v="0"/>
    <n v="8"/>
    <n v="8"/>
    <n v="2"/>
    <x v="7"/>
    <n v="140"/>
    <n v="140"/>
    <n v="300"/>
    <n v="300"/>
    <x v="10"/>
    <m/>
    <m/>
    <m/>
    <n v="0"/>
  </r>
  <r>
    <x v="162"/>
    <x v="4"/>
    <n v="1"/>
    <n v="0"/>
    <n v="1"/>
    <n v="0"/>
    <n v="7"/>
    <n v="6"/>
    <n v="2"/>
    <x v="7"/>
    <n v="120"/>
    <n v="120"/>
    <n v="300"/>
    <n v="300"/>
    <x v="10"/>
    <m/>
    <m/>
    <m/>
    <n v="0"/>
  </r>
  <r>
    <x v="162"/>
    <x v="31"/>
    <n v="1"/>
    <n v="0"/>
    <n v="1"/>
    <n v="0"/>
    <n v="6"/>
    <n v="6"/>
    <m/>
    <x v="1"/>
    <m/>
    <n v="18"/>
    <n v="120"/>
    <n v="120"/>
    <x v="10"/>
    <m/>
    <m/>
    <m/>
    <n v="0"/>
  </r>
  <r>
    <x v="162"/>
    <x v="31"/>
    <n v="1"/>
    <n v="0"/>
    <n v="1"/>
    <n v="0"/>
    <n v="7"/>
    <n v="7"/>
    <m/>
    <x v="1"/>
    <m/>
    <n v="18"/>
    <n v="120"/>
    <n v="120"/>
    <x v="10"/>
    <m/>
    <m/>
    <m/>
    <n v="0"/>
  </r>
  <r>
    <x v="162"/>
    <x v="31"/>
    <n v="1"/>
    <n v="0"/>
    <n v="1"/>
    <n v="0"/>
    <n v="8"/>
    <n v="8"/>
    <m/>
    <x v="5"/>
    <m/>
    <n v="22"/>
    <n v="120"/>
    <n v="120"/>
    <x v="10"/>
    <m/>
    <m/>
    <m/>
    <n v="0"/>
  </r>
  <r>
    <x v="162"/>
    <x v="31"/>
    <n v="1"/>
    <n v="0"/>
    <n v="1"/>
    <n v="0"/>
    <n v="8"/>
    <n v="8"/>
    <m/>
    <x v="5"/>
    <m/>
    <n v="22"/>
    <n v="120"/>
    <n v="120"/>
    <x v="10"/>
    <m/>
    <m/>
    <m/>
    <n v="0"/>
  </r>
  <r>
    <x v="162"/>
    <x v="7"/>
    <n v="1"/>
    <n v="0"/>
    <n v="1"/>
    <n v="0"/>
    <n v="5"/>
    <n v="5"/>
    <m/>
    <x v="2"/>
    <m/>
    <n v="20"/>
    <n v="120"/>
    <n v="120"/>
    <x v="10"/>
    <m/>
    <m/>
    <m/>
    <n v="0"/>
  </r>
  <r>
    <x v="162"/>
    <x v="7"/>
    <n v="1"/>
    <n v="0"/>
    <n v="1"/>
    <n v="0"/>
    <n v="7"/>
    <n v="7"/>
    <m/>
    <x v="1"/>
    <m/>
    <n v="26"/>
    <n v="120"/>
    <n v="120"/>
    <x v="10"/>
    <m/>
    <m/>
    <m/>
    <n v="0"/>
  </r>
  <r>
    <x v="162"/>
    <x v="7"/>
    <n v="1"/>
    <n v="0"/>
    <n v="1"/>
    <n v="0"/>
    <n v="7"/>
    <n v="7"/>
    <m/>
    <x v="1"/>
    <m/>
    <n v="26"/>
    <n v="120"/>
    <n v="120"/>
    <x v="10"/>
    <m/>
    <m/>
    <m/>
    <n v="0"/>
  </r>
  <r>
    <x v="162"/>
    <x v="42"/>
    <n v="1"/>
    <n v="0"/>
    <n v="1"/>
    <n v="0"/>
    <n v="7"/>
    <n v="7"/>
    <m/>
    <x v="2"/>
    <m/>
    <n v="6"/>
    <n v="120"/>
    <n v="120"/>
    <x v="10"/>
    <m/>
    <m/>
    <m/>
    <n v="0"/>
  </r>
  <r>
    <x v="162"/>
    <x v="42"/>
    <n v="1"/>
    <n v="0"/>
    <n v="1"/>
    <n v="0"/>
    <n v="7"/>
    <n v="7"/>
    <m/>
    <x v="1"/>
    <m/>
    <n v="8"/>
    <n v="120"/>
    <n v="120"/>
    <x v="10"/>
    <m/>
    <m/>
    <m/>
    <n v="0"/>
  </r>
  <r>
    <x v="162"/>
    <x v="42"/>
    <n v="1"/>
    <n v="0"/>
    <n v="1"/>
    <n v="0"/>
    <n v="8"/>
    <n v="8"/>
    <m/>
    <x v="1"/>
    <m/>
    <n v="8"/>
    <n v="1"/>
    <n v="1"/>
    <x v="10"/>
    <m/>
    <m/>
    <m/>
    <n v="0"/>
  </r>
  <r>
    <x v="163"/>
    <x v="10"/>
    <n v="2"/>
    <n v="1"/>
    <n v="2"/>
    <n v="0"/>
    <n v="5"/>
    <n v="5"/>
    <n v="2"/>
    <x v="7"/>
    <n v="70"/>
    <n v="70"/>
    <n v="120"/>
    <n v="120"/>
    <x v="10"/>
    <s v="Pausé / TEMPO"/>
    <m/>
    <m/>
    <n v="0"/>
  </r>
  <r>
    <x v="163"/>
    <x v="10"/>
    <n v="2"/>
    <n v="1"/>
    <n v="2"/>
    <n v="0"/>
    <n v="5"/>
    <n v="5"/>
    <n v="2"/>
    <x v="7"/>
    <n v="90"/>
    <n v="90"/>
    <n v="180"/>
    <n v="180"/>
    <x v="10"/>
    <s v="Pausé / TEMPO"/>
    <m/>
    <m/>
    <n v="0"/>
  </r>
  <r>
    <x v="163"/>
    <x v="10"/>
    <n v="2"/>
    <n v="1"/>
    <n v="2"/>
    <n v="0"/>
    <n v="6"/>
    <n v="5.5"/>
    <n v="2"/>
    <x v="7"/>
    <n v="110"/>
    <n v="110"/>
    <n v="180"/>
    <n v="180"/>
    <x v="10"/>
    <s v="Pausé / TEMPO"/>
    <m/>
    <m/>
    <n v="0"/>
  </r>
  <r>
    <x v="163"/>
    <x v="10"/>
    <n v="2"/>
    <n v="1"/>
    <n v="2"/>
    <n v="0"/>
    <n v="7"/>
    <n v="6.5"/>
    <n v="2"/>
    <x v="7"/>
    <n v="120"/>
    <n v="120"/>
    <n v="300"/>
    <n v="300"/>
    <x v="10"/>
    <s v="Pausé / TEMPO"/>
    <m/>
    <m/>
    <n v="0"/>
  </r>
  <r>
    <x v="163"/>
    <x v="10"/>
    <n v="2"/>
    <n v="1"/>
    <n v="2"/>
    <n v="0"/>
    <n v="8"/>
    <n v="7"/>
    <n v="2"/>
    <x v="7"/>
    <n v="125"/>
    <n v="125"/>
    <n v="300"/>
    <n v="300"/>
    <x v="10"/>
    <s v="Pausé / TEMPO"/>
    <m/>
    <m/>
    <n v="0"/>
  </r>
  <r>
    <x v="163"/>
    <x v="0"/>
    <n v="1"/>
    <n v="0"/>
    <n v="1"/>
    <n v="0"/>
    <n v="5"/>
    <n v="5"/>
    <n v="5"/>
    <x v="3"/>
    <n v="50"/>
    <n v="50"/>
    <n v="90"/>
    <n v="90"/>
    <x v="10"/>
    <m/>
    <m/>
    <m/>
    <n v="0"/>
  </r>
  <r>
    <x v="163"/>
    <x v="0"/>
    <n v="1"/>
    <n v="0"/>
    <n v="1"/>
    <n v="0"/>
    <n v="6"/>
    <n v="5.5"/>
    <n v="4"/>
    <x v="8"/>
    <n v="55"/>
    <n v="55"/>
    <n v="120"/>
    <n v="120"/>
    <x v="10"/>
    <m/>
    <m/>
    <m/>
    <n v="0"/>
  </r>
  <r>
    <x v="163"/>
    <x v="0"/>
    <n v="1"/>
    <n v="0"/>
    <n v="1"/>
    <n v="0"/>
    <n v="6.5"/>
    <n v="6.5"/>
    <n v="3"/>
    <x v="6"/>
    <n v="65"/>
    <n v="65"/>
    <n v="180"/>
    <n v="180"/>
    <x v="10"/>
    <m/>
    <m/>
    <m/>
    <n v="0"/>
  </r>
  <r>
    <x v="163"/>
    <x v="0"/>
    <n v="1"/>
    <n v="0"/>
    <n v="1"/>
    <n v="0"/>
    <n v="7.5"/>
    <n v="7.5"/>
    <n v="2"/>
    <x v="7"/>
    <n v="70"/>
    <n v="70"/>
    <n v="300"/>
    <n v="300"/>
    <x v="10"/>
    <m/>
    <m/>
    <m/>
    <n v="0"/>
  </r>
  <r>
    <x v="163"/>
    <x v="0"/>
    <n v="1"/>
    <n v="0"/>
    <n v="1"/>
    <n v="0"/>
    <n v="8"/>
    <n v="8.5"/>
    <n v="1"/>
    <x v="9"/>
    <n v="75"/>
    <n v="75"/>
    <n v="300"/>
    <n v="300"/>
    <x v="10"/>
    <m/>
    <m/>
    <m/>
    <n v="0"/>
  </r>
  <r>
    <x v="163"/>
    <x v="0"/>
    <n v="1"/>
    <n v="0"/>
    <n v="1"/>
    <n v="0"/>
    <n v="8"/>
    <n v="8"/>
    <n v="7"/>
    <x v="10"/>
    <n v="62.5"/>
    <n v="62.5"/>
    <n v="300"/>
    <n v="300"/>
    <x v="10"/>
    <m/>
    <m/>
    <m/>
    <n v="0"/>
  </r>
  <r>
    <x v="163"/>
    <x v="44"/>
    <n v="1"/>
    <n v="0"/>
    <n v="1"/>
    <n v="0"/>
    <n v="7"/>
    <n v="7"/>
    <m/>
    <x v="14"/>
    <m/>
    <n v="0"/>
    <n v="120"/>
    <n v="120"/>
    <x v="10"/>
    <m/>
    <m/>
    <m/>
    <n v="0"/>
  </r>
  <r>
    <x v="163"/>
    <x v="44"/>
    <n v="1"/>
    <n v="0"/>
    <n v="1"/>
    <n v="0"/>
    <n v="8"/>
    <n v="8"/>
    <m/>
    <x v="14"/>
    <m/>
    <n v="0"/>
    <n v="120"/>
    <n v="120"/>
    <x v="10"/>
    <m/>
    <m/>
    <m/>
    <n v="0"/>
  </r>
  <r>
    <x v="163"/>
    <x v="44"/>
    <n v="1"/>
    <n v="0"/>
    <n v="1"/>
    <n v="0"/>
    <n v="9"/>
    <n v="9"/>
    <m/>
    <x v="14"/>
    <m/>
    <n v="0"/>
    <n v="120"/>
    <n v="120"/>
    <x v="10"/>
    <m/>
    <m/>
    <m/>
    <n v="0"/>
  </r>
  <r>
    <x v="163"/>
    <x v="19"/>
    <n v="1"/>
    <n v="0"/>
    <n v="1"/>
    <n v="0"/>
    <n v="7"/>
    <n v="6"/>
    <m/>
    <x v="2"/>
    <m/>
    <n v="20"/>
    <n v="120"/>
    <n v="120"/>
    <x v="10"/>
    <m/>
    <m/>
    <m/>
    <n v="0"/>
  </r>
  <r>
    <x v="163"/>
    <x v="19"/>
    <n v="1"/>
    <n v="0"/>
    <n v="1"/>
    <n v="0"/>
    <n v="8"/>
    <n v="8"/>
    <m/>
    <x v="1"/>
    <m/>
    <n v="30"/>
    <n v="120"/>
    <n v="120"/>
    <x v="10"/>
    <m/>
    <m/>
    <m/>
    <n v="0"/>
  </r>
  <r>
    <x v="163"/>
    <x v="19"/>
    <n v="1"/>
    <n v="0"/>
    <n v="1"/>
    <n v="0"/>
    <n v="9"/>
    <n v="9"/>
    <m/>
    <x v="5"/>
    <m/>
    <n v="35"/>
    <n v="1"/>
    <n v="1"/>
    <x v="10"/>
    <m/>
    <m/>
    <m/>
    <n v="0"/>
  </r>
  <r>
    <x v="164"/>
    <x v="10"/>
    <n v="1"/>
    <n v="0"/>
    <n v="1"/>
    <n v="0"/>
    <n v="5"/>
    <n v="5"/>
    <n v="5"/>
    <x v="3"/>
    <n v="70"/>
    <n v="70"/>
    <n v="90"/>
    <n v="90"/>
    <x v="10"/>
    <m/>
    <m/>
    <m/>
    <n v="0"/>
  </r>
  <r>
    <x v="164"/>
    <x v="10"/>
    <n v="1"/>
    <n v="0"/>
    <n v="1"/>
    <n v="0"/>
    <n v="6"/>
    <n v="5"/>
    <n v="4"/>
    <x v="8"/>
    <n v="100"/>
    <n v="100"/>
    <n v="120"/>
    <n v="120"/>
    <x v="10"/>
    <m/>
    <m/>
    <m/>
    <n v="0"/>
  </r>
  <r>
    <x v="164"/>
    <x v="10"/>
    <n v="1"/>
    <n v="0"/>
    <n v="1"/>
    <n v="0"/>
    <n v="8"/>
    <n v="6"/>
    <n v="3"/>
    <x v="6"/>
    <n v="120"/>
    <n v="120"/>
    <n v="180"/>
    <n v="180"/>
    <x v="10"/>
    <m/>
    <m/>
    <m/>
    <n v="0"/>
  </r>
  <r>
    <x v="164"/>
    <x v="10"/>
    <n v="1"/>
    <n v="0"/>
    <n v="1"/>
    <n v="0"/>
    <n v="8.5"/>
    <n v="7"/>
    <n v="2"/>
    <x v="7"/>
    <n v="130"/>
    <n v="130"/>
    <n v="300"/>
    <n v="300"/>
    <x v="10"/>
    <m/>
    <m/>
    <m/>
    <n v="0"/>
  </r>
  <r>
    <x v="164"/>
    <x v="10"/>
    <n v="1"/>
    <n v="0"/>
    <n v="1"/>
    <n v="0"/>
    <n v="9.5"/>
    <n v="8.5"/>
    <n v="1"/>
    <x v="9"/>
    <n v="140"/>
    <n v="140"/>
    <n v="300"/>
    <n v="300"/>
    <x v="10"/>
    <m/>
    <m/>
    <m/>
    <n v="0"/>
  </r>
  <r>
    <x v="164"/>
    <x v="10"/>
    <n v="1"/>
    <n v="0"/>
    <n v="1"/>
    <n v="0"/>
    <n v="9.5"/>
    <n v="9"/>
    <n v="1"/>
    <x v="9"/>
    <n v="147.5"/>
    <n v="147.5"/>
    <n v="300"/>
    <n v="300"/>
    <x v="10"/>
    <m/>
    <m/>
    <m/>
    <n v="0"/>
  </r>
  <r>
    <x v="164"/>
    <x v="10"/>
    <n v="1"/>
    <n v="0"/>
    <n v="1"/>
    <n v="0"/>
    <n v="10"/>
    <n v="9.5"/>
    <n v="1"/>
    <x v="9"/>
    <n v="155"/>
    <n v="155"/>
    <n v="300"/>
    <n v="300"/>
    <x v="10"/>
    <m/>
    <m/>
    <m/>
    <n v="0"/>
  </r>
  <r>
    <x v="164"/>
    <x v="0"/>
    <n v="1"/>
    <n v="3"/>
    <n v="1"/>
    <n v="0"/>
    <n v="5"/>
    <n v="5"/>
    <n v="1"/>
    <x v="9"/>
    <n v="45"/>
    <n v="45"/>
    <n v="120"/>
    <n v="120"/>
    <x v="10"/>
    <s v="Pausé / TEMPO"/>
    <m/>
    <m/>
    <n v="0"/>
  </r>
  <r>
    <x v="164"/>
    <x v="0"/>
    <n v="1"/>
    <n v="3"/>
    <n v="1"/>
    <n v="0"/>
    <n v="6.5"/>
    <n v="6"/>
    <n v="1"/>
    <x v="9"/>
    <n v="55"/>
    <n v="55"/>
    <n v="180"/>
    <n v="180"/>
    <x v="10"/>
    <s v="Pausé / TEMPO"/>
    <m/>
    <m/>
    <n v="0"/>
  </r>
  <r>
    <x v="164"/>
    <x v="0"/>
    <n v="1"/>
    <n v="3"/>
    <n v="1"/>
    <n v="0"/>
    <n v="8"/>
    <n v="7.5"/>
    <n v="1"/>
    <x v="9"/>
    <n v="65"/>
    <n v="65"/>
    <n v="180"/>
    <n v="180"/>
    <x v="10"/>
    <s v="Pausé / TEMPO"/>
    <m/>
    <m/>
    <n v="0"/>
  </r>
  <r>
    <x v="164"/>
    <x v="0"/>
    <n v="1"/>
    <n v="3"/>
    <n v="1"/>
    <n v="0"/>
    <n v="9"/>
    <n v="9"/>
    <n v="1"/>
    <x v="9"/>
    <n v="70"/>
    <n v="70"/>
    <n v="180"/>
    <n v="180"/>
    <x v="10"/>
    <s v="Pausé / TEMPO"/>
    <m/>
    <m/>
    <n v="0"/>
  </r>
  <r>
    <x v="164"/>
    <x v="11"/>
    <n v="1"/>
    <n v="0"/>
    <n v="1"/>
    <n v="0"/>
    <n v="8"/>
    <n v="8"/>
    <m/>
    <x v="2"/>
    <m/>
    <n v="25"/>
    <n v="90"/>
    <n v="90"/>
    <x v="10"/>
    <s v="Unilatéral"/>
    <m/>
    <m/>
    <n v="0"/>
  </r>
  <r>
    <x v="164"/>
    <x v="11"/>
    <n v="1"/>
    <n v="0"/>
    <n v="1"/>
    <n v="0"/>
    <n v="9"/>
    <n v="9"/>
    <m/>
    <x v="2"/>
    <m/>
    <n v="25"/>
    <n v="90"/>
    <n v="90"/>
    <x v="10"/>
    <s v="Unilatéral"/>
    <m/>
    <m/>
    <n v="0"/>
  </r>
  <r>
    <x v="164"/>
    <x v="18"/>
    <n v="1"/>
    <n v="0"/>
    <n v="1"/>
    <n v="0"/>
    <n v="8"/>
    <n v="8"/>
    <m/>
    <x v="2"/>
    <m/>
    <n v="18"/>
    <n v="90"/>
    <n v="90"/>
    <x v="10"/>
    <s v="Unilatéral"/>
    <m/>
    <m/>
    <n v="0"/>
  </r>
  <r>
    <x v="164"/>
    <x v="18"/>
    <n v="1"/>
    <n v="0"/>
    <n v="1"/>
    <n v="0"/>
    <n v="9"/>
    <n v="9"/>
    <m/>
    <x v="1"/>
    <m/>
    <n v="23"/>
    <n v="90"/>
    <n v="90"/>
    <x v="10"/>
    <s v="Unilatéral"/>
    <m/>
    <m/>
    <n v="0"/>
  </r>
  <r>
    <x v="164"/>
    <x v="38"/>
    <n v="1"/>
    <n v="0"/>
    <n v="1"/>
    <n v="0"/>
    <n v="7"/>
    <n v="7"/>
    <m/>
    <x v="2"/>
    <m/>
    <n v="57"/>
    <n v="10"/>
    <n v="10"/>
    <x v="10"/>
    <s v="SUPER7"/>
    <m/>
    <m/>
    <n v="0"/>
  </r>
  <r>
    <x v="164"/>
    <x v="39"/>
    <n v="1"/>
    <n v="0"/>
    <n v="1"/>
    <n v="0"/>
    <n v="7"/>
    <n v="7"/>
    <m/>
    <x v="2"/>
    <m/>
    <n v="97"/>
    <n v="90"/>
    <n v="90"/>
    <x v="10"/>
    <s v="SUPER7"/>
    <m/>
    <m/>
    <n v="0"/>
  </r>
  <r>
    <x v="164"/>
    <x v="38"/>
    <n v="1"/>
    <n v="0"/>
    <n v="1"/>
    <n v="0"/>
    <n v="9"/>
    <n v="9"/>
    <m/>
    <x v="2"/>
    <m/>
    <n v="63"/>
    <n v="10"/>
    <n v="10"/>
    <x v="10"/>
    <s v="SUPER7"/>
    <m/>
    <m/>
    <n v="0"/>
  </r>
  <r>
    <x v="164"/>
    <x v="39"/>
    <n v="1"/>
    <n v="0"/>
    <n v="1"/>
    <n v="0"/>
    <n v="9"/>
    <n v="9"/>
    <m/>
    <x v="2"/>
    <m/>
    <n v="104"/>
    <n v="90"/>
    <n v="90"/>
    <x v="10"/>
    <s v="SUPER7"/>
    <m/>
    <m/>
    <n v="0"/>
  </r>
  <r>
    <x v="164"/>
    <x v="32"/>
    <n v="1"/>
    <n v="0"/>
    <n v="1"/>
    <n v="0"/>
    <n v="7"/>
    <n v="7"/>
    <m/>
    <x v="1"/>
    <m/>
    <n v="59"/>
    <n v="120"/>
    <n v="120"/>
    <x v="10"/>
    <m/>
    <m/>
    <m/>
    <n v="0"/>
  </r>
  <r>
    <x v="164"/>
    <x v="32"/>
    <n v="1"/>
    <n v="0"/>
    <n v="1"/>
    <n v="0"/>
    <n v="9"/>
    <n v="9"/>
    <m/>
    <x v="10"/>
    <m/>
    <n v="66"/>
    <n v="120"/>
    <n v="120"/>
    <x v="10"/>
    <m/>
    <m/>
    <m/>
    <n v="0"/>
  </r>
  <r>
    <x v="164"/>
    <x v="32"/>
    <n v="1"/>
    <n v="0"/>
    <n v="1"/>
    <n v="0"/>
    <n v="9"/>
    <n v="9"/>
    <m/>
    <x v="5"/>
    <m/>
    <n v="66"/>
    <n v="1"/>
    <n v="1"/>
    <x v="10"/>
    <m/>
    <m/>
    <m/>
    <n v="0"/>
  </r>
  <r>
    <x v="165"/>
    <x v="0"/>
    <n v="1"/>
    <n v="0"/>
    <n v="1"/>
    <n v="0"/>
    <n v="5"/>
    <n v="5"/>
    <n v="2"/>
    <x v="7"/>
    <n v="40"/>
    <n v="40"/>
    <n v="90"/>
    <n v="90"/>
    <x v="10"/>
    <m/>
    <m/>
    <m/>
    <n v="0"/>
  </r>
  <r>
    <x v="165"/>
    <x v="0"/>
    <n v="1"/>
    <n v="0"/>
    <n v="1"/>
    <n v="0"/>
    <n v="5"/>
    <n v="5"/>
    <n v="2"/>
    <x v="7"/>
    <n v="50"/>
    <n v="50"/>
    <n v="90"/>
    <n v="90"/>
    <x v="10"/>
    <m/>
    <m/>
    <m/>
    <n v="0"/>
  </r>
  <r>
    <x v="165"/>
    <x v="0"/>
    <n v="1"/>
    <n v="0"/>
    <n v="1"/>
    <n v="0"/>
    <n v="6.5"/>
    <n v="5"/>
    <n v="2"/>
    <x v="7"/>
    <n v="60"/>
    <n v="60"/>
    <n v="120"/>
    <n v="120"/>
    <x v="10"/>
    <m/>
    <m/>
    <m/>
    <n v="0"/>
  </r>
  <r>
    <x v="165"/>
    <x v="0"/>
    <n v="1"/>
    <n v="0"/>
    <n v="1"/>
    <n v="0"/>
    <n v="8"/>
    <n v="6.5"/>
    <n v="2"/>
    <x v="7"/>
    <n v="67.5"/>
    <n v="67.5"/>
    <n v="180"/>
    <n v="180"/>
    <x v="10"/>
    <m/>
    <m/>
    <m/>
    <n v="0"/>
  </r>
  <r>
    <x v="165"/>
    <x v="0"/>
    <n v="1"/>
    <n v="0"/>
    <n v="1"/>
    <n v="0"/>
    <n v="9.5"/>
    <n v="8"/>
    <n v="2"/>
    <x v="7"/>
    <n v="70"/>
    <n v="70"/>
    <n v="180"/>
    <n v="180"/>
    <x v="10"/>
    <m/>
    <m/>
    <m/>
    <n v="0"/>
  </r>
  <r>
    <x v="165"/>
    <x v="0"/>
    <n v="1"/>
    <n v="0"/>
    <n v="1"/>
    <n v="0"/>
    <n v="10"/>
    <n v="8.5"/>
    <n v="2"/>
    <x v="7"/>
    <n v="72.5"/>
    <n v="72.5"/>
    <n v="180"/>
    <n v="180"/>
    <x v="10"/>
    <m/>
    <m/>
    <m/>
    <n v="0"/>
  </r>
  <r>
    <x v="165"/>
    <x v="4"/>
    <n v="1"/>
    <n v="0"/>
    <n v="1"/>
    <n v="0"/>
    <n v="5.5"/>
    <n v="5"/>
    <n v="5"/>
    <x v="3"/>
    <n v="70"/>
    <n v="70"/>
    <n v="90"/>
    <n v="90"/>
    <x v="10"/>
    <s v="RDL"/>
    <m/>
    <m/>
    <n v="0"/>
  </r>
  <r>
    <x v="165"/>
    <x v="4"/>
    <n v="1"/>
    <n v="0"/>
    <n v="1"/>
    <n v="0"/>
    <n v="6"/>
    <n v="5"/>
    <n v="4"/>
    <x v="8"/>
    <n v="90"/>
    <n v="90"/>
    <n v="90"/>
    <n v="90"/>
    <x v="10"/>
    <s v="RDL"/>
    <m/>
    <m/>
    <n v="0"/>
  </r>
  <r>
    <x v="165"/>
    <x v="4"/>
    <n v="1"/>
    <n v="0"/>
    <n v="1"/>
    <n v="0"/>
    <n v="7.5"/>
    <n v="7"/>
    <n v="4"/>
    <x v="8"/>
    <n v="110"/>
    <n v="110"/>
    <n v="120"/>
    <n v="120"/>
    <x v="10"/>
    <s v="RDL"/>
    <m/>
    <m/>
    <n v="0"/>
  </r>
  <r>
    <x v="165"/>
    <x v="4"/>
    <n v="1"/>
    <n v="0"/>
    <n v="1"/>
    <n v="0"/>
    <n v="9"/>
    <n v="8.5"/>
    <n v="4"/>
    <x v="8"/>
    <n v="130"/>
    <n v="130"/>
    <n v="180"/>
    <n v="180"/>
    <x v="10"/>
    <s v="RDL"/>
    <m/>
    <m/>
    <n v="0"/>
  </r>
  <r>
    <x v="165"/>
    <x v="4"/>
    <n v="1"/>
    <n v="0"/>
    <n v="1"/>
    <n v="0"/>
    <n v="9.5"/>
    <n v="10"/>
    <n v="4"/>
    <x v="8"/>
    <n v="140"/>
    <n v="140"/>
    <n v="180"/>
    <n v="180"/>
    <x v="10"/>
    <s v="RDL"/>
    <m/>
    <m/>
    <n v="0"/>
  </r>
  <r>
    <x v="165"/>
    <x v="40"/>
    <n v="1"/>
    <n v="0"/>
    <n v="1"/>
    <n v="0"/>
    <n v="7"/>
    <n v="7"/>
    <m/>
    <x v="2"/>
    <m/>
    <n v="16.3"/>
    <n v="10"/>
    <n v="10"/>
    <x v="10"/>
    <s v="SUPER7"/>
    <m/>
    <m/>
    <n v="0"/>
  </r>
  <r>
    <x v="165"/>
    <x v="41"/>
    <n v="1"/>
    <n v="0"/>
    <n v="1"/>
    <n v="0"/>
    <n v="7"/>
    <n v="7"/>
    <m/>
    <x v="1"/>
    <m/>
    <n v="16.3"/>
    <n v="90"/>
    <n v="90"/>
    <x v="10"/>
    <s v="SUPER7"/>
    <m/>
    <m/>
    <n v="0"/>
  </r>
  <r>
    <x v="165"/>
    <x v="40"/>
    <n v="1"/>
    <n v="0"/>
    <n v="1"/>
    <n v="0"/>
    <n v="9"/>
    <n v="9"/>
    <m/>
    <x v="1"/>
    <m/>
    <n v="23"/>
    <n v="10"/>
    <n v="10"/>
    <x v="10"/>
    <s v="SUPER7"/>
    <m/>
    <m/>
    <n v="0"/>
  </r>
  <r>
    <x v="165"/>
    <x v="41"/>
    <n v="1"/>
    <n v="0"/>
    <n v="1"/>
    <n v="0"/>
    <n v="9"/>
    <n v="9"/>
    <m/>
    <x v="1"/>
    <m/>
    <n v="18"/>
    <n v="120"/>
    <n v="120"/>
    <x v="10"/>
    <s v="SUPER7"/>
    <m/>
    <m/>
    <n v="0"/>
  </r>
  <r>
    <x v="165"/>
    <x v="36"/>
    <n v="1"/>
    <n v="0"/>
    <n v="1"/>
    <n v="0"/>
    <n v="7"/>
    <n v="7"/>
    <m/>
    <x v="2"/>
    <m/>
    <n v="52"/>
    <n v="10"/>
    <n v="10"/>
    <x v="10"/>
    <s v="SUPER7"/>
    <m/>
    <m/>
    <n v="0"/>
  </r>
  <r>
    <x v="165"/>
    <x v="37"/>
    <n v="1"/>
    <n v="0"/>
    <n v="1"/>
    <n v="0"/>
    <n v="7"/>
    <n v="7"/>
    <m/>
    <x v="2"/>
    <m/>
    <n v="52"/>
    <n v="90"/>
    <n v="90"/>
    <x v="10"/>
    <s v="SUPER7"/>
    <m/>
    <m/>
    <n v="0"/>
  </r>
  <r>
    <x v="165"/>
    <x v="36"/>
    <n v="1"/>
    <n v="0"/>
    <n v="1"/>
    <n v="0"/>
    <n v="9"/>
    <n v="9"/>
    <m/>
    <x v="2"/>
    <m/>
    <n v="66"/>
    <n v="10"/>
    <n v="10"/>
    <x v="10"/>
    <s v="SUPER7"/>
    <m/>
    <m/>
    <n v="0"/>
  </r>
  <r>
    <x v="165"/>
    <x v="37"/>
    <n v="1"/>
    <n v="0"/>
    <n v="1"/>
    <n v="0"/>
    <n v="9"/>
    <n v="9"/>
    <m/>
    <x v="2"/>
    <m/>
    <n v="66"/>
    <n v="90"/>
    <n v="90"/>
    <x v="10"/>
    <s v="SUPER7"/>
    <m/>
    <m/>
    <n v="0"/>
  </r>
  <r>
    <x v="165"/>
    <x v="36"/>
    <n v="1"/>
    <n v="0"/>
    <n v="1"/>
    <n v="0"/>
    <n v="9"/>
    <n v="9"/>
    <m/>
    <x v="2"/>
    <m/>
    <n v="73"/>
    <n v="10"/>
    <n v="10"/>
    <x v="10"/>
    <s v="SUPER7"/>
    <m/>
    <m/>
    <n v="0"/>
  </r>
  <r>
    <x v="165"/>
    <x v="37"/>
    <n v="1"/>
    <n v="0"/>
    <n v="1"/>
    <n v="0"/>
    <n v="9"/>
    <n v="9"/>
    <m/>
    <x v="3"/>
    <m/>
    <n v="73"/>
    <n v="120"/>
    <n v="120"/>
    <x v="10"/>
    <s v="SUPER7"/>
    <m/>
    <m/>
    <n v="0"/>
  </r>
  <r>
    <x v="165"/>
    <x v="1"/>
    <n v="1"/>
    <n v="0"/>
    <n v="1"/>
    <n v="0"/>
    <n v="7"/>
    <n v="7"/>
    <m/>
    <x v="2"/>
    <m/>
    <n v="52"/>
    <n v="90"/>
    <n v="90"/>
    <x v="10"/>
    <m/>
    <m/>
    <m/>
    <n v="0"/>
  </r>
  <r>
    <x v="165"/>
    <x v="1"/>
    <n v="1"/>
    <n v="0"/>
    <n v="1"/>
    <n v="0"/>
    <n v="9"/>
    <n v="9"/>
    <m/>
    <x v="2"/>
    <m/>
    <n v="59"/>
    <n v="90"/>
    <n v="90"/>
    <x v="10"/>
    <m/>
    <m/>
    <m/>
    <n v="0"/>
  </r>
  <r>
    <x v="165"/>
    <x v="1"/>
    <n v="1"/>
    <n v="0"/>
    <n v="1"/>
    <n v="0"/>
    <n v="9"/>
    <n v="9"/>
    <m/>
    <x v="1"/>
    <m/>
    <n v="66"/>
    <n v="1"/>
    <n v="1"/>
    <x v="10"/>
    <m/>
    <m/>
    <m/>
    <n v="0"/>
  </r>
  <r>
    <x v="166"/>
    <x v="4"/>
    <n v="1"/>
    <n v="0"/>
    <n v="1"/>
    <n v="0"/>
    <n v="5"/>
    <n v="5"/>
    <n v="5"/>
    <x v="3"/>
    <n v="70"/>
    <n v="70"/>
    <n v="90"/>
    <n v="90"/>
    <x v="10"/>
    <m/>
    <m/>
    <m/>
    <n v="0"/>
  </r>
  <r>
    <x v="166"/>
    <x v="4"/>
    <n v="1"/>
    <n v="0"/>
    <n v="1"/>
    <n v="0"/>
    <n v="7.5"/>
    <n v="6"/>
    <n v="4"/>
    <x v="8"/>
    <n v="115"/>
    <n v="115"/>
    <n v="300"/>
    <n v="300"/>
    <x v="10"/>
    <m/>
    <m/>
    <m/>
    <n v="0"/>
  </r>
  <r>
    <x v="166"/>
    <x v="4"/>
    <n v="1"/>
    <n v="0"/>
    <n v="1"/>
    <n v="0"/>
    <n v="8.5"/>
    <n v="7"/>
    <n v="3"/>
    <x v="6"/>
    <n v="135"/>
    <n v="135"/>
    <n v="300"/>
    <n v="300"/>
    <x v="10"/>
    <m/>
    <m/>
    <m/>
    <n v="0"/>
  </r>
  <r>
    <x v="166"/>
    <x v="4"/>
    <n v="1"/>
    <n v="0"/>
    <n v="1"/>
    <n v="0"/>
    <n v="9.5"/>
    <n v="9"/>
    <n v="2"/>
    <x v="7"/>
    <n v="152.5"/>
    <n v="152.5"/>
    <n v="300"/>
    <n v="300"/>
    <x v="10"/>
    <m/>
    <m/>
    <m/>
    <n v="0"/>
  </r>
  <r>
    <x v="166"/>
    <x v="4"/>
    <n v="1"/>
    <n v="0"/>
    <n v="1"/>
    <n v="0"/>
    <n v="10"/>
    <n v="10"/>
    <n v="1"/>
    <x v="9"/>
    <n v="165"/>
    <n v="165"/>
    <n v="300"/>
    <n v="300"/>
    <x v="10"/>
    <m/>
    <m/>
    <m/>
    <n v="0"/>
  </r>
  <r>
    <x v="166"/>
    <x v="4"/>
    <n v="1"/>
    <n v="0"/>
    <n v="1"/>
    <n v="0"/>
    <n v="9.5"/>
    <n v="8"/>
    <n v="2"/>
    <x v="7"/>
    <n v="155"/>
    <n v="140"/>
    <n v="300"/>
    <n v="300"/>
    <x v="10"/>
    <m/>
    <m/>
    <m/>
    <n v="0"/>
  </r>
  <r>
    <x v="166"/>
    <x v="4"/>
    <n v="1"/>
    <n v="0"/>
    <n v="1"/>
    <n v="0"/>
    <n v="8.5"/>
    <n v="7"/>
    <n v="2"/>
    <x v="7"/>
    <n v="135"/>
    <n v="130"/>
    <n v="300"/>
    <n v="300"/>
    <x v="10"/>
    <m/>
    <m/>
    <m/>
    <n v="0"/>
  </r>
  <r>
    <x v="166"/>
    <x v="31"/>
    <n v="1"/>
    <n v="0"/>
    <n v="1"/>
    <n v="0"/>
    <n v="6"/>
    <n v="6"/>
    <m/>
    <x v="2"/>
    <m/>
    <n v="16"/>
    <n v="120"/>
    <n v="120"/>
    <x v="10"/>
    <m/>
    <m/>
    <m/>
    <n v="0"/>
  </r>
  <r>
    <x v="166"/>
    <x v="31"/>
    <n v="1"/>
    <n v="0"/>
    <n v="1"/>
    <n v="0"/>
    <n v="7"/>
    <n v="7"/>
    <m/>
    <x v="1"/>
    <m/>
    <n v="20"/>
    <n v="120"/>
    <n v="120"/>
    <x v="10"/>
    <m/>
    <m/>
    <m/>
    <n v="0"/>
  </r>
  <r>
    <x v="166"/>
    <x v="31"/>
    <n v="1"/>
    <n v="0"/>
    <n v="1"/>
    <n v="0"/>
    <n v="8"/>
    <n v="8"/>
    <m/>
    <x v="10"/>
    <m/>
    <n v="22"/>
    <n v="120"/>
    <n v="120"/>
    <x v="10"/>
    <m/>
    <m/>
    <m/>
    <n v="0"/>
  </r>
  <r>
    <x v="166"/>
    <x v="31"/>
    <n v="1"/>
    <n v="0"/>
    <n v="1"/>
    <n v="0"/>
    <n v="9"/>
    <n v="9"/>
    <m/>
    <x v="5"/>
    <m/>
    <n v="24"/>
    <n v="120"/>
    <n v="120"/>
    <x v="10"/>
    <m/>
    <m/>
    <m/>
    <n v="0"/>
  </r>
  <r>
    <x v="166"/>
    <x v="7"/>
    <n v="1"/>
    <n v="0"/>
    <n v="1"/>
    <n v="0"/>
    <n v="5"/>
    <n v="5"/>
    <m/>
    <x v="2"/>
    <m/>
    <n v="24"/>
    <n v="120"/>
    <n v="120"/>
    <x v="10"/>
    <m/>
    <m/>
    <m/>
    <n v="0"/>
  </r>
  <r>
    <x v="166"/>
    <x v="7"/>
    <n v="1"/>
    <n v="0"/>
    <n v="1"/>
    <n v="0"/>
    <n v="7"/>
    <n v="7"/>
    <m/>
    <x v="2"/>
    <m/>
    <n v="24"/>
    <n v="120"/>
    <n v="120"/>
    <x v="10"/>
    <m/>
    <m/>
    <m/>
    <n v="0"/>
  </r>
  <r>
    <x v="166"/>
    <x v="7"/>
    <n v="1"/>
    <n v="0"/>
    <n v="1"/>
    <n v="0"/>
    <n v="7"/>
    <n v="7"/>
    <m/>
    <x v="2"/>
    <m/>
    <n v="24"/>
    <n v="120"/>
    <n v="120"/>
    <x v="10"/>
    <m/>
    <m/>
    <m/>
    <n v="0"/>
  </r>
  <r>
    <x v="166"/>
    <x v="42"/>
    <n v="1"/>
    <n v="0"/>
    <n v="1"/>
    <n v="0"/>
    <n v="7"/>
    <n v="7"/>
    <m/>
    <x v="14"/>
    <m/>
    <n v="0"/>
    <n v="120"/>
    <n v="120"/>
    <x v="10"/>
    <m/>
    <m/>
    <m/>
    <n v="0"/>
  </r>
  <r>
    <x v="166"/>
    <x v="42"/>
    <n v="1"/>
    <n v="0"/>
    <n v="1"/>
    <n v="0"/>
    <n v="8"/>
    <n v="8"/>
    <m/>
    <x v="14"/>
    <m/>
    <n v="0"/>
    <n v="120"/>
    <n v="120"/>
    <x v="10"/>
    <m/>
    <m/>
    <m/>
    <n v="0"/>
  </r>
  <r>
    <x v="166"/>
    <x v="42"/>
    <n v="1"/>
    <n v="0"/>
    <n v="1"/>
    <n v="0"/>
    <n v="8"/>
    <n v="8"/>
    <m/>
    <x v="14"/>
    <m/>
    <n v="0"/>
    <n v="1"/>
    <n v="1"/>
    <x v="10"/>
    <m/>
    <m/>
    <m/>
    <n v="0"/>
  </r>
  <r>
    <x v="167"/>
    <x v="10"/>
    <n v="2"/>
    <n v="1"/>
    <n v="2"/>
    <n v="0"/>
    <n v="5"/>
    <n v="5"/>
    <n v="2"/>
    <x v="7"/>
    <n v="70"/>
    <n v="70"/>
    <n v="120"/>
    <n v="120"/>
    <x v="10"/>
    <s v="Pausé / TEMPO"/>
    <m/>
    <m/>
    <n v="0"/>
  </r>
  <r>
    <x v="167"/>
    <x v="10"/>
    <n v="2"/>
    <n v="1"/>
    <n v="2"/>
    <n v="0"/>
    <n v="6"/>
    <n v="5"/>
    <n v="2"/>
    <x v="7"/>
    <n v="100"/>
    <n v="100"/>
    <n v="300"/>
    <n v="300"/>
    <x v="10"/>
    <s v="Pausé / TEMPO"/>
    <m/>
    <m/>
    <n v="0"/>
  </r>
  <r>
    <x v="167"/>
    <x v="10"/>
    <n v="2"/>
    <n v="1"/>
    <n v="2"/>
    <n v="0"/>
    <n v="7"/>
    <n v="6.5"/>
    <n v="2"/>
    <x v="7"/>
    <n v="120"/>
    <n v="120"/>
    <n v="300"/>
    <n v="300"/>
    <x v="10"/>
    <s v="Pausé / TEMPO"/>
    <m/>
    <m/>
    <n v="0"/>
  </r>
  <r>
    <x v="167"/>
    <x v="10"/>
    <n v="2"/>
    <n v="1"/>
    <n v="2"/>
    <n v="0"/>
    <n v="8"/>
    <n v="7.5"/>
    <n v="2"/>
    <x v="7"/>
    <n v="130"/>
    <n v="130"/>
    <n v="300"/>
    <n v="300"/>
    <x v="10"/>
    <s v="Pausé / TEMPO"/>
    <m/>
    <m/>
    <n v="0"/>
  </r>
  <r>
    <x v="167"/>
    <x v="10"/>
    <n v="2"/>
    <n v="1"/>
    <n v="2"/>
    <n v="0"/>
    <n v="9"/>
    <n v="9"/>
    <n v="2"/>
    <x v="7"/>
    <n v="135"/>
    <n v="135"/>
    <n v="300"/>
    <n v="300"/>
    <x v="10"/>
    <s v="Pausé / TEMPO"/>
    <m/>
    <m/>
    <n v="0"/>
  </r>
  <r>
    <x v="167"/>
    <x v="0"/>
    <n v="1"/>
    <n v="0"/>
    <n v="1"/>
    <n v="0"/>
    <n v="5"/>
    <n v="5"/>
    <n v="5"/>
    <x v="3"/>
    <n v="50"/>
    <n v="50"/>
    <n v="90"/>
    <n v="90"/>
    <x v="10"/>
    <m/>
    <m/>
    <m/>
    <n v="0"/>
  </r>
  <r>
    <x v="167"/>
    <x v="0"/>
    <n v="1"/>
    <n v="0"/>
    <n v="1"/>
    <n v="0"/>
    <n v="7"/>
    <n v="5"/>
    <n v="4"/>
    <x v="8"/>
    <n v="55"/>
    <n v="55"/>
    <n v="120"/>
    <n v="120"/>
    <x v="10"/>
    <m/>
    <m/>
    <m/>
    <n v="0"/>
  </r>
  <r>
    <x v="167"/>
    <x v="0"/>
    <n v="1"/>
    <n v="0"/>
    <n v="1"/>
    <n v="0"/>
    <n v="7.5"/>
    <n v="6.5"/>
    <n v="3"/>
    <x v="6"/>
    <n v="65"/>
    <n v="65"/>
    <n v="180"/>
    <n v="180"/>
    <x v="10"/>
    <m/>
    <m/>
    <m/>
    <n v="0"/>
  </r>
  <r>
    <x v="167"/>
    <x v="0"/>
    <n v="1"/>
    <n v="0"/>
    <n v="1"/>
    <n v="0"/>
    <n v="8.5"/>
    <n v="8"/>
    <n v="2"/>
    <x v="7"/>
    <n v="70"/>
    <n v="70"/>
    <n v="300"/>
    <n v="300"/>
    <x v="10"/>
    <m/>
    <m/>
    <m/>
    <n v="0"/>
  </r>
  <r>
    <x v="167"/>
    <x v="0"/>
    <n v="1"/>
    <n v="0"/>
    <n v="1"/>
    <n v="0"/>
    <n v="9"/>
    <n v="10"/>
    <n v="1"/>
    <x v="9"/>
    <n v="77.5"/>
    <n v="77.5"/>
    <n v="300"/>
    <n v="300"/>
    <x v="10"/>
    <m/>
    <m/>
    <m/>
    <n v="0"/>
  </r>
  <r>
    <x v="167"/>
    <x v="0"/>
    <n v="1"/>
    <n v="0"/>
    <n v="1"/>
    <n v="0"/>
    <n v="9"/>
    <n v="10"/>
    <n v="7"/>
    <x v="10"/>
    <n v="65"/>
    <n v="65"/>
    <n v="300"/>
    <n v="300"/>
    <x v="10"/>
    <m/>
    <m/>
    <m/>
    <n v="0"/>
  </r>
  <r>
    <x v="167"/>
    <x v="44"/>
    <n v="1"/>
    <n v="0"/>
    <n v="1"/>
    <n v="0"/>
    <n v="7"/>
    <n v="7"/>
    <m/>
    <x v="14"/>
    <m/>
    <n v="0"/>
    <n v="120"/>
    <n v="120"/>
    <x v="10"/>
    <m/>
    <m/>
    <m/>
    <n v="0"/>
  </r>
  <r>
    <x v="167"/>
    <x v="44"/>
    <n v="1"/>
    <n v="0"/>
    <n v="1"/>
    <n v="0"/>
    <n v="8"/>
    <n v="8"/>
    <m/>
    <x v="14"/>
    <m/>
    <n v="0"/>
    <n v="120"/>
    <n v="120"/>
    <x v="10"/>
    <m/>
    <m/>
    <m/>
    <n v="0"/>
  </r>
  <r>
    <x v="167"/>
    <x v="44"/>
    <n v="1"/>
    <n v="0"/>
    <n v="1"/>
    <n v="0"/>
    <n v="9"/>
    <n v="9"/>
    <m/>
    <x v="14"/>
    <m/>
    <n v="0"/>
    <n v="120"/>
    <n v="120"/>
    <x v="10"/>
    <m/>
    <m/>
    <m/>
    <n v="0"/>
  </r>
  <r>
    <x v="167"/>
    <x v="19"/>
    <n v="1"/>
    <n v="0"/>
    <n v="1"/>
    <n v="0"/>
    <n v="7"/>
    <n v="7"/>
    <m/>
    <x v="14"/>
    <m/>
    <n v="0"/>
    <n v="120"/>
    <n v="120"/>
    <x v="10"/>
    <m/>
    <m/>
    <m/>
    <n v="0"/>
  </r>
  <r>
    <x v="167"/>
    <x v="19"/>
    <n v="1"/>
    <n v="0"/>
    <n v="1"/>
    <n v="0"/>
    <n v="9"/>
    <n v="9"/>
    <m/>
    <x v="14"/>
    <m/>
    <n v="0"/>
    <n v="120"/>
    <n v="120"/>
    <x v="10"/>
    <m/>
    <m/>
    <m/>
    <n v="0"/>
  </r>
  <r>
    <x v="167"/>
    <x v="19"/>
    <n v="1"/>
    <n v="0"/>
    <n v="1"/>
    <n v="0"/>
    <n v="9"/>
    <n v="9"/>
    <m/>
    <x v="14"/>
    <m/>
    <n v="0"/>
    <n v="1"/>
    <n v="1"/>
    <x v="10"/>
    <m/>
    <m/>
    <m/>
    <n v="0"/>
  </r>
  <r>
    <x v="168"/>
    <x v="10"/>
    <n v="1"/>
    <n v="0"/>
    <n v="1"/>
    <n v="0"/>
    <n v="5"/>
    <n v="5"/>
    <n v="5"/>
    <x v="3"/>
    <n v="70"/>
    <n v="70"/>
    <n v="90"/>
    <n v="90"/>
    <x v="10"/>
    <m/>
    <m/>
    <m/>
    <n v="0"/>
  </r>
  <r>
    <x v="168"/>
    <x v="10"/>
    <n v="1"/>
    <n v="0"/>
    <n v="1"/>
    <n v="0"/>
    <n v="5"/>
    <n v="5"/>
    <n v="4"/>
    <x v="8"/>
    <n v="80"/>
    <n v="80"/>
    <n v="120"/>
    <n v="120"/>
    <x v="10"/>
    <m/>
    <m/>
    <m/>
    <n v="0"/>
  </r>
  <r>
    <x v="168"/>
    <x v="10"/>
    <n v="1"/>
    <n v="0"/>
    <n v="1"/>
    <n v="0"/>
    <n v="5"/>
    <n v="5"/>
    <n v="3"/>
    <x v="6"/>
    <n v="90"/>
    <n v="90"/>
    <n v="180"/>
    <n v="180"/>
    <x v="10"/>
    <m/>
    <m/>
    <m/>
    <n v="0"/>
  </r>
  <r>
    <x v="168"/>
    <x v="10"/>
    <n v="1"/>
    <n v="0"/>
    <n v="1"/>
    <n v="0"/>
    <n v="5.5"/>
    <n v="5"/>
    <n v="2"/>
    <x v="7"/>
    <n v="100"/>
    <n v="100"/>
    <n v="300"/>
    <n v="300"/>
    <x v="10"/>
    <m/>
    <m/>
    <m/>
    <n v="0"/>
  </r>
  <r>
    <x v="168"/>
    <x v="10"/>
    <n v="1"/>
    <n v="0"/>
    <n v="1"/>
    <n v="0"/>
    <n v="6.5"/>
    <n v="5"/>
    <n v="1"/>
    <x v="9"/>
    <n v="110"/>
    <n v="110"/>
    <n v="300"/>
    <n v="300"/>
    <x v="10"/>
    <m/>
    <m/>
    <m/>
    <n v="0"/>
  </r>
  <r>
    <x v="168"/>
    <x v="10"/>
    <n v="1"/>
    <n v="0"/>
    <n v="1"/>
    <n v="0"/>
    <n v="6.5"/>
    <n v="5"/>
    <n v="1"/>
    <x v="9"/>
    <n v="115"/>
    <n v="115"/>
    <n v="300"/>
    <n v="300"/>
    <x v="10"/>
    <m/>
    <m/>
    <m/>
    <n v="0"/>
  </r>
  <r>
    <x v="168"/>
    <x v="10"/>
    <n v="1"/>
    <n v="0"/>
    <n v="1"/>
    <n v="0"/>
    <n v="7"/>
    <n v="5.5"/>
    <n v="1"/>
    <x v="9"/>
    <n v="120"/>
    <n v="120"/>
    <n v="300"/>
    <n v="300"/>
    <x v="10"/>
    <m/>
    <m/>
    <m/>
    <n v="0"/>
  </r>
  <r>
    <x v="168"/>
    <x v="0"/>
    <n v="1"/>
    <n v="3"/>
    <n v="1"/>
    <n v="0"/>
    <n v="5"/>
    <n v="5"/>
    <n v="1"/>
    <x v="9"/>
    <n v="40"/>
    <n v="40"/>
    <n v="120"/>
    <n v="120"/>
    <x v="10"/>
    <s v="Pausé / TEMPO"/>
    <m/>
    <m/>
    <n v="0"/>
  </r>
  <r>
    <x v="168"/>
    <x v="0"/>
    <n v="1"/>
    <n v="3"/>
    <n v="1"/>
    <n v="0"/>
    <n v="5"/>
    <n v="5"/>
    <n v="1"/>
    <x v="9"/>
    <n v="45"/>
    <n v="45"/>
    <n v="180"/>
    <n v="180"/>
    <x v="10"/>
    <s v="Pausé / TEMPO"/>
    <m/>
    <m/>
    <n v="0"/>
  </r>
  <r>
    <x v="168"/>
    <x v="0"/>
    <n v="1"/>
    <n v="3"/>
    <n v="1"/>
    <n v="0"/>
    <n v="5.5"/>
    <n v="5.5"/>
    <n v="1"/>
    <x v="9"/>
    <n v="55"/>
    <n v="55"/>
    <n v="180"/>
    <n v="180"/>
    <x v="10"/>
    <s v="Pausé / TEMPO"/>
    <m/>
    <m/>
    <n v="0"/>
  </r>
  <r>
    <x v="168"/>
    <x v="0"/>
    <n v="1"/>
    <n v="3"/>
    <n v="1"/>
    <n v="0"/>
    <n v="6.5"/>
    <n v="6.5"/>
    <n v="1"/>
    <x v="9"/>
    <n v="60"/>
    <n v="60"/>
    <n v="180"/>
    <n v="180"/>
    <x v="10"/>
    <s v="Pausé / TEMPO"/>
    <m/>
    <m/>
    <n v="0"/>
  </r>
  <r>
    <x v="168"/>
    <x v="11"/>
    <n v="1"/>
    <n v="0"/>
    <n v="1"/>
    <n v="0"/>
    <n v="5"/>
    <n v="5"/>
    <m/>
    <x v="2"/>
    <m/>
    <n v="23"/>
    <n v="90"/>
    <n v="90"/>
    <x v="10"/>
    <s v="Unilatéral"/>
    <m/>
    <m/>
    <n v="0"/>
  </r>
  <r>
    <x v="168"/>
    <x v="11"/>
    <n v="1"/>
    <n v="0"/>
    <n v="1"/>
    <n v="0"/>
    <n v="7"/>
    <n v="7"/>
    <m/>
    <x v="2"/>
    <m/>
    <n v="23"/>
    <n v="90"/>
    <n v="90"/>
    <x v="10"/>
    <s v="Unilatéral"/>
    <m/>
    <m/>
    <n v="0"/>
  </r>
  <r>
    <x v="168"/>
    <x v="18"/>
    <n v="1"/>
    <n v="0"/>
    <n v="1"/>
    <n v="0"/>
    <n v="5"/>
    <n v="5"/>
    <m/>
    <x v="2"/>
    <m/>
    <n v="14"/>
    <n v="90"/>
    <n v="90"/>
    <x v="10"/>
    <s v="Unilatéral"/>
    <m/>
    <m/>
    <n v="0"/>
  </r>
  <r>
    <x v="168"/>
    <x v="18"/>
    <n v="1"/>
    <n v="0"/>
    <n v="1"/>
    <n v="0"/>
    <n v="7"/>
    <n v="7"/>
    <m/>
    <x v="2"/>
    <m/>
    <n v="18"/>
    <n v="90"/>
    <n v="90"/>
    <x v="10"/>
    <s v="Unilatéral"/>
    <m/>
    <m/>
    <n v="0"/>
  </r>
  <r>
    <x v="168"/>
    <x v="38"/>
    <n v="1"/>
    <n v="0"/>
    <n v="1"/>
    <n v="0"/>
    <n v="5"/>
    <n v="5"/>
    <m/>
    <x v="15"/>
    <m/>
    <n v="10"/>
    <n v="10"/>
    <n v="10"/>
    <x v="10"/>
    <s v="SUPER7"/>
    <m/>
    <m/>
    <n v="0"/>
  </r>
  <r>
    <x v="168"/>
    <x v="39"/>
    <n v="1"/>
    <n v="0"/>
    <n v="1"/>
    <n v="0"/>
    <n v="5"/>
    <n v="5"/>
    <m/>
    <x v="16"/>
    <m/>
    <n v="12"/>
    <n v="90"/>
    <n v="90"/>
    <x v="10"/>
    <s v="SUPER7"/>
    <m/>
    <m/>
    <n v="0"/>
  </r>
  <r>
    <x v="168"/>
    <x v="38"/>
    <n v="1"/>
    <n v="0"/>
    <n v="1"/>
    <n v="0"/>
    <n v="6"/>
    <n v="6"/>
    <m/>
    <x v="17"/>
    <m/>
    <n v="8"/>
    <n v="10"/>
    <n v="10"/>
    <x v="10"/>
    <s v="SUPER7"/>
    <m/>
    <m/>
    <n v="0"/>
  </r>
  <r>
    <x v="168"/>
    <x v="39"/>
    <n v="1"/>
    <n v="0"/>
    <n v="1"/>
    <n v="0"/>
    <n v="6"/>
    <n v="6"/>
    <m/>
    <x v="18"/>
    <m/>
    <n v="12"/>
    <n v="90"/>
    <n v="90"/>
    <x v="10"/>
    <s v="SUPER7"/>
    <m/>
    <m/>
    <n v="0"/>
  </r>
  <r>
    <x v="168"/>
    <x v="32"/>
    <n v="1"/>
    <n v="0"/>
    <n v="1"/>
    <n v="0"/>
    <n v="5"/>
    <n v="5"/>
    <m/>
    <x v="14"/>
    <m/>
    <n v="0"/>
    <n v="120"/>
    <n v="120"/>
    <x v="10"/>
    <m/>
    <m/>
    <m/>
    <n v="0"/>
  </r>
  <r>
    <x v="168"/>
    <x v="32"/>
    <n v="1"/>
    <n v="0"/>
    <n v="1"/>
    <n v="0"/>
    <n v="6"/>
    <n v="6"/>
    <m/>
    <x v="14"/>
    <m/>
    <n v="0"/>
    <n v="120"/>
    <n v="120"/>
    <x v="10"/>
    <m/>
    <m/>
    <m/>
    <n v="0"/>
  </r>
  <r>
    <x v="168"/>
    <x v="32"/>
    <n v="1"/>
    <n v="0"/>
    <n v="1"/>
    <n v="0"/>
    <n v="7"/>
    <n v="7"/>
    <m/>
    <x v="14"/>
    <m/>
    <n v="0"/>
    <n v="1"/>
    <n v="1"/>
    <x v="10"/>
    <m/>
    <m/>
    <m/>
    <n v="0"/>
  </r>
  <r>
    <x v="169"/>
    <x v="0"/>
    <n v="1"/>
    <n v="0"/>
    <n v="1"/>
    <n v="0"/>
    <n v="5"/>
    <n v="5"/>
    <n v="2"/>
    <x v="7"/>
    <n v="30"/>
    <n v="30"/>
    <n v="90"/>
    <n v="90"/>
    <x v="10"/>
    <m/>
    <m/>
    <m/>
    <n v="0"/>
  </r>
  <r>
    <x v="169"/>
    <x v="0"/>
    <n v="1"/>
    <n v="0"/>
    <n v="1"/>
    <n v="0"/>
    <n v="5"/>
    <n v="5"/>
    <n v="2"/>
    <x v="7"/>
    <n v="40"/>
    <n v="40"/>
    <n v="90"/>
    <n v="90"/>
    <x v="10"/>
    <m/>
    <m/>
    <m/>
    <n v="0"/>
  </r>
  <r>
    <x v="169"/>
    <x v="0"/>
    <n v="1"/>
    <n v="0"/>
    <n v="1"/>
    <n v="0"/>
    <n v="5"/>
    <n v="5"/>
    <n v="2"/>
    <x v="7"/>
    <n v="50"/>
    <n v="50"/>
    <n v="120"/>
    <n v="120"/>
    <x v="10"/>
    <m/>
    <m/>
    <m/>
    <n v="0"/>
  </r>
  <r>
    <x v="169"/>
    <x v="0"/>
    <n v="1"/>
    <n v="0"/>
    <n v="1"/>
    <n v="0"/>
    <n v="6.5"/>
    <n v="5"/>
    <n v="2"/>
    <x v="7"/>
    <n v="55"/>
    <n v="55"/>
    <n v="180"/>
    <n v="180"/>
    <x v="10"/>
    <m/>
    <m/>
    <m/>
    <n v="0"/>
  </r>
  <r>
    <x v="169"/>
    <x v="0"/>
    <n v="1"/>
    <n v="0"/>
    <n v="1"/>
    <n v="0"/>
    <n v="7"/>
    <n v="5.5"/>
    <n v="2"/>
    <x v="7"/>
    <n v="60"/>
    <n v="60"/>
    <n v="180"/>
    <n v="180"/>
    <x v="10"/>
    <m/>
    <m/>
    <m/>
    <n v="0"/>
  </r>
  <r>
    <x v="169"/>
    <x v="0"/>
    <n v="1"/>
    <n v="0"/>
    <n v="1"/>
    <n v="0"/>
    <n v="7.5"/>
    <n v="6.5"/>
    <n v="2"/>
    <x v="7"/>
    <n v="62.5"/>
    <n v="62.5"/>
    <n v="180"/>
    <n v="180"/>
    <x v="10"/>
    <m/>
    <m/>
    <m/>
    <n v="0"/>
  </r>
  <r>
    <x v="169"/>
    <x v="40"/>
    <n v="1"/>
    <n v="0"/>
    <n v="1"/>
    <n v="0"/>
    <n v="5"/>
    <n v="5"/>
    <m/>
    <x v="0"/>
    <m/>
    <n v="11.3"/>
    <n v="10"/>
    <n v="10"/>
    <x v="10"/>
    <s v="SUPER7"/>
    <m/>
    <m/>
    <n v="0"/>
  </r>
  <r>
    <x v="169"/>
    <x v="41"/>
    <n v="1"/>
    <n v="0"/>
    <n v="1"/>
    <n v="0"/>
    <n v="5"/>
    <n v="5"/>
    <m/>
    <x v="1"/>
    <m/>
    <n v="11.3"/>
    <n v="90"/>
    <n v="90"/>
    <x v="10"/>
    <s v="SUPER7"/>
    <m/>
    <m/>
    <n v="0"/>
  </r>
  <r>
    <x v="169"/>
    <x v="40"/>
    <n v="1"/>
    <n v="0"/>
    <n v="1"/>
    <n v="0"/>
    <n v="7"/>
    <n v="7"/>
    <m/>
    <x v="0"/>
    <m/>
    <n v="14"/>
    <n v="10"/>
    <n v="10"/>
    <x v="10"/>
    <s v="SUPER7"/>
    <m/>
    <m/>
    <n v="0"/>
  </r>
  <r>
    <x v="169"/>
    <x v="41"/>
    <n v="1"/>
    <n v="0"/>
    <n v="1"/>
    <n v="0"/>
    <n v="7"/>
    <n v="7"/>
    <m/>
    <x v="1"/>
    <m/>
    <n v="14"/>
    <n v="120"/>
    <n v="120"/>
    <x v="10"/>
    <s v="SUPER7"/>
    <m/>
    <m/>
    <n v="0"/>
  </r>
  <r>
    <x v="169"/>
    <x v="36"/>
    <n v="1"/>
    <n v="0"/>
    <n v="1"/>
    <n v="0"/>
    <n v="5"/>
    <n v="5"/>
    <m/>
    <x v="2"/>
    <m/>
    <n v="52"/>
    <n v="10"/>
    <n v="10"/>
    <x v="10"/>
    <s v="SUPER7"/>
    <m/>
    <m/>
    <n v="0"/>
  </r>
  <r>
    <x v="169"/>
    <x v="37"/>
    <n v="1"/>
    <n v="0"/>
    <n v="1"/>
    <n v="0"/>
    <n v="5"/>
    <n v="5"/>
    <m/>
    <x v="2"/>
    <m/>
    <n v="45"/>
    <n v="90"/>
    <n v="90"/>
    <x v="10"/>
    <s v="SUPER7"/>
    <m/>
    <m/>
    <n v="0"/>
  </r>
  <r>
    <x v="169"/>
    <x v="36"/>
    <n v="1"/>
    <n v="0"/>
    <n v="1"/>
    <n v="0"/>
    <n v="6"/>
    <n v="6"/>
    <m/>
    <x v="1"/>
    <m/>
    <n v="66"/>
    <n v="10"/>
    <n v="10"/>
    <x v="10"/>
    <s v="SUPER7"/>
    <m/>
    <m/>
    <n v="0"/>
  </r>
  <r>
    <x v="169"/>
    <x v="37"/>
    <n v="1"/>
    <n v="0"/>
    <n v="1"/>
    <n v="0"/>
    <n v="6"/>
    <n v="6"/>
    <m/>
    <x v="1"/>
    <m/>
    <n v="52"/>
    <n v="90"/>
    <n v="90"/>
    <x v="10"/>
    <s v="SUPER7"/>
    <m/>
    <m/>
    <n v="0"/>
  </r>
  <r>
    <x v="169"/>
    <x v="36"/>
    <n v="1"/>
    <n v="0"/>
    <n v="1"/>
    <n v="0"/>
    <n v="7"/>
    <n v="7"/>
    <m/>
    <x v="1"/>
    <m/>
    <n v="66"/>
    <n v="10"/>
    <n v="10"/>
    <x v="10"/>
    <s v="SUPER7"/>
    <m/>
    <m/>
    <n v="0"/>
  </r>
  <r>
    <x v="169"/>
    <x v="37"/>
    <n v="1"/>
    <n v="0"/>
    <n v="1"/>
    <n v="0"/>
    <n v="7"/>
    <n v="7"/>
    <m/>
    <x v="10"/>
    <m/>
    <n v="52"/>
    <n v="120"/>
    <n v="120"/>
    <x v="10"/>
    <s v="SUPER7"/>
    <m/>
    <m/>
    <n v="0"/>
  </r>
  <r>
    <x v="169"/>
    <x v="1"/>
    <n v="1"/>
    <n v="0"/>
    <n v="1"/>
    <n v="0"/>
    <n v="5"/>
    <n v="5"/>
    <m/>
    <x v="2"/>
    <m/>
    <n v="45"/>
    <n v="90"/>
    <n v="90"/>
    <x v="10"/>
    <m/>
    <m/>
    <m/>
    <n v="0"/>
  </r>
  <r>
    <x v="169"/>
    <x v="1"/>
    <n v="1"/>
    <n v="0"/>
    <n v="1"/>
    <n v="0"/>
    <n v="6"/>
    <n v="6"/>
    <m/>
    <x v="1"/>
    <m/>
    <n v="52"/>
    <n v="90"/>
    <n v="90"/>
    <x v="10"/>
    <m/>
    <m/>
    <m/>
    <n v="0"/>
  </r>
  <r>
    <x v="169"/>
    <x v="1"/>
    <n v="1"/>
    <n v="0"/>
    <n v="1"/>
    <n v="0"/>
    <n v="7"/>
    <n v="7"/>
    <m/>
    <x v="1"/>
    <m/>
    <n v="52"/>
    <n v="1"/>
    <n v="1"/>
    <x v="10"/>
    <m/>
    <m/>
    <m/>
    <n v="0"/>
  </r>
  <r>
    <x v="170"/>
    <x v="4"/>
    <n v="1"/>
    <n v="0"/>
    <n v="1"/>
    <n v="0"/>
    <n v="5.5"/>
    <n v="5"/>
    <n v="5"/>
    <x v="3"/>
    <n v="70"/>
    <n v="70"/>
    <n v="90"/>
    <n v="90"/>
    <x v="10"/>
    <s v="RDL"/>
    <m/>
    <m/>
    <n v="0"/>
  </r>
  <r>
    <x v="170"/>
    <x v="4"/>
    <n v="1"/>
    <n v="0"/>
    <n v="1"/>
    <n v="0"/>
    <n v="6"/>
    <n v="5.5"/>
    <n v="4"/>
    <x v="8"/>
    <n v="80"/>
    <n v="80"/>
    <n v="90"/>
    <n v="90"/>
    <x v="10"/>
    <s v="RDL"/>
    <m/>
    <m/>
    <n v="0"/>
  </r>
  <r>
    <x v="170"/>
    <x v="4"/>
    <n v="1"/>
    <n v="0"/>
    <n v="1"/>
    <n v="0"/>
    <n v="6"/>
    <n v="6.5"/>
    <n v="4"/>
    <x v="8"/>
    <n v="90"/>
    <n v="90"/>
    <n v="120"/>
    <n v="120"/>
    <x v="10"/>
    <s v="RDL"/>
    <m/>
    <m/>
    <n v="0"/>
  </r>
  <r>
    <x v="170"/>
    <x v="4"/>
    <n v="1"/>
    <n v="0"/>
    <n v="1"/>
    <n v="0"/>
    <n v="6.5"/>
    <n v="7.5"/>
    <n v="4"/>
    <x v="8"/>
    <n v="100"/>
    <n v="100"/>
    <n v="180"/>
    <n v="180"/>
    <x v="10"/>
    <s v="RDL"/>
    <m/>
    <m/>
    <n v="0"/>
  </r>
  <r>
    <x v="170"/>
    <x v="4"/>
    <n v="1"/>
    <n v="0"/>
    <n v="1"/>
    <n v="0"/>
    <n v="7"/>
    <n v="8"/>
    <n v="4"/>
    <x v="8"/>
    <n v="110"/>
    <n v="110"/>
    <n v="180"/>
    <n v="180"/>
    <x v="10"/>
    <s v="RDL"/>
    <m/>
    <m/>
    <n v="0"/>
  </r>
  <r>
    <x v="170"/>
    <x v="31"/>
    <n v="1"/>
    <n v="0"/>
    <n v="1"/>
    <n v="0"/>
    <n v="5"/>
    <n v="5"/>
    <m/>
    <x v="1"/>
    <m/>
    <n v="16"/>
    <n v="120"/>
    <n v="120"/>
    <x v="10"/>
    <m/>
    <m/>
    <m/>
    <n v="0"/>
  </r>
  <r>
    <x v="170"/>
    <x v="31"/>
    <n v="1"/>
    <n v="0"/>
    <n v="1"/>
    <n v="0"/>
    <n v="5"/>
    <n v="5"/>
    <m/>
    <x v="1"/>
    <m/>
    <n v="16"/>
    <n v="120"/>
    <n v="120"/>
    <x v="10"/>
    <m/>
    <m/>
    <m/>
    <n v="0"/>
  </r>
  <r>
    <x v="170"/>
    <x v="31"/>
    <n v="1"/>
    <n v="0"/>
    <n v="1"/>
    <n v="0"/>
    <n v="6"/>
    <n v="6"/>
    <m/>
    <x v="1"/>
    <m/>
    <n v="18"/>
    <n v="120"/>
    <n v="120"/>
    <x v="10"/>
    <m/>
    <m/>
    <m/>
    <n v="0"/>
  </r>
  <r>
    <x v="170"/>
    <x v="31"/>
    <n v="1"/>
    <n v="0"/>
    <n v="1"/>
    <n v="0"/>
    <n v="6"/>
    <n v="6"/>
    <m/>
    <x v="1"/>
    <m/>
    <n v="18"/>
    <n v="120"/>
    <n v="120"/>
    <x v="10"/>
    <m/>
    <m/>
    <m/>
    <n v="0"/>
  </r>
  <r>
    <x v="170"/>
    <x v="7"/>
    <n v="1"/>
    <n v="0"/>
    <n v="1"/>
    <n v="0"/>
    <n v="5"/>
    <n v="5"/>
    <m/>
    <x v="2"/>
    <m/>
    <n v="20"/>
    <n v="120"/>
    <n v="120"/>
    <x v="10"/>
    <m/>
    <m/>
    <m/>
    <n v="0"/>
  </r>
  <r>
    <x v="170"/>
    <x v="7"/>
    <n v="1"/>
    <n v="0"/>
    <n v="1"/>
    <n v="0"/>
    <n v="5"/>
    <n v="5"/>
    <m/>
    <x v="2"/>
    <m/>
    <n v="20"/>
    <n v="120"/>
    <n v="120"/>
    <x v="10"/>
    <m/>
    <m/>
    <m/>
    <n v="0"/>
  </r>
  <r>
    <x v="170"/>
    <x v="7"/>
    <n v="1"/>
    <n v="0"/>
    <n v="1"/>
    <n v="0"/>
    <n v="6"/>
    <n v="6"/>
    <m/>
    <x v="2"/>
    <m/>
    <n v="20"/>
    <n v="120"/>
    <n v="120"/>
    <x v="10"/>
    <m/>
    <m/>
    <m/>
    <n v="0"/>
  </r>
  <r>
    <x v="170"/>
    <x v="42"/>
    <n v="1"/>
    <n v="0"/>
    <n v="1"/>
    <n v="0"/>
    <n v="5"/>
    <n v="5"/>
    <m/>
    <x v="14"/>
    <m/>
    <n v="0"/>
    <n v="120"/>
    <n v="120"/>
    <x v="10"/>
    <m/>
    <m/>
    <m/>
    <n v="0"/>
  </r>
  <r>
    <x v="170"/>
    <x v="42"/>
    <n v="1"/>
    <n v="0"/>
    <n v="1"/>
    <n v="0"/>
    <n v="5"/>
    <n v="5"/>
    <m/>
    <x v="14"/>
    <m/>
    <n v="0"/>
    <n v="120"/>
    <n v="120"/>
    <x v="10"/>
    <m/>
    <m/>
    <m/>
    <n v="0"/>
  </r>
  <r>
    <x v="170"/>
    <x v="42"/>
    <n v="1"/>
    <n v="0"/>
    <n v="1"/>
    <n v="0"/>
    <n v="6"/>
    <n v="6"/>
    <m/>
    <x v="14"/>
    <m/>
    <n v="0"/>
    <n v="1"/>
    <n v="1"/>
    <x v="10"/>
    <m/>
    <m/>
    <m/>
    <n v="0"/>
  </r>
  <r>
    <x v="171"/>
    <x v="10"/>
    <n v="1"/>
    <n v="0"/>
    <n v="1"/>
    <n v="0"/>
    <n v="5"/>
    <n v="5"/>
    <n v="5"/>
    <x v="3"/>
    <n v="70"/>
    <n v="70"/>
    <n v="90"/>
    <n v="90"/>
    <x v="11"/>
    <m/>
    <m/>
    <m/>
    <n v="0"/>
  </r>
  <r>
    <x v="171"/>
    <x v="10"/>
    <n v="1"/>
    <n v="0"/>
    <n v="1"/>
    <n v="0"/>
    <n v="5.5"/>
    <n v="5"/>
    <n v="4"/>
    <x v="8"/>
    <n v="100"/>
    <n v="100"/>
    <n v="180"/>
    <n v="180"/>
    <x v="11"/>
    <m/>
    <m/>
    <m/>
    <n v="0"/>
  </r>
  <r>
    <x v="171"/>
    <x v="10"/>
    <n v="1"/>
    <n v="0"/>
    <n v="1"/>
    <n v="0"/>
    <n v="6"/>
    <n v="6"/>
    <n v="3"/>
    <x v="6"/>
    <n v="115"/>
    <n v="115"/>
    <n v="180"/>
    <n v="180"/>
    <x v="11"/>
    <m/>
    <m/>
    <m/>
    <n v="0"/>
  </r>
  <r>
    <x v="171"/>
    <x v="10"/>
    <n v="1"/>
    <n v="0"/>
    <n v="1"/>
    <n v="0"/>
    <n v="7"/>
    <n v="6.5"/>
    <n v="2"/>
    <x v="7"/>
    <n v="125"/>
    <n v="125"/>
    <n v="300"/>
    <n v="300"/>
    <x v="11"/>
    <m/>
    <m/>
    <m/>
    <n v="0"/>
  </r>
  <r>
    <x v="171"/>
    <x v="10"/>
    <n v="1"/>
    <n v="0"/>
    <n v="1"/>
    <n v="0"/>
    <n v="8"/>
    <n v="7"/>
    <n v="1"/>
    <x v="9"/>
    <n v="135"/>
    <n v="135"/>
    <n v="600"/>
    <n v="600"/>
    <x v="11"/>
    <m/>
    <m/>
    <m/>
    <n v="0"/>
  </r>
  <r>
    <x v="171"/>
    <x v="10"/>
    <n v="1"/>
    <n v="0"/>
    <n v="1"/>
    <n v="0"/>
    <n v="9"/>
    <n v="7.5"/>
    <n v="1"/>
    <x v="9"/>
    <n v="145"/>
    <n v="135"/>
    <n v="600"/>
    <n v="600"/>
    <x v="11"/>
    <m/>
    <m/>
    <m/>
    <n v="0"/>
  </r>
  <r>
    <x v="171"/>
    <x v="10"/>
    <n v="1"/>
    <n v="0"/>
    <n v="1"/>
    <n v="0"/>
    <n v="10"/>
    <n v="8.5"/>
    <n v="1"/>
    <x v="9"/>
    <n v="155"/>
    <n v="147.5"/>
    <n v="1200"/>
    <n v="1200"/>
    <x v="11"/>
    <m/>
    <m/>
    <m/>
    <n v="0"/>
  </r>
  <r>
    <x v="171"/>
    <x v="0"/>
    <n v="1"/>
    <n v="0"/>
    <n v="1"/>
    <n v="0"/>
    <n v="5"/>
    <n v="5"/>
    <n v="5"/>
    <x v="6"/>
    <n v="40"/>
    <n v="40"/>
    <n v="90"/>
    <n v="90"/>
    <x v="11"/>
    <m/>
    <m/>
    <m/>
    <n v="0"/>
  </r>
  <r>
    <x v="171"/>
    <x v="0"/>
    <n v="1"/>
    <n v="0"/>
    <n v="1"/>
    <n v="0"/>
    <n v="5"/>
    <n v="5"/>
    <n v="4"/>
    <x v="6"/>
    <n v="50"/>
    <n v="50"/>
    <n v="90"/>
    <n v="90"/>
    <x v="11"/>
    <m/>
    <m/>
    <m/>
    <n v="0"/>
  </r>
  <r>
    <x v="171"/>
    <x v="0"/>
    <n v="1"/>
    <n v="0"/>
    <n v="1"/>
    <n v="0"/>
    <n v="6"/>
    <n v="5.5"/>
    <n v="3"/>
    <x v="6"/>
    <n v="60"/>
    <n v="60"/>
    <n v="120"/>
    <n v="120"/>
    <x v="11"/>
    <m/>
    <m/>
    <m/>
    <n v="0"/>
  </r>
  <r>
    <x v="171"/>
    <x v="0"/>
    <n v="1"/>
    <n v="0"/>
    <n v="1"/>
    <n v="0"/>
    <n v="7"/>
    <n v="6.5"/>
    <n v="2"/>
    <x v="9"/>
    <n v="65"/>
    <n v="65"/>
    <n v="180"/>
    <n v="180"/>
    <x v="11"/>
    <m/>
    <m/>
    <m/>
    <n v="0"/>
  </r>
  <r>
    <x v="171"/>
    <x v="0"/>
    <n v="1"/>
    <n v="0"/>
    <n v="1"/>
    <n v="0"/>
    <n v="8"/>
    <n v="7"/>
    <n v="1"/>
    <x v="9"/>
    <n v="70"/>
    <n v="70"/>
    <n v="300"/>
    <n v="300"/>
    <x v="11"/>
    <m/>
    <m/>
    <m/>
    <n v="0"/>
  </r>
  <r>
    <x v="171"/>
    <x v="0"/>
    <n v="1"/>
    <n v="0"/>
    <n v="1"/>
    <n v="0"/>
    <n v="8.5"/>
    <n v="7.5"/>
    <n v="1"/>
    <x v="9"/>
    <n v="72.5"/>
    <n v="72.5"/>
    <n v="600"/>
    <n v="600"/>
    <x v="11"/>
    <m/>
    <m/>
    <m/>
    <n v="0"/>
  </r>
  <r>
    <x v="171"/>
    <x v="0"/>
    <n v="1"/>
    <n v="0"/>
    <n v="1"/>
    <n v="0"/>
    <n v="9"/>
    <n v="8"/>
    <n v="1"/>
    <x v="9"/>
    <n v="75"/>
    <n v="75"/>
    <n v="600"/>
    <n v="600"/>
    <x v="11"/>
    <m/>
    <m/>
    <m/>
    <n v="0"/>
  </r>
  <r>
    <x v="171"/>
    <x v="0"/>
    <n v="1"/>
    <n v="0"/>
    <n v="1"/>
    <n v="0"/>
    <n v="10"/>
    <n v="9"/>
    <n v="1"/>
    <x v="9"/>
    <n v="77.5"/>
    <n v="77.5"/>
    <n v="1200"/>
    <n v="1200"/>
    <x v="11"/>
    <m/>
    <m/>
    <m/>
    <n v="0"/>
  </r>
  <r>
    <x v="171"/>
    <x v="4"/>
    <n v="1"/>
    <n v="0"/>
    <n v="1"/>
    <n v="0"/>
    <n v="5"/>
    <n v="5"/>
    <n v="4"/>
    <x v="8"/>
    <n v="70"/>
    <n v="70"/>
    <n v="90"/>
    <n v="90"/>
    <x v="11"/>
    <m/>
    <m/>
    <m/>
    <n v="0"/>
  </r>
  <r>
    <x v="171"/>
    <x v="4"/>
    <n v="1"/>
    <n v="0"/>
    <n v="1"/>
    <n v="0"/>
    <n v="5"/>
    <n v="5"/>
    <n v="3"/>
    <x v="6"/>
    <n v="100"/>
    <n v="100"/>
    <n v="120"/>
    <n v="120"/>
    <x v="11"/>
    <m/>
    <m/>
    <m/>
    <n v="0"/>
  </r>
  <r>
    <x v="171"/>
    <x v="4"/>
    <n v="1"/>
    <n v="0"/>
    <n v="1"/>
    <n v="0"/>
    <n v="6"/>
    <n v="6.5"/>
    <n v="2"/>
    <x v="7"/>
    <n v="120"/>
    <n v="120"/>
    <n v="120"/>
    <n v="120"/>
    <x v="11"/>
    <m/>
    <m/>
    <m/>
    <n v="0"/>
  </r>
  <r>
    <x v="171"/>
    <x v="4"/>
    <n v="1"/>
    <n v="0"/>
    <n v="1"/>
    <n v="0"/>
    <n v="7"/>
    <n v="6"/>
    <n v="1"/>
    <x v="9"/>
    <n v="130"/>
    <n v="130"/>
    <n v="180"/>
    <n v="180"/>
    <x v="11"/>
    <m/>
    <m/>
    <m/>
    <n v="0"/>
  </r>
  <r>
    <x v="171"/>
    <x v="4"/>
    <n v="1"/>
    <n v="0"/>
    <n v="1"/>
    <n v="0"/>
    <n v="8"/>
    <n v="7"/>
    <n v="1"/>
    <x v="9"/>
    <n v="140"/>
    <n v="140"/>
    <n v="300"/>
    <n v="300"/>
    <x v="11"/>
    <m/>
    <m/>
    <m/>
    <n v="0"/>
  </r>
  <r>
    <x v="171"/>
    <x v="4"/>
    <n v="1"/>
    <n v="0"/>
    <n v="1"/>
    <n v="0"/>
    <n v="8.5"/>
    <n v="8.5"/>
    <n v="1"/>
    <x v="9"/>
    <n v="147.5"/>
    <n v="147.5"/>
    <n v="600"/>
    <n v="600"/>
    <x v="11"/>
    <m/>
    <m/>
    <m/>
    <n v="0"/>
  </r>
  <r>
    <x v="171"/>
    <x v="4"/>
    <n v="1"/>
    <n v="0"/>
    <n v="1"/>
    <n v="0"/>
    <n v="9"/>
    <n v="9"/>
    <n v="1"/>
    <x v="9"/>
    <n v="157.5"/>
    <n v="157.5"/>
    <n v="600"/>
    <n v="600"/>
    <x v="11"/>
    <m/>
    <m/>
    <m/>
    <n v="0"/>
  </r>
  <r>
    <x v="171"/>
    <x v="4"/>
    <n v="1"/>
    <n v="0"/>
    <n v="1"/>
    <n v="0"/>
    <n v="10"/>
    <n v="10"/>
    <n v="1"/>
    <x v="9"/>
    <n v="167.5"/>
    <n v="167.5"/>
    <n v="1"/>
    <n v="1"/>
    <x v="11"/>
    <m/>
    <m/>
    <m/>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71">
  <r>
    <x v="0"/>
    <x v="0"/>
    <n v="1"/>
    <n v="0"/>
    <n v="1"/>
    <n v="0"/>
    <n v="9"/>
    <n v="9"/>
    <n v="12"/>
    <x v="0"/>
    <n v="20"/>
    <n v="20"/>
    <n v="120"/>
    <n v="120"/>
    <x v="0"/>
    <m/>
    <m/>
    <m/>
    <n v="0"/>
  </r>
  <r>
    <x v="0"/>
    <x v="0"/>
    <n v="1"/>
    <n v="0"/>
    <n v="1"/>
    <n v="0"/>
    <n v="9"/>
    <n v="9"/>
    <n v="8"/>
    <x v="1"/>
    <n v="40"/>
    <n v="40"/>
    <n v="120"/>
    <n v="120"/>
    <x v="0"/>
    <m/>
    <m/>
    <m/>
    <n v="0"/>
  </r>
  <r>
    <x v="0"/>
    <x v="0"/>
    <n v="1"/>
    <n v="0"/>
    <n v="1"/>
    <n v="0"/>
    <n v="9"/>
    <n v="9"/>
    <n v="8"/>
    <x v="1"/>
    <n v="40"/>
    <n v="40"/>
    <n v="120"/>
    <n v="120"/>
    <x v="0"/>
    <m/>
    <m/>
    <m/>
    <n v="0"/>
  </r>
  <r>
    <x v="0"/>
    <x v="0"/>
    <n v="1"/>
    <n v="0"/>
    <n v="1"/>
    <n v="0"/>
    <n v="9"/>
    <n v="9"/>
    <n v="8"/>
    <x v="1"/>
    <n v="40"/>
    <n v="40"/>
    <n v="120"/>
    <n v="120"/>
    <x v="0"/>
    <m/>
    <m/>
    <m/>
    <n v="0"/>
  </r>
  <r>
    <x v="0"/>
    <x v="1"/>
    <n v="1"/>
    <n v="0"/>
    <n v="1"/>
    <n v="0"/>
    <n v="9"/>
    <n v="9"/>
    <n v="10"/>
    <x v="2"/>
    <n v="32"/>
    <n v="32"/>
    <n v="120"/>
    <n v="120"/>
    <x v="0"/>
    <m/>
    <m/>
    <m/>
    <n v="0"/>
  </r>
  <r>
    <x v="0"/>
    <x v="1"/>
    <n v="1"/>
    <n v="0"/>
    <n v="1"/>
    <n v="0"/>
    <n v="9"/>
    <n v="9"/>
    <n v="10"/>
    <x v="2"/>
    <n v="32"/>
    <n v="32"/>
    <n v="120"/>
    <n v="120"/>
    <x v="0"/>
    <m/>
    <m/>
    <m/>
    <n v="0"/>
  </r>
  <r>
    <x v="0"/>
    <x v="1"/>
    <n v="1"/>
    <n v="0"/>
    <n v="1"/>
    <n v="0"/>
    <n v="9"/>
    <n v="9"/>
    <n v="10"/>
    <x v="2"/>
    <n v="32"/>
    <n v="32"/>
    <n v="120"/>
    <n v="120"/>
    <x v="0"/>
    <m/>
    <m/>
    <m/>
    <n v="0"/>
  </r>
  <r>
    <x v="0"/>
    <x v="2"/>
    <n v="1"/>
    <n v="0"/>
    <n v="1"/>
    <n v="0"/>
    <n v="9"/>
    <n v="9"/>
    <n v="8"/>
    <x v="1"/>
    <n v="8"/>
    <n v="8"/>
    <n v="120"/>
    <n v="120"/>
    <x v="0"/>
    <m/>
    <m/>
    <m/>
    <n v="0"/>
  </r>
  <r>
    <x v="0"/>
    <x v="2"/>
    <n v="1"/>
    <n v="0"/>
    <n v="1"/>
    <n v="0"/>
    <n v="9"/>
    <n v="9"/>
    <n v="8"/>
    <x v="1"/>
    <n v="8"/>
    <n v="8"/>
    <n v="120"/>
    <n v="120"/>
    <x v="0"/>
    <m/>
    <m/>
    <m/>
    <n v="0"/>
  </r>
  <r>
    <x v="0"/>
    <x v="2"/>
    <n v="1"/>
    <n v="0"/>
    <n v="1"/>
    <n v="0"/>
    <n v="9"/>
    <n v="9"/>
    <n v="8"/>
    <x v="1"/>
    <n v="8"/>
    <n v="8"/>
    <n v="120"/>
    <n v="120"/>
    <x v="0"/>
    <m/>
    <m/>
    <m/>
    <n v="0"/>
  </r>
  <r>
    <x v="0"/>
    <x v="3"/>
    <n v="1"/>
    <n v="0"/>
    <n v="1"/>
    <n v="0"/>
    <n v="9"/>
    <n v="9"/>
    <n v="12"/>
    <x v="0"/>
    <n v="4"/>
    <n v="4"/>
    <n v="120"/>
    <n v="120"/>
    <x v="0"/>
    <m/>
    <m/>
    <m/>
    <n v="0"/>
  </r>
  <r>
    <x v="0"/>
    <x v="3"/>
    <n v="1"/>
    <n v="0"/>
    <n v="1"/>
    <n v="0"/>
    <n v="9"/>
    <n v="9"/>
    <n v="12"/>
    <x v="0"/>
    <n v="4"/>
    <n v="4"/>
    <n v="120"/>
    <n v="120"/>
    <x v="0"/>
    <m/>
    <m/>
    <m/>
    <n v="0"/>
  </r>
  <r>
    <x v="1"/>
    <x v="4"/>
    <n v="1"/>
    <n v="0"/>
    <n v="1"/>
    <n v="0"/>
    <n v="9"/>
    <n v="9"/>
    <n v="5"/>
    <x v="3"/>
    <n v="90"/>
    <n v="90"/>
    <n v="120"/>
    <n v="120"/>
    <x v="0"/>
    <m/>
    <m/>
    <m/>
    <n v="0"/>
  </r>
  <r>
    <x v="1"/>
    <x v="4"/>
    <n v="1"/>
    <n v="0"/>
    <n v="1"/>
    <n v="0"/>
    <n v="9"/>
    <n v="9"/>
    <n v="5"/>
    <x v="3"/>
    <n v="90"/>
    <n v="90"/>
    <n v="120"/>
    <n v="120"/>
    <x v="0"/>
    <m/>
    <m/>
    <m/>
    <n v="0"/>
  </r>
  <r>
    <x v="1"/>
    <x v="4"/>
    <n v="1"/>
    <n v="0"/>
    <n v="1"/>
    <n v="0"/>
    <n v="9"/>
    <n v="9"/>
    <n v="5"/>
    <x v="3"/>
    <n v="90"/>
    <n v="90"/>
    <n v="120"/>
    <n v="120"/>
    <x v="0"/>
    <m/>
    <m/>
    <m/>
    <n v="0"/>
  </r>
  <r>
    <x v="1"/>
    <x v="5"/>
    <n v="1"/>
    <n v="0"/>
    <n v="1"/>
    <n v="0"/>
    <n v="9"/>
    <n v="9"/>
    <n v="10"/>
    <x v="2"/>
    <n v="40"/>
    <n v="40"/>
    <n v="120"/>
    <n v="120"/>
    <x v="0"/>
    <m/>
    <m/>
    <m/>
    <n v="0"/>
  </r>
  <r>
    <x v="1"/>
    <x v="5"/>
    <n v="1"/>
    <n v="0"/>
    <n v="1"/>
    <n v="0"/>
    <n v="9"/>
    <n v="9"/>
    <n v="10"/>
    <x v="2"/>
    <n v="40"/>
    <n v="40"/>
    <n v="120"/>
    <n v="120"/>
    <x v="0"/>
    <m/>
    <m/>
    <m/>
    <n v="0"/>
  </r>
  <r>
    <x v="1"/>
    <x v="5"/>
    <n v="1"/>
    <n v="0"/>
    <n v="1"/>
    <n v="0"/>
    <n v="9"/>
    <n v="9"/>
    <n v="10"/>
    <x v="2"/>
    <n v="40"/>
    <n v="40"/>
    <n v="120"/>
    <n v="120"/>
    <x v="0"/>
    <m/>
    <m/>
    <m/>
    <n v="0"/>
  </r>
  <r>
    <x v="1"/>
    <x v="6"/>
    <n v="1"/>
    <n v="0"/>
    <n v="1"/>
    <n v="0"/>
    <n v="9"/>
    <n v="9"/>
    <n v="15"/>
    <x v="4"/>
    <n v="3"/>
    <n v="3"/>
    <n v="120"/>
    <n v="120"/>
    <x v="0"/>
    <m/>
    <m/>
    <m/>
    <n v="0"/>
  </r>
  <r>
    <x v="1"/>
    <x v="6"/>
    <n v="1"/>
    <n v="0"/>
    <n v="1"/>
    <n v="0"/>
    <n v="9"/>
    <n v="9"/>
    <n v="15"/>
    <x v="4"/>
    <n v="3"/>
    <n v="3"/>
    <n v="120"/>
    <n v="120"/>
    <x v="0"/>
    <m/>
    <m/>
    <m/>
    <n v="0"/>
  </r>
  <r>
    <x v="1"/>
    <x v="6"/>
    <n v="1"/>
    <n v="0"/>
    <n v="1"/>
    <n v="0"/>
    <n v="9"/>
    <n v="9"/>
    <n v="15"/>
    <x v="4"/>
    <n v="3"/>
    <n v="3"/>
    <n v="120"/>
    <n v="120"/>
    <x v="0"/>
    <m/>
    <m/>
    <m/>
    <n v="0"/>
  </r>
  <r>
    <x v="2"/>
    <x v="4"/>
    <n v="1"/>
    <n v="0"/>
    <n v="1"/>
    <n v="0"/>
    <n v="9"/>
    <n v="9"/>
    <n v="8"/>
    <x v="1"/>
    <n v="60"/>
    <n v="60"/>
    <n v="120"/>
    <n v="120"/>
    <x v="0"/>
    <m/>
    <m/>
    <m/>
    <n v="0"/>
  </r>
  <r>
    <x v="2"/>
    <x v="4"/>
    <n v="1"/>
    <n v="0"/>
    <n v="1"/>
    <n v="0"/>
    <n v="9"/>
    <n v="9"/>
    <n v="6"/>
    <x v="5"/>
    <n v="90"/>
    <n v="90"/>
    <n v="120"/>
    <n v="120"/>
    <x v="0"/>
    <m/>
    <m/>
    <m/>
    <n v="0"/>
  </r>
  <r>
    <x v="2"/>
    <x v="4"/>
    <n v="1"/>
    <n v="0"/>
    <n v="1"/>
    <n v="0"/>
    <n v="9"/>
    <n v="9"/>
    <n v="5"/>
    <x v="3"/>
    <n v="110"/>
    <n v="110"/>
    <n v="120"/>
    <n v="120"/>
    <x v="0"/>
    <m/>
    <m/>
    <m/>
    <n v="0"/>
  </r>
  <r>
    <x v="2"/>
    <x v="4"/>
    <n v="1"/>
    <n v="0"/>
    <n v="1"/>
    <n v="0"/>
    <n v="8"/>
    <n v="8"/>
    <n v="3"/>
    <x v="6"/>
    <n v="120"/>
    <n v="120"/>
    <n v="120"/>
    <n v="120"/>
    <x v="0"/>
    <m/>
    <m/>
    <m/>
    <n v="0"/>
  </r>
  <r>
    <x v="2"/>
    <x v="4"/>
    <n v="1"/>
    <n v="0"/>
    <n v="1"/>
    <n v="0"/>
    <n v="8"/>
    <n v="8"/>
    <n v="3"/>
    <x v="6"/>
    <n v="120"/>
    <n v="120"/>
    <n v="120"/>
    <n v="120"/>
    <x v="0"/>
    <m/>
    <m/>
    <m/>
    <n v="0"/>
  </r>
  <r>
    <x v="2"/>
    <x v="5"/>
    <n v="1"/>
    <n v="0"/>
    <n v="1"/>
    <n v="0"/>
    <n v="9"/>
    <n v="9"/>
    <n v="8"/>
    <x v="1"/>
    <n v="60"/>
    <n v="60"/>
    <n v="120"/>
    <n v="120"/>
    <x v="0"/>
    <m/>
    <m/>
    <m/>
    <n v="0"/>
  </r>
  <r>
    <x v="2"/>
    <x v="5"/>
    <n v="1"/>
    <n v="0"/>
    <n v="1"/>
    <n v="0"/>
    <n v="9"/>
    <n v="9"/>
    <n v="8"/>
    <x v="1"/>
    <n v="60"/>
    <n v="60"/>
    <n v="120"/>
    <n v="120"/>
    <x v="0"/>
    <m/>
    <m/>
    <m/>
    <n v="0"/>
  </r>
  <r>
    <x v="2"/>
    <x v="5"/>
    <n v="1"/>
    <n v="0"/>
    <n v="1"/>
    <n v="0"/>
    <n v="9"/>
    <n v="9"/>
    <n v="8"/>
    <x v="1"/>
    <n v="60"/>
    <n v="60"/>
    <n v="120"/>
    <n v="120"/>
    <x v="0"/>
    <m/>
    <m/>
    <m/>
    <n v="0"/>
  </r>
  <r>
    <x v="2"/>
    <x v="7"/>
    <n v="1"/>
    <n v="0"/>
    <n v="1"/>
    <n v="0"/>
    <n v="9"/>
    <n v="9"/>
    <n v="10"/>
    <x v="2"/>
    <n v="16"/>
    <n v="16"/>
    <n v="120"/>
    <n v="120"/>
    <x v="0"/>
    <m/>
    <m/>
    <m/>
    <n v="0"/>
  </r>
  <r>
    <x v="2"/>
    <x v="7"/>
    <n v="1"/>
    <n v="0"/>
    <n v="1"/>
    <n v="0"/>
    <n v="9"/>
    <n v="9"/>
    <n v="10"/>
    <x v="2"/>
    <n v="16"/>
    <n v="16"/>
    <n v="120"/>
    <n v="120"/>
    <x v="0"/>
    <m/>
    <m/>
    <m/>
    <n v="0"/>
  </r>
  <r>
    <x v="2"/>
    <x v="7"/>
    <n v="1"/>
    <n v="0"/>
    <n v="1"/>
    <n v="0"/>
    <n v="9"/>
    <n v="9"/>
    <n v="10"/>
    <x v="2"/>
    <n v="16"/>
    <n v="16"/>
    <n v="120"/>
    <n v="120"/>
    <x v="0"/>
    <m/>
    <m/>
    <m/>
    <n v="0"/>
  </r>
  <r>
    <x v="2"/>
    <x v="1"/>
    <n v="1"/>
    <n v="0"/>
    <n v="1"/>
    <n v="0"/>
    <n v="9"/>
    <n v="9"/>
    <n v="8"/>
    <x v="1"/>
    <n v="45"/>
    <n v="45"/>
    <n v="120"/>
    <n v="120"/>
    <x v="0"/>
    <m/>
    <m/>
    <m/>
    <n v="0"/>
  </r>
  <r>
    <x v="2"/>
    <x v="1"/>
    <n v="1"/>
    <n v="0"/>
    <n v="1"/>
    <n v="0"/>
    <n v="9"/>
    <n v="9"/>
    <n v="8"/>
    <x v="1"/>
    <n v="45"/>
    <n v="45"/>
    <n v="120"/>
    <n v="120"/>
    <x v="0"/>
    <m/>
    <m/>
    <m/>
    <n v="0"/>
  </r>
  <r>
    <x v="2"/>
    <x v="1"/>
    <n v="1"/>
    <n v="0"/>
    <n v="1"/>
    <n v="0"/>
    <n v="9"/>
    <n v="9"/>
    <n v="8"/>
    <x v="1"/>
    <n v="45"/>
    <n v="45"/>
    <n v="120"/>
    <n v="120"/>
    <x v="0"/>
    <m/>
    <m/>
    <m/>
    <n v="0"/>
  </r>
  <r>
    <x v="3"/>
    <x v="0"/>
    <n v="1"/>
    <n v="0"/>
    <n v="1"/>
    <n v="0"/>
    <n v="9"/>
    <n v="9"/>
    <n v="8"/>
    <x v="1"/>
    <n v="20"/>
    <n v="20"/>
    <n v="120"/>
    <n v="120"/>
    <x v="0"/>
    <m/>
    <m/>
    <m/>
    <n v="0"/>
  </r>
  <r>
    <x v="3"/>
    <x v="0"/>
    <n v="1"/>
    <n v="0"/>
    <n v="1"/>
    <n v="0"/>
    <n v="9"/>
    <n v="9"/>
    <n v="6"/>
    <x v="5"/>
    <n v="40"/>
    <n v="40"/>
    <n v="120"/>
    <n v="120"/>
    <x v="0"/>
    <m/>
    <m/>
    <m/>
    <n v="0"/>
  </r>
  <r>
    <x v="3"/>
    <x v="0"/>
    <n v="1"/>
    <n v="0"/>
    <n v="1"/>
    <n v="0"/>
    <n v="7"/>
    <n v="7"/>
    <n v="6"/>
    <x v="5"/>
    <n v="50"/>
    <n v="50"/>
    <n v="120"/>
    <n v="120"/>
    <x v="0"/>
    <m/>
    <m/>
    <m/>
    <n v="0"/>
  </r>
  <r>
    <x v="3"/>
    <x v="0"/>
    <n v="1"/>
    <n v="0"/>
    <n v="1"/>
    <n v="0"/>
    <n v="7"/>
    <n v="7"/>
    <n v="6"/>
    <x v="5"/>
    <n v="50"/>
    <n v="50"/>
    <n v="120"/>
    <n v="120"/>
    <x v="0"/>
    <m/>
    <m/>
    <m/>
    <n v="0"/>
  </r>
  <r>
    <x v="3"/>
    <x v="0"/>
    <n v="1"/>
    <n v="0"/>
    <n v="1"/>
    <n v="0"/>
    <n v="7"/>
    <n v="7"/>
    <n v="6"/>
    <x v="5"/>
    <n v="50"/>
    <n v="50"/>
    <n v="120"/>
    <n v="120"/>
    <x v="0"/>
    <m/>
    <m/>
    <m/>
    <n v="0"/>
  </r>
  <r>
    <x v="3"/>
    <x v="2"/>
    <n v="1"/>
    <n v="0"/>
    <n v="1"/>
    <n v="0"/>
    <n v="6"/>
    <n v="6"/>
    <n v="10"/>
    <x v="2"/>
    <n v="10"/>
    <n v="10"/>
    <n v="120"/>
    <n v="120"/>
    <x v="0"/>
    <m/>
    <m/>
    <m/>
    <n v="0"/>
  </r>
  <r>
    <x v="3"/>
    <x v="2"/>
    <n v="1"/>
    <n v="0"/>
    <n v="1"/>
    <n v="0"/>
    <n v="6"/>
    <n v="6"/>
    <n v="10"/>
    <x v="2"/>
    <n v="10"/>
    <n v="10"/>
    <n v="120"/>
    <n v="120"/>
    <x v="0"/>
    <m/>
    <m/>
    <m/>
    <n v="0"/>
  </r>
  <r>
    <x v="3"/>
    <x v="2"/>
    <n v="1"/>
    <n v="0"/>
    <n v="1"/>
    <n v="0"/>
    <n v="6"/>
    <n v="6"/>
    <n v="10"/>
    <x v="2"/>
    <n v="10"/>
    <n v="10"/>
    <n v="120"/>
    <n v="120"/>
    <x v="0"/>
    <m/>
    <m/>
    <m/>
    <n v="0"/>
  </r>
  <r>
    <x v="3"/>
    <x v="8"/>
    <n v="1"/>
    <n v="0"/>
    <n v="1"/>
    <n v="0"/>
    <n v="9"/>
    <n v="9"/>
    <n v="15"/>
    <x v="4"/>
    <n v="4"/>
    <n v="4"/>
    <n v="120"/>
    <n v="120"/>
    <x v="0"/>
    <m/>
    <m/>
    <m/>
    <n v="0"/>
  </r>
  <r>
    <x v="3"/>
    <x v="8"/>
    <n v="1"/>
    <n v="0"/>
    <n v="1"/>
    <n v="0"/>
    <n v="9"/>
    <n v="9"/>
    <n v="15"/>
    <x v="4"/>
    <n v="4"/>
    <n v="4"/>
    <n v="120"/>
    <n v="120"/>
    <x v="0"/>
    <m/>
    <m/>
    <m/>
    <n v="0"/>
  </r>
  <r>
    <x v="3"/>
    <x v="8"/>
    <n v="1"/>
    <n v="0"/>
    <n v="1"/>
    <n v="0"/>
    <n v="9"/>
    <n v="9"/>
    <n v="15"/>
    <x v="4"/>
    <n v="4"/>
    <n v="4"/>
    <n v="120"/>
    <n v="120"/>
    <x v="0"/>
    <m/>
    <m/>
    <m/>
    <n v="0"/>
  </r>
  <r>
    <x v="3"/>
    <x v="9"/>
    <n v="1"/>
    <n v="0"/>
    <n v="1"/>
    <n v="0"/>
    <n v="9"/>
    <n v="9"/>
    <n v="12"/>
    <x v="0"/>
    <n v="18"/>
    <n v="18"/>
    <n v="120"/>
    <n v="120"/>
    <x v="0"/>
    <m/>
    <m/>
    <m/>
    <n v="0"/>
  </r>
  <r>
    <x v="3"/>
    <x v="9"/>
    <n v="1"/>
    <n v="0"/>
    <n v="1"/>
    <n v="0"/>
    <n v="9"/>
    <n v="9"/>
    <n v="12"/>
    <x v="0"/>
    <n v="18"/>
    <n v="18"/>
    <n v="120"/>
    <n v="120"/>
    <x v="0"/>
    <m/>
    <m/>
    <m/>
    <n v="0"/>
  </r>
  <r>
    <x v="3"/>
    <x v="9"/>
    <n v="1"/>
    <n v="0"/>
    <n v="1"/>
    <n v="0"/>
    <n v="9"/>
    <n v="9"/>
    <n v="12"/>
    <x v="0"/>
    <n v="18"/>
    <n v="18"/>
    <n v="120"/>
    <n v="120"/>
    <x v="0"/>
    <m/>
    <m/>
    <m/>
    <n v="0"/>
  </r>
  <r>
    <x v="4"/>
    <x v="10"/>
    <n v="1"/>
    <n v="0"/>
    <n v="1"/>
    <n v="0"/>
    <n v="9"/>
    <n v="9"/>
    <n v="10"/>
    <x v="2"/>
    <n v="20"/>
    <n v="20"/>
    <n v="120"/>
    <n v="120"/>
    <x v="0"/>
    <m/>
    <m/>
    <m/>
    <n v="0"/>
  </r>
  <r>
    <x v="4"/>
    <x v="10"/>
    <n v="1"/>
    <n v="0"/>
    <n v="1"/>
    <n v="0"/>
    <n v="9"/>
    <n v="9"/>
    <n v="5"/>
    <x v="3"/>
    <n v="60"/>
    <n v="60"/>
    <n v="120"/>
    <n v="120"/>
    <x v="0"/>
    <m/>
    <m/>
    <m/>
    <n v="0"/>
  </r>
  <r>
    <x v="4"/>
    <x v="10"/>
    <n v="1"/>
    <n v="0"/>
    <n v="1"/>
    <n v="0"/>
    <n v="9"/>
    <n v="9"/>
    <n v="5"/>
    <x v="3"/>
    <n v="80"/>
    <n v="80"/>
    <n v="120"/>
    <n v="120"/>
    <x v="0"/>
    <m/>
    <m/>
    <m/>
    <n v="0"/>
  </r>
  <r>
    <x v="4"/>
    <x v="10"/>
    <n v="1"/>
    <n v="0"/>
    <n v="1"/>
    <n v="0"/>
    <n v="9"/>
    <n v="9"/>
    <n v="5"/>
    <x v="3"/>
    <n v="90"/>
    <n v="90"/>
    <n v="120"/>
    <n v="120"/>
    <x v="0"/>
    <m/>
    <m/>
    <m/>
    <n v="0"/>
  </r>
  <r>
    <x v="4"/>
    <x v="10"/>
    <n v="1"/>
    <n v="0"/>
    <n v="1"/>
    <n v="0"/>
    <n v="9"/>
    <n v="9"/>
    <n v="2"/>
    <x v="7"/>
    <n v="100"/>
    <n v="100"/>
    <n v="120"/>
    <n v="120"/>
    <x v="0"/>
    <m/>
    <m/>
    <m/>
    <n v="0"/>
  </r>
  <r>
    <x v="4"/>
    <x v="10"/>
    <n v="1"/>
    <n v="0"/>
    <n v="1"/>
    <n v="0"/>
    <n v="9"/>
    <n v="9"/>
    <n v="3"/>
    <x v="6"/>
    <n v="105"/>
    <n v="105"/>
    <n v="120"/>
    <n v="120"/>
    <x v="0"/>
    <m/>
    <m/>
    <m/>
    <n v="0"/>
  </r>
  <r>
    <x v="4"/>
    <x v="11"/>
    <n v="1"/>
    <n v="0"/>
    <n v="1"/>
    <n v="0"/>
    <n v="9"/>
    <n v="9"/>
    <n v="10"/>
    <x v="2"/>
    <n v="70"/>
    <n v="70"/>
    <n v="120"/>
    <n v="120"/>
    <x v="0"/>
    <m/>
    <m/>
    <m/>
    <n v="0"/>
  </r>
  <r>
    <x v="4"/>
    <x v="11"/>
    <n v="1"/>
    <n v="0"/>
    <n v="1"/>
    <n v="0"/>
    <n v="9"/>
    <n v="9"/>
    <n v="10"/>
    <x v="2"/>
    <n v="70"/>
    <n v="70"/>
    <n v="120"/>
    <n v="120"/>
    <x v="0"/>
    <m/>
    <m/>
    <m/>
    <n v="0"/>
  </r>
  <r>
    <x v="4"/>
    <x v="11"/>
    <n v="1"/>
    <n v="0"/>
    <n v="1"/>
    <n v="0"/>
    <n v="9"/>
    <n v="9"/>
    <n v="10"/>
    <x v="2"/>
    <n v="70"/>
    <n v="70"/>
    <n v="120"/>
    <n v="120"/>
    <x v="0"/>
    <m/>
    <m/>
    <m/>
    <n v="0"/>
  </r>
  <r>
    <x v="4"/>
    <x v="12"/>
    <n v="1"/>
    <n v="0"/>
    <n v="1"/>
    <n v="0"/>
    <n v="9"/>
    <n v="9"/>
    <n v="10"/>
    <x v="2"/>
    <n v="160"/>
    <n v="160"/>
    <n v="120"/>
    <n v="120"/>
    <x v="0"/>
    <m/>
    <m/>
    <m/>
    <n v="0"/>
  </r>
  <r>
    <x v="4"/>
    <x v="12"/>
    <n v="1"/>
    <n v="0"/>
    <n v="1"/>
    <n v="0"/>
    <n v="9"/>
    <n v="9"/>
    <n v="10"/>
    <x v="2"/>
    <n v="160"/>
    <n v="160"/>
    <n v="120"/>
    <n v="120"/>
    <x v="0"/>
    <m/>
    <m/>
    <m/>
    <n v="0"/>
  </r>
  <r>
    <x v="4"/>
    <x v="12"/>
    <n v="1"/>
    <n v="0"/>
    <n v="1"/>
    <n v="0"/>
    <n v="9"/>
    <n v="9"/>
    <n v="10"/>
    <x v="2"/>
    <n v="160"/>
    <n v="160"/>
    <n v="120"/>
    <n v="120"/>
    <x v="0"/>
    <m/>
    <m/>
    <m/>
    <n v="0"/>
  </r>
  <r>
    <x v="5"/>
    <x v="4"/>
    <n v="1"/>
    <n v="0"/>
    <n v="1"/>
    <n v="0"/>
    <n v="9"/>
    <n v="9"/>
    <n v="8"/>
    <x v="1"/>
    <n v="60"/>
    <n v="60"/>
    <n v="120"/>
    <n v="120"/>
    <x v="0"/>
    <m/>
    <m/>
    <m/>
    <n v="0"/>
  </r>
  <r>
    <x v="5"/>
    <x v="4"/>
    <n v="1"/>
    <n v="0"/>
    <n v="1"/>
    <n v="0"/>
    <n v="9"/>
    <n v="9"/>
    <n v="6"/>
    <x v="5"/>
    <n v="90"/>
    <n v="90"/>
    <n v="120"/>
    <n v="120"/>
    <x v="0"/>
    <m/>
    <m/>
    <m/>
    <n v="0"/>
  </r>
  <r>
    <x v="5"/>
    <x v="4"/>
    <n v="1"/>
    <n v="0"/>
    <n v="1"/>
    <n v="0"/>
    <n v="9"/>
    <n v="9"/>
    <n v="5"/>
    <x v="3"/>
    <n v="110"/>
    <n v="110"/>
    <n v="120"/>
    <n v="120"/>
    <x v="0"/>
    <m/>
    <m/>
    <m/>
    <n v="0"/>
  </r>
  <r>
    <x v="5"/>
    <x v="4"/>
    <n v="1"/>
    <n v="0"/>
    <n v="1"/>
    <n v="0"/>
    <n v="9"/>
    <n v="9"/>
    <n v="5"/>
    <x v="3"/>
    <n v="110"/>
    <n v="110"/>
    <n v="120"/>
    <n v="120"/>
    <x v="0"/>
    <m/>
    <m/>
    <m/>
    <n v="0"/>
  </r>
  <r>
    <x v="5"/>
    <x v="4"/>
    <n v="1"/>
    <n v="0"/>
    <n v="1"/>
    <n v="0"/>
    <n v="9"/>
    <n v="9"/>
    <n v="3"/>
    <x v="6"/>
    <n v="120"/>
    <n v="120"/>
    <n v="120"/>
    <n v="120"/>
    <x v="0"/>
    <m/>
    <m/>
    <m/>
    <n v="0"/>
  </r>
  <r>
    <x v="5"/>
    <x v="4"/>
    <n v="1"/>
    <n v="0"/>
    <n v="1"/>
    <n v="0"/>
    <n v="9"/>
    <n v="9"/>
    <n v="3"/>
    <x v="6"/>
    <n v="120"/>
    <n v="120"/>
    <n v="120"/>
    <n v="120"/>
    <x v="0"/>
    <m/>
    <m/>
    <m/>
    <n v="0"/>
  </r>
  <r>
    <x v="5"/>
    <x v="5"/>
    <n v="1"/>
    <n v="0"/>
    <n v="1"/>
    <n v="0"/>
    <n v="9"/>
    <n v="9"/>
    <n v="10"/>
    <x v="2"/>
    <n v="50"/>
    <n v="50"/>
    <n v="120"/>
    <n v="120"/>
    <x v="0"/>
    <m/>
    <m/>
    <m/>
    <n v="0"/>
  </r>
  <r>
    <x v="5"/>
    <x v="5"/>
    <n v="1"/>
    <n v="0"/>
    <n v="1"/>
    <n v="0"/>
    <n v="9"/>
    <n v="9"/>
    <n v="10"/>
    <x v="2"/>
    <n v="50"/>
    <n v="50"/>
    <n v="120"/>
    <n v="120"/>
    <x v="0"/>
    <m/>
    <m/>
    <m/>
    <n v="0"/>
  </r>
  <r>
    <x v="5"/>
    <x v="5"/>
    <n v="1"/>
    <n v="0"/>
    <n v="1"/>
    <n v="0"/>
    <n v="9"/>
    <n v="9"/>
    <n v="10"/>
    <x v="2"/>
    <n v="50"/>
    <n v="50"/>
    <n v="120"/>
    <n v="120"/>
    <x v="0"/>
    <m/>
    <m/>
    <m/>
    <n v="0"/>
  </r>
  <r>
    <x v="5"/>
    <x v="13"/>
    <n v="1"/>
    <n v="0"/>
    <n v="1"/>
    <n v="0"/>
    <n v="9"/>
    <n v="9"/>
    <n v="12"/>
    <x v="0"/>
    <n v="16"/>
    <n v="16"/>
    <n v="120"/>
    <n v="120"/>
    <x v="0"/>
    <m/>
    <m/>
    <m/>
    <n v="0"/>
  </r>
  <r>
    <x v="5"/>
    <x v="13"/>
    <n v="1"/>
    <n v="0"/>
    <n v="1"/>
    <n v="0"/>
    <n v="9"/>
    <n v="9"/>
    <n v="12"/>
    <x v="0"/>
    <n v="16"/>
    <n v="16"/>
    <n v="120"/>
    <n v="120"/>
    <x v="0"/>
    <m/>
    <m/>
    <m/>
    <n v="0"/>
  </r>
  <r>
    <x v="5"/>
    <x v="13"/>
    <n v="1"/>
    <n v="0"/>
    <n v="1"/>
    <n v="0"/>
    <n v="9"/>
    <n v="9"/>
    <n v="12"/>
    <x v="0"/>
    <n v="16"/>
    <n v="16"/>
    <n v="120"/>
    <n v="120"/>
    <x v="0"/>
    <m/>
    <m/>
    <m/>
    <n v="0"/>
  </r>
  <r>
    <x v="5"/>
    <x v="1"/>
    <n v="1"/>
    <n v="0"/>
    <n v="1"/>
    <n v="0"/>
    <n v="9"/>
    <n v="9"/>
    <n v="8"/>
    <x v="1"/>
    <n v="45"/>
    <n v="45"/>
    <n v="120"/>
    <n v="120"/>
    <x v="0"/>
    <m/>
    <m/>
    <m/>
    <n v="0"/>
  </r>
  <r>
    <x v="5"/>
    <x v="1"/>
    <n v="1"/>
    <n v="0"/>
    <n v="1"/>
    <n v="0"/>
    <n v="9"/>
    <n v="9"/>
    <n v="8"/>
    <x v="1"/>
    <n v="45"/>
    <n v="45"/>
    <n v="120"/>
    <n v="120"/>
    <x v="0"/>
    <m/>
    <m/>
    <m/>
    <n v="0"/>
  </r>
  <r>
    <x v="5"/>
    <x v="1"/>
    <n v="1"/>
    <n v="0"/>
    <n v="1"/>
    <n v="0"/>
    <n v="9"/>
    <n v="9"/>
    <n v="8"/>
    <x v="1"/>
    <n v="45"/>
    <n v="45"/>
    <n v="120"/>
    <n v="120"/>
    <x v="0"/>
    <m/>
    <m/>
    <m/>
    <n v="0"/>
  </r>
  <r>
    <x v="6"/>
    <x v="0"/>
    <n v="1"/>
    <n v="0"/>
    <n v="1"/>
    <n v="0"/>
    <n v="9"/>
    <n v="9"/>
    <n v="8"/>
    <x v="1"/>
    <n v="20"/>
    <n v="20"/>
    <n v="120"/>
    <n v="120"/>
    <x v="0"/>
    <m/>
    <m/>
    <m/>
    <n v="0"/>
  </r>
  <r>
    <x v="6"/>
    <x v="0"/>
    <n v="1"/>
    <n v="0"/>
    <n v="1"/>
    <n v="0"/>
    <n v="9"/>
    <n v="9"/>
    <n v="8"/>
    <x v="1"/>
    <n v="40"/>
    <n v="40"/>
    <n v="120"/>
    <n v="120"/>
    <x v="0"/>
    <m/>
    <m/>
    <m/>
    <n v="0"/>
  </r>
  <r>
    <x v="6"/>
    <x v="0"/>
    <n v="1"/>
    <n v="0"/>
    <n v="1"/>
    <n v="0"/>
    <n v="9"/>
    <n v="9"/>
    <n v="6"/>
    <x v="5"/>
    <n v="50"/>
    <n v="50"/>
    <n v="120"/>
    <n v="120"/>
    <x v="0"/>
    <m/>
    <m/>
    <m/>
    <n v="0"/>
  </r>
  <r>
    <x v="6"/>
    <x v="0"/>
    <n v="1"/>
    <n v="0"/>
    <n v="1"/>
    <n v="0"/>
    <n v="8"/>
    <n v="8"/>
    <n v="5"/>
    <x v="3"/>
    <n v="60"/>
    <n v="60"/>
    <n v="120"/>
    <n v="120"/>
    <x v="0"/>
    <m/>
    <m/>
    <m/>
    <n v="0"/>
  </r>
  <r>
    <x v="6"/>
    <x v="0"/>
    <n v="1"/>
    <n v="0"/>
    <n v="1"/>
    <n v="0"/>
    <n v="8"/>
    <n v="8"/>
    <n v="5"/>
    <x v="3"/>
    <n v="60"/>
    <n v="60"/>
    <n v="120"/>
    <n v="120"/>
    <x v="0"/>
    <m/>
    <m/>
    <m/>
    <n v="0"/>
  </r>
  <r>
    <x v="6"/>
    <x v="0"/>
    <n v="1"/>
    <n v="0"/>
    <n v="1"/>
    <n v="0"/>
    <n v="9"/>
    <n v="9"/>
    <n v="4"/>
    <x v="8"/>
    <n v="60"/>
    <n v="60"/>
    <n v="120"/>
    <n v="120"/>
    <x v="0"/>
    <m/>
    <m/>
    <m/>
    <n v="0"/>
  </r>
  <r>
    <x v="6"/>
    <x v="0"/>
    <n v="1"/>
    <n v="0"/>
    <n v="1"/>
    <n v="0"/>
    <n v="8"/>
    <n v="8"/>
    <n v="8"/>
    <x v="1"/>
    <n v="50"/>
    <n v="50"/>
    <n v="120"/>
    <n v="120"/>
    <x v="0"/>
    <m/>
    <m/>
    <m/>
    <n v="0"/>
  </r>
  <r>
    <x v="6"/>
    <x v="2"/>
    <n v="1"/>
    <n v="0"/>
    <n v="1"/>
    <n v="0"/>
    <n v="6"/>
    <n v="6"/>
    <n v="10"/>
    <x v="2"/>
    <n v="10"/>
    <n v="10"/>
    <n v="120"/>
    <n v="120"/>
    <x v="0"/>
    <m/>
    <m/>
    <m/>
    <n v="0"/>
  </r>
  <r>
    <x v="6"/>
    <x v="2"/>
    <n v="1"/>
    <n v="0"/>
    <n v="1"/>
    <n v="0"/>
    <n v="8"/>
    <n v="8"/>
    <n v="10"/>
    <x v="2"/>
    <n v="14"/>
    <n v="14"/>
    <n v="120"/>
    <n v="120"/>
    <x v="0"/>
    <m/>
    <m/>
    <m/>
    <n v="0"/>
  </r>
  <r>
    <x v="6"/>
    <x v="2"/>
    <n v="1"/>
    <n v="0"/>
    <n v="1"/>
    <n v="0"/>
    <n v="8"/>
    <n v="8"/>
    <n v="10"/>
    <x v="2"/>
    <n v="14"/>
    <n v="14"/>
    <n v="120"/>
    <n v="120"/>
    <x v="0"/>
    <m/>
    <m/>
    <m/>
    <n v="0"/>
  </r>
  <r>
    <x v="6"/>
    <x v="2"/>
    <n v="1"/>
    <n v="0"/>
    <n v="1"/>
    <n v="0"/>
    <n v="8"/>
    <n v="8"/>
    <n v="10"/>
    <x v="2"/>
    <n v="12"/>
    <n v="12"/>
    <n v="120"/>
    <n v="120"/>
    <x v="0"/>
    <m/>
    <m/>
    <m/>
    <n v="0"/>
  </r>
  <r>
    <x v="6"/>
    <x v="14"/>
    <n v="1"/>
    <n v="0"/>
    <n v="1"/>
    <n v="0"/>
    <n v="9"/>
    <n v="9"/>
    <n v="10"/>
    <x v="2"/>
    <n v="23"/>
    <n v="23"/>
    <n v="120"/>
    <n v="120"/>
    <x v="0"/>
    <m/>
    <m/>
    <m/>
    <n v="0"/>
  </r>
  <r>
    <x v="6"/>
    <x v="14"/>
    <n v="1"/>
    <n v="0"/>
    <n v="1"/>
    <n v="0"/>
    <n v="9"/>
    <n v="9"/>
    <n v="10"/>
    <x v="2"/>
    <n v="23"/>
    <n v="23"/>
    <n v="120"/>
    <n v="120"/>
    <x v="0"/>
    <m/>
    <m/>
    <m/>
    <n v="0"/>
  </r>
  <r>
    <x v="6"/>
    <x v="14"/>
    <n v="1"/>
    <n v="0"/>
    <n v="1"/>
    <n v="0"/>
    <n v="9"/>
    <n v="9"/>
    <n v="10"/>
    <x v="2"/>
    <n v="23"/>
    <n v="23"/>
    <n v="120"/>
    <n v="120"/>
    <x v="0"/>
    <m/>
    <m/>
    <m/>
    <n v="0"/>
  </r>
  <r>
    <x v="7"/>
    <x v="10"/>
    <n v="1"/>
    <n v="0"/>
    <n v="1"/>
    <n v="0"/>
    <n v="9"/>
    <n v="9"/>
    <n v="10"/>
    <x v="2"/>
    <n v="20"/>
    <n v="20"/>
    <n v="120"/>
    <n v="120"/>
    <x v="0"/>
    <m/>
    <m/>
    <m/>
    <n v="0"/>
  </r>
  <r>
    <x v="7"/>
    <x v="10"/>
    <n v="1"/>
    <n v="0"/>
    <n v="1"/>
    <n v="0"/>
    <n v="9"/>
    <n v="9"/>
    <n v="5"/>
    <x v="3"/>
    <n v="60"/>
    <n v="60"/>
    <n v="120"/>
    <n v="120"/>
    <x v="0"/>
    <m/>
    <m/>
    <m/>
    <n v="0"/>
  </r>
  <r>
    <x v="7"/>
    <x v="10"/>
    <n v="1"/>
    <n v="0"/>
    <n v="1"/>
    <n v="0"/>
    <n v="9"/>
    <n v="9"/>
    <n v="3"/>
    <x v="6"/>
    <n v="90"/>
    <n v="90"/>
    <n v="120"/>
    <n v="120"/>
    <x v="0"/>
    <m/>
    <m/>
    <m/>
    <n v="0"/>
  </r>
  <r>
    <x v="7"/>
    <x v="10"/>
    <n v="1"/>
    <n v="0"/>
    <n v="1"/>
    <n v="0"/>
    <n v="7"/>
    <n v="7"/>
    <n v="3"/>
    <x v="6"/>
    <n v="100"/>
    <n v="100"/>
    <n v="120"/>
    <n v="120"/>
    <x v="0"/>
    <m/>
    <m/>
    <m/>
    <n v="0"/>
  </r>
  <r>
    <x v="7"/>
    <x v="10"/>
    <n v="1"/>
    <n v="0"/>
    <n v="1"/>
    <n v="0"/>
    <n v="9.5"/>
    <n v="9.5"/>
    <n v="3"/>
    <x v="6"/>
    <n v="105"/>
    <n v="105"/>
    <n v="120"/>
    <n v="120"/>
    <x v="0"/>
    <m/>
    <m/>
    <m/>
    <n v="0"/>
  </r>
  <r>
    <x v="7"/>
    <x v="10"/>
    <n v="1"/>
    <n v="0"/>
    <n v="1"/>
    <n v="0"/>
    <n v="9"/>
    <n v="9"/>
    <n v="5"/>
    <x v="3"/>
    <n v="80"/>
    <n v="80"/>
    <n v="120"/>
    <n v="120"/>
    <x v="0"/>
    <m/>
    <m/>
    <m/>
    <n v="0"/>
  </r>
  <r>
    <x v="7"/>
    <x v="15"/>
    <n v="1"/>
    <n v="0"/>
    <n v="1"/>
    <n v="0"/>
    <n v="9"/>
    <n v="9"/>
    <n v="10"/>
    <x v="2"/>
    <n v="120"/>
    <n v="120"/>
    <n v="120"/>
    <n v="120"/>
    <x v="0"/>
    <m/>
    <m/>
    <m/>
    <n v="0"/>
  </r>
  <r>
    <x v="7"/>
    <x v="15"/>
    <n v="1"/>
    <n v="0"/>
    <n v="1"/>
    <n v="0"/>
    <n v="9"/>
    <n v="9"/>
    <n v="10"/>
    <x v="2"/>
    <n v="120"/>
    <n v="120"/>
    <n v="120"/>
    <n v="120"/>
    <x v="0"/>
    <m/>
    <m/>
    <m/>
    <n v="0"/>
  </r>
  <r>
    <x v="7"/>
    <x v="15"/>
    <n v="1"/>
    <n v="0"/>
    <n v="1"/>
    <n v="0"/>
    <n v="9"/>
    <n v="9"/>
    <n v="10"/>
    <x v="2"/>
    <n v="120"/>
    <n v="120"/>
    <n v="120"/>
    <n v="120"/>
    <x v="0"/>
    <m/>
    <m/>
    <m/>
    <n v="0"/>
  </r>
  <r>
    <x v="7"/>
    <x v="11"/>
    <n v="1"/>
    <n v="0"/>
    <n v="1"/>
    <n v="0"/>
    <n v="9"/>
    <n v="9"/>
    <n v="12"/>
    <x v="0"/>
    <n v="57"/>
    <n v="57"/>
    <n v="120"/>
    <n v="120"/>
    <x v="0"/>
    <m/>
    <m/>
    <m/>
    <n v="0"/>
  </r>
  <r>
    <x v="7"/>
    <x v="11"/>
    <n v="1"/>
    <n v="0"/>
    <n v="1"/>
    <n v="0"/>
    <n v="9"/>
    <n v="9"/>
    <n v="12"/>
    <x v="0"/>
    <n v="57"/>
    <n v="57"/>
    <n v="120"/>
    <n v="120"/>
    <x v="0"/>
    <m/>
    <m/>
    <m/>
    <n v="0"/>
  </r>
  <r>
    <x v="7"/>
    <x v="11"/>
    <n v="1"/>
    <n v="0"/>
    <n v="1"/>
    <n v="0"/>
    <n v="9"/>
    <n v="9"/>
    <n v="12"/>
    <x v="0"/>
    <n v="57"/>
    <n v="57"/>
    <n v="120"/>
    <n v="120"/>
    <x v="0"/>
    <m/>
    <m/>
    <m/>
    <n v="0"/>
  </r>
  <r>
    <x v="7"/>
    <x v="16"/>
    <n v="1"/>
    <n v="0"/>
    <n v="1"/>
    <n v="0"/>
    <n v="9"/>
    <n v="9"/>
    <n v="12"/>
    <x v="0"/>
    <n v="27"/>
    <n v="27"/>
    <n v="120"/>
    <n v="120"/>
    <x v="0"/>
    <m/>
    <m/>
    <m/>
    <n v="0"/>
  </r>
  <r>
    <x v="7"/>
    <x v="16"/>
    <n v="1"/>
    <n v="0"/>
    <n v="1"/>
    <n v="0"/>
    <n v="9"/>
    <n v="9"/>
    <n v="12"/>
    <x v="0"/>
    <n v="27"/>
    <n v="27"/>
    <n v="120"/>
    <n v="120"/>
    <x v="0"/>
    <m/>
    <m/>
    <m/>
    <n v="0"/>
  </r>
  <r>
    <x v="7"/>
    <x v="16"/>
    <n v="1"/>
    <n v="0"/>
    <n v="1"/>
    <n v="0"/>
    <n v="9"/>
    <n v="9"/>
    <n v="12"/>
    <x v="0"/>
    <n v="27"/>
    <n v="27"/>
    <n v="120"/>
    <n v="120"/>
    <x v="0"/>
    <m/>
    <m/>
    <m/>
    <n v="0"/>
  </r>
  <r>
    <x v="8"/>
    <x v="10"/>
    <n v="1"/>
    <n v="0"/>
    <n v="1"/>
    <n v="0"/>
    <n v="9"/>
    <n v="9"/>
    <n v="10"/>
    <x v="2"/>
    <n v="20"/>
    <n v="20"/>
    <n v="120"/>
    <n v="120"/>
    <x v="0"/>
    <m/>
    <m/>
    <m/>
    <n v="0"/>
  </r>
  <r>
    <x v="8"/>
    <x v="10"/>
    <n v="1"/>
    <n v="0"/>
    <n v="1"/>
    <n v="0"/>
    <n v="9"/>
    <n v="9"/>
    <n v="5"/>
    <x v="3"/>
    <n v="60"/>
    <n v="60"/>
    <n v="120"/>
    <n v="120"/>
    <x v="0"/>
    <m/>
    <m/>
    <m/>
    <n v="0"/>
  </r>
  <r>
    <x v="8"/>
    <x v="10"/>
    <n v="1"/>
    <n v="0"/>
    <n v="1"/>
    <n v="0"/>
    <n v="7"/>
    <n v="7"/>
    <n v="5"/>
    <x v="3"/>
    <n v="80"/>
    <n v="80"/>
    <n v="120"/>
    <n v="120"/>
    <x v="0"/>
    <m/>
    <m/>
    <m/>
    <n v="0"/>
  </r>
  <r>
    <x v="8"/>
    <x v="10"/>
    <n v="1"/>
    <n v="0"/>
    <n v="1"/>
    <n v="0"/>
    <n v="7"/>
    <n v="7"/>
    <n v="5"/>
    <x v="3"/>
    <n v="80"/>
    <n v="80"/>
    <n v="120"/>
    <n v="120"/>
    <x v="0"/>
    <m/>
    <m/>
    <m/>
    <n v="0"/>
  </r>
  <r>
    <x v="8"/>
    <x v="12"/>
    <n v="1"/>
    <n v="0"/>
    <n v="1"/>
    <n v="0"/>
    <n v="9"/>
    <n v="9"/>
    <n v="12"/>
    <x v="0"/>
    <n v="80"/>
    <n v="80"/>
    <n v="120"/>
    <n v="120"/>
    <x v="0"/>
    <m/>
    <m/>
    <m/>
    <n v="0"/>
  </r>
  <r>
    <x v="8"/>
    <x v="12"/>
    <n v="1"/>
    <n v="0"/>
    <n v="1"/>
    <n v="0"/>
    <n v="9"/>
    <n v="9"/>
    <n v="12"/>
    <x v="0"/>
    <n v="80"/>
    <n v="80"/>
    <n v="120"/>
    <n v="120"/>
    <x v="0"/>
    <m/>
    <m/>
    <m/>
    <n v="0"/>
  </r>
  <r>
    <x v="8"/>
    <x v="12"/>
    <n v="1"/>
    <n v="0"/>
    <n v="1"/>
    <n v="0"/>
    <n v="9"/>
    <n v="9"/>
    <n v="12"/>
    <x v="0"/>
    <n v="80"/>
    <n v="80"/>
    <n v="120"/>
    <n v="120"/>
    <x v="0"/>
    <m/>
    <m/>
    <m/>
    <n v="0"/>
  </r>
  <r>
    <x v="8"/>
    <x v="17"/>
    <n v="1"/>
    <n v="0"/>
    <n v="1"/>
    <n v="0"/>
    <n v="9"/>
    <n v="9"/>
    <n v="12"/>
    <x v="0"/>
    <n v="25"/>
    <n v="25"/>
    <n v="120"/>
    <n v="120"/>
    <x v="0"/>
    <m/>
    <m/>
    <m/>
    <n v="0"/>
  </r>
  <r>
    <x v="8"/>
    <x v="17"/>
    <n v="1"/>
    <n v="0"/>
    <n v="1"/>
    <n v="0"/>
    <n v="9"/>
    <n v="9"/>
    <n v="12"/>
    <x v="0"/>
    <n v="25"/>
    <n v="25"/>
    <n v="120"/>
    <n v="120"/>
    <x v="0"/>
    <m/>
    <m/>
    <m/>
    <n v="0"/>
  </r>
  <r>
    <x v="8"/>
    <x v="17"/>
    <n v="1"/>
    <n v="0"/>
    <n v="1"/>
    <n v="0"/>
    <n v="9"/>
    <n v="9"/>
    <n v="12"/>
    <x v="0"/>
    <n v="25"/>
    <n v="25"/>
    <n v="120"/>
    <n v="120"/>
    <x v="0"/>
    <m/>
    <m/>
    <m/>
    <n v="0"/>
  </r>
  <r>
    <x v="8"/>
    <x v="18"/>
    <n v="1"/>
    <n v="0"/>
    <n v="1"/>
    <n v="0"/>
    <n v="9"/>
    <n v="9"/>
    <n v="10"/>
    <x v="2"/>
    <n v="32"/>
    <n v="32"/>
    <n v="120"/>
    <n v="120"/>
    <x v="0"/>
    <m/>
    <m/>
    <m/>
    <n v="0"/>
  </r>
  <r>
    <x v="8"/>
    <x v="18"/>
    <n v="1"/>
    <n v="0"/>
    <n v="1"/>
    <n v="0"/>
    <n v="9"/>
    <n v="9"/>
    <n v="10"/>
    <x v="2"/>
    <n v="32"/>
    <n v="32"/>
    <n v="120"/>
    <n v="120"/>
    <x v="0"/>
    <m/>
    <m/>
    <m/>
    <n v="0"/>
  </r>
  <r>
    <x v="8"/>
    <x v="18"/>
    <n v="1"/>
    <n v="0"/>
    <n v="1"/>
    <n v="0"/>
    <n v="9"/>
    <n v="9"/>
    <n v="10"/>
    <x v="2"/>
    <n v="32"/>
    <n v="32"/>
    <n v="120"/>
    <n v="120"/>
    <x v="0"/>
    <m/>
    <m/>
    <m/>
    <n v="0"/>
  </r>
  <r>
    <x v="9"/>
    <x v="0"/>
    <n v="1"/>
    <n v="0"/>
    <n v="1"/>
    <n v="0"/>
    <n v="9"/>
    <n v="9"/>
    <n v="10"/>
    <x v="2"/>
    <n v="20"/>
    <n v="20"/>
    <n v="120"/>
    <n v="120"/>
    <x v="0"/>
    <m/>
    <m/>
    <m/>
    <n v="0"/>
  </r>
  <r>
    <x v="9"/>
    <x v="0"/>
    <n v="1"/>
    <n v="0"/>
    <n v="1"/>
    <n v="0"/>
    <n v="9"/>
    <n v="9"/>
    <n v="8"/>
    <x v="1"/>
    <n v="40"/>
    <n v="40"/>
    <n v="120"/>
    <n v="120"/>
    <x v="0"/>
    <m/>
    <m/>
    <m/>
    <n v="0"/>
  </r>
  <r>
    <x v="9"/>
    <x v="0"/>
    <n v="1"/>
    <n v="0"/>
    <n v="1"/>
    <n v="0"/>
    <n v="9"/>
    <n v="9"/>
    <n v="6"/>
    <x v="5"/>
    <n v="50"/>
    <n v="50"/>
    <n v="120"/>
    <n v="120"/>
    <x v="0"/>
    <m/>
    <m/>
    <m/>
    <n v="0"/>
  </r>
  <r>
    <x v="9"/>
    <x v="0"/>
    <n v="1"/>
    <n v="0"/>
    <n v="1"/>
    <n v="0"/>
    <n v="9"/>
    <n v="9"/>
    <n v="5"/>
    <x v="3"/>
    <n v="60"/>
    <n v="60"/>
    <n v="120"/>
    <n v="120"/>
    <x v="0"/>
    <m/>
    <m/>
    <m/>
    <n v="0"/>
  </r>
  <r>
    <x v="9"/>
    <x v="0"/>
    <n v="1"/>
    <n v="0"/>
    <n v="1"/>
    <n v="0"/>
    <n v="9"/>
    <n v="9"/>
    <n v="5"/>
    <x v="3"/>
    <n v="60"/>
    <n v="60"/>
    <n v="120"/>
    <n v="120"/>
    <x v="0"/>
    <m/>
    <m/>
    <m/>
    <n v="0"/>
  </r>
  <r>
    <x v="9"/>
    <x v="0"/>
    <n v="1"/>
    <n v="0"/>
    <n v="1"/>
    <n v="0"/>
    <n v="9"/>
    <n v="9"/>
    <n v="3"/>
    <x v="6"/>
    <n v="62.5"/>
    <n v="62.5"/>
    <n v="120"/>
    <n v="120"/>
    <x v="0"/>
    <m/>
    <m/>
    <m/>
    <n v="0"/>
  </r>
  <r>
    <x v="9"/>
    <x v="8"/>
    <n v="1"/>
    <n v="0"/>
    <n v="1"/>
    <n v="0"/>
    <n v="9"/>
    <n v="9"/>
    <n v="10"/>
    <x v="2"/>
    <n v="6"/>
    <n v="6"/>
    <n v="120"/>
    <n v="120"/>
    <x v="0"/>
    <m/>
    <m/>
    <m/>
    <n v="0"/>
  </r>
  <r>
    <x v="9"/>
    <x v="8"/>
    <n v="1"/>
    <n v="0"/>
    <n v="1"/>
    <n v="0"/>
    <n v="9"/>
    <n v="9"/>
    <n v="10"/>
    <x v="2"/>
    <n v="6"/>
    <n v="6"/>
    <n v="120"/>
    <n v="120"/>
    <x v="0"/>
    <m/>
    <m/>
    <m/>
    <n v="0"/>
  </r>
  <r>
    <x v="9"/>
    <x v="8"/>
    <n v="1"/>
    <n v="0"/>
    <n v="1"/>
    <n v="0"/>
    <n v="9"/>
    <n v="9"/>
    <n v="10"/>
    <x v="2"/>
    <n v="6"/>
    <n v="6"/>
    <n v="120"/>
    <n v="120"/>
    <x v="0"/>
    <m/>
    <m/>
    <m/>
    <n v="0"/>
  </r>
  <r>
    <x v="9"/>
    <x v="19"/>
    <n v="1"/>
    <n v="0"/>
    <n v="1"/>
    <n v="0"/>
    <n v="8"/>
    <n v="8"/>
    <n v="10"/>
    <x v="2"/>
    <n v="20"/>
    <n v="20"/>
    <n v="120"/>
    <n v="120"/>
    <x v="0"/>
    <m/>
    <m/>
    <m/>
    <n v="0"/>
  </r>
  <r>
    <x v="9"/>
    <x v="19"/>
    <n v="1"/>
    <n v="0"/>
    <n v="1"/>
    <n v="0"/>
    <n v="8"/>
    <n v="8"/>
    <n v="10"/>
    <x v="2"/>
    <n v="20"/>
    <n v="20"/>
    <n v="120"/>
    <n v="120"/>
    <x v="0"/>
    <m/>
    <m/>
    <m/>
    <n v="0"/>
  </r>
  <r>
    <x v="9"/>
    <x v="19"/>
    <n v="1"/>
    <n v="0"/>
    <n v="1"/>
    <n v="0"/>
    <n v="8"/>
    <n v="8"/>
    <n v="10"/>
    <x v="2"/>
    <n v="20"/>
    <n v="20"/>
    <n v="120"/>
    <n v="120"/>
    <x v="0"/>
    <m/>
    <m/>
    <m/>
    <n v="0"/>
  </r>
  <r>
    <x v="9"/>
    <x v="20"/>
    <n v="1"/>
    <n v="0"/>
    <n v="1"/>
    <n v="0"/>
    <n v="9"/>
    <n v="9"/>
    <n v="10"/>
    <x v="2"/>
    <n v="60"/>
    <n v="60"/>
    <n v="120"/>
    <n v="120"/>
    <x v="0"/>
    <m/>
    <m/>
    <m/>
    <n v="0"/>
  </r>
  <r>
    <x v="9"/>
    <x v="20"/>
    <n v="1"/>
    <n v="0"/>
    <n v="1"/>
    <n v="0"/>
    <n v="9"/>
    <n v="9"/>
    <n v="10"/>
    <x v="2"/>
    <n v="60"/>
    <n v="60"/>
    <n v="120"/>
    <n v="120"/>
    <x v="0"/>
    <m/>
    <m/>
    <m/>
    <n v="0"/>
  </r>
  <r>
    <x v="9"/>
    <x v="20"/>
    <n v="1"/>
    <n v="0"/>
    <n v="1"/>
    <n v="0"/>
    <n v="9"/>
    <n v="9"/>
    <n v="10"/>
    <x v="2"/>
    <n v="60"/>
    <n v="60"/>
    <n v="120"/>
    <n v="120"/>
    <x v="0"/>
    <m/>
    <m/>
    <m/>
    <n v="0"/>
  </r>
  <r>
    <x v="9"/>
    <x v="9"/>
    <n v="1"/>
    <n v="0"/>
    <n v="1"/>
    <n v="0"/>
    <n v="9"/>
    <n v="9"/>
    <n v="12"/>
    <x v="0"/>
    <n v="12"/>
    <n v="12"/>
    <n v="120"/>
    <n v="120"/>
    <x v="0"/>
    <m/>
    <m/>
    <m/>
    <n v="0"/>
  </r>
  <r>
    <x v="9"/>
    <x v="9"/>
    <n v="1"/>
    <n v="0"/>
    <n v="1"/>
    <n v="0"/>
    <n v="9"/>
    <n v="9"/>
    <n v="12"/>
    <x v="0"/>
    <n v="12"/>
    <n v="12"/>
    <n v="120"/>
    <n v="120"/>
    <x v="0"/>
    <m/>
    <m/>
    <m/>
    <n v="0"/>
  </r>
  <r>
    <x v="9"/>
    <x v="9"/>
    <n v="1"/>
    <n v="0"/>
    <n v="1"/>
    <n v="0"/>
    <n v="9"/>
    <n v="9"/>
    <n v="12"/>
    <x v="0"/>
    <n v="12"/>
    <n v="12"/>
    <n v="120"/>
    <n v="120"/>
    <x v="0"/>
    <m/>
    <m/>
    <m/>
    <n v="0"/>
  </r>
  <r>
    <x v="10"/>
    <x v="10"/>
    <n v="1"/>
    <n v="0"/>
    <n v="1"/>
    <n v="0"/>
    <n v="9"/>
    <n v="9"/>
    <n v="10"/>
    <x v="2"/>
    <n v="20"/>
    <n v="20"/>
    <n v="120"/>
    <n v="120"/>
    <x v="0"/>
    <m/>
    <m/>
    <m/>
    <n v="0"/>
  </r>
  <r>
    <x v="10"/>
    <x v="10"/>
    <n v="1"/>
    <n v="0"/>
    <n v="1"/>
    <n v="0"/>
    <n v="9"/>
    <n v="9"/>
    <n v="5"/>
    <x v="3"/>
    <n v="60"/>
    <n v="60"/>
    <n v="120"/>
    <n v="120"/>
    <x v="0"/>
    <m/>
    <m/>
    <m/>
    <n v="0"/>
  </r>
  <r>
    <x v="10"/>
    <x v="10"/>
    <n v="1"/>
    <n v="0"/>
    <n v="1"/>
    <n v="0"/>
    <n v="9"/>
    <n v="9"/>
    <n v="5"/>
    <x v="3"/>
    <n v="90"/>
    <n v="90"/>
    <n v="120"/>
    <n v="120"/>
    <x v="0"/>
    <m/>
    <m/>
    <m/>
    <n v="0"/>
  </r>
  <r>
    <x v="10"/>
    <x v="10"/>
    <n v="1"/>
    <n v="0"/>
    <n v="1"/>
    <n v="0"/>
    <n v="9"/>
    <n v="9"/>
    <n v="4"/>
    <x v="8"/>
    <n v="95"/>
    <n v="95"/>
    <n v="120"/>
    <n v="120"/>
    <x v="0"/>
    <m/>
    <m/>
    <m/>
    <n v="0"/>
  </r>
  <r>
    <x v="10"/>
    <x v="10"/>
    <n v="1"/>
    <n v="0"/>
    <n v="1"/>
    <n v="0"/>
    <n v="8"/>
    <n v="8"/>
    <n v="3"/>
    <x v="6"/>
    <n v="100"/>
    <n v="100"/>
    <n v="120"/>
    <n v="120"/>
    <x v="0"/>
    <m/>
    <m/>
    <m/>
    <n v="0"/>
  </r>
  <r>
    <x v="10"/>
    <x v="10"/>
    <n v="1"/>
    <n v="0"/>
    <n v="1"/>
    <n v="0"/>
    <n v="8"/>
    <n v="8"/>
    <n v="3"/>
    <x v="6"/>
    <n v="100"/>
    <n v="100"/>
    <n v="120"/>
    <n v="120"/>
    <x v="0"/>
    <m/>
    <m/>
    <m/>
    <n v="0"/>
  </r>
  <r>
    <x v="10"/>
    <x v="17"/>
    <n v="1"/>
    <n v="0"/>
    <n v="1"/>
    <n v="0"/>
    <n v="9"/>
    <n v="9"/>
    <n v="10"/>
    <x v="2"/>
    <n v="50"/>
    <n v="50"/>
    <n v="120"/>
    <n v="120"/>
    <x v="0"/>
    <m/>
    <m/>
    <m/>
    <n v="0"/>
  </r>
  <r>
    <x v="10"/>
    <x v="17"/>
    <n v="1"/>
    <n v="0"/>
    <n v="1"/>
    <n v="0"/>
    <n v="9"/>
    <n v="9"/>
    <n v="10"/>
    <x v="2"/>
    <n v="50"/>
    <n v="50"/>
    <n v="120"/>
    <n v="120"/>
    <x v="0"/>
    <m/>
    <m/>
    <m/>
    <n v="0"/>
  </r>
  <r>
    <x v="10"/>
    <x v="17"/>
    <n v="1"/>
    <n v="0"/>
    <n v="1"/>
    <n v="0"/>
    <n v="9"/>
    <n v="9"/>
    <n v="10"/>
    <x v="2"/>
    <n v="50"/>
    <n v="50"/>
    <n v="120"/>
    <n v="120"/>
    <x v="0"/>
    <m/>
    <m/>
    <m/>
    <n v="0"/>
  </r>
  <r>
    <x v="10"/>
    <x v="12"/>
    <n v="1"/>
    <n v="0"/>
    <n v="1"/>
    <n v="0"/>
    <n v="9"/>
    <n v="9"/>
    <n v="12"/>
    <x v="0"/>
    <n v="90"/>
    <n v="90"/>
    <n v="120"/>
    <n v="120"/>
    <x v="0"/>
    <m/>
    <m/>
    <m/>
    <n v="0"/>
  </r>
  <r>
    <x v="10"/>
    <x v="12"/>
    <n v="1"/>
    <n v="0"/>
    <n v="1"/>
    <n v="0"/>
    <n v="9"/>
    <n v="9"/>
    <n v="12"/>
    <x v="0"/>
    <n v="90"/>
    <n v="90"/>
    <n v="120"/>
    <n v="120"/>
    <x v="0"/>
    <m/>
    <m/>
    <m/>
    <n v="0"/>
  </r>
  <r>
    <x v="10"/>
    <x v="12"/>
    <n v="1"/>
    <n v="0"/>
    <n v="1"/>
    <n v="0"/>
    <n v="9"/>
    <n v="9"/>
    <n v="12"/>
    <x v="0"/>
    <n v="90"/>
    <n v="90"/>
    <n v="120"/>
    <n v="120"/>
    <x v="0"/>
    <m/>
    <m/>
    <m/>
    <n v="0"/>
  </r>
  <r>
    <x v="10"/>
    <x v="6"/>
    <n v="1"/>
    <n v="0"/>
    <n v="1"/>
    <n v="0"/>
    <n v="9"/>
    <n v="9"/>
    <n v="15"/>
    <x v="4"/>
    <n v="18"/>
    <n v="18"/>
    <n v="120"/>
    <n v="120"/>
    <x v="0"/>
    <m/>
    <m/>
    <m/>
    <n v="0"/>
  </r>
  <r>
    <x v="10"/>
    <x v="6"/>
    <n v="1"/>
    <n v="0"/>
    <n v="1"/>
    <n v="0"/>
    <n v="9"/>
    <n v="9"/>
    <n v="15"/>
    <x v="4"/>
    <n v="18"/>
    <n v="18"/>
    <n v="120"/>
    <n v="120"/>
    <x v="0"/>
    <m/>
    <m/>
    <m/>
    <n v="0"/>
  </r>
  <r>
    <x v="10"/>
    <x v="6"/>
    <n v="1"/>
    <n v="0"/>
    <n v="1"/>
    <n v="0"/>
    <n v="9"/>
    <n v="9"/>
    <n v="15"/>
    <x v="4"/>
    <n v="18"/>
    <n v="18"/>
    <n v="120"/>
    <n v="120"/>
    <x v="0"/>
    <m/>
    <m/>
    <m/>
    <n v="0"/>
  </r>
  <r>
    <x v="11"/>
    <x v="0"/>
    <n v="1"/>
    <n v="0"/>
    <n v="1"/>
    <n v="0"/>
    <n v="9"/>
    <n v="9"/>
    <n v="10"/>
    <x v="2"/>
    <n v="20"/>
    <n v="20"/>
    <n v="120"/>
    <n v="120"/>
    <x v="0"/>
    <m/>
    <m/>
    <m/>
    <n v="0"/>
  </r>
  <r>
    <x v="11"/>
    <x v="0"/>
    <n v="1"/>
    <n v="0"/>
    <n v="1"/>
    <n v="0"/>
    <n v="9"/>
    <n v="9"/>
    <n v="8"/>
    <x v="1"/>
    <n v="40"/>
    <n v="40"/>
    <n v="120"/>
    <n v="120"/>
    <x v="0"/>
    <m/>
    <m/>
    <m/>
    <n v="0"/>
  </r>
  <r>
    <x v="11"/>
    <x v="0"/>
    <n v="1"/>
    <n v="0"/>
    <n v="1"/>
    <n v="0"/>
    <n v="9"/>
    <n v="9"/>
    <n v="5"/>
    <x v="3"/>
    <n v="50"/>
    <n v="50"/>
    <n v="120"/>
    <n v="120"/>
    <x v="0"/>
    <m/>
    <m/>
    <m/>
    <n v="0"/>
  </r>
  <r>
    <x v="11"/>
    <x v="0"/>
    <n v="1"/>
    <n v="0"/>
    <n v="1"/>
    <n v="0"/>
    <n v="9"/>
    <n v="9"/>
    <n v="3"/>
    <x v="6"/>
    <n v="60"/>
    <n v="60"/>
    <n v="120"/>
    <n v="120"/>
    <x v="0"/>
    <m/>
    <m/>
    <m/>
    <n v="0"/>
  </r>
  <r>
    <x v="11"/>
    <x v="0"/>
    <n v="1"/>
    <n v="0"/>
    <n v="1"/>
    <n v="0"/>
    <n v="7"/>
    <n v="7"/>
    <n v="3"/>
    <x v="6"/>
    <n v="65"/>
    <n v="65"/>
    <n v="120"/>
    <n v="120"/>
    <x v="0"/>
    <m/>
    <m/>
    <m/>
    <n v="0"/>
  </r>
  <r>
    <x v="11"/>
    <x v="0"/>
    <n v="1"/>
    <n v="0"/>
    <n v="1"/>
    <n v="0"/>
    <n v="7"/>
    <n v="7"/>
    <n v="3"/>
    <x v="6"/>
    <n v="65"/>
    <n v="65"/>
    <n v="120"/>
    <n v="120"/>
    <x v="0"/>
    <m/>
    <m/>
    <m/>
    <n v="0"/>
  </r>
  <r>
    <x v="11"/>
    <x v="0"/>
    <n v="1"/>
    <n v="0"/>
    <n v="1"/>
    <n v="0"/>
    <n v="9"/>
    <n v="9"/>
    <n v="5"/>
    <x v="3"/>
    <n v="60"/>
    <n v="60"/>
    <n v="120"/>
    <n v="120"/>
    <x v="0"/>
    <m/>
    <m/>
    <m/>
    <n v="0"/>
  </r>
  <r>
    <x v="11"/>
    <x v="2"/>
    <n v="1"/>
    <n v="0"/>
    <n v="1"/>
    <n v="0"/>
    <n v="9"/>
    <n v="9"/>
    <n v="10"/>
    <x v="2"/>
    <n v="14"/>
    <n v="14"/>
    <n v="120"/>
    <n v="120"/>
    <x v="0"/>
    <m/>
    <m/>
    <m/>
    <n v="0"/>
  </r>
  <r>
    <x v="11"/>
    <x v="2"/>
    <n v="1"/>
    <n v="0"/>
    <n v="1"/>
    <n v="0"/>
    <n v="9"/>
    <n v="9"/>
    <n v="10"/>
    <x v="2"/>
    <n v="14"/>
    <n v="14"/>
    <n v="120"/>
    <n v="120"/>
    <x v="0"/>
    <m/>
    <m/>
    <m/>
    <n v="0"/>
  </r>
  <r>
    <x v="11"/>
    <x v="2"/>
    <n v="1"/>
    <n v="0"/>
    <n v="1"/>
    <n v="0"/>
    <n v="9"/>
    <n v="9"/>
    <n v="10"/>
    <x v="2"/>
    <n v="14"/>
    <n v="14"/>
    <n v="120"/>
    <n v="120"/>
    <x v="0"/>
    <m/>
    <m/>
    <m/>
    <n v="0"/>
  </r>
  <r>
    <x v="11"/>
    <x v="8"/>
    <n v="1"/>
    <n v="0"/>
    <n v="1"/>
    <n v="0"/>
    <n v="9"/>
    <n v="9"/>
    <n v="10"/>
    <x v="2"/>
    <n v="6"/>
    <n v="6"/>
    <n v="120"/>
    <n v="120"/>
    <x v="0"/>
    <m/>
    <m/>
    <m/>
    <n v="0"/>
  </r>
  <r>
    <x v="11"/>
    <x v="8"/>
    <n v="1"/>
    <n v="0"/>
    <n v="1"/>
    <n v="0"/>
    <n v="9"/>
    <n v="9"/>
    <n v="10"/>
    <x v="2"/>
    <n v="6"/>
    <n v="6"/>
    <n v="120"/>
    <n v="120"/>
    <x v="0"/>
    <m/>
    <m/>
    <m/>
    <n v="0"/>
  </r>
  <r>
    <x v="11"/>
    <x v="8"/>
    <n v="1"/>
    <n v="0"/>
    <n v="1"/>
    <n v="0"/>
    <n v="9"/>
    <n v="9"/>
    <n v="10"/>
    <x v="2"/>
    <n v="6"/>
    <n v="6"/>
    <n v="120"/>
    <n v="120"/>
    <x v="0"/>
    <m/>
    <m/>
    <m/>
    <n v="0"/>
  </r>
  <r>
    <x v="11"/>
    <x v="14"/>
    <n v="1"/>
    <n v="0"/>
    <n v="1"/>
    <n v="0"/>
    <n v="9"/>
    <n v="9"/>
    <n v="10"/>
    <x v="2"/>
    <n v="23"/>
    <n v="23"/>
    <n v="120"/>
    <n v="120"/>
    <x v="0"/>
    <m/>
    <m/>
    <m/>
    <n v="0"/>
  </r>
  <r>
    <x v="11"/>
    <x v="14"/>
    <n v="1"/>
    <n v="0"/>
    <n v="1"/>
    <n v="0"/>
    <n v="9"/>
    <n v="9"/>
    <n v="10"/>
    <x v="2"/>
    <n v="23"/>
    <n v="23"/>
    <n v="120"/>
    <n v="120"/>
    <x v="0"/>
    <m/>
    <m/>
    <m/>
    <n v="0"/>
  </r>
  <r>
    <x v="11"/>
    <x v="14"/>
    <n v="1"/>
    <n v="0"/>
    <n v="1"/>
    <n v="0"/>
    <n v="9"/>
    <n v="9"/>
    <n v="10"/>
    <x v="2"/>
    <n v="23"/>
    <n v="23"/>
    <n v="120"/>
    <n v="120"/>
    <x v="0"/>
    <m/>
    <m/>
    <m/>
    <n v="0"/>
  </r>
  <r>
    <x v="11"/>
    <x v="20"/>
    <n v="1"/>
    <n v="0"/>
    <n v="1"/>
    <n v="0"/>
    <n v="9"/>
    <n v="9"/>
    <n v="8"/>
    <x v="1"/>
    <n v="59"/>
    <n v="59"/>
    <n v="120"/>
    <n v="120"/>
    <x v="0"/>
    <m/>
    <m/>
    <m/>
    <n v="0"/>
  </r>
  <r>
    <x v="11"/>
    <x v="20"/>
    <n v="1"/>
    <n v="0"/>
    <n v="1"/>
    <n v="0"/>
    <n v="9"/>
    <n v="9"/>
    <n v="8"/>
    <x v="1"/>
    <n v="59"/>
    <n v="59"/>
    <n v="120"/>
    <n v="120"/>
    <x v="0"/>
    <m/>
    <m/>
    <m/>
    <n v="0"/>
  </r>
  <r>
    <x v="11"/>
    <x v="20"/>
    <n v="1"/>
    <n v="0"/>
    <n v="1"/>
    <n v="0"/>
    <n v="9"/>
    <n v="9"/>
    <n v="8"/>
    <x v="1"/>
    <n v="59"/>
    <n v="59"/>
    <n v="120"/>
    <n v="120"/>
    <x v="0"/>
    <m/>
    <m/>
    <m/>
    <n v="0"/>
  </r>
  <r>
    <x v="12"/>
    <x v="4"/>
    <n v="1"/>
    <n v="0"/>
    <n v="1"/>
    <n v="0"/>
    <n v="9"/>
    <n v="9"/>
    <n v="6"/>
    <x v="5"/>
    <n v="60"/>
    <n v="60"/>
    <n v="120"/>
    <n v="120"/>
    <x v="0"/>
    <m/>
    <m/>
    <m/>
    <n v="0"/>
  </r>
  <r>
    <x v="12"/>
    <x v="4"/>
    <n v="1"/>
    <n v="0"/>
    <n v="1"/>
    <n v="0"/>
    <n v="6"/>
    <n v="6"/>
    <n v="3"/>
    <x v="6"/>
    <n v="90"/>
    <n v="90"/>
    <n v="120"/>
    <n v="120"/>
    <x v="0"/>
    <m/>
    <m/>
    <m/>
    <n v="0"/>
  </r>
  <r>
    <x v="12"/>
    <x v="4"/>
    <n v="1"/>
    <n v="0"/>
    <n v="1"/>
    <n v="0"/>
    <n v="8"/>
    <n v="8"/>
    <n v="3"/>
    <x v="6"/>
    <n v="120"/>
    <n v="120"/>
    <n v="120"/>
    <n v="120"/>
    <x v="0"/>
    <m/>
    <m/>
    <m/>
    <n v="0"/>
  </r>
  <r>
    <x v="12"/>
    <x v="4"/>
    <n v="1"/>
    <n v="0"/>
    <n v="1"/>
    <n v="0"/>
    <n v="9"/>
    <n v="9"/>
    <n v="3"/>
    <x v="6"/>
    <n v="130"/>
    <n v="130"/>
    <n v="120"/>
    <n v="120"/>
    <x v="0"/>
    <m/>
    <m/>
    <m/>
    <n v="0"/>
  </r>
  <r>
    <x v="12"/>
    <x v="4"/>
    <n v="1"/>
    <n v="0"/>
    <n v="1"/>
    <n v="0"/>
    <n v="8"/>
    <n v="8"/>
    <n v="5"/>
    <x v="3"/>
    <n v="110"/>
    <n v="110"/>
    <n v="120"/>
    <n v="120"/>
    <x v="0"/>
    <m/>
    <m/>
    <m/>
    <n v="0"/>
  </r>
  <r>
    <x v="12"/>
    <x v="21"/>
    <n v="1"/>
    <n v="0"/>
    <n v="1"/>
    <n v="0"/>
    <n v="9"/>
    <n v="9"/>
    <n v="12"/>
    <x v="0"/>
    <n v="32"/>
    <n v="32"/>
    <n v="120"/>
    <n v="120"/>
    <x v="0"/>
    <m/>
    <m/>
    <m/>
    <n v="0"/>
  </r>
  <r>
    <x v="12"/>
    <x v="21"/>
    <n v="1"/>
    <n v="0"/>
    <n v="1"/>
    <n v="0"/>
    <n v="9"/>
    <n v="9"/>
    <n v="12"/>
    <x v="0"/>
    <n v="32"/>
    <n v="32"/>
    <n v="120"/>
    <n v="120"/>
    <x v="0"/>
    <m/>
    <m/>
    <m/>
    <n v="0"/>
  </r>
  <r>
    <x v="12"/>
    <x v="21"/>
    <n v="1"/>
    <n v="0"/>
    <n v="1"/>
    <n v="0"/>
    <n v="9"/>
    <n v="9"/>
    <n v="12"/>
    <x v="0"/>
    <n v="32"/>
    <n v="32"/>
    <n v="120"/>
    <n v="120"/>
    <x v="0"/>
    <m/>
    <m/>
    <m/>
    <n v="0"/>
  </r>
  <r>
    <x v="12"/>
    <x v="22"/>
    <n v="1"/>
    <n v="0"/>
    <n v="1"/>
    <n v="0"/>
    <n v="9"/>
    <n v="9"/>
    <n v="10"/>
    <x v="2"/>
    <n v="32"/>
    <n v="32"/>
    <n v="120"/>
    <n v="120"/>
    <x v="0"/>
    <m/>
    <m/>
    <m/>
    <n v="0"/>
  </r>
  <r>
    <x v="12"/>
    <x v="22"/>
    <n v="1"/>
    <n v="0"/>
    <n v="1"/>
    <n v="0"/>
    <n v="9"/>
    <n v="9"/>
    <n v="10"/>
    <x v="2"/>
    <n v="32"/>
    <n v="32"/>
    <n v="120"/>
    <n v="120"/>
    <x v="0"/>
    <m/>
    <m/>
    <m/>
    <n v="0"/>
  </r>
  <r>
    <x v="12"/>
    <x v="22"/>
    <n v="1"/>
    <n v="0"/>
    <n v="1"/>
    <n v="0"/>
    <n v="9"/>
    <n v="9"/>
    <n v="10"/>
    <x v="2"/>
    <n v="32"/>
    <n v="32"/>
    <n v="120"/>
    <n v="120"/>
    <x v="0"/>
    <m/>
    <m/>
    <m/>
    <n v="0"/>
  </r>
  <r>
    <x v="12"/>
    <x v="23"/>
    <n v="1"/>
    <n v="0"/>
    <n v="1"/>
    <n v="0"/>
    <n v="9"/>
    <n v="9"/>
    <n v="8"/>
    <x v="1"/>
    <n v="50"/>
    <n v="50"/>
    <n v="120"/>
    <n v="120"/>
    <x v="0"/>
    <m/>
    <m/>
    <m/>
    <n v="0"/>
  </r>
  <r>
    <x v="12"/>
    <x v="23"/>
    <n v="1"/>
    <n v="0"/>
    <n v="1"/>
    <n v="0"/>
    <n v="9"/>
    <n v="9"/>
    <n v="8"/>
    <x v="1"/>
    <n v="50"/>
    <n v="50"/>
    <n v="120"/>
    <n v="120"/>
    <x v="0"/>
    <m/>
    <m/>
    <m/>
    <n v="0"/>
  </r>
  <r>
    <x v="12"/>
    <x v="23"/>
    <n v="1"/>
    <n v="0"/>
    <n v="1"/>
    <n v="0"/>
    <n v="9"/>
    <n v="9"/>
    <n v="8"/>
    <x v="1"/>
    <n v="50"/>
    <n v="50"/>
    <n v="120"/>
    <n v="120"/>
    <x v="0"/>
    <m/>
    <m/>
    <m/>
    <n v="0"/>
  </r>
  <r>
    <x v="13"/>
    <x v="10"/>
    <n v="1"/>
    <n v="0"/>
    <n v="1"/>
    <n v="0"/>
    <n v="9"/>
    <n v="9"/>
    <n v="10"/>
    <x v="2"/>
    <n v="20"/>
    <n v="20"/>
    <n v="120"/>
    <n v="120"/>
    <x v="0"/>
    <m/>
    <m/>
    <m/>
    <n v="0"/>
  </r>
  <r>
    <x v="13"/>
    <x v="10"/>
    <n v="1"/>
    <n v="0"/>
    <n v="1"/>
    <n v="0"/>
    <n v="9"/>
    <n v="9"/>
    <n v="6"/>
    <x v="5"/>
    <n v="60"/>
    <n v="60"/>
    <n v="120"/>
    <n v="120"/>
    <x v="0"/>
    <m/>
    <m/>
    <m/>
    <n v="0"/>
  </r>
  <r>
    <x v="13"/>
    <x v="10"/>
    <n v="1"/>
    <n v="0"/>
    <n v="1"/>
    <n v="0"/>
    <n v="9"/>
    <n v="9"/>
    <n v="4"/>
    <x v="8"/>
    <n v="90"/>
    <n v="90"/>
    <n v="120"/>
    <n v="120"/>
    <x v="0"/>
    <m/>
    <m/>
    <m/>
    <n v="0"/>
  </r>
  <r>
    <x v="13"/>
    <x v="10"/>
    <n v="1"/>
    <n v="0"/>
    <n v="1"/>
    <n v="0"/>
    <n v="7"/>
    <n v="7"/>
    <n v="2"/>
    <x v="7"/>
    <n v="100"/>
    <n v="100"/>
    <n v="120"/>
    <n v="120"/>
    <x v="0"/>
    <m/>
    <m/>
    <m/>
    <n v="0"/>
  </r>
  <r>
    <x v="13"/>
    <x v="10"/>
    <n v="1"/>
    <n v="0"/>
    <n v="1"/>
    <n v="0"/>
    <n v="8"/>
    <n v="8"/>
    <n v="2"/>
    <x v="7"/>
    <n v="105"/>
    <n v="105"/>
    <n v="120"/>
    <n v="120"/>
    <x v="0"/>
    <m/>
    <m/>
    <m/>
    <n v="0"/>
  </r>
  <r>
    <x v="13"/>
    <x v="10"/>
    <n v="1"/>
    <n v="0"/>
    <n v="1"/>
    <n v="0"/>
    <n v="9"/>
    <n v="9"/>
    <n v="2"/>
    <x v="7"/>
    <n v="110"/>
    <n v="110"/>
    <n v="120"/>
    <n v="120"/>
    <x v="0"/>
    <m/>
    <m/>
    <m/>
    <n v="0"/>
  </r>
  <r>
    <x v="13"/>
    <x v="10"/>
    <n v="1"/>
    <n v="0"/>
    <n v="1"/>
    <n v="0"/>
    <n v="9"/>
    <n v="9"/>
    <n v="2"/>
    <x v="7"/>
    <n v="110"/>
    <n v="110"/>
    <n v="120"/>
    <n v="120"/>
    <x v="0"/>
    <m/>
    <m/>
    <m/>
    <n v="0"/>
  </r>
  <r>
    <x v="13"/>
    <x v="11"/>
    <n v="1"/>
    <n v="0"/>
    <n v="1"/>
    <n v="0"/>
    <n v="9"/>
    <n v="9"/>
    <n v="10"/>
    <x v="2"/>
    <n v="63"/>
    <n v="63"/>
    <n v="120"/>
    <n v="120"/>
    <x v="0"/>
    <m/>
    <m/>
    <m/>
    <n v="0"/>
  </r>
  <r>
    <x v="13"/>
    <x v="11"/>
    <n v="1"/>
    <n v="0"/>
    <n v="1"/>
    <n v="0"/>
    <n v="9"/>
    <n v="9"/>
    <n v="10"/>
    <x v="2"/>
    <n v="63"/>
    <n v="63"/>
    <n v="120"/>
    <n v="120"/>
    <x v="0"/>
    <m/>
    <m/>
    <m/>
    <n v="0"/>
  </r>
  <r>
    <x v="13"/>
    <x v="11"/>
    <n v="1"/>
    <n v="0"/>
    <n v="1"/>
    <n v="0"/>
    <n v="9"/>
    <n v="9"/>
    <n v="10"/>
    <x v="2"/>
    <n v="63"/>
    <n v="63"/>
    <n v="120"/>
    <n v="120"/>
    <x v="0"/>
    <m/>
    <m/>
    <m/>
    <n v="0"/>
  </r>
  <r>
    <x v="13"/>
    <x v="12"/>
    <n v="1"/>
    <n v="0"/>
    <n v="1"/>
    <n v="0"/>
    <n v="9"/>
    <n v="9"/>
    <n v="10"/>
    <x v="2"/>
    <n v="140"/>
    <n v="140"/>
    <n v="120"/>
    <n v="120"/>
    <x v="0"/>
    <m/>
    <m/>
    <m/>
    <n v="0"/>
  </r>
  <r>
    <x v="13"/>
    <x v="12"/>
    <n v="1"/>
    <n v="0"/>
    <n v="1"/>
    <n v="0"/>
    <n v="9"/>
    <n v="9"/>
    <n v="10"/>
    <x v="2"/>
    <n v="140"/>
    <n v="140"/>
    <n v="120"/>
    <n v="120"/>
    <x v="0"/>
    <m/>
    <m/>
    <m/>
    <n v="0"/>
  </r>
  <r>
    <x v="13"/>
    <x v="12"/>
    <n v="1"/>
    <n v="0"/>
    <n v="1"/>
    <n v="0"/>
    <n v="9"/>
    <n v="9"/>
    <n v="10"/>
    <x v="2"/>
    <n v="140"/>
    <n v="140"/>
    <n v="120"/>
    <n v="120"/>
    <x v="0"/>
    <m/>
    <m/>
    <m/>
    <n v="0"/>
  </r>
  <r>
    <x v="13"/>
    <x v="16"/>
    <n v="1"/>
    <n v="0"/>
    <n v="1"/>
    <n v="0"/>
    <n v="9"/>
    <n v="9"/>
    <n v="10"/>
    <x v="2"/>
    <n v="36"/>
    <n v="36"/>
    <n v="120"/>
    <n v="120"/>
    <x v="0"/>
    <m/>
    <m/>
    <m/>
    <n v="0"/>
  </r>
  <r>
    <x v="13"/>
    <x v="16"/>
    <n v="1"/>
    <n v="0"/>
    <n v="1"/>
    <n v="0"/>
    <n v="9"/>
    <n v="9"/>
    <n v="10"/>
    <x v="2"/>
    <n v="36"/>
    <n v="36"/>
    <n v="120"/>
    <n v="120"/>
    <x v="0"/>
    <m/>
    <m/>
    <m/>
    <n v="0"/>
  </r>
  <r>
    <x v="13"/>
    <x v="16"/>
    <n v="1"/>
    <n v="0"/>
    <n v="1"/>
    <n v="0"/>
    <n v="9"/>
    <n v="9"/>
    <n v="10"/>
    <x v="2"/>
    <n v="36"/>
    <n v="36"/>
    <n v="120"/>
    <n v="120"/>
    <x v="0"/>
    <m/>
    <m/>
    <m/>
    <n v="0"/>
  </r>
  <r>
    <x v="14"/>
    <x v="0"/>
    <n v="1"/>
    <n v="0"/>
    <n v="1"/>
    <n v="0"/>
    <n v="9"/>
    <n v="9"/>
    <n v="10"/>
    <x v="2"/>
    <n v="20"/>
    <n v="20"/>
    <n v="120"/>
    <n v="120"/>
    <x v="0"/>
    <m/>
    <m/>
    <m/>
    <n v="0"/>
  </r>
  <r>
    <x v="14"/>
    <x v="0"/>
    <n v="1"/>
    <n v="0"/>
    <n v="1"/>
    <n v="0"/>
    <n v="9"/>
    <n v="9"/>
    <n v="8"/>
    <x v="1"/>
    <n v="40"/>
    <n v="40"/>
    <n v="120"/>
    <n v="120"/>
    <x v="0"/>
    <m/>
    <m/>
    <m/>
    <n v="0"/>
  </r>
  <r>
    <x v="14"/>
    <x v="0"/>
    <n v="1"/>
    <n v="0"/>
    <n v="1"/>
    <n v="0"/>
    <n v="9"/>
    <n v="9"/>
    <n v="5"/>
    <x v="3"/>
    <n v="50"/>
    <n v="50"/>
    <n v="120"/>
    <n v="120"/>
    <x v="0"/>
    <m/>
    <m/>
    <m/>
    <n v="0"/>
  </r>
  <r>
    <x v="14"/>
    <x v="0"/>
    <n v="1"/>
    <n v="0"/>
    <n v="1"/>
    <n v="0"/>
    <n v="7"/>
    <n v="7"/>
    <n v="3"/>
    <x v="6"/>
    <n v="60"/>
    <n v="60"/>
    <n v="120"/>
    <n v="120"/>
    <x v="0"/>
    <m/>
    <m/>
    <m/>
    <n v="0"/>
  </r>
  <r>
    <x v="14"/>
    <x v="0"/>
    <n v="1"/>
    <n v="0"/>
    <n v="1"/>
    <n v="0"/>
    <n v="9"/>
    <n v="9"/>
    <n v="2"/>
    <x v="7"/>
    <n v="67.5"/>
    <n v="67.5"/>
    <n v="120"/>
    <n v="120"/>
    <x v="0"/>
    <m/>
    <m/>
    <m/>
    <n v="0"/>
  </r>
  <r>
    <x v="14"/>
    <x v="0"/>
    <n v="1"/>
    <n v="0"/>
    <n v="1"/>
    <n v="0"/>
    <n v="9"/>
    <n v="9"/>
    <n v="1"/>
    <x v="9"/>
    <n v="70"/>
    <n v="70"/>
    <n v="120"/>
    <n v="120"/>
    <x v="0"/>
    <m/>
    <m/>
    <m/>
    <n v="0"/>
  </r>
  <r>
    <x v="14"/>
    <x v="2"/>
    <n v="1"/>
    <n v="0"/>
    <n v="1"/>
    <n v="0"/>
    <n v="9"/>
    <n v="9"/>
    <n v="10"/>
    <x v="2"/>
    <n v="14"/>
    <n v="14"/>
    <n v="120"/>
    <n v="120"/>
    <x v="0"/>
    <m/>
    <m/>
    <m/>
    <n v="0"/>
  </r>
  <r>
    <x v="14"/>
    <x v="2"/>
    <n v="1"/>
    <n v="0"/>
    <n v="1"/>
    <n v="0"/>
    <n v="9"/>
    <n v="9"/>
    <n v="10"/>
    <x v="2"/>
    <n v="14"/>
    <n v="14"/>
    <n v="120"/>
    <n v="120"/>
    <x v="0"/>
    <m/>
    <m/>
    <m/>
    <n v="0"/>
  </r>
  <r>
    <x v="14"/>
    <x v="2"/>
    <n v="1"/>
    <n v="0"/>
    <n v="1"/>
    <n v="0"/>
    <n v="9"/>
    <n v="9"/>
    <n v="10"/>
    <x v="2"/>
    <n v="14"/>
    <n v="14"/>
    <n v="120"/>
    <n v="120"/>
    <x v="0"/>
    <m/>
    <m/>
    <m/>
    <n v="0"/>
  </r>
  <r>
    <x v="14"/>
    <x v="14"/>
    <n v="1"/>
    <n v="0"/>
    <n v="1"/>
    <n v="0"/>
    <n v="9"/>
    <n v="9"/>
    <n v="10"/>
    <x v="2"/>
    <n v="23"/>
    <n v="23"/>
    <n v="120"/>
    <n v="120"/>
    <x v="0"/>
    <m/>
    <m/>
    <m/>
    <n v="0"/>
  </r>
  <r>
    <x v="14"/>
    <x v="14"/>
    <n v="1"/>
    <n v="0"/>
    <n v="1"/>
    <n v="0"/>
    <n v="9"/>
    <n v="9"/>
    <n v="10"/>
    <x v="2"/>
    <n v="23"/>
    <n v="23"/>
    <n v="120"/>
    <n v="120"/>
    <x v="0"/>
    <m/>
    <m/>
    <m/>
    <n v="0"/>
  </r>
  <r>
    <x v="14"/>
    <x v="14"/>
    <n v="1"/>
    <n v="0"/>
    <n v="1"/>
    <n v="0"/>
    <n v="9"/>
    <n v="9"/>
    <n v="10"/>
    <x v="2"/>
    <n v="23"/>
    <n v="23"/>
    <n v="120"/>
    <n v="120"/>
    <x v="0"/>
    <m/>
    <m/>
    <m/>
    <n v="0"/>
  </r>
  <r>
    <x v="14"/>
    <x v="9"/>
    <n v="1"/>
    <n v="0"/>
    <n v="1"/>
    <n v="0"/>
    <n v="9"/>
    <n v="9"/>
    <n v="10"/>
    <x v="2"/>
    <n v="9"/>
    <n v="9"/>
    <n v="120"/>
    <n v="120"/>
    <x v="0"/>
    <m/>
    <m/>
    <m/>
    <n v="0"/>
  </r>
  <r>
    <x v="14"/>
    <x v="9"/>
    <n v="1"/>
    <n v="0"/>
    <n v="1"/>
    <n v="0"/>
    <n v="9"/>
    <n v="9"/>
    <n v="10"/>
    <x v="2"/>
    <n v="9"/>
    <n v="9"/>
    <n v="120"/>
    <n v="120"/>
    <x v="0"/>
    <m/>
    <m/>
    <m/>
    <n v="0"/>
  </r>
  <r>
    <x v="14"/>
    <x v="9"/>
    <n v="1"/>
    <n v="0"/>
    <n v="1"/>
    <n v="0"/>
    <n v="9"/>
    <n v="9"/>
    <n v="10"/>
    <x v="2"/>
    <n v="9"/>
    <n v="9"/>
    <n v="120"/>
    <n v="120"/>
    <x v="0"/>
    <m/>
    <m/>
    <m/>
    <n v="0"/>
  </r>
  <r>
    <x v="15"/>
    <x v="4"/>
    <n v="1"/>
    <n v="0"/>
    <n v="1"/>
    <n v="0"/>
    <n v="9"/>
    <n v="9"/>
    <n v="6"/>
    <x v="5"/>
    <n v="60"/>
    <n v="60"/>
    <n v="120"/>
    <n v="120"/>
    <x v="0"/>
    <m/>
    <m/>
    <m/>
    <n v="0"/>
  </r>
  <r>
    <x v="15"/>
    <x v="4"/>
    <n v="1"/>
    <n v="0"/>
    <n v="1"/>
    <n v="0"/>
    <n v="6"/>
    <n v="6"/>
    <n v="4"/>
    <x v="8"/>
    <n v="100"/>
    <n v="100"/>
    <n v="120"/>
    <n v="120"/>
    <x v="0"/>
    <m/>
    <m/>
    <m/>
    <n v="0"/>
  </r>
  <r>
    <x v="15"/>
    <x v="4"/>
    <n v="1"/>
    <n v="0"/>
    <n v="1"/>
    <n v="0"/>
    <n v="7"/>
    <n v="7"/>
    <n v="3"/>
    <x v="6"/>
    <n v="120"/>
    <n v="120"/>
    <n v="120"/>
    <n v="120"/>
    <x v="0"/>
    <m/>
    <m/>
    <m/>
    <n v="0"/>
  </r>
  <r>
    <x v="15"/>
    <x v="4"/>
    <n v="1"/>
    <n v="0"/>
    <n v="1"/>
    <n v="0"/>
    <n v="7"/>
    <n v="7"/>
    <n v="1"/>
    <x v="9"/>
    <n v="130"/>
    <n v="130"/>
    <n v="120"/>
    <n v="120"/>
    <x v="0"/>
    <m/>
    <m/>
    <m/>
    <n v="0"/>
  </r>
  <r>
    <x v="15"/>
    <x v="4"/>
    <n v="1"/>
    <n v="0"/>
    <n v="1"/>
    <n v="0"/>
    <n v="8"/>
    <n v="8"/>
    <n v="3"/>
    <x v="6"/>
    <n v="135"/>
    <n v="135"/>
    <n v="120"/>
    <n v="120"/>
    <x v="0"/>
    <m/>
    <m/>
    <m/>
    <n v="0"/>
  </r>
  <r>
    <x v="15"/>
    <x v="4"/>
    <n v="1"/>
    <n v="0"/>
    <n v="1"/>
    <n v="0"/>
    <n v="9"/>
    <n v="9"/>
    <n v="1"/>
    <x v="9"/>
    <n v="140"/>
    <n v="140"/>
    <n v="120"/>
    <n v="120"/>
    <x v="0"/>
    <m/>
    <m/>
    <m/>
    <n v="0"/>
  </r>
  <r>
    <x v="16"/>
    <x v="10"/>
    <n v="1"/>
    <n v="0"/>
    <n v="1"/>
    <n v="0"/>
    <n v="9"/>
    <n v="9"/>
    <n v="10"/>
    <x v="2"/>
    <n v="20"/>
    <n v="20"/>
    <n v="120"/>
    <n v="120"/>
    <x v="0"/>
    <m/>
    <m/>
    <m/>
    <n v="0"/>
  </r>
  <r>
    <x v="16"/>
    <x v="10"/>
    <n v="1"/>
    <n v="0"/>
    <n v="1"/>
    <n v="0"/>
    <n v="9"/>
    <n v="9"/>
    <n v="5"/>
    <x v="3"/>
    <n v="60"/>
    <n v="60"/>
    <n v="120"/>
    <n v="120"/>
    <x v="0"/>
    <m/>
    <m/>
    <m/>
    <n v="0"/>
  </r>
  <r>
    <x v="16"/>
    <x v="10"/>
    <n v="1"/>
    <n v="0"/>
    <n v="1"/>
    <n v="0"/>
    <n v="7"/>
    <n v="7"/>
    <n v="4"/>
    <x v="8"/>
    <n v="90"/>
    <n v="90"/>
    <n v="120"/>
    <n v="120"/>
    <x v="0"/>
    <m/>
    <m/>
    <m/>
    <n v="0"/>
  </r>
  <r>
    <x v="16"/>
    <x v="10"/>
    <n v="1"/>
    <n v="0"/>
    <n v="1"/>
    <n v="0"/>
    <n v="8"/>
    <n v="8"/>
    <n v="3"/>
    <x v="6"/>
    <n v="100"/>
    <n v="100"/>
    <n v="120"/>
    <n v="120"/>
    <x v="0"/>
    <m/>
    <m/>
    <m/>
    <n v="0"/>
  </r>
  <r>
    <x v="16"/>
    <x v="10"/>
    <n v="1"/>
    <n v="0"/>
    <n v="1"/>
    <n v="0"/>
    <n v="9"/>
    <n v="9"/>
    <n v="3"/>
    <x v="6"/>
    <n v="110"/>
    <n v="110"/>
    <n v="120"/>
    <n v="120"/>
    <x v="0"/>
    <m/>
    <m/>
    <m/>
    <n v="0"/>
  </r>
  <r>
    <x v="16"/>
    <x v="10"/>
    <n v="1"/>
    <n v="0"/>
    <n v="1"/>
    <n v="0"/>
    <n v="8"/>
    <n v="8"/>
    <n v="5"/>
    <x v="3"/>
    <n v="90"/>
    <n v="90"/>
    <n v="120"/>
    <n v="120"/>
    <x v="0"/>
    <m/>
    <m/>
    <m/>
    <n v="0"/>
  </r>
  <r>
    <x v="16"/>
    <x v="10"/>
    <n v="1"/>
    <n v="0"/>
    <n v="1"/>
    <n v="0"/>
    <n v="8"/>
    <n v="8"/>
    <n v="5"/>
    <x v="3"/>
    <n v="90"/>
    <n v="90"/>
    <n v="120"/>
    <n v="120"/>
    <x v="0"/>
    <m/>
    <m/>
    <m/>
    <n v="0"/>
  </r>
  <r>
    <x v="16"/>
    <x v="11"/>
    <n v="1"/>
    <n v="0"/>
    <n v="1"/>
    <n v="0"/>
    <n v="9"/>
    <n v="9"/>
    <n v="12"/>
    <x v="0"/>
    <n v="63"/>
    <n v="63"/>
    <n v="120"/>
    <n v="120"/>
    <x v="0"/>
    <m/>
    <m/>
    <m/>
    <n v="0"/>
  </r>
  <r>
    <x v="16"/>
    <x v="11"/>
    <n v="1"/>
    <n v="0"/>
    <n v="1"/>
    <n v="0"/>
    <n v="9"/>
    <n v="9"/>
    <n v="12"/>
    <x v="0"/>
    <n v="63"/>
    <n v="63"/>
    <n v="120"/>
    <n v="120"/>
    <x v="0"/>
    <m/>
    <m/>
    <m/>
    <n v="0"/>
  </r>
  <r>
    <x v="16"/>
    <x v="11"/>
    <n v="1"/>
    <n v="0"/>
    <n v="1"/>
    <n v="0"/>
    <n v="9"/>
    <n v="9"/>
    <n v="12"/>
    <x v="0"/>
    <n v="63"/>
    <n v="63"/>
    <n v="120"/>
    <n v="120"/>
    <x v="0"/>
    <m/>
    <m/>
    <m/>
    <n v="0"/>
  </r>
  <r>
    <x v="16"/>
    <x v="12"/>
    <n v="1"/>
    <n v="0"/>
    <n v="1"/>
    <n v="0"/>
    <n v="9"/>
    <n v="9"/>
    <n v="10"/>
    <x v="2"/>
    <n v="130"/>
    <n v="130"/>
    <n v="120"/>
    <n v="120"/>
    <x v="0"/>
    <m/>
    <m/>
    <m/>
    <n v="0"/>
  </r>
  <r>
    <x v="16"/>
    <x v="12"/>
    <n v="1"/>
    <n v="0"/>
    <n v="1"/>
    <n v="0"/>
    <n v="9"/>
    <n v="9"/>
    <n v="10"/>
    <x v="2"/>
    <n v="130"/>
    <n v="130"/>
    <n v="120"/>
    <n v="120"/>
    <x v="0"/>
    <m/>
    <m/>
    <m/>
    <n v="0"/>
  </r>
  <r>
    <x v="16"/>
    <x v="12"/>
    <n v="1"/>
    <n v="0"/>
    <n v="1"/>
    <n v="0"/>
    <n v="9"/>
    <n v="9"/>
    <n v="10"/>
    <x v="2"/>
    <n v="130"/>
    <n v="130"/>
    <n v="120"/>
    <n v="120"/>
    <x v="0"/>
    <m/>
    <m/>
    <m/>
    <n v="0"/>
  </r>
  <r>
    <x v="16"/>
    <x v="16"/>
    <n v="1"/>
    <n v="0"/>
    <n v="1"/>
    <n v="0"/>
    <n v="9"/>
    <n v="9"/>
    <n v="10"/>
    <x v="2"/>
    <n v="41"/>
    <n v="41"/>
    <n v="120"/>
    <n v="120"/>
    <x v="0"/>
    <m/>
    <m/>
    <m/>
    <n v="0"/>
  </r>
  <r>
    <x v="16"/>
    <x v="16"/>
    <n v="1"/>
    <n v="0"/>
    <n v="1"/>
    <n v="0"/>
    <n v="9"/>
    <n v="9"/>
    <n v="10"/>
    <x v="2"/>
    <n v="41"/>
    <n v="41"/>
    <n v="120"/>
    <n v="120"/>
    <x v="0"/>
    <m/>
    <m/>
    <m/>
    <n v="0"/>
  </r>
  <r>
    <x v="16"/>
    <x v="16"/>
    <n v="1"/>
    <n v="0"/>
    <n v="1"/>
    <n v="0"/>
    <n v="9"/>
    <n v="9"/>
    <n v="10"/>
    <x v="2"/>
    <n v="41"/>
    <n v="41"/>
    <n v="120"/>
    <n v="120"/>
    <x v="0"/>
    <m/>
    <m/>
    <m/>
    <n v="0"/>
  </r>
  <r>
    <x v="17"/>
    <x v="0"/>
    <n v="1"/>
    <n v="0"/>
    <n v="1"/>
    <n v="0"/>
    <n v="9"/>
    <n v="9"/>
    <n v="8"/>
    <x v="1"/>
    <n v="20"/>
    <n v="20"/>
    <n v="120"/>
    <n v="120"/>
    <x v="0"/>
    <m/>
    <m/>
    <m/>
    <n v="0"/>
  </r>
  <r>
    <x v="17"/>
    <x v="0"/>
    <n v="1"/>
    <n v="0"/>
    <n v="1"/>
    <n v="0"/>
    <n v="9"/>
    <n v="9"/>
    <n v="7"/>
    <x v="10"/>
    <n v="40"/>
    <n v="40"/>
    <n v="120"/>
    <n v="120"/>
    <x v="0"/>
    <m/>
    <m/>
    <m/>
    <n v="0"/>
  </r>
  <r>
    <x v="17"/>
    <x v="0"/>
    <n v="1"/>
    <n v="0"/>
    <n v="1"/>
    <n v="0"/>
    <n v="9"/>
    <n v="9"/>
    <n v="5"/>
    <x v="3"/>
    <n v="50"/>
    <n v="50"/>
    <n v="120"/>
    <n v="120"/>
    <x v="0"/>
    <m/>
    <m/>
    <m/>
    <n v="0"/>
  </r>
  <r>
    <x v="17"/>
    <x v="0"/>
    <n v="1"/>
    <n v="0"/>
    <n v="1"/>
    <n v="0"/>
    <n v="6"/>
    <n v="6"/>
    <n v="3"/>
    <x v="6"/>
    <n v="60"/>
    <n v="60"/>
    <n v="120"/>
    <n v="120"/>
    <x v="0"/>
    <m/>
    <m/>
    <m/>
    <n v="0"/>
  </r>
  <r>
    <x v="17"/>
    <x v="0"/>
    <n v="1"/>
    <n v="0"/>
    <n v="1"/>
    <n v="0"/>
    <n v="7"/>
    <n v="7"/>
    <n v="2"/>
    <x v="7"/>
    <n v="65"/>
    <n v="65"/>
    <n v="120"/>
    <n v="120"/>
    <x v="0"/>
    <m/>
    <m/>
    <m/>
    <n v="0"/>
  </r>
  <r>
    <x v="17"/>
    <x v="0"/>
    <n v="1"/>
    <n v="0"/>
    <n v="1"/>
    <n v="0"/>
    <n v="9"/>
    <n v="9"/>
    <n v="2"/>
    <x v="7"/>
    <n v="70"/>
    <n v="70"/>
    <n v="120"/>
    <n v="120"/>
    <x v="0"/>
    <m/>
    <m/>
    <m/>
    <n v="0"/>
  </r>
  <r>
    <x v="17"/>
    <x v="0"/>
    <n v="1"/>
    <n v="0"/>
    <n v="1"/>
    <n v="0"/>
    <n v="9"/>
    <n v="9"/>
    <n v="5"/>
    <x v="3"/>
    <n v="60"/>
    <n v="60"/>
    <n v="120"/>
    <n v="120"/>
    <x v="0"/>
    <m/>
    <m/>
    <m/>
    <n v="0"/>
  </r>
  <r>
    <x v="17"/>
    <x v="2"/>
    <n v="1"/>
    <n v="0"/>
    <n v="1"/>
    <n v="0"/>
    <n v="9"/>
    <n v="9"/>
    <n v="10"/>
    <x v="2"/>
    <n v="14"/>
    <n v="14"/>
    <n v="120"/>
    <n v="120"/>
    <x v="0"/>
    <m/>
    <m/>
    <m/>
    <n v="0"/>
  </r>
  <r>
    <x v="17"/>
    <x v="2"/>
    <n v="1"/>
    <n v="0"/>
    <n v="1"/>
    <n v="0"/>
    <n v="9"/>
    <n v="9"/>
    <n v="10"/>
    <x v="2"/>
    <n v="14"/>
    <n v="14"/>
    <n v="120"/>
    <n v="120"/>
    <x v="0"/>
    <m/>
    <m/>
    <m/>
    <n v="0"/>
  </r>
  <r>
    <x v="17"/>
    <x v="2"/>
    <n v="1"/>
    <n v="0"/>
    <n v="1"/>
    <n v="0"/>
    <n v="9"/>
    <n v="9"/>
    <n v="10"/>
    <x v="2"/>
    <n v="14"/>
    <n v="14"/>
    <n v="120"/>
    <n v="120"/>
    <x v="0"/>
    <m/>
    <m/>
    <m/>
    <n v="0"/>
  </r>
  <r>
    <x v="17"/>
    <x v="8"/>
    <n v="1"/>
    <n v="0"/>
    <n v="1"/>
    <n v="0"/>
    <n v="9"/>
    <n v="9"/>
    <n v="10"/>
    <x v="2"/>
    <n v="5"/>
    <n v="5"/>
    <n v="120"/>
    <n v="120"/>
    <x v="0"/>
    <m/>
    <m/>
    <m/>
    <n v="0"/>
  </r>
  <r>
    <x v="17"/>
    <x v="8"/>
    <n v="1"/>
    <n v="0"/>
    <n v="1"/>
    <n v="0"/>
    <n v="9"/>
    <n v="9"/>
    <n v="10"/>
    <x v="2"/>
    <n v="5"/>
    <n v="5"/>
    <n v="120"/>
    <n v="120"/>
    <x v="0"/>
    <m/>
    <m/>
    <m/>
    <n v="0"/>
  </r>
  <r>
    <x v="17"/>
    <x v="8"/>
    <n v="1"/>
    <n v="0"/>
    <n v="1"/>
    <n v="0"/>
    <n v="9"/>
    <n v="9"/>
    <n v="10"/>
    <x v="2"/>
    <n v="5"/>
    <n v="5"/>
    <n v="120"/>
    <n v="120"/>
    <x v="0"/>
    <m/>
    <m/>
    <m/>
    <n v="0"/>
  </r>
  <r>
    <x v="17"/>
    <x v="14"/>
    <n v="1"/>
    <n v="0"/>
    <n v="1"/>
    <n v="0"/>
    <n v="9"/>
    <n v="9"/>
    <n v="10"/>
    <x v="2"/>
    <n v="23"/>
    <n v="23"/>
    <n v="120"/>
    <n v="120"/>
    <x v="0"/>
    <m/>
    <m/>
    <m/>
    <n v="0"/>
  </r>
  <r>
    <x v="17"/>
    <x v="14"/>
    <n v="1"/>
    <n v="0"/>
    <n v="1"/>
    <n v="0"/>
    <n v="9"/>
    <n v="9"/>
    <n v="10"/>
    <x v="2"/>
    <n v="23"/>
    <n v="23"/>
    <n v="120"/>
    <n v="120"/>
    <x v="0"/>
    <m/>
    <m/>
    <m/>
    <n v="0"/>
  </r>
  <r>
    <x v="17"/>
    <x v="14"/>
    <n v="1"/>
    <n v="0"/>
    <n v="1"/>
    <n v="0"/>
    <n v="9"/>
    <n v="9"/>
    <n v="10"/>
    <x v="2"/>
    <n v="23"/>
    <n v="23"/>
    <n v="120"/>
    <n v="120"/>
    <x v="0"/>
    <m/>
    <m/>
    <m/>
    <n v="0"/>
  </r>
  <r>
    <x v="17"/>
    <x v="9"/>
    <n v="1"/>
    <n v="0"/>
    <n v="1"/>
    <n v="0"/>
    <n v="9"/>
    <n v="9"/>
    <n v="12"/>
    <x v="0"/>
    <n v="12"/>
    <n v="12"/>
    <n v="120"/>
    <n v="120"/>
    <x v="0"/>
    <m/>
    <m/>
    <m/>
    <n v="0"/>
  </r>
  <r>
    <x v="17"/>
    <x v="9"/>
    <n v="1"/>
    <n v="0"/>
    <n v="1"/>
    <n v="0"/>
    <n v="9"/>
    <n v="9"/>
    <n v="12"/>
    <x v="0"/>
    <n v="12"/>
    <n v="12"/>
    <n v="120"/>
    <n v="120"/>
    <x v="0"/>
    <m/>
    <m/>
    <m/>
    <n v="0"/>
  </r>
  <r>
    <x v="17"/>
    <x v="9"/>
    <n v="1"/>
    <n v="0"/>
    <n v="1"/>
    <n v="0"/>
    <n v="9"/>
    <n v="9"/>
    <n v="12"/>
    <x v="0"/>
    <n v="12"/>
    <n v="12"/>
    <n v="120"/>
    <n v="120"/>
    <x v="0"/>
    <m/>
    <m/>
    <m/>
    <n v="0"/>
  </r>
  <r>
    <x v="18"/>
    <x v="4"/>
    <n v="1"/>
    <n v="0"/>
    <n v="1"/>
    <n v="0"/>
    <n v="9"/>
    <n v="9"/>
    <n v="6"/>
    <x v="5"/>
    <n v="60"/>
    <n v="60"/>
    <n v="120"/>
    <n v="120"/>
    <x v="0"/>
    <m/>
    <m/>
    <m/>
    <n v="0"/>
  </r>
  <r>
    <x v="18"/>
    <x v="4"/>
    <n v="1"/>
    <n v="0"/>
    <n v="1"/>
    <n v="0"/>
    <n v="6"/>
    <n v="6"/>
    <n v="4"/>
    <x v="8"/>
    <n v="100"/>
    <n v="100"/>
    <n v="120"/>
    <n v="120"/>
    <x v="0"/>
    <m/>
    <m/>
    <m/>
    <n v="0"/>
  </r>
  <r>
    <x v="18"/>
    <x v="4"/>
    <n v="1"/>
    <n v="0"/>
    <n v="1"/>
    <n v="0"/>
    <n v="7"/>
    <n v="7"/>
    <n v="3"/>
    <x v="6"/>
    <n v="120"/>
    <n v="120"/>
    <n v="120"/>
    <n v="120"/>
    <x v="0"/>
    <m/>
    <m/>
    <m/>
    <n v="0"/>
  </r>
  <r>
    <x v="18"/>
    <x v="4"/>
    <n v="1"/>
    <n v="0"/>
    <n v="1"/>
    <n v="0"/>
    <n v="8"/>
    <n v="8"/>
    <n v="3"/>
    <x v="6"/>
    <n v="130"/>
    <n v="130"/>
    <n v="120"/>
    <n v="120"/>
    <x v="0"/>
    <m/>
    <m/>
    <m/>
    <n v="0"/>
  </r>
  <r>
    <x v="18"/>
    <x v="4"/>
    <n v="1"/>
    <n v="0"/>
    <n v="1"/>
    <n v="0"/>
    <n v="9"/>
    <n v="9"/>
    <n v="2"/>
    <x v="7"/>
    <n v="140"/>
    <n v="140"/>
    <n v="120"/>
    <n v="120"/>
    <x v="0"/>
    <m/>
    <m/>
    <m/>
    <n v="0"/>
  </r>
  <r>
    <x v="18"/>
    <x v="4"/>
    <n v="1"/>
    <n v="0"/>
    <n v="1"/>
    <n v="0"/>
    <n v="7"/>
    <n v="7"/>
    <n v="5"/>
    <x v="3"/>
    <n v="120"/>
    <n v="120"/>
    <n v="120"/>
    <n v="120"/>
    <x v="0"/>
    <m/>
    <m/>
    <m/>
    <n v="0"/>
  </r>
  <r>
    <x v="18"/>
    <x v="5"/>
    <n v="1"/>
    <n v="0"/>
    <n v="1"/>
    <n v="0"/>
    <n v="9"/>
    <n v="9"/>
    <n v="8"/>
    <x v="1"/>
    <n v="60"/>
    <n v="60"/>
    <n v="120"/>
    <n v="120"/>
    <x v="0"/>
    <m/>
    <m/>
    <m/>
    <n v="0"/>
  </r>
  <r>
    <x v="18"/>
    <x v="5"/>
    <n v="1"/>
    <n v="0"/>
    <n v="1"/>
    <n v="0"/>
    <n v="9"/>
    <n v="9"/>
    <n v="8"/>
    <x v="1"/>
    <n v="60"/>
    <n v="60"/>
    <n v="120"/>
    <n v="120"/>
    <x v="0"/>
    <m/>
    <m/>
    <m/>
    <n v="0"/>
  </r>
  <r>
    <x v="18"/>
    <x v="5"/>
    <n v="1"/>
    <n v="0"/>
    <n v="1"/>
    <n v="0"/>
    <n v="9"/>
    <n v="9"/>
    <n v="8"/>
    <x v="1"/>
    <n v="60"/>
    <n v="60"/>
    <n v="120"/>
    <n v="120"/>
    <x v="0"/>
    <m/>
    <m/>
    <m/>
    <n v="0"/>
  </r>
  <r>
    <x v="18"/>
    <x v="17"/>
    <n v="1"/>
    <n v="0"/>
    <n v="1"/>
    <n v="0"/>
    <n v="9"/>
    <n v="9"/>
    <n v="8"/>
    <x v="1"/>
    <n v="50"/>
    <n v="50"/>
    <n v="120"/>
    <n v="120"/>
    <x v="0"/>
    <m/>
    <m/>
    <m/>
    <n v="0"/>
  </r>
  <r>
    <x v="18"/>
    <x v="17"/>
    <n v="1"/>
    <n v="0"/>
    <n v="1"/>
    <n v="0"/>
    <n v="9"/>
    <n v="9"/>
    <n v="8"/>
    <x v="1"/>
    <n v="50"/>
    <n v="50"/>
    <n v="120"/>
    <n v="120"/>
    <x v="0"/>
    <m/>
    <m/>
    <m/>
    <n v="0"/>
  </r>
  <r>
    <x v="18"/>
    <x v="17"/>
    <n v="1"/>
    <n v="0"/>
    <n v="1"/>
    <n v="0"/>
    <n v="9"/>
    <n v="9"/>
    <n v="8"/>
    <x v="1"/>
    <n v="50"/>
    <n v="50"/>
    <n v="120"/>
    <n v="120"/>
    <x v="0"/>
    <m/>
    <m/>
    <m/>
    <n v="0"/>
  </r>
  <r>
    <x v="18"/>
    <x v="1"/>
    <n v="1"/>
    <n v="0"/>
    <n v="1"/>
    <n v="0"/>
    <n v="8"/>
    <n v="8"/>
    <n v="12"/>
    <x v="0"/>
    <n v="39"/>
    <n v="39"/>
    <n v="120"/>
    <n v="120"/>
    <x v="0"/>
    <m/>
    <m/>
    <m/>
    <n v="0"/>
  </r>
  <r>
    <x v="18"/>
    <x v="1"/>
    <n v="1"/>
    <n v="0"/>
    <n v="1"/>
    <n v="0"/>
    <n v="8"/>
    <n v="8"/>
    <n v="12"/>
    <x v="0"/>
    <n v="39"/>
    <n v="39"/>
    <n v="120"/>
    <n v="120"/>
    <x v="0"/>
    <m/>
    <m/>
    <m/>
    <n v="0"/>
  </r>
  <r>
    <x v="18"/>
    <x v="1"/>
    <n v="1"/>
    <n v="0"/>
    <n v="1"/>
    <n v="0"/>
    <n v="8"/>
    <n v="8"/>
    <n v="12"/>
    <x v="0"/>
    <n v="39"/>
    <n v="39"/>
    <n v="120"/>
    <n v="120"/>
    <x v="0"/>
    <m/>
    <m/>
    <m/>
    <n v="0"/>
  </r>
  <r>
    <x v="18"/>
    <x v="21"/>
    <n v="1"/>
    <n v="0"/>
    <n v="1"/>
    <n v="0"/>
    <n v="9"/>
    <n v="9"/>
    <n v="10"/>
    <x v="2"/>
    <n v="36"/>
    <n v="36"/>
    <n v="120"/>
    <n v="120"/>
    <x v="0"/>
    <m/>
    <m/>
    <m/>
    <n v="0"/>
  </r>
  <r>
    <x v="18"/>
    <x v="21"/>
    <n v="1"/>
    <n v="0"/>
    <n v="1"/>
    <n v="0"/>
    <n v="9"/>
    <n v="9"/>
    <n v="10"/>
    <x v="2"/>
    <n v="36"/>
    <n v="36"/>
    <n v="120"/>
    <n v="120"/>
    <x v="0"/>
    <m/>
    <m/>
    <m/>
    <n v="0"/>
  </r>
  <r>
    <x v="18"/>
    <x v="21"/>
    <n v="1"/>
    <n v="0"/>
    <n v="1"/>
    <n v="0"/>
    <n v="9"/>
    <n v="9"/>
    <n v="10"/>
    <x v="2"/>
    <n v="36"/>
    <n v="36"/>
    <n v="120"/>
    <n v="120"/>
    <x v="0"/>
    <m/>
    <m/>
    <m/>
    <n v="0"/>
  </r>
  <r>
    <x v="19"/>
    <x v="10"/>
    <n v="1"/>
    <n v="0"/>
    <n v="1"/>
    <n v="0"/>
    <n v="9"/>
    <n v="9"/>
    <n v="8"/>
    <x v="1"/>
    <n v="20"/>
    <n v="20"/>
    <n v="120"/>
    <n v="120"/>
    <x v="0"/>
    <m/>
    <m/>
    <m/>
    <n v="0"/>
  </r>
  <r>
    <x v="19"/>
    <x v="10"/>
    <n v="1"/>
    <n v="0"/>
    <n v="1"/>
    <n v="0"/>
    <n v="9"/>
    <n v="9"/>
    <n v="5"/>
    <x v="3"/>
    <n v="60"/>
    <n v="60"/>
    <n v="120"/>
    <n v="120"/>
    <x v="0"/>
    <m/>
    <m/>
    <m/>
    <n v="0"/>
  </r>
  <r>
    <x v="19"/>
    <x v="10"/>
    <n v="1"/>
    <n v="0"/>
    <n v="1"/>
    <n v="0"/>
    <n v="9"/>
    <n v="9"/>
    <n v="5"/>
    <x v="3"/>
    <n v="90"/>
    <n v="90"/>
    <n v="120"/>
    <n v="120"/>
    <x v="0"/>
    <m/>
    <m/>
    <m/>
    <n v="0"/>
  </r>
  <r>
    <x v="19"/>
    <x v="10"/>
    <n v="1"/>
    <n v="0"/>
    <n v="1"/>
    <n v="0"/>
    <n v="9"/>
    <n v="9"/>
    <n v="3"/>
    <x v="6"/>
    <n v="110"/>
    <n v="110"/>
    <n v="120"/>
    <n v="120"/>
    <x v="0"/>
    <m/>
    <m/>
    <m/>
    <n v="0"/>
  </r>
  <r>
    <x v="19"/>
    <x v="10"/>
    <n v="1"/>
    <n v="0"/>
    <n v="1"/>
    <n v="0"/>
    <n v="9"/>
    <n v="9"/>
    <n v="2"/>
    <x v="7"/>
    <n v="115"/>
    <n v="115"/>
    <n v="120"/>
    <n v="120"/>
    <x v="0"/>
    <m/>
    <m/>
    <m/>
    <n v="0"/>
  </r>
  <r>
    <x v="19"/>
    <x v="10"/>
    <n v="1"/>
    <n v="0"/>
    <n v="1"/>
    <n v="0"/>
    <n v="7"/>
    <n v="7"/>
    <n v="5"/>
    <x v="3"/>
    <n v="100"/>
    <n v="100"/>
    <n v="120"/>
    <n v="120"/>
    <x v="0"/>
    <m/>
    <m/>
    <m/>
    <n v="0"/>
  </r>
  <r>
    <x v="19"/>
    <x v="11"/>
    <n v="1"/>
    <n v="0"/>
    <n v="1"/>
    <n v="0"/>
    <n v="9"/>
    <n v="9"/>
    <n v="10"/>
    <x v="2"/>
    <n v="70"/>
    <n v="70"/>
    <n v="120"/>
    <n v="120"/>
    <x v="0"/>
    <m/>
    <m/>
    <m/>
    <n v="0"/>
  </r>
  <r>
    <x v="19"/>
    <x v="11"/>
    <n v="1"/>
    <n v="0"/>
    <n v="1"/>
    <n v="0"/>
    <n v="9"/>
    <n v="9"/>
    <n v="10"/>
    <x v="2"/>
    <n v="70"/>
    <n v="70"/>
    <n v="120"/>
    <n v="120"/>
    <x v="0"/>
    <m/>
    <m/>
    <m/>
    <n v="0"/>
  </r>
  <r>
    <x v="19"/>
    <x v="11"/>
    <n v="1"/>
    <n v="0"/>
    <n v="1"/>
    <n v="0"/>
    <n v="9"/>
    <n v="9"/>
    <n v="10"/>
    <x v="2"/>
    <n v="70"/>
    <n v="70"/>
    <n v="120"/>
    <n v="120"/>
    <x v="0"/>
    <m/>
    <m/>
    <m/>
    <n v="0"/>
  </r>
  <r>
    <x v="19"/>
    <x v="12"/>
    <n v="1"/>
    <n v="0"/>
    <n v="1"/>
    <n v="0"/>
    <n v="9"/>
    <n v="9"/>
    <n v="10"/>
    <x v="2"/>
    <n v="160"/>
    <n v="160"/>
    <n v="120"/>
    <n v="120"/>
    <x v="0"/>
    <m/>
    <m/>
    <m/>
    <n v="0"/>
  </r>
  <r>
    <x v="19"/>
    <x v="12"/>
    <n v="1"/>
    <n v="0"/>
    <n v="1"/>
    <n v="0"/>
    <n v="9"/>
    <n v="9"/>
    <n v="10"/>
    <x v="2"/>
    <n v="160"/>
    <n v="160"/>
    <n v="120"/>
    <n v="120"/>
    <x v="0"/>
    <m/>
    <m/>
    <m/>
    <n v="0"/>
  </r>
  <r>
    <x v="19"/>
    <x v="12"/>
    <n v="1"/>
    <n v="0"/>
    <n v="1"/>
    <n v="0"/>
    <n v="9"/>
    <n v="9"/>
    <n v="10"/>
    <x v="2"/>
    <n v="160"/>
    <n v="160"/>
    <n v="120"/>
    <n v="120"/>
    <x v="0"/>
    <m/>
    <m/>
    <m/>
    <n v="0"/>
  </r>
  <r>
    <x v="19"/>
    <x v="16"/>
    <n v="1"/>
    <n v="0"/>
    <n v="1"/>
    <n v="0"/>
    <n v="9"/>
    <n v="9"/>
    <n v="10"/>
    <x v="2"/>
    <n v="45"/>
    <n v="45"/>
    <n v="120"/>
    <n v="120"/>
    <x v="0"/>
    <m/>
    <m/>
    <m/>
    <n v="0"/>
  </r>
  <r>
    <x v="19"/>
    <x v="16"/>
    <n v="1"/>
    <n v="0"/>
    <n v="1"/>
    <n v="0"/>
    <n v="9"/>
    <n v="9"/>
    <n v="10"/>
    <x v="2"/>
    <n v="45"/>
    <n v="45"/>
    <n v="120"/>
    <n v="120"/>
    <x v="0"/>
    <m/>
    <m/>
    <m/>
    <n v="0"/>
  </r>
  <r>
    <x v="19"/>
    <x v="16"/>
    <n v="1"/>
    <n v="0"/>
    <n v="1"/>
    <n v="0"/>
    <n v="9"/>
    <n v="9"/>
    <n v="10"/>
    <x v="2"/>
    <n v="45"/>
    <n v="45"/>
    <n v="120"/>
    <n v="120"/>
    <x v="0"/>
    <m/>
    <m/>
    <m/>
    <n v="0"/>
  </r>
  <r>
    <x v="20"/>
    <x v="0"/>
    <n v="1"/>
    <n v="0"/>
    <n v="1"/>
    <n v="0"/>
    <n v="9"/>
    <n v="9"/>
    <n v="10"/>
    <x v="2"/>
    <n v="20"/>
    <n v="20"/>
    <n v="120"/>
    <n v="120"/>
    <x v="0"/>
    <m/>
    <m/>
    <m/>
    <n v="0"/>
  </r>
  <r>
    <x v="20"/>
    <x v="0"/>
    <n v="1"/>
    <n v="0"/>
    <n v="1"/>
    <n v="0"/>
    <n v="9"/>
    <n v="9"/>
    <n v="8"/>
    <x v="1"/>
    <n v="40"/>
    <n v="40"/>
    <n v="120"/>
    <n v="120"/>
    <x v="0"/>
    <m/>
    <m/>
    <m/>
    <n v="0"/>
  </r>
  <r>
    <x v="20"/>
    <x v="0"/>
    <n v="1"/>
    <n v="0"/>
    <n v="1"/>
    <n v="0"/>
    <n v="9"/>
    <n v="9"/>
    <n v="6"/>
    <x v="5"/>
    <n v="50"/>
    <n v="50"/>
    <n v="120"/>
    <n v="120"/>
    <x v="0"/>
    <m/>
    <m/>
    <m/>
    <n v="0"/>
  </r>
  <r>
    <x v="20"/>
    <x v="0"/>
    <n v="1"/>
    <n v="0"/>
    <n v="1"/>
    <n v="0"/>
    <n v="9"/>
    <n v="9"/>
    <n v="5"/>
    <x v="3"/>
    <n v="60"/>
    <n v="60"/>
    <n v="120"/>
    <n v="120"/>
    <x v="0"/>
    <m/>
    <m/>
    <m/>
    <n v="0"/>
  </r>
  <r>
    <x v="20"/>
    <x v="0"/>
    <n v="1"/>
    <n v="0"/>
    <n v="1"/>
    <n v="0"/>
    <n v="9"/>
    <n v="9"/>
    <n v="2"/>
    <x v="7"/>
    <n v="70"/>
    <n v="70"/>
    <n v="120"/>
    <n v="120"/>
    <x v="0"/>
    <m/>
    <m/>
    <m/>
    <n v="0"/>
  </r>
  <r>
    <x v="20"/>
    <x v="0"/>
    <n v="1"/>
    <n v="0"/>
    <n v="1"/>
    <n v="0"/>
    <n v="9"/>
    <n v="9"/>
    <n v="3"/>
    <x v="6"/>
    <n v="65"/>
    <n v="65"/>
    <n v="120"/>
    <n v="120"/>
    <x v="0"/>
    <m/>
    <m/>
    <m/>
    <n v="0"/>
  </r>
  <r>
    <x v="20"/>
    <x v="0"/>
    <n v="1"/>
    <n v="0"/>
    <n v="1"/>
    <n v="0"/>
    <n v="9"/>
    <n v="9"/>
    <n v="5"/>
    <x v="3"/>
    <n v="60"/>
    <n v="60"/>
    <n v="120"/>
    <n v="120"/>
    <x v="0"/>
    <m/>
    <m/>
    <m/>
    <n v="0"/>
  </r>
  <r>
    <x v="20"/>
    <x v="2"/>
    <n v="1"/>
    <n v="0"/>
    <n v="1"/>
    <n v="0"/>
    <n v="9"/>
    <n v="9"/>
    <n v="8"/>
    <x v="1"/>
    <n v="16"/>
    <n v="16"/>
    <n v="120"/>
    <n v="120"/>
    <x v="0"/>
    <m/>
    <m/>
    <m/>
    <n v="0"/>
  </r>
  <r>
    <x v="20"/>
    <x v="2"/>
    <n v="1"/>
    <n v="0"/>
    <n v="1"/>
    <n v="0"/>
    <n v="9"/>
    <n v="9"/>
    <n v="8"/>
    <x v="1"/>
    <n v="16"/>
    <n v="16"/>
    <n v="120"/>
    <n v="120"/>
    <x v="0"/>
    <m/>
    <m/>
    <m/>
    <n v="0"/>
  </r>
  <r>
    <x v="20"/>
    <x v="2"/>
    <n v="1"/>
    <n v="0"/>
    <n v="1"/>
    <n v="0"/>
    <n v="9"/>
    <n v="9"/>
    <n v="8"/>
    <x v="1"/>
    <n v="16"/>
    <n v="16"/>
    <n v="120"/>
    <n v="120"/>
    <x v="0"/>
    <m/>
    <m/>
    <m/>
    <n v="0"/>
  </r>
  <r>
    <x v="20"/>
    <x v="8"/>
    <n v="1"/>
    <n v="0"/>
    <n v="1"/>
    <n v="0"/>
    <n v="9"/>
    <n v="9"/>
    <n v="10"/>
    <x v="2"/>
    <n v="5"/>
    <n v="5"/>
    <n v="120"/>
    <n v="120"/>
    <x v="0"/>
    <m/>
    <m/>
    <m/>
    <n v="0"/>
  </r>
  <r>
    <x v="20"/>
    <x v="8"/>
    <n v="1"/>
    <n v="0"/>
    <n v="1"/>
    <n v="0"/>
    <n v="9"/>
    <n v="9"/>
    <n v="10"/>
    <x v="2"/>
    <n v="5"/>
    <n v="5"/>
    <n v="120"/>
    <n v="120"/>
    <x v="0"/>
    <m/>
    <m/>
    <m/>
    <n v="0"/>
  </r>
  <r>
    <x v="20"/>
    <x v="8"/>
    <n v="1"/>
    <n v="0"/>
    <n v="1"/>
    <n v="0"/>
    <n v="9"/>
    <n v="9"/>
    <n v="10"/>
    <x v="2"/>
    <n v="5"/>
    <n v="5"/>
    <n v="120"/>
    <n v="120"/>
    <x v="0"/>
    <m/>
    <m/>
    <m/>
    <n v="0"/>
  </r>
  <r>
    <x v="20"/>
    <x v="14"/>
    <n v="1"/>
    <n v="0"/>
    <n v="1"/>
    <n v="0"/>
    <n v="9"/>
    <n v="9"/>
    <n v="10"/>
    <x v="2"/>
    <n v="18"/>
    <n v="18"/>
    <n v="120"/>
    <n v="120"/>
    <x v="0"/>
    <m/>
    <m/>
    <m/>
    <n v="0"/>
  </r>
  <r>
    <x v="20"/>
    <x v="14"/>
    <n v="1"/>
    <n v="0"/>
    <n v="1"/>
    <n v="0"/>
    <n v="9"/>
    <n v="9"/>
    <n v="10"/>
    <x v="2"/>
    <n v="18"/>
    <n v="18"/>
    <n v="120"/>
    <n v="120"/>
    <x v="0"/>
    <m/>
    <m/>
    <m/>
    <n v="0"/>
  </r>
  <r>
    <x v="20"/>
    <x v="14"/>
    <n v="1"/>
    <n v="0"/>
    <n v="1"/>
    <n v="0"/>
    <n v="9"/>
    <n v="9"/>
    <n v="10"/>
    <x v="2"/>
    <n v="18"/>
    <n v="18"/>
    <n v="120"/>
    <n v="120"/>
    <x v="0"/>
    <m/>
    <m/>
    <m/>
    <n v="0"/>
  </r>
  <r>
    <x v="20"/>
    <x v="20"/>
    <n v="1"/>
    <n v="0"/>
    <n v="1"/>
    <n v="0"/>
    <n v="9"/>
    <n v="9"/>
    <n v="8"/>
    <x v="1"/>
    <n v="55"/>
    <n v="55"/>
    <n v="120"/>
    <n v="120"/>
    <x v="0"/>
    <m/>
    <m/>
    <m/>
    <n v="0"/>
  </r>
  <r>
    <x v="20"/>
    <x v="20"/>
    <n v="1"/>
    <n v="0"/>
    <n v="1"/>
    <n v="0"/>
    <n v="9"/>
    <n v="9"/>
    <n v="8"/>
    <x v="1"/>
    <n v="55"/>
    <n v="55"/>
    <n v="120"/>
    <n v="120"/>
    <x v="0"/>
    <m/>
    <m/>
    <m/>
    <n v="0"/>
  </r>
  <r>
    <x v="20"/>
    <x v="20"/>
    <n v="1"/>
    <n v="0"/>
    <n v="1"/>
    <n v="0"/>
    <n v="9"/>
    <n v="9"/>
    <n v="8"/>
    <x v="1"/>
    <n v="55"/>
    <n v="55"/>
    <n v="120"/>
    <n v="120"/>
    <x v="0"/>
    <m/>
    <m/>
    <m/>
    <n v="0"/>
  </r>
  <r>
    <x v="21"/>
    <x v="10"/>
    <n v="1"/>
    <n v="0"/>
    <n v="1"/>
    <n v="0"/>
    <n v="9"/>
    <n v="9"/>
    <n v="10"/>
    <x v="2"/>
    <n v="20"/>
    <n v="20"/>
    <n v="120"/>
    <n v="120"/>
    <x v="0"/>
    <m/>
    <m/>
    <m/>
    <n v="0"/>
  </r>
  <r>
    <x v="21"/>
    <x v="10"/>
    <n v="1"/>
    <n v="0"/>
    <n v="1"/>
    <n v="0"/>
    <n v="9"/>
    <n v="9"/>
    <n v="5"/>
    <x v="3"/>
    <n v="60"/>
    <n v="60"/>
    <n v="120"/>
    <n v="120"/>
    <x v="0"/>
    <m/>
    <m/>
    <m/>
    <n v="0"/>
  </r>
  <r>
    <x v="21"/>
    <x v="10"/>
    <n v="1"/>
    <n v="0"/>
    <n v="1"/>
    <n v="0"/>
    <n v="9"/>
    <n v="9"/>
    <n v="5"/>
    <x v="3"/>
    <n v="90"/>
    <n v="90"/>
    <n v="120"/>
    <n v="120"/>
    <x v="0"/>
    <m/>
    <m/>
    <m/>
    <n v="0"/>
  </r>
  <r>
    <x v="21"/>
    <x v="10"/>
    <n v="1"/>
    <n v="0"/>
    <n v="1"/>
    <n v="0"/>
    <n v="6.5"/>
    <n v="6.5"/>
    <n v="3"/>
    <x v="6"/>
    <n v="100"/>
    <n v="100"/>
    <n v="120"/>
    <n v="120"/>
    <x v="0"/>
    <m/>
    <m/>
    <m/>
    <n v="0"/>
  </r>
  <r>
    <x v="21"/>
    <x v="10"/>
    <n v="1"/>
    <n v="0"/>
    <n v="1"/>
    <n v="0"/>
    <n v="7.5"/>
    <n v="7.5"/>
    <n v="2"/>
    <x v="7"/>
    <n v="110"/>
    <n v="110"/>
    <n v="120"/>
    <n v="120"/>
    <x v="0"/>
    <m/>
    <m/>
    <m/>
    <n v="0"/>
  </r>
  <r>
    <x v="21"/>
    <x v="10"/>
    <n v="1"/>
    <n v="0"/>
    <n v="1"/>
    <n v="0"/>
    <n v="9"/>
    <n v="9"/>
    <n v="2"/>
    <x v="7"/>
    <n v="120"/>
    <n v="120"/>
    <n v="120"/>
    <n v="120"/>
    <x v="0"/>
    <m/>
    <m/>
    <m/>
    <n v="0"/>
  </r>
  <r>
    <x v="21"/>
    <x v="10"/>
    <n v="1"/>
    <n v="0"/>
    <n v="1"/>
    <n v="0"/>
    <n v="7"/>
    <n v="7"/>
    <n v="5"/>
    <x v="3"/>
    <n v="100"/>
    <n v="100"/>
    <n v="120"/>
    <n v="120"/>
    <x v="0"/>
    <m/>
    <m/>
    <m/>
    <n v="0"/>
  </r>
  <r>
    <x v="21"/>
    <x v="12"/>
    <n v="1"/>
    <n v="0"/>
    <n v="1"/>
    <n v="0"/>
    <n v="9"/>
    <n v="9"/>
    <n v="10"/>
    <x v="2"/>
    <n v="150"/>
    <n v="150"/>
    <n v="120"/>
    <n v="120"/>
    <x v="0"/>
    <m/>
    <m/>
    <m/>
    <n v="0"/>
  </r>
  <r>
    <x v="21"/>
    <x v="12"/>
    <n v="1"/>
    <n v="0"/>
    <n v="1"/>
    <n v="0"/>
    <n v="9"/>
    <n v="9"/>
    <n v="10"/>
    <x v="2"/>
    <n v="160"/>
    <n v="160"/>
    <n v="120"/>
    <n v="120"/>
    <x v="0"/>
    <m/>
    <m/>
    <m/>
    <n v="0"/>
  </r>
  <r>
    <x v="21"/>
    <x v="12"/>
    <n v="1"/>
    <n v="0"/>
    <n v="1"/>
    <n v="0"/>
    <n v="7"/>
    <n v="7"/>
    <n v="10"/>
    <x v="2"/>
    <n v="180"/>
    <n v="180"/>
    <n v="120"/>
    <n v="120"/>
    <x v="0"/>
    <m/>
    <m/>
    <m/>
    <n v="0"/>
  </r>
  <r>
    <x v="21"/>
    <x v="11"/>
    <n v="1"/>
    <n v="0"/>
    <n v="1"/>
    <n v="0"/>
    <n v="9"/>
    <n v="9"/>
    <n v="10"/>
    <x v="2"/>
    <n v="77"/>
    <n v="77"/>
    <n v="120"/>
    <n v="120"/>
    <x v="0"/>
    <m/>
    <m/>
    <m/>
    <n v="0"/>
  </r>
  <r>
    <x v="21"/>
    <x v="11"/>
    <n v="1"/>
    <n v="0"/>
    <n v="1"/>
    <n v="0"/>
    <n v="9"/>
    <n v="9"/>
    <n v="10"/>
    <x v="2"/>
    <n v="77"/>
    <n v="77"/>
    <n v="120"/>
    <n v="120"/>
    <x v="0"/>
    <m/>
    <m/>
    <m/>
    <n v="0"/>
  </r>
  <r>
    <x v="21"/>
    <x v="11"/>
    <n v="1"/>
    <n v="0"/>
    <n v="1"/>
    <n v="0"/>
    <n v="9"/>
    <n v="9"/>
    <n v="10"/>
    <x v="2"/>
    <n v="77"/>
    <n v="77"/>
    <n v="120"/>
    <n v="120"/>
    <x v="0"/>
    <m/>
    <m/>
    <m/>
    <n v="0"/>
  </r>
  <r>
    <x v="21"/>
    <x v="16"/>
    <n v="1"/>
    <n v="0"/>
    <n v="1"/>
    <n v="0"/>
    <n v="9"/>
    <n v="9"/>
    <n v="10"/>
    <x v="2"/>
    <n v="45"/>
    <n v="45"/>
    <n v="120"/>
    <n v="120"/>
    <x v="0"/>
    <m/>
    <m/>
    <m/>
    <n v="0"/>
  </r>
  <r>
    <x v="21"/>
    <x v="16"/>
    <n v="1"/>
    <n v="0"/>
    <n v="1"/>
    <n v="0"/>
    <n v="9"/>
    <n v="9"/>
    <n v="10"/>
    <x v="2"/>
    <n v="45"/>
    <n v="45"/>
    <n v="120"/>
    <n v="120"/>
    <x v="0"/>
    <m/>
    <m/>
    <m/>
    <n v="0"/>
  </r>
  <r>
    <x v="21"/>
    <x v="16"/>
    <n v="1"/>
    <n v="0"/>
    <n v="1"/>
    <n v="0"/>
    <n v="9"/>
    <n v="9"/>
    <n v="10"/>
    <x v="2"/>
    <n v="45"/>
    <n v="45"/>
    <n v="120"/>
    <n v="120"/>
    <x v="0"/>
    <m/>
    <m/>
    <m/>
    <n v="0"/>
  </r>
  <r>
    <x v="22"/>
    <x v="0"/>
    <n v="1"/>
    <n v="0"/>
    <n v="1"/>
    <n v="0"/>
    <n v="9"/>
    <n v="9"/>
    <n v="10"/>
    <x v="2"/>
    <n v="20"/>
    <n v="20"/>
    <n v="120"/>
    <n v="120"/>
    <x v="0"/>
    <m/>
    <m/>
    <m/>
    <n v="0"/>
  </r>
  <r>
    <x v="22"/>
    <x v="0"/>
    <n v="1"/>
    <n v="0"/>
    <n v="1"/>
    <n v="0"/>
    <n v="9"/>
    <n v="9"/>
    <n v="8"/>
    <x v="1"/>
    <n v="40"/>
    <n v="40"/>
    <n v="120"/>
    <n v="120"/>
    <x v="0"/>
    <m/>
    <m/>
    <m/>
    <n v="0"/>
  </r>
  <r>
    <x v="22"/>
    <x v="0"/>
    <n v="1"/>
    <n v="0"/>
    <n v="1"/>
    <n v="0"/>
    <n v="9"/>
    <n v="9"/>
    <n v="5"/>
    <x v="3"/>
    <n v="50"/>
    <n v="50"/>
    <n v="120"/>
    <n v="120"/>
    <x v="0"/>
    <m/>
    <m/>
    <m/>
    <n v="0"/>
  </r>
  <r>
    <x v="22"/>
    <x v="0"/>
    <n v="1"/>
    <n v="0"/>
    <n v="1"/>
    <n v="0"/>
    <n v="6"/>
    <n v="6"/>
    <n v="4"/>
    <x v="8"/>
    <n v="60"/>
    <n v="60"/>
    <n v="120"/>
    <n v="120"/>
    <x v="0"/>
    <m/>
    <m/>
    <m/>
    <n v="0"/>
  </r>
  <r>
    <x v="22"/>
    <x v="0"/>
    <n v="1"/>
    <n v="0"/>
    <n v="1"/>
    <n v="0"/>
    <n v="9"/>
    <n v="9"/>
    <n v="1"/>
    <x v="9"/>
    <n v="72.5"/>
    <n v="72.5"/>
    <n v="120"/>
    <n v="120"/>
    <x v="0"/>
    <m/>
    <m/>
    <m/>
    <n v="0"/>
  </r>
  <r>
    <x v="22"/>
    <x v="0"/>
    <n v="1"/>
    <n v="0"/>
    <n v="1"/>
    <n v="0"/>
    <n v="8"/>
    <n v="8"/>
    <n v="3"/>
    <x v="6"/>
    <n v="67.5"/>
    <n v="67.5"/>
    <n v="120"/>
    <n v="120"/>
    <x v="0"/>
    <m/>
    <m/>
    <m/>
    <n v="0"/>
  </r>
  <r>
    <x v="22"/>
    <x v="0"/>
    <n v="1"/>
    <n v="0"/>
    <n v="1"/>
    <n v="0"/>
    <n v="9"/>
    <n v="9"/>
    <n v="6"/>
    <x v="5"/>
    <n v="60"/>
    <n v="60"/>
    <n v="120"/>
    <n v="120"/>
    <x v="0"/>
    <m/>
    <m/>
    <m/>
    <n v="0"/>
  </r>
  <r>
    <x v="22"/>
    <x v="0"/>
    <n v="1"/>
    <n v="0"/>
    <n v="1"/>
    <n v="0"/>
    <n v="9"/>
    <n v="9"/>
    <n v="5"/>
    <x v="3"/>
    <n v="60"/>
    <n v="60"/>
    <n v="120"/>
    <n v="120"/>
    <x v="0"/>
    <m/>
    <m/>
    <m/>
    <n v="0"/>
  </r>
  <r>
    <x v="22"/>
    <x v="2"/>
    <n v="1"/>
    <n v="0"/>
    <n v="1"/>
    <n v="0"/>
    <n v="9"/>
    <n v="9"/>
    <n v="8"/>
    <x v="1"/>
    <n v="16"/>
    <n v="16"/>
    <n v="120"/>
    <n v="120"/>
    <x v="0"/>
    <m/>
    <m/>
    <m/>
    <n v="0"/>
  </r>
  <r>
    <x v="22"/>
    <x v="2"/>
    <n v="1"/>
    <n v="0"/>
    <n v="1"/>
    <n v="0"/>
    <n v="9"/>
    <n v="9"/>
    <n v="8"/>
    <x v="1"/>
    <n v="16"/>
    <n v="16"/>
    <n v="120"/>
    <n v="120"/>
    <x v="0"/>
    <m/>
    <m/>
    <m/>
    <n v="0"/>
  </r>
  <r>
    <x v="22"/>
    <x v="2"/>
    <n v="1"/>
    <n v="0"/>
    <n v="1"/>
    <n v="0"/>
    <n v="9"/>
    <n v="9"/>
    <n v="8"/>
    <x v="1"/>
    <n v="16"/>
    <n v="16"/>
    <n v="120"/>
    <n v="120"/>
    <x v="0"/>
    <m/>
    <m/>
    <m/>
    <n v="0"/>
  </r>
  <r>
    <x v="22"/>
    <x v="8"/>
    <n v="1"/>
    <n v="0"/>
    <n v="1"/>
    <n v="0"/>
    <n v="9"/>
    <n v="9"/>
    <n v="10"/>
    <x v="2"/>
    <n v="5"/>
    <n v="5"/>
    <n v="120"/>
    <n v="120"/>
    <x v="0"/>
    <m/>
    <m/>
    <m/>
    <n v="0"/>
  </r>
  <r>
    <x v="22"/>
    <x v="8"/>
    <n v="1"/>
    <n v="0"/>
    <n v="1"/>
    <n v="0"/>
    <n v="9"/>
    <n v="9"/>
    <n v="10"/>
    <x v="2"/>
    <n v="5"/>
    <n v="5"/>
    <n v="120"/>
    <n v="120"/>
    <x v="0"/>
    <m/>
    <m/>
    <m/>
    <n v="0"/>
  </r>
  <r>
    <x v="22"/>
    <x v="8"/>
    <n v="1"/>
    <n v="0"/>
    <n v="1"/>
    <n v="0"/>
    <n v="9"/>
    <n v="9"/>
    <n v="10"/>
    <x v="2"/>
    <n v="5"/>
    <n v="5"/>
    <n v="120"/>
    <n v="120"/>
    <x v="0"/>
    <m/>
    <m/>
    <m/>
    <n v="0"/>
  </r>
  <r>
    <x v="22"/>
    <x v="14"/>
    <n v="1"/>
    <n v="0"/>
    <n v="1"/>
    <n v="0"/>
    <n v="9"/>
    <n v="9"/>
    <n v="10"/>
    <x v="2"/>
    <n v="18"/>
    <n v="18"/>
    <n v="120"/>
    <n v="120"/>
    <x v="0"/>
    <m/>
    <m/>
    <m/>
    <n v="0"/>
  </r>
  <r>
    <x v="22"/>
    <x v="14"/>
    <n v="1"/>
    <n v="0"/>
    <n v="1"/>
    <n v="0"/>
    <n v="9"/>
    <n v="9"/>
    <n v="10"/>
    <x v="2"/>
    <n v="18"/>
    <n v="18"/>
    <n v="120"/>
    <n v="120"/>
    <x v="0"/>
    <m/>
    <m/>
    <m/>
    <n v="0"/>
  </r>
  <r>
    <x v="22"/>
    <x v="14"/>
    <n v="1"/>
    <n v="0"/>
    <n v="1"/>
    <n v="0"/>
    <n v="9"/>
    <n v="9"/>
    <n v="10"/>
    <x v="2"/>
    <n v="18"/>
    <n v="18"/>
    <n v="120"/>
    <n v="120"/>
    <x v="0"/>
    <m/>
    <m/>
    <m/>
    <n v="0"/>
  </r>
  <r>
    <x v="22"/>
    <x v="9"/>
    <n v="1"/>
    <n v="0"/>
    <n v="1"/>
    <n v="0"/>
    <n v="9"/>
    <n v="9"/>
    <n v="12"/>
    <x v="0"/>
    <n v="12"/>
    <n v="12"/>
    <n v="120"/>
    <n v="120"/>
    <x v="0"/>
    <m/>
    <m/>
    <m/>
    <n v="0"/>
  </r>
  <r>
    <x v="22"/>
    <x v="9"/>
    <n v="1"/>
    <n v="0"/>
    <n v="1"/>
    <n v="0"/>
    <n v="9"/>
    <n v="9"/>
    <n v="12"/>
    <x v="0"/>
    <n v="12"/>
    <n v="12"/>
    <n v="120"/>
    <n v="120"/>
    <x v="0"/>
    <m/>
    <m/>
    <m/>
    <n v="0"/>
  </r>
  <r>
    <x v="22"/>
    <x v="9"/>
    <n v="1"/>
    <n v="0"/>
    <n v="1"/>
    <n v="0"/>
    <n v="9"/>
    <n v="9"/>
    <n v="12"/>
    <x v="0"/>
    <n v="12"/>
    <n v="12"/>
    <n v="120"/>
    <n v="120"/>
    <x v="0"/>
    <m/>
    <m/>
    <m/>
    <n v="0"/>
  </r>
  <r>
    <x v="23"/>
    <x v="4"/>
    <n v="1"/>
    <n v="0"/>
    <n v="1"/>
    <n v="0"/>
    <n v="9"/>
    <n v="9"/>
    <n v="6"/>
    <x v="5"/>
    <n v="60"/>
    <n v="60"/>
    <n v="120"/>
    <n v="120"/>
    <x v="0"/>
    <m/>
    <m/>
    <m/>
    <n v="0"/>
  </r>
  <r>
    <x v="23"/>
    <x v="4"/>
    <n v="1"/>
    <n v="0"/>
    <n v="1"/>
    <n v="0"/>
    <n v="6"/>
    <n v="6"/>
    <n v="4"/>
    <x v="8"/>
    <n v="100"/>
    <n v="100"/>
    <n v="120"/>
    <n v="120"/>
    <x v="0"/>
    <m/>
    <m/>
    <m/>
    <n v="0"/>
  </r>
  <r>
    <x v="23"/>
    <x v="4"/>
    <n v="1"/>
    <n v="0"/>
    <n v="1"/>
    <n v="0"/>
    <n v="7"/>
    <n v="7"/>
    <n v="3"/>
    <x v="6"/>
    <n v="120"/>
    <n v="120"/>
    <n v="120"/>
    <n v="120"/>
    <x v="0"/>
    <m/>
    <m/>
    <m/>
    <n v="0"/>
  </r>
  <r>
    <x v="23"/>
    <x v="4"/>
    <n v="1"/>
    <n v="0"/>
    <n v="1"/>
    <n v="0"/>
    <n v="8"/>
    <n v="8"/>
    <n v="3"/>
    <x v="6"/>
    <n v="130"/>
    <n v="130"/>
    <n v="120"/>
    <n v="120"/>
    <x v="0"/>
    <m/>
    <m/>
    <m/>
    <n v="0"/>
  </r>
  <r>
    <x v="23"/>
    <x v="4"/>
    <n v="1"/>
    <n v="0"/>
    <n v="1"/>
    <n v="0"/>
    <n v="9"/>
    <n v="9"/>
    <n v="1"/>
    <x v="9"/>
    <n v="140"/>
    <n v="140"/>
    <n v="120"/>
    <n v="120"/>
    <x v="0"/>
    <m/>
    <m/>
    <m/>
    <n v="0"/>
  </r>
  <r>
    <x v="23"/>
    <x v="4"/>
    <n v="1"/>
    <n v="0"/>
    <n v="1"/>
    <n v="0"/>
    <n v="7"/>
    <n v="7"/>
    <n v="5"/>
    <x v="3"/>
    <n v="120"/>
    <n v="120"/>
    <n v="120"/>
    <n v="120"/>
    <x v="0"/>
    <m/>
    <m/>
    <m/>
    <n v="0"/>
  </r>
  <r>
    <x v="24"/>
    <x v="10"/>
    <n v="1"/>
    <n v="0"/>
    <n v="1"/>
    <n v="0"/>
    <n v="9"/>
    <n v="9"/>
    <n v="8"/>
    <x v="1"/>
    <n v="20"/>
    <n v="20"/>
    <n v="120"/>
    <n v="120"/>
    <x v="0"/>
    <m/>
    <m/>
    <m/>
    <n v="0"/>
  </r>
  <r>
    <x v="24"/>
    <x v="10"/>
    <n v="1"/>
    <n v="0"/>
    <n v="1"/>
    <n v="0"/>
    <n v="9"/>
    <n v="9"/>
    <n v="5"/>
    <x v="3"/>
    <n v="60"/>
    <n v="60"/>
    <n v="120"/>
    <n v="120"/>
    <x v="0"/>
    <m/>
    <m/>
    <m/>
    <n v="0"/>
  </r>
  <r>
    <x v="24"/>
    <x v="10"/>
    <n v="1"/>
    <n v="0"/>
    <n v="1"/>
    <n v="0"/>
    <n v="9"/>
    <n v="9"/>
    <n v="3"/>
    <x v="6"/>
    <n v="90"/>
    <n v="90"/>
    <n v="120"/>
    <n v="120"/>
    <x v="0"/>
    <m/>
    <m/>
    <m/>
    <n v="0"/>
  </r>
  <r>
    <x v="24"/>
    <x v="10"/>
    <n v="1"/>
    <n v="0"/>
    <n v="1"/>
    <n v="0"/>
    <n v="9"/>
    <n v="9"/>
    <n v="5"/>
    <x v="3"/>
    <n v="100"/>
    <n v="100"/>
    <n v="120"/>
    <n v="120"/>
    <x v="0"/>
    <m/>
    <m/>
    <m/>
    <n v="0"/>
  </r>
  <r>
    <x v="24"/>
    <x v="10"/>
    <n v="1"/>
    <n v="0"/>
    <n v="1"/>
    <n v="0"/>
    <n v="9"/>
    <n v="9"/>
    <n v="5"/>
    <x v="3"/>
    <n v="100"/>
    <n v="100"/>
    <n v="120"/>
    <n v="120"/>
    <x v="0"/>
    <m/>
    <m/>
    <m/>
    <n v="0"/>
  </r>
  <r>
    <x v="24"/>
    <x v="10"/>
    <n v="1"/>
    <n v="0"/>
    <n v="1"/>
    <n v="0"/>
    <n v="9"/>
    <n v="9"/>
    <n v="5"/>
    <x v="3"/>
    <n v="100"/>
    <n v="100"/>
    <n v="120"/>
    <n v="120"/>
    <x v="0"/>
    <m/>
    <m/>
    <m/>
    <n v="0"/>
  </r>
  <r>
    <x v="24"/>
    <x v="12"/>
    <n v="1"/>
    <n v="0"/>
    <n v="1"/>
    <n v="0"/>
    <n v="9"/>
    <n v="9"/>
    <n v="10"/>
    <x v="2"/>
    <n v="160"/>
    <n v="160"/>
    <n v="120"/>
    <n v="120"/>
    <x v="0"/>
    <m/>
    <m/>
    <m/>
    <n v="0"/>
  </r>
  <r>
    <x v="24"/>
    <x v="12"/>
    <n v="1"/>
    <n v="0"/>
    <n v="1"/>
    <n v="0"/>
    <n v="9"/>
    <n v="9"/>
    <n v="10"/>
    <x v="2"/>
    <n v="160"/>
    <n v="160"/>
    <n v="120"/>
    <n v="120"/>
    <x v="0"/>
    <m/>
    <m/>
    <m/>
    <n v="0"/>
  </r>
  <r>
    <x v="24"/>
    <x v="12"/>
    <n v="1"/>
    <n v="0"/>
    <n v="1"/>
    <n v="0"/>
    <n v="9"/>
    <n v="9"/>
    <n v="10"/>
    <x v="2"/>
    <n v="160"/>
    <n v="160"/>
    <n v="120"/>
    <n v="120"/>
    <x v="0"/>
    <m/>
    <m/>
    <m/>
    <n v="0"/>
  </r>
  <r>
    <x v="24"/>
    <x v="11"/>
    <n v="1"/>
    <n v="0"/>
    <n v="1"/>
    <n v="0"/>
    <n v="9"/>
    <n v="9"/>
    <n v="10"/>
    <x v="2"/>
    <n v="70"/>
    <n v="70"/>
    <n v="120"/>
    <n v="120"/>
    <x v="0"/>
    <m/>
    <m/>
    <m/>
    <n v="0"/>
  </r>
  <r>
    <x v="24"/>
    <x v="11"/>
    <n v="1"/>
    <n v="0"/>
    <n v="1"/>
    <n v="0"/>
    <n v="9"/>
    <n v="9"/>
    <n v="10"/>
    <x v="2"/>
    <n v="70"/>
    <n v="70"/>
    <n v="120"/>
    <n v="120"/>
    <x v="0"/>
    <m/>
    <m/>
    <m/>
    <n v="0"/>
  </r>
  <r>
    <x v="24"/>
    <x v="11"/>
    <n v="1"/>
    <n v="0"/>
    <n v="1"/>
    <n v="0"/>
    <n v="9"/>
    <n v="9"/>
    <n v="10"/>
    <x v="2"/>
    <n v="70"/>
    <n v="70"/>
    <n v="120"/>
    <n v="120"/>
    <x v="0"/>
    <m/>
    <m/>
    <m/>
    <n v="0"/>
  </r>
  <r>
    <x v="24"/>
    <x v="17"/>
    <n v="1"/>
    <n v="0"/>
    <n v="1"/>
    <n v="0"/>
    <n v="9"/>
    <n v="9"/>
    <n v="10"/>
    <x v="2"/>
    <n v="25"/>
    <n v="25"/>
    <n v="120"/>
    <n v="120"/>
    <x v="0"/>
    <m/>
    <m/>
    <m/>
    <n v="0"/>
  </r>
  <r>
    <x v="24"/>
    <x v="17"/>
    <n v="1"/>
    <n v="0"/>
    <n v="1"/>
    <n v="0"/>
    <n v="9"/>
    <n v="9"/>
    <n v="10"/>
    <x v="2"/>
    <n v="25"/>
    <n v="25"/>
    <n v="120"/>
    <n v="120"/>
    <x v="0"/>
    <m/>
    <m/>
    <m/>
    <n v="0"/>
  </r>
  <r>
    <x v="24"/>
    <x v="24"/>
    <n v="1"/>
    <n v="0"/>
    <n v="1"/>
    <n v="0"/>
    <n v="9"/>
    <n v="9"/>
    <n v="1"/>
    <x v="9"/>
    <n v="1"/>
    <n v="1"/>
    <n v="120"/>
    <n v="120"/>
    <x v="0"/>
    <m/>
    <m/>
    <m/>
    <n v="0"/>
  </r>
  <r>
    <x v="24"/>
    <x v="24"/>
    <n v="1"/>
    <n v="0"/>
    <n v="1"/>
    <n v="0"/>
    <n v="9"/>
    <n v="9"/>
    <n v="1"/>
    <x v="9"/>
    <n v="1"/>
    <n v="1"/>
    <n v="120"/>
    <n v="120"/>
    <x v="0"/>
    <m/>
    <m/>
    <m/>
    <n v="0"/>
  </r>
  <r>
    <x v="24"/>
    <x v="24"/>
    <n v="1"/>
    <n v="0"/>
    <n v="1"/>
    <n v="0"/>
    <n v="9"/>
    <n v="9"/>
    <n v="1"/>
    <x v="9"/>
    <n v="1"/>
    <n v="1"/>
    <n v="120"/>
    <n v="120"/>
    <x v="0"/>
    <m/>
    <m/>
    <m/>
    <n v="0"/>
  </r>
  <r>
    <x v="25"/>
    <x v="0"/>
    <n v="1"/>
    <n v="0"/>
    <n v="1"/>
    <n v="0"/>
    <n v="9"/>
    <n v="9"/>
    <n v="12"/>
    <x v="0"/>
    <n v="20"/>
    <n v="20"/>
    <n v="120"/>
    <n v="120"/>
    <x v="0"/>
    <m/>
    <m/>
    <m/>
    <n v="0"/>
  </r>
  <r>
    <x v="25"/>
    <x v="0"/>
    <n v="1"/>
    <n v="0"/>
    <n v="1"/>
    <n v="0"/>
    <n v="9"/>
    <n v="9"/>
    <n v="6"/>
    <x v="5"/>
    <n v="40"/>
    <n v="40"/>
    <n v="120"/>
    <n v="120"/>
    <x v="0"/>
    <m/>
    <m/>
    <m/>
    <n v="0"/>
  </r>
  <r>
    <x v="25"/>
    <x v="0"/>
    <n v="1"/>
    <n v="0"/>
    <n v="1"/>
    <n v="0"/>
    <n v="9"/>
    <n v="9"/>
    <n v="3"/>
    <x v="6"/>
    <n v="50"/>
    <n v="50"/>
    <n v="120"/>
    <n v="120"/>
    <x v="0"/>
    <m/>
    <m/>
    <m/>
    <n v="0"/>
  </r>
  <r>
    <x v="25"/>
    <x v="0"/>
    <n v="1"/>
    <n v="0"/>
    <n v="1"/>
    <n v="0"/>
    <n v="9"/>
    <n v="9"/>
    <n v="6"/>
    <x v="5"/>
    <n v="60"/>
    <n v="60"/>
    <n v="120"/>
    <n v="120"/>
    <x v="0"/>
    <m/>
    <m/>
    <m/>
    <n v="0"/>
  </r>
  <r>
    <x v="25"/>
    <x v="0"/>
    <n v="1"/>
    <n v="0"/>
    <n v="1"/>
    <n v="0"/>
    <n v="9"/>
    <n v="9"/>
    <n v="6"/>
    <x v="5"/>
    <n v="60"/>
    <n v="60"/>
    <n v="120"/>
    <n v="120"/>
    <x v="0"/>
    <m/>
    <m/>
    <m/>
    <n v="0"/>
  </r>
  <r>
    <x v="25"/>
    <x v="0"/>
    <n v="1"/>
    <n v="0"/>
    <n v="1"/>
    <n v="0"/>
    <n v="9"/>
    <n v="9"/>
    <n v="6"/>
    <x v="5"/>
    <n v="60"/>
    <n v="60"/>
    <n v="120"/>
    <n v="120"/>
    <x v="0"/>
    <m/>
    <m/>
    <m/>
    <n v="0"/>
  </r>
  <r>
    <x v="25"/>
    <x v="2"/>
    <n v="1"/>
    <n v="0"/>
    <n v="1"/>
    <n v="0"/>
    <n v="9"/>
    <n v="9"/>
    <n v="8"/>
    <x v="1"/>
    <n v="16"/>
    <n v="16"/>
    <n v="120"/>
    <n v="120"/>
    <x v="0"/>
    <m/>
    <m/>
    <m/>
    <n v="0"/>
  </r>
  <r>
    <x v="25"/>
    <x v="2"/>
    <n v="1"/>
    <n v="0"/>
    <n v="1"/>
    <n v="0"/>
    <n v="9"/>
    <n v="9"/>
    <n v="8"/>
    <x v="1"/>
    <n v="16"/>
    <n v="16"/>
    <n v="120"/>
    <n v="120"/>
    <x v="0"/>
    <m/>
    <m/>
    <m/>
    <n v="0"/>
  </r>
  <r>
    <x v="25"/>
    <x v="2"/>
    <n v="1"/>
    <n v="0"/>
    <n v="1"/>
    <n v="0"/>
    <n v="9"/>
    <n v="9"/>
    <n v="10"/>
    <x v="2"/>
    <n v="14"/>
    <n v="14"/>
    <n v="120"/>
    <n v="120"/>
    <x v="0"/>
    <m/>
    <m/>
    <m/>
    <n v="0"/>
  </r>
  <r>
    <x v="25"/>
    <x v="25"/>
    <n v="1"/>
    <n v="0"/>
    <n v="1"/>
    <n v="0"/>
    <n v="8"/>
    <n v="8"/>
    <n v="10"/>
    <x v="2"/>
    <n v="12"/>
    <n v="12"/>
    <n v="120"/>
    <n v="120"/>
    <x v="0"/>
    <m/>
    <m/>
    <m/>
    <n v="0"/>
  </r>
  <r>
    <x v="25"/>
    <x v="25"/>
    <n v="1"/>
    <n v="0"/>
    <n v="1"/>
    <n v="0"/>
    <n v="8"/>
    <n v="8"/>
    <n v="10"/>
    <x v="2"/>
    <n v="12"/>
    <n v="12"/>
    <n v="120"/>
    <n v="120"/>
    <x v="0"/>
    <m/>
    <m/>
    <m/>
    <n v="0"/>
  </r>
  <r>
    <x v="25"/>
    <x v="8"/>
    <n v="1"/>
    <n v="0"/>
    <n v="1"/>
    <n v="0"/>
    <n v="9"/>
    <n v="9"/>
    <n v="10"/>
    <x v="2"/>
    <n v="5"/>
    <n v="5"/>
    <n v="120"/>
    <n v="120"/>
    <x v="0"/>
    <m/>
    <m/>
    <m/>
    <n v="0"/>
  </r>
  <r>
    <x v="25"/>
    <x v="8"/>
    <n v="1"/>
    <n v="0"/>
    <n v="1"/>
    <n v="0"/>
    <n v="9"/>
    <n v="9"/>
    <n v="10"/>
    <x v="2"/>
    <n v="5"/>
    <n v="5"/>
    <n v="120"/>
    <n v="120"/>
    <x v="0"/>
    <m/>
    <m/>
    <m/>
    <n v="0"/>
  </r>
  <r>
    <x v="25"/>
    <x v="8"/>
    <n v="1"/>
    <n v="0"/>
    <n v="1"/>
    <n v="0"/>
    <n v="9"/>
    <n v="9"/>
    <n v="10"/>
    <x v="2"/>
    <n v="5"/>
    <n v="5"/>
    <n v="120"/>
    <n v="120"/>
    <x v="0"/>
    <m/>
    <m/>
    <m/>
    <n v="0"/>
  </r>
  <r>
    <x v="26"/>
    <x v="10"/>
    <n v="1"/>
    <n v="0"/>
    <n v="1"/>
    <n v="0"/>
    <n v="9"/>
    <n v="9"/>
    <n v="10"/>
    <x v="2"/>
    <n v="20"/>
    <n v="20"/>
    <n v="120"/>
    <n v="120"/>
    <x v="0"/>
    <m/>
    <m/>
    <m/>
    <n v="0"/>
  </r>
  <r>
    <x v="26"/>
    <x v="10"/>
    <n v="1"/>
    <n v="0"/>
    <n v="1"/>
    <n v="0"/>
    <n v="9"/>
    <n v="9"/>
    <n v="6"/>
    <x v="5"/>
    <n v="60"/>
    <n v="60"/>
    <n v="120"/>
    <n v="120"/>
    <x v="0"/>
    <m/>
    <m/>
    <m/>
    <n v="0"/>
  </r>
  <r>
    <x v="26"/>
    <x v="10"/>
    <n v="1"/>
    <n v="0"/>
    <n v="1"/>
    <n v="0"/>
    <n v="7.5"/>
    <n v="7.5"/>
    <n v="5"/>
    <x v="3"/>
    <n v="90"/>
    <n v="90"/>
    <n v="120"/>
    <n v="120"/>
    <x v="0"/>
    <m/>
    <m/>
    <m/>
    <n v="0"/>
  </r>
  <r>
    <x v="26"/>
    <x v="10"/>
    <n v="1"/>
    <n v="0"/>
    <n v="1"/>
    <n v="0"/>
    <n v="7.5"/>
    <n v="7.5"/>
    <n v="5"/>
    <x v="3"/>
    <n v="90"/>
    <n v="90"/>
    <n v="120"/>
    <n v="120"/>
    <x v="0"/>
    <m/>
    <m/>
    <m/>
    <n v="0"/>
  </r>
  <r>
    <x v="26"/>
    <x v="10"/>
    <n v="1"/>
    <n v="0"/>
    <n v="1"/>
    <n v="0"/>
    <n v="9"/>
    <n v="9"/>
    <n v="5"/>
    <x v="3"/>
    <n v="80"/>
    <n v="80"/>
    <n v="120"/>
    <n v="120"/>
    <x v="0"/>
    <m/>
    <m/>
    <m/>
    <n v="0"/>
  </r>
  <r>
    <x v="26"/>
    <x v="26"/>
    <n v="1"/>
    <n v="0"/>
    <n v="1"/>
    <n v="0"/>
    <n v="9"/>
    <n v="9"/>
    <n v="10"/>
    <x v="2"/>
    <n v="20"/>
    <n v="20"/>
    <n v="120"/>
    <n v="120"/>
    <x v="0"/>
    <m/>
    <m/>
    <m/>
    <n v="0"/>
  </r>
  <r>
    <x v="26"/>
    <x v="26"/>
    <n v="1"/>
    <n v="0"/>
    <n v="1"/>
    <n v="0"/>
    <n v="9"/>
    <n v="9"/>
    <n v="10"/>
    <x v="2"/>
    <n v="20"/>
    <n v="20"/>
    <n v="120"/>
    <n v="120"/>
    <x v="0"/>
    <m/>
    <m/>
    <m/>
    <n v="0"/>
  </r>
  <r>
    <x v="26"/>
    <x v="26"/>
    <n v="1"/>
    <n v="0"/>
    <n v="1"/>
    <n v="0"/>
    <n v="9"/>
    <n v="9"/>
    <n v="10"/>
    <x v="2"/>
    <n v="20"/>
    <n v="20"/>
    <n v="120"/>
    <n v="120"/>
    <x v="0"/>
    <m/>
    <m/>
    <m/>
    <n v="0"/>
  </r>
  <r>
    <x v="26"/>
    <x v="27"/>
    <n v="1"/>
    <n v="0"/>
    <n v="1"/>
    <n v="0"/>
    <n v="9"/>
    <n v="9"/>
    <n v="10"/>
    <x v="2"/>
    <n v="1"/>
    <n v="1"/>
    <n v="120"/>
    <n v="120"/>
    <x v="0"/>
    <m/>
    <m/>
    <m/>
    <n v="0"/>
  </r>
  <r>
    <x v="26"/>
    <x v="27"/>
    <n v="1"/>
    <n v="0"/>
    <n v="1"/>
    <n v="0"/>
    <n v="9"/>
    <n v="9"/>
    <n v="10"/>
    <x v="2"/>
    <n v="1"/>
    <n v="1"/>
    <n v="120"/>
    <n v="120"/>
    <x v="0"/>
    <m/>
    <m/>
    <m/>
    <n v="0"/>
  </r>
  <r>
    <x v="26"/>
    <x v="17"/>
    <n v="1"/>
    <n v="0"/>
    <n v="1"/>
    <n v="0"/>
    <n v="9"/>
    <n v="9"/>
    <n v="10"/>
    <x v="2"/>
    <n v="25"/>
    <n v="25"/>
    <n v="120"/>
    <n v="120"/>
    <x v="0"/>
    <m/>
    <m/>
    <m/>
    <n v="0"/>
  </r>
  <r>
    <x v="26"/>
    <x v="17"/>
    <n v="1"/>
    <n v="0"/>
    <n v="1"/>
    <n v="0"/>
    <n v="9"/>
    <n v="9"/>
    <n v="10"/>
    <x v="2"/>
    <n v="25"/>
    <n v="25"/>
    <n v="120"/>
    <n v="120"/>
    <x v="0"/>
    <m/>
    <m/>
    <m/>
    <n v="0"/>
  </r>
  <r>
    <x v="26"/>
    <x v="24"/>
    <n v="1"/>
    <n v="0"/>
    <n v="1"/>
    <n v="0"/>
    <n v="9"/>
    <n v="9"/>
    <n v="1"/>
    <x v="9"/>
    <n v="1"/>
    <n v="1"/>
    <n v="120"/>
    <n v="120"/>
    <x v="0"/>
    <m/>
    <m/>
    <m/>
    <n v="0"/>
  </r>
  <r>
    <x v="26"/>
    <x v="24"/>
    <n v="1"/>
    <n v="0"/>
    <n v="1"/>
    <n v="0"/>
    <n v="9"/>
    <n v="9"/>
    <n v="1"/>
    <x v="9"/>
    <n v="1"/>
    <n v="1"/>
    <n v="120"/>
    <n v="120"/>
    <x v="0"/>
    <m/>
    <m/>
    <m/>
    <n v="0"/>
  </r>
  <r>
    <x v="26"/>
    <x v="24"/>
    <n v="1"/>
    <n v="0"/>
    <n v="1"/>
    <n v="0"/>
    <n v="9"/>
    <n v="9"/>
    <n v="1"/>
    <x v="9"/>
    <n v="1"/>
    <n v="1"/>
    <n v="120"/>
    <n v="120"/>
    <x v="0"/>
    <m/>
    <m/>
    <m/>
    <n v="0"/>
  </r>
  <r>
    <x v="27"/>
    <x v="0"/>
    <n v="1"/>
    <n v="0"/>
    <n v="1"/>
    <n v="0"/>
    <n v="9"/>
    <n v="9"/>
    <n v="10"/>
    <x v="2"/>
    <n v="20"/>
    <n v="20"/>
    <n v="120"/>
    <n v="120"/>
    <x v="0"/>
    <m/>
    <m/>
    <m/>
    <n v="0"/>
  </r>
  <r>
    <x v="27"/>
    <x v="0"/>
    <n v="1"/>
    <n v="0"/>
    <n v="1"/>
    <n v="0"/>
    <n v="9"/>
    <n v="9"/>
    <n v="6"/>
    <x v="5"/>
    <n v="40"/>
    <n v="40"/>
    <n v="120"/>
    <n v="120"/>
    <x v="0"/>
    <m/>
    <m/>
    <m/>
    <n v="0"/>
  </r>
  <r>
    <x v="27"/>
    <x v="0"/>
    <n v="1"/>
    <n v="0"/>
    <n v="1"/>
    <n v="0"/>
    <n v="9"/>
    <n v="9"/>
    <n v="5"/>
    <x v="3"/>
    <n v="50"/>
    <n v="50"/>
    <n v="120"/>
    <n v="120"/>
    <x v="0"/>
    <m/>
    <m/>
    <m/>
    <n v="0"/>
  </r>
  <r>
    <x v="27"/>
    <x v="0"/>
    <n v="1"/>
    <n v="0"/>
    <n v="1"/>
    <n v="0"/>
    <n v="9"/>
    <n v="9"/>
    <n v="5"/>
    <x v="3"/>
    <n v="50"/>
    <n v="50"/>
    <n v="120"/>
    <n v="120"/>
    <x v="0"/>
    <m/>
    <m/>
    <m/>
    <n v="0"/>
  </r>
  <r>
    <x v="27"/>
    <x v="0"/>
    <n v="1"/>
    <n v="0"/>
    <n v="1"/>
    <n v="0"/>
    <n v="9"/>
    <n v="9"/>
    <n v="5"/>
    <x v="3"/>
    <n v="50"/>
    <n v="50"/>
    <n v="120"/>
    <n v="120"/>
    <x v="0"/>
    <m/>
    <m/>
    <m/>
    <n v="0"/>
  </r>
  <r>
    <x v="27"/>
    <x v="2"/>
    <n v="1"/>
    <n v="0"/>
    <n v="1"/>
    <n v="0"/>
    <n v="9"/>
    <n v="9"/>
    <n v="10"/>
    <x v="2"/>
    <n v="10"/>
    <n v="10"/>
    <n v="120"/>
    <n v="120"/>
    <x v="0"/>
    <m/>
    <m/>
    <m/>
    <n v="0"/>
  </r>
  <r>
    <x v="27"/>
    <x v="2"/>
    <n v="1"/>
    <n v="0"/>
    <n v="1"/>
    <n v="0"/>
    <n v="9"/>
    <n v="9"/>
    <n v="10"/>
    <x v="2"/>
    <n v="10"/>
    <n v="10"/>
    <n v="120"/>
    <n v="120"/>
    <x v="0"/>
    <m/>
    <m/>
    <m/>
    <n v="0"/>
  </r>
  <r>
    <x v="27"/>
    <x v="2"/>
    <n v="1"/>
    <n v="0"/>
    <n v="1"/>
    <n v="0"/>
    <n v="9"/>
    <n v="9"/>
    <n v="10"/>
    <x v="2"/>
    <n v="10"/>
    <n v="10"/>
    <n v="120"/>
    <n v="120"/>
    <x v="0"/>
    <m/>
    <m/>
    <m/>
    <n v="0"/>
  </r>
  <r>
    <x v="27"/>
    <x v="25"/>
    <n v="1"/>
    <n v="0"/>
    <n v="1"/>
    <n v="0"/>
    <n v="9"/>
    <n v="9"/>
    <n v="12"/>
    <x v="0"/>
    <n v="12"/>
    <n v="12"/>
    <n v="120"/>
    <n v="120"/>
    <x v="0"/>
    <m/>
    <m/>
    <m/>
    <n v="0"/>
  </r>
  <r>
    <x v="27"/>
    <x v="25"/>
    <n v="1"/>
    <n v="0"/>
    <n v="1"/>
    <n v="0"/>
    <n v="9"/>
    <n v="9"/>
    <n v="12"/>
    <x v="0"/>
    <n v="12"/>
    <n v="12"/>
    <n v="120"/>
    <n v="120"/>
    <x v="0"/>
    <m/>
    <m/>
    <m/>
    <n v="0"/>
  </r>
  <r>
    <x v="27"/>
    <x v="25"/>
    <n v="1"/>
    <n v="0"/>
    <n v="1"/>
    <n v="0"/>
    <n v="9"/>
    <n v="9"/>
    <n v="12"/>
    <x v="0"/>
    <n v="12"/>
    <n v="12"/>
    <n v="120"/>
    <n v="120"/>
    <x v="0"/>
    <m/>
    <m/>
    <m/>
    <n v="0"/>
  </r>
  <r>
    <x v="27"/>
    <x v="20"/>
    <n v="1"/>
    <n v="0"/>
    <n v="1"/>
    <n v="0"/>
    <n v="9"/>
    <n v="9"/>
    <n v="10"/>
    <x v="2"/>
    <n v="39"/>
    <n v="39"/>
    <n v="120"/>
    <n v="120"/>
    <x v="0"/>
    <m/>
    <m/>
    <m/>
    <n v="0"/>
  </r>
  <r>
    <x v="27"/>
    <x v="20"/>
    <n v="1"/>
    <n v="0"/>
    <n v="1"/>
    <n v="0"/>
    <n v="9"/>
    <n v="9"/>
    <n v="10"/>
    <x v="2"/>
    <n v="39"/>
    <n v="39"/>
    <n v="120"/>
    <n v="120"/>
    <x v="0"/>
    <m/>
    <m/>
    <m/>
    <n v="0"/>
  </r>
  <r>
    <x v="27"/>
    <x v="20"/>
    <n v="1"/>
    <n v="0"/>
    <n v="1"/>
    <n v="0"/>
    <n v="9"/>
    <n v="9"/>
    <n v="10"/>
    <x v="2"/>
    <n v="39"/>
    <n v="39"/>
    <n v="120"/>
    <n v="120"/>
    <x v="0"/>
    <m/>
    <m/>
    <m/>
    <n v="0"/>
  </r>
  <r>
    <x v="28"/>
    <x v="10"/>
    <n v="1"/>
    <n v="0"/>
    <n v="1"/>
    <n v="0"/>
    <n v="9"/>
    <n v="9"/>
    <n v="10"/>
    <x v="2"/>
    <n v="20"/>
    <n v="20"/>
    <n v="120"/>
    <n v="120"/>
    <x v="0"/>
    <m/>
    <m/>
    <m/>
    <n v="0"/>
  </r>
  <r>
    <x v="28"/>
    <x v="10"/>
    <n v="1"/>
    <n v="0"/>
    <n v="1"/>
    <n v="0"/>
    <n v="9"/>
    <n v="9"/>
    <n v="5"/>
    <x v="3"/>
    <n v="60"/>
    <n v="60"/>
    <n v="120"/>
    <n v="120"/>
    <x v="0"/>
    <m/>
    <m/>
    <m/>
    <n v="0"/>
  </r>
  <r>
    <x v="28"/>
    <x v="10"/>
    <n v="1"/>
    <n v="0"/>
    <n v="1"/>
    <n v="0"/>
    <n v="9"/>
    <n v="9"/>
    <n v="4"/>
    <x v="8"/>
    <n v="80"/>
    <n v="80"/>
    <n v="120"/>
    <n v="120"/>
    <x v="0"/>
    <m/>
    <m/>
    <m/>
    <n v="0"/>
  </r>
  <r>
    <x v="28"/>
    <x v="10"/>
    <n v="1"/>
    <n v="0"/>
    <n v="1"/>
    <n v="0"/>
    <n v="8.5"/>
    <n v="8.5"/>
    <n v="3"/>
    <x v="6"/>
    <n v="100"/>
    <n v="100"/>
    <n v="120"/>
    <n v="120"/>
    <x v="0"/>
    <m/>
    <m/>
    <m/>
    <n v="0"/>
  </r>
  <r>
    <x v="28"/>
    <x v="10"/>
    <n v="1"/>
    <n v="0"/>
    <n v="1"/>
    <n v="0"/>
    <n v="9"/>
    <n v="9"/>
    <n v="5"/>
    <x v="3"/>
    <n v="80"/>
    <n v="80"/>
    <n v="120"/>
    <n v="120"/>
    <x v="0"/>
    <m/>
    <m/>
    <m/>
    <n v="0"/>
  </r>
  <r>
    <x v="28"/>
    <x v="10"/>
    <n v="1"/>
    <n v="0"/>
    <n v="1"/>
    <n v="0"/>
    <n v="9"/>
    <n v="9"/>
    <n v="5"/>
    <x v="3"/>
    <n v="80"/>
    <n v="80"/>
    <n v="120"/>
    <n v="120"/>
    <x v="0"/>
    <m/>
    <m/>
    <m/>
    <n v="0"/>
  </r>
  <r>
    <x v="28"/>
    <x v="26"/>
    <n v="1"/>
    <n v="0"/>
    <n v="1"/>
    <n v="0"/>
    <n v="9"/>
    <n v="9"/>
    <n v="8"/>
    <x v="1"/>
    <n v="60"/>
    <n v="60"/>
    <n v="120"/>
    <n v="120"/>
    <x v="0"/>
    <m/>
    <m/>
    <m/>
    <n v="0"/>
  </r>
  <r>
    <x v="28"/>
    <x v="26"/>
    <n v="1"/>
    <n v="0"/>
    <n v="1"/>
    <n v="0"/>
    <n v="9"/>
    <n v="9"/>
    <n v="8"/>
    <x v="1"/>
    <n v="60"/>
    <n v="60"/>
    <n v="120"/>
    <n v="120"/>
    <x v="0"/>
    <m/>
    <m/>
    <m/>
    <n v="0"/>
  </r>
  <r>
    <x v="28"/>
    <x v="26"/>
    <n v="1"/>
    <n v="0"/>
    <n v="1"/>
    <n v="0"/>
    <n v="9"/>
    <n v="9"/>
    <n v="8"/>
    <x v="1"/>
    <n v="60"/>
    <n v="60"/>
    <n v="120"/>
    <n v="120"/>
    <x v="0"/>
    <m/>
    <m/>
    <m/>
    <n v="0"/>
  </r>
  <r>
    <x v="28"/>
    <x v="28"/>
    <n v="1"/>
    <n v="0"/>
    <n v="1"/>
    <n v="0"/>
    <n v="9"/>
    <n v="9"/>
    <n v="10"/>
    <x v="2"/>
    <n v="60"/>
    <n v="60"/>
    <n v="120"/>
    <n v="120"/>
    <x v="0"/>
    <m/>
    <m/>
    <m/>
    <n v="0"/>
  </r>
  <r>
    <x v="28"/>
    <x v="28"/>
    <n v="1"/>
    <n v="0"/>
    <n v="1"/>
    <n v="0"/>
    <n v="9"/>
    <n v="9"/>
    <n v="10"/>
    <x v="2"/>
    <n v="60"/>
    <n v="60"/>
    <n v="120"/>
    <n v="120"/>
    <x v="0"/>
    <m/>
    <m/>
    <m/>
    <n v="0"/>
  </r>
  <r>
    <x v="28"/>
    <x v="28"/>
    <n v="1"/>
    <n v="0"/>
    <n v="1"/>
    <n v="0"/>
    <n v="9"/>
    <n v="9"/>
    <n v="10"/>
    <x v="2"/>
    <n v="60"/>
    <n v="60"/>
    <n v="120"/>
    <n v="120"/>
    <x v="0"/>
    <m/>
    <m/>
    <m/>
    <n v="0"/>
  </r>
  <r>
    <x v="28"/>
    <x v="28"/>
    <n v="1"/>
    <n v="0"/>
    <n v="1"/>
    <n v="0"/>
    <n v="9"/>
    <n v="9"/>
    <n v="10"/>
    <x v="2"/>
    <n v="60"/>
    <n v="60"/>
    <n v="120"/>
    <n v="120"/>
    <x v="0"/>
    <m/>
    <m/>
    <m/>
    <n v="0"/>
  </r>
  <r>
    <x v="29"/>
    <x v="0"/>
    <n v="1"/>
    <n v="0"/>
    <n v="1"/>
    <n v="0"/>
    <n v="9"/>
    <n v="9"/>
    <n v="12"/>
    <x v="0"/>
    <n v="20"/>
    <n v="20"/>
    <n v="120"/>
    <n v="120"/>
    <x v="0"/>
    <m/>
    <m/>
    <m/>
    <n v="0"/>
  </r>
  <r>
    <x v="29"/>
    <x v="0"/>
    <n v="1"/>
    <n v="0"/>
    <n v="1"/>
    <n v="0"/>
    <n v="9"/>
    <n v="9"/>
    <n v="6"/>
    <x v="5"/>
    <n v="40"/>
    <n v="40"/>
    <n v="120"/>
    <n v="120"/>
    <x v="0"/>
    <m/>
    <m/>
    <m/>
    <n v="0"/>
  </r>
  <r>
    <x v="29"/>
    <x v="0"/>
    <n v="1"/>
    <n v="0"/>
    <n v="1"/>
    <n v="0"/>
    <n v="9"/>
    <n v="9"/>
    <n v="3"/>
    <x v="6"/>
    <n v="50"/>
    <n v="50"/>
    <n v="120"/>
    <n v="120"/>
    <x v="0"/>
    <m/>
    <m/>
    <m/>
    <n v="0"/>
  </r>
  <r>
    <x v="29"/>
    <x v="0"/>
    <n v="1"/>
    <n v="0"/>
    <n v="1"/>
    <n v="0"/>
    <n v="9"/>
    <n v="9"/>
    <n v="4"/>
    <x v="8"/>
    <n v="60"/>
    <n v="60"/>
    <n v="120"/>
    <n v="120"/>
    <x v="0"/>
    <m/>
    <m/>
    <m/>
    <n v="0"/>
  </r>
  <r>
    <x v="29"/>
    <x v="0"/>
    <n v="1"/>
    <n v="0"/>
    <n v="1"/>
    <n v="0"/>
    <n v="9"/>
    <n v="9"/>
    <n v="4"/>
    <x v="8"/>
    <n v="60"/>
    <n v="60"/>
    <n v="120"/>
    <n v="120"/>
    <x v="0"/>
    <m/>
    <m/>
    <m/>
    <n v="0"/>
  </r>
  <r>
    <x v="29"/>
    <x v="0"/>
    <n v="1"/>
    <n v="0"/>
    <n v="1"/>
    <n v="0"/>
    <n v="9"/>
    <n v="9"/>
    <n v="6"/>
    <x v="5"/>
    <n v="50"/>
    <n v="50"/>
    <n v="120"/>
    <n v="120"/>
    <x v="0"/>
    <m/>
    <m/>
    <m/>
    <n v="0"/>
  </r>
  <r>
    <x v="29"/>
    <x v="0"/>
    <n v="1"/>
    <n v="0"/>
    <n v="1"/>
    <n v="0"/>
    <n v="9"/>
    <n v="9"/>
    <n v="6"/>
    <x v="5"/>
    <n v="50"/>
    <n v="50"/>
    <n v="120"/>
    <n v="120"/>
    <x v="0"/>
    <m/>
    <m/>
    <m/>
    <n v="0"/>
  </r>
  <r>
    <x v="29"/>
    <x v="2"/>
    <n v="1"/>
    <n v="0"/>
    <n v="1"/>
    <n v="0"/>
    <n v="6.5"/>
    <n v="6.5"/>
    <n v="10"/>
    <x v="2"/>
    <n v="14"/>
    <n v="14"/>
    <n v="120"/>
    <n v="120"/>
    <x v="0"/>
    <m/>
    <m/>
    <m/>
    <n v="0"/>
  </r>
  <r>
    <x v="29"/>
    <x v="2"/>
    <n v="1"/>
    <n v="0"/>
    <n v="1"/>
    <n v="0"/>
    <n v="6.5"/>
    <n v="6.5"/>
    <n v="10"/>
    <x v="2"/>
    <n v="14"/>
    <n v="14"/>
    <n v="120"/>
    <n v="120"/>
    <x v="0"/>
    <m/>
    <m/>
    <m/>
    <n v="0"/>
  </r>
  <r>
    <x v="29"/>
    <x v="2"/>
    <n v="1"/>
    <n v="0"/>
    <n v="1"/>
    <n v="0"/>
    <n v="6.5"/>
    <n v="6.5"/>
    <n v="10"/>
    <x v="2"/>
    <n v="14"/>
    <n v="14"/>
    <n v="120"/>
    <n v="120"/>
    <x v="0"/>
    <m/>
    <m/>
    <m/>
    <n v="0"/>
  </r>
  <r>
    <x v="29"/>
    <x v="25"/>
    <n v="1"/>
    <n v="0"/>
    <n v="1"/>
    <n v="0"/>
    <n v="9"/>
    <n v="9"/>
    <n v="12"/>
    <x v="0"/>
    <n v="16"/>
    <n v="16"/>
    <n v="120"/>
    <n v="120"/>
    <x v="0"/>
    <m/>
    <m/>
    <m/>
    <n v="0"/>
  </r>
  <r>
    <x v="29"/>
    <x v="25"/>
    <n v="1"/>
    <n v="0"/>
    <n v="1"/>
    <n v="0"/>
    <n v="9"/>
    <n v="9"/>
    <n v="12"/>
    <x v="0"/>
    <n v="16"/>
    <n v="16"/>
    <n v="120"/>
    <n v="120"/>
    <x v="0"/>
    <m/>
    <m/>
    <m/>
    <n v="0"/>
  </r>
  <r>
    <x v="29"/>
    <x v="25"/>
    <n v="1"/>
    <n v="0"/>
    <n v="1"/>
    <n v="0"/>
    <n v="9"/>
    <n v="9"/>
    <n v="12"/>
    <x v="0"/>
    <n v="16"/>
    <n v="16"/>
    <n v="120"/>
    <n v="120"/>
    <x v="0"/>
    <m/>
    <m/>
    <m/>
    <n v="0"/>
  </r>
  <r>
    <x v="29"/>
    <x v="1"/>
    <n v="1"/>
    <n v="0"/>
    <n v="1"/>
    <n v="0"/>
    <n v="9"/>
    <n v="9"/>
    <n v="10"/>
    <x v="2"/>
    <n v="39"/>
    <n v="39"/>
    <n v="120"/>
    <n v="120"/>
    <x v="0"/>
    <m/>
    <m/>
    <m/>
    <n v="0"/>
  </r>
  <r>
    <x v="29"/>
    <x v="1"/>
    <n v="1"/>
    <n v="0"/>
    <n v="1"/>
    <n v="0"/>
    <n v="9"/>
    <n v="9"/>
    <n v="10"/>
    <x v="2"/>
    <n v="39"/>
    <n v="39"/>
    <n v="120"/>
    <n v="120"/>
    <x v="0"/>
    <m/>
    <m/>
    <m/>
    <n v="0"/>
  </r>
  <r>
    <x v="29"/>
    <x v="1"/>
    <n v="1"/>
    <n v="0"/>
    <n v="1"/>
    <n v="0"/>
    <n v="9"/>
    <n v="9"/>
    <n v="10"/>
    <x v="2"/>
    <n v="39"/>
    <n v="39"/>
    <n v="120"/>
    <n v="120"/>
    <x v="0"/>
    <m/>
    <m/>
    <m/>
    <n v="0"/>
  </r>
  <r>
    <x v="30"/>
    <x v="4"/>
    <n v="1"/>
    <n v="0"/>
    <n v="1"/>
    <n v="0"/>
    <n v="9"/>
    <n v="9"/>
    <n v="10"/>
    <x v="2"/>
    <n v="20"/>
    <n v="20"/>
    <n v="120"/>
    <n v="120"/>
    <x v="0"/>
    <m/>
    <m/>
    <m/>
    <n v="0"/>
  </r>
  <r>
    <x v="30"/>
    <x v="4"/>
    <n v="1"/>
    <n v="0"/>
    <n v="1"/>
    <n v="0"/>
    <n v="9"/>
    <n v="9"/>
    <n v="5"/>
    <x v="3"/>
    <n v="60"/>
    <n v="60"/>
    <n v="120"/>
    <n v="120"/>
    <x v="0"/>
    <m/>
    <m/>
    <m/>
    <n v="0"/>
  </r>
  <r>
    <x v="30"/>
    <x v="4"/>
    <n v="1"/>
    <n v="0"/>
    <n v="1"/>
    <n v="0"/>
    <n v="9"/>
    <n v="9"/>
    <n v="3"/>
    <x v="6"/>
    <n v="80"/>
    <n v="80"/>
    <n v="120"/>
    <n v="120"/>
    <x v="0"/>
    <m/>
    <m/>
    <m/>
    <n v="0"/>
  </r>
  <r>
    <x v="30"/>
    <x v="4"/>
    <n v="1"/>
    <n v="0"/>
    <n v="1"/>
    <n v="0"/>
    <n v="6.5"/>
    <n v="6.5"/>
    <n v="2"/>
    <x v="7"/>
    <n v="100"/>
    <n v="100"/>
    <n v="120"/>
    <n v="120"/>
    <x v="0"/>
    <m/>
    <m/>
    <m/>
    <n v="0"/>
  </r>
  <r>
    <x v="30"/>
    <x v="4"/>
    <n v="1"/>
    <n v="0"/>
    <n v="1"/>
    <n v="0"/>
    <n v="8.5"/>
    <n v="8.5"/>
    <n v="3"/>
    <x v="6"/>
    <n v="110"/>
    <n v="110"/>
    <n v="120"/>
    <n v="120"/>
    <x v="0"/>
    <m/>
    <m/>
    <m/>
    <n v="0"/>
  </r>
  <r>
    <x v="30"/>
    <x v="4"/>
    <n v="1"/>
    <n v="0"/>
    <n v="1"/>
    <n v="0"/>
    <n v="7"/>
    <n v="7"/>
    <n v="5"/>
    <x v="3"/>
    <n v="90"/>
    <n v="90"/>
    <n v="120"/>
    <n v="120"/>
    <x v="0"/>
    <m/>
    <m/>
    <m/>
    <n v="0"/>
  </r>
  <r>
    <x v="30"/>
    <x v="4"/>
    <n v="1"/>
    <n v="0"/>
    <n v="1"/>
    <n v="0"/>
    <n v="7"/>
    <n v="7"/>
    <n v="5"/>
    <x v="3"/>
    <n v="90"/>
    <n v="90"/>
    <n v="120"/>
    <n v="120"/>
    <x v="0"/>
    <m/>
    <m/>
    <m/>
    <n v="0"/>
  </r>
  <r>
    <x v="30"/>
    <x v="5"/>
    <n v="1"/>
    <n v="0"/>
    <n v="1"/>
    <n v="0"/>
    <n v="9"/>
    <n v="9"/>
    <n v="10"/>
    <x v="2"/>
    <n v="50"/>
    <n v="50"/>
    <n v="120"/>
    <n v="120"/>
    <x v="0"/>
    <m/>
    <m/>
    <m/>
    <n v="0"/>
  </r>
  <r>
    <x v="30"/>
    <x v="5"/>
    <n v="1"/>
    <n v="0"/>
    <n v="1"/>
    <n v="0"/>
    <n v="9"/>
    <n v="9"/>
    <n v="10"/>
    <x v="2"/>
    <n v="50"/>
    <n v="50"/>
    <n v="120"/>
    <n v="120"/>
    <x v="0"/>
    <m/>
    <m/>
    <m/>
    <n v="0"/>
  </r>
  <r>
    <x v="30"/>
    <x v="5"/>
    <n v="1"/>
    <n v="0"/>
    <n v="1"/>
    <n v="0"/>
    <n v="9"/>
    <n v="9"/>
    <n v="10"/>
    <x v="2"/>
    <n v="50"/>
    <n v="50"/>
    <n v="120"/>
    <n v="120"/>
    <x v="0"/>
    <m/>
    <m/>
    <m/>
    <n v="0"/>
  </r>
  <r>
    <x v="30"/>
    <x v="29"/>
    <n v="1"/>
    <n v="0"/>
    <n v="1"/>
    <n v="0"/>
    <n v="9"/>
    <n v="9"/>
    <n v="12"/>
    <x v="0"/>
    <n v="20"/>
    <n v="20"/>
    <n v="120"/>
    <n v="120"/>
    <x v="0"/>
    <m/>
    <m/>
    <m/>
    <n v="0"/>
  </r>
  <r>
    <x v="30"/>
    <x v="29"/>
    <n v="1"/>
    <n v="0"/>
    <n v="1"/>
    <n v="0"/>
    <n v="9"/>
    <n v="9"/>
    <n v="12"/>
    <x v="0"/>
    <n v="20"/>
    <n v="20"/>
    <n v="120"/>
    <n v="120"/>
    <x v="0"/>
    <m/>
    <m/>
    <m/>
    <n v="0"/>
  </r>
  <r>
    <x v="30"/>
    <x v="29"/>
    <n v="1"/>
    <n v="0"/>
    <n v="1"/>
    <n v="0"/>
    <n v="9"/>
    <n v="9"/>
    <n v="12"/>
    <x v="0"/>
    <n v="20"/>
    <n v="20"/>
    <n v="120"/>
    <n v="120"/>
    <x v="0"/>
    <m/>
    <m/>
    <m/>
    <n v="0"/>
  </r>
  <r>
    <x v="30"/>
    <x v="18"/>
    <n v="1"/>
    <n v="0"/>
    <n v="1"/>
    <n v="0"/>
    <n v="9"/>
    <n v="9"/>
    <n v="12"/>
    <x v="0"/>
    <n v="29"/>
    <n v="29"/>
    <n v="120"/>
    <n v="120"/>
    <x v="0"/>
    <m/>
    <m/>
    <m/>
    <n v="0"/>
  </r>
  <r>
    <x v="30"/>
    <x v="18"/>
    <n v="1"/>
    <n v="0"/>
    <n v="1"/>
    <n v="0"/>
    <n v="9"/>
    <n v="9"/>
    <n v="12"/>
    <x v="0"/>
    <n v="29"/>
    <n v="29"/>
    <n v="120"/>
    <n v="120"/>
    <x v="0"/>
    <m/>
    <m/>
    <m/>
    <n v="0"/>
  </r>
  <r>
    <x v="30"/>
    <x v="18"/>
    <n v="1"/>
    <n v="0"/>
    <n v="1"/>
    <n v="0"/>
    <n v="9"/>
    <n v="9"/>
    <n v="12"/>
    <x v="0"/>
    <n v="29"/>
    <n v="29"/>
    <n v="120"/>
    <n v="120"/>
    <x v="0"/>
    <m/>
    <m/>
    <m/>
    <n v="0"/>
  </r>
  <r>
    <x v="31"/>
    <x v="10"/>
    <n v="1"/>
    <n v="0"/>
    <n v="1"/>
    <n v="0"/>
    <n v="9"/>
    <n v="9"/>
    <n v="8"/>
    <x v="1"/>
    <n v="20"/>
    <n v="20"/>
    <n v="120"/>
    <n v="120"/>
    <x v="0"/>
    <m/>
    <m/>
    <m/>
    <n v="0"/>
  </r>
  <r>
    <x v="31"/>
    <x v="10"/>
    <n v="1"/>
    <n v="0"/>
    <n v="1"/>
    <n v="0"/>
    <n v="9"/>
    <n v="9"/>
    <n v="3"/>
    <x v="6"/>
    <n v="60"/>
    <n v="60"/>
    <n v="120"/>
    <n v="120"/>
    <x v="0"/>
    <m/>
    <m/>
    <m/>
    <n v="0"/>
  </r>
  <r>
    <x v="31"/>
    <x v="10"/>
    <n v="1"/>
    <n v="0"/>
    <n v="1"/>
    <n v="0"/>
    <n v="8"/>
    <n v="8"/>
    <n v="5"/>
    <x v="3"/>
    <n v="70"/>
    <n v="70"/>
    <n v="120"/>
    <n v="120"/>
    <x v="0"/>
    <m/>
    <m/>
    <m/>
    <n v="0"/>
  </r>
  <r>
    <x v="31"/>
    <x v="10"/>
    <n v="1"/>
    <n v="0"/>
    <n v="1"/>
    <n v="0"/>
    <n v="8"/>
    <n v="8"/>
    <n v="5"/>
    <x v="3"/>
    <n v="70"/>
    <n v="70"/>
    <n v="120"/>
    <n v="120"/>
    <x v="0"/>
    <m/>
    <m/>
    <m/>
    <n v="0"/>
  </r>
  <r>
    <x v="31"/>
    <x v="10"/>
    <n v="1"/>
    <n v="0"/>
    <n v="1"/>
    <n v="0"/>
    <n v="8"/>
    <n v="8"/>
    <n v="5"/>
    <x v="3"/>
    <n v="70"/>
    <n v="70"/>
    <n v="120"/>
    <n v="120"/>
    <x v="0"/>
    <m/>
    <m/>
    <m/>
    <n v="0"/>
  </r>
  <r>
    <x v="31"/>
    <x v="0"/>
    <n v="1"/>
    <n v="0"/>
    <n v="1"/>
    <n v="0"/>
    <n v="9"/>
    <n v="9"/>
    <n v="10"/>
    <x v="2"/>
    <n v="20"/>
    <n v="20"/>
    <n v="120"/>
    <n v="120"/>
    <x v="0"/>
    <m/>
    <m/>
    <m/>
    <n v="0"/>
  </r>
  <r>
    <x v="31"/>
    <x v="0"/>
    <n v="1"/>
    <n v="0"/>
    <n v="1"/>
    <n v="0"/>
    <n v="9"/>
    <n v="9"/>
    <n v="5"/>
    <x v="3"/>
    <n v="40"/>
    <n v="40"/>
    <n v="120"/>
    <n v="120"/>
    <x v="0"/>
    <m/>
    <m/>
    <m/>
    <n v="0"/>
  </r>
  <r>
    <x v="31"/>
    <x v="0"/>
    <n v="1"/>
    <n v="0"/>
    <n v="1"/>
    <n v="0"/>
    <n v="8"/>
    <n v="8"/>
    <n v="5"/>
    <x v="3"/>
    <n v="50"/>
    <n v="50"/>
    <n v="120"/>
    <n v="120"/>
    <x v="0"/>
    <m/>
    <m/>
    <m/>
    <n v="0"/>
  </r>
  <r>
    <x v="31"/>
    <x v="0"/>
    <n v="1"/>
    <n v="0"/>
    <n v="1"/>
    <n v="0"/>
    <n v="8"/>
    <n v="8"/>
    <n v="5"/>
    <x v="3"/>
    <n v="50"/>
    <n v="50"/>
    <n v="120"/>
    <n v="120"/>
    <x v="0"/>
    <m/>
    <m/>
    <m/>
    <n v="0"/>
  </r>
  <r>
    <x v="31"/>
    <x v="0"/>
    <n v="1"/>
    <n v="0"/>
    <n v="1"/>
    <n v="0"/>
    <n v="8"/>
    <n v="8"/>
    <n v="5"/>
    <x v="3"/>
    <n v="50"/>
    <n v="50"/>
    <n v="120"/>
    <n v="120"/>
    <x v="0"/>
    <m/>
    <m/>
    <m/>
    <n v="0"/>
  </r>
  <r>
    <x v="31"/>
    <x v="4"/>
    <n v="1"/>
    <n v="0"/>
    <n v="1"/>
    <n v="0"/>
    <n v="9"/>
    <n v="9"/>
    <n v="8"/>
    <x v="1"/>
    <n v="20"/>
    <n v="20"/>
    <n v="120"/>
    <n v="120"/>
    <x v="0"/>
    <m/>
    <m/>
    <m/>
    <n v="0"/>
  </r>
  <r>
    <x v="31"/>
    <x v="4"/>
    <n v="1"/>
    <n v="0"/>
    <n v="1"/>
    <n v="0"/>
    <n v="9"/>
    <n v="9"/>
    <n v="5"/>
    <x v="3"/>
    <n v="60"/>
    <n v="60"/>
    <n v="120"/>
    <n v="120"/>
    <x v="0"/>
    <m/>
    <m/>
    <m/>
    <n v="0"/>
  </r>
  <r>
    <x v="31"/>
    <x v="4"/>
    <n v="1"/>
    <n v="0"/>
    <n v="1"/>
    <n v="0"/>
    <n v="6"/>
    <n v="6"/>
    <n v="5"/>
    <x v="3"/>
    <n v="80"/>
    <n v="80"/>
    <n v="120"/>
    <n v="120"/>
    <x v="0"/>
    <m/>
    <m/>
    <m/>
    <n v="0"/>
  </r>
  <r>
    <x v="31"/>
    <x v="4"/>
    <n v="1"/>
    <n v="0"/>
    <n v="1"/>
    <n v="0"/>
    <n v="6"/>
    <n v="6"/>
    <n v="5"/>
    <x v="3"/>
    <n v="80"/>
    <n v="80"/>
    <n v="120"/>
    <n v="120"/>
    <x v="0"/>
    <m/>
    <m/>
    <m/>
    <n v="0"/>
  </r>
  <r>
    <x v="31"/>
    <x v="11"/>
    <n v="1"/>
    <n v="0"/>
    <n v="1"/>
    <n v="0"/>
    <n v="9"/>
    <n v="9"/>
    <n v="12"/>
    <x v="0"/>
    <n v="43"/>
    <n v="43"/>
    <n v="120"/>
    <n v="120"/>
    <x v="0"/>
    <m/>
    <m/>
    <m/>
    <n v="0"/>
  </r>
  <r>
    <x v="31"/>
    <x v="11"/>
    <n v="1"/>
    <n v="0"/>
    <n v="1"/>
    <n v="0"/>
    <n v="9"/>
    <n v="9"/>
    <n v="12"/>
    <x v="0"/>
    <n v="43"/>
    <n v="43"/>
    <n v="120"/>
    <n v="120"/>
    <x v="0"/>
    <m/>
    <m/>
    <m/>
    <n v="0"/>
  </r>
  <r>
    <x v="31"/>
    <x v="11"/>
    <n v="1"/>
    <n v="0"/>
    <n v="1"/>
    <n v="0"/>
    <n v="9"/>
    <n v="9"/>
    <n v="12"/>
    <x v="0"/>
    <n v="43"/>
    <n v="43"/>
    <n v="120"/>
    <n v="120"/>
    <x v="0"/>
    <m/>
    <m/>
    <m/>
    <n v="0"/>
  </r>
  <r>
    <x v="32"/>
    <x v="10"/>
    <n v="1"/>
    <n v="0"/>
    <n v="1"/>
    <n v="0"/>
    <n v="9"/>
    <n v="9"/>
    <n v="8"/>
    <x v="1"/>
    <n v="20"/>
    <n v="20"/>
    <n v="120"/>
    <n v="120"/>
    <x v="0"/>
    <m/>
    <m/>
    <m/>
    <n v="0"/>
  </r>
  <r>
    <x v="32"/>
    <x v="10"/>
    <n v="1"/>
    <n v="0"/>
    <n v="1"/>
    <n v="0"/>
    <n v="9"/>
    <n v="9"/>
    <n v="3"/>
    <x v="6"/>
    <n v="60"/>
    <n v="60"/>
    <n v="120"/>
    <n v="120"/>
    <x v="0"/>
    <m/>
    <m/>
    <m/>
    <n v="0"/>
  </r>
  <r>
    <x v="32"/>
    <x v="10"/>
    <n v="1"/>
    <n v="0"/>
    <n v="1"/>
    <n v="0"/>
    <n v="9"/>
    <n v="9"/>
    <n v="3"/>
    <x v="6"/>
    <n v="80"/>
    <n v="80"/>
    <n v="120"/>
    <n v="120"/>
    <x v="0"/>
    <m/>
    <m/>
    <m/>
    <n v="0"/>
  </r>
  <r>
    <x v="32"/>
    <x v="10"/>
    <n v="1"/>
    <n v="0"/>
    <n v="1"/>
    <n v="0"/>
    <n v="8"/>
    <n v="8"/>
    <n v="3"/>
    <x v="6"/>
    <n v="100"/>
    <n v="100"/>
    <n v="120"/>
    <n v="120"/>
    <x v="0"/>
    <m/>
    <m/>
    <m/>
    <n v="0"/>
  </r>
  <r>
    <x v="32"/>
    <x v="10"/>
    <n v="1"/>
    <n v="0"/>
    <n v="1"/>
    <n v="0"/>
    <n v="9"/>
    <n v="9"/>
    <n v="3"/>
    <x v="6"/>
    <n v="105"/>
    <n v="105"/>
    <n v="120"/>
    <n v="120"/>
    <x v="0"/>
    <m/>
    <m/>
    <m/>
    <n v="0"/>
  </r>
  <r>
    <x v="32"/>
    <x v="10"/>
    <n v="1"/>
    <n v="0"/>
    <n v="1"/>
    <n v="0"/>
    <n v="9"/>
    <n v="9"/>
    <n v="5"/>
    <x v="3"/>
    <n v="90"/>
    <n v="90"/>
    <n v="120"/>
    <n v="120"/>
    <x v="0"/>
    <m/>
    <m/>
    <m/>
    <n v="0"/>
  </r>
  <r>
    <x v="32"/>
    <x v="10"/>
    <n v="1"/>
    <n v="0"/>
    <n v="1"/>
    <n v="0"/>
    <n v="9"/>
    <n v="9"/>
    <n v="5"/>
    <x v="3"/>
    <n v="90"/>
    <n v="90"/>
    <n v="120"/>
    <n v="120"/>
    <x v="0"/>
    <m/>
    <m/>
    <m/>
    <n v="0"/>
  </r>
  <r>
    <x v="32"/>
    <x v="26"/>
    <n v="1"/>
    <n v="0"/>
    <n v="1"/>
    <n v="0"/>
    <n v="9"/>
    <n v="9"/>
    <n v="8"/>
    <x v="1"/>
    <n v="70"/>
    <n v="70"/>
    <n v="120"/>
    <n v="120"/>
    <x v="0"/>
    <m/>
    <m/>
    <m/>
    <n v="0"/>
  </r>
  <r>
    <x v="32"/>
    <x v="26"/>
    <n v="1"/>
    <n v="0"/>
    <n v="1"/>
    <n v="0"/>
    <n v="9"/>
    <n v="9"/>
    <n v="8"/>
    <x v="1"/>
    <n v="70"/>
    <n v="70"/>
    <n v="120"/>
    <n v="120"/>
    <x v="0"/>
    <m/>
    <m/>
    <m/>
    <n v="0"/>
  </r>
  <r>
    <x v="32"/>
    <x v="26"/>
    <n v="1"/>
    <n v="0"/>
    <n v="1"/>
    <n v="0"/>
    <n v="9"/>
    <n v="9"/>
    <n v="8"/>
    <x v="1"/>
    <n v="70"/>
    <n v="70"/>
    <n v="120"/>
    <n v="120"/>
    <x v="0"/>
    <m/>
    <m/>
    <m/>
    <n v="0"/>
  </r>
  <r>
    <x v="32"/>
    <x v="28"/>
    <n v="1"/>
    <n v="0"/>
    <n v="1"/>
    <n v="0"/>
    <n v="9"/>
    <n v="9"/>
    <n v="10"/>
    <x v="2"/>
    <n v="80"/>
    <n v="80"/>
    <n v="120"/>
    <n v="120"/>
    <x v="0"/>
    <m/>
    <m/>
    <m/>
    <n v="0"/>
  </r>
  <r>
    <x v="32"/>
    <x v="28"/>
    <n v="1"/>
    <n v="0"/>
    <n v="1"/>
    <n v="0"/>
    <n v="9"/>
    <n v="9"/>
    <n v="10"/>
    <x v="2"/>
    <n v="80"/>
    <n v="80"/>
    <n v="120"/>
    <n v="120"/>
    <x v="0"/>
    <m/>
    <m/>
    <m/>
    <n v="0"/>
  </r>
  <r>
    <x v="32"/>
    <x v="28"/>
    <n v="1"/>
    <n v="0"/>
    <n v="1"/>
    <n v="0"/>
    <n v="9"/>
    <n v="9"/>
    <n v="10"/>
    <x v="2"/>
    <n v="80"/>
    <n v="80"/>
    <n v="120"/>
    <n v="120"/>
    <x v="0"/>
    <m/>
    <m/>
    <m/>
    <n v="0"/>
  </r>
  <r>
    <x v="33"/>
    <x v="0"/>
    <n v="1"/>
    <n v="0"/>
    <n v="1"/>
    <n v="0"/>
    <n v="9"/>
    <n v="9"/>
    <n v="12"/>
    <x v="0"/>
    <n v="20"/>
    <n v="20"/>
    <n v="120"/>
    <n v="120"/>
    <x v="0"/>
    <m/>
    <m/>
    <m/>
    <n v="0"/>
  </r>
  <r>
    <x v="33"/>
    <x v="0"/>
    <n v="1"/>
    <n v="0"/>
    <n v="1"/>
    <n v="0"/>
    <n v="9"/>
    <n v="9"/>
    <n v="6"/>
    <x v="5"/>
    <n v="40"/>
    <n v="40"/>
    <n v="120"/>
    <n v="120"/>
    <x v="0"/>
    <m/>
    <m/>
    <m/>
    <n v="0"/>
  </r>
  <r>
    <x v="33"/>
    <x v="0"/>
    <n v="1"/>
    <n v="0"/>
    <n v="1"/>
    <n v="0"/>
    <n v="9"/>
    <n v="9"/>
    <n v="3"/>
    <x v="6"/>
    <n v="50"/>
    <n v="50"/>
    <n v="120"/>
    <n v="120"/>
    <x v="0"/>
    <m/>
    <m/>
    <m/>
    <n v="0"/>
  </r>
  <r>
    <x v="33"/>
    <x v="0"/>
    <n v="1"/>
    <n v="0"/>
    <n v="1"/>
    <n v="0"/>
    <n v="9"/>
    <n v="9"/>
    <n v="1"/>
    <x v="9"/>
    <n v="65"/>
    <n v="65"/>
    <n v="120"/>
    <n v="120"/>
    <x v="0"/>
    <m/>
    <m/>
    <m/>
    <n v="0"/>
  </r>
  <r>
    <x v="33"/>
    <x v="0"/>
    <n v="1"/>
    <n v="0"/>
    <n v="1"/>
    <n v="0"/>
    <n v="9"/>
    <n v="9"/>
    <n v="1"/>
    <x v="9"/>
    <n v="70"/>
    <n v="70"/>
    <n v="120"/>
    <n v="120"/>
    <x v="0"/>
    <m/>
    <m/>
    <m/>
    <n v="0"/>
  </r>
  <r>
    <x v="33"/>
    <x v="0"/>
    <n v="1"/>
    <n v="0"/>
    <n v="1"/>
    <n v="0"/>
    <n v="9"/>
    <n v="9"/>
    <n v="5"/>
    <x v="3"/>
    <n v="55"/>
    <n v="55"/>
    <n v="120"/>
    <n v="120"/>
    <x v="0"/>
    <m/>
    <m/>
    <m/>
    <n v="0"/>
  </r>
  <r>
    <x v="33"/>
    <x v="0"/>
    <n v="1"/>
    <n v="0"/>
    <n v="1"/>
    <n v="0"/>
    <n v="9"/>
    <n v="9"/>
    <n v="6"/>
    <x v="5"/>
    <n v="55"/>
    <n v="55"/>
    <n v="120"/>
    <n v="120"/>
    <x v="0"/>
    <m/>
    <m/>
    <m/>
    <n v="0"/>
  </r>
  <r>
    <x v="33"/>
    <x v="8"/>
    <n v="1"/>
    <n v="0"/>
    <n v="1"/>
    <n v="0"/>
    <n v="9"/>
    <n v="9"/>
    <n v="10"/>
    <x v="2"/>
    <n v="5"/>
    <n v="5"/>
    <n v="120"/>
    <n v="120"/>
    <x v="0"/>
    <m/>
    <m/>
    <m/>
    <n v="0"/>
  </r>
  <r>
    <x v="33"/>
    <x v="8"/>
    <n v="1"/>
    <n v="0"/>
    <n v="1"/>
    <n v="0"/>
    <n v="9"/>
    <n v="9"/>
    <n v="10"/>
    <x v="2"/>
    <n v="5"/>
    <n v="5"/>
    <n v="120"/>
    <n v="120"/>
    <x v="0"/>
    <m/>
    <m/>
    <m/>
    <n v="0"/>
  </r>
  <r>
    <x v="33"/>
    <x v="8"/>
    <n v="1"/>
    <n v="0"/>
    <n v="1"/>
    <n v="0"/>
    <n v="9"/>
    <n v="9"/>
    <n v="10"/>
    <x v="2"/>
    <n v="5"/>
    <n v="5"/>
    <n v="120"/>
    <n v="120"/>
    <x v="0"/>
    <m/>
    <m/>
    <m/>
    <n v="0"/>
  </r>
  <r>
    <x v="33"/>
    <x v="2"/>
    <n v="1"/>
    <n v="0"/>
    <n v="1"/>
    <n v="0"/>
    <n v="9"/>
    <n v="9"/>
    <n v="8"/>
    <x v="1"/>
    <n v="16"/>
    <n v="16"/>
    <n v="120"/>
    <n v="120"/>
    <x v="0"/>
    <m/>
    <m/>
    <m/>
    <n v="0"/>
  </r>
  <r>
    <x v="33"/>
    <x v="2"/>
    <n v="1"/>
    <n v="0"/>
    <n v="1"/>
    <n v="0"/>
    <n v="9"/>
    <n v="9"/>
    <n v="8"/>
    <x v="1"/>
    <n v="16"/>
    <n v="16"/>
    <n v="120"/>
    <n v="120"/>
    <x v="0"/>
    <m/>
    <m/>
    <m/>
    <n v="0"/>
  </r>
  <r>
    <x v="33"/>
    <x v="2"/>
    <n v="1"/>
    <n v="0"/>
    <n v="1"/>
    <n v="0"/>
    <n v="9"/>
    <n v="9"/>
    <n v="10"/>
    <x v="2"/>
    <n v="12"/>
    <n v="12"/>
    <n v="120"/>
    <n v="120"/>
    <x v="0"/>
    <m/>
    <m/>
    <m/>
    <n v="0"/>
  </r>
  <r>
    <x v="33"/>
    <x v="1"/>
    <n v="1"/>
    <n v="0"/>
    <n v="1"/>
    <n v="0"/>
    <n v="9"/>
    <n v="9"/>
    <n v="10"/>
    <x v="2"/>
    <n v="54"/>
    <n v="54"/>
    <n v="120"/>
    <n v="120"/>
    <x v="0"/>
    <m/>
    <m/>
    <m/>
    <n v="0"/>
  </r>
  <r>
    <x v="33"/>
    <x v="1"/>
    <n v="1"/>
    <n v="0"/>
    <n v="1"/>
    <n v="0"/>
    <n v="9"/>
    <n v="9"/>
    <n v="10"/>
    <x v="2"/>
    <n v="54"/>
    <n v="54"/>
    <n v="120"/>
    <n v="120"/>
    <x v="0"/>
    <m/>
    <m/>
    <m/>
    <n v="0"/>
  </r>
  <r>
    <x v="33"/>
    <x v="1"/>
    <n v="1"/>
    <n v="0"/>
    <n v="1"/>
    <n v="0"/>
    <n v="9"/>
    <n v="9"/>
    <n v="10"/>
    <x v="2"/>
    <n v="54"/>
    <n v="54"/>
    <n v="120"/>
    <n v="120"/>
    <x v="0"/>
    <m/>
    <m/>
    <m/>
    <n v="0"/>
  </r>
  <r>
    <x v="33"/>
    <x v="9"/>
    <n v="1"/>
    <n v="0"/>
    <n v="1"/>
    <n v="0"/>
    <n v="9"/>
    <n v="9"/>
    <n v="12"/>
    <x v="0"/>
    <n v="23"/>
    <n v="23"/>
    <n v="120"/>
    <n v="120"/>
    <x v="0"/>
    <m/>
    <m/>
    <m/>
    <n v="0"/>
  </r>
  <r>
    <x v="33"/>
    <x v="9"/>
    <n v="1"/>
    <n v="0"/>
    <n v="1"/>
    <n v="0"/>
    <n v="9"/>
    <n v="9"/>
    <n v="12"/>
    <x v="0"/>
    <n v="23"/>
    <n v="23"/>
    <n v="120"/>
    <n v="120"/>
    <x v="0"/>
    <m/>
    <m/>
    <m/>
    <n v="0"/>
  </r>
  <r>
    <x v="33"/>
    <x v="9"/>
    <n v="1"/>
    <n v="0"/>
    <n v="1"/>
    <n v="0"/>
    <n v="9"/>
    <n v="9"/>
    <n v="12"/>
    <x v="0"/>
    <n v="23"/>
    <n v="23"/>
    <n v="120"/>
    <n v="120"/>
    <x v="0"/>
    <m/>
    <m/>
    <m/>
    <n v="0"/>
  </r>
  <r>
    <x v="34"/>
    <x v="4"/>
    <n v="1"/>
    <n v="0"/>
    <n v="1"/>
    <n v="0"/>
    <n v="9"/>
    <n v="9"/>
    <n v="10"/>
    <x v="2"/>
    <n v="20"/>
    <n v="20"/>
    <n v="120"/>
    <n v="120"/>
    <x v="0"/>
    <m/>
    <m/>
    <m/>
    <n v="0"/>
  </r>
  <r>
    <x v="34"/>
    <x v="4"/>
    <n v="1"/>
    <n v="0"/>
    <n v="1"/>
    <n v="0"/>
    <n v="9"/>
    <n v="9"/>
    <n v="5"/>
    <x v="3"/>
    <n v="60"/>
    <n v="60"/>
    <n v="120"/>
    <n v="120"/>
    <x v="0"/>
    <m/>
    <m/>
    <m/>
    <n v="0"/>
  </r>
  <r>
    <x v="34"/>
    <x v="4"/>
    <n v="1"/>
    <n v="0"/>
    <n v="1"/>
    <n v="0"/>
    <n v="9"/>
    <n v="9"/>
    <n v="3"/>
    <x v="6"/>
    <n v="90"/>
    <n v="90"/>
    <n v="120"/>
    <n v="120"/>
    <x v="0"/>
    <m/>
    <m/>
    <m/>
    <n v="0"/>
  </r>
  <r>
    <x v="34"/>
    <x v="4"/>
    <n v="1"/>
    <n v="0"/>
    <n v="1"/>
    <n v="0"/>
    <n v="8.5"/>
    <n v="8.5"/>
    <n v="2"/>
    <x v="7"/>
    <n v="110"/>
    <n v="110"/>
    <n v="120"/>
    <n v="120"/>
    <x v="0"/>
    <m/>
    <m/>
    <m/>
    <n v="0"/>
  </r>
  <r>
    <x v="34"/>
    <x v="4"/>
    <n v="1"/>
    <n v="0"/>
    <n v="1"/>
    <n v="0"/>
    <n v="9"/>
    <n v="9"/>
    <n v="1"/>
    <x v="9"/>
    <n v="120"/>
    <n v="120"/>
    <n v="120"/>
    <n v="120"/>
    <x v="0"/>
    <m/>
    <m/>
    <m/>
    <n v="0"/>
  </r>
  <r>
    <x v="34"/>
    <x v="4"/>
    <n v="1"/>
    <n v="0"/>
    <n v="1"/>
    <n v="0"/>
    <n v="7"/>
    <n v="7"/>
    <n v="3"/>
    <x v="6"/>
    <n v="130"/>
    <n v="130"/>
    <n v="120"/>
    <n v="120"/>
    <x v="0"/>
    <m/>
    <m/>
    <m/>
    <n v="0"/>
  </r>
  <r>
    <x v="34"/>
    <x v="4"/>
    <n v="1"/>
    <n v="0"/>
    <n v="1"/>
    <n v="0"/>
    <n v="9"/>
    <n v="9"/>
    <n v="5"/>
    <x v="3"/>
    <n v="100"/>
    <n v="100"/>
    <n v="120"/>
    <n v="120"/>
    <x v="0"/>
    <m/>
    <m/>
    <m/>
    <n v="0"/>
  </r>
  <r>
    <x v="34"/>
    <x v="4"/>
    <n v="1"/>
    <n v="0"/>
    <n v="1"/>
    <n v="0"/>
    <n v="9"/>
    <n v="9"/>
    <n v="5"/>
    <x v="3"/>
    <n v="100"/>
    <n v="100"/>
    <n v="120"/>
    <n v="120"/>
    <x v="0"/>
    <m/>
    <m/>
    <m/>
    <n v="0"/>
  </r>
  <r>
    <x v="34"/>
    <x v="5"/>
    <n v="1"/>
    <n v="0"/>
    <n v="1"/>
    <n v="0"/>
    <n v="9"/>
    <n v="9"/>
    <n v="8"/>
    <x v="1"/>
    <n v="60"/>
    <n v="60"/>
    <n v="120"/>
    <n v="120"/>
    <x v="0"/>
    <m/>
    <m/>
    <m/>
    <n v="0"/>
  </r>
  <r>
    <x v="34"/>
    <x v="5"/>
    <n v="1"/>
    <n v="0"/>
    <n v="1"/>
    <n v="0"/>
    <n v="9"/>
    <n v="9"/>
    <n v="8"/>
    <x v="1"/>
    <n v="60"/>
    <n v="60"/>
    <n v="120"/>
    <n v="120"/>
    <x v="0"/>
    <m/>
    <m/>
    <m/>
    <n v="0"/>
  </r>
  <r>
    <x v="34"/>
    <x v="5"/>
    <n v="1"/>
    <n v="0"/>
    <n v="1"/>
    <n v="0"/>
    <n v="9"/>
    <n v="9"/>
    <n v="8"/>
    <x v="1"/>
    <n v="60"/>
    <n v="60"/>
    <n v="120"/>
    <n v="120"/>
    <x v="0"/>
    <m/>
    <m/>
    <m/>
    <n v="0"/>
  </r>
  <r>
    <x v="35"/>
    <x v="10"/>
    <n v="1"/>
    <n v="0"/>
    <n v="1"/>
    <n v="0"/>
    <n v="9"/>
    <n v="9"/>
    <n v="8"/>
    <x v="1"/>
    <n v="20"/>
    <n v="20"/>
    <n v="120"/>
    <n v="120"/>
    <x v="0"/>
    <m/>
    <m/>
    <m/>
    <n v="0"/>
  </r>
  <r>
    <x v="35"/>
    <x v="10"/>
    <n v="1"/>
    <n v="0"/>
    <n v="1"/>
    <n v="0"/>
    <n v="9"/>
    <n v="9"/>
    <n v="3"/>
    <x v="6"/>
    <n v="60"/>
    <n v="60"/>
    <n v="120"/>
    <n v="120"/>
    <x v="0"/>
    <m/>
    <m/>
    <m/>
    <n v="0"/>
  </r>
  <r>
    <x v="35"/>
    <x v="10"/>
    <n v="1"/>
    <n v="0"/>
    <n v="1"/>
    <n v="0"/>
    <n v="9"/>
    <n v="9"/>
    <n v="3"/>
    <x v="6"/>
    <n v="80"/>
    <n v="80"/>
    <n v="120"/>
    <n v="120"/>
    <x v="0"/>
    <m/>
    <m/>
    <m/>
    <n v="0"/>
  </r>
  <r>
    <x v="35"/>
    <x v="10"/>
    <n v="1"/>
    <n v="0"/>
    <n v="1"/>
    <n v="0"/>
    <n v="9"/>
    <n v="9"/>
    <n v="1"/>
    <x v="9"/>
    <n v="100"/>
    <n v="100"/>
    <n v="120"/>
    <n v="120"/>
    <x v="0"/>
    <m/>
    <m/>
    <m/>
    <n v="0"/>
  </r>
  <r>
    <x v="35"/>
    <x v="10"/>
    <n v="1"/>
    <n v="0"/>
    <n v="1"/>
    <n v="0"/>
    <n v="9"/>
    <n v="9"/>
    <n v="1"/>
    <x v="9"/>
    <n v="110"/>
    <n v="110"/>
    <n v="120"/>
    <n v="120"/>
    <x v="0"/>
    <m/>
    <m/>
    <m/>
    <n v="0"/>
  </r>
  <r>
    <x v="35"/>
    <x v="10"/>
    <n v="1"/>
    <n v="0"/>
    <n v="1"/>
    <n v="0"/>
    <n v="9"/>
    <n v="9"/>
    <n v="1"/>
    <x v="9"/>
    <n v="115"/>
    <n v="115"/>
    <n v="120"/>
    <n v="120"/>
    <x v="0"/>
    <m/>
    <m/>
    <m/>
    <n v="0"/>
  </r>
  <r>
    <x v="35"/>
    <x v="10"/>
    <n v="1"/>
    <n v="0"/>
    <n v="1"/>
    <n v="0"/>
    <n v="9"/>
    <n v="9"/>
    <n v="1"/>
    <x v="9"/>
    <n v="120"/>
    <n v="120"/>
    <n v="120"/>
    <n v="120"/>
    <x v="0"/>
    <m/>
    <m/>
    <m/>
    <n v="0"/>
  </r>
  <r>
    <x v="35"/>
    <x v="10"/>
    <n v="1"/>
    <n v="0"/>
    <n v="1"/>
    <n v="0"/>
    <n v="9"/>
    <n v="9"/>
    <n v="1"/>
    <x v="9"/>
    <n v="125"/>
    <n v="125"/>
    <n v="120"/>
    <n v="120"/>
    <x v="0"/>
    <m/>
    <m/>
    <m/>
    <n v="0"/>
  </r>
  <r>
    <x v="35"/>
    <x v="10"/>
    <n v="1"/>
    <n v="0"/>
    <n v="1"/>
    <n v="0"/>
    <n v="9"/>
    <n v="9"/>
    <n v="1"/>
    <x v="9"/>
    <n v="130"/>
    <n v="130"/>
    <n v="120"/>
    <n v="120"/>
    <x v="0"/>
    <m/>
    <m/>
    <m/>
    <n v="0"/>
  </r>
  <r>
    <x v="35"/>
    <x v="0"/>
    <n v="1"/>
    <n v="0"/>
    <n v="1"/>
    <n v="0"/>
    <n v="9"/>
    <n v="9"/>
    <n v="5"/>
    <x v="3"/>
    <n v="40"/>
    <n v="40"/>
    <n v="120"/>
    <n v="120"/>
    <x v="0"/>
    <m/>
    <m/>
    <m/>
    <n v="0"/>
  </r>
  <r>
    <x v="35"/>
    <x v="0"/>
    <n v="1"/>
    <n v="0"/>
    <n v="1"/>
    <n v="0"/>
    <n v="9"/>
    <n v="9"/>
    <n v="3"/>
    <x v="6"/>
    <n v="50"/>
    <n v="50"/>
    <n v="120"/>
    <n v="120"/>
    <x v="0"/>
    <m/>
    <m/>
    <m/>
    <n v="0"/>
  </r>
  <r>
    <x v="35"/>
    <x v="0"/>
    <n v="1"/>
    <n v="0"/>
    <n v="1"/>
    <n v="0"/>
    <n v="9"/>
    <n v="9"/>
    <n v="3"/>
    <x v="6"/>
    <n v="60"/>
    <n v="60"/>
    <n v="120"/>
    <n v="120"/>
    <x v="0"/>
    <m/>
    <m/>
    <m/>
    <n v="0"/>
  </r>
  <r>
    <x v="36"/>
    <x v="0"/>
    <n v="1"/>
    <n v="0"/>
    <n v="1"/>
    <n v="0"/>
    <n v="9"/>
    <n v="9"/>
    <n v="5"/>
    <x v="3"/>
    <n v="40"/>
    <n v="40"/>
    <n v="120"/>
    <n v="120"/>
    <x v="0"/>
    <m/>
    <m/>
    <m/>
    <n v="0"/>
  </r>
  <r>
    <x v="36"/>
    <x v="0"/>
    <n v="1"/>
    <n v="0"/>
    <n v="1"/>
    <n v="0"/>
    <n v="9"/>
    <n v="9"/>
    <n v="3"/>
    <x v="6"/>
    <n v="50"/>
    <n v="50"/>
    <n v="120"/>
    <n v="120"/>
    <x v="0"/>
    <m/>
    <m/>
    <m/>
    <n v="0"/>
  </r>
  <r>
    <x v="36"/>
    <x v="0"/>
    <n v="1"/>
    <n v="0"/>
    <n v="1"/>
    <n v="0"/>
    <n v="9"/>
    <n v="9"/>
    <n v="3"/>
    <x v="6"/>
    <n v="50"/>
    <n v="50"/>
    <n v="120"/>
    <n v="120"/>
    <x v="0"/>
    <m/>
    <m/>
    <m/>
    <n v="0"/>
  </r>
  <r>
    <x v="36"/>
    <x v="0"/>
    <n v="1"/>
    <n v="0"/>
    <n v="1"/>
    <n v="0"/>
    <n v="9"/>
    <n v="9"/>
    <n v="3"/>
    <x v="6"/>
    <n v="60"/>
    <n v="60"/>
    <n v="120"/>
    <n v="120"/>
    <x v="0"/>
    <m/>
    <m/>
    <m/>
    <n v="0"/>
  </r>
  <r>
    <x v="36"/>
    <x v="0"/>
    <n v="1"/>
    <n v="0"/>
    <n v="1"/>
    <n v="0"/>
    <n v="9"/>
    <n v="9"/>
    <n v="5"/>
    <x v="3"/>
    <n v="50"/>
    <n v="50"/>
    <n v="120"/>
    <n v="120"/>
    <x v="0"/>
    <m/>
    <m/>
    <m/>
    <n v="0"/>
  </r>
  <r>
    <x v="36"/>
    <x v="0"/>
    <n v="1"/>
    <n v="0"/>
    <n v="1"/>
    <n v="0"/>
    <n v="9"/>
    <n v="9"/>
    <n v="5"/>
    <x v="3"/>
    <n v="50"/>
    <n v="50"/>
    <n v="120"/>
    <n v="120"/>
    <x v="0"/>
    <m/>
    <m/>
    <m/>
    <n v="0"/>
  </r>
  <r>
    <x v="36"/>
    <x v="0"/>
    <n v="1"/>
    <n v="0"/>
    <n v="1"/>
    <n v="0"/>
    <n v="9"/>
    <n v="9"/>
    <n v="5"/>
    <x v="3"/>
    <n v="50"/>
    <n v="50"/>
    <n v="120"/>
    <n v="120"/>
    <x v="0"/>
    <m/>
    <m/>
    <m/>
    <n v="0"/>
  </r>
  <r>
    <x v="36"/>
    <x v="2"/>
    <n v="1"/>
    <n v="0"/>
    <n v="1"/>
    <n v="0"/>
    <n v="9"/>
    <n v="9"/>
    <n v="8"/>
    <x v="1"/>
    <n v="16"/>
    <n v="16"/>
    <n v="120"/>
    <n v="120"/>
    <x v="0"/>
    <m/>
    <m/>
    <m/>
    <n v="0"/>
  </r>
  <r>
    <x v="36"/>
    <x v="2"/>
    <n v="1"/>
    <n v="0"/>
    <n v="1"/>
    <n v="0"/>
    <n v="9"/>
    <n v="9"/>
    <n v="8"/>
    <x v="1"/>
    <n v="16"/>
    <n v="16"/>
    <n v="120"/>
    <n v="120"/>
    <x v="0"/>
    <m/>
    <m/>
    <m/>
    <n v="0"/>
  </r>
  <r>
    <x v="36"/>
    <x v="2"/>
    <n v="1"/>
    <n v="0"/>
    <n v="1"/>
    <n v="0"/>
    <n v="9"/>
    <n v="9"/>
    <n v="8"/>
    <x v="1"/>
    <n v="16"/>
    <n v="16"/>
    <n v="120"/>
    <n v="120"/>
    <x v="0"/>
    <m/>
    <m/>
    <m/>
    <n v="0"/>
  </r>
  <r>
    <x v="36"/>
    <x v="8"/>
    <n v="1"/>
    <n v="0"/>
    <n v="1"/>
    <n v="0"/>
    <n v="9"/>
    <n v="9"/>
    <n v="10"/>
    <x v="2"/>
    <n v="5"/>
    <n v="5"/>
    <n v="120"/>
    <n v="120"/>
    <x v="0"/>
    <m/>
    <m/>
    <m/>
    <n v="0"/>
  </r>
  <r>
    <x v="36"/>
    <x v="8"/>
    <n v="1"/>
    <n v="0"/>
    <n v="1"/>
    <n v="0"/>
    <n v="9"/>
    <n v="9"/>
    <n v="10"/>
    <x v="2"/>
    <n v="5"/>
    <n v="5"/>
    <n v="120"/>
    <n v="120"/>
    <x v="0"/>
    <m/>
    <m/>
    <m/>
    <n v="0"/>
  </r>
  <r>
    <x v="36"/>
    <x v="8"/>
    <n v="1"/>
    <n v="0"/>
    <n v="1"/>
    <n v="0"/>
    <n v="9"/>
    <n v="9"/>
    <n v="10"/>
    <x v="2"/>
    <n v="5"/>
    <n v="5"/>
    <n v="120"/>
    <n v="120"/>
    <x v="0"/>
    <m/>
    <m/>
    <m/>
    <n v="0"/>
  </r>
  <r>
    <x v="36"/>
    <x v="9"/>
    <n v="1"/>
    <n v="0"/>
    <n v="1"/>
    <n v="0"/>
    <n v="9"/>
    <n v="9"/>
    <n v="10"/>
    <x v="2"/>
    <n v="16"/>
    <n v="16"/>
    <n v="120"/>
    <n v="120"/>
    <x v="0"/>
    <m/>
    <m/>
    <m/>
    <n v="0"/>
  </r>
  <r>
    <x v="36"/>
    <x v="9"/>
    <n v="1"/>
    <n v="0"/>
    <n v="1"/>
    <n v="0"/>
    <n v="9"/>
    <n v="9"/>
    <n v="10"/>
    <x v="2"/>
    <n v="16"/>
    <n v="16"/>
    <n v="120"/>
    <n v="120"/>
    <x v="0"/>
    <m/>
    <m/>
    <m/>
    <n v="0"/>
  </r>
  <r>
    <x v="36"/>
    <x v="9"/>
    <n v="1"/>
    <n v="0"/>
    <n v="1"/>
    <n v="0"/>
    <n v="9"/>
    <n v="9"/>
    <n v="10"/>
    <x v="2"/>
    <n v="16"/>
    <n v="16"/>
    <n v="120"/>
    <n v="120"/>
    <x v="0"/>
    <m/>
    <m/>
    <m/>
    <n v="0"/>
  </r>
  <r>
    <x v="37"/>
    <x v="4"/>
    <n v="1"/>
    <n v="0"/>
    <n v="1"/>
    <n v="0"/>
    <n v="9"/>
    <n v="9"/>
    <n v="8"/>
    <x v="1"/>
    <n v="20"/>
    <n v="20"/>
    <n v="120"/>
    <n v="120"/>
    <x v="0"/>
    <m/>
    <m/>
    <m/>
    <n v="0"/>
  </r>
  <r>
    <x v="37"/>
    <x v="4"/>
    <n v="1"/>
    <n v="0"/>
    <n v="1"/>
    <n v="0"/>
    <n v="9"/>
    <n v="9"/>
    <n v="5"/>
    <x v="3"/>
    <n v="60"/>
    <n v="60"/>
    <n v="120"/>
    <n v="120"/>
    <x v="0"/>
    <m/>
    <m/>
    <m/>
    <n v="0"/>
  </r>
  <r>
    <x v="37"/>
    <x v="4"/>
    <n v="1"/>
    <n v="0"/>
    <n v="1"/>
    <n v="0"/>
    <n v="9"/>
    <n v="9"/>
    <n v="3"/>
    <x v="6"/>
    <n v="90"/>
    <n v="90"/>
    <n v="120"/>
    <n v="120"/>
    <x v="0"/>
    <m/>
    <m/>
    <m/>
    <n v="0"/>
  </r>
  <r>
    <x v="37"/>
    <x v="4"/>
    <n v="1"/>
    <n v="0"/>
    <n v="1"/>
    <n v="0"/>
    <n v="6.5"/>
    <n v="6.5"/>
    <n v="4"/>
    <x v="8"/>
    <n v="110"/>
    <n v="110"/>
    <n v="120"/>
    <n v="120"/>
    <x v="0"/>
    <m/>
    <m/>
    <m/>
    <n v="0"/>
  </r>
  <r>
    <x v="37"/>
    <x v="4"/>
    <n v="1"/>
    <n v="0"/>
    <n v="1"/>
    <n v="0"/>
    <n v="6.5"/>
    <n v="6.5"/>
    <n v="4"/>
    <x v="8"/>
    <n v="110"/>
    <n v="110"/>
    <n v="120"/>
    <n v="120"/>
    <x v="0"/>
    <m/>
    <m/>
    <m/>
    <n v="0"/>
  </r>
  <r>
    <x v="37"/>
    <x v="4"/>
    <n v="1"/>
    <n v="0"/>
    <n v="1"/>
    <n v="0"/>
    <n v="6.5"/>
    <n v="6.5"/>
    <n v="4"/>
    <x v="8"/>
    <n v="110"/>
    <n v="110"/>
    <n v="120"/>
    <n v="120"/>
    <x v="0"/>
    <m/>
    <m/>
    <m/>
    <n v="0"/>
  </r>
  <r>
    <x v="37"/>
    <x v="4"/>
    <n v="1"/>
    <n v="0"/>
    <n v="1"/>
    <n v="0"/>
    <n v="6.5"/>
    <n v="6.5"/>
    <n v="4"/>
    <x v="8"/>
    <n v="110"/>
    <n v="110"/>
    <n v="120"/>
    <n v="120"/>
    <x v="0"/>
    <m/>
    <m/>
    <m/>
    <n v="0"/>
  </r>
  <r>
    <x v="37"/>
    <x v="30"/>
    <n v="1"/>
    <n v="0"/>
    <n v="1"/>
    <n v="0"/>
    <n v="9"/>
    <n v="9"/>
    <n v="10"/>
    <x v="2"/>
    <n v="60"/>
    <n v="60"/>
    <n v="120"/>
    <n v="120"/>
    <x v="0"/>
    <m/>
    <m/>
    <m/>
    <n v="0"/>
  </r>
  <r>
    <x v="37"/>
    <x v="30"/>
    <n v="1"/>
    <n v="0"/>
    <n v="1"/>
    <n v="0"/>
    <n v="9"/>
    <n v="9"/>
    <n v="10"/>
    <x v="2"/>
    <n v="60"/>
    <n v="60"/>
    <n v="120"/>
    <n v="120"/>
    <x v="0"/>
    <m/>
    <m/>
    <m/>
    <n v="0"/>
  </r>
  <r>
    <x v="37"/>
    <x v="30"/>
    <n v="1"/>
    <n v="0"/>
    <n v="1"/>
    <n v="0"/>
    <n v="9"/>
    <n v="9"/>
    <n v="10"/>
    <x v="2"/>
    <n v="60"/>
    <n v="60"/>
    <n v="120"/>
    <n v="120"/>
    <x v="0"/>
    <m/>
    <m/>
    <m/>
    <n v="0"/>
  </r>
  <r>
    <x v="37"/>
    <x v="23"/>
    <n v="1"/>
    <n v="0"/>
    <n v="1"/>
    <n v="0"/>
    <n v="9"/>
    <n v="9"/>
    <n v="10"/>
    <x v="2"/>
    <n v="90"/>
    <n v="90"/>
    <n v="120"/>
    <n v="120"/>
    <x v="0"/>
    <m/>
    <m/>
    <m/>
    <n v="0"/>
  </r>
  <r>
    <x v="37"/>
    <x v="23"/>
    <n v="1"/>
    <n v="0"/>
    <n v="1"/>
    <n v="0"/>
    <n v="9"/>
    <n v="9"/>
    <n v="10"/>
    <x v="2"/>
    <n v="90"/>
    <n v="90"/>
    <n v="120"/>
    <n v="120"/>
    <x v="0"/>
    <m/>
    <m/>
    <m/>
    <n v="0"/>
  </r>
  <r>
    <x v="37"/>
    <x v="23"/>
    <n v="1"/>
    <n v="0"/>
    <n v="1"/>
    <n v="0"/>
    <n v="9"/>
    <n v="9"/>
    <n v="10"/>
    <x v="2"/>
    <n v="90"/>
    <n v="90"/>
    <n v="120"/>
    <n v="120"/>
    <x v="0"/>
    <m/>
    <m/>
    <m/>
    <n v="0"/>
  </r>
  <r>
    <x v="37"/>
    <x v="11"/>
    <n v="1"/>
    <n v="0"/>
    <n v="1"/>
    <n v="0"/>
    <n v="9"/>
    <n v="9"/>
    <n v="10"/>
    <x v="2"/>
    <n v="63"/>
    <n v="63"/>
    <n v="120"/>
    <n v="120"/>
    <x v="0"/>
    <m/>
    <m/>
    <m/>
    <n v="0"/>
  </r>
  <r>
    <x v="37"/>
    <x v="11"/>
    <n v="1"/>
    <n v="0"/>
    <n v="1"/>
    <n v="0"/>
    <n v="9"/>
    <n v="9"/>
    <n v="10"/>
    <x v="2"/>
    <n v="63"/>
    <n v="63"/>
    <n v="120"/>
    <n v="120"/>
    <x v="0"/>
    <m/>
    <m/>
    <m/>
    <n v="0"/>
  </r>
  <r>
    <x v="37"/>
    <x v="21"/>
    <n v="1"/>
    <n v="0"/>
    <n v="1"/>
    <n v="0"/>
    <n v="9"/>
    <n v="9"/>
    <n v="10"/>
    <x v="2"/>
    <n v="35"/>
    <n v="35"/>
    <n v="120"/>
    <n v="120"/>
    <x v="0"/>
    <m/>
    <m/>
    <m/>
    <n v="0"/>
  </r>
  <r>
    <x v="37"/>
    <x v="21"/>
    <n v="1"/>
    <n v="0"/>
    <n v="1"/>
    <n v="0"/>
    <n v="9"/>
    <n v="9"/>
    <n v="10"/>
    <x v="2"/>
    <n v="35"/>
    <n v="35"/>
    <n v="120"/>
    <n v="120"/>
    <x v="0"/>
    <m/>
    <m/>
    <m/>
    <n v="0"/>
  </r>
  <r>
    <x v="37"/>
    <x v="21"/>
    <n v="1"/>
    <n v="0"/>
    <n v="1"/>
    <n v="0"/>
    <n v="9"/>
    <n v="9"/>
    <n v="10"/>
    <x v="2"/>
    <n v="35"/>
    <n v="35"/>
    <n v="120"/>
    <n v="120"/>
    <x v="0"/>
    <m/>
    <m/>
    <m/>
    <n v="0"/>
  </r>
  <r>
    <x v="38"/>
    <x v="10"/>
    <n v="1"/>
    <n v="0"/>
    <n v="1"/>
    <n v="0"/>
    <n v="5"/>
    <n v="5"/>
    <n v="7"/>
    <x v="3"/>
    <n v="50"/>
    <n v="60"/>
    <n v="90"/>
    <n v="90"/>
    <x v="1"/>
    <m/>
    <m/>
    <m/>
    <n v="0"/>
  </r>
  <r>
    <x v="38"/>
    <x v="10"/>
    <n v="1"/>
    <n v="0"/>
    <n v="1"/>
    <n v="0"/>
    <n v="5"/>
    <n v="5"/>
    <n v="5"/>
    <x v="6"/>
    <n v="70"/>
    <n v="90"/>
    <n v="120"/>
    <n v="120"/>
    <x v="1"/>
    <m/>
    <m/>
    <m/>
    <n v="0"/>
  </r>
  <r>
    <x v="38"/>
    <x v="10"/>
    <n v="1"/>
    <n v="0"/>
    <n v="1"/>
    <n v="0"/>
    <n v="5"/>
    <n v="5"/>
    <n v="4"/>
    <x v="3"/>
    <n v="80"/>
    <n v="70"/>
    <n v="180"/>
    <n v="180"/>
    <x v="1"/>
    <m/>
    <m/>
    <m/>
    <n v="0"/>
  </r>
  <r>
    <x v="38"/>
    <x v="10"/>
    <n v="1"/>
    <n v="0"/>
    <n v="1"/>
    <n v="0"/>
    <n v="6.5"/>
    <n v="6.5"/>
    <n v="3"/>
    <x v="3"/>
    <n v="90"/>
    <n v="70"/>
    <n v="120"/>
    <n v="120"/>
    <x v="1"/>
    <m/>
    <m/>
    <m/>
    <n v="0"/>
  </r>
  <r>
    <x v="38"/>
    <x v="10"/>
    <n v="1"/>
    <n v="0"/>
    <n v="1"/>
    <n v="0"/>
    <n v="5"/>
    <n v="5"/>
    <n v="5"/>
    <x v="3"/>
    <n v="70"/>
    <n v="70"/>
    <n v="120"/>
    <n v="120"/>
    <x v="1"/>
    <m/>
    <m/>
    <m/>
    <n v="0"/>
  </r>
  <r>
    <x v="38"/>
    <x v="0"/>
    <n v="1"/>
    <n v="3"/>
    <n v="1"/>
    <n v="0"/>
    <n v="5"/>
    <n v="5"/>
    <n v="5"/>
    <x v="3"/>
    <n v="30"/>
    <n v="30"/>
    <n v="90"/>
    <n v="90"/>
    <x v="1"/>
    <s v="Pausé / TEMPO"/>
    <m/>
    <m/>
    <n v="20"/>
  </r>
  <r>
    <x v="38"/>
    <x v="0"/>
    <n v="1"/>
    <n v="3"/>
    <n v="1"/>
    <n v="0"/>
    <n v="5"/>
    <n v="5"/>
    <n v="1"/>
    <x v="9"/>
    <n v="40"/>
    <n v="40"/>
    <n v="120"/>
    <n v="120"/>
    <x v="1"/>
    <s v="Pausé / TEMPO"/>
    <m/>
    <m/>
    <n v="20"/>
  </r>
  <r>
    <x v="38"/>
    <x v="0"/>
    <n v="1"/>
    <n v="3"/>
    <n v="1"/>
    <n v="0"/>
    <n v="5"/>
    <n v="5"/>
    <n v="1"/>
    <x v="9"/>
    <n v="42.5"/>
    <n v="42.5"/>
    <n v="120"/>
    <n v="120"/>
    <x v="1"/>
    <s v="Pausé / TEMPO"/>
    <m/>
    <m/>
    <n v="20"/>
  </r>
  <r>
    <x v="38"/>
    <x v="0"/>
    <n v="1"/>
    <n v="3"/>
    <n v="1"/>
    <n v="0"/>
    <n v="5"/>
    <n v="5"/>
    <n v="1"/>
    <x v="9"/>
    <n v="45"/>
    <n v="45"/>
    <n v="180"/>
    <n v="180"/>
    <x v="1"/>
    <s v="Pausé / TEMPO"/>
    <m/>
    <m/>
    <n v="20"/>
  </r>
  <r>
    <x v="38"/>
    <x v="0"/>
    <n v="1"/>
    <n v="3"/>
    <n v="1"/>
    <n v="0"/>
    <n v="6"/>
    <n v="6"/>
    <n v="1"/>
    <x v="9"/>
    <n v="47.5"/>
    <n v="47.5"/>
    <n v="180"/>
    <n v="180"/>
    <x v="1"/>
    <s v="Pausé / TEMPO"/>
    <m/>
    <m/>
    <n v="20"/>
  </r>
  <r>
    <x v="38"/>
    <x v="11"/>
    <n v="1"/>
    <n v="0"/>
    <n v="1"/>
    <n v="0"/>
    <n v="5"/>
    <n v="5"/>
    <n v="10"/>
    <x v="2"/>
    <m/>
    <n v="63"/>
    <n v="90"/>
    <n v="90"/>
    <x v="1"/>
    <m/>
    <m/>
    <m/>
    <n v="0"/>
  </r>
  <r>
    <x v="38"/>
    <x v="11"/>
    <n v="1"/>
    <n v="0"/>
    <n v="1"/>
    <n v="0"/>
    <n v="6"/>
    <n v="6"/>
    <n v="10"/>
    <x v="2"/>
    <m/>
    <n v="63"/>
    <n v="90"/>
    <n v="90"/>
    <x v="1"/>
    <m/>
    <m/>
    <m/>
    <n v="0"/>
  </r>
  <r>
    <x v="38"/>
    <x v="11"/>
    <n v="1"/>
    <n v="0"/>
    <n v="1"/>
    <n v="0"/>
    <n v="7"/>
    <n v="7"/>
    <n v="10"/>
    <x v="2"/>
    <m/>
    <n v="63"/>
    <n v="90"/>
    <n v="90"/>
    <x v="1"/>
    <m/>
    <m/>
    <m/>
    <n v="0"/>
  </r>
  <r>
    <x v="38"/>
    <x v="11"/>
    <n v="1"/>
    <n v="0"/>
    <n v="1"/>
    <n v="0"/>
    <n v="7"/>
    <n v="7"/>
    <n v="10"/>
    <x v="2"/>
    <m/>
    <n v="63"/>
    <n v="120"/>
    <n v="120"/>
    <x v="1"/>
    <m/>
    <m/>
    <m/>
    <n v="0"/>
  </r>
  <r>
    <x v="38"/>
    <x v="18"/>
    <n v="1"/>
    <n v="0"/>
    <n v="1"/>
    <n v="0"/>
    <n v="5"/>
    <n v="8"/>
    <n v="12"/>
    <x v="0"/>
    <m/>
    <n v="32"/>
    <n v="90"/>
    <n v="90"/>
    <x v="1"/>
    <m/>
    <m/>
    <m/>
    <n v="0"/>
  </r>
  <r>
    <x v="38"/>
    <x v="18"/>
    <n v="1"/>
    <n v="0"/>
    <n v="1"/>
    <n v="0"/>
    <n v="6"/>
    <n v="7"/>
    <n v="10"/>
    <x v="2"/>
    <m/>
    <n v="29"/>
    <n v="90"/>
    <n v="90"/>
    <x v="1"/>
    <m/>
    <m/>
    <m/>
    <n v="0"/>
  </r>
  <r>
    <x v="38"/>
    <x v="18"/>
    <n v="1"/>
    <n v="0"/>
    <n v="1"/>
    <n v="0"/>
    <n v="6"/>
    <n v="7"/>
    <n v="8"/>
    <x v="1"/>
    <m/>
    <n v="29"/>
    <n v="90"/>
    <n v="90"/>
    <x v="1"/>
    <m/>
    <m/>
    <m/>
    <n v="0"/>
  </r>
  <r>
    <x v="38"/>
    <x v="18"/>
    <n v="1"/>
    <n v="0"/>
    <n v="1"/>
    <n v="0"/>
    <n v="7"/>
    <n v="8"/>
    <n v="8"/>
    <x v="1"/>
    <m/>
    <n v="29"/>
    <n v="1"/>
    <n v="1"/>
    <x v="1"/>
    <m/>
    <m/>
    <m/>
    <n v="0"/>
  </r>
  <r>
    <x v="39"/>
    <x v="0"/>
    <n v="1"/>
    <n v="0"/>
    <n v="1"/>
    <n v="0"/>
    <n v="5"/>
    <n v="5"/>
    <n v="5"/>
    <x v="3"/>
    <n v="20"/>
    <n v="20"/>
    <n v="90"/>
    <n v="90"/>
    <x v="1"/>
    <m/>
    <m/>
    <m/>
    <n v="20"/>
  </r>
  <r>
    <x v="39"/>
    <x v="0"/>
    <n v="1"/>
    <n v="0"/>
    <n v="1"/>
    <n v="0"/>
    <n v="5"/>
    <n v="5"/>
    <n v="4"/>
    <x v="8"/>
    <n v="30"/>
    <n v="30"/>
    <n v="120"/>
    <n v="120"/>
    <x v="1"/>
    <m/>
    <m/>
    <m/>
    <n v="20"/>
  </r>
  <r>
    <x v="39"/>
    <x v="0"/>
    <n v="1"/>
    <n v="0"/>
    <n v="1"/>
    <n v="0"/>
    <n v="5.5"/>
    <n v="5.5"/>
    <n v="3"/>
    <x v="6"/>
    <n v="40"/>
    <n v="40"/>
    <n v="120"/>
    <n v="120"/>
    <x v="1"/>
    <m/>
    <m/>
    <m/>
    <n v="20"/>
  </r>
  <r>
    <x v="39"/>
    <x v="0"/>
    <n v="1"/>
    <n v="0"/>
    <n v="1"/>
    <n v="0"/>
    <n v="6"/>
    <n v="6"/>
    <n v="2"/>
    <x v="7"/>
    <n v="50"/>
    <n v="50"/>
    <n v="120"/>
    <n v="120"/>
    <x v="1"/>
    <m/>
    <m/>
    <m/>
    <n v="20"/>
  </r>
  <r>
    <x v="39"/>
    <x v="0"/>
    <n v="1"/>
    <n v="0"/>
    <n v="1"/>
    <n v="0"/>
    <n v="5"/>
    <n v="5"/>
    <n v="5"/>
    <x v="3"/>
    <n v="45"/>
    <n v="45"/>
    <n v="180"/>
    <n v="180"/>
    <x v="1"/>
    <m/>
    <m/>
    <m/>
    <n v="20"/>
  </r>
  <r>
    <x v="39"/>
    <x v="0"/>
    <n v="1"/>
    <n v="0"/>
    <n v="1"/>
    <n v="0"/>
    <n v="6"/>
    <n v="6"/>
    <n v="5"/>
    <x v="3"/>
    <n v="45"/>
    <n v="45"/>
    <n v="180"/>
    <n v="180"/>
    <x v="1"/>
    <m/>
    <m/>
    <m/>
    <n v="20"/>
  </r>
  <r>
    <x v="39"/>
    <x v="0"/>
    <n v="1"/>
    <n v="0"/>
    <n v="1"/>
    <n v="0"/>
    <n v="7"/>
    <n v="7"/>
    <n v="1"/>
    <x v="9"/>
    <m/>
    <n v="60"/>
    <n v="180"/>
    <n v="180"/>
    <x v="1"/>
    <m/>
    <m/>
    <m/>
    <n v="20"/>
  </r>
  <r>
    <x v="39"/>
    <x v="4"/>
    <n v="1"/>
    <n v="0"/>
    <n v="1"/>
    <n v="0"/>
    <n v="5"/>
    <n v="5"/>
    <n v="10"/>
    <x v="2"/>
    <n v="40"/>
    <n v="40"/>
    <n v="90"/>
    <n v="90"/>
    <x v="1"/>
    <s v="RDL"/>
    <m/>
    <m/>
    <n v="0"/>
  </r>
  <r>
    <x v="39"/>
    <x v="4"/>
    <n v="1"/>
    <n v="0"/>
    <n v="1"/>
    <n v="0"/>
    <n v="5"/>
    <n v="5"/>
    <n v="8"/>
    <x v="1"/>
    <n v="60"/>
    <n v="60"/>
    <n v="120"/>
    <n v="120"/>
    <x v="1"/>
    <s v="RDL"/>
    <m/>
    <m/>
    <n v="0"/>
  </r>
  <r>
    <x v="39"/>
    <x v="4"/>
    <n v="1"/>
    <n v="0"/>
    <n v="1"/>
    <n v="0"/>
    <n v="6.5"/>
    <n v="6.5"/>
    <n v="6"/>
    <x v="5"/>
    <n v="70"/>
    <n v="70"/>
    <n v="120"/>
    <n v="120"/>
    <x v="1"/>
    <s v="RDL"/>
    <m/>
    <m/>
    <n v="0"/>
  </r>
  <r>
    <x v="39"/>
    <x v="4"/>
    <n v="1"/>
    <n v="0"/>
    <n v="1"/>
    <n v="0"/>
    <n v="5.5"/>
    <n v="5.5"/>
    <n v="7"/>
    <x v="10"/>
    <n v="80"/>
    <n v="80"/>
    <n v="120"/>
    <n v="120"/>
    <x v="1"/>
    <s v="Tradi"/>
    <m/>
    <m/>
    <n v="0"/>
  </r>
  <r>
    <x v="39"/>
    <x v="4"/>
    <n v="1"/>
    <n v="0"/>
    <n v="1"/>
    <n v="0"/>
    <n v="6"/>
    <n v="5"/>
    <n v="5"/>
    <x v="3"/>
    <n v="90"/>
    <n v="90"/>
    <n v="180"/>
    <n v="180"/>
    <x v="1"/>
    <s v="Tradi"/>
    <m/>
    <m/>
    <n v="0"/>
  </r>
  <r>
    <x v="39"/>
    <x v="4"/>
    <n v="1"/>
    <n v="0"/>
    <n v="1"/>
    <n v="0"/>
    <n v="7"/>
    <n v="5"/>
    <n v="4"/>
    <x v="8"/>
    <n v="100"/>
    <n v="100"/>
    <n v="300"/>
    <n v="300"/>
    <x v="1"/>
    <s v="Tradi"/>
    <m/>
    <m/>
    <n v="0"/>
  </r>
  <r>
    <x v="39"/>
    <x v="1"/>
    <n v="1"/>
    <n v="0"/>
    <n v="1"/>
    <n v="0"/>
    <n v="5"/>
    <n v="5"/>
    <n v="12"/>
    <x v="0"/>
    <m/>
    <n v="39"/>
    <n v="90"/>
    <n v="90"/>
    <x v="1"/>
    <m/>
    <m/>
    <m/>
    <n v="0"/>
  </r>
  <r>
    <x v="39"/>
    <x v="1"/>
    <n v="1"/>
    <n v="0"/>
    <n v="1"/>
    <n v="0"/>
    <n v="6"/>
    <n v="6"/>
    <n v="10"/>
    <x v="2"/>
    <m/>
    <n v="39"/>
    <n v="90"/>
    <n v="90"/>
    <x v="1"/>
    <m/>
    <m/>
    <m/>
    <n v="0"/>
  </r>
  <r>
    <x v="39"/>
    <x v="1"/>
    <n v="1"/>
    <n v="0"/>
    <n v="1"/>
    <n v="0"/>
    <n v="7"/>
    <n v="6"/>
    <n v="8"/>
    <x v="1"/>
    <m/>
    <n v="39"/>
    <n v="90"/>
    <n v="90"/>
    <x v="1"/>
    <m/>
    <m/>
    <m/>
    <n v="0"/>
  </r>
  <r>
    <x v="39"/>
    <x v="1"/>
    <n v="1"/>
    <n v="0"/>
    <n v="1"/>
    <n v="0"/>
    <n v="8"/>
    <n v="8"/>
    <n v="8"/>
    <x v="1"/>
    <m/>
    <n v="45"/>
    <n v="120"/>
    <n v="120"/>
    <x v="1"/>
    <m/>
    <m/>
    <m/>
    <n v="0"/>
  </r>
  <r>
    <x v="39"/>
    <x v="14"/>
    <n v="1"/>
    <n v="0"/>
    <n v="1"/>
    <n v="0"/>
    <n v="5"/>
    <n v="5"/>
    <n v="12"/>
    <x v="0"/>
    <m/>
    <n v="16.3"/>
    <n v="90"/>
    <n v="90"/>
    <x v="1"/>
    <m/>
    <m/>
    <m/>
    <n v="0"/>
  </r>
  <r>
    <x v="39"/>
    <x v="14"/>
    <n v="1"/>
    <n v="0"/>
    <n v="1"/>
    <n v="0"/>
    <n v="6"/>
    <n v="6"/>
    <n v="10"/>
    <x v="2"/>
    <m/>
    <n v="18"/>
    <n v="90"/>
    <n v="90"/>
    <x v="1"/>
    <m/>
    <m/>
    <m/>
    <n v="0"/>
  </r>
  <r>
    <x v="39"/>
    <x v="14"/>
    <n v="1"/>
    <n v="0"/>
    <n v="1"/>
    <n v="0"/>
    <n v="7"/>
    <n v="7"/>
    <n v="8"/>
    <x v="1"/>
    <m/>
    <n v="18"/>
    <n v="90"/>
    <n v="90"/>
    <x v="1"/>
    <m/>
    <m/>
    <m/>
    <n v="0"/>
  </r>
  <r>
    <x v="39"/>
    <x v="14"/>
    <n v="1"/>
    <n v="0"/>
    <n v="1"/>
    <n v="0"/>
    <n v="8"/>
    <n v="8"/>
    <n v="8"/>
    <x v="1"/>
    <m/>
    <n v="18"/>
    <n v="1"/>
    <n v="1"/>
    <x v="1"/>
    <m/>
    <m/>
    <m/>
    <n v="0"/>
  </r>
  <r>
    <x v="40"/>
    <x v="10"/>
    <n v="3"/>
    <n v="0"/>
    <n v="1"/>
    <n v="0"/>
    <n v="5"/>
    <n v="5"/>
    <n v="2"/>
    <x v="7"/>
    <n v="40"/>
    <n v="40"/>
    <n v="90"/>
    <n v="90"/>
    <x v="1"/>
    <s v="Pausé / TEMPO"/>
    <m/>
    <m/>
    <n v="0"/>
  </r>
  <r>
    <x v="40"/>
    <x v="10"/>
    <n v="3"/>
    <n v="0"/>
    <n v="1"/>
    <n v="0"/>
    <n v="5"/>
    <n v="5"/>
    <n v="2"/>
    <x v="7"/>
    <n v="50"/>
    <n v="50"/>
    <n v="120"/>
    <n v="120"/>
    <x v="1"/>
    <s v="Pausé / TEMPO"/>
    <m/>
    <m/>
    <n v="0"/>
  </r>
  <r>
    <x v="40"/>
    <x v="10"/>
    <n v="3"/>
    <n v="0"/>
    <n v="1"/>
    <n v="0"/>
    <n v="5.5"/>
    <n v="5"/>
    <n v="2"/>
    <x v="7"/>
    <n v="60"/>
    <n v="60"/>
    <n v="120"/>
    <n v="120"/>
    <x v="1"/>
    <s v="Pausé / TEMPO"/>
    <m/>
    <m/>
    <n v="0"/>
  </r>
  <r>
    <x v="40"/>
    <x v="10"/>
    <n v="3"/>
    <n v="0"/>
    <n v="1"/>
    <n v="0"/>
    <n v="6"/>
    <n v="5"/>
    <n v="2"/>
    <x v="7"/>
    <n v="70"/>
    <n v="70"/>
    <n v="180"/>
    <n v="180"/>
    <x v="1"/>
    <s v="Pausé / TEMPO"/>
    <m/>
    <m/>
    <n v="0"/>
  </r>
  <r>
    <x v="40"/>
    <x v="10"/>
    <n v="3"/>
    <n v="0"/>
    <n v="1"/>
    <n v="0"/>
    <n v="6"/>
    <n v="7.5"/>
    <n v="2"/>
    <x v="7"/>
    <n v="80"/>
    <n v="80"/>
    <n v="180"/>
    <n v="180"/>
    <x v="1"/>
    <s v="Pausé / TEMPO"/>
    <m/>
    <m/>
    <n v="0"/>
  </r>
  <r>
    <x v="40"/>
    <x v="10"/>
    <n v="3"/>
    <n v="0"/>
    <n v="1"/>
    <n v="0"/>
    <n v="6.5"/>
    <n v="7"/>
    <n v="2"/>
    <x v="7"/>
    <n v="90"/>
    <n v="90"/>
    <n v="180"/>
    <n v="180"/>
    <x v="1"/>
    <s v="Pausé / TEMPO"/>
    <m/>
    <m/>
    <n v="0"/>
  </r>
  <r>
    <x v="40"/>
    <x v="31"/>
    <n v="1"/>
    <n v="0"/>
    <n v="1"/>
    <n v="0"/>
    <n v="5"/>
    <n v="7"/>
    <n v="12"/>
    <x v="0"/>
    <m/>
    <n v="14"/>
    <n v="90"/>
    <n v="90"/>
    <x v="1"/>
    <m/>
    <m/>
    <m/>
    <n v="0"/>
  </r>
  <r>
    <x v="40"/>
    <x v="31"/>
    <n v="1"/>
    <n v="0"/>
    <n v="1"/>
    <n v="0"/>
    <n v="6"/>
    <n v="6"/>
    <n v="10"/>
    <x v="2"/>
    <m/>
    <n v="14"/>
    <n v="90"/>
    <n v="90"/>
    <x v="1"/>
    <m/>
    <m/>
    <m/>
    <n v="0"/>
  </r>
  <r>
    <x v="40"/>
    <x v="31"/>
    <n v="1"/>
    <n v="0"/>
    <n v="1"/>
    <n v="0"/>
    <n v="7"/>
    <n v="7"/>
    <n v="8"/>
    <x v="1"/>
    <m/>
    <n v="14"/>
    <n v="90"/>
    <n v="90"/>
    <x v="1"/>
    <m/>
    <m/>
    <m/>
    <n v="0"/>
  </r>
  <r>
    <x v="40"/>
    <x v="31"/>
    <n v="1"/>
    <n v="0"/>
    <n v="1"/>
    <n v="0"/>
    <n v="7"/>
    <n v="8.5"/>
    <n v="8"/>
    <x v="1"/>
    <m/>
    <n v="14"/>
    <n v="120"/>
    <n v="120"/>
    <x v="1"/>
    <m/>
    <m/>
    <m/>
    <n v="0"/>
  </r>
  <r>
    <x v="40"/>
    <x v="32"/>
    <n v="1"/>
    <n v="0"/>
    <n v="1"/>
    <n v="0"/>
    <n v="5"/>
    <n v="8"/>
    <n v="12"/>
    <x v="0"/>
    <m/>
    <n v="59"/>
    <n v="90"/>
    <n v="90"/>
    <x v="1"/>
    <m/>
    <m/>
    <m/>
    <n v="0"/>
  </r>
  <r>
    <x v="40"/>
    <x v="32"/>
    <n v="1"/>
    <n v="0"/>
    <n v="1"/>
    <n v="0"/>
    <n v="6"/>
    <n v="6"/>
    <n v="10"/>
    <x v="2"/>
    <m/>
    <n v="52"/>
    <n v="90"/>
    <n v="90"/>
    <x v="1"/>
    <m/>
    <m/>
    <m/>
    <n v="0"/>
  </r>
  <r>
    <x v="40"/>
    <x v="32"/>
    <n v="1"/>
    <n v="0"/>
    <n v="1"/>
    <n v="0"/>
    <n v="7"/>
    <n v="7"/>
    <n v="8"/>
    <x v="1"/>
    <m/>
    <n v="45"/>
    <n v="90"/>
    <n v="90"/>
    <x v="1"/>
    <m/>
    <m/>
    <m/>
    <n v="0"/>
  </r>
  <r>
    <x v="40"/>
    <x v="32"/>
    <n v="1"/>
    <n v="0"/>
    <n v="1"/>
    <n v="0"/>
    <n v="8"/>
    <n v="8"/>
    <n v="8"/>
    <x v="1"/>
    <m/>
    <n v="45"/>
    <n v="120"/>
    <n v="120"/>
    <x v="1"/>
    <m/>
    <m/>
    <m/>
    <n v="0"/>
  </r>
  <r>
    <x v="40"/>
    <x v="33"/>
    <n v="1"/>
    <n v="0"/>
    <n v="1"/>
    <n v="0"/>
    <n v="6"/>
    <n v="6"/>
    <n v="12"/>
    <x v="0"/>
    <m/>
    <n v="14"/>
    <n v="10"/>
    <n v="10"/>
    <x v="1"/>
    <s v="SUPER7"/>
    <m/>
    <m/>
    <n v="0"/>
  </r>
  <r>
    <x v="40"/>
    <x v="34"/>
    <n v="1"/>
    <n v="0"/>
    <n v="1"/>
    <n v="0"/>
    <n v="6"/>
    <n v="6"/>
    <n v="12"/>
    <x v="0"/>
    <m/>
    <n v="14"/>
    <n v="90"/>
    <n v="90"/>
    <x v="1"/>
    <s v="SUPER7"/>
    <m/>
    <m/>
    <n v="0"/>
  </r>
  <r>
    <x v="40"/>
    <x v="33"/>
    <n v="1"/>
    <n v="0"/>
    <n v="1"/>
    <n v="0"/>
    <n v="7"/>
    <n v="7"/>
    <n v="10"/>
    <x v="2"/>
    <m/>
    <n v="16.3"/>
    <n v="10"/>
    <n v="10"/>
    <x v="1"/>
    <s v="SUPER7"/>
    <m/>
    <m/>
    <n v="0"/>
  </r>
  <r>
    <x v="40"/>
    <x v="34"/>
    <n v="1"/>
    <n v="0"/>
    <n v="1"/>
    <n v="0"/>
    <n v="7"/>
    <n v="7"/>
    <n v="10"/>
    <x v="2"/>
    <m/>
    <n v="18"/>
    <n v="90"/>
    <n v="90"/>
    <x v="1"/>
    <s v="SUPER7"/>
    <m/>
    <m/>
    <n v="0"/>
  </r>
  <r>
    <x v="40"/>
    <x v="33"/>
    <n v="1"/>
    <n v="0"/>
    <n v="1"/>
    <n v="0"/>
    <n v="7"/>
    <n v="7"/>
    <n v="8"/>
    <x v="1"/>
    <m/>
    <n v="18"/>
    <n v="10"/>
    <n v="10"/>
    <x v="1"/>
    <s v="SUPER7"/>
    <m/>
    <m/>
    <n v="0"/>
  </r>
  <r>
    <x v="40"/>
    <x v="34"/>
    <n v="1"/>
    <n v="0"/>
    <n v="1"/>
    <n v="0"/>
    <n v="7"/>
    <n v="7"/>
    <n v="8"/>
    <x v="1"/>
    <m/>
    <n v="20.3"/>
    <n v="1"/>
    <n v="1"/>
    <x v="1"/>
    <s v="SUPER7"/>
    <m/>
    <m/>
    <n v="0"/>
  </r>
  <r>
    <x v="41"/>
    <x v="4"/>
    <n v="1"/>
    <n v="0"/>
    <n v="1"/>
    <n v="0"/>
    <n v="5"/>
    <n v="5"/>
    <n v="7"/>
    <x v="10"/>
    <n v="40"/>
    <n v="20"/>
    <n v="90"/>
    <n v="90"/>
    <x v="1"/>
    <s v="Sumo"/>
    <m/>
    <m/>
    <n v="0"/>
  </r>
  <r>
    <x v="41"/>
    <x v="4"/>
    <n v="1"/>
    <n v="0"/>
    <n v="1"/>
    <n v="0"/>
    <n v="5"/>
    <n v="5"/>
    <n v="5"/>
    <x v="3"/>
    <n v="60"/>
    <n v="60"/>
    <n v="120"/>
    <n v="120"/>
    <x v="1"/>
    <s v="Sumo"/>
    <m/>
    <m/>
    <n v="0"/>
  </r>
  <r>
    <x v="41"/>
    <x v="4"/>
    <n v="1"/>
    <n v="0"/>
    <n v="1"/>
    <n v="0"/>
    <n v="5"/>
    <n v="5"/>
    <n v="4"/>
    <x v="8"/>
    <n v="80"/>
    <n v="80"/>
    <n v="120"/>
    <n v="120"/>
    <x v="1"/>
    <s v="Sumo"/>
    <m/>
    <m/>
    <n v="0"/>
  </r>
  <r>
    <x v="41"/>
    <x v="4"/>
    <n v="1"/>
    <n v="0"/>
    <n v="1"/>
    <n v="0"/>
    <n v="5.5"/>
    <n v="6"/>
    <n v="3"/>
    <x v="6"/>
    <n v="90"/>
    <n v="90"/>
    <n v="180"/>
    <n v="180"/>
    <x v="1"/>
    <s v="Sumo"/>
    <m/>
    <m/>
    <n v="0"/>
  </r>
  <r>
    <x v="41"/>
    <x v="4"/>
    <n v="1"/>
    <n v="0"/>
    <n v="1"/>
    <n v="0"/>
    <n v="6.5"/>
    <n v="6.5"/>
    <n v="2"/>
    <x v="7"/>
    <n v="100"/>
    <n v="100"/>
    <n v="180"/>
    <n v="180"/>
    <x v="1"/>
    <s v="Sumo"/>
    <m/>
    <m/>
    <n v="0"/>
  </r>
  <r>
    <x v="41"/>
    <x v="4"/>
    <n v="1"/>
    <n v="0"/>
    <n v="1"/>
    <n v="0"/>
    <n v="5.5"/>
    <n v="7.5"/>
    <n v="7"/>
    <x v="10"/>
    <n v="85"/>
    <n v="85"/>
    <n v="180"/>
    <n v="180"/>
    <x v="1"/>
    <s v="Sumo"/>
    <m/>
    <m/>
    <n v="0"/>
  </r>
  <r>
    <x v="41"/>
    <x v="4"/>
    <n v="1"/>
    <n v="0"/>
    <n v="1"/>
    <n v="0"/>
    <n v="5.5"/>
    <n v="7"/>
    <n v="5"/>
    <x v="3"/>
    <n v="95"/>
    <n v="95"/>
    <n v="180"/>
    <n v="180"/>
    <x v="1"/>
    <s v="Sumo"/>
    <m/>
    <m/>
    <n v="0"/>
  </r>
  <r>
    <x v="41"/>
    <x v="4"/>
    <n v="1"/>
    <n v="0"/>
    <n v="1"/>
    <n v="0"/>
    <n v="6"/>
    <n v="7"/>
    <n v="1"/>
    <x v="9"/>
    <n v="105"/>
    <n v="105"/>
    <n v="180"/>
    <n v="180"/>
    <x v="1"/>
    <s v="Sumo"/>
    <m/>
    <m/>
    <n v="0"/>
  </r>
  <r>
    <x v="41"/>
    <x v="0"/>
    <n v="1"/>
    <n v="0"/>
    <n v="1"/>
    <n v="0"/>
    <n v="5"/>
    <n v="5"/>
    <n v="3"/>
    <x v="6"/>
    <n v="20"/>
    <n v="20"/>
    <n v="90"/>
    <n v="90"/>
    <x v="1"/>
    <s v="SPOTTO"/>
    <m/>
    <m/>
    <n v="20"/>
  </r>
  <r>
    <x v="41"/>
    <x v="0"/>
    <n v="1"/>
    <n v="0"/>
    <n v="1"/>
    <n v="0"/>
    <n v="5"/>
    <n v="5"/>
    <n v="3"/>
    <x v="6"/>
    <n v="30"/>
    <n v="30"/>
    <n v="120"/>
    <n v="120"/>
    <x v="1"/>
    <s v="SPOTTO"/>
    <m/>
    <m/>
    <n v="20"/>
  </r>
  <r>
    <x v="41"/>
    <x v="0"/>
    <n v="1"/>
    <n v="0"/>
    <n v="1"/>
    <n v="0"/>
    <n v="5"/>
    <n v="5"/>
    <n v="3"/>
    <x v="6"/>
    <n v="40"/>
    <n v="40"/>
    <n v="120"/>
    <n v="120"/>
    <x v="1"/>
    <s v="SPOTTO"/>
    <m/>
    <m/>
    <n v="20"/>
  </r>
  <r>
    <x v="41"/>
    <x v="0"/>
    <n v="1"/>
    <n v="0"/>
    <n v="1"/>
    <n v="0"/>
    <n v="5.5"/>
    <n v="5.5"/>
    <n v="3"/>
    <x v="6"/>
    <n v="45"/>
    <n v="45"/>
    <n v="120"/>
    <n v="120"/>
    <x v="1"/>
    <s v="SPOTTO"/>
    <m/>
    <m/>
    <n v="20"/>
  </r>
  <r>
    <x v="41"/>
    <x v="0"/>
    <n v="1"/>
    <n v="0"/>
    <n v="1"/>
    <n v="0"/>
    <n v="6.5"/>
    <n v="6.5"/>
    <n v="3"/>
    <x v="6"/>
    <n v="50"/>
    <n v="50"/>
    <n v="180"/>
    <n v="180"/>
    <x v="1"/>
    <s v="SPOTTO"/>
    <m/>
    <m/>
    <n v="20"/>
  </r>
  <r>
    <x v="41"/>
    <x v="35"/>
    <n v="1"/>
    <n v="0"/>
    <n v="1"/>
    <n v="0"/>
    <n v="6"/>
    <n v="6"/>
    <m/>
    <x v="7"/>
    <n v="1"/>
    <n v="1"/>
    <n v="90"/>
    <n v="90"/>
    <x v="1"/>
    <m/>
    <m/>
    <m/>
    <n v="0"/>
  </r>
  <r>
    <x v="41"/>
    <x v="35"/>
    <n v="1"/>
    <n v="0"/>
    <n v="1"/>
    <n v="0"/>
    <n v="6"/>
    <n v="9.5"/>
    <m/>
    <x v="6"/>
    <n v="1"/>
    <n v="1"/>
    <n v="90"/>
    <n v="90"/>
    <x v="1"/>
    <m/>
    <m/>
    <m/>
    <n v="0"/>
  </r>
  <r>
    <x v="41"/>
    <x v="35"/>
    <n v="1"/>
    <n v="0"/>
    <n v="1"/>
    <n v="0"/>
    <n v="7"/>
    <n v="9.5"/>
    <m/>
    <x v="6"/>
    <n v="1"/>
    <n v="1"/>
    <n v="90"/>
    <n v="90"/>
    <x v="1"/>
    <m/>
    <m/>
    <m/>
    <n v="0"/>
  </r>
  <r>
    <x v="41"/>
    <x v="35"/>
    <n v="1"/>
    <n v="0"/>
    <n v="1"/>
    <n v="0"/>
    <n v="7"/>
    <n v="9.5"/>
    <m/>
    <x v="6"/>
    <n v="1"/>
    <n v="1"/>
    <n v="120"/>
    <n v="120"/>
    <x v="1"/>
    <m/>
    <m/>
    <m/>
    <n v="0"/>
  </r>
  <r>
    <x v="41"/>
    <x v="36"/>
    <n v="1"/>
    <n v="0"/>
    <n v="1"/>
    <n v="0"/>
    <n v="6"/>
    <n v="5"/>
    <n v="12"/>
    <x v="0"/>
    <m/>
    <n v="18"/>
    <n v="10"/>
    <n v="10"/>
    <x v="1"/>
    <s v="SUPER7"/>
    <m/>
    <m/>
    <n v="0"/>
  </r>
  <r>
    <x v="41"/>
    <x v="37"/>
    <n v="1"/>
    <n v="0"/>
    <n v="1"/>
    <n v="0"/>
    <n v="6"/>
    <n v="5"/>
    <n v="12"/>
    <x v="0"/>
    <m/>
    <n v="18"/>
    <n v="90"/>
    <n v="90"/>
    <x v="1"/>
    <s v="SUPER7"/>
    <m/>
    <m/>
    <n v="0"/>
  </r>
  <r>
    <x v="41"/>
    <x v="36"/>
    <n v="1"/>
    <n v="0"/>
    <n v="1"/>
    <n v="0"/>
    <n v="7"/>
    <n v="5"/>
    <n v="10"/>
    <x v="2"/>
    <m/>
    <n v="18"/>
    <n v="10"/>
    <n v="10"/>
    <x v="1"/>
    <s v="SUPER7"/>
    <m/>
    <m/>
    <n v="0"/>
  </r>
  <r>
    <x v="41"/>
    <x v="37"/>
    <n v="1"/>
    <n v="0"/>
    <n v="1"/>
    <n v="0"/>
    <n v="7"/>
    <n v="5"/>
    <n v="10"/>
    <x v="2"/>
    <m/>
    <n v="18"/>
    <n v="90"/>
    <n v="90"/>
    <x v="1"/>
    <s v="SUPER7"/>
    <m/>
    <m/>
    <n v="0"/>
  </r>
  <r>
    <x v="41"/>
    <x v="36"/>
    <n v="1"/>
    <n v="0"/>
    <n v="1"/>
    <n v="0"/>
    <n v="7"/>
    <n v="5"/>
    <n v="8"/>
    <x v="1"/>
    <m/>
    <n v="18"/>
    <n v="10"/>
    <n v="10"/>
    <x v="1"/>
    <s v="SUPER7"/>
    <m/>
    <m/>
    <n v="0"/>
  </r>
  <r>
    <x v="41"/>
    <x v="37"/>
    <n v="1"/>
    <n v="0"/>
    <n v="1"/>
    <n v="0"/>
    <n v="7"/>
    <n v="5"/>
    <n v="8"/>
    <x v="1"/>
    <m/>
    <n v="18"/>
    <n v="1"/>
    <n v="1"/>
    <x v="1"/>
    <s v="SUPER7"/>
    <m/>
    <m/>
    <n v="0"/>
  </r>
  <r>
    <x v="42"/>
    <x v="10"/>
    <n v="1"/>
    <n v="0"/>
    <n v="1"/>
    <n v="0"/>
    <n v="5"/>
    <n v="5"/>
    <n v="7"/>
    <x v="10"/>
    <n v="60"/>
    <n v="60"/>
    <n v="90"/>
    <n v="90"/>
    <x v="1"/>
    <m/>
    <m/>
    <m/>
    <n v="0"/>
  </r>
  <r>
    <x v="42"/>
    <x v="10"/>
    <n v="1"/>
    <n v="0"/>
    <n v="1"/>
    <n v="0"/>
    <n v="5"/>
    <n v="6"/>
    <n v="5"/>
    <x v="3"/>
    <n v="80"/>
    <n v="80"/>
    <n v="120"/>
    <n v="120"/>
    <x v="1"/>
    <m/>
    <m/>
    <m/>
    <n v="0"/>
  </r>
  <r>
    <x v="42"/>
    <x v="10"/>
    <n v="1"/>
    <n v="0"/>
    <n v="1"/>
    <n v="0"/>
    <n v="5"/>
    <n v="7"/>
    <n v="4"/>
    <x v="8"/>
    <n v="90"/>
    <n v="90"/>
    <n v="180"/>
    <n v="180"/>
    <x v="1"/>
    <m/>
    <m/>
    <m/>
    <n v="0"/>
  </r>
  <r>
    <x v="42"/>
    <x v="10"/>
    <n v="1"/>
    <n v="0"/>
    <n v="1"/>
    <n v="0"/>
    <n v="6.5"/>
    <n v="7"/>
    <n v="3"/>
    <x v="6"/>
    <n v="100"/>
    <n v="100"/>
    <n v="120"/>
    <n v="120"/>
    <x v="1"/>
    <m/>
    <m/>
    <m/>
    <n v="0"/>
  </r>
  <r>
    <x v="42"/>
    <x v="10"/>
    <n v="1"/>
    <n v="0"/>
    <n v="1"/>
    <n v="0"/>
    <n v="5"/>
    <n v="8"/>
    <n v="5"/>
    <x v="3"/>
    <n v="85"/>
    <n v="85"/>
    <n v="120"/>
    <n v="120"/>
    <x v="1"/>
    <m/>
    <m/>
    <m/>
    <n v="0"/>
  </r>
  <r>
    <x v="42"/>
    <x v="10"/>
    <n v="1"/>
    <n v="0"/>
    <n v="1"/>
    <n v="0"/>
    <n v="5.5"/>
    <n v="8"/>
    <n v="5"/>
    <x v="3"/>
    <n v="85"/>
    <n v="85"/>
    <n v="300"/>
    <n v="300"/>
    <x v="1"/>
    <m/>
    <m/>
    <m/>
    <n v="0"/>
  </r>
  <r>
    <x v="42"/>
    <x v="0"/>
    <n v="1"/>
    <n v="3"/>
    <n v="1"/>
    <n v="0"/>
    <n v="5"/>
    <n v="5"/>
    <n v="5"/>
    <x v="3"/>
    <n v="30"/>
    <n v="30"/>
    <n v="90"/>
    <n v="90"/>
    <x v="1"/>
    <s v="Pausé / TEMPO"/>
    <m/>
    <m/>
    <n v="20"/>
  </r>
  <r>
    <x v="42"/>
    <x v="0"/>
    <n v="1"/>
    <n v="3"/>
    <n v="1"/>
    <n v="0"/>
    <n v="5"/>
    <n v="5"/>
    <n v="1"/>
    <x v="9"/>
    <n v="40"/>
    <n v="40"/>
    <n v="120"/>
    <n v="120"/>
    <x v="1"/>
    <s v="Pausé / TEMPO"/>
    <m/>
    <m/>
    <n v="20"/>
  </r>
  <r>
    <x v="42"/>
    <x v="0"/>
    <n v="1"/>
    <n v="3"/>
    <n v="1"/>
    <n v="0"/>
    <n v="5"/>
    <n v="5"/>
    <n v="1"/>
    <x v="9"/>
    <n v="45"/>
    <n v="45"/>
    <n v="120"/>
    <n v="120"/>
    <x v="1"/>
    <s v="Pausé / TEMPO"/>
    <m/>
    <m/>
    <n v="20"/>
  </r>
  <r>
    <x v="42"/>
    <x v="0"/>
    <n v="1"/>
    <n v="3"/>
    <n v="1"/>
    <n v="0"/>
    <n v="5"/>
    <n v="5"/>
    <n v="1"/>
    <x v="9"/>
    <n v="47.5"/>
    <n v="47.5"/>
    <n v="180"/>
    <n v="180"/>
    <x v="1"/>
    <s v="Pausé / TEMPO"/>
    <m/>
    <m/>
    <n v="20"/>
  </r>
  <r>
    <x v="42"/>
    <x v="0"/>
    <n v="1"/>
    <n v="3"/>
    <n v="1"/>
    <n v="0"/>
    <n v="6"/>
    <n v="5"/>
    <n v="1"/>
    <x v="9"/>
    <n v="50"/>
    <n v="50"/>
    <n v="180"/>
    <n v="180"/>
    <x v="1"/>
    <s v="Pausé / TEMPO"/>
    <m/>
    <m/>
    <n v="20"/>
  </r>
  <r>
    <x v="42"/>
    <x v="11"/>
    <n v="1"/>
    <n v="0"/>
    <n v="1"/>
    <n v="0"/>
    <n v="6"/>
    <n v="6"/>
    <n v="11"/>
    <x v="11"/>
    <n v="63"/>
    <n v="63"/>
    <n v="90"/>
    <n v="90"/>
    <x v="1"/>
    <m/>
    <m/>
    <m/>
    <n v="0"/>
  </r>
  <r>
    <x v="42"/>
    <x v="11"/>
    <n v="1"/>
    <n v="0"/>
    <n v="1"/>
    <n v="0"/>
    <n v="7"/>
    <n v="7"/>
    <n v="11"/>
    <x v="11"/>
    <n v="63"/>
    <n v="63"/>
    <n v="90"/>
    <n v="90"/>
    <x v="1"/>
    <m/>
    <m/>
    <m/>
    <n v="0"/>
  </r>
  <r>
    <x v="42"/>
    <x v="11"/>
    <n v="1"/>
    <n v="0"/>
    <n v="1"/>
    <n v="0"/>
    <n v="8"/>
    <n v="8"/>
    <n v="11"/>
    <x v="11"/>
    <n v="63"/>
    <n v="63"/>
    <n v="90"/>
    <n v="90"/>
    <x v="1"/>
    <m/>
    <m/>
    <m/>
    <n v="0"/>
  </r>
  <r>
    <x v="42"/>
    <x v="11"/>
    <n v="1"/>
    <n v="0"/>
    <n v="1"/>
    <n v="0"/>
    <n v="8"/>
    <n v="8"/>
    <n v="11"/>
    <x v="11"/>
    <n v="63"/>
    <n v="63"/>
    <n v="120"/>
    <n v="120"/>
    <x v="1"/>
    <m/>
    <m/>
    <m/>
    <n v="0"/>
  </r>
  <r>
    <x v="42"/>
    <x v="18"/>
    <n v="1"/>
    <n v="0"/>
    <n v="1"/>
    <n v="0"/>
    <n v="6"/>
    <n v="7"/>
    <n v="12"/>
    <x v="0"/>
    <m/>
    <n v="29"/>
    <n v="90"/>
    <n v="90"/>
    <x v="1"/>
    <m/>
    <m/>
    <m/>
    <n v="0"/>
  </r>
  <r>
    <x v="42"/>
    <x v="18"/>
    <n v="1"/>
    <n v="0"/>
    <n v="1"/>
    <n v="0"/>
    <n v="7"/>
    <n v="7"/>
    <n v="10"/>
    <x v="2"/>
    <m/>
    <n v="29"/>
    <n v="90"/>
    <n v="90"/>
    <x v="1"/>
    <m/>
    <m/>
    <m/>
    <n v="0"/>
  </r>
  <r>
    <x v="42"/>
    <x v="18"/>
    <n v="1"/>
    <n v="0"/>
    <n v="1"/>
    <n v="0"/>
    <n v="7"/>
    <n v="8"/>
    <n v="8"/>
    <x v="1"/>
    <m/>
    <n v="29"/>
    <n v="90"/>
    <n v="90"/>
    <x v="1"/>
    <m/>
    <m/>
    <m/>
    <n v="0"/>
  </r>
  <r>
    <x v="42"/>
    <x v="18"/>
    <n v="1"/>
    <n v="0"/>
    <n v="1"/>
    <n v="0"/>
    <n v="8"/>
    <n v="8"/>
    <n v="8"/>
    <x v="1"/>
    <m/>
    <n v="29"/>
    <n v="1"/>
    <n v="1"/>
    <x v="1"/>
    <m/>
    <m/>
    <m/>
    <n v="0"/>
  </r>
  <r>
    <x v="43"/>
    <x v="0"/>
    <n v="1"/>
    <n v="0"/>
    <n v="1"/>
    <n v="0"/>
    <n v="5"/>
    <n v="5"/>
    <n v="5"/>
    <x v="3"/>
    <n v="20"/>
    <n v="20"/>
    <n v="90"/>
    <n v="90"/>
    <x v="1"/>
    <m/>
    <m/>
    <m/>
    <n v="20"/>
  </r>
  <r>
    <x v="43"/>
    <x v="0"/>
    <n v="1"/>
    <n v="0"/>
    <n v="1"/>
    <n v="0"/>
    <n v="5"/>
    <n v="5"/>
    <n v="4"/>
    <x v="8"/>
    <n v="30"/>
    <n v="30"/>
    <n v="120"/>
    <n v="120"/>
    <x v="1"/>
    <m/>
    <m/>
    <m/>
    <n v="20"/>
  </r>
  <r>
    <x v="43"/>
    <x v="0"/>
    <n v="1"/>
    <n v="0"/>
    <n v="1"/>
    <n v="0"/>
    <n v="5.5"/>
    <n v="5.5"/>
    <n v="3"/>
    <x v="6"/>
    <n v="40"/>
    <n v="40"/>
    <n v="120"/>
    <n v="120"/>
    <x v="1"/>
    <m/>
    <m/>
    <m/>
    <n v="20"/>
  </r>
  <r>
    <x v="43"/>
    <x v="0"/>
    <n v="1"/>
    <n v="0"/>
    <n v="1"/>
    <n v="0"/>
    <n v="6"/>
    <n v="6"/>
    <n v="2"/>
    <x v="7"/>
    <n v="50"/>
    <n v="50"/>
    <n v="120"/>
    <n v="120"/>
    <x v="1"/>
    <m/>
    <m/>
    <m/>
    <n v="20"/>
  </r>
  <r>
    <x v="43"/>
    <x v="0"/>
    <n v="1"/>
    <n v="0"/>
    <n v="1"/>
    <n v="0"/>
    <n v="5"/>
    <n v="5"/>
    <n v="5"/>
    <x v="3"/>
    <n v="45"/>
    <n v="45"/>
    <n v="180"/>
    <n v="180"/>
    <x v="1"/>
    <m/>
    <m/>
    <m/>
    <n v="20"/>
  </r>
  <r>
    <x v="43"/>
    <x v="0"/>
    <n v="1"/>
    <n v="0"/>
    <n v="1"/>
    <n v="0"/>
    <n v="6"/>
    <n v="6"/>
    <n v="5"/>
    <x v="3"/>
    <n v="45"/>
    <n v="45"/>
    <n v="180"/>
    <n v="180"/>
    <x v="1"/>
    <m/>
    <m/>
    <m/>
    <n v="20"/>
  </r>
  <r>
    <x v="43"/>
    <x v="0"/>
    <n v="1"/>
    <n v="0"/>
    <n v="1"/>
    <n v="0"/>
    <n v="7"/>
    <n v="7"/>
    <n v="1"/>
    <x v="9"/>
    <m/>
    <n v="60"/>
    <n v="180"/>
    <n v="180"/>
    <x v="1"/>
    <m/>
    <m/>
    <m/>
    <n v="20"/>
  </r>
  <r>
    <x v="43"/>
    <x v="4"/>
    <n v="1"/>
    <n v="0"/>
    <n v="1"/>
    <n v="0"/>
    <n v="5"/>
    <n v="5"/>
    <n v="10"/>
    <x v="2"/>
    <n v="40"/>
    <n v="40"/>
    <n v="90"/>
    <n v="90"/>
    <x v="1"/>
    <s v="RDL"/>
    <m/>
    <m/>
    <n v="0"/>
  </r>
  <r>
    <x v="43"/>
    <x v="4"/>
    <n v="1"/>
    <n v="0"/>
    <n v="1"/>
    <n v="0"/>
    <n v="5"/>
    <n v="5"/>
    <n v="8"/>
    <x v="1"/>
    <n v="60"/>
    <n v="60"/>
    <n v="120"/>
    <n v="120"/>
    <x v="1"/>
    <s v="RDL"/>
    <m/>
    <m/>
    <n v="0"/>
  </r>
  <r>
    <x v="43"/>
    <x v="4"/>
    <n v="1"/>
    <n v="0"/>
    <n v="1"/>
    <n v="0"/>
    <n v="6.5"/>
    <n v="6.5"/>
    <n v="6"/>
    <x v="5"/>
    <n v="70"/>
    <n v="70"/>
    <n v="120"/>
    <n v="120"/>
    <x v="1"/>
    <s v="RDL"/>
    <m/>
    <m/>
    <n v="0"/>
  </r>
  <r>
    <x v="43"/>
    <x v="4"/>
    <n v="1"/>
    <n v="0"/>
    <n v="1"/>
    <n v="0"/>
    <n v="5.5"/>
    <n v="6"/>
    <n v="7"/>
    <x v="10"/>
    <n v="80"/>
    <n v="80"/>
    <n v="120"/>
    <n v="120"/>
    <x v="1"/>
    <s v="Tradi"/>
    <m/>
    <m/>
    <n v="0"/>
  </r>
  <r>
    <x v="43"/>
    <x v="4"/>
    <n v="1"/>
    <n v="0"/>
    <n v="1"/>
    <n v="0"/>
    <n v="6"/>
    <n v="5"/>
    <n v="5"/>
    <x v="3"/>
    <n v="90"/>
    <n v="90"/>
    <n v="180"/>
    <n v="180"/>
    <x v="1"/>
    <s v="Tradi"/>
    <m/>
    <m/>
    <n v="0"/>
  </r>
  <r>
    <x v="43"/>
    <x v="4"/>
    <n v="1"/>
    <n v="0"/>
    <n v="1"/>
    <n v="0"/>
    <n v="7"/>
    <n v="5"/>
    <n v="4"/>
    <x v="8"/>
    <n v="100"/>
    <n v="100"/>
    <n v="300"/>
    <n v="300"/>
    <x v="1"/>
    <s v="Tradi"/>
    <m/>
    <m/>
    <n v="0"/>
  </r>
  <r>
    <x v="43"/>
    <x v="1"/>
    <n v="1"/>
    <n v="0"/>
    <n v="1"/>
    <n v="0"/>
    <n v="5"/>
    <n v="7"/>
    <n v="12"/>
    <x v="0"/>
    <m/>
    <n v="39"/>
    <n v="90"/>
    <n v="90"/>
    <x v="1"/>
    <m/>
    <m/>
    <m/>
    <n v="0"/>
  </r>
  <r>
    <x v="43"/>
    <x v="1"/>
    <n v="1"/>
    <n v="0"/>
    <n v="1"/>
    <n v="0"/>
    <n v="6"/>
    <n v="6"/>
    <n v="10"/>
    <x v="2"/>
    <m/>
    <n v="39"/>
    <n v="90"/>
    <n v="90"/>
    <x v="1"/>
    <m/>
    <m/>
    <m/>
    <n v="0"/>
  </r>
  <r>
    <x v="43"/>
    <x v="1"/>
    <n v="1"/>
    <n v="0"/>
    <n v="1"/>
    <n v="0"/>
    <n v="7"/>
    <n v="6"/>
    <n v="8"/>
    <x v="1"/>
    <m/>
    <n v="45"/>
    <n v="90"/>
    <n v="90"/>
    <x v="1"/>
    <m/>
    <m/>
    <m/>
    <n v="0"/>
  </r>
  <r>
    <x v="43"/>
    <x v="1"/>
    <n v="1"/>
    <n v="0"/>
    <n v="1"/>
    <n v="0"/>
    <n v="8"/>
    <n v="8"/>
    <n v="8"/>
    <x v="1"/>
    <m/>
    <n v="45"/>
    <n v="120"/>
    <n v="120"/>
    <x v="1"/>
    <m/>
    <m/>
    <m/>
    <n v="0"/>
  </r>
  <r>
    <x v="43"/>
    <x v="14"/>
    <n v="1"/>
    <n v="0"/>
    <n v="1"/>
    <n v="0"/>
    <n v="5"/>
    <n v="6"/>
    <n v="12"/>
    <x v="0"/>
    <m/>
    <n v="18"/>
    <n v="90"/>
    <n v="90"/>
    <x v="1"/>
    <m/>
    <m/>
    <m/>
    <n v="0"/>
  </r>
  <r>
    <x v="43"/>
    <x v="14"/>
    <n v="1"/>
    <n v="0"/>
    <n v="1"/>
    <n v="0"/>
    <n v="6"/>
    <n v="6"/>
    <n v="10"/>
    <x v="2"/>
    <m/>
    <n v="18"/>
    <n v="90"/>
    <n v="90"/>
    <x v="1"/>
    <m/>
    <m/>
    <m/>
    <n v="0"/>
  </r>
  <r>
    <x v="43"/>
    <x v="14"/>
    <n v="1"/>
    <n v="0"/>
    <n v="1"/>
    <n v="0"/>
    <n v="7"/>
    <n v="7"/>
    <n v="8"/>
    <x v="1"/>
    <m/>
    <n v="18"/>
    <n v="90"/>
    <n v="90"/>
    <x v="1"/>
    <m/>
    <m/>
    <m/>
    <n v="0"/>
  </r>
  <r>
    <x v="43"/>
    <x v="14"/>
    <n v="1"/>
    <n v="0"/>
    <n v="1"/>
    <n v="0"/>
    <n v="8"/>
    <n v="8"/>
    <n v="8"/>
    <x v="1"/>
    <m/>
    <n v="18"/>
    <n v="1"/>
    <n v="1"/>
    <x v="1"/>
    <m/>
    <m/>
    <m/>
    <n v="0"/>
  </r>
  <r>
    <x v="44"/>
    <x v="10"/>
    <n v="3"/>
    <n v="0"/>
    <n v="1"/>
    <n v="0"/>
    <n v="5"/>
    <n v="5"/>
    <n v="2"/>
    <x v="7"/>
    <n v="50"/>
    <n v="50"/>
    <n v="90"/>
    <n v="90"/>
    <x v="1"/>
    <s v="Pausé / TEMPO"/>
    <m/>
    <m/>
    <n v="0"/>
  </r>
  <r>
    <x v="44"/>
    <x v="10"/>
    <n v="3"/>
    <n v="0"/>
    <n v="1"/>
    <n v="0"/>
    <n v="5"/>
    <n v="5"/>
    <n v="2"/>
    <x v="7"/>
    <n v="60"/>
    <n v="60"/>
    <n v="120"/>
    <n v="120"/>
    <x v="1"/>
    <s v="Pausé / TEMPO"/>
    <m/>
    <m/>
    <n v="0"/>
  </r>
  <r>
    <x v="44"/>
    <x v="10"/>
    <n v="3"/>
    <n v="0"/>
    <n v="1"/>
    <n v="0"/>
    <n v="5"/>
    <n v="5.5"/>
    <n v="2"/>
    <x v="7"/>
    <n v="70"/>
    <n v="70"/>
    <n v="120"/>
    <n v="120"/>
    <x v="1"/>
    <s v="Pausé / TEMPO"/>
    <m/>
    <m/>
    <n v="0"/>
  </r>
  <r>
    <x v="44"/>
    <x v="10"/>
    <n v="3"/>
    <n v="0"/>
    <n v="1"/>
    <n v="0"/>
    <n v="6"/>
    <n v="6"/>
    <n v="2"/>
    <x v="7"/>
    <n v="80"/>
    <n v="80"/>
    <n v="180"/>
    <n v="180"/>
    <x v="1"/>
    <s v="Pausé / TEMPO"/>
    <m/>
    <m/>
    <n v="0"/>
  </r>
  <r>
    <x v="44"/>
    <x v="10"/>
    <n v="3"/>
    <n v="0"/>
    <n v="1"/>
    <n v="0"/>
    <n v="6.5"/>
    <n v="7"/>
    <n v="2"/>
    <x v="7"/>
    <n v="90"/>
    <n v="90"/>
    <n v="180"/>
    <n v="180"/>
    <x v="1"/>
    <s v="Pausé / TEMPO"/>
    <m/>
    <m/>
    <n v="0"/>
  </r>
  <r>
    <x v="44"/>
    <x v="10"/>
    <n v="3"/>
    <n v="0"/>
    <n v="1"/>
    <n v="0"/>
    <n v="7.5"/>
    <n v="7.5"/>
    <n v="2"/>
    <x v="7"/>
    <n v="100"/>
    <n v="100"/>
    <n v="180"/>
    <n v="180"/>
    <x v="1"/>
    <s v="Pausé / TEMPO"/>
    <m/>
    <m/>
    <n v="0"/>
  </r>
  <r>
    <x v="44"/>
    <x v="31"/>
    <n v="1"/>
    <n v="0"/>
    <n v="1"/>
    <n v="0"/>
    <n v="6"/>
    <n v="8"/>
    <n v="12"/>
    <x v="0"/>
    <n v="12"/>
    <n v="14"/>
    <n v="90"/>
    <n v="90"/>
    <x v="1"/>
    <m/>
    <m/>
    <m/>
    <n v="0"/>
  </r>
  <r>
    <x v="44"/>
    <x v="31"/>
    <n v="1"/>
    <n v="0"/>
    <n v="1"/>
    <n v="0"/>
    <n v="6.5"/>
    <n v="6.5"/>
    <n v="10"/>
    <x v="2"/>
    <n v="12"/>
    <n v="12"/>
    <n v="90"/>
    <n v="90"/>
    <x v="1"/>
    <m/>
    <m/>
    <m/>
    <n v="0"/>
  </r>
  <r>
    <x v="44"/>
    <x v="31"/>
    <n v="1"/>
    <n v="0"/>
    <n v="1"/>
    <n v="0"/>
    <n v="7.5"/>
    <n v="8"/>
    <n v="10"/>
    <x v="2"/>
    <n v="14"/>
    <n v="14"/>
    <n v="90"/>
    <n v="90"/>
    <x v="1"/>
    <m/>
    <m/>
    <m/>
    <n v="0"/>
  </r>
  <r>
    <x v="44"/>
    <x v="31"/>
    <n v="1"/>
    <n v="0"/>
    <n v="1"/>
    <n v="0"/>
    <n v="8.5"/>
    <n v="7.5"/>
    <n v="5"/>
    <x v="3"/>
    <n v="16"/>
    <n v="16"/>
    <n v="120"/>
    <n v="120"/>
    <x v="1"/>
    <m/>
    <m/>
    <m/>
    <n v="0"/>
  </r>
  <r>
    <x v="44"/>
    <x v="32"/>
    <n v="1"/>
    <n v="0"/>
    <n v="1"/>
    <n v="0"/>
    <n v="6"/>
    <n v="7"/>
    <n v="12"/>
    <x v="0"/>
    <n v="45"/>
    <n v="45"/>
    <n v="90"/>
    <n v="90"/>
    <x v="1"/>
    <m/>
    <m/>
    <m/>
    <n v="0"/>
  </r>
  <r>
    <x v="44"/>
    <x v="32"/>
    <n v="1"/>
    <n v="0"/>
    <n v="1"/>
    <n v="0"/>
    <n v="7"/>
    <n v="7"/>
    <n v="10"/>
    <x v="2"/>
    <n v="52"/>
    <n v="45"/>
    <n v="90"/>
    <n v="90"/>
    <x v="1"/>
    <m/>
    <m/>
    <m/>
    <n v="0"/>
  </r>
  <r>
    <x v="44"/>
    <x v="32"/>
    <n v="1"/>
    <n v="0"/>
    <n v="1"/>
    <n v="0"/>
    <n v="8"/>
    <n v="8.5"/>
    <n v="8"/>
    <x v="1"/>
    <n v="52"/>
    <n v="52"/>
    <n v="90"/>
    <n v="90"/>
    <x v="1"/>
    <m/>
    <m/>
    <m/>
    <n v="0"/>
  </r>
  <r>
    <x v="44"/>
    <x v="32"/>
    <n v="1"/>
    <n v="0"/>
    <n v="1"/>
    <n v="0"/>
    <n v="8.5"/>
    <n v="8"/>
    <n v="6"/>
    <x v="5"/>
    <n v="59"/>
    <n v="59"/>
    <n v="120"/>
    <n v="120"/>
    <x v="1"/>
    <m/>
    <m/>
    <m/>
    <n v="0"/>
  </r>
  <r>
    <x v="44"/>
    <x v="33"/>
    <n v="1"/>
    <n v="0"/>
    <n v="1"/>
    <n v="0"/>
    <n v="6"/>
    <n v="5"/>
    <n v="12"/>
    <x v="0"/>
    <n v="14"/>
    <n v="14"/>
    <n v="10"/>
    <n v="10"/>
    <x v="1"/>
    <s v="SUPER7"/>
    <m/>
    <m/>
    <n v="0"/>
  </r>
  <r>
    <x v="44"/>
    <x v="34"/>
    <n v="1"/>
    <n v="0"/>
    <n v="1"/>
    <n v="0"/>
    <n v="6"/>
    <n v="6"/>
    <n v="12"/>
    <x v="0"/>
    <n v="14"/>
    <n v="18"/>
    <n v="90"/>
    <n v="90"/>
    <x v="1"/>
    <s v="SUPER7"/>
    <m/>
    <m/>
    <n v="0"/>
  </r>
  <r>
    <x v="44"/>
    <x v="33"/>
    <n v="1"/>
    <n v="0"/>
    <n v="1"/>
    <n v="0"/>
    <n v="8"/>
    <n v="7"/>
    <n v="11"/>
    <x v="11"/>
    <n v="16.3"/>
    <n v="18"/>
    <n v="10"/>
    <n v="10"/>
    <x v="1"/>
    <s v="SUPER7"/>
    <m/>
    <m/>
    <n v="0"/>
  </r>
  <r>
    <x v="44"/>
    <x v="34"/>
    <n v="1"/>
    <n v="0"/>
    <n v="1"/>
    <n v="0"/>
    <n v="8"/>
    <n v="7.5"/>
    <n v="11"/>
    <x v="11"/>
    <n v="18"/>
    <n v="23"/>
    <n v="90"/>
    <n v="90"/>
    <x v="1"/>
    <s v="SUPER7"/>
    <m/>
    <m/>
    <n v="0"/>
  </r>
  <r>
    <x v="44"/>
    <x v="33"/>
    <n v="1"/>
    <n v="0"/>
    <n v="1"/>
    <n v="0"/>
    <n v="8"/>
    <n v="8"/>
    <n v="9"/>
    <x v="12"/>
    <n v="18"/>
    <n v="23"/>
    <n v="10"/>
    <n v="10"/>
    <x v="1"/>
    <s v="SUPER7"/>
    <m/>
    <m/>
    <n v="0"/>
  </r>
  <r>
    <x v="44"/>
    <x v="34"/>
    <n v="1"/>
    <n v="0"/>
    <n v="1"/>
    <n v="0"/>
    <n v="8"/>
    <n v="8"/>
    <n v="9"/>
    <x v="12"/>
    <n v="20.3"/>
    <n v="23"/>
    <n v="1"/>
    <n v="1"/>
    <x v="1"/>
    <s v="SUPER7"/>
    <m/>
    <m/>
    <n v="0"/>
  </r>
  <r>
    <x v="45"/>
    <x v="4"/>
    <n v="1"/>
    <n v="0"/>
    <n v="1"/>
    <n v="0"/>
    <n v="5"/>
    <n v="5"/>
    <n v="7"/>
    <x v="10"/>
    <n v="45"/>
    <n v="45"/>
    <n v="90"/>
    <n v="90"/>
    <x v="1"/>
    <s v="Sumo"/>
    <m/>
    <m/>
    <n v="0"/>
  </r>
  <r>
    <x v="45"/>
    <x v="4"/>
    <n v="1"/>
    <n v="0"/>
    <n v="1"/>
    <n v="0"/>
    <n v="5"/>
    <n v="5"/>
    <n v="5"/>
    <x v="3"/>
    <n v="65"/>
    <n v="65"/>
    <n v="120"/>
    <n v="120"/>
    <x v="1"/>
    <s v="Sumo"/>
    <m/>
    <m/>
    <n v="0"/>
  </r>
  <r>
    <x v="45"/>
    <x v="4"/>
    <n v="1"/>
    <n v="0"/>
    <n v="1"/>
    <n v="0"/>
    <n v="5"/>
    <n v="5.5"/>
    <n v="4"/>
    <x v="8"/>
    <n v="85"/>
    <n v="85"/>
    <n v="120"/>
    <n v="120"/>
    <x v="1"/>
    <s v="Sumo"/>
    <m/>
    <m/>
    <n v="0"/>
  </r>
  <r>
    <x v="45"/>
    <x v="4"/>
    <n v="1"/>
    <n v="0"/>
    <n v="1"/>
    <n v="0"/>
    <n v="6"/>
    <n v="6"/>
    <n v="3"/>
    <x v="6"/>
    <n v="95"/>
    <n v="95"/>
    <n v="180"/>
    <n v="180"/>
    <x v="1"/>
    <s v="Sumo"/>
    <m/>
    <m/>
    <n v="0"/>
  </r>
  <r>
    <x v="45"/>
    <x v="4"/>
    <n v="1"/>
    <n v="0"/>
    <n v="1"/>
    <n v="0"/>
    <n v="6.5"/>
    <n v="6.5"/>
    <n v="2"/>
    <x v="7"/>
    <n v="105"/>
    <n v="105"/>
    <n v="180"/>
    <n v="180"/>
    <x v="1"/>
    <s v="Sumo"/>
    <m/>
    <m/>
    <n v="0"/>
  </r>
  <r>
    <x v="45"/>
    <x v="4"/>
    <n v="1"/>
    <n v="0"/>
    <n v="1"/>
    <n v="0"/>
    <n v="7.5"/>
    <n v="7"/>
    <n v="7"/>
    <x v="10"/>
    <n v="90"/>
    <n v="90"/>
    <n v="180"/>
    <n v="180"/>
    <x v="1"/>
    <s v="Sumo"/>
    <m/>
    <m/>
    <n v="0"/>
  </r>
  <r>
    <x v="45"/>
    <x v="4"/>
    <n v="1"/>
    <n v="0"/>
    <n v="1"/>
    <n v="0"/>
    <n v="7"/>
    <n v="7.5"/>
    <n v="5"/>
    <x v="3"/>
    <n v="100"/>
    <n v="100"/>
    <n v="180"/>
    <n v="180"/>
    <x v="1"/>
    <s v="Sumo"/>
    <m/>
    <m/>
    <n v="0"/>
  </r>
  <r>
    <x v="45"/>
    <x v="4"/>
    <n v="1"/>
    <n v="0"/>
    <n v="1"/>
    <n v="0"/>
    <n v="7"/>
    <n v="7"/>
    <n v="1"/>
    <x v="9"/>
    <n v="110"/>
    <n v="110"/>
    <n v="180"/>
    <n v="180"/>
    <x v="1"/>
    <s v="Sumo"/>
    <m/>
    <m/>
    <n v="0"/>
  </r>
  <r>
    <x v="45"/>
    <x v="0"/>
    <n v="1"/>
    <n v="0"/>
    <n v="1"/>
    <n v="0"/>
    <n v="5"/>
    <n v="5"/>
    <n v="3"/>
    <x v="6"/>
    <n v="25"/>
    <n v="25"/>
    <n v="90"/>
    <n v="90"/>
    <x v="1"/>
    <s v="SPOTTO"/>
    <m/>
    <m/>
    <n v="20"/>
  </r>
  <r>
    <x v="45"/>
    <x v="0"/>
    <n v="1"/>
    <n v="0"/>
    <n v="1"/>
    <n v="0"/>
    <n v="5"/>
    <n v="5"/>
    <n v="3"/>
    <x v="6"/>
    <n v="35"/>
    <n v="35"/>
    <n v="120"/>
    <n v="120"/>
    <x v="1"/>
    <s v="SPOTTO"/>
    <m/>
    <m/>
    <n v="20"/>
  </r>
  <r>
    <x v="45"/>
    <x v="0"/>
    <n v="1"/>
    <n v="0"/>
    <n v="1"/>
    <n v="0"/>
    <n v="6"/>
    <n v="5.5"/>
    <n v="3"/>
    <x v="6"/>
    <n v="45"/>
    <n v="45"/>
    <n v="120"/>
    <n v="120"/>
    <x v="1"/>
    <s v="SPOTTO"/>
    <m/>
    <m/>
    <n v="20"/>
  </r>
  <r>
    <x v="45"/>
    <x v="0"/>
    <n v="1"/>
    <n v="0"/>
    <n v="1"/>
    <n v="0"/>
    <n v="6.5"/>
    <n v="6"/>
    <n v="3"/>
    <x v="6"/>
    <n v="50"/>
    <n v="50"/>
    <n v="120"/>
    <n v="120"/>
    <x v="1"/>
    <s v="SPOTTO"/>
    <m/>
    <m/>
    <n v="20"/>
  </r>
  <r>
    <x v="45"/>
    <x v="0"/>
    <n v="1"/>
    <n v="0"/>
    <n v="1"/>
    <n v="0"/>
    <n v="7.5"/>
    <n v="7.5"/>
    <n v="3"/>
    <x v="6"/>
    <n v="55"/>
    <n v="55"/>
    <n v="180"/>
    <n v="180"/>
    <x v="1"/>
    <s v="SPOTTO"/>
    <m/>
    <m/>
    <n v="20"/>
  </r>
  <r>
    <x v="45"/>
    <x v="35"/>
    <n v="1"/>
    <n v="0"/>
    <n v="1"/>
    <n v="0"/>
    <n v="8"/>
    <n v="9.5"/>
    <n v="3"/>
    <x v="6"/>
    <n v="1"/>
    <n v="1"/>
    <n v="90"/>
    <n v="90"/>
    <x v="1"/>
    <m/>
    <m/>
    <m/>
    <n v="0"/>
  </r>
  <r>
    <x v="45"/>
    <x v="35"/>
    <n v="1"/>
    <n v="0"/>
    <n v="1"/>
    <n v="0"/>
    <n v="8"/>
    <n v="10"/>
    <n v="3"/>
    <x v="6"/>
    <n v="1"/>
    <n v="1"/>
    <n v="90"/>
    <n v="90"/>
    <x v="1"/>
    <m/>
    <m/>
    <m/>
    <n v="0"/>
  </r>
  <r>
    <x v="45"/>
    <x v="35"/>
    <n v="1"/>
    <n v="0"/>
    <n v="1"/>
    <n v="0"/>
    <n v="8"/>
    <n v="9"/>
    <n v="2"/>
    <x v="6"/>
    <n v="1"/>
    <n v="1"/>
    <n v="90"/>
    <n v="90"/>
    <x v="1"/>
    <m/>
    <m/>
    <m/>
    <n v="0"/>
  </r>
  <r>
    <x v="45"/>
    <x v="35"/>
    <n v="1"/>
    <n v="0"/>
    <n v="1"/>
    <n v="0"/>
    <n v="8"/>
    <n v="9.5"/>
    <n v="2"/>
    <x v="7"/>
    <n v="1"/>
    <n v="1"/>
    <n v="120"/>
    <n v="120"/>
    <x v="1"/>
    <m/>
    <m/>
    <m/>
    <n v="0"/>
  </r>
  <r>
    <x v="45"/>
    <x v="36"/>
    <n v="1"/>
    <n v="0"/>
    <n v="1"/>
    <n v="0"/>
    <n v="6"/>
    <n v="5"/>
    <n v="13"/>
    <x v="13"/>
    <n v="18"/>
    <n v="18"/>
    <n v="10"/>
    <n v="10"/>
    <x v="1"/>
    <s v="SUPER7"/>
    <m/>
    <m/>
    <n v="0"/>
  </r>
  <r>
    <x v="45"/>
    <x v="37"/>
    <n v="1"/>
    <n v="0"/>
    <n v="1"/>
    <n v="0"/>
    <n v="6"/>
    <n v="5"/>
    <n v="13"/>
    <x v="13"/>
    <n v="18"/>
    <n v="18"/>
    <n v="90"/>
    <n v="90"/>
    <x v="1"/>
    <s v="SUPER7"/>
    <m/>
    <m/>
    <n v="0"/>
  </r>
  <r>
    <x v="45"/>
    <x v="36"/>
    <n v="1"/>
    <n v="0"/>
    <n v="1"/>
    <n v="0"/>
    <n v="7"/>
    <n v="6"/>
    <n v="13"/>
    <x v="13"/>
    <n v="18"/>
    <n v="18"/>
    <n v="10"/>
    <n v="10"/>
    <x v="1"/>
    <s v="SUPER7"/>
    <m/>
    <m/>
    <n v="0"/>
  </r>
  <r>
    <x v="45"/>
    <x v="37"/>
    <n v="1"/>
    <n v="0"/>
    <n v="1"/>
    <n v="0"/>
    <n v="7"/>
    <n v="6"/>
    <n v="13"/>
    <x v="13"/>
    <n v="18"/>
    <n v="18"/>
    <n v="90"/>
    <n v="90"/>
    <x v="1"/>
    <s v="SUPER7"/>
    <m/>
    <m/>
    <n v="0"/>
  </r>
  <r>
    <x v="45"/>
    <x v="36"/>
    <n v="1"/>
    <n v="0"/>
    <n v="1"/>
    <n v="0"/>
    <n v="7"/>
    <n v="6"/>
    <n v="11"/>
    <x v="11"/>
    <n v="18"/>
    <n v="18"/>
    <n v="10"/>
    <n v="10"/>
    <x v="1"/>
    <s v="SUPER7"/>
    <m/>
    <m/>
    <n v="0"/>
  </r>
  <r>
    <x v="45"/>
    <x v="37"/>
    <n v="1"/>
    <n v="0"/>
    <n v="1"/>
    <n v="0"/>
    <n v="7"/>
    <n v="6"/>
    <n v="11"/>
    <x v="11"/>
    <n v="18"/>
    <n v="18"/>
    <n v="1"/>
    <n v="1"/>
    <x v="1"/>
    <s v="SUPER7"/>
    <m/>
    <m/>
    <n v="0"/>
  </r>
  <r>
    <x v="46"/>
    <x v="10"/>
    <n v="1"/>
    <n v="0"/>
    <n v="1"/>
    <n v="0"/>
    <n v="5"/>
    <n v="5.5"/>
    <n v="7"/>
    <x v="10"/>
    <n v="65"/>
    <n v="65"/>
    <n v="90"/>
    <n v="90"/>
    <x v="1"/>
    <m/>
    <m/>
    <m/>
    <n v="0"/>
  </r>
  <r>
    <x v="46"/>
    <x v="10"/>
    <n v="1"/>
    <n v="0"/>
    <n v="1"/>
    <n v="0"/>
    <n v="6"/>
    <n v="6.5"/>
    <n v="5"/>
    <x v="3"/>
    <n v="85"/>
    <n v="85"/>
    <n v="120"/>
    <n v="120"/>
    <x v="1"/>
    <m/>
    <m/>
    <m/>
    <n v="0"/>
  </r>
  <r>
    <x v="46"/>
    <x v="10"/>
    <n v="1"/>
    <n v="0"/>
    <n v="1"/>
    <n v="0"/>
    <n v="7"/>
    <n v="7"/>
    <n v="4"/>
    <x v="8"/>
    <n v="95"/>
    <n v="95"/>
    <n v="180"/>
    <n v="180"/>
    <x v="1"/>
    <m/>
    <m/>
    <m/>
    <n v="0"/>
  </r>
  <r>
    <x v="46"/>
    <x v="10"/>
    <n v="1"/>
    <n v="0"/>
    <n v="1"/>
    <n v="0"/>
    <n v="7"/>
    <n v="7.5"/>
    <n v="3"/>
    <x v="6"/>
    <n v="105"/>
    <n v="105"/>
    <n v="120"/>
    <n v="120"/>
    <x v="1"/>
    <m/>
    <m/>
    <m/>
    <n v="0"/>
  </r>
  <r>
    <x v="46"/>
    <x v="10"/>
    <n v="1"/>
    <n v="0"/>
    <n v="1"/>
    <n v="0"/>
    <n v="8"/>
    <n v="7"/>
    <n v="5"/>
    <x v="3"/>
    <n v="90"/>
    <n v="90"/>
    <n v="120"/>
    <n v="120"/>
    <x v="1"/>
    <m/>
    <m/>
    <m/>
    <n v="0"/>
  </r>
  <r>
    <x v="46"/>
    <x v="10"/>
    <n v="1"/>
    <n v="0"/>
    <n v="1"/>
    <n v="0"/>
    <n v="8"/>
    <n v="8"/>
    <n v="5"/>
    <x v="3"/>
    <n v="90"/>
    <n v="90"/>
    <n v="180"/>
    <n v="180"/>
    <x v="1"/>
    <m/>
    <m/>
    <m/>
    <n v="0"/>
  </r>
  <r>
    <x v="46"/>
    <x v="10"/>
    <n v="1"/>
    <n v="0"/>
    <n v="1"/>
    <n v="0"/>
    <n v="6.5"/>
    <n v="5"/>
    <n v="5"/>
    <x v="3"/>
    <n v="70"/>
    <n v="70"/>
    <n v="300"/>
    <n v="300"/>
    <x v="1"/>
    <m/>
    <m/>
    <m/>
    <n v="0"/>
  </r>
  <r>
    <x v="46"/>
    <x v="0"/>
    <n v="1"/>
    <n v="3"/>
    <n v="1"/>
    <n v="0"/>
    <n v="5"/>
    <n v="5"/>
    <n v="5"/>
    <x v="3"/>
    <n v="30"/>
    <n v="30"/>
    <n v="90"/>
    <n v="90"/>
    <x v="1"/>
    <s v="Pausé / TEMPO"/>
    <m/>
    <m/>
    <n v="20"/>
  </r>
  <r>
    <x v="46"/>
    <x v="0"/>
    <n v="1"/>
    <n v="3"/>
    <n v="1"/>
    <n v="0"/>
    <n v="5"/>
    <n v="5"/>
    <n v="1"/>
    <x v="9"/>
    <n v="45"/>
    <n v="45"/>
    <n v="120"/>
    <n v="120"/>
    <x v="1"/>
    <s v="Pausé / TEMPO"/>
    <m/>
    <m/>
    <n v="20"/>
  </r>
  <r>
    <x v="46"/>
    <x v="0"/>
    <n v="1"/>
    <n v="3"/>
    <n v="1"/>
    <n v="0"/>
    <n v="5.5"/>
    <n v="5"/>
    <n v="1"/>
    <x v="9"/>
    <n v="50"/>
    <n v="50"/>
    <n v="120"/>
    <n v="120"/>
    <x v="1"/>
    <s v="Pausé / TEMPO"/>
    <m/>
    <m/>
    <n v="20"/>
  </r>
  <r>
    <x v="46"/>
    <x v="0"/>
    <n v="1"/>
    <n v="3"/>
    <n v="1"/>
    <n v="0"/>
    <n v="5.5"/>
    <n v="5.5"/>
    <n v="1"/>
    <x v="9"/>
    <n v="52.5"/>
    <n v="52.5"/>
    <n v="180"/>
    <n v="180"/>
    <x v="1"/>
    <s v="Pausé / TEMPO"/>
    <m/>
    <m/>
    <n v="20"/>
  </r>
  <r>
    <x v="46"/>
    <x v="0"/>
    <n v="1"/>
    <n v="3"/>
    <n v="1"/>
    <n v="0"/>
    <n v="6.5"/>
    <n v="6"/>
    <n v="1"/>
    <x v="9"/>
    <n v="55"/>
    <n v="55"/>
    <n v="180"/>
    <n v="180"/>
    <x v="1"/>
    <s v="Pausé / TEMPO"/>
    <m/>
    <m/>
    <n v="20"/>
  </r>
  <r>
    <x v="46"/>
    <x v="11"/>
    <n v="1"/>
    <n v="0"/>
    <n v="1"/>
    <n v="0"/>
    <n v="7"/>
    <n v="7.5"/>
    <n v="12"/>
    <x v="0"/>
    <n v="63"/>
    <n v="63"/>
    <n v="90"/>
    <n v="90"/>
    <x v="1"/>
    <m/>
    <m/>
    <m/>
    <n v="0"/>
  </r>
  <r>
    <x v="46"/>
    <x v="11"/>
    <n v="1"/>
    <n v="0"/>
    <n v="1"/>
    <n v="0"/>
    <n v="8"/>
    <n v="8.5"/>
    <n v="12"/>
    <x v="0"/>
    <n v="63"/>
    <n v="63"/>
    <n v="90"/>
    <n v="90"/>
    <x v="1"/>
    <m/>
    <m/>
    <m/>
    <n v="0"/>
  </r>
  <r>
    <x v="46"/>
    <x v="11"/>
    <n v="1"/>
    <n v="0"/>
    <n v="1"/>
    <n v="0"/>
    <n v="8"/>
    <n v="9"/>
    <n v="11"/>
    <x v="11"/>
    <n v="63"/>
    <n v="63"/>
    <n v="90"/>
    <n v="90"/>
    <x v="1"/>
    <m/>
    <m/>
    <m/>
    <n v="0"/>
  </r>
  <r>
    <x v="46"/>
    <x v="11"/>
    <n v="1"/>
    <n v="0"/>
    <n v="1"/>
    <n v="0"/>
    <n v="8"/>
    <n v="9.5"/>
    <n v="11"/>
    <x v="11"/>
    <n v="63"/>
    <n v="63"/>
    <n v="120"/>
    <n v="120"/>
    <x v="1"/>
    <m/>
    <m/>
    <m/>
    <n v="0"/>
  </r>
  <r>
    <x v="46"/>
    <x v="18"/>
    <n v="1"/>
    <n v="0"/>
    <n v="1"/>
    <n v="0"/>
    <n v="7"/>
    <n v="7"/>
    <n v="12"/>
    <x v="0"/>
    <n v="29"/>
    <n v="29"/>
    <n v="90"/>
    <n v="90"/>
    <x v="1"/>
    <m/>
    <m/>
    <m/>
    <n v="0"/>
  </r>
  <r>
    <x v="46"/>
    <x v="18"/>
    <n v="1"/>
    <n v="0"/>
    <n v="1"/>
    <n v="0"/>
    <n v="8"/>
    <n v="0"/>
    <n v="11"/>
    <x v="11"/>
    <n v="29"/>
    <n v="29"/>
    <n v="90"/>
    <n v="90"/>
    <x v="1"/>
    <m/>
    <m/>
    <m/>
    <n v="0"/>
  </r>
  <r>
    <x v="46"/>
    <x v="18"/>
    <n v="1"/>
    <n v="0"/>
    <n v="1"/>
    <n v="0"/>
    <n v="8"/>
    <n v="0"/>
    <n v="9"/>
    <x v="12"/>
    <n v="29"/>
    <n v="29"/>
    <n v="90"/>
    <n v="90"/>
    <x v="1"/>
    <m/>
    <m/>
    <m/>
    <n v="0"/>
  </r>
  <r>
    <x v="46"/>
    <x v="18"/>
    <n v="1"/>
    <n v="0"/>
    <n v="1"/>
    <n v="0"/>
    <n v="8"/>
    <n v="0"/>
    <n v="8"/>
    <x v="1"/>
    <n v="29"/>
    <n v="29"/>
    <n v="1"/>
    <n v="1"/>
    <x v="1"/>
    <m/>
    <m/>
    <m/>
    <n v="0"/>
  </r>
  <r>
    <x v="47"/>
    <x v="0"/>
    <n v="1"/>
    <n v="0"/>
    <n v="1"/>
    <n v="0"/>
    <n v="5"/>
    <n v="5"/>
    <n v="5"/>
    <x v="3"/>
    <n v="25"/>
    <n v="25"/>
    <n v="90"/>
    <n v="90"/>
    <x v="1"/>
    <m/>
    <m/>
    <m/>
    <n v="20"/>
  </r>
  <r>
    <x v="47"/>
    <x v="0"/>
    <n v="1"/>
    <n v="0"/>
    <n v="1"/>
    <n v="0"/>
    <n v="5"/>
    <n v="5"/>
    <n v="4"/>
    <x v="8"/>
    <n v="35"/>
    <n v="35"/>
    <n v="120"/>
    <n v="120"/>
    <x v="1"/>
    <m/>
    <m/>
    <m/>
    <n v="20"/>
  </r>
  <r>
    <x v="47"/>
    <x v="0"/>
    <n v="1"/>
    <n v="0"/>
    <n v="1"/>
    <n v="0"/>
    <n v="6.5"/>
    <n v="5"/>
    <n v="3"/>
    <x v="6"/>
    <n v="45"/>
    <n v="45"/>
    <n v="120"/>
    <n v="120"/>
    <x v="1"/>
    <m/>
    <m/>
    <m/>
    <n v="20"/>
  </r>
  <r>
    <x v="47"/>
    <x v="0"/>
    <n v="1"/>
    <n v="0"/>
    <n v="1"/>
    <n v="0"/>
    <n v="7"/>
    <n v="6"/>
    <n v="2"/>
    <x v="7"/>
    <n v="55"/>
    <n v="55"/>
    <n v="120"/>
    <n v="120"/>
    <x v="1"/>
    <m/>
    <m/>
    <m/>
    <n v="20"/>
  </r>
  <r>
    <x v="47"/>
    <x v="0"/>
    <n v="1"/>
    <n v="0"/>
    <n v="1"/>
    <n v="0"/>
    <n v="6"/>
    <n v="5.5"/>
    <n v="5"/>
    <x v="3"/>
    <n v="50"/>
    <n v="50"/>
    <n v="180"/>
    <n v="180"/>
    <x v="1"/>
    <m/>
    <m/>
    <m/>
    <n v="20"/>
  </r>
  <r>
    <x v="47"/>
    <x v="0"/>
    <n v="1"/>
    <n v="0"/>
    <n v="1"/>
    <n v="0"/>
    <n v="7"/>
    <n v="6.5"/>
    <n v="5"/>
    <x v="3"/>
    <n v="50"/>
    <n v="50"/>
    <n v="180"/>
    <n v="180"/>
    <x v="1"/>
    <m/>
    <m/>
    <m/>
    <n v="20"/>
  </r>
  <r>
    <x v="47"/>
    <x v="0"/>
    <n v="1"/>
    <n v="0"/>
    <n v="1"/>
    <n v="0"/>
    <n v="8"/>
    <n v="7.5"/>
    <n v="1"/>
    <x v="9"/>
    <m/>
    <n v="65"/>
    <n v="180"/>
    <n v="180"/>
    <x v="1"/>
    <m/>
    <m/>
    <m/>
    <n v="20"/>
  </r>
  <r>
    <x v="47"/>
    <x v="4"/>
    <n v="1"/>
    <n v="0"/>
    <n v="1"/>
    <n v="0"/>
    <n v="5"/>
    <n v="6.5"/>
    <n v="10"/>
    <x v="2"/>
    <n v="45"/>
    <n v="50"/>
    <n v="90"/>
    <n v="90"/>
    <x v="1"/>
    <s v="RDL"/>
    <m/>
    <m/>
    <n v="0"/>
  </r>
  <r>
    <x v="47"/>
    <x v="4"/>
    <n v="1"/>
    <n v="0"/>
    <n v="1"/>
    <n v="0"/>
    <n v="5.5"/>
    <n v="7"/>
    <n v="8"/>
    <x v="1"/>
    <n v="65"/>
    <n v="65"/>
    <n v="120"/>
    <n v="120"/>
    <x v="1"/>
    <s v="RDL"/>
    <m/>
    <m/>
    <n v="0"/>
  </r>
  <r>
    <x v="47"/>
    <x v="4"/>
    <n v="1"/>
    <n v="0"/>
    <n v="1"/>
    <n v="0"/>
    <n v="7"/>
    <n v="7"/>
    <n v="6"/>
    <x v="5"/>
    <n v="75"/>
    <n v="75"/>
    <n v="120"/>
    <n v="120"/>
    <x v="1"/>
    <s v="RDL"/>
    <m/>
    <m/>
    <n v="0"/>
  </r>
  <r>
    <x v="47"/>
    <x v="4"/>
    <n v="1"/>
    <n v="0"/>
    <n v="1"/>
    <n v="0"/>
    <n v="6.5"/>
    <n v="6.5"/>
    <n v="7"/>
    <x v="10"/>
    <n v="90"/>
    <n v="90"/>
    <n v="120"/>
    <n v="120"/>
    <x v="1"/>
    <s v="Tradi"/>
    <m/>
    <m/>
    <n v="0"/>
  </r>
  <r>
    <x v="47"/>
    <x v="4"/>
    <n v="1"/>
    <n v="0"/>
    <n v="1"/>
    <n v="0"/>
    <n v="6"/>
    <n v="6.5"/>
    <n v="5"/>
    <x v="3"/>
    <n v="100"/>
    <n v="100"/>
    <n v="180"/>
    <n v="180"/>
    <x v="1"/>
    <s v="Tradi"/>
    <m/>
    <m/>
    <n v="0"/>
  </r>
  <r>
    <x v="47"/>
    <x v="4"/>
    <n v="1"/>
    <n v="0"/>
    <n v="1"/>
    <n v="0"/>
    <n v="7"/>
    <n v="7"/>
    <n v="4"/>
    <x v="8"/>
    <n v="110"/>
    <n v="110"/>
    <n v="300"/>
    <n v="300"/>
    <x v="1"/>
    <s v="Tradi"/>
    <m/>
    <m/>
    <n v="0"/>
  </r>
  <r>
    <x v="47"/>
    <x v="1"/>
    <n v="1"/>
    <n v="0"/>
    <n v="1"/>
    <n v="0"/>
    <n v="7"/>
    <n v="7"/>
    <n v="12"/>
    <x v="0"/>
    <n v="39"/>
    <n v="47.3"/>
    <n v="90"/>
    <n v="90"/>
    <x v="1"/>
    <m/>
    <m/>
    <m/>
    <n v="0"/>
  </r>
  <r>
    <x v="47"/>
    <x v="1"/>
    <n v="1"/>
    <n v="0"/>
    <n v="1"/>
    <n v="0"/>
    <n v="7"/>
    <n v="8"/>
    <n v="11"/>
    <x v="11"/>
    <n v="39"/>
    <n v="45"/>
    <n v="90"/>
    <n v="90"/>
    <x v="1"/>
    <m/>
    <m/>
    <m/>
    <n v="0"/>
  </r>
  <r>
    <x v="47"/>
    <x v="1"/>
    <n v="1"/>
    <n v="0"/>
    <n v="1"/>
    <n v="0"/>
    <n v="8"/>
    <n v="7.5"/>
    <n v="9"/>
    <x v="12"/>
    <n v="45"/>
    <n v="45"/>
    <n v="90"/>
    <n v="90"/>
    <x v="1"/>
    <m/>
    <m/>
    <m/>
    <n v="0"/>
  </r>
  <r>
    <x v="47"/>
    <x v="1"/>
    <n v="1"/>
    <n v="0"/>
    <n v="1"/>
    <n v="0"/>
    <n v="8"/>
    <n v="8"/>
    <n v="8"/>
    <x v="1"/>
    <n v="45"/>
    <n v="45"/>
    <n v="120"/>
    <n v="120"/>
    <x v="1"/>
    <m/>
    <m/>
    <m/>
    <n v="0"/>
  </r>
  <r>
    <x v="47"/>
    <x v="14"/>
    <n v="1"/>
    <n v="0"/>
    <n v="1"/>
    <n v="0"/>
    <n v="6"/>
    <n v="7"/>
    <n v="12"/>
    <x v="0"/>
    <n v="18"/>
    <n v="18"/>
    <n v="90"/>
    <n v="90"/>
    <x v="1"/>
    <m/>
    <m/>
    <m/>
    <n v="0"/>
  </r>
  <r>
    <x v="47"/>
    <x v="14"/>
    <n v="1"/>
    <n v="0"/>
    <n v="1"/>
    <n v="0"/>
    <n v="7"/>
    <n v="7.5"/>
    <n v="11"/>
    <x v="11"/>
    <n v="18"/>
    <n v="18"/>
    <n v="90"/>
    <n v="90"/>
    <x v="1"/>
    <m/>
    <m/>
    <m/>
    <n v="0"/>
  </r>
  <r>
    <x v="47"/>
    <x v="14"/>
    <n v="1"/>
    <n v="0"/>
    <n v="1"/>
    <n v="0"/>
    <n v="8"/>
    <n v="8"/>
    <n v="9"/>
    <x v="12"/>
    <n v="18"/>
    <n v="18"/>
    <n v="90"/>
    <n v="90"/>
    <x v="1"/>
    <m/>
    <m/>
    <m/>
    <n v="0"/>
  </r>
  <r>
    <x v="47"/>
    <x v="14"/>
    <n v="1"/>
    <n v="0"/>
    <n v="1"/>
    <n v="0"/>
    <n v="8"/>
    <n v="8.5"/>
    <n v="8"/>
    <x v="1"/>
    <n v="18"/>
    <n v="18"/>
    <n v="1"/>
    <n v="1"/>
    <x v="1"/>
    <m/>
    <m/>
    <m/>
    <n v="0"/>
  </r>
  <r>
    <x v="48"/>
    <x v="10"/>
    <n v="3"/>
    <n v="0"/>
    <n v="1"/>
    <n v="0"/>
    <n v="5"/>
    <n v="5"/>
    <n v="2"/>
    <x v="7"/>
    <n v="50"/>
    <n v="50"/>
    <n v="90"/>
    <n v="90"/>
    <x v="1"/>
    <s v="Pausé / TEMPO"/>
    <m/>
    <m/>
    <n v="0"/>
  </r>
  <r>
    <x v="48"/>
    <x v="10"/>
    <n v="3"/>
    <n v="0"/>
    <n v="1"/>
    <n v="0"/>
    <n v="5"/>
    <n v="5"/>
    <n v="2"/>
    <x v="7"/>
    <n v="60"/>
    <n v="60"/>
    <n v="120"/>
    <n v="120"/>
    <x v="1"/>
    <s v="Pausé / TEMPO"/>
    <m/>
    <m/>
    <n v="0"/>
  </r>
  <r>
    <x v="48"/>
    <x v="10"/>
    <n v="3"/>
    <n v="0"/>
    <n v="1"/>
    <n v="0"/>
    <n v="5"/>
    <n v="5"/>
    <n v="2"/>
    <x v="7"/>
    <n v="70"/>
    <n v="70"/>
    <n v="120"/>
    <n v="120"/>
    <x v="1"/>
    <s v="Pausé / TEMPO"/>
    <m/>
    <m/>
    <n v="0"/>
  </r>
  <r>
    <x v="48"/>
    <x v="10"/>
    <n v="3"/>
    <n v="0"/>
    <n v="1"/>
    <n v="0"/>
    <n v="6"/>
    <n v="5.5"/>
    <n v="2"/>
    <x v="7"/>
    <n v="80"/>
    <n v="80"/>
    <n v="180"/>
    <n v="180"/>
    <x v="1"/>
    <s v="Pausé / TEMPO"/>
    <m/>
    <m/>
    <n v="0"/>
  </r>
  <r>
    <x v="48"/>
    <x v="10"/>
    <n v="3"/>
    <n v="0"/>
    <n v="1"/>
    <n v="0"/>
    <n v="6.5"/>
    <n v="6"/>
    <n v="2"/>
    <x v="7"/>
    <n v="90"/>
    <n v="90"/>
    <n v="180"/>
    <n v="180"/>
    <x v="1"/>
    <s v="Pausé / TEMPO"/>
    <m/>
    <m/>
    <n v="0"/>
  </r>
  <r>
    <x v="48"/>
    <x v="10"/>
    <n v="3"/>
    <n v="0"/>
    <n v="1"/>
    <n v="0"/>
    <n v="7.5"/>
    <n v="6.5"/>
    <n v="2"/>
    <x v="7"/>
    <n v="100"/>
    <n v="100"/>
    <n v="180"/>
    <n v="180"/>
    <x v="1"/>
    <s v="Pausé / TEMPO"/>
    <m/>
    <m/>
    <n v="0"/>
  </r>
  <r>
    <x v="48"/>
    <x v="31"/>
    <n v="1"/>
    <n v="0"/>
    <n v="1"/>
    <n v="0"/>
    <n v="6"/>
    <n v="7"/>
    <n v="12"/>
    <x v="0"/>
    <n v="12"/>
    <n v="12"/>
    <n v="90"/>
    <n v="90"/>
    <x v="1"/>
    <m/>
    <m/>
    <m/>
    <n v="0"/>
  </r>
  <r>
    <x v="48"/>
    <x v="31"/>
    <n v="1"/>
    <n v="0"/>
    <n v="1"/>
    <n v="0"/>
    <n v="6.5"/>
    <n v="6.5"/>
    <n v="10"/>
    <x v="2"/>
    <n v="12"/>
    <n v="12"/>
    <n v="90"/>
    <n v="90"/>
    <x v="1"/>
    <m/>
    <m/>
    <m/>
    <n v="0"/>
  </r>
  <r>
    <x v="48"/>
    <x v="31"/>
    <n v="1"/>
    <n v="0"/>
    <n v="1"/>
    <n v="0"/>
    <n v="7.5"/>
    <n v="7.5"/>
    <n v="10"/>
    <x v="2"/>
    <n v="14"/>
    <n v="14"/>
    <n v="90"/>
    <n v="90"/>
    <x v="1"/>
    <m/>
    <m/>
    <m/>
    <n v="0"/>
  </r>
  <r>
    <x v="48"/>
    <x v="31"/>
    <n v="1"/>
    <n v="0"/>
    <n v="1"/>
    <n v="0"/>
    <n v="8.5"/>
    <n v="7"/>
    <n v="5"/>
    <x v="3"/>
    <n v="16"/>
    <n v="16"/>
    <n v="120"/>
    <n v="120"/>
    <x v="1"/>
    <m/>
    <m/>
    <m/>
    <n v="0"/>
  </r>
  <r>
    <x v="48"/>
    <x v="32"/>
    <n v="1"/>
    <n v="0"/>
    <n v="1"/>
    <n v="0"/>
    <n v="6"/>
    <n v="6.5"/>
    <n v="12"/>
    <x v="0"/>
    <n v="45"/>
    <n v="45"/>
    <n v="90"/>
    <n v="90"/>
    <x v="1"/>
    <m/>
    <m/>
    <m/>
    <n v="0"/>
  </r>
  <r>
    <x v="48"/>
    <x v="32"/>
    <n v="1"/>
    <n v="0"/>
    <n v="1"/>
    <n v="0"/>
    <n v="7"/>
    <n v="7.5"/>
    <n v="10"/>
    <x v="2"/>
    <n v="52"/>
    <n v="52"/>
    <n v="90"/>
    <n v="90"/>
    <x v="1"/>
    <m/>
    <m/>
    <m/>
    <n v="0"/>
  </r>
  <r>
    <x v="48"/>
    <x v="32"/>
    <n v="1"/>
    <n v="0"/>
    <n v="1"/>
    <n v="0"/>
    <n v="8"/>
    <n v="8.5"/>
    <n v="8"/>
    <x v="1"/>
    <n v="52"/>
    <n v="52"/>
    <n v="90"/>
    <n v="90"/>
    <x v="1"/>
    <m/>
    <m/>
    <m/>
    <n v="0"/>
  </r>
  <r>
    <x v="48"/>
    <x v="32"/>
    <n v="1"/>
    <n v="0"/>
    <n v="1"/>
    <n v="0"/>
    <n v="8.5"/>
    <n v="9"/>
    <n v="6"/>
    <x v="5"/>
    <n v="59"/>
    <n v="59"/>
    <n v="120"/>
    <n v="120"/>
    <x v="1"/>
    <m/>
    <m/>
    <m/>
    <n v="0"/>
  </r>
  <r>
    <x v="48"/>
    <x v="33"/>
    <n v="1"/>
    <n v="0"/>
    <n v="1"/>
    <n v="0"/>
    <n v="6"/>
    <n v="0"/>
    <n v="12"/>
    <x v="0"/>
    <n v="14"/>
    <n v="14"/>
    <n v="10"/>
    <n v="10"/>
    <x v="1"/>
    <s v="SUPER7"/>
    <m/>
    <m/>
    <n v="0"/>
  </r>
  <r>
    <x v="48"/>
    <x v="34"/>
    <n v="1"/>
    <n v="0"/>
    <n v="1"/>
    <n v="0"/>
    <n v="6"/>
    <n v="0"/>
    <n v="12"/>
    <x v="0"/>
    <n v="14"/>
    <n v="14"/>
    <n v="90"/>
    <n v="90"/>
    <x v="1"/>
    <s v="SUPER7"/>
    <m/>
    <m/>
    <n v="0"/>
  </r>
  <r>
    <x v="48"/>
    <x v="33"/>
    <n v="1"/>
    <n v="0"/>
    <n v="1"/>
    <n v="0"/>
    <n v="8"/>
    <n v="0"/>
    <n v="11"/>
    <x v="11"/>
    <n v="16.3"/>
    <n v="16.3"/>
    <n v="10"/>
    <n v="10"/>
    <x v="1"/>
    <s v="SUPER7"/>
    <m/>
    <m/>
    <n v="0"/>
  </r>
  <r>
    <x v="48"/>
    <x v="34"/>
    <n v="1"/>
    <n v="0"/>
    <n v="1"/>
    <n v="0"/>
    <n v="8"/>
    <n v="0"/>
    <n v="11"/>
    <x v="11"/>
    <n v="18"/>
    <n v="18"/>
    <n v="90"/>
    <n v="90"/>
    <x v="1"/>
    <s v="SUPER7"/>
    <m/>
    <m/>
    <n v="0"/>
  </r>
  <r>
    <x v="48"/>
    <x v="33"/>
    <n v="1"/>
    <n v="0"/>
    <n v="1"/>
    <n v="0"/>
    <n v="8"/>
    <n v="0"/>
    <n v="10"/>
    <x v="2"/>
    <n v="18"/>
    <n v="18"/>
    <n v="10"/>
    <n v="10"/>
    <x v="1"/>
    <s v="SUPER7"/>
    <m/>
    <m/>
    <n v="0"/>
  </r>
  <r>
    <x v="48"/>
    <x v="34"/>
    <n v="1"/>
    <n v="0"/>
    <n v="1"/>
    <n v="0"/>
    <n v="8"/>
    <n v="0"/>
    <n v="10"/>
    <x v="2"/>
    <n v="20.3"/>
    <n v="20.3"/>
    <n v="1"/>
    <n v="1"/>
    <x v="1"/>
    <s v="SUPER7"/>
    <m/>
    <m/>
    <n v="0"/>
  </r>
  <r>
    <x v="49"/>
    <x v="4"/>
    <n v="1"/>
    <n v="0"/>
    <n v="1"/>
    <n v="0"/>
    <n v="5"/>
    <n v="5"/>
    <n v="7"/>
    <x v="10"/>
    <n v="45"/>
    <n v="50"/>
    <n v="90"/>
    <n v="90"/>
    <x v="1"/>
    <s v="Sumo"/>
    <m/>
    <m/>
    <n v="0"/>
  </r>
  <r>
    <x v="49"/>
    <x v="4"/>
    <n v="1"/>
    <n v="0"/>
    <n v="1"/>
    <n v="0"/>
    <n v="5"/>
    <n v="5"/>
    <n v="5"/>
    <x v="3"/>
    <n v="65"/>
    <n v="65"/>
    <n v="120"/>
    <n v="120"/>
    <x v="1"/>
    <s v="Sumo"/>
    <m/>
    <m/>
    <n v="0"/>
  </r>
  <r>
    <x v="49"/>
    <x v="4"/>
    <n v="1"/>
    <n v="0"/>
    <n v="1"/>
    <n v="0"/>
    <n v="5"/>
    <n v="5"/>
    <n v="4"/>
    <x v="8"/>
    <n v="85"/>
    <n v="85"/>
    <n v="120"/>
    <n v="120"/>
    <x v="1"/>
    <s v="Sumo"/>
    <m/>
    <m/>
    <n v="0"/>
  </r>
  <r>
    <x v="49"/>
    <x v="4"/>
    <n v="1"/>
    <n v="0"/>
    <n v="1"/>
    <n v="0"/>
    <n v="6"/>
    <n v="5.5"/>
    <n v="3"/>
    <x v="6"/>
    <n v="95"/>
    <n v="95"/>
    <n v="180"/>
    <n v="180"/>
    <x v="1"/>
    <s v="Sumo"/>
    <m/>
    <m/>
    <n v="0"/>
  </r>
  <r>
    <x v="49"/>
    <x v="4"/>
    <n v="1"/>
    <n v="0"/>
    <n v="1"/>
    <n v="0"/>
    <n v="6.5"/>
    <n v="6"/>
    <n v="2"/>
    <x v="7"/>
    <n v="105"/>
    <n v="105"/>
    <n v="180"/>
    <n v="180"/>
    <x v="1"/>
    <s v="Sumo"/>
    <m/>
    <m/>
    <n v="0"/>
  </r>
  <r>
    <x v="49"/>
    <x v="4"/>
    <n v="1"/>
    <n v="0"/>
    <n v="1"/>
    <n v="0"/>
    <n v="7.5"/>
    <n v="7"/>
    <n v="7"/>
    <x v="10"/>
    <n v="90"/>
    <n v="90"/>
    <n v="180"/>
    <n v="180"/>
    <x v="1"/>
    <s v="Sumo"/>
    <m/>
    <m/>
    <n v="0"/>
  </r>
  <r>
    <x v="49"/>
    <x v="4"/>
    <n v="1"/>
    <n v="0"/>
    <n v="1"/>
    <n v="0"/>
    <n v="7"/>
    <n v="6.5"/>
    <n v="5"/>
    <x v="3"/>
    <n v="100"/>
    <n v="100"/>
    <n v="180"/>
    <n v="180"/>
    <x v="1"/>
    <s v="Sumo"/>
    <m/>
    <m/>
    <n v="0"/>
  </r>
  <r>
    <x v="49"/>
    <x v="4"/>
    <n v="1"/>
    <n v="0"/>
    <n v="1"/>
    <n v="0"/>
    <n v="7"/>
    <n v="7"/>
    <n v="1"/>
    <x v="9"/>
    <n v="110"/>
    <n v="110"/>
    <n v="180"/>
    <n v="180"/>
    <x v="1"/>
    <s v="Sumo"/>
    <m/>
    <m/>
    <n v="0"/>
  </r>
  <r>
    <x v="49"/>
    <x v="0"/>
    <n v="1"/>
    <n v="0"/>
    <n v="1"/>
    <n v="0"/>
    <n v="5"/>
    <n v="5"/>
    <n v="3"/>
    <x v="6"/>
    <n v="25"/>
    <n v="25"/>
    <n v="90"/>
    <n v="90"/>
    <x v="1"/>
    <s v="SPOTTO"/>
    <m/>
    <m/>
    <n v="20"/>
  </r>
  <r>
    <x v="49"/>
    <x v="0"/>
    <n v="1"/>
    <n v="0"/>
    <n v="1"/>
    <n v="0"/>
    <n v="5.5"/>
    <n v="5"/>
    <n v="3"/>
    <x v="6"/>
    <n v="35"/>
    <n v="35"/>
    <n v="120"/>
    <n v="120"/>
    <x v="1"/>
    <s v="SPOTTO"/>
    <m/>
    <m/>
    <n v="20"/>
  </r>
  <r>
    <x v="49"/>
    <x v="0"/>
    <n v="1"/>
    <n v="0"/>
    <n v="1"/>
    <n v="0"/>
    <n v="6.5"/>
    <n v="5.5"/>
    <n v="3"/>
    <x v="6"/>
    <n v="45"/>
    <n v="45"/>
    <n v="120"/>
    <n v="120"/>
    <x v="1"/>
    <s v="SPOTTO"/>
    <m/>
    <m/>
    <n v="20"/>
  </r>
  <r>
    <x v="49"/>
    <x v="0"/>
    <n v="1"/>
    <n v="0"/>
    <n v="1"/>
    <n v="0"/>
    <n v="7"/>
    <n v="6.5"/>
    <n v="3"/>
    <x v="6"/>
    <n v="50"/>
    <n v="50"/>
    <n v="120"/>
    <n v="120"/>
    <x v="1"/>
    <s v="SPOTTO"/>
    <m/>
    <m/>
    <n v="20"/>
  </r>
  <r>
    <x v="49"/>
    <x v="0"/>
    <n v="1"/>
    <n v="0"/>
    <n v="1"/>
    <n v="0"/>
    <n v="8"/>
    <n v="7"/>
    <n v="3"/>
    <x v="6"/>
    <n v="55"/>
    <n v="55"/>
    <n v="180"/>
    <n v="180"/>
    <x v="1"/>
    <s v="SPOTTO"/>
    <m/>
    <m/>
    <n v="20"/>
  </r>
  <r>
    <x v="49"/>
    <x v="35"/>
    <n v="1"/>
    <n v="0"/>
    <n v="1"/>
    <n v="0"/>
    <n v="9"/>
    <n v="8.5"/>
    <n v="3"/>
    <x v="6"/>
    <n v="1"/>
    <n v="1"/>
    <n v="90"/>
    <n v="90"/>
    <x v="1"/>
    <m/>
    <m/>
    <m/>
    <n v="0"/>
  </r>
  <r>
    <x v="49"/>
    <x v="35"/>
    <n v="1"/>
    <n v="0"/>
    <n v="1"/>
    <n v="0"/>
    <n v="9"/>
    <n v="9"/>
    <n v="3"/>
    <x v="6"/>
    <n v="1"/>
    <n v="1"/>
    <n v="90"/>
    <n v="90"/>
    <x v="1"/>
    <m/>
    <m/>
    <m/>
    <n v="0"/>
  </r>
  <r>
    <x v="49"/>
    <x v="35"/>
    <n v="1"/>
    <n v="0"/>
    <n v="1"/>
    <n v="0"/>
    <n v="9"/>
    <n v="10"/>
    <n v="3"/>
    <x v="6"/>
    <n v="1"/>
    <n v="1"/>
    <n v="90"/>
    <n v="90"/>
    <x v="1"/>
    <m/>
    <m/>
    <m/>
    <n v="0"/>
  </r>
  <r>
    <x v="49"/>
    <x v="35"/>
    <n v="1"/>
    <n v="0"/>
    <n v="1"/>
    <n v="0"/>
    <n v="9"/>
    <n v="10"/>
    <n v="3"/>
    <x v="9"/>
    <n v="1"/>
    <n v="1"/>
    <n v="120"/>
    <n v="120"/>
    <x v="1"/>
    <m/>
    <m/>
    <m/>
    <n v="0"/>
  </r>
  <r>
    <x v="49"/>
    <x v="36"/>
    <n v="1"/>
    <n v="0"/>
    <n v="1"/>
    <n v="0"/>
    <n v="6"/>
    <n v="5"/>
    <n v="13"/>
    <x v="13"/>
    <n v="18"/>
    <n v="18"/>
    <n v="10"/>
    <n v="10"/>
    <x v="1"/>
    <s v="SUPER7"/>
    <m/>
    <m/>
    <n v="0"/>
  </r>
  <r>
    <x v="49"/>
    <x v="37"/>
    <n v="1"/>
    <n v="0"/>
    <n v="1"/>
    <n v="0"/>
    <n v="6"/>
    <n v="5"/>
    <n v="13"/>
    <x v="13"/>
    <n v="18"/>
    <n v="18"/>
    <n v="90"/>
    <n v="90"/>
    <x v="1"/>
    <s v="SUPER7"/>
    <m/>
    <m/>
    <n v="0"/>
  </r>
  <r>
    <x v="49"/>
    <x v="36"/>
    <n v="1"/>
    <n v="0"/>
    <n v="1"/>
    <n v="0"/>
    <n v="7"/>
    <n v="5"/>
    <n v="13"/>
    <x v="13"/>
    <n v="18"/>
    <n v="18"/>
    <n v="10"/>
    <n v="10"/>
    <x v="1"/>
    <s v="SUPER7"/>
    <m/>
    <m/>
    <n v="0"/>
  </r>
  <r>
    <x v="49"/>
    <x v="37"/>
    <n v="1"/>
    <n v="0"/>
    <n v="1"/>
    <n v="0"/>
    <n v="7"/>
    <n v="5"/>
    <n v="13"/>
    <x v="13"/>
    <n v="18"/>
    <n v="18"/>
    <n v="90"/>
    <n v="90"/>
    <x v="1"/>
    <s v="SUPER7"/>
    <m/>
    <m/>
    <n v="0"/>
  </r>
  <r>
    <x v="49"/>
    <x v="36"/>
    <n v="1"/>
    <n v="0"/>
    <n v="1"/>
    <n v="0"/>
    <n v="8"/>
    <n v="5"/>
    <n v="6"/>
    <x v="5"/>
    <n v="23"/>
    <n v="25"/>
    <n v="10"/>
    <n v="10"/>
    <x v="1"/>
    <s v="SUPER7"/>
    <m/>
    <m/>
    <n v="0"/>
  </r>
  <r>
    <x v="49"/>
    <x v="37"/>
    <n v="1"/>
    <n v="0"/>
    <n v="1"/>
    <n v="0"/>
    <n v="8"/>
    <n v="5"/>
    <n v="6"/>
    <x v="5"/>
    <n v="23"/>
    <n v="25"/>
    <n v="1"/>
    <n v="1"/>
    <x v="1"/>
    <s v="SUPER7"/>
    <m/>
    <m/>
    <n v="0"/>
  </r>
  <r>
    <x v="50"/>
    <x v="10"/>
    <n v="1"/>
    <n v="0"/>
    <n v="1"/>
    <n v="0"/>
    <n v="5"/>
    <n v="5"/>
    <n v="7"/>
    <x v="10"/>
    <n v="70"/>
    <n v="70"/>
    <n v="90"/>
    <n v="90"/>
    <x v="1"/>
    <m/>
    <m/>
    <m/>
    <n v="0"/>
  </r>
  <r>
    <x v="50"/>
    <x v="10"/>
    <n v="1"/>
    <n v="0"/>
    <n v="1"/>
    <n v="0"/>
    <n v="6"/>
    <n v="6"/>
    <n v="5"/>
    <x v="3"/>
    <n v="90"/>
    <n v="90"/>
    <n v="120"/>
    <n v="120"/>
    <x v="1"/>
    <m/>
    <m/>
    <m/>
    <n v="0"/>
  </r>
  <r>
    <x v="50"/>
    <x v="10"/>
    <n v="1"/>
    <n v="0"/>
    <n v="1"/>
    <n v="0"/>
    <n v="7"/>
    <n v="7"/>
    <n v="4"/>
    <x v="8"/>
    <n v="100"/>
    <n v="100"/>
    <n v="180"/>
    <n v="180"/>
    <x v="1"/>
    <m/>
    <m/>
    <m/>
    <n v="0"/>
  </r>
  <r>
    <x v="50"/>
    <x v="10"/>
    <n v="1"/>
    <n v="0"/>
    <n v="1"/>
    <n v="0"/>
    <n v="7"/>
    <n v="8"/>
    <n v="3"/>
    <x v="6"/>
    <n v="110"/>
    <n v="110"/>
    <n v="180"/>
    <n v="180"/>
    <x v="1"/>
    <m/>
    <m/>
    <m/>
    <n v="0"/>
  </r>
  <r>
    <x v="50"/>
    <x v="10"/>
    <n v="1"/>
    <n v="0"/>
    <n v="1"/>
    <n v="0"/>
    <n v="8"/>
    <n v="8"/>
    <n v="5"/>
    <x v="3"/>
    <n v="95"/>
    <n v="95"/>
    <n v="180"/>
    <n v="180"/>
    <x v="1"/>
    <m/>
    <m/>
    <m/>
    <n v="0"/>
  </r>
  <r>
    <x v="50"/>
    <x v="10"/>
    <n v="1"/>
    <n v="0"/>
    <n v="1"/>
    <n v="0"/>
    <n v="8"/>
    <n v="8.5"/>
    <n v="5"/>
    <x v="3"/>
    <n v="95"/>
    <n v="95"/>
    <n v="180"/>
    <n v="180"/>
    <x v="1"/>
    <m/>
    <m/>
    <m/>
    <n v="0"/>
  </r>
  <r>
    <x v="50"/>
    <x v="10"/>
    <n v="1"/>
    <n v="0"/>
    <n v="1"/>
    <n v="0"/>
    <n v="8"/>
    <n v="8"/>
    <n v="5"/>
    <x v="3"/>
    <n v="75"/>
    <n v="75"/>
    <n v="180"/>
    <n v="180"/>
    <x v="1"/>
    <m/>
    <m/>
    <m/>
    <n v="0"/>
  </r>
  <r>
    <x v="50"/>
    <x v="10"/>
    <n v="1"/>
    <n v="0"/>
    <n v="1"/>
    <n v="0"/>
    <n v="8"/>
    <n v="8"/>
    <n v="5"/>
    <x v="3"/>
    <n v="75"/>
    <n v="75"/>
    <n v="300"/>
    <n v="300"/>
    <x v="1"/>
    <m/>
    <m/>
    <m/>
    <n v="0"/>
  </r>
  <r>
    <x v="50"/>
    <x v="0"/>
    <n v="1"/>
    <n v="3"/>
    <n v="1"/>
    <n v="0"/>
    <n v="5"/>
    <n v="5"/>
    <n v="5"/>
    <x v="3"/>
    <n v="40"/>
    <n v="40"/>
    <n v="90"/>
    <n v="90"/>
    <x v="1"/>
    <s v="Pausé / TEMPO"/>
    <m/>
    <m/>
    <n v="20"/>
  </r>
  <r>
    <x v="50"/>
    <x v="0"/>
    <n v="1"/>
    <n v="3"/>
    <n v="1"/>
    <n v="0"/>
    <n v="5"/>
    <n v="5"/>
    <n v="1"/>
    <x v="9"/>
    <n v="47.5"/>
    <n v="47.5"/>
    <n v="120"/>
    <n v="120"/>
    <x v="1"/>
    <s v="Pausé / TEMPO"/>
    <m/>
    <m/>
    <n v="20"/>
  </r>
  <r>
    <x v="50"/>
    <x v="0"/>
    <n v="1"/>
    <n v="3"/>
    <n v="1"/>
    <n v="0"/>
    <n v="6"/>
    <n v="5"/>
    <n v="1"/>
    <x v="9"/>
    <n v="52.5"/>
    <n v="50"/>
    <n v="120"/>
    <n v="120"/>
    <x v="1"/>
    <s v="Pausé / TEMPO"/>
    <m/>
    <m/>
    <n v="20"/>
  </r>
  <r>
    <x v="50"/>
    <x v="0"/>
    <n v="1"/>
    <n v="3"/>
    <n v="1"/>
    <n v="0"/>
    <n v="6"/>
    <n v="5.5"/>
    <n v="1"/>
    <x v="9"/>
    <n v="55"/>
    <n v="55"/>
    <n v="180"/>
    <n v="180"/>
    <x v="1"/>
    <s v="Pausé / TEMPO"/>
    <m/>
    <m/>
    <n v="20"/>
  </r>
  <r>
    <x v="50"/>
    <x v="0"/>
    <n v="1"/>
    <n v="3"/>
    <n v="1"/>
    <n v="0"/>
    <n v="7"/>
    <n v="6"/>
    <n v="1"/>
    <x v="9"/>
    <n v="57.5"/>
    <n v="57.5"/>
    <n v="180"/>
    <n v="180"/>
    <x v="1"/>
    <s v="Pausé / TEMPO"/>
    <m/>
    <m/>
    <n v="20"/>
  </r>
  <r>
    <x v="50"/>
    <x v="11"/>
    <n v="1"/>
    <n v="0"/>
    <n v="1"/>
    <n v="0"/>
    <n v="7"/>
    <n v="7"/>
    <n v="12"/>
    <x v="0"/>
    <n v="63"/>
    <n v="63"/>
    <n v="90"/>
    <n v="90"/>
    <x v="1"/>
    <m/>
    <m/>
    <m/>
    <n v="0"/>
  </r>
  <r>
    <x v="50"/>
    <x v="11"/>
    <n v="1"/>
    <n v="0"/>
    <n v="1"/>
    <n v="0"/>
    <n v="8"/>
    <n v="8"/>
    <n v="12"/>
    <x v="0"/>
    <n v="63"/>
    <n v="63"/>
    <n v="90"/>
    <n v="90"/>
    <x v="1"/>
    <m/>
    <m/>
    <m/>
    <n v="0"/>
  </r>
  <r>
    <x v="50"/>
    <x v="11"/>
    <n v="1"/>
    <n v="0"/>
    <n v="1"/>
    <n v="0"/>
    <n v="9"/>
    <n v="9.5"/>
    <n v="12"/>
    <x v="0"/>
    <n v="63"/>
    <n v="63"/>
    <n v="90"/>
    <n v="90"/>
    <x v="1"/>
    <m/>
    <m/>
    <m/>
    <n v="0"/>
  </r>
  <r>
    <x v="50"/>
    <x v="11"/>
    <n v="1"/>
    <n v="0"/>
    <n v="1"/>
    <n v="0"/>
    <n v="8"/>
    <n v="9.5"/>
    <n v="11"/>
    <x v="11"/>
    <n v="63"/>
    <n v="63"/>
    <n v="120"/>
    <n v="120"/>
    <x v="1"/>
    <m/>
    <m/>
    <m/>
    <n v="0"/>
  </r>
  <r>
    <x v="50"/>
    <x v="18"/>
    <n v="1"/>
    <n v="0"/>
    <n v="1"/>
    <n v="0"/>
    <n v="7"/>
    <n v="7"/>
    <n v="12"/>
    <x v="0"/>
    <n v="29"/>
    <n v="29"/>
    <n v="90"/>
    <n v="90"/>
    <x v="1"/>
    <m/>
    <m/>
    <m/>
    <n v="0"/>
  </r>
  <r>
    <x v="50"/>
    <x v="18"/>
    <n v="1"/>
    <n v="0"/>
    <n v="1"/>
    <n v="0"/>
    <n v="8"/>
    <n v="7"/>
    <n v="11"/>
    <x v="11"/>
    <n v="29"/>
    <n v="29"/>
    <n v="90"/>
    <n v="90"/>
    <x v="1"/>
    <m/>
    <m/>
    <m/>
    <n v="0"/>
  </r>
  <r>
    <x v="50"/>
    <x v="18"/>
    <n v="1"/>
    <n v="0"/>
    <n v="1"/>
    <n v="0"/>
    <n v="8"/>
    <n v="6"/>
    <n v="9"/>
    <x v="12"/>
    <n v="29"/>
    <n v="29"/>
    <n v="90"/>
    <n v="90"/>
    <x v="1"/>
    <m/>
    <m/>
    <m/>
    <n v="0"/>
  </r>
  <r>
    <x v="50"/>
    <x v="18"/>
    <n v="1"/>
    <n v="0"/>
    <n v="1"/>
    <n v="0"/>
    <n v="9"/>
    <n v="7"/>
    <n v="9"/>
    <x v="12"/>
    <n v="29"/>
    <n v="29"/>
    <n v="1"/>
    <n v="1"/>
    <x v="1"/>
    <m/>
    <m/>
    <m/>
    <n v="0"/>
  </r>
  <r>
    <x v="51"/>
    <x v="0"/>
    <n v="1"/>
    <n v="0"/>
    <n v="1"/>
    <n v="0"/>
    <n v="5"/>
    <n v="5"/>
    <n v="5"/>
    <x v="3"/>
    <n v="30"/>
    <n v="30"/>
    <n v="90"/>
    <n v="90"/>
    <x v="1"/>
    <m/>
    <m/>
    <m/>
    <n v="20"/>
  </r>
  <r>
    <x v="51"/>
    <x v="0"/>
    <n v="1"/>
    <n v="0"/>
    <n v="1"/>
    <n v="0"/>
    <n v="6"/>
    <n v="5"/>
    <n v="4"/>
    <x v="8"/>
    <n v="40"/>
    <n v="40"/>
    <n v="120"/>
    <n v="120"/>
    <x v="1"/>
    <m/>
    <m/>
    <m/>
    <n v="20"/>
  </r>
  <r>
    <x v="51"/>
    <x v="0"/>
    <n v="1"/>
    <n v="0"/>
    <n v="1"/>
    <n v="0"/>
    <n v="7"/>
    <n v="5.5"/>
    <n v="3"/>
    <x v="6"/>
    <n v="50"/>
    <n v="50"/>
    <n v="120"/>
    <n v="120"/>
    <x v="1"/>
    <m/>
    <m/>
    <m/>
    <n v="20"/>
  </r>
  <r>
    <x v="51"/>
    <x v="0"/>
    <n v="1"/>
    <n v="0"/>
    <n v="1"/>
    <n v="0"/>
    <n v="7.5"/>
    <n v="6"/>
    <n v="2"/>
    <x v="7"/>
    <n v="57.5"/>
    <n v="57.5"/>
    <n v="120"/>
    <n v="120"/>
    <x v="1"/>
    <m/>
    <m/>
    <m/>
    <n v="20"/>
  </r>
  <r>
    <x v="51"/>
    <x v="0"/>
    <n v="1"/>
    <n v="0"/>
    <n v="1"/>
    <n v="0"/>
    <n v="6.5"/>
    <n v="7"/>
    <n v="5"/>
    <x v="3"/>
    <n v="52.5"/>
    <n v="52.5"/>
    <n v="180"/>
    <n v="180"/>
    <x v="1"/>
    <m/>
    <m/>
    <m/>
    <n v="20"/>
  </r>
  <r>
    <x v="51"/>
    <x v="0"/>
    <n v="1"/>
    <n v="0"/>
    <n v="1"/>
    <n v="0"/>
    <n v="7.5"/>
    <n v="7.5"/>
    <n v="5"/>
    <x v="3"/>
    <n v="52.5"/>
    <n v="52.5"/>
    <n v="180"/>
    <n v="180"/>
    <x v="1"/>
    <m/>
    <m/>
    <m/>
    <n v="20"/>
  </r>
  <r>
    <x v="51"/>
    <x v="0"/>
    <n v="1"/>
    <n v="0"/>
    <n v="1"/>
    <n v="0"/>
    <n v="8.5"/>
    <n v="8.5"/>
    <n v="1"/>
    <x v="9"/>
    <m/>
    <n v="67.5"/>
    <n v="180"/>
    <n v="180"/>
    <x v="1"/>
    <m/>
    <m/>
    <m/>
    <n v="20"/>
  </r>
  <r>
    <x v="51"/>
    <x v="4"/>
    <n v="1"/>
    <n v="0"/>
    <n v="1"/>
    <n v="0"/>
    <n v="5"/>
    <n v="6"/>
    <n v="10"/>
    <x v="2"/>
    <n v="50"/>
    <n v="50"/>
    <n v="90"/>
    <n v="90"/>
    <x v="1"/>
    <s v="RDL"/>
    <m/>
    <m/>
    <n v="0"/>
  </r>
  <r>
    <x v="51"/>
    <x v="4"/>
    <n v="1"/>
    <n v="0"/>
    <n v="1"/>
    <n v="0"/>
    <n v="6.5"/>
    <n v="7"/>
    <n v="8"/>
    <x v="1"/>
    <n v="70"/>
    <n v="70"/>
    <n v="120"/>
    <n v="120"/>
    <x v="1"/>
    <s v="RDL"/>
    <m/>
    <m/>
    <n v="0"/>
  </r>
  <r>
    <x v="51"/>
    <x v="4"/>
    <n v="1"/>
    <n v="0"/>
    <n v="1"/>
    <n v="0"/>
    <n v="8"/>
    <n v="8"/>
    <n v="6"/>
    <x v="5"/>
    <n v="80"/>
    <n v="80"/>
    <n v="120"/>
    <n v="120"/>
    <x v="1"/>
    <s v="RDL"/>
    <m/>
    <m/>
    <n v="0"/>
  </r>
  <r>
    <x v="51"/>
    <x v="4"/>
    <n v="1"/>
    <n v="0"/>
    <n v="1"/>
    <n v="0"/>
    <n v="7"/>
    <n v="7"/>
    <n v="7"/>
    <x v="10"/>
    <n v="95"/>
    <n v="95"/>
    <n v="120"/>
    <n v="120"/>
    <x v="1"/>
    <s v="Tradi"/>
    <m/>
    <m/>
    <n v="0"/>
  </r>
  <r>
    <x v="51"/>
    <x v="4"/>
    <n v="1"/>
    <n v="0"/>
    <n v="1"/>
    <n v="0"/>
    <n v="7.5"/>
    <n v="7.5"/>
    <n v="5"/>
    <x v="3"/>
    <n v="105"/>
    <n v="105"/>
    <n v="180"/>
    <n v="180"/>
    <x v="1"/>
    <s v="Tradi"/>
    <m/>
    <m/>
    <n v="0"/>
  </r>
  <r>
    <x v="51"/>
    <x v="4"/>
    <n v="1"/>
    <n v="0"/>
    <n v="1"/>
    <n v="0"/>
    <n v="8.5"/>
    <n v="8"/>
    <n v="4"/>
    <x v="8"/>
    <n v="115"/>
    <n v="115"/>
    <n v="300"/>
    <n v="300"/>
    <x v="1"/>
    <s v="Tradi"/>
    <m/>
    <m/>
    <n v="0"/>
  </r>
  <r>
    <x v="51"/>
    <x v="1"/>
    <n v="1"/>
    <n v="0"/>
    <n v="1"/>
    <n v="0"/>
    <n v="7"/>
    <n v="7"/>
    <n v="12"/>
    <x v="0"/>
    <n v="39"/>
    <n v="39"/>
    <n v="90"/>
    <n v="90"/>
    <x v="1"/>
    <m/>
    <m/>
    <m/>
    <n v="0"/>
  </r>
  <r>
    <x v="51"/>
    <x v="1"/>
    <n v="1"/>
    <n v="0"/>
    <n v="1"/>
    <n v="0"/>
    <n v="8"/>
    <n v="8"/>
    <n v="12"/>
    <x v="0"/>
    <n v="39"/>
    <n v="39"/>
    <n v="90"/>
    <n v="90"/>
    <x v="1"/>
    <m/>
    <m/>
    <m/>
    <n v="0"/>
  </r>
  <r>
    <x v="51"/>
    <x v="1"/>
    <n v="1"/>
    <n v="0"/>
    <n v="1"/>
    <n v="0"/>
    <n v="9"/>
    <n v="8.5"/>
    <n v="10"/>
    <x v="2"/>
    <n v="45"/>
    <n v="45"/>
    <n v="90"/>
    <n v="90"/>
    <x v="1"/>
    <m/>
    <m/>
    <m/>
    <n v="0"/>
  </r>
  <r>
    <x v="51"/>
    <x v="1"/>
    <n v="1"/>
    <n v="0"/>
    <n v="1"/>
    <n v="0"/>
    <n v="9.5"/>
    <n v="9"/>
    <n v="10"/>
    <x v="2"/>
    <n v="45"/>
    <n v="45"/>
    <n v="120"/>
    <n v="120"/>
    <x v="1"/>
    <m/>
    <m/>
    <m/>
    <n v="0"/>
  </r>
  <r>
    <x v="51"/>
    <x v="14"/>
    <n v="1"/>
    <n v="0"/>
    <n v="1"/>
    <n v="0"/>
    <n v="7"/>
    <n v="7"/>
    <n v="12"/>
    <x v="0"/>
    <n v="18"/>
    <n v="18"/>
    <n v="90"/>
    <n v="90"/>
    <x v="1"/>
    <m/>
    <m/>
    <m/>
    <n v="0"/>
  </r>
  <r>
    <x v="51"/>
    <x v="14"/>
    <n v="1"/>
    <n v="0"/>
    <n v="1"/>
    <n v="0"/>
    <n v="8"/>
    <n v="8"/>
    <n v="12"/>
    <x v="0"/>
    <n v="18"/>
    <n v="18"/>
    <n v="90"/>
    <n v="90"/>
    <x v="1"/>
    <m/>
    <m/>
    <m/>
    <n v="0"/>
  </r>
  <r>
    <x v="51"/>
    <x v="14"/>
    <n v="1"/>
    <n v="0"/>
    <n v="1"/>
    <n v="0"/>
    <n v="9"/>
    <n v="8"/>
    <n v="10"/>
    <x v="2"/>
    <n v="18"/>
    <n v="18"/>
    <n v="90"/>
    <n v="90"/>
    <x v="1"/>
    <m/>
    <m/>
    <m/>
    <n v="0"/>
  </r>
  <r>
    <x v="51"/>
    <x v="14"/>
    <n v="1"/>
    <n v="0"/>
    <n v="1"/>
    <n v="0"/>
    <n v="9.5"/>
    <n v="8.5"/>
    <n v="10"/>
    <x v="2"/>
    <n v="18"/>
    <n v="18"/>
    <n v="1"/>
    <n v="1"/>
    <x v="1"/>
    <m/>
    <m/>
    <m/>
    <n v="0"/>
  </r>
  <r>
    <x v="52"/>
    <x v="10"/>
    <n v="3"/>
    <n v="0"/>
    <n v="1"/>
    <n v="0"/>
    <n v="5"/>
    <n v="5"/>
    <n v="2"/>
    <x v="7"/>
    <n v="55"/>
    <n v="55"/>
    <n v="90"/>
    <n v="90"/>
    <x v="1"/>
    <s v="Pausé / TEMPO"/>
    <m/>
    <m/>
    <n v="0"/>
  </r>
  <r>
    <x v="52"/>
    <x v="10"/>
    <n v="3"/>
    <n v="0"/>
    <n v="1"/>
    <n v="0"/>
    <n v="5"/>
    <n v="5"/>
    <n v="2"/>
    <x v="7"/>
    <n v="65"/>
    <n v="65"/>
    <n v="120"/>
    <n v="120"/>
    <x v="1"/>
    <s v="Pausé / TEMPO"/>
    <m/>
    <m/>
    <n v="0"/>
  </r>
  <r>
    <x v="52"/>
    <x v="10"/>
    <n v="3"/>
    <n v="0"/>
    <n v="1"/>
    <n v="0"/>
    <n v="5"/>
    <n v="5"/>
    <n v="2"/>
    <x v="7"/>
    <n v="75"/>
    <n v="75"/>
    <n v="120"/>
    <n v="120"/>
    <x v="1"/>
    <s v="Pausé / TEMPO"/>
    <m/>
    <m/>
    <n v="0"/>
  </r>
  <r>
    <x v="52"/>
    <x v="10"/>
    <n v="3"/>
    <n v="0"/>
    <n v="1"/>
    <n v="0"/>
    <n v="6"/>
    <n v="6"/>
    <n v="2"/>
    <x v="7"/>
    <n v="85"/>
    <n v="85"/>
    <n v="180"/>
    <n v="180"/>
    <x v="1"/>
    <s v="Pausé / TEMPO"/>
    <m/>
    <m/>
    <n v="0"/>
  </r>
  <r>
    <x v="52"/>
    <x v="10"/>
    <n v="3"/>
    <n v="0"/>
    <n v="1"/>
    <n v="0"/>
    <n v="6.5"/>
    <n v="7"/>
    <n v="2"/>
    <x v="7"/>
    <n v="95"/>
    <n v="95"/>
    <n v="180"/>
    <n v="180"/>
    <x v="1"/>
    <s v="Pausé / TEMPO"/>
    <m/>
    <m/>
    <n v="0"/>
  </r>
  <r>
    <x v="52"/>
    <x v="10"/>
    <n v="3"/>
    <n v="0"/>
    <n v="1"/>
    <n v="0"/>
    <n v="7.5"/>
    <n v="7.5"/>
    <n v="2"/>
    <x v="7"/>
    <n v="105"/>
    <n v="105"/>
    <n v="180"/>
    <n v="180"/>
    <x v="1"/>
    <s v="Pausé / TEMPO"/>
    <m/>
    <m/>
    <n v="0"/>
  </r>
  <r>
    <x v="52"/>
    <x v="31"/>
    <n v="1"/>
    <n v="0"/>
    <n v="1"/>
    <n v="0"/>
    <n v="6"/>
    <n v="7"/>
    <n v="12"/>
    <x v="0"/>
    <n v="12"/>
    <n v="12"/>
    <n v="90"/>
    <n v="90"/>
    <x v="1"/>
    <m/>
    <m/>
    <m/>
    <n v="0"/>
  </r>
  <r>
    <x v="52"/>
    <x v="31"/>
    <n v="1"/>
    <n v="0"/>
    <n v="1"/>
    <n v="0"/>
    <n v="6.5"/>
    <n v="7.5"/>
    <n v="10"/>
    <x v="2"/>
    <n v="14"/>
    <n v="14"/>
    <n v="90"/>
    <n v="90"/>
    <x v="1"/>
    <m/>
    <m/>
    <m/>
    <n v="0"/>
  </r>
  <r>
    <x v="52"/>
    <x v="31"/>
    <n v="1"/>
    <n v="0"/>
    <n v="1"/>
    <n v="0"/>
    <n v="7.5"/>
    <n v="8.5"/>
    <n v="10"/>
    <x v="2"/>
    <n v="14"/>
    <n v="14"/>
    <n v="90"/>
    <n v="90"/>
    <x v="1"/>
    <m/>
    <m/>
    <m/>
    <n v="0"/>
  </r>
  <r>
    <x v="52"/>
    <x v="31"/>
    <n v="1"/>
    <n v="0"/>
    <n v="1"/>
    <n v="0"/>
    <n v="8.5"/>
    <n v="9"/>
    <n v="5"/>
    <x v="3"/>
    <n v="16"/>
    <n v="16"/>
    <n v="120"/>
    <n v="120"/>
    <x v="1"/>
    <m/>
    <m/>
    <m/>
    <n v="0"/>
  </r>
  <r>
    <x v="52"/>
    <x v="32"/>
    <n v="1"/>
    <n v="0"/>
    <n v="1"/>
    <n v="0"/>
    <n v="6"/>
    <n v="7"/>
    <n v="12"/>
    <x v="0"/>
    <n v="45"/>
    <n v="45"/>
    <n v="90"/>
    <n v="90"/>
    <x v="1"/>
    <m/>
    <m/>
    <m/>
    <n v="0"/>
  </r>
  <r>
    <x v="52"/>
    <x v="32"/>
    <n v="1"/>
    <n v="0"/>
    <n v="1"/>
    <n v="0"/>
    <n v="7"/>
    <n v="7.5"/>
    <n v="11"/>
    <x v="11"/>
    <n v="45"/>
    <n v="45"/>
    <n v="90"/>
    <n v="90"/>
    <x v="1"/>
    <m/>
    <m/>
    <m/>
    <n v="0"/>
  </r>
  <r>
    <x v="52"/>
    <x v="32"/>
    <n v="1"/>
    <n v="0"/>
    <n v="1"/>
    <n v="0"/>
    <n v="8"/>
    <n v="8.5"/>
    <n v="9"/>
    <x v="12"/>
    <n v="52"/>
    <n v="52"/>
    <n v="90"/>
    <n v="90"/>
    <x v="1"/>
    <m/>
    <m/>
    <m/>
    <n v="0"/>
  </r>
  <r>
    <x v="52"/>
    <x v="32"/>
    <n v="1"/>
    <n v="0"/>
    <n v="1"/>
    <n v="0"/>
    <n v="8.5"/>
    <n v="10"/>
    <n v="7"/>
    <x v="5"/>
    <n v="59"/>
    <n v="59"/>
    <n v="120"/>
    <n v="120"/>
    <x v="1"/>
    <m/>
    <m/>
    <m/>
    <n v="0"/>
  </r>
  <r>
    <x v="52"/>
    <x v="33"/>
    <n v="1"/>
    <n v="0"/>
    <n v="1"/>
    <n v="0"/>
    <n v="6"/>
    <n v="5"/>
    <n v="12"/>
    <x v="0"/>
    <n v="14"/>
    <n v="14"/>
    <n v="10"/>
    <n v="10"/>
    <x v="1"/>
    <s v="SUPER7"/>
    <m/>
    <m/>
    <n v="0"/>
  </r>
  <r>
    <x v="52"/>
    <x v="34"/>
    <n v="1"/>
    <n v="0"/>
    <n v="1"/>
    <n v="0"/>
    <n v="6"/>
    <n v="5"/>
    <n v="12"/>
    <x v="0"/>
    <n v="18"/>
    <n v="18"/>
    <n v="90"/>
    <n v="90"/>
    <x v="1"/>
    <s v="SUPER7"/>
    <m/>
    <m/>
    <n v="0"/>
  </r>
  <r>
    <x v="52"/>
    <x v="33"/>
    <n v="1"/>
    <n v="0"/>
    <n v="1"/>
    <n v="0"/>
    <n v="8"/>
    <n v="6"/>
    <n v="12"/>
    <x v="0"/>
    <n v="18"/>
    <n v="18"/>
    <n v="10"/>
    <n v="10"/>
    <x v="1"/>
    <s v="SUPER7"/>
    <m/>
    <m/>
    <n v="0"/>
  </r>
  <r>
    <x v="52"/>
    <x v="34"/>
    <n v="1"/>
    <n v="0"/>
    <n v="1"/>
    <n v="0"/>
    <n v="9"/>
    <n v="5"/>
    <n v="12"/>
    <x v="0"/>
    <n v="23"/>
    <n v="18"/>
    <n v="90"/>
    <n v="90"/>
    <x v="1"/>
    <s v="SUPER7"/>
    <m/>
    <m/>
    <n v="0"/>
  </r>
  <r>
    <x v="52"/>
    <x v="33"/>
    <n v="1"/>
    <n v="0"/>
    <n v="1"/>
    <n v="0"/>
    <n v="9"/>
    <n v="7"/>
    <n v="12"/>
    <x v="0"/>
    <n v="23"/>
    <n v="23"/>
    <n v="10"/>
    <n v="10"/>
    <x v="1"/>
    <s v="SUPER7"/>
    <m/>
    <m/>
    <n v="0"/>
  </r>
  <r>
    <x v="52"/>
    <x v="34"/>
    <n v="1"/>
    <n v="0"/>
    <n v="1"/>
    <n v="0"/>
    <n v="99"/>
    <n v="7"/>
    <n v="12"/>
    <x v="0"/>
    <n v="23"/>
    <n v="23"/>
    <n v="1"/>
    <n v="1"/>
    <x v="1"/>
    <s v="SUPER7"/>
    <m/>
    <m/>
    <n v="0"/>
  </r>
  <r>
    <x v="53"/>
    <x v="4"/>
    <n v="1"/>
    <n v="0"/>
    <n v="1"/>
    <n v="0"/>
    <n v="5"/>
    <n v="5"/>
    <n v="7"/>
    <x v="10"/>
    <n v="50"/>
    <n v="50"/>
    <n v="90"/>
    <n v="90"/>
    <x v="1"/>
    <s v="Sumo"/>
    <m/>
    <m/>
    <n v="0"/>
  </r>
  <r>
    <x v="53"/>
    <x v="4"/>
    <n v="1"/>
    <n v="0"/>
    <n v="1"/>
    <n v="0"/>
    <n v="5"/>
    <n v="5"/>
    <n v="5"/>
    <x v="3"/>
    <n v="70"/>
    <n v="70"/>
    <n v="120"/>
    <n v="120"/>
    <x v="1"/>
    <s v="Sumo"/>
    <m/>
    <m/>
    <n v="0"/>
  </r>
  <r>
    <x v="53"/>
    <x v="4"/>
    <n v="1"/>
    <n v="0"/>
    <n v="1"/>
    <n v="0"/>
    <n v="5"/>
    <n v="5"/>
    <n v="4"/>
    <x v="8"/>
    <n v="90"/>
    <n v="90"/>
    <n v="120"/>
    <n v="120"/>
    <x v="1"/>
    <s v="Sumo"/>
    <m/>
    <m/>
    <n v="0"/>
  </r>
  <r>
    <x v="53"/>
    <x v="4"/>
    <n v="1"/>
    <n v="0"/>
    <n v="1"/>
    <n v="0"/>
    <n v="6"/>
    <n v="6"/>
    <n v="3"/>
    <x v="6"/>
    <n v="100"/>
    <n v="100"/>
    <n v="180"/>
    <n v="180"/>
    <x v="1"/>
    <s v="Sumo"/>
    <m/>
    <m/>
    <n v="0"/>
  </r>
  <r>
    <x v="53"/>
    <x v="4"/>
    <n v="1"/>
    <n v="0"/>
    <n v="1"/>
    <n v="0"/>
    <n v="6.5"/>
    <n v="6.5"/>
    <n v="2"/>
    <x v="7"/>
    <n v="110"/>
    <n v="110"/>
    <n v="180"/>
    <n v="180"/>
    <x v="1"/>
    <s v="Sumo"/>
    <m/>
    <m/>
    <n v="0"/>
  </r>
  <r>
    <x v="53"/>
    <x v="4"/>
    <n v="1"/>
    <n v="0"/>
    <n v="1"/>
    <n v="0"/>
    <n v="7.5"/>
    <n v="7"/>
    <n v="7"/>
    <x v="10"/>
    <n v="95"/>
    <n v="95"/>
    <n v="180"/>
    <n v="180"/>
    <x v="1"/>
    <s v="Sumo"/>
    <m/>
    <m/>
    <n v="0"/>
  </r>
  <r>
    <x v="53"/>
    <x v="4"/>
    <n v="1"/>
    <n v="0"/>
    <n v="1"/>
    <n v="0"/>
    <n v="7"/>
    <n v="8"/>
    <n v="5"/>
    <x v="3"/>
    <n v="105"/>
    <n v="105"/>
    <n v="180"/>
    <n v="180"/>
    <x v="1"/>
    <s v="Sumo"/>
    <m/>
    <m/>
    <n v="0"/>
  </r>
  <r>
    <x v="53"/>
    <x v="4"/>
    <n v="1"/>
    <n v="0"/>
    <n v="1"/>
    <n v="0"/>
    <n v="7"/>
    <n v="7"/>
    <n v="1"/>
    <x v="9"/>
    <n v="115"/>
    <n v="115"/>
    <n v="180"/>
    <n v="180"/>
    <x v="1"/>
    <s v="Sumo"/>
    <m/>
    <m/>
    <n v="0"/>
  </r>
  <r>
    <x v="53"/>
    <x v="0"/>
    <n v="1"/>
    <n v="0"/>
    <n v="1"/>
    <n v="0"/>
    <n v="5"/>
    <n v="5"/>
    <n v="3"/>
    <x v="6"/>
    <n v="30"/>
    <n v="30"/>
    <n v="90"/>
    <n v="90"/>
    <x v="1"/>
    <s v="SPOTTO"/>
    <m/>
    <m/>
    <n v="20"/>
  </r>
  <r>
    <x v="53"/>
    <x v="0"/>
    <n v="1"/>
    <n v="0"/>
    <n v="1"/>
    <n v="0"/>
    <n v="5"/>
    <n v="5"/>
    <n v="3"/>
    <x v="6"/>
    <n v="40"/>
    <n v="40"/>
    <n v="120"/>
    <n v="120"/>
    <x v="1"/>
    <s v="SPOTTO"/>
    <m/>
    <m/>
    <n v="20"/>
  </r>
  <r>
    <x v="53"/>
    <x v="0"/>
    <n v="1"/>
    <n v="0"/>
    <n v="1"/>
    <n v="0"/>
    <n v="6.5"/>
    <n v="5.5"/>
    <n v="3"/>
    <x v="6"/>
    <n v="50"/>
    <n v="50"/>
    <n v="120"/>
    <n v="120"/>
    <x v="1"/>
    <s v="SPOTTO"/>
    <m/>
    <m/>
    <n v="20"/>
  </r>
  <r>
    <x v="53"/>
    <x v="0"/>
    <n v="1"/>
    <n v="0"/>
    <n v="1"/>
    <n v="0"/>
    <n v="7.5"/>
    <n v="6"/>
    <n v="3"/>
    <x v="6"/>
    <n v="55"/>
    <n v="55"/>
    <n v="120"/>
    <n v="120"/>
    <x v="1"/>
    <s v="SPOTTO"/>
    <m/>
    <m/>
    <n v="20"/>
  </r>
  <r>
    <x v="53"/>
    <x v="0"/>
    <n v="1"/>
    <n v="0"/>
    <n v="1"/>
    <n v="0"/>
    <n v="8.5"/>
    <n v="7.5"/>
    <n v="3"/>
    <x v="6"/>
    <n v="60"/>
    <n v="60"/>
    <n v="180"/>
    <n v="180"/>
    <x v="1"/>
    <s v="SPOTTO"/>
    <m/>
    <m/>
    <n v="20"/>
  </r>
  <r>
    <x v="53"/>
    <x v="35"/>
    <n v="1"/>
    <n v="0"/>
    <n v="1"/>
    <n v="0"/>
    <n v="8"/>
    <n v="8.5"/>
    <n v="3"/>
    <x v="6"/>
    <n v="1"/>
    <n v="1"/>
    <n v="90"/>
    <n v="90"/>
    <x v="1"/>
    <m/>
    <m/>
    <m/>
    <n v="0"/>
  </r>
  <r>
    <x v="53"/>
    <x v="35"/>
    <n v="1"/>
    <n v="0"/>
    <n v="1"/>
    <n v="0"/>
    <n v="8"/>
    <n v="8"/>
    <n v="3"/>
    <x v="6"/>
    <n v="1"/>
    <n v="1"/>
    <n v="90"/>
    <n v="90"/>
    <x v="1"/>
    <m/>
    <m/>
    <m/>
    <n v="0"/>
  </r>
  <r>
    <x v="53"/>
    <x v="35"/>
    <n v="1"/>
    <n v="0"/>
    <n v="1"/>
    <n v="0"/>
    <n v="9"/>
    <n v="8.5"/>
    <n v="3"/>
    <x v="6"/>
    <n v="1"/>
    <n v="1"/>
    <n v="90"/>
    <n v="90"/>
    <x v="1"/>
    <m/>
    <m/>
    <m/>
    <n v="0"/>
  </r>
  <r>
    <x v="53"/>
    <x v="35"/>
    <n v="1"/>
    <n v="0"/>
    <n v="1"/>
    <n v="0"/>
    <n v="9"/>
    <n v="9"/>
    <n v="3"/>
    <x v="6"/>
    <n v="1"/>
    <n v="1"/>
    <n v="120"/>
    <n v="120"/>
    <x v="1"/>
    <m/>
    <m/>
    <m/>
    <n v="0"/>
  </r>
  <r>
    <x v="53"/>
    <x v="36"/>
    <n v="1"/>
    <n v="0"/>
    <n v="1"/>
    <n v="0"/>
    <n v="7"/>
    <n v="5"/>
    <n v="13"/>
    <x v="13"/>
    <n v="18"/>
    <n v="18"/>
    <n v="10"/>
    <n v="10"/>
    <x v="1"/>
    <s v="SUPER7"/>
    <m/>
    <m/>
    <n v="0"/>
  </r>
  <r>
    <x v="53"/>
    <x v="37"/>
    <n v="1"/>
    <n v="0"/>
    <n v="1"/>
    <n v="0"/>
    <n v="7"/>
    <n v="5"/>
    <n v="13"/>
    <x v="13"/>
    <n v="18"/>
    <n v="18"/>
    <n v="90"/>
    <n v="90"/>
    <x v="1"/>
    <s v="SUPER7"/>
    <m/>
    <m/>
    <n v="0"/>
  </r>
  <r>
    <x v="53"/>
    <x v="36"/>
    <n v="1"/>
    <n v="0"/>
    <n v="1"/>
    <n v="0"/>
    <n v="8"/>
    <n v="6"/>
    <n v="13"/>
    <x v="13"/>
    <n v="18"/>
    <n v="25"/>
    <n v="10"/>
    <n v="10"/>
    <x v="1"/>
    <s v="SUPER7"/>
    <m/>
    <m/>
    <n v="0"/>
  </r>
  <r>
    <x v="53"/>
    <x v="37"/>
    <n v="1"/>
    <n v="0"/>
    <n v="1"/>
    <n v="0"/>
    <n v="8"/>
    <n v="6"/>
    <n v="13"/>
    <x v="13"/>
    <n v="18"/>
    <n v="25"/>
    <n v="90"/>
    <n v="90"/>
    <x v="1"/>
    <s v="SUPER7"/>
    <m/>
    <m/>
    <n v="0"/>
  </r>
  <r>
    <x v="53"/>
    <x v="36"/>
    <n v="1"/>
    <n v="0"/>
    <n v="1"/>
    <n v="0"/>
    <n v="8"/>
    <n v="6"/>
    <n v="6"/>
    <x v="5"/>
    <n v="23"/>
    <n v="32"/>
    <n v="10"/>
    <n v="10"/>
    <x v="1"/>
    <s v="SUPER7"/>
    <m/>
    <m/>
    <n v="0"/>
  </r>
  <r>
    <x v="53"/>
    <x v="37"/>
    <n v="1"/>
    <n v="0"/>
    <n v="1"/>
    <n v="0"/>
    <n v="8"/>
    <n v="6"/>
    <n v="6"/>
    <x v="5"/>
    <n v="23"/>
    <n v="32"/>
    <n v="1"/>
    <n v="1"/>
    <x v="1"/>
    <s v="SUPER7"/>
    <m/>
    <m/>
    <n v="0"/>
  </r>
  <r>
    <x v="54"/>
    <x v="10"/>
    <n v="1"/>
    <n v="0"/>
    <n v="1"/>
    <n v="0"/>
    <n v="5"/>
    <n v="5"/>
    <n v="7"/>
    <x v="10"/>
    <n v="70"/>
    <n v="70"/>
    <n v="90"/>
    <n v="90"/>
    <x v="1"/>
    <m/>
    <m/>
    <m/>
    <n v="0"/>
  </r>
  <r>
    <x v="54"/>
    <x v="10"/>
    <n v="1"/>
    <n v="0"/>
    <n v="1"/>
    <n v="0"/>
    <n v="6.5"/>
    <n v="5"/>
    <n v="5"/>
    <x v="3"/>
    <n v="92.5"/>
    <n v="92.5"/>
    <n v="120"/>
    <n v="120"/>
    <x v="1"/>
    <m/>
    <m/>
    <m/>
    <n v="0"/>
  </r>
  <r>
    <x v="54"/>
    <x v="10"/>
    <n v="1"/>
    <n v="0"/>
    <n v="1"/>
    <n v="0"/>
    <n v="7.5"/>
    <n v="6"/>
    <n v="4"/>
    <x v="8"/>
    <n v="105"/>
    <n v="105"/>
    <n v="180"/>
    <n v="180"/>
    <x v="1"/>
    <m/>
    <m/>
    <m/>
    <n v="0"/>
  </r>
  <r>
    <x v="54"/>
    <x v="10"/>
    <n v="1"/>
    <n v="0"/>
    <n v="1"/>
    <n v="0"/>
    <n v="7.5"/>
    <n v="7"/>
    <n v="3"/>
    <x v="6"/>
    <n v="115"/>
    <n v="115"/>
    <n v="120"/>
    <n v="120"/>
    <x v="1"/>
    <m/>
    <m/>
    <m/>
    <n v="0"/>
  </r>
  <r>
    <x v="54"/>
    <x v="10"/>
    <n v="1"/>
    <n v="0"/>
    <n v="1"/>
    <n v="0"/>
    <n v="8.5"/>
    <n v="7"/>
    <n v="5"/>
    <x v="3"/>
    <n v="100"/>
    <n v="100"/>
    <n v="120"/>
    <n v="120"/>
    <x v="1"/>
    <m/>
    <m/>
    <m/>
    <n v="0"/>
  </r>
  <r>
    <x v="54"/>
    <x v="10"/>
    <n v="1"/>
    <n v="0"/>
    <n v="1"/>
    <n v="0"/>
    <n v="8.5"/>
    <n v="8"/>
    <n v="5"/>
    <x v="3"/>
    <n v="100"/>
    <n v="100"/>
    <n v="180"/>
    <n v="180"/>
    <x v="1"/>
    <m/>
    <m/>
    <m/>
    <n v="0"/>
  </r>
  <r>
    <x v="54"/>
    <x v="10"/>
    <n v="1"/>
    <n v="0"/>
    <n v="1"/>
    <n v="0"/>
    <n v="6"/>
    <n v="6"/>
    <n v="5"/>
    <x v="3"/>
    <n v="75"/>
    <n v="75"/>
    <n v="180"/>
    <n v="180"/>
    <x v="1"/>
    <m/>
    <m/>
    <m/>
    <n v="0"/>
  </r>
  <r>
    <x v="54"/>
    <x v="10"/>
    <n v="1"/>
    <n v="0"/>
    <n v="1"/>
    <n v="0"/>
    <n v="6.5"/>
    <n v="6"/>
    <n v="5"/>
    <x v="3"/>
    <n v="75"/>
    <n v="75"/>
    <n v="180"/>
    <n v="180"/>
    <x v="1"/>
    <m/>
    <m/>
    <m/>
    <n v="0"/>
  </r>
  <r>
    <x v="54"/>
    <x v="10"/>
    <n v="1"/>
    <n v="0"/>
    <n v="1"/>
    <n v="0"/>
    <n v="7"/>
    <n v="6"/>
    <n v="5"/>
    <x v="3"/>
    <n v="75"/>
    <n v="75"/>
    <n v="300"/>
    <n v="300"/>
    <x v="1"/>
    <m/>
    <m/>
    <m/>
    <n v="0"/>
  </r>
  <r>
    <x v="54"/>
    <x v="0"/>
    <n v="1"/>
    <n v="3"/>
    <n v="1"/>
    <n v="0"/>
    <n v="5"/>
    <n v="5"/>
    <n v="5"/>
    <x v="3"/>
    <n v="40"/>
    <n v="40"/>
    <n v="90"/>
    <n v="90"/>
    <x v="1"/>
    <s v="Pausé / TEMPO"/>
    <m/>
    <m/>
    <n v="20"/>
  </r>
  <r>
    <x v="54"/>
    <x v="0"/>
    <n v="1"/>
    <n v="3"/>
    <n v="1"/>
    <n v="0"/>
    <n v="6"/>
    <n v="5"/>
    <n v="1"/>
    <x v="9"/>
    <n v="50"/>
    <n v="50"/>
    <n v="120"/>
    <n v="120"/>
    <x v="1"/>
    <s v="Pausé / TEMPO"/>
    <m/>
    <m/>
    <n v="20"/>
  </r>
  <r>
    <x v="54"/>
    <x v="0"/>
    <n v="1"/>
    <n v="3"/>
    <n v="1"/>
    <n v="0"/>
    <n v="6.5"/>
    <n v="6"/>
    <n v="1"/>
    <x v="9"/>
    <n v="55"/>
    <n v="55"/>
    <n v="120"/>
    <n v="120"/>
    <x v="1"/>
    <s v="Pausé / TEMPO"/>
    <m/>
    <m/>
    <n v="20"/>
  </r>
  <r>
    <x v="54"/>
    <x v="0"/>
    <n v="1"/>
    <n v="3"/>
    <n v="1"/>
    <n v="0"/>
    <n v="6.5"/>
    <n v="6.5"/>
    <n v="1"/>
    <x v="9"/>
    <n v="57.5"/>
    <n v="57.5"/>
    <n v="180"/>
    <n v="180"/>
    <x v="1"/>
    <s v="Pausé / TEMPO"/>
    <m/>
    <m/>
    <n v="20"/>
  </r>
  <r>
    <x v="54"/>
    <x v="0"/>
    <n v="1"/>
    <n v="3"/>
    <n v="1"/>
    <n v="0"/>
    <n v="7.5"/>
    <n v="7"/>
    <n v="1"/>
    <x v="9"/>
    <n v="60"/>
    <n v="60"/>
    <n v="180"/>
    <n v="180"/>
    <x v="1"/>
    <s v="Pausé / TEMPO"/>
    <m/>
    <m/>
    <n v="20"/>
  </r>
  <r>
    <x v="54"/>
    <x v="11"/>
    <n v="1"/>
    <n v="0"/>
    <n v="1"/>
    <n v="0"/>
    <n v="7"/>
    <n v="7.5"/>
    <n v="12"/>
    <x v="0"/>
    <n v="63"/>
    <n v="63"/>
    <n v="90"/>
    <n v="90"/>
    <x v="1"/>
    <m/>
    <m/>
    <m/>
    <n v="0"/>
  </r>
  <r>
    <x v="54"/>
    <x v="11"/>
    <n v="1"/>
    <n v="0"/>
    <n v="1"/>
    <n v="0"/>
    <n v="8"/>
    <n v="8.5"/>
    <n v="12"/>
    <x v="0"/>
    <n v="63"/>
    <n v="63"/>
    <n v="90"/>
    <n v="90"/>
    <x v="1"/>
    <m/>
    <m/>
    <m/>
    <n v="0"/>
  </r>
  <r>
    <x v="54"/>
    <x v="11"/>
    <n v="1"/>
    <n v="0"/>
    <n v="1"/>
    <n v="0"/>
    <n v="9"/>
    <n v="9"/>
    <n v="12"/>
    <x v="0"/>
    <n v="63"/>
    <n v="63"/>
    <n v="90"/>
    <n v="90"/>
    <x v="1"/>
    <m/>
    <m/>
    <m/>
    <n v="0"/>
  </r>
  <r>
    <x v="54"/>
    <x v="11"/>
    <n v="1"/>
    <n v="0"/>
    <n v="1"/>
    <n v="0"/>
    <n v="9"/>
    <n v="10"/>
    <n v="12"/>
    <x v="0"/>
    <n v="63"/>
    <n v="63"/>
    <n v="120"/>
    <n v="120"/>
    <x v="1"/>
    <m/>
    <m/>
    <m/>
    <n v="0"/>
  </r>
  <r>
    <x v="54"/>
    <x v="18"/>
    <n v="1"/>
    <n v="0"/>
    <n v="1"/>
    <n v="0"/>
    <n v="7"/>
    <n v="7"/>
    <n v="13"/>
    <x v="13"/>
    <n v="29"/>
    <n v="29"/>
    <n v="90"/>
    <n v="90"/>
    <x v="1"/>
    <m/>
    <m/>
    <m/>
    <n v="0"/>
  </r>
  <r>
    <x v="54"/>
    <x v="18"/>
    <n v="1"/>
    <n v="0"/>
    <n v="1"/>
    <n v="0"/>
    <n v="9"/>
    <n v="8"/>
    <n v="12"/>
    <x v="0"/>
    <n v="29"/>
    <n v="29"/>
    <n v="90"/>
    <n v="90"/>
    <x v="1"/>
    <m/>
    <m/>
    <m/>
    <n v="0"/>
  </r>
  <r>
    <x v="54"/>
    <x v="18"/>
    <n v="1"/>
    <n v="0"/>
    <n v="1"/>
    <n v="0"/>
    <n v="9"/>
    <n v="7"/>
    <n v="10"/>
    <x v="2"/>
    <n v="29"/>
    <n v="29"/>
    <n v="90"/>
    <n v="90"/>
    <x v="1"/>
    <m/>
    <m/>
    <m/>
    <n v="0"/>
  </r>
  <r>
    <x v="54"/>
    <x v="18"/>
    <n v="1"/>
    <n v="0"/>
    <n v="1"/>
    <n v="0"/>
    <n v="9"/>
    <n v="8"/>
    <n v="9"/>
    <x v="12"/>
    <n v="29"/>
    <n v="29"/>
    <n v="1"/>
    <n v="1"/>
    <x v="1"/>
    <m/>
    <m/>
    <m/>
    <n v="0"/>
  </r>
  <r>
    <x v="55"/>
    <x v="0"/>
    <n v="1"/>
    <n v="0"/>
    <n v="1"/>
    <n v="0"/>
    <n v="5"/>
    <n v="5"/>
    <n v="5"/>
    <x v="3"/>
    <n v="35"/>
    <n v="35"/>
    <n v="90"/>
    <n v="90"/>
    <x v="1"/>
    <m/>
    <m/>
    <m/>
    <n v="20"/>
  </r>
  <r>
    <x v="55"/>
    <x v="0"/>
    <n v="1"/>
    <n v="0"/>
    <n v="1"/>
    <n v="0"/>
    <n v="5"/>
    <n v="5"/>
    <n v="4"/>
    <x v="8"/>
    <n v="45"/>
    <n v="45"/>
    <n v="120"/>
    <n v="120"/>
    <x v="1"/>
    <m/>
    <m/>
    <m/>
    <n v="20"/>
  </r>
  <r>
    <x v="55"/>
    <x v="0"/>
    <n v="1"/>
    <n v="0"/>
    <n v="1"/>
    <n v="0"/>
    <n v="7.5"/>
    <n v="6"/>
    <n v="3"/>
    <x v="6"/>
    <n v="55"/>
    <n v="55"/>
    <n v="300"/>
    <n v="300"/>
    <x v="1"/>
    <m/>
    <m/>
    <m/>
    <n v="20"/>
  </r>
  <r>
    <x v="55"/>
    <x v="0"/>
    <n v="1"/>
    <n v="0"/>
    <n v="1"/>
    <n v="0"/>
    <n v="9"/>
    <n v="8"/>
    <n v="2"/>
    <x v="7"/>
    <n v="65"/>
    <n v="65"/>
    <n v="300"/>
    <n v="300"/>
    <x v="1"/>
    <m/>
    <m/>
    <m/>
    <n v="20"/>
  </r>
  <r>
    <x v="55"/>
    <x v="0"/>
    <n v="1"/>
    <n v="0"/>
    <n v="1"/>
    <n v="0"/>
    <n v="8.5"/>
    <n v="8"/>
    <n v="5"/>
    <x v="3"/>
    <n v="60"/>
    <n v="60"/>
    <n v="300"/>
    <n v="300"/>
    <x v="1"/>
    <m/>
    <m/>
    <m/>
    <n v="20"/>
  </r>
  <r>
    <x v="55"/>
    <x v="0"/>
    <n v="1"/>
    <n v="0"/>
    <n v="1"/>
    <n v="0"/>
    <n v="9"/>
    <n v="8.5"/>
    <n v="5"/>
    <x v="3"/>
    <n v="60"/>
    <n v="60"/>
    <n v="300"/>
    <n v="300"/>
    <x v="1"/>
    <m/>
    <m/>
    <m/>
    <n v="20"/>
  </r>
  <r>
    <x v="55"/>
    <x v="0"/>
    <n v="1"/>
    <n v="0"/>
    <n v="1"/>
    <n v="0"/>
    <n v="9.5"/>
    <n v="9.5"/>
    <n v="1"/>
    <x v="9"/>
    <m/>
    <n v="70"/>
    <n v="180"/>
    <n v="180"/>
    <x v="1"/>
    <m/>
    <m/>
    <m/>
    <n v="20"/>
  </r>
  <r>
    <x v="55"/>
    <x v="4"/>
    <n v="1"/>
    <n v="0"/>
    <n v="1"/>
    <n v="0"/>
    <n v="5"/>
    <n v="7"/>
    <n v="10"/>
    <x v="2"/>
    <n v="60"/>
    <n v="60"/>
    <n v="90"/>
    <n v="90"/>
    <x v="1"/>
    <s v="RDL"/>
    <m/>
    <m/>
    <n v="0"/>
  </r>
  <r>
    <x v="55"/>
    <x v="4"/>
    <n v="1"/>
    <n v="0"/>
    <n v="1"/>
    <n v="0"/>
    <n v="7"/>
    <n v="7.5"/>
    <n v="8"/>
    <x v="1"/>
    <n v="80"/>
    <n v="80"/>
    <n v="120"/>
    <n v="120"/>
    <x v="1"/>
    <s v="RDL"/>
    <m/>
    <m/>
    <n v="0"/>
  </r>
  <r>
    <x v="55"/>
    <x v="4"/>
    <n v="1"/>
    <n v="0"/>
    <n v="1"/>
    <n v="0"/>
    <n v="8.5"/>
    <n v="7"/>
    <n v="6"/>
    <x v="5"/>
    <n v="85"/>
    <n v="85"/>
    <n v="120"/>
    <n v="120"/>
    <x v="1"/>
    <s v="RDL"/>
    <m/>
    <m/>
    <n v="0"/>
  </r>
  <r>
    <x v="55"/>
    <x v="4"/>
    <n v="1"/>
    <n v="0"/>
    <n v="1"/>
    <n v="0"/>
    <n v="7.5"/>
    <n v="7"/>
    <n v="7"/>
    <x v="10"/>
    <n v="100"/>
    <n v="100"/>
    <n v="120"/>
    <n v="120"/>
    <x v="1"/>
    <s v="Tradi"/>
    <m/>
    <m/>
    <n v="0"/>
  </r>
  <r>
    <x v="55"/>
    <x v="4"/>
    <n v="1"/>
    <n v="0"/>
    <n v="1"/>
    <n v="0"/>
    <n v="8"/>
    <n v="7"/>
    <n v="5"/>
    <x v="3"/>
    <n v="110"/>
    <n v="110"/>
    <n v="180"/>
    <n v="180"/>
    <x v="1"/>
    <s v="Tradi"/>
    <m/>
    <m/>
    <n v="0"/>
  </r>
  <r>
    <x v="55"/>
    <x v="4"/>
    <n v="1"/>
    <n v="0"/>
    <n v="1"/>
    <n v="0"/>
    <n v="9"/>
    <n v="7.5"/>
    <n v="4"/>
    <x v="8"/>
    <n v="120"/>
    <n v="120"/>
    <n v="300"/>
    <n v="300"/>
    <x v="1"/>
    <s v="Tradi"/>
    <m/>
    <m/>
    <n v="0"/>
  </r>
  <r>
    <x v="55"/>
    <x v="1"/>
    <n v="1"/>
    <n v="0"/>
    <n v="1"/>
    <n v="0"/>
    <n v="7"/>
    <n v="7"/>
    <n v="12"/>
    <x v="0"/>
    <n v="39"/>
    <n v="39"/>
    <n v="90"/>
    <n v="90"/>
    <x v="1"/>
    <m/>
    <m/>
    <m/>
    <n v="0"/>
  </r>
  <r>
    <x v="55"/>
    <x v="1"/>
    <n v="1"/>
    <n v="0"/>
    <n v="1"/>
    <n v="0"/>
    <n v="8"/>
    <n v="7.5"/>
    <n v="12"/>
    <x v="0"/>
    <n v="39"/>
    <n v="39"/>
    <n v="90"/>
    <n v="90"/>
    <x v="1"/>
    <m/>
    <m/>
    <m/>
    <n v="0"/>
  </r>
  <r>
    <x v="55"/>
    <x v="1"/>
    <n v="1"/>
    <n v="0"/>
    <n v="1"/>
    <n v="0"/>
    <n v="9"/>
    <n v="8"/>
    <n v="10"/>
    <x v="2"/>
    <n v="45"/>
    <n v="45"/>
    <n v="90"/>
    <n v="90"/>
    <x v="1"/>
    <m/>
    <m/>
    <m/>
    <n v="0"/>
  </r>
  <r>
    <x v="55"/>
    <x v="1"/>
    <n v="1"/>
    <n v="0"/>
    <n v="1"/>
    <n v="0"/>
    <n v="10"/>
    <n v="10"/>
    <n v="10"/>
    <x v="2"/>
    <n v="45"/>
    <n v="52"/>
    <n v="120"/>
    <n v="120"/>
    <x v="1"/>
    <m/>
    <m/>
    <m/>
    <n v="0"/>
  </r>
  <r>
    <x v="55"/>
    <x v="14"/>
    <n v="1"/>
    <n v="0"/>
    <n v="1"/>
    <n v="0"/>
    <n v="7"/>
    <n v="7.5"/>
    <n v="12"/>
    <x v="0"/>
    <n v="18"/>
    <n v="18"/>
    <n v="90"/>
    <n v="90"/>
    <x v="1"/>
    <m/>
    <m/>
    <m/>
    <n v="0"/>
  </r>
  <r>
    <x v="55"/>
    <x v="14"/>
    <n v="1"/>
    <n v="0"/>
    <n v="1"/>
    <n v="0"/>
    <n v="8"/>
    <n v="8"/>
    <n v="12"/>
    <x v="0"/>
    <n v="18"/>
    <n v="18"/>
    <n v="90"/>
    <n v="90"/>
    <x v="1"/>
    <m/>
    <m/>
    <m/>
    <n v="0"/>
  </r>
  <r>
    <x v="55"/>
    <x v="14"/>
    <n v="1"/>
    <n v="0"/>
    <n v="1"/>
    <n v="0"/>
    <n v="9"/>
    <n v="7.5"/>
    <n v="10"/>
    <x v="2"/>
    <n v="18"/>
    <n v="18"/>
    <n v="90"/>
    <n v="90"/>
    <x v="1"/>
    <m/>
    <m/>
    <m/>
    <n v="0"/>
  </r>
  <r>
    <x v="55"/>
    <x v="14"/>
    <n v="1"/>
    <n v="0"/>
    <n v="1"/>
    <n v="0"/>
    <n v="10"/>
    <n v="8"/>
    <n v="10"/>
    <x v="2"/>
    <n v="18"/>
    <n v="18"/>
    <n v="1"/>
    <n v="1"/>
    <x v="1"/>
    <m/>
    <m/>
    <m/>
    <n v="0"/>
  </r>
  <r>
    <x v="56"/>
    <x v="10"/>
    <n v="3"/>
    <n v="0"/>
    <n v="1"/>
    <n v="0"/>
    <n v="5"/>
    <n v="5"/>
    <n v="2"/>
    <x v="7"/>
    <n v="50"/>
    <n v="50"/>
    <n v="90"/>
    <n v="90"/>
    <x v="1"/>
    <s v="Pausé / TEMPO"/>
    <m/>
    <m/>
    <n v="0"/>
  </r>
  <r>
    <x v="56"/>
    <x v="10"/>
    <n v="3"/>
    <n v="0"/>
    <n v="1"/>
    <n v="0"/>
    <n v="5"/>
    <n v="5"/>
    <n v="2"/>
    <x v="7"/>
    <n v="60"/>
    <n v="60"/>
    <n v="120"/>
    <n v="120"/>
    <x v="1"/>
    <s v="Pausé / TEMPO"/>
    <m/>
    <m/>
    <n v="0"/>
  </r>
  <r>
    <x v="56"/>
    <x v="10"/>
    <n v="3"/>
    <n v="0"/>
    <n v="1"/>
    <n v="0"/>
    <n v="5"/>
    <n v="5"/>
    <n v="2"/>
    <x v="7"/>
    <n v="70"/>
    <n v="70"/>
    <n v="120"/>
    <n v="120"/>
    <x v="1"/>
    <s v="Pausé / TEMPO"/>
    <m/>
    <m/>
    <n v="0"/>
  </r>
  <r>
    <x v="56"/>
    <x v="10"/>
    <n v="3"/>
    <n v="0"/>
    <n v="1"/>
    <n v="0"/>
    <n v="6"/>
    <n v="6"/>
    <n v="2"/>
    <x v="7"/>
    <n v="80"/>
    <n v="80"/>
    <n v="180"/>
    <n v="180"/>
    <x v="1"/>
    <s v="Pausé / TEMPO"/>
    <m/>
    <m/>
    <n v="0"/>
  </r>
  <r>
    <x v="56"/>
    <x v="10"/>
    <n v="3"/>
    <n v="0"/>
    <n v="1"/>
    <n v="0"/>
    <n v="6.5"/>
    <n v="6"/>
    <n v="2"/>
    <x v="7"/>
    <n v="90"/>
    <n v="90"/>
    <n v="180"/>
    <n v="180"/>
    <x v="1"/>
    <s v="Pausé / TEMPO"/>
    <m/>
    <m/>
    <n v="0"/>
  </r>
  <r>
    <x v="56"/>
    <x v="10"/>
    <n v="3"/>
    <n v="0"/>
    <n v="1"/>
    <n v="0"/>
    <n v="7.5"/>
    <n v="7.5"/>
    <n v="2"/>
    <x v="7"/>
    <n v="100"/>
    <n v="100"/>
    <n v="180"/>
    <n v="180"/>
    <x v="1"/>
    <s v="Pausé / TEMPO"/>
    <m/>
    <m/>
    <n v="0"/>
  </r>
  <r>
    <x v="56"/>
    <x v="31"/>
    <n v="1"/>
    <n v="0"/>
    <n v="1"/>
    <n v="0"/>
    <n v="6"/>
    <n v="7"/>
    <n v="12"/>
    <x v="0"/>
    <n v="12"/>
    <n v="12.5"/>
    <n v="90"/>
    <n v="90"/>
    <x v="1"/>
    <m/>
    <m/>
    <m/>
    <n v="0"/>
  </r>
  <r>
    <x v="56"/>
    <x v="31"/>
    <n v="1"/>
    <n v="0"/>
    <n v="1"/>
    <n v="0"/>
    <n v="7"/>
    <n v="7.5"/>
    <n v="8"/>
    <x v="1"/>
    <n v="14"/>
    <n v="15"/>
    <n v="90"/>
    <n v="90"/>
    <x v="1"/>
    <m/>
    <m/>
    <m/>
    <n v="0"/>
  </r>
  <r>
    <x v="56"/>
    <x v="31"/>
    <n v="1"/>
    <n v="0"/>
    <n v="1"/>
    <n v="0"/>
    <n v="8"/>
    <n v="8.5"/>
    <n v="6"/>
    <x v="5"/>
    <n v="16"/>
    <n v="17.5"/>
    <n v="90"/>
    <n v="90"/>
    <x v="1"/>
    <m/>
    <m/>
    <m/>
    <n v="0"/>
  </r>
  <r>
    <x v="56"/>
    <x v="31"/>
    <n v="1"/>
    <n v="0"/>
    <n v="1"/>
    <n v="0"/>
    <n v="9.5"/>
    <n v="10"/>
    <n v="4"/>
    <x v="8"/>
    <n v="18"/>
    <n v="20"/>
    <n v="120"/>
    <n v="120"/>
    <x v="1"/>
    <m/>
    <m/>
    <m/>
    <n v="0"/>
  </r>
  <r>
    <x v="56"/>
    <x v="32"/>
    <n v="1"/>
    <n v="0"/>
    <n v="1"/>
    <n v="0"/>
    <n v="6"/>
    <n v="6"/>
    <n v="12"/>
    <x v="0"/>
    <n v="45"/>
    <n v="50"/>
    <n v="90"/>
    <n v="90"/>
    <x v="1"/>
    <m/>
    <m/>
    <m/>
    <n v="0"/>
  </r>
  <r>
    <x v="56"/>
    <x v="32"/>
    <n v="1"/>
    <n v="0"/>
    <n v="1"/>
    <n v="0"/>
    <n v="7"/>
    <n v="6"/>
    <n v="10"/>
    <x v="2"/>
    <n v="52"/>
    <n v="50"/>
    <n v="90"/>
    <n v="90"/>
    <x v="1"/>
    <m/>
    <m/>
    <m/>
    <n v="0"/>
  </r>
  <r>
    <x v="56"/>
    <x v="32"/>
    <n v="1"/>
    <n v="0"/>
    <n v="1"/>
    <n v="0"/>
    <n v="8"/>
    <n v="6"/>
    <n v="8"/>
    <x v="1"/>
    <n v="52"/>
    <n v="60"/>
    <n v="90"/>
    <n v="90"/>
    <x v="1"/>
    <m/>
    <m/>
    <m/>
    <n v="0"/>
  </r>
  <r>
    <x v="56"/>
    <x v="32"/>
    <n v="1"/>
    <n v="0"/>
    <n v="1"/>
    <n v="0"/>
    <n v="8.5"/>
    <n v="7"/>
    <n v="6"/>
    <x v="5"/>
    <n v="59"/>
    <n v="70"/>
    <n v="120"/>
    <n v="120"/>
    <x v="1"/>
    <m/>
    <m/>
    <m/>
    <n v="0"/>
  </r>
  <r>
    <x v="56"/>
    <x v="33"/>
    <n v="1"/>
    <n v="0"/>
    <n v="1"/>
    <n v="0"/>
    <n v="6"/>
    <n v="0"/>
    <n v="13"/>
    <x v="13"/>
    <n v="14"/>
    <n v="14"/>
    <n v="10"/>
    <n v="10"/>
    <x v="1"/>
    <s v="SUPER7"/>
    <m/>
    <m/>
    <n v="0"/>
  </r>
  <r>
    <x v="56"/>
    <x v="34"/>
    <n v="1"/>
    <n v="0"/>
    <n v="1"/>
    <n v="0"/>
    <n v="6"/>
    <n v="0"/>
    <n v="12"/>
    <x v="0"/>
    <n v="18"/>
    <n v="18"/>
    <n v="90"/>
    <n v="90"/>
    <x v="1"/>
    <s v="SUPER7"/>
    <m/>
    <m/>
    <n v="0"/>
  </r>
  <r>
    <x v="56"/>
    <x v="33"/>
    <n v="1"/>
    <n v="0"/>
    <n v="1"/>
    <n v="0"/>
    <n v="8"/>
    <n v="0"/>
    <n v="12"/>
    <x v="0"/>
    <n v="18"/>
    <n v="18"/>
    <n v="10"/>
    <n v="10"/>
    <x v="1"/>
    <s v="SUPER7"/>
    <m/>
    <m/>
    <n v="0"/>
  </r>
  <r>
    <x v="56"/>
    <x v="34"/>
    <n v="1"/>
    <n v="0"/>
    <n v="1"/>
    <n v="0"/>
    <n v="8"/>
    <n v="0"/>
    <n v="10"/>
    <x v="2"/>
    <n v="25"/>
    <n v="25"/>
    <n v="90"/>
    <n v="90"/>
    <x v="1"/>
    <s v="SUPER7"/>
    <m/>
    <m/>
    <n v="0"/>
  </r>
  <r>
    <x v="56"/>
    <x v="33"/>
    <n v="1"/>
    <n v="0"/>
    <n v="1"/>
    <n v="0"/>
    <n v="8"/>
    <n v="0"/>
    <n v="6"/>
    <x v="5"/>
    <n v="23"/>
    <n v="23"/>
    <n v="10"/>
    <n v="10"/>
    <x v="1"/>
    <s v="SUPER7"/>
    <m/>
    <m/>
    <n v="0"/>
  </r>
  <r>
    <x v="56"/>
    <x v="34"/>
    <n v="1"/>
    <n v="0"/>
    <n v="1"/>
    <n v="0"/>
    <n v="8"/>
    <n v="0"/>
    <n v="10"/>
    <x v="2"/>
    <n v="25"/>
    <n v="25"/>
    <n v="1"/>
    <n v="1"/>
    <x v="1"/>
    <s v="SUPER7"/>
    <m/>
    <m/>
    <n v="0"/>
  </r>
  <r>
    <x v="57"/>
    <x v="4"/>
    <n v="1"/>
    <n v="0"/>
    <n v="1"/>
    <n v="0"/>
    <n v="5"/>
    <n v="5"/>
    <n v="7"/>
    <x v="10"/>
    <n v="55"/>
    <n v="55"/>
    <n v="90"/>
    <n v="90"/>
    <x v="1"/>
    <s v="Sumo"/>
    <m/>
    <m/>
    <n v="0"/>
  </r>
  <r>
    <x v="57"/>
    <x v="4"/>
    <n v="1"/>
    <n v="0"/>
    <n v="1"/>
    <n v="0"/>
    <n v="5"/>
    <n v="5"/>
    <n v="5"/>
    <x v="3"/>
    <n v="75"/>
    <n v="75"/>
    <n v="120"/>
    <n v="120"/>
    <x v="1"/>
    <s v="Sumo"/>
    <m/>
    <m/>
    <n v="0"/>
  </r>
  <r>
    <x v="57"/>
    <x v="4"/>
    <n v="1"/>
    <n v="0"/>
    <n v="1"/>
    <n v="0"/>
    <n v="6"/>
    <n v="5.5"/>
    <n v="4"/>
    <x v="8"/>
    <n v="95"/>
    <n v="95"/>
    <n v="120"/>
    <n v="120"/>
    <x v="1"/>
    <s v="Sumo"/>
    <m/>
    <m/>
    <n v="0"/>
  </r>
  <r>
    <x v="57"/>
    <x v="4"/>
    <n v="1"/>
    <n v="0"/>
    <n v="1"/>
    <n v="0"/>
    <n v="7"/>
    <n v="6"/>
    <n v="3"/>
    <x v="6"/>
    <n v="105"/>
    <n v="105"/>
    <n v="180"/>
    <n v="180"/>
    <x v="1"/>
    <s v="Sumo"/>
    <m/>
    <m/>
    <n v="0"/>
  </r>
  <r>
    <x v="57"/>
    <x v="4"/>
    <n v="1"/>
    <n v="0"/>
    <n v="1"/>
    <n v="0"/>
    <n v="8"/>
    <n v="7"/>
    <n v="2"/>
    <x v="7"/>
    <n v="115"/>
    <n v="115"/>
    <n v="180"/>
    <n v="180"/>
    <x v="1"/>
    <s v="Sumo"/>
    <m/>
    <m/>
    <n v="0"/>
  </r>
  <r>
    <x v="57"/>
    <x v="4"/>
    <n v="1"/>
    <n v="0"/>
    <n v="1"/>
    <n v="0"/>
    <n v="9"/>
    <n v="7.5"/>
    <n v="7"/>
    <x v="10"/>
    <n v="100"/>
    <n v="100"/>
    <n v="180"/>
    <n v="180"/>
    <x v="1"/>
    <s v="Sumo"/>
    <m/>
    <m/>
    <n v="0"/>
  </r>
  <r>
    <x v="57"/>
    <x v="4"/>
    <n v="1"/>
    <n v="0"/>
    <n v="1"/>
    <n v="0"/>
    <n v="8.5"/>
    <n v="9"/>
    <n v="5"/>
    <x v="3"/>
    <n v="110"/>
    <n v="110"/>
    <n v="180"/>
    <n v="180"/>
    <x v="1"/>
    <s v="Sumo"/>
    <m/>
    <m/>
    <n v="0"/>
  </r>
  <r>
    <x v="57"/>
    <x v="4"/>
    <n v="1"/>
    <n v="0"/>
    <n v="1"/>
    <n v="0"/>
    <n v="8.5"/>
    <n v="9"/>
    <n v="1"/>
    <x v="9"/>
    <n v="120"/>
    <n v="120"/>
    <n v="180"/>
    <n v="180"/>
    <x v="1"/>
    <s v="Sumo"/>
    <m/>
    <m/>
    <n v="0"/>
  </r>
  <r>
    <x v="57"/>
    <x v="0"/>
    <n v="1"/>
    <n v="0"/>
    <n v="1"/>
    <n v="0"/>
    <n v="5"/>
    <n v="5"/>
    <n v="3"/>
    <x v="6"/>
    <n v="32.5"/>
    <n v="32.5"/>
    <n v="90"/>
    <n v="90"/>
    <x v="1"/>
    <s v="SPOTTO"/>
    <m/>
    <m/>
    <n v="20"/>
  </r>
  <r>
    <x v="57"/>
    <x v="0"/>
    <n v="1"/>
    <n v="0"/>
    <n v="1"/>
    <n v="0"/>
    <n v="5"/>
    <n v="6"/>
    <n v="3"/>
    <x v="6"/>
    <n v="42.5"/>
    <n v="42.5"/>
    <n v="120"/>
    <n v="120"/>
    <x v="1"/>
    <s v="SPOTTO"/>
    <m/>
    <m/>
    <n v="20"/>
  </r>
  <r>
    <x v="57"/>
    <x v="0"/>
    <n v="1"/>
    <n v="0"/>
    <n v="1"/>
    <n v="0"/>
    <n v="7"/>
    <n v="7"/>
    <n v="3"/>
    <x v="6"/>
    <n v="52.5"/>
    <n v="52.5"/>
    <n v="120"/>
    <n v="120"/>
    <x v="1"/>
    <s v="SPOTTO"/>
    <m/>
    <m/>
    <n v="20"/>
  </r>
  <r>
    <x v="57"/>
    <x v="0"/>
    <n v="1"/>
    <n v="0"/>
    <n v="1"/>
    <n v="0"/>
    <n v="7.5"/>
    <n v="8"/>
    <n v="3"/>
    <x v="6"/>
    <n v="57.5"/>
    <n v="57.5"/>
    <n v="120"/>
    <n v="120"/>
    <x v="1"/>
    <s v="SPOTTO"/>
    <m/>
    <m/>
    <n v="20"/>
  </r>
  <r>
    <x v="57"/>
    <x v="0"/>
    <n v="1"/>
    <n v="0"/>
    <n v="1"/>
    <n v="0"/>
    <n v="8.5"/>
    <n v="9"/>
    <n v="3"/>
    <x v="6"/>
    <n v="62.5"/>
    <n v="62.5"/>
    <n v="180"/>
    <n v="180"/>
    <x v="1"/>
    <s v="SPOTTO"/>
    <m/>
    <m/>
    <n v="20"/>
  </r>
  <r>
    <x v="57"/>
    <x v="35"/>
    <n v="1"/>
    <n v="0"/>
    <n v="1"/>
    <n v="0"/>
    <n v="9"/>
    <n v="0"/>
    <n v="4"/>
    <x v="8"/>
    <n v="1"/>
    <n v="1"/>
    <n v="90"/>
    <n v="90"/>
    <x v="1"/>
    <m/>
    <m/>
    <m/>
    <n v="0"/>
  </r>
  <r>
    <x v="57"/>
    <x v="35"/>
    <n v="1"/>
    <n v="0"/>
    <n v="1"/>
    <n v="0"/>
    <n v="9"/>
    <n v="0"/>
    <n v="4"/>
    <x v="8"/>
    <n v="1"/>
    <n v="1"/>
    <n v="90"/>
    <n v="90"/>
    <x v="1"/>
    <m/>
    <m/>
    <m/>
    <n v="0"/>
  </r>
  <r>
    <x v="57"/>
    <x v="35"/>
    <n v="1"/>
    <n v="0"/>
    <n v="1"/>
    <n v="0"/>
    <n v="9"/>
    <n v="0"/>
    <n v="3"/>
    <x v="6"/>
    <n v="1"/>
    <n v="1"/>
    <n v="90"/>
    <n v="90"/>
    <x v="1"/>
    <m/>
    <m/>
    <m/>
    <n v="0"/>
  </r>
  <r>
    <x v="57"/>
    <x v="35"/>
    <n v="1"/>
    <n v="0"/>
    <n v="1"/>
    <n v="0"/>
    <n v="10"/>
    <n v="0"/>
    <n v="2"/>
    <x v="7"/>
    <n v="1"/>
    <n v="1"/>
    <n v="120"/>
    <n v="120"/>
    <x v="1"/>
    <m/>
    <m/>
    <m/>
    <n v="0"/>
  </r>
  <r>
    <x v="57"/>
    <x v="36"/>
    <n v="1"/>
    <n v="0"/>
    <n v="1"/>
    <n v="0"/>
    <n v="8"/>
    <n v="0"/>
    <n v="12"/>
    <x v="0"/>
    <n v="18"/>
    <n v="18"/>
    <n v="10"/>
    <n v="10"/>
    <x v="1"/>
    <s v="SUPER7"/>
    <m/>
    <m/>
    <n v="0"/>
  </r>
  <r>
    <x v="57"/>
    <x v="37"/>
    <n v="1"/>
    <n v="0"/>
    <n v="1"/>
    <n v="0"/>
    <n v="8"/>
    <n v="0"/>
    <n v="12"/>
    <x v="0"/>
    <n v="18"/>
    <n v="18"/>
    <n v="90"/>
    <n v="90"/>
    <x v="1"/>
    <s v="SUPER7"/>
    <m/>
    <m/>
    <n v="0"/>
  </r>
  <r>
    <x v="57"/>
    <x v="36"/>
    <n v="1"/>
    <n v="0"/>
    <n v="1"/>
    <n v="0"/>
    <n v="9"/>
    <n v="0"/>
    <n v="8"/>
    <x v="1"/>
    <n v="23"/>
    <n v="23"/>
    <n v="10"/>
    <n v="10"/>
    <x v="1"/>
    <s v="SUPER7"/>
    <m/>
    <m/>
    <n v="0"/>
  </r>
  <r>
    <x v="57"/>
    <x v="37"/>
    <n v="1"/>
    <n v="0"/>
    <n v="1"/>
    <n v="0"/>
    <n v="9"/>
    <n v="0"/>
    <n v="8"/>
    <x v="1"/>
    <n v="23"/>
    <n v="23"/>
    <n v="90"/>
    <n v="90"/>
    <x v="1"/>
    <s v="SUPER7"/>
    <m/>
    <m/>
    <n v="0"/>
  </r>
  <r>
    <x v="57"/>
    <x v="36"/>
    <n v="1"/>
    <n v="0"/>
    <n v="1"/>
    <n v="0"/>
    <n v="9"/>
    <n v="0"/>
    <n v="6"/>
    <x v="5"/>
    <n v="23"/>
    <n v="23"/>
    <n v="10"/>
    <n v="10"/>
    <x v="1"/>
    <s v="SUPER7"/>
    <m/>
    <m/>
    <n v="0"/>
  </r>
  <r>
    <x v="57"/>
    <x v="37"/>
    <n v="1"/>
    <n v="0"/>
    <n v="1"/>
    <n v="0"/>
    <n v="9"/>
    <n v="0"/>
    <n v="6"/>
    <x v="5"/>
    <n v="23"/>
    <n v="23"/>
    <n v="1"/>
    <n v="1"/>
    <x v="1"/>
    <s v="SUPER7"/>
    <m/>
    <m/>
    <n v="0"/>
  </r>
  <r>
    <x v="58"/>
    <x v="10"/>
    <n v="1"/>
    <n v="0"/>
    <n v="1"/>
    <n v="0"/>
    <n v="5"/>
    <n v="5"/>
    <n v="5"/>
    <x v="3"/>
    <n v="70"/>
    <n v="70"/>
    <n v="90"/>
    <n v="90"/>
    <x v="2"/>
    <m/>
    <m/>
    <m/>
    <n v="0"/>
  </r>
  <r>
    <x v="58"/>
    <x v="10"/>
    <n v="1"/>
    <n v="0"/>
    <n v="1"/>
    <n v="0"/>
    <n v="5"/>
    <n v="5"/>
    <n v="3"/>
    <x v="8"/>
    <n v="90"/>
    <n v="90"/>
    <n v="120"/>
    <n v="120"/>
    <x v="2"/>
    <m/>
    <m/>
    <m/>
    <n v="0"/>
  </r>
  <r>
    <x v="58"/>
    <x v="10"/>
    <n v="1"/>
    <n v="0"/>
    <n v="1"/>
    <n v="0"/>
    <n v="5"/>
    <n v="5.5"/>
    <n v="2"/>
    <x v="7"/>
    <n v="100"/>
    <n v="100"/>
    <n v="180"/>
    <n v="180"/>
    <x v="2"/>
    <m/>
    <m/>
    <m/>
    <n v="0"/>
  </r>
  <r>
    <x v="58"/>
    <x v="10"/>
    <n v="1"/>
    <n v="0"/>
    <n v="1"/>
    <n v="0"/>
    <n v="6"/>
    <n v="6.5"/>
    <n v="1"/>
    <x v="9"/>
    <n v="110"/>
    <n v="110"/>
    <n v="120"/>
    <n v="120"/>
    <x v="2"/>
    <m/>
    <m/>
    <m/>
    <n v="0"/>
  </r>
  <r>
    <x v="58"/>
    <x v="10"/>
    <n v="1"/>
    <n v="0"/>
    <n v="1"/>
    <n v="0"/>
    <n v="5"/>
    <n v="5"/>
    <n v="3"/>
    <x v="6"/>
    <n v="95"/>
    <n v="95"/>
    <n v="120"/>
    <n v="120"/>
    <x v="2"/>
    <m/>
    <m/>
    <m/>
    <n v="0"/>
  </r>
  <r>
    <x v="58"/>
    <x v="10"/>
    <n v="1"/>
    <n v="0"/>
    <n v="1"/>
    <n v="0"/>
    <n v="5.5"/>
    <n v="6"/>
    <n v="3"/>
    <x v="6"/>
    <n v="95"/>
    <n v="95"/>
    <n v="180"/>
    <n v="180"/>
    <x v="2"/>
    <m/>
    <m/>
    <m/>
    <n v="0"/>
  </r>
  <r>
    <x v="58"/>
    <x v="10"/>
    <n v="1"/>
    <n v="0"/>
    <n v="1"/>
    <n v="0"/>
    <n v="5"/>
    <n v="5"/>
    <n v="3"/>
    <x v="6"/>
    <n v="70"/>
    <n v="70"/>
    <n v="300"/>
    <n v="300"/>
    <x v="2"/>
    <m/>
    <m/>
    <m/>
    <n v="0"/>
  </r>
  <r>
    <x v="58"/>
    <x v="0"/>
    <n v="1"/>
    <n v="3"/>
    <n v="1"/>
    <n v="0"/>
    <n v="5"/>
    <n v="5"/>
    <n v="5"/>
    <x v="3"/>
    <n v="40"/>
    <n v="40"/>
    <n v="90"/>
    <n v="90"/>
    <x v="2"/>
    <s v="Pausé / TEMPO"/>
    <m/>
    <m/>
    <n v="0"/>
  </r>
  <r>
    <x v="58"/>
    <x v="0"/>
    <n v="1"/>
    <n v="3"/>
    <n v="1"/>
    <n v="0"/>
    <n v="5"/>
    <n v="5"/>
    <n v="2"/>
    <x v="7"/>
    <n v="45"/>
    <n v="45"/>
    <n v="120"/>
    <n v="120"/>
    <x v="2"/>
    <s v="Pausé / TEMPO"/>
    <m/>
    <m/>
    <n v="0"/>
  </r>
  <r>
    <x v="58"/>
    <x v="0"/>
    <n v="1"/>
    <n v="3"/>
    <n v="1"/>
    <n v="0"/>
    <n v="5.5"/>
    <n v="5"/>
    <n v="2"/>
    <x v="7"/>
    <n v="50"/>
    <n v="50"/>
    <n v="120"/>
    <n v="120"/>
    <x v="2"/>
    <s v="Pausé / TEMPO"/>
    <m/>
    <m/>
    <n v="0"/>
  </r>
  <r>
    <x v="58"/>
    <x v="0"/>
    <n v="1"/>
    <n v="3"/>
    <n v="1"/>
    <n v="0"/>
    <n v="5.5"/>
    <n v="5.5"/>
    <n v="2"/>
    <x v="7"/>
    <n v="52.5"/>
    <n v="52.5"/>
    <n v="180"/>
    <n v="180"/>
    <x v="2"/>
    <s v="Pausé / TEMPO"/>
    <m/>
    <m/>
    <n v="0"/>
  </r>
  <r>
    <x v="58"/>
    <x v="0"/>
    <n v="1"/>
    <n v="3"/>
    <n v="1"/>
    <n v="0"/>
    <n v="6.5"/>
    <n v="6"/>
    <n v="2"/>
    <x v="7"/>
    <n v="55"/>
    <n v="55"/>
    <n v="180"/>
    <n v="180"/>
    <x v="2"/>
    <s v="Pausé / TEMPO"/>
    <m/>
    <m/>
    <n v="0"/>
  </r>
  <r>
    <x v="58"/>
    <x v="11"/>
    <n v="1"/>
    <n v="0"/>
    <n v="1"/>
    <n v="0"/>
    <n v="7"/>
    <n v="8"/>
    <n v="12"/>
    <x v="0"/>
    <n v="63"/>
    <n v="63"/>
    <n v="90"/>
    <n v="90"/>
    <x v="2"/>
    <m/>
    <m/>
    <m/>
    <n v="0"/>
  </r>
  <r>
    <x v="58"/>
    <x v="11"/>
    <n v="1"/>
    <n v="0"/>
    <n v="1"/>
    <n v="0"/>
    <n v="7"/>
    <n v="9"/>
    <n v="10"/>
    <x v="2"/>
    <n v="63"/>
    <n v="63"/>
    <n v="90"/>
    <n v="90"/>
    <x v="2"/>
    <m/>
    <m/>
    <m/>
    <n v="0"/>
  </r>
  <r>
    <x v="58"/>
    <x v="11"/>
    <n v="1"/>
    <n v="0"/>
    <n v="1"/>
    <n v="0"/>
    <n v="7"/>
    <n v="9"/>
    <n v="8"/>
    <x v="1"/>
    <n v="63"/>
    <n v="63"/>
    <n v="120"/>
    <n v="120"/>
    <x v="2"/>
    <m/>
    <m/>
    <m/>
    <n v="0"/>
  </r>
  <r>
    <x v="58"/>
    <x v="18"/>
    <n v="1"/>
    <n v="0"/>
    <n v="1"/>
    <n v="0"/>
    <n v="7"/>
    <n v="7"/>
    <n v="12"/>
    <x v="0"/>
    <n v="29"/>
    <n v="40"/>
    <n v="90"/>
    <n v="90"/>
    <x v="2"/>
    <m/>
    <m/>
    <m/>
    <n v="0"/>
  </r>
  <r>
    <x v="58"/>
    <x v="18"/>
    <n v="1"/>
    <n v="0"/>
    <n v="1"/>
    <n v="0"/>
    <n v="7"/>
    <n v="7"/>
    <n v="10"/>
    <x v="2"/>
    <n v="29"/>
    <n v="40"/>
    <n v="90"/>
    <n v="90"/>
    <x v="2"/>
    <m/>
    <m/>
    <m/>
    <n v="0"/>
  </r>
  <r>
    <x v="58"/>
    <x v="18"/>
    <n v="1"/>
    <n v="0"/>
    <n v="1"/>
    <n v="0"/>
    <n v="7"/>
    <n v="7.5"/>
    <n v="8"/>
    <x v="1"/>
    <n v="29"/>
    <n v="40"/>
    <n v="1"/>
    <n v="1"/>
    <x v="2"/>
    <m/>
    <m/>
    <m/>
    <n v="0"/>
  </r>
  <r>
    <x v="59"/>
    <x v="0"/>
    <n v="1"/>
    <n v="0"/>
    <n v="1"/>
    <n v="0"/>
    <n v="5"/>
    <n v="5"/>
    <n v="5"/>
    <x v="3"/>
    <n v="30"/>
    <n v="30"/>
    <n v="90"/>
    <n v="90"/>
    <x v="2"/>
    <m/>
    <m/>
    <m/>
    <n v="0"/>
  </r>
  <r>
    <x v="59"/>
    <x v="0"/>
    <n v="1"/>
    <n v="0"/>
    <n v="1"/>
    <n v="0"/>
    <n v="5"/>
    <n v="5"/>
    <n v="4"/>
    <x v="8"/>
    <n v="40"/>
    <n v="40"/>
    <n v="120"/>
    <n v="120"/>
    <x v="2"/>
    <m/>
    <m/>
    <m/>
    <n v="0"/>
  </r>
  <r>
    <x v="59"/>
    <x v="0"/>
    <n v="1"/>
    <n v="0"/>
    <n v="1"/>
    <n v="0"/>
    <n v="5"/>
    <n v="5"/>
    <n v="3"/>
    <x v="6"/>
    <n v="45"/>
    <n v="45"/>
    <n v="300"/>
    <n v="300"/>
    <x v="2"/>
    <m/>
    <m/>
    <m/>
    <n v="0"/>
  </r>
  <r>
    <x v="59"/>
    <x v="0"/>
    <n v="1"/>
    <n v="0"/>
    <n v="1"/>
    <n v="0"/>
    <n v="5.5"/>
    <n v="5"/>
    <n v="2"/>
    <x v="7"/>
    <n v="55"/>
    <n v="55"/>
    <n v="300"/>
    <n v="300"/>
    <x v="2"/>
    <m/>
    <m/>
    <m/>
    <n v="0"/>
  </r>
  <r>
    <x v="59"/>
    <x v="0"/>
    <n v="1"/>
    <n v="0"/>
    <n v="1"/>
    <n v="0"/>
    <n v="6"/>
    <n v="5"/>
    <n v="4"/>
    <x v="8"/>
    <n v="50"/>
    <n v="50"/>
    <n v="300"/>
    <n v="300"/>
    <x v="2"/>
    <m/>
    <m/>
    <m/>
    <n v="0"/>
  </r>
  <r>
    <x v="59"/>
    <x v="0"/>
    <n v="1"/>
    <n v="0"/>
    <n v="1"/>
    <n v="0"/>
    <n v="6.5"/>
    <n v="5.5"/>
    <n v="4"/>
    <x v="8"/>
    <n v="50"/>
    <n v="50"/>
    <n v="300"/>
    <n v="300"/>
    <x v="2"/>
    <m/>
    <m/>
    <m/>
    <n v="0"/>
  </r>
  <r>
    <x v="59"/>
    <x v="0"/>
    <n v="1"/>
    <n v="0"/>
    <n v="1"/>
    <n v="0"/>
    <n v="6.5"/>
    <n v="6"/>
    <n v="1"/>
    <x v="9"/>
    <m/>
    <n v="60"/>
    <n v="180"/>
    <n v="180"/>
    <x v="2"/>
    <m/>
    <m/>
    <m/>
    <n v="0"/>
  </r>
  <r>
    <x v="59"/>
    <x v="4"/>
    <n v="1"/>
    <n v="0"/>
    <n v="1"/>
    <n v="0"/>
    <n v="5"/>
    <n v="5"/>
    <n v="8"/>
    <x v="1"/>
    <n v="60"/>
    <n v="60"/>
    <n v="90"/>
    <n v="90"/>
    <x v="2"/>
    <s v="RDL"/>
    <m/>
    <m/>
    <n v="0"/>
  </r>
  <r>
    <x v="59"/>
    <x v="4"/>
    <n v="1"/>
    <n v="0"/>
    <n v="1"/>
    <n v="0"/>
    <n v="6"/>
    <n v="6"/>
    <n v="6"/>
    <x v="5"/>
    <n v="80"/>
    <n v="80"/>
    <n v="120"/>
    <n v="120"/>
    <x v="2"/>
    <s v="RDL"/>
    <m/>
    <m/>
    <n v="0"/>
  </r>
  <r>
    <x v="59"/>
    <x v="4"/>
    <n v="1"/>
    <n v="0"/>
    <n v="1"/>
    <n v="0"/>
    <n v="5"/>
    <n v="6"/>
    <n v="4"/>
    <x v="8"/>
    <n v="85"/>
    <n v="85"/>
    <n v="120"/>
    <n v="120"/>
    <x v="2"/>
    <s v="RDL"/>
    <m/>
    <m/>
    <n v="0"/>
  </r>
  <r>
    <x v="59"/>
    <x v="4"/>
    <n v="1"/>
    <n v="0"/>
    <n v="1"/>
    <n v="0"/>
    <n v="5"/>
    <n v="5"/>
    <n v="5"/>
    <x v="3"/>
    <n v="90"/>
    <n v="90"/>
    <n v="120"/>
    <n v="120"/>
    <x v="2"/>
    <s v="Tradi"/>
    <m/>
    <m/>
    <n v="0"/>
  </r>
  <r>
    <x v="59"/>
    <x v="4"/>
    <n v="1"/>
    <n v="0"/>
    <n v="1"/>
    <n v="0"/>
    <n v="5.5"/>
    <n v="5"/>
    <n v="3"/>
    <x v="6"/>
    <n v="100"/>
    <n v="100"/>
    <n v="180"/>
    <n v="180"/>
    <x v="2"/>
    <s v="Tradi"/>
    <m/>
    <m/>
    <n v="0"/>
  </r>
  <r>
    <x v="59"/>
    <x v="4"/>
    <n v="1"/>
    <n v="0"/>
    <n v="1"/>
    <n v="0"/>
    <n v="6"/>
    <n v="5.5"/>
    <n v="4"/>
    <x v="8"/>
    <n v="110"/>
    <n v="110"/>
    <n v="300"/>
    <n v="300"/>
    <x v="2"/>
    <s v="Tradi"/>
    <m/>
    <m/>
    <n v="0"/>
  </r>
  <r>
    <x v="59"/>
    <x v="1"/>
    <n v="1"/>
    <n v="0"/>
    <n v="1"/>
    <n v="0"/>
    <n v="7"/>
    <n v="6.5"/>
    <n v="12"/>
    <x v="0"/>
    <n v="39"/>
    <n v="39"/>
    <n v="90"/>
    <n v="90"/>
    <x v="2"/>
    <m/>
    <m/>
    <m/>
    <n v="0"/>
  </r>
  <r>
    <x v="59"/>
    <x v="1"/>
    <n v="1"/>
    <n v="0"/>
    <n v="1"/>
    <n v="0"/>
    <n v="7"/>
    <n v="6"/>
    <n v="10"/>
    <x v="2"/>
    <n v="39"/>
    <n v="39"/>
    <n v="90"/>
    <n v="90"/>
    <x v="2"/>
    <m/>
    <m/>
    <m/>
    <n v="0"/>
  </r>
  <r>
    <x v="59"/>
    <x v="1"/>
    <n v="1"/>
    <n v="0"/>
    <n v="1"/>
    <n v="0"/>
    <n v="7"/>
    <n v="7"/>
    <n v="8"/>
    <x v="1"/>
    <n v="45"/>
    <n v="45"/>
    <n v="120"/>
    <n v="120"/>
    <x v="2"/>
    <m/>
    <m/>
    <m/>
    <n v="0"/>
  </r>
  <r>
    <x v="59"/>
    <x v="14"/>
    <n v="1"/>
    <n v="0"/>
    <n v="1"/>
    <n v="0"/>
    <n v="7"/>
    <n v="7"/>
    <n v="12"/>
    <x v="0"/>
    <n v="18"/>
    <n v="18"/>
    <n v="90"/>
    <n v="90"/>
    <x v="2"/>
    <m/>
    <m/>
    <m/>
    <n v="0"/>
  </r>
  <r>
    <x v="59"/>
    <x v="14"/>
    <n v="1"/>
    <n v="0"/>
    <n v="1"/>
    <n v="0"/>
    <n v="7"/>
    <n v="8"/>
    <n v="10"/>
    <x v="2"/>
    <n v="18"/>
    <n v="18"/>
    <n v="90"/>
    <n v="90"/>
    <x v="2"/>
    <m/>
    <m/>
    <m/>
    <n v="0"/>
  </r>
  <r>
    <x v="59"/>
    <x v="14"/>
    <n v="1"/>
    <n v="0"/>
    <n v="1"/>
    <n v="0"/>
    <n v="7"/>
    <n v="8.5"/>
    <n v="8"/>
    <x v="1"/>
    <n v="18"/>
    <n v="18"/>
    <n v="1"/>
    <n v="1"/>
    <x v="2"/>
    <m/>
    <m/>
    <m/>
    <n v="0"/>
  </r>
  <r>
    <x v="60"/>
    <x v="10"/>
    <n v="3"/>
    <n v="0"/>
    <n v="1"/>
    <n v="0"/>
    <n v="5"/>
    <n v="5"/>
    <n v="2"/>
    <x v="7"/>
    <n v="50"/>
    <n v="50"/>
    <n v="90"/>
    <n v="90"/>
    <x v="2"/>
    <s v="Pausé / TEMPO"/>
    <m/>
    <m/>
    <n v="0"/>
  </r>
  <r>
    <x v="60"/>
    <x v="10"/>
    <n v="3"/>
    <n v="0"/>
    <n v="1"/>
    <n v="0"/>
    <n v="5"/>
    <n v="5"/>
    <n v="2"/>
    <x v="7"/>
    <n v="60"/>
    <n v="60"/>
    <n v="120"/>
    <n v="120"/>
    <x v="2"/>
    <s v="Pausé / TEMPO"/>
    <m/>
    <m/>
    <n v="0"/>
  </r>
  <r>
    <x v="60"/>
    <x v="10"/>
    <n v="3"/>
    <n v="0"/>
    <n v="1"/>
    <n v="0"/>
    <n v="5"/>
    <n v="5"/>
    <n v="2"/>
    <x v="7"/>
    <n v="70"/>
    <n v="70"/>
    <n v="120"/>
    <n v="120"/>
    <x v="2"/>
    <s v="Pausé / TEMPO"/>
    <m/>
    <m/>
    <n v="0"/>
  </r>
  <r>
    <x v="60"/>
    <x v="10"/>
    <n v="3"/>
    <n v="0"/>
    <n v="1"/>
    <n v="0"/>
    <n v="5"/>
    <n v="5"/>
    <n v="2"/>
    <x v="7"/>
    <n v="80"/>
    <n v="80"/>
    <n v="180"/>
    <n v="180"/>
    <x v="2"/>
    <s v="Pausé / TEMPO"/>
    <m/>
    <m/>
    <n v="0"/>
  </r>
  <r>
    <x v="60"/>
    <x v="10"/>
    <n v="3"/>
    <n v="0"/>
    <n v="1"/>
    <n v="0"/>
    <n v="6"/>
    <n v="5.5"/>
    <n v="2"/>
    <x v="7"/>
    <n v="90"/>
    <n v="90"/>
    <n v="180"/>
    <n v="180"/>
    <x v="2"/>
    <s v="Pausé / TEMPO"/>
    <m/>
    <m/>
    <n v="0"/>
  </r>
  <r>
    <x v="60"/>
    <x v="0"/>
    <n v="1"/>
    <n v="0"/>
    <n v="1"/>
    <n v="0"/>
    <n v="5"/>
    <n v="5"/>
    <n v="3"/>
    <x v="6"/>
    <n v="25"/>
    <n v="25"/>
    <n v="90"/>
    <n v="90"/>
    <x v="2"/>
    <s v="SPOTTO"/>
    <m/>
    <m/>
    <n v="0"/>
  </r>
  <r>
    <x v="60"/>
    <x v="0"/>
    <n v="1"/>
    <n v="0"/>
    <n v="1"/>
    <n v="0"/>
    <n v="5"/>
    <n v="5"/>
    <n v="3"/>
    <x v="6"/>
    <n v="35"/>
    <n v="35"/>
    <n v="120"/>
    <n v="120"/>
    <x v="2"/>
    <s v="SPOTTO"/>
    <m/>
    <m/>
    <n v="0"/>
  </r>
  <r>
    <x v="60"/>
    <x v="0"/>
    <n v="1"/>
    <n v="0"/>
    <n v="1"/>
    <n v="0"/>
    <n v="5"/>
    <n v="5"/>
    <n v="3"/>
    <x v="6"/>
    <n v="45"/>
    <n v="45"/>
    <n v="120"/>
    <n v="120"/>
    <x v="2"/>
    <s v="SPOTTO"/>
    <m/>
    <m/>
    <n v="0"/>
  </r>
  <r>
    <x v="60"/>
    <x v="0"/>
    <n v="1"/>
    <n v="0"/>
    <n v="1"/>
    <n v="0"/>
    <n v="5.5"/>
    <n v="5"/>
    <n v="3"/>
    <x v="6"/>
    <n v="50"/>
    <n v="50"/>
    <n v="120"/>
    <n v="120"/>
    <x v="2"/>
    <s v="SPOTTO"/>
    <m/>
    <m/>
    <n v="0"/>
  </r>
  <r>
    <x v="60"/>
    <x v="0"/>
    <n v="1"/>
    <n v="0"/>
    <n v="1"/>
    <n v="0"/>
    <n v="6.5"/>
    <n v="5.5"/>
    <n v="3"/>
    <x v="6"/>
    <n v="55"/>
    <n v="55"/>
    <n v="180"/>
    <n v="180"/>
    <x v="2"/>
    <s v="SPOTTO"/>
    <m/>
    <m/>
    <n v="0"/>
  </r>
  <r>
    <x v="60"/>
    <x v="32"/>
    <n v="1"/>
    <n v="0"/>
    <n v="1"/>
    <n v="0"/>
    <n v="6"/>
    <n v="6"/>
    <n v="12"/>
    <x v="0"/>
    <m/>
    <n v="35"/>
    <n v="90"/>
    <n v="90"/>
    <x v="2"/>
    <m/>
    <m/>
    <m/>
    <n v="0"/>
  </r>
  <r>
    <x v="60"/>
    <x v="32"/>
    <n v="1"/>
    <n v="0"/>
    <n v="1"/>
    <n v="0"/>
    <n v="7"/>
    <n v="7"/>
    <n v="10"/>
    <x v="2"/>
    <m/>
    <n v="35"/>
    <n v="90"/>
    <n v="90"/>
    <x v="2"/>
    <m/>
    <m/>
    <m/>
    <n v="0"/>
  </r>
  <r>
    <x v="60"/>
    <x v="32"/>
    <n v="1"/>
    <n v="0"/>
    <n v="1"/>
    <n v="0"/>
    <n v="7"/>
    <n v="7"/>
    <n v="8"/>
    <x v="1"/>
    <m/>
    <n v="40"/>
    <n v="120"/>
    <n v="120"/>
    <x v="2"/>
    <m/>
    <m/>
    <m/>
    <n v="0"/>
  </r>
  <r>
    <x v="60"/>
    <x v="33"/>
    <n v="1"/>
    <n v="0"/>
    <n v="1"/>
    <n v="0"/>
    <n v="6"/>
    <n v="6"/>
    <n v="13"/>
    <x v="13"/>
    <m/>
    <n v="25"/>
    <n v="10"/>
    <n v="10"/>
    <x v="2"/>
    <s v="SUPER7"/>
    <m/>
    <m/>
    <n v="0"/>
  </r>
  <r>
    <x v="60"/>
    <x v="34"/>
    <n v="1"/>
    <n v="0"/>
    <n v="1"/>
    <n v="0"/>
    <n v="6"/>
    <n v="6"/>
    <n v="12"/>
    <x v="0"/>
    <m/>
    <n v="25"/>
    <n v="90"/>
    <n v="90"/>
    <x v="2"/>
    <s v="SUPER7"/>
    <m/>
    <m/>
    <n v="0"/>
  </r>
  <r>
    <x v="60"/>
    <x v="33"/>
    <n v="1"/>
    <n v="0"/>
    <n v="1"/>
    <n v="0"/>
    <n v="7"/>
    <n v="7"/>
    <n v="12"/>
    <x v="0"/>
    <m/>
    <n v="25"/>
    <n v="10"/>
    <n v="10"/>
    <x v="2"/>
    <s v="SUPER7"/>
    <m/>
    <m/>
    <n v="0"/>
  </r>
  <r>
    <x v="60"/>
    <x v="34"/>
    <n v="1"/>
    <n v="0"/>
    <n v="1"/>
    <n v="0"/>
    <n v="7"/>
    <n v="7"/>
    <n v="10"/>
    <x v="2"/>
    <m/>
    <n v="25"/>
    <n v="1"/>
    <n v="1"/>
    <x v="2"/>
    <s v="SUPER7"/>
    <m/>
    <m/>
    <n v="0"/>
  </r>
  <r>
    <x v="61"/>
    <x v="10"/>
    <n v="1"/>
    <n v="0"/>
    <n v="1"/>
    <n v="0"/>
    <n v="5"/>
    <n v="5"/>
    <n v="5"/>
    <x v="3"/>
    <n v="50"/>
    <n v="50"/>
    <n v="120"/>
    <n v="120"/>
    <x v="2"/>
    <m/>
    <m/>
    <m/>
    <n v="0"/>
  </r>
  <r>
    <x v="61"/>
    <x v="10"/>
    <n v="1"/>
    <n v="0"/>
    <n v="1"/>
    <n v="0"/>
    <n v="5"/>
    <n v="5"/>
    <n v="4"/>
    <x v="8"/>
    <n v="70"/>
    <n v="70"/>
    <n v="120"/>
    <n v="120"/>
    <x v="2"/>
    <m/>
    <m/>
    <m/>
    <n v="0"/>
  </r>
  <r>
    <x v="61"/>
    <x v="10"/>
    <n v="1"/>
    <n v="0"/>
    <n v="1"/>
    <n v="0"/>
    <n v="6"/>
    <n v="5"/>
    <n v="3"/>
    <x v="6"/>
    <n v="90"/>
    <n v="90"/>
    <n v="180"/>
    <n v="180"/>
    <x v="2"/>
    <m/>
    <m/>
    <m/>
    <n v="0"/>
  </r>
  <r>
    <x v="61"/>
    <x v="10"/>
    <n v="1"/>
    <n v="0"/>
    <n v="1"/>
    <n v="0"/>
    <n v="6"/>
    <n v="6"/>
    <n v="2"/>
    <x v="7"/>
    <n v="105"/>
    <n v="105"/>
    <n v="300"/>
    <n v="300"/>
    <x v="2"/>
    <m/>
    <m/>
    <m/>
    <n v="0"/>
  </r>
  <r>
    <x v="61"/>
    <x v="10"/>
    <n v="1"/>
    <n v="0"/>
    <n v="1"/>
    <n v="0"/>
    <n v="7"/>
    <n v="6"/>
    <n v="1"/>
    <x v="9"/>
    <n v="115"/>
    <n v="115"/>
    <n v="300"/>
    <n v="300"/>
    <x v="2"/>
    <m/>
    <m/>
    <m/>
    <n v="0"/>
  </r>
  <r>
    <x v="61"/>
    <x v="0"/>
    <n v="1"/>
    <n v="0"/>
    <n v="1"/>
    <n v="0"/>
    <n v="5"/>
    <n v="5"/>
    <n v="5"/>
    <x v="3"/>
    <n v="20"/>
    <n v="20"/>
    <n v="120"/>
    <n v="120"/>
    <x v="2"/>
    <m/>
    <m/>
    <m/>
    <n v="0"/>
  </r>
  <r>
    <x v="61"/>
    <x v="0"/>
    <n v="1"/>
    <n v="0"/>
    <n v="1"/>
    <n v="0"/>
    <n v="5"/>
    <n v="5"/>
    <n v="4"/>
    <x v="8"/>
    <n v="30"/>
    <n v="30"/>
    <n v="120"/>
    <n v="120"/>
    <x v="2"/>
    <m/>
    <m/>
    <m/>
    <n v="0"/>
  </r>
  <r>
    <x v="61"/>
    <x v="0"/>
    <n v="1"/>
    <n v="0"/>
    <n v="1"/>
    <n v="0"/>
    <n v="6"/>
    <n v="5"/>
    <n v="3"/>
    <x v="6"/>
    <n v="40"/>
    <n v="40"/>
    <n v="180"/>
    <n v="180"/>
    <x v="2"/>
    <m/>
    <m/>
    <m/>
    <n v="0"/>
  </r>
  <r>
    <x v="61"/>
    <x v="0"/>
    <n v="1"/>
    <n v="0"/>
    <n v="1"/>
    <n v="0"/>
    <n v="6"/>
    <n v="5"/>
    <n v="2"/>
    <x v="7"/>
    <n v="50"/>
    <n v="50"/>
    <n v="300"/>
    <n v="300"/>
    <x v="2"/>
    <m/>
    <m/>
    <m/>
    <n v="0"/>
  </r>
  <r>
    <x v="61"/>
    <x v="0"/>
    <n v="1"/>
    <n v="2"/>
    <n v="1"/>
    <n v="0"/>
    <n v="7"/>
    <n v="6"/>
    <n v="1"/>
    <x v="9"/>
    <n v="60"/>
    <n v="60"/>
    <n v="300"/>
    <n v="300"/>
    <x v="2"/>
    <s v="Pausé / TEMPO"/>
    <m/>
    <m/>
    <n v="0"/>
  </r>
  <r>
    <x v="61"/>
    <x v="4"/>
    <n v="1"/>
    <n v="0"/>
    <n v="1"/>
    <n v="0"/>
    <n v="5"/>
    <n v="5"/>
    <n v="5"/>
    <x v="3"/>
    <n v="55"/>
    <n v="55"/>
    <n v="120"/>
    <n v="120"/>
    <x v="2"/>
    <s v="Tradi"/>
    <m/>
    <m/>
    <n v="0"/>
  </r>
  <r>
    <x v="61"/>
    <x v="4"/>
    <n v="1"/>
    <n v="0"/>
    <n v="1"/>
    <n v="0"/>
    <n v="5"/>
    <n v="5"/>
    <n v="4"/>
    <x v="8"/>
    <n v="75"/>
    <n v="75"/>
    <n v="120"/>
    <n v="120"/>
    <x v="2"/>
    <s v="Tradi"/>
    <m/>
    <m/>
    <n v="0"/>
  </r>
  <r>
    <x v="61"/>
    <x v="4"/>
    <n v="1"/>
    <n v="0"/>
    <n v="1"/>
    <n v="0"/>
    <n v="6"/>
    <n v="5"/>
    <n v="3"/>
    <x v="6"/>
    <n v="95"/>
    <n v="95"/>
    <n v="180"/>
    <n v="180"/>
    <x v="2"/>
    <s v="Tradi"/>
    <m/>
    <m/>
    <n v="0"/>
  </r>
  <r>
    <x v="61"/>
    <x v="4"/>
    <n v="1"/>
    <n v="0"/>
    <n v="1"/>
    <n v="0"/>
    <n v="6"/>
    <n v="5.5"/>
    <n v="2"/>
    <x v="7"/>
    <n v="110"/>
    <n v="110"/>
    <n v="300"/>
    <n v="300"/>
    <x v="2"/>
    <s v="Tradi"/>
    <m/>
    <m/>
    <n v="0"/>
  </r>
  <r>
    <x v="61"/>
    <x v="4"/>
    <n v="1"/>
    <n v="0"/>
    <n v="1"/>
    <n v="0"/>
    <n v="7"/>
    <n v="6"/>
    <n v="1"/>
    <x v="9"/>
    <n v="120"/>
    <n v="120"/>
    <n v="300"/>
    <n v="300"/>
    <x v="2"/>
    <s v="Tradi"/>
    <m/>
    <m/>
    <n v="0"/>
  </r>
  <r>
    <x v="62"/>
    <x v="10"/>
    <n v="1"/>
    <n v="0"/>
    <n v="1"/>
    <n v="0"/>
    <n v="5"/>
    <n v="5"/>
    <n v="5"/>
    <x v="3"/>
    <n v="70"/>
    <n v="70"/>
    <n v="90"/>
    <n v="90"/>
    <x v="2"/>
    <m/>
    <m/>
    <m/>
    <n v="0"/>
  </r>
  <r>
    <x v="62"/>
    <x v="10"/>
    <n v="1"/>
    <n v="0"/>
    <n v="1"/>
    <n v="0"/>
    <n v="5"/>
    <n v="5"/>
    <n v="3"/>
    <x v="6"/>
    <n v="90"/>
    <n v="90"/>
    <n v="120"/>
    <n v="120"/>
    <x v="2"/>
    <m/>
    <m/>
    <m/>
    <n v="0"/>
  </r>
  <r>
    <x v="62"/>
    <x v="10"/>
    <n v="1"/>
    <n v="0"/>
    <n v="1"/>
    <n v="0"/>
    <n v="6"/>
    <n v="5"/>
    <n v="2"/>
    <x v="7"/>
    <n v="105"/>
    <n v="105"/>
    <n v="180"/>
    <n v="180"/>
    <x v="2"/>
    <m/>
    <m/>
    <m/>
    <n v="0"/>
  </r>
  <r>
    <x v="62"/>
    <x v="10"/>
    <n v="1"/>
    <n v="0"/>
    <n v="1"/>
    <n v="0"/>
    <n v="7"/>
    <n v="5.5"/>
    <n v="1"/>
    <x v="9"/>
    <n v="115"/>
    <n v="115"/>
    <n v="120"/>
    <n v="120"/>
    <x v="2"/>
    <m/>
    <m/>
    <m/>
    <n v="0"/>
  </r>
  <r>
    <x v="62"/>
    <x v="10"/>
    <n v="1"/>
    <n v="0"/>
    <n v="1"/>
    <n v="0"/>
    <n v="6"/>
    <n v="6.5"/>
    <n v="3"/>
    <x v="6"/>
    <n v="105"/>
    <n v="105"/>
    <n v="120"/>
    <n v="120"/>
    <x v="2"/>
    <m/>
    <m/>
    <m/>
    <n v="0"/>
  </r>
  <r>
    <x v="62"/>
    <x v="10"/>
    <n v="1"/>
    <n v="0"/>
    <n v="1"/>
    <n v="0"/>
    <n v="6.5"/>
    <n v="7"/>
    <n v="3"/>
    <x v="6"/>
    <n v="105"/>
    <n v="105"/>
    <n v="180"/>
    <n v="180"/>
    <x v="2"/>
    <m/>
    <m/>
    <m/>
    <n v="0"/>
  </r>
  <r>
    <x v="62"/>
    <x v="10"/>
    <n v="1"/>
    <n v="0"/>
    <n v="1"/>
    <n v="0"/>
    <n v="6"/>
    <n v="5"/>
    <n v="3"/>
    <x v="6"/>
    <n v="80"/>
    <n v="80"/>
    <n v="300"/>
    <n v="300"/>
    <x v="2"/>
    <m/>
    <m/>
    <m/>
    <n v="0"/>
  </r>
  <r>
    <x v="62"/>
    <x v="0"/>
    <n v="1"/>
    <n v="3"/>
    <n v="1"/>
    <n v="0"/>
    <n v="5"/>
    <n v="5"/>
    <n v="5"/>
    <x v="3"/>
    <n v="40"/>
    <n v="40"/>
    <n v="90"/>
    <n v="90"/>
    <x v="2"/>
    <s v="Pausé / TEMPO"/>
    <m/>
    <m/>
    <n v="0"/>
  </r>
  <r>
    <x v="62"/>
    <x v="0"/>
    <n v="1"/>
    <n v="3"/>
    <n v="1"/>
    <n v="0"/>
    <n v="5"/>
    <n v="5"/>
    <n v="2"/>
    <x v="7"/>
    <n v="47.5"/>
    <n v="47.5"/>
    <n v="120"/>
    <n v="120"/>
    <x v="2"/>
    <s v="Pausé / TEMPO"/>
    <m/>
    <m/>
    <n v="0"/>
  </r>
  <r>
    <x v="62"/>
    <x v="0"/>
    <n v="1"/>
    <n v="3"/>
    <n v="1"/>
    <n v="0"/>
    <n v="6.5"/>
    <n v="5.5"/>
    <n v="2"/>
    <x v="7"/>
    <n v="52.5"/>
    <n v="52.5"/>
    <n v="120"/>
    <n v="120"/>
    <x v="2"/>
    <s v="Pausé / TEMPO"/>
    <m/>
    <m/>
    <n v="0"/>
  </r>
  <r>
    <x v="62"/>
    <x v="0"/>
    <n v="1"/>
    <n v="3"/>
    <n v="1"/>
    <n v="0"/>
    <n v="6.5"/>
    <n v="6"/>
    <n v="2"/>
    <x v="7"/>
    <n v="55"/>
    <n v="55"/>
    <n v="180"/>
    <n v="180"/>
    <x v="2"/>
    <s v="Pausé / TEMPO"/>
    <m/>
    <m/>
    <n v="0"/>
  </r>
  <r>
    <x v="62"/>
    <x v="0"/>
    <n v="1"/>
    <n v="3"/>
    <n v="1"/>
    <n v="0"/>
    <n v="7.5"/>
    <n v="7.5"/>
    <n v="2"/>
    <x v="7"/>
    <n v="57.5"/>
    <n v="57.5"/>
    <n v="180"/>
    <n v="180"/>
    <x v="2"/>
    <s v="Pausé / TEMPO"/>
    <m/>
    <m/>
    <n v="0"/>
  </r>
  <r>
    <x v="62"/>
    <x v="11"/>
    <n v="1"/>
    <n v="0"/>
    <n v="1"/>
    <n v="0"/>
    <n v="7"/>
    <n v="7"/>
    <n v="12"/>
    <x v="0"/>
    <n v="63"/>
    <n v="63"/>
    <n v="90"/>
    <n v="90"/>
    <x v="2"/>
    <m/>
    <m/>
    <m/>
    <n v="0"/>
  </r>
  <r>
    <x v="62"/>
    <x v="11"/>
    <n v="1"/>
    <n v="0"/>
    <n v="1"/>
    <n v="0"/>
    <n v="8"/>
    <n v="7.5"/>
    <n v="11"/>
    <x v="11"/>
    <n v="63"/>
    <n v="63"/>
    <n v="90"/>
    <n v="90"/>
    <x v="2"/>
    <m/>
    <m/>
    <m/>
    <n v="0"/>
  </r>
  <r>
    <x v="62"/>
    <x v="11"/>
    <n v="1"/>
    <n v="0"/>
    <n v="1"/>
    <n v="0"/>
    <n v="8"/>
    <n v="8"/>
    <n v="9"/>
    <x v="12"/>
    <n v="63"/>
    <n v="63"/>
    <n v="120"/>
    <n v="120"/>
    <x v="2"/>
    <m/>
    <m/>
    <m/>
    <n v="0"/>
  </r>
  <r>
    <x v="62"/>
    <x v="18"/>
    <n v="1"/>
    <n v="0"/>
    <n v="1"/>
    <n v="0"/>
    <n v="7"/>
    <n v="7.5"/>
    <n v="12"/>
    <x v="0"/>
    <n v="29"/>
    <n v="29"/>
    <n v="90"/>
    <n v="90"/>
    <x v="2"/>
    <m/>
    <m/>
    <m/>
    <n v="0"/>
  </r>
  <r>
    <x v="62"/>
    <x v="18"/>
    <n v="1"/>
    <n v="0"/>
    <n v="1"/>
    <n v="0"/>
    <n v="8"/>
    <n v="8"/>
    <n v="11"/>
    <x v="11"/>
    <n v="29"/>
    <n v="29"/>
    <n v="90"/>
    <n v="90"/>
    <x v="2"/>
    <m/>
    <m/>
    <m/>
    <n v="0"/>
  </r>
  <r>
    <x v="62"/>
    <x v="18"/>
    <n v="1"/>
    <n v="0"/>
    <n v="1"/>
    <n v="0"/>
    <n v="8"/>
    <n v="8"/>
    <n v="9"/>
    <x v="12"/>
    <n v="29"/>
    <n v="29"/>
    <n v="1"/>
    <n v="1"/>
    <x v="2"/>
    <m/>
    <m/>
    <m/>
    <n v="0"/>
  </r>
  <r>
    <x v="63"/>
    <x v="0"/>
    <n v="1"/>
    <n v="0"/>
    <n v="1"/>
    <n v="0"/>
    <n v="5"/>
    <n v="5"/>
    <n v="5"/>
    <x v="3"/>
    <n v="35"/>
    <n v="40"/>
    <n v="90"/>
    <n v="90"/>
    <x v="2"/>
    <m/>
    <m/>
    <m/>
    <n v="0"/>
  </r>
  <r>
    <x v="63"/>
    <x v="0"/>
    <n v="1"/>
    <n v="0"/>
    <n v="1"/>
    <n v="0"/>
    <n v="5"/>
    <n v="5"/>
    <n v="4"/>
    <x v="8"/>
    <n v="45"/>
    <n v="45"/>
    <n v="120"/>
    <n v="120"/>
    <x v="2"/>
    <m/>
    <m/>
    <m/>
    <n v="0"/>
  </r>
  <r>
    <x v="63"/>
    <x v="0"/>
    <n v="1"/>
    <n v="0"/>
    <n v="1"/>
    <n v="0"/>
    <n v="6"/>
    <n v="5"/>
    <n v="3"/>
    <x v="6"/>
    <n v="50"/>
    <n v="50"/>
    <n v="300"/>
    <n v="300"/>
    <x v="2"/>
    <m/>
    <m/>
    <m/>
    <n v="0"/>
  </r>
  <r>
    <x v="63"/>
    <x v="0"/>
    <n v="1"/>
    <n v="0"/>
    <n v="1"/>
    <n v="0"/>
    <n v="6.5"/>
    <n v="5.5"/>
    <n v="2"/>
    <x v="7"/>
    <n v="60"/>
    <n v="60"/>
    <n v="300"/>
    <n v="300"/>
    <x v="2"/>
    <m/>
    <m/>
    <m/>
    <n v="0"/>
  </r>
  <r>
    <x v="63"/>
    <x v="0"/>
    <n v="1"/>
    <n v="0"/>
    <n v="1"/>
    <n v="0"/>
    <n v="7"/>
    <n v="6"/>
    <n v="4"/>
    <x v="8"/>
    <n v="55"/>
    <n v="55"/>
    <n v="300"/>
    <n v="300"/>
    <x v="2"/>
    <m/>
    <m/>
    <m/>
    <n v="0"/>
  </r>
  <r>
    <x v="63"/>
    <x v="0"/>
    <n v="1"/>
    <n v="0"/>
    <n v="1"/>
    <n v="0"/>
    <n v="7.5"/>
    <n v="6.5"/>
    <n v="4"/>
    <x v="8"/>
    <n v="55"/>
    <n v="55"/>
    <n v="300"/>
    <n v="300"/>
    <x v="2"/>
    <m/>
    <m/>
    <m/>
    <n v="0"/>
  </r>
  <r>
    <x v="63"/>
    <x v="0"/>
    <n v="1"/>
    <n v="0"/>
    <n v="1"/>
    <n v="0"/>
    <n v="7.5"/>
    <n v="8"/>
    <n v="1"/>
    <x v="9"/>
    <m/>
    <n v="70"/>
    <n v="180"/>
    <n v="180"/>
    <x v="2"/>
    <m/>
    <m/>
    <m/>
    <n v="0"/>
  </r>
  <r>
    <x v="63"/>
    <x v="4"/>
    <n v="1"/>
    <n v="0"/>
    <n v="1"/>
    <n v="0"/>
    <n v="5"/>
    <n v="5"/>
    <n v="8"/>
    <x v="1"/>
    <n v="70"/>
    <n v="70"/>
    <n v="90"/>
    <n v="90"/>
    <x v="2"/>
    <s v="RDL"/>
    <m/>
    <m/>
    <n v="0"/>
  </r>
  <r>
    <x v="63"/>
    <x v="4"/>
    <n v="1"/>
    <n v="0"/>
    <n v="1"/>
    <n v="0"/>
    <n v="6"/>
    <n v="5"/>
    <n v="6"/>
    <x v="5"/>
    <n v="80"/>
    <n v="80"/>
    <n v="120"/>
    <n v="120"/>
    <x v="2"/>
    <s v="RDL"/>
    <m/>
    <m/>
    <n v="0"/>
  </r>
  <r>
    <x v="63"/>
    <x v="4"/>
    <n v="1"/>
    <n v="0"/>
    <n v="1"/>
    <n v="0"/>
    <n v="6"/>
    <n v="6"/>
    <n v="4"/>
    <x v="8"/>
    <n v="90"/>
    <n v="90"/>
    <n v="120"/>
    <n v="120"/>
    <x v="2"/>
    <s v="RDL"/>
    <m/>
    <m/>
    <n v="0"/>
  </r>
  <r>
    <x v="63"/>
    <x v="4"/>
    <n v="1"/>
    <n v="0"/>
    <n v="1"/>
    <n v="0"/>
    <n v="6"/>
    <n v="6"/>
    <n v="5"/>
    <x v="3"/>
    <n v="100"/>
    <n v="100"/>
    <n v="120"/>
    <n v="120"/>
    <x v="2"/>
    <s v="Tradi"/>
    <m/>
    <m/>
    <n v="0"/>
  </r>
  <r>
    <x v="63"/>
    <x v="4"/>
    <n v="1"/>
    <n v="0"/>
    <n v="1"/>
    <n v="0"/>
    <n v="6.5"/>
    <n v="6"/>
    <n v="3"/>
    <x v="6"/>
    <n v="110"/>
    <n v="110"/>
    <n v="180"/>
    <n v="180"/>
    <x v="2"/>
    <s v="Tradi"/>
    <m/>
    <m/>
    <n v="0"/>
  </r>
  <r>
    <x v="63"/>
    <x v="4"/>
    <n v="1"/>
    <n v="0"/>
    <n v="1"/>
    <n v="0"/>
    <n v="7"/>
    <n v="6.5"/>
    <n v="4"/>
    <x v="8"/>
    <n v="120"/>
    <n v="120"/>
    <n v="300"/>
    <n v="300"/>
    <x v="2"/>
    <s v="Tradi"/>
    <m/>
    <m/>
    <n v="0"/>
  </r>
  <r>
    <x v="63"/>
    <x v="1"/>
    <n v="1"/>
    <n v="0"/>
    <n v="1"/>
    <n v="0"/>
    <n v="7"/>
    <n v="7"/>
    <n v="12"/>
    <x v="0"/>
    <n v="39"/>
    <n v="39"/>
    <n v="90"/>
    <n v="90"/>
    <x v="2"/>
    <m/>
    <m/>
    <m/>
    <n v="0"/>
  </r>
  <r>
    <x v="63"/>
    <x v="1"/>
    <n v="1"/>
    <n v="0"/>
    <n v="1"/>
    <n v="0"/>
    <n v="8"/>
    <n v="7"/>
    <n v="11"/>
    <x v="11"/>
    <n v="39"/>
    <n v="39"/>
    <n v="90"/>
    <n v="90"/>
    <x v="2"/>
    <m/>
    <m/>
    <m/>
    <n v="0"/>
  </r>
  <r>
    <x v="63"/>
    <x v="1"/>
    <n v="1"/>
    <n v="0"/>
    <n v="1"/>
    <n v="0"/>
    <n v="8"/>
    <n v="7"/>
    <n v="9"/>
    <x v="12"/>
    <n v="45"/>
    <n v="45"/>
    <n v="120"/>
    <n v="120"/>
    <x v="2"/>
    <m/>
    <m/>
    <m/>
    <n v="0"/>
  </r>
  <r>
    <x v="63"/>
    <x v="14"/>
    <n v="1"/>
    <n v="0"/>
    <n v="1"/>
    <n v="0"/>
    <n v="7"/>
    <n v="7"/>
    <n v="12"/>
    <x v="0"/>
    <n v="18"/>
    <n v="18"/>
    <n v="90"/>
    <n v="90"/>
    <x v="2"/>
    <m/>
    <m/>
    <m/>
    <n v="0"/>
  </r>
  <r>
    <x v="63"/>
    <x v="14"/>
    <n v="1"/>
    <n v="0"/>
    <n v="1"/>
    <n v="0"/>
    <n v="8"/>
    <n v="7.5"/>
    <n v="11"/>
    <x v="11"/>
    <n v="18"/>
    <n v="18"/>
    <n v="90"/>
    <n v="90"/>
    <x v="2"/>
    <m/>
    <m/>
    <m/>
    <n v="0"/>
  </r>
  <r>
    <x v="63"/>
    <x v="14"/>
    <n v="1"/>
    <n v="0"/>
    <n v="1"/>
    <n v="0"/>
    <n v="8"/>
    <n v="7"/>
    <n v="9"/>
    <x v="12"/>
    <n v="18"/>
    <n v="18"/>
    <n v="1"/>
    <n v="1"/>
    <x v="2"/>
    <m/>
    <m/>
    <m/>
    <n v="0"/>
  </r>
  <r>
    <x v="64"/>
    <x v="10"/>
    <n v="3"/>
    <n v="0"/>
    <n v="1"/>
    <n v="0"/>
    <n v="5"/>
    <n v="5"/>
    <n v="2"/>
    <x v="7"/>
    <n v="50"/>
    <n v="50"/>
    <n v="90"/>
    <n v="90"/>
    <x v="2"/>
    <s v="Pausé / TEMPO"/>
    <m/>
    <m/>
    <n v="0"/>
  </r>
  <r>
    <x v="64"/>
    <x v="10"/>
    <n v="3"/>
    <n v="0"/>
    <n v="1"/>
    <n v="0"/>
    <n v="5"/>
    <n v="5"/>
    <n v="2"/>
    <x v="7"/>
    <n v="60"/>
    <n v="60"/>
    <n v="120"/>
    <n v="120"/>
    <x v="2"/>
    <s v="Pausé / TEMPO"/>
    <m/>
    <m/>
    <n v="0"/>
  </r>
  <r>
    <x v="64"/>
    <x v="10"/>
    <n v="3"/>
    <n v="0"/>
    <n v="1"/>
    <n v="0"/>
    <n v="5"/>
    <n v="5"/>
    <n v="2"/>
    <x v="7"/>
    <n v="70"/>
    <n v="70"/>
    <n v="120"/>
    <n v="120"/>
    <x v="2"/>
    <s v="Pausé / TEMPO"/>
    <m/>
    <m/>
    <n v="0"/>
  </r>
  <r>
    <x v="64"/>
    <x v="10"/>
    <n v="3"/>
    <n v="0"/>
    <n v="1"/>
    <n v="0"/>
    <n v="5"/>
    <n v="5"/>
    <n v="2"/>
    <x v="7"/>
    <n v="80"/>
    <n v="80"/>
    <n v="180"/>
    <n v="180"/>
    <x v="2"/>
    <s v="Pausé / TEMPO"/>
    <m/>
    <m/>
    <n v="0"/>
  </r>
  <r>
    <x v="64"/>
    <x v="10"/>
    <n v="3"/>
    <n v="0"/>
    <n v="1"/>
    <n v="0"/>
    <n v="6"/>
    <n v="5.5"/>
    <n v="2"/>
    <x v="7"/>
    <n v="90"/>
    <n v="90"/>
    <n v="180"/>
    <n v="180"/>
    <x v="2"/>
    <s v="Pausé / TEMPO"/>
    <m/>
    <m/>
    <n v="0"/>
  </r>
  <r>
    <x v="64"/>
    <x v="0"/>
    <n v="1"/>
    <n v="0"/>
    <n v="1"/>
    <n v="0"/>
    <n v="5"/>
    <n v="5"/>
    <n v="3"/>
    <x v="6"/>
    <n v="25"/>
    <n v="25"/>
    <n v="90"/>
    <n v="90"/>
    <x v="2"/>
    <s v="SPOTTO"/>
    <m/>
    <m/>
    <n v="0"/>
  </r>
  <r>
    <x v="64"/>
    <x v="0"/>
    <n v="1"/>
    <n v="0"/>
    <n v="1"/>
    <n v="0"/>
    <n v="5"/>
    <n v="5"/>
    <n v="3"/>
    <x v="6"/>
    <n v="35"/>
    <n v="35"/>
    <n v="120"/>
    <n v="120"/>
    <x v="2"/>
    <s v="SPOTTO"/>
    <m/>
    <m/>
    <n v="0"/>
  </r>
  <r>
    <x v="64"/>
    <x v="0"/>
    <n v="1"/>
    <n v="0"/>
    <n v="1"/>
    <n v="0"/>
    <n v="5"/>
    <n v="5"/>
    <n v="3"/>
    <x v="6"/>
    <n v="45"/>
    <n v="45"/>
    <n v="120"/>
    <n v="120"/>
    <x v="2"/>
    <s v="SPOTTO"/>
    <m/>
    <m/>
    <n v="0"/>
  </r>
  <r>
    <x v="64"/>
    <x v="0"/>
    <n v="1"/>
    <n v="0"/>
    <n v="1"/>
    <n v="0"/>
    <n v="5.5"/>
    <n v="6"/>
    <n v="3"/>
    <x v="6"/>
    <n v="50"/>
    <n v="50"/>
    <n v="120"/>
    <n v="120"/>
    <x v="2"/>
    <s v="SPOTTO"/>
    <m/>
    <m/>
    <n v="0"/>
  </r>
  <r>
    <x v="64"/>
    <x v="0"/>
    <n v="1"/>
    <n v="0"/>
    <n v="1"/>
    <n v="0"/>
    <n v="6.5"/>
    <n v="7"/>
    <n v="3"/>
    <x v="6"/>
    <n v="55"/>
    <n v="55"/>
    <n v="180"/>
    <n v="180"/>
    <x v="2"/>
    <s v="SPOTTO"/>
    <m/>
    <m/>
    <n v="0"/>
  </r>
  <r>
    <x v="64"/>
    <x v="32"/>
    <n v="1"/>
    <n v="0"/>
    <n v="1"/>
    <n v="0"/>
    <n v="6"/>
    <n v="7"/>
    <n v="12"/>
    <x v="0"/>
    <m/>
    <n v="52"/>
    <n v="90"/>
    <n v="90"/>
    <x v="2"/>
    <m/>
    <m/>
    <m/>
    <n v="0"/>
  </r>
  <r>
    <x v="64"/>
    <x v="32"/>
    <n v="1"/>
    <n v="0"/>
    <n v="1"/>
    <n v="0"/>
    <n v="7"/>
    <n v="7"/>
    <n v="10"/>
    <x v="2"/>
    <m/>
    <n v="45"/>
    <n v="90"/>
    <n v="90"/>
    <x v="2"/>
    <m/>
    <m/>
    <m/>
    <n v="0"/>
  </r>
  <r>
    <x v="64"/>
    <x v="32"/>
    <n v="1"/>
    <n v="0"/>
    <n v="1"/>
    <n v="0"/>
    <n v="7"/>
    <n v="7"/>
    <n v="8"/>
    <x v="1"/>
    <m/>
    <n v="45"/>
    <n v="120"/>
    <n v="120"/>
    <x v="2"/>
    <m/>
    <m/>
    <m/>
    <n v="0"/>
  </r>
  <r>
    <x v="64"/>
    <x v="33"/>
    <n v="1"/>
    <n v="0"/>
    <n v="1"/>
    <n v="0"/>
    <n v="6"/>
    <n v="6"/>
    <n v="13"/>
    <x v="13"/>
    <m/>
    <n v="18"/>
    <n v="10"/>
    <n v="10"/>
    <x v="2"/>
    <s v="SUPER7"/>
    <m/>
    <m/>
    <n v="0"/>
  </r>
  <r>
    <x v="64"/>
    <x v="34"/>
    <n v="1"/>
    <n v="0"/>
    <n v="1"/>
    <n v="0"/>
    <n v="6"/>
    <n v="6"/>
    <n v="12"/>
    <x v="0"/>
    <m/>
    <n v="18"/>
    <n v="90"/>
    <n v="90"/>
    <x v="2"/>
    <s v="SUPER7"/>
    <m/>
    <m/>
    <n v="0"/>
  </r>
  <r>
    <x v="64"/>
    <x v="33"/>
    <n v="1"/>
    <n v="0"/>
    <n v="1"/>
    <n v="0"/>
    <n v="7"/>
    <n v="7"/>
    <n v="12"/>
    <x v="0"/>
    <m/>
    <n v="23"/>
    <n v="10"/>
    <n v="10"/>
    <x v="2"/>
    <s v="SUPER7"/>
    <m/>
    <m/>
    <n v="0"/>
  </r>
  <r>
    <x v="64"/>
    <x v="34"/>
    <n v="1"/>
    <n v="0"/>
    <n v="1"/>
    <n v="0"/>
    <n v="7"/>
    <n v="7"/>
    <n v="10"/>
    <x v="2"/>
    <m/>
    <n v="23"/>
    <n v="1"/>
    <n v="1"/>
    <x v="2"/>
    <s v="SUPER7"/>
    <m/>
    <m/>
    <n v="0"/>
  </r>
  <r>
    <x v="65"/>
    <x v="10"/>
    <n v="1"/>
    <n v="0"/>
    <n v="1"/>
    <n v="0"/>
    <n v="5"/>
    <n v="5"/>
    <n v="5"/>
    <x v="3"/>
    <n v="55"/>
    <n v="55"/>
    <n v="120"/>
    <n v="120"/>
    <x v="2"/>
    <m/>
    <m/>
    <m/>
    <n v="0"/>
  </r>
  <r>
    <x v="65"/>
    <x v="10"/>
    <n v="1"/>
    <n v="0"/>
    <n v="1"/>
    <n v="0"/>
    <n v="6"/>
    <n v="5"/>
    <n v="4"/>
    <x v="8"/>
    <n v="75"/>
    <n v="75"/>
    <n v="120"/>
    <n v="120"/>
    <x v="2"/>
    <m/>
    <m/>
    <m/>
    <n v="0"/>
  </r>
  <r>
    <x v="65"/>
    <x v="10"/>
    <n v="1"/>
    <n v="0"/>
    <n v="1"/>
    <n v="0"/>
    <n v="7"/>
    <n v="5.5"/>
    <n v="3"/>
    <x v="6"/>
    <n v="95"/>
    <n v="95"/>
    <n v="180"/>
    <n v="180"/>
    <x v="2"/>
    <m/>
    <m/>
    <m/>
    <n v="0"/>
  </r>
  <r>
    <x v="65"/>
    <x v="10"/>
    <n v="1"/>
    <n v="0"/>
    <n v="1"/>
    <n v="0"/>
    <n v="7"/>
    <n v="6.5"/>
    <n v="2"/>
    <x v="7"/>
    <n v="110"/>
    <n v="110"/>
    <n v="300"/>
    <n v="300"/>
    <x v="2"/>
    <m/>
    <m/>
    <m/>
    <n v="0"/>
  </r>
  <r>
    <x v="65"/>
    <x v="10"/>
    <n v="1"/>
    <n v="0"/>
    <n v="1"/>
    <n v="0"/>
    <n v="8"/>
    <n v="7.5"/>
    <n v="1"/>
    <x v="9"/>
    <n v="120"/>
    <n v="120"/>
    <n v="300"/>
    <n v="300"/>
    <x v="2"/>
    <m/>
    <m/>
    <m/>
    <n v="0"/>
  </r>
  <r>
    <x v="65"/>
    <x v="0"/>
    <n v="1"/>
    <n v="0"/>
    <n v="1"/>
    <n v="0"/>
    <n v="5"/>
    <n v="5"/>
    <n v="5"/>
    <x v="3"/>
    <n v="25"/>
    <n v="25"/>
    <n v="120"/>
    <n v="120"/>
    <x v="2"/>
    <m/>
    <m/>
    <m/>
    <n v="0"/>
  </r>
  <r>
    <x v="65"/>
    <x v="0"/>
    <n v="1"/>
    <n v="0"/>
    <n v="1"/>
    <n v="0"/>
    <n v="5"/>
    <n v="5"/>
    <n v="4"/>
    <x v="8"/>
    <n v="35"/>
    <n v="35"/>
    <n v="120"/>
    <n v="120"/>
    <x v="2"/>
    <m/>
    <m/>
    <m/>
    <n v="0"/>
  </r>
  <r>
    <x v="65"/>
    <x v="0"/>
    <n v="1"/>
    <n v="0"/>
    <n v="1"/>
    <n v="0"/>
    <n v="6"/>
    <n v="5"/>
    <n v="3"/>
    <x v="6"/>
    <n v="45"/>
    <n v="45"/>
    <n v="180"/>
    <n v="180"/>
    <x v="2"/>
    <m/>
    <m/>
    <m/>
    <n v="0"/>
  </r>
  <r>
    <x v="65"/>
    <x v="0"/>
    <n v="1"/>
    <n v="0"/>
    <n v="1"/>
    <n v="0"/>
    <n v="7"/>
    <n v="6"/>
    <n v="2"/>
    <x v="7"/>
    <n v="55"/>
    <n v="55"/>
    <n v="300"/>
    <n v="300"/>
    <x v="2"/>
    <m/>
    <m/>
    <m/>
    <n v="0"/>
  </r>
  <r>
    <x v="65"/>
    <x v="0"/>
    <n v="1"/>
    <n v="2"/>
    <n v="1"/>
    <n v="0"/>
    <n v="8"/>
    <n v="7"/>
    <n v="1"/>
    <x v="9"/>
    <n v="65"/>
    <n v="65"/>
    <n v="300"/>
    <n v="300"/>
    <x v="2"/>
    <s v="Pausé / TEMPO"/>
    <m/>
    <m/>
    <n v="0"/>
  </r>
  <r>
    <x v="65"/>
    <x v="4"/>
    <n v="1"/>
    <n v="0"/>
    <n v="1"/>
    <n v="0"/>
    <n v="5"/>
    <n v="5"/>
    <n v="5"/>
    <x v="3"/>
    <n v="60"/>
    <n v="60"/>
    <n v="120"/>
    <n v="120"/>
    <x v="2"/>
    <s v="Tradi"/>
    <m/>
    <m/>
    <n v="0"/>
  </r>
  <r>
    <x v="65"/>
    <x v="4"/>
    <n v="1"/>
    <n v="0"/>
    <n v="1"/>
    <n v="0"/>
    <n v="5"/>
    <n v="5"/>
    <n v="4"/>
    <x v="8"/>
    <n v="80"/>
    <n v="80"/>
    <n v="120"/>
    <n v="120"/>
    <x v="2"/>
    <s v="Tradi"/>
    <m/>
    <m/>
    <n v="0"/>
  </r>
  <r>
    <x v="65"/>
    <x v="4"/>
    <n v="1"/>
    <n v="0"/>
    <n v="1"/>
    <n v="0"/>
    <n v="6"/>
    <n v="5"/>
    <n v="3"/>
    <x v="6"/>
    <n v="100"/>
    <n v="100"/>
    <n v="180"/>
    <n v="180"/>
    <x v="2"/>
    <s v="Tradi"/>
    <m/>
    <m/>
    <n v="0"/>
  </r>
  <r>
    <x v="65"/>
    <x v="4"/>
    <n v="1"/>
    <n v="0"/>
    <n v="1"/>
    <n v="0"/>
    <n v="7"/>
    <n v="6"/>
    <n v="2"/>
    <x v="7"/>
    <n v="115"/>
    <n v="115"/>
    <n v="300"/>
    <n v="300"/>
    <x v="2"/>
    <s v="Tradi"/>
    <m/>
    <m/>
    <n v="0"/>
  </r>
  <r>
    <x v="65"/>
    <x v="4"/>
    <n v="1"/>
    <n v="0"/>
    <n v="1"/>
    <n v="0"/>
    <n v="8"/>
    <n v="7"/>
    <n v="1"/>
    <x v="9"/>
    <n v="125"/>
    <n v="125"/>
    <n v="300"/>
    <n v="300"/>
    <x v="2"/>
    <s v="Tradi"/>
    <m/>
    <m/>
    <n v="0"/>
  </r>
  <r>
    <x v="66"/>
    <x v="10"/>
    <n v="1"/>
    <n v="0"/>
    <n v="1"/>
    <n v="0"/>
    <n v="5"/>
    <n v="5"/>
    <n v="5"/>
    <x v="3"/>
    <n v="70"/>
    <n v="70"/>
    <n v="90"/>
    <n v="90"/>
    <x v="2"/>
    <m/>
    <m/>
    <m/>
    <n v="0"/>
  </r>
  <r>
    <x v="66"/>
    <x v="10"/>
    <n v="1"/>
    <n v="0"/>
    <n v="1"/>
    <n v="0"/>
    <n v="6"/>
    <n v="5"/>
    <n v="3"/>
    <x v="6"/>
    <n v="95"/>
    <n v="95"/>
    <n v="180"/>
    <n v="180"/>
    <x v="2"/>
    <m/>
    <m/>
    <m/>
    <n v="0"/>
  </r>
  <r>
    <x v="66"/>
    <x v="10"/>
    <n v="1"/>
    <n v="0"/>
    <n v="1"/>
    <n v="0"/>
    <n v="7"/>
    <n v="6"/>
    <n v="2"/>
    <x v="7"/>
    <n v="110"/>
    <n v="110"/>
    <n v="300"/>
    <n v="300"/>
    <x v="2"/>
    <m/>
    <m/>
    <m/>
    <n v="0"/>
  </r>
  <r>
    <x v="66"/>
    <x v="10"/>
    <n v="1"/>
    <n v="0"/>
    <n v="1"/>
    <n v="0"/>
    <n v="8"/>
    <n v="7.5"/>
    <n v="1"/>
    <x v="9"/>
    <n v="120"/>
    <n v="120"/>
    <n v="300"/>
    <n v="300"/>
    <x v="2"/>
    <m/>
    <m/>
    <m/>
    <n v="0"/>
  </r>
  <r>
    <x v="66"/>
    <x v="10"/>
    <n v="1"/>
    <n v="0"/>
    <n v="1"/>
    <n v="0"/>
    <n v="7"/>
    <n v="7.5"/>
    <n v="3"/>
    <x v="6"/>
    <n v="115"/>
    <n v="115"/>
    <n v="300"/>
    <n v="300"/>
    <x v="2"/>
    <m/>
    <m/>
    <m/>
    <n v="0"/>
  </r>
  <r>
    <x v="66"/>
    <x v="10"/>
    <n v="1"/>
    <n v="0"/>
    <n v="1"/>
    <n v="0"/>
    <n v="7.5"/>
    <n v="8"/>
    <n v="3"/>
    <x v="6"/>
    <n v="115"/>
    <n v="115"/>
    <n v="300"/>
    <n v="300"/>
    <x v="2"/>
    <m/>
    <m/>
    <m/>
    <n v="0"/>
  </r>
  <r>
    <x v="66"/>
    <x v="10"/>
    <n v="1"/>
    <n v="0"/>
    <n v="1"/>
    <n v="0"/>
    <n v="7"/>
    <n v="5"/>
    <n v="3"/>
    <x v="6"/>
    <n v="90"/>
    <n v="90"/>
    <n v="300"/>
    <n v="300"/>
    <x v="2"/>
    <m/>
    <m/>
    <m/>
    <n v="0"/>
  </r>
  <r>
    <x v="66"/>
    <x v="0"/>
    <n v="1"/>
    <n v="3"/>
    <n v="1"/>
    <n v="0"/>
    <n v="5"/>
    <n v="5"/>
    <n v="5"/>
    <x v="3"/>
    <n v="40"/>
    <n v="40"/>
    <n v="90"/>
    <n v="90"/>
    <x v="2"/>
    <s v="Pausé / TEMPO"/>
    <m/>
    <m/>
    <n v="0"/>
  </r>
  <r>
    <x v="66"/>
    <x v="0"/>
    <n v="1"/>
    <n v="3"/>
    <n v="1"/>
    <n v="0"/>
    <n v="6"/>
    <n v="5"/>
    <n v="2"/>
    <x v="7"/>
    <n v="50"/>
    <n v="50"/>
    <n v="120"/>
    <n v="120"/>
    <x v="2"/>
    <s v="Pausé / TEMPO"/>
    <m/>
    <m/>
    <n v="0"/>
  </r>
  <r>
    <x v="66"/>
    <x v="0"/>
    <n v="1"/>
    <n v="3"/>
    <n v="1"/>
    <n v="0"/>
    <n v="7.5"/>
    <n v="5.5"/>
    <n v="2"/>
    <x v="7"/>
    <n v="55"/>
    <n v="55"/>
    <n v="120"/>
    <n v="120"/>
    <x v="2"/>
    <s v="Pausé / TEMPO"/>
    <m/>
    <m/>
    <n v="0"/>
  </r>
  <r>
    <x v="66"/>
    <x v="0"/>
    <n v="1"/>
    <n v="3"/>
    <n v="1"/>
    <n v="0"/>
    <n v="7.5"/>
    <n v="6"/>
    <n v="2"/>
    <x v="7"/>
    <n v="57.5"/>
    <n v="57.5"/>
    <n v="180"/>
    <n v="180"/>
    <x v="2"/>
    <s v="Pausé / TEMPO"/>
    <m/>
    <m/>
    <n v="0"/>
  </r>
  <r>
    <x v="66"/>
    <x v="0"/>
    <n v="1"/>
    <n v="3"/>
    <n v="1"/>
    <n v="0"/>
    <n v="8.5"/>
    <n v="6.5"/>
    <n v="2"/>
    <x v="7"/>
    <n v="60"/>
    <n v="60"/>
    <n v="180"/>
    <n v="180"/>
    <x v="2"/>
    <s v="Pausé / TEMPO"/>
    <m/>
    <m/>
    <n v="0"/>
  </r>
  <r>
    <x v="66"/>
    <x v="11"/>
    <n v="1"/>
    <n v="0"/>
    <n v="1"/>
    <n v="0"/>
    <n v="8"/>
    <n v="7"/>
    <n v="13"/>
    <x v="13"/>
    <n v="63"/>
    <n v="63"/>
    <n v="90"/>
    <n v="90"/>
    <x v="2"/>
    <m/>
    <m/>
    <m/>
    <n v="0"/>
  </r>
  <r>
    <x v="66"/>
    <x v="11"/>
    <n v="1"/>
    <n v="0"/>
    <n v="1"/>
    <n v="0"/>
    <n v="9"/>
    <n v="7.5"/>
    <n v="12"/>
    <x v="0"/>
    <n v="63"/>
    <n v="63"/>
    <n v="90"/>
    <n v="90"/>
    <x v="2"/>
    <m/>
    <m/>
    <m/>
    <n v="0"/>
  </r>
  <r>
    <x v="66"/>
    <x v="11"/>
    <n v="1"/>
    <n v="0"/>
    <n v="1"/>
    <n v="0"/>
    <n v="9"/>
    <n v="8"/>
    <n v="10"/>
    <x v="2"/>
    <n v="63"/>
    <n v="63"/>
    <n v="120"/>
    <n v="120"/>
    <x v="2"/>
    <m/>
    <m/>
    <m/>
    <n v="0"/>
  </r>
  <r>
    <x v="66"/>
    <x v="18"/>
    <n v="1"/>
    <n v="0"/>
    <n v="1"/>
    <n v="0"/>
    <n v="8"/>
    <n v="7"/>
    <n v="13"/>
    <x v="13"/>
    <n v="29"/>
    <n v="27"/>
    <n v="90"/>
    <n v="90"/>
    <x v="2"/>
    <m/>
    <m/>
    <m/>
    <n v="0"/>
  </r>
  <r>
    <x v="66"/>
    <x v="18"/>
    <n v="1"/>
    <n v="0"/>
    <n v="1"/>
    <n v="0"/>
    <n v="9"/>
    <n v="7"/>
    <n v="12"/>
    <x v="0"/>
    <n v="29"/>
    <n v="27"/>
    <n v="90"/>
    <n v="90"/>
    <x v="2"/>
    <m/>
    <m/>
    <m/>
    <n v="0"/>
  </r>
  <r>
    <x v="66"/>
    <x v="18"/>
    <n v="1"/>
    <n v="0"/>
    <n v="1"/>
    <n v="0"/>
    <n v="9"/>
    <n v="7"/>
    <n v="10"/>
    <x v="2"/>
    <n v="29"/>
    <n v="27"/>
    <n v="1"/>
    <n v="1"/>
    <x v="2"/>
    <m/>
    <m/>
    <m/>
    <n v="0"/>
  </r>
  <r>
    <x v="67"/>
    <x v="0"/>
    <n v="1"/>
    <n v="0"/>
    <n v="1"/>
    <n v="0"/>
    <n v="5"/>
    <n v="5"/>
    <n v="5"/>
    <x v="3"/>
    <n v="40"/>
    <n v="40"/>
    <n v="90"/>
    <n v="90"/>
    <x v="2"/>
    <m/>
    <m/>
    <m/>
    <n v="0"/>
  </r>
  <r>
    <x v="67"/>
    <x v="0"/>
    <n v="1"/>
    <n v="0"/>
    <n v="1"/>
    <n v="0"/>
    <n v="6"/>
    <n v="5"/>
    <n v="4"/>
    <x v="8"/>
    <n v="50"/>
    <n v="50"/>
    <n v="120"/>
    <n v="120"/>
    <x v="2"/>
    <m/>
    <m/>
    <m/>
    <n v="0"/>
  </r>
  <r>
    <x v="67"/>
    <x v="0"/>
    <n v="1"/>
    <n v="0"/>
    <n v="1"/>
    <n v="0"/>
    <n v="7"/>
    <n v="6"/>
    <n v="3"/>
    <x v="6"/>
    <n v="55"/>
    <n v="55"/>
    <n v="300"/>
    <n v="300"/>
    <x v="2"/>
    <m/>
    <m/>
    <m/>
    <n v="0"/>
  </r>
  <r>
    <x v="67"/>
    <x v="0"/>
    <n v="1"/>
    <n v="0"/>
    <n v="1"/>
    <n v="0"/>
    <n v="7.5"/>
    <n v="7"/>
    <n v="2"/>
    <x v="7"/>
    <n v="65"/>
    <n v="65"/>
    <n v="300"/>
    <n v="300"/>
    <x v="2"/>
    <m/>
    <m/>
    <m/>
    <n v="0"/>
  </r>
  <r>
    <x v="67"/>
    <x v="0"/>
    <n v="1"/>
    <n v="0"/>
    <n v="1"/>
    <n v="0"/>
    <n v="8"/>
    <n v="7.5"/>
    <n v="4"/>
    <x v="8"/>
    <n v="60"/>
    <n v="60"/>
    <n v="300"/>
    <n v="300"/>
    <x v="2"/>
    <m/>
    <m/>
    <m/>
    <n v="0"/>
  </r>
  <r>
    <x v="67"/>
    <x v="0"/>
    <n v="1"/>
    <n v="0"/>
    <n v="1"/>
    <n v="0"/>
    <n v="8.5"/>
    <n v="8"/>
    <n v="4"/>
    <x v="8"/>
    <n v="60"/>
    <n v="60"/>
    <n v="300"/>
    <n v="300"/>
    <x v="2"/>
    <m/>
    <m/>
    <m/>
    <n v="0"/>
  </r>
  <r>
    <x v="67"/>
    <x v="0"/>
    <n v="1"/>
    <n v="0"/>
    <n v="1"/>
    <n v="0"/>
    <n v="8.5"/>
    <n v="7.5"/>
    <n v="1"/>
    <x v="9"/>
    <m/>
    <n v="70"/>
    <n v="180"/>
    <n v="180"/>
    <x v="2"/>
    <m/>
    <m/>
    <m/>
    <n v="0"/>
  </r>
  <r>
    <x v="67"/>
    <x v="4"/>
    <n v="1"/>
    <n v="0"/>
    <n v="1"/>
    <n v="0"/>
    <n v="5"/>
    <n v="5"/>
    <n v="8"/>
    <x v="1"/>
    <n v="70"/>
    <n v="70"/>
    <n v="90"/>
    <n v="90"/>
    <x v="2"/>
    <s v="RDL"/>
    <m/>
    <m/>
    <n v="0"/>
  </r>
  <r>
    <x v="67"/>
    <x v="4"/>
    <n v="1"/>
    <n v="0"/>
    <n v="1"/>
    <n v="0"/>
    <n v="6"/>
    <n v="6.5"/>
    <n v="6"/>
    <x v="5"/>
    <n v="90"/>
    <n v="90"/>
    <n v="120"/>
    <n v="120"/>
    <x v="2"/>
    <s v="RDL"/>
    <m/>
    <m/>
    <n v="0"/>
  </r>
  <r>
    <x v="67"/>
    <x v="4"/>
    <n v="1"/>
    <n v="0"/>
    <n v="1"/>
    <n v="0"/>
    <n v="7"/>
    <n v="7.5"/>
    <n v="4"/>
    <x v="8"/>
    <n v="100"/>
    <n v="100"/>
    <n v="120"/>
    <n v="120"/>
    <x v="2"/>
    <s v="RDL"/>
    <m/>
    <m/>
    <n v="0"/>
  </r>
  <r>
    <x v="67"/>
    <x v="4"/>
    <n v="1"/>
    <n v="0"/>
    <n v="1"/>
    <n v="0"/>
    <n v="7"/>
    <n v="5"/>
    <n v="5"/>
    <x v="3"/>
    <n v="110"/>
    <n v="110"/>
    <n v="120"/>
    <n v="120"/>
    <x v="2"/>
    <s v="Tradi"/>
    <m/>
    <m/>
    <n v="0"/>
  </r>
  <r>
    <x v="67"/>
    <x v="4"/>
    <n v="1"/>
    <n v="0"/>
    <n v="1"/>
    <n v="0"/>
    <n v="7.5"/>
    <n v="6.5"/>
    <n v="3"/>
    <x v="6"/>
    <n v="120"/>
    <n v="120"/>
    <n v="180"/>
    <n v="180"/>
    <x v="2"/>
    <s v="Tradi"/>
    <m/>
    <m/>
    <n v="0"/>
  </r>
  <r>
    <x v="67"/>
    <x v="4"/>
    <n v="1"/>
    <n v="0"/>
    <n v="1"/>
    <n v="0"/>
    <n v="8"/>
    <n v="7.5"/>
    <n v="4"/>
    <x v="8"/>
    <n v="130"/>
    <n v="130"/>
    <n v="300"/>
    <n v="300"/>
    <x v="2"/>
    <s v="Tradi"/>
    <m/>
    <m/>
    <n v="0"/>
  </r>
  <r>
    <x v="67"/>
    <x v="1"/>
    <n v="1"/>
    <n v="0"/>
    <n v="1"/>
    <n v="0"/>
    <n v="7"/>
    <n v="7"/>
    <n v="12"/>
    <x v="0"/>
    <n v="39"/>
    <n v="39"/>
    <n v="90"/>
    <n v="90"/>
    <x v="2"/>
    <m/>
    <m/>
    <m/>
    <n v="0"/>
  </r>
  <r>
    <x v="67"/>
    <x v="1"/>
    <n v="1"/>
    <n v="0"/>
    <n v="1"/>
    <n v="0"/>
    <n v="9"/>
    <n v="7"/>
    <n v="12"/>
    <x v="0"/>
    <n v="39"/>
    <n v="39"/>
    <n v="90"/>
    <n v="90"/>
    <x v="2"/>
    <m/>
    <m/>
    <m/>
    <n v="0"/>
  </r>
  <r>
    <x v="67"/>
    <x v="1"/>
    <n v="1"/>
    <n v="0"/>
    <n v="1"/>
    <n v="0"/>
    <n v="9"/>
    <n v="9"/>
    <n v="10"/>
    <x v="2"/>
    <n v="45"/>
    <n v="45"/>
    <n v="120"/>
    <n v="120"/>
    <x v="2"/>
    <m/>
    <m/>
    <m/>
    <n v="0"/>
  </r>
  <r>
    <x v="67"/>
    <x v="14"/>
    <n v="1"/>
    <n v="0"/>
    <n v="1"/>
    <n v="0"/>
    <n v="7"/>
    <n v="6"/>
    <n v="12"/>
    <x v="0"/>
    <n v="18"/>
    <n v="18"/>
    <n v="90"/>
    <n v="90"/>
    <x v="2"/>
    <m/>
    <m/>
    <m/>
    <n v="0"/>
  </r>
  <r>
    <x v="67"/>
    <x v="14"/>
    <n v="1"/>
    <n v="0"/>
    <n v="1"/>
    <n v="0"/>
    <n v="9"/>
    <n v="6.5"/>
    <n v="12"/>
    <x v="0"/>
    <n v="18"/>
    <n v="18"/>
    <n v="90"/>
    <n v="90"/>
    <x v="2"/>
    <m/>
    <m/>
    <m/>
    <n v="0"/>
  </r>
  <r>
    <x v="67"/>
    <x v="14"/>
    <n v="1"/>
    <n v="0"/>
    <n v="1"/>
    <n v="0"/>
    <n v="9"/>
    <n v="7"/>
    <n v="10"/>
    <x v="2"/>
    <n v="18"/>
    <n v="18"/>
    <n v="1"/>
    <n v="1"/>
    <x v="2"/>
    <m/>
    <m/>
    <m/>
    <n v="0"/>
  </r>
  <r>
    <x v="68"/>
    <x v="10"/>
    <n v="3"/>
    <n v="0"/>
    <n v="1"/>
    <n v="0"/>
    <n v="5"/>
    <n v="5"/>
    <n v="2"/>
    <x v="7"/>
    <n v="60"/>
    <n v="60"/>
    <n v="90"/>
    <n v="90"/>
    <x v="2"/>
    <s v="Pausé / TEMPO"/>
    <m/>
    <m/>
    <n v="0"/>
  </r>
  <r>
    <x v="68"/>
    <x v="10"/>
    <n v="3"/>
    <n v="0"/>
    <n v="1"/>
    <n v="0"/>
    <n v="6"/>
    <n v="5"/>
    <n v="2"/>
    <x v="7"/>
    <n v="70"/>
    <n v="70"/>
    <n v="120"/>
    <n v="120"/>
    <x v="2"/>
    <s v="Pausé / TEMPO"/>
    <m/>
    <m/>
    <n v="0"/>
  </r>
  <r>
    <x v="68"/>
    <x v="10"/>
    <n v="3"/>
    <n v="0"/>
    <n v="1"/>
    <n v="0"/>
    <n v="6.5"/>
    <n v="5"/>
    <n v="2"/>
    <x v="7"/>
    <n v="80"/>
    <n v="80"/>
    <n v="120"/>
    <n v="120"/>
    <x v="2"/>
    <s v="Pausé / TEMPO"/>
    <m/>
    <m/>
    <n v="0"/>
  </r>
  <r>
    <x v="68"/>
    <x v="10"/>
    <n v="3"/>
    <n v="0"/>
    <n v="1"/>
    <n v="0"/>
    <n v="6.5"/>
    <n v="5"/>
    <n v="2"/>
    <x v="7"/>
    <n v="90"/>
    <n v="90"/>
    <n v="180"/>
    <n v="180"/>
    <x v="2"/>
    <s v="Pausé / TEMPO"/>
    <m/>
    <m/>
    <n v="0"/>
  </r>
  <r>
    <x v="68"/>
    <x v="10"/>
    <n v="3"/>
    <n v="0"/>
    <n v="1"/>
    <n v="0"/>
    <n v="7.5"/>
    <n v="6"/>
    <n v="2"/>
    <x v="7"/>
    <n v="100"/>
    <n v="100"/>
    <n v="180"/>
    <n v="180"/>
    <x v="2"/>
    <s v="Pausé / TEMPO"/>
    <m/>
    <m/>
    <n v="0"/>
  </r>
  <r>
    <x v="68"/>
    <x v="0"/>
    <n v="1"/>
    <n v="0"/>
    <n v="1"/>
    <n v="0"/>
    <n v="5"/>
    <n v="5"/>
    <n v="3"/>
    <x v="6"/>
    <n v="30"/>
    <n v="30"/>
    <n v="90"/>
    <n v="90"/>
    <x v="2"/>
    <s v="SPOTTO"/>
    <m/>
    <m/>
    <n v="0"/>
  </r>
  <r>
    <x v="68"/>
    <x v="0"/>
    <n v="1"/>
    <n v="0"/>
    <n v="1"/>
    <n v="0"/>
    <n v="6"/>
    <n v="5"/>
    <n v="3"/>
    <x v="6"/>
    <n v="40"/>
    <n v="40"/>
    <n v="120"/>
    <n v="120"/>
    <x v="2"/>
    <s v="SPOTTO"/>
    <m/>
    <m/>
    <n v="0"/>
  </r>
  <r>
    <x v="68"/>
    <x v="0"/>
    <n v="1"/>
    <n v="0"/>
    <n v="1"/>
    <n v="0"/>
    <n v="6.5"/>
    <n v="5.5"/>
    <n v="3"/>
    <x v="6"/>
    <n v="50"/>
    <n v="50"/>
    <n v="120"/>
    <n v="120"/>
    <x v="2"/>
    <s v="SPOTTO"/>
    <m/>
    <m/>
    <n v="0"/>
  </r>
  <r>
    <x v="68"/>
    <x v="0"/>
    <n v="1"/>
    <n v="0"/>
    <n v="1"/>
    <n v="0"/>
    <n v="7"/>
    <n v="6"/>
    <n v="3"/>
    <x v="6"/>
    <n v="55"/>
    <n v="55"/>
    <n v="120"/>
    <n v="120"/>
    <x v="2"/>
    <s v="SPOTTO"/>
    <m/>
    <m/>
    <n v="0"/>
  </r>
  <r>
    <x v="68"/>
    <x v="0"/>
    <n v="1"/>
    <n v="0"/>
    <n v="1"/>
    <n v="0"/>
    <n v="8"/>
    <n v="7"/>
    <n v="3"/>
    <x v="6"/>
    <n v="60"/>
    <n v="60"/>
    <n v="180"/>
    <n v="180"/>
    <x v="2"/>
    <s v="SPOTTO"/>
    <m/>
    <m/>
    <n v="0"/>
  </r>
  <r>
    <x v="68"/>
    <x v="32"/>
    <n v="1"/>
    <n v="0"/>
    <n v="1"/>
    <n v="0"/>
    <n v="6"/>
    <n v="6"/>
    <n v="12"/>
    <x v="0"/>
    <m/>
    <n v="52"/>
    <n v="90"/>
    <n v="90"/>
    <x v="2"/>
    <m/>
    <m/>
    <m/>
    <n v="0"/>
  </r>
  <r>
    <x v="68"/>
    <x v="32"/>
    <n v="1"/>
    <n v="0"/>
    <n v="1"/>
    <n v="0"/>
    <n v="8"/>
    <n v="8"/>
    <n v="11"/>
    <x v="11"/>
    <m/>
    <n v="45"/>
    <n v="90"/>
    <n v="90"/>
    <x v="2"/>
    <m/>
    <m/>
    <m/>
    <n v="0"/>
  </r>
  <r>
    <x v="68"/>
    <x v="32"/>
    <n v="1"/>
    <n v="0"/>
    <n v="1"/>
    <n v="0"/>
    <n v="8"/>
    <n v="8"/>
    <n v="9"/>
    <x v="12"/>
    <m/>
    <n v="45"/>
    <n v="120"/>
    <n v="120"/>
    <x v="2"/>
    <m/>
    <m/>
    <m/>
    <n v="0"/>
  </r>
  <r>
    <x v="68"/>
    <x v="33"/>
    <n v="1"/>
    <n v="0"/>
    <n v="1"/>
    <n v="0"/>
    <n v="6"/>
    <n v="6"/>
    <n v="13"/>
    <x v="13"/>
    <m/>
    <n v="18"/>
    <n v="10"/>
    <n v="10"/>
    <x v="2"/>
    <s v="SUPER7"/>
    <m/>
    <m/>
    <n v="0"/>
  </r>
  <r>
    <x v="68"/>
    <x v="34"/>
    <n v="1"/>
    <n v="0"/>
    <n v="1"/>
    <n v="0"/>
    <n v="6"/>
    <n v="6"/>
    <n v="12"/>
    <x v="0"/>
    <m/>
    <n v="18"/>
    <n v="90"/>
    <n v="90"/>
    <x v="2"/>
    <s v="SUPER7"/>
    <m/>
    <m/>
    <n v="0"/>
  </r>
  <r>
    <x v="68"/>
    <x v="33"/>
    <n v="1"/>
    <n v="0"/>
    <n v="1"/>
    <n v="0"/>
    <n v="8"/>
    <n v="8"/>
    <n v="12"/>
    <x v="0"/>
    <m/>
    <n v="18"/>
    <n v="10"/>
    <n v="10"/>
    <x v="2"/>
    <s v="SUPER7"/>
    <m/>
    <m/>
    <n v="0"/>
  </r>
  <r>
    <x v="68"/>
    <x v="34"/>
    <n v="1"/>
    <n v="0"/>
    <n v="1"/>
    <n v="0"/>
    <n v="8"/>
    <n v="8"/>
    <n v="11"/>
    <x v="11"/>
    <m/>
    <n v="18"/>
    <n v="1"/>
    <n v="1"/>
    <x v="2"/>
    <s v="SUPER7"/>
    <m/>
    <m/>
    <n v="0"/>
  </r>
  <r>
    <x v="69"/>
    <x v="10"/>
    <n v="1"/>
    <n v="0"/>
    <n v="1"/>
    <n v="0"/>
    <n v="5"/>
    <n v="5"/>
    <n v="5"/>
    <x v="3"/>
    <n v="60"/>
    <n v="70"/>
    <n v="120"/>
    <n v="120"/>
    <x v="2"/>
    <m/>
    <m/>
    <m/>
    <n v="0"/>
  </r>
  <r>
    <x v="69"/>
    <x v="10"/>
    <n v="1"/>
    <n v="0"/>
    <n v="1"/>
    <n v="0"/>
    <n v="6"/>
    <n v="5"/>
    <n v="4"/>
    <x v="8"/>
    <n v="80"/>
    <n v="80"/>
    <n v="120"/>
    <n v="120"/>
    <x v="2"/>
    <m/>
    <m/>
    <m/>
    <n v="0"/>
  </r>
  <r>
    <x v="69"/>
    <x v="10"/>
    <n v="1"/>
    <n v="0"/>
    <n v="1"/>
    <n v="0"/>
    <n v="7"/>
    <n v="6.5"/>
    <n v="3"/>
    <x v="6"/>
    <n v="100"/>
    <n v="100"/>
    <n v="180"/>
    <n v="180"/>
    <x v="2"/>
    <m/>
    <m/>
    <m/>
    <n v="0"/>
  </r>
  <r>
    <x v="69"/>
    <x v="10"/>
    <n v="1"/>
    <n v="0"/>
    <n v="1"/>
    <n v="0"/>
    <n v="8"/>
    <n v="7.5"/>
    <n v="2"/>
    <x v="7"/>
    <n v="117.5"/>
    <n v="117.5"/>
    <n v="300"/>
    <n v="300"/>
    <x v="2"/>
    <m/>
    <m/>
    <m/>
    <n v="0"/>
  </r>
  <r>
    <x v="69"/>
    <x v="10"/>
    <n v="1"/>
    <n v="0"/>
    <n v="1"/>
    <n v="0"/>
    <n v="8.5"/>
    <n v="8"/>
    <n v="1"/>
    <x v="9"/>
    <n v="127.5"/>
    <n v="127.5"/>
    <n v="300"/>
    <n v="300"/>
    <x v="2"/>
    <m/>
    <m/>
    <m/>
    <n v="0"/>
  </r>
  <r>
    <x v="69"/>
    <x v="0"/>
    <n v="1"/>
    <n v="0"/>
    <n v="1"/>
    <n v="0"/>
    <n v="5"/>
    <n v="5"/>
    <n v="5"/>
    <x v="3"/>
    <n v="30"/>
    <n v="30"/>
    <n v="120"/>
    <n v="120"/>
    <x v="2"/>
    <m/>
    <m/>
    <m/>
    <n v="0"/>
  </r>
  <r>
    <x v="69"/>
    <x v="0"/>
    <n v="1"/>
    <n v="0"/>
    <n v="1"/>
    <n v="0"/>
    <n v="5"/>
    <n v="5"/>
    <n v="4"/>
    <x v="8"/>
    <n v="40"/>
    <n v="40"/>
    <n v="120"/>
    <n v="120"/>
    <x v="2"/>
    <m/>
    <m/>
    <m/>
    <n v="0"/>
  </r>
  <r>
    <x v="69"/>
    <x v="0"/>
    <n v="1"/>
    <n v="0"/>
    <n v="1"/>
    <n v="0"/>
    <n v="6"/>
    <n v="6"/>
    <n v="3"/>
    <x v="6"/>
    <n v="50"/>
    <n v="50"/>
    <n v="180"/>
    <n v="180"/>
    <x v="2"/>
    <m/>
    <m/>
    <m/>
    <n v="0"/>
  </r>
  <r>
    <x v="69"/>
    <x v="0"/>
    <n v="1"/>
    <n v="0"/>
    <n v="1"/>
    <n v="0"/>
    <n v="8"/>
    <n v="7"/>
    <n v="2"/>
    <x v="7"/>
    <n v="60"/>
    <n v="60"/>
    <n v="300"/>
    <n v="300"/>
    <x v="2"/>
    <m/>
    <m/>
    <m/>
    <n v="0"/>
  </r>
  <r>
    <x v="69"/>
    <x v="0"/>
    <n v="1"/>
    <n v="2"/>
    <n v="1"/>
    <n v="0"/>
    <n v="9"/>
    <n v="8.5"/>
    <n v="1"/>
    <x v="9"/>
    <n v="70"/>
    <n v="70"/>
    <n v="300"/>
    <n v="300"/>
    <x v="2"/>
    <s v="Pausé / TEMPO"/>
    <m/>
    <m/>
    <n v="0"/>
  </r>
  <r>
    <x v="69"/>
    <x v="4"/>
    <n v="1"/>
    <n v="0"/>
    <n v="1"/>
    <n v="0"/>
    <n v="5"/>
    <n v="5"/>
    <n v="5"/>
    <x v="3"/>
    <n v="70"/>
    <n v="70"/>
    <n v="120"/>
    <n v="120"/>
    <x v="2"/>
    <s v="Tradi"/>
    <m/>
    <m/>
    <n v="0"/>
  </r>
  <r>
    <x v="69"/>
    <x v="4"/>
    <n v="1"/>
    <n v="0"/>
    <n v="1"/>
    <n v="0"/>
    <n v="5"/>
    <n v="5"/>
    <n v="4"/>
    <x v="8"/>
    <n v="90"/>
    <n v="90"/>
    <n v="120"/>
    <n v="120"/>
    <x v="2"/>
    <s v="Tradi"/>
    <m/>
    <m/>
    <n v="0"/>
  </r>
  <r>
    <x v="69"/>
    <x v="4"/>
    <n v="1"/>
    <n v="0"/>
    <n v="1"/>
    <n v="0"/>
    <n v="7"/>
    <n v="5.5"/>
    <n v="3"/>
    <x v="6"/>
    <n v="110"/>
    <n v="110"/>
    <n v="180"/>
    <n v="180"/>
    <x v="2"/>
    <s v="Tradi"/>
    <m/>
    <m/>
    <n v="0"/>
  </r>
  <r>
    <x v="69"/>
    <x v="4"/>
    <n v="1"/>
    <n v="0"/>
    <n v="1"/>
    <n v="0"/>
    <n v="8"/>
    <n v="6.5"/>
    <n v="2"/>
    <x v="7"/>
    <n v="125"/>
    <n v="125"/>
    <n v="300"/>
    <n v="300"/>
    <x v="2"/>
    <s v="Tradi"/>
    <m/>
    <m/>
    <n v="0"/>
  </r>
  <r>
    <x v="69"/>
    <x v="4"/>
    <n v="1"/>
    <n v="0"/>
    <n v="1"/>
    <n v="0"/>
    <n v="9"/>
    <n v="7"/>
    <n v="1"/>
    <x v="9"/>
    <n v="135"/>
    <n v="135"/>
    <n v="300"/>
    <n v="300"/>
    <x v="2"/>
    <s v="Tradi"/>
    <m/>
    <m/>
    <n v="0"/>
  </r>
  <r>
    <x v="70"/>
    <x v="10"/>
    <n v="1"/>
    <n v="0"/>
    <n v="1"/>
    <n v="0"/>
    <n v="5"/>
    <n v="5"/>
    <n v="5"/>
    <x v="3"/>
    <n v="70"/>
    <n v="70"/>
    <n v="90"/>
    <n v="90"/>
    <x v="2"/>
    <m/>
    <m/>
    <m/>
    <n v="0"/>
  </r>
  <r>
    <x v="70"/>
    <x v="10"/>
    <n v="1"/>
    <n v="0"/>
    <n v="1"/>
    <n v="0"/>
    <n v="7"/>
    <n v="7.5"/>
    <n v="3"/>
    <x v="6"/>
    <n v="100"/>
    <n v="100"/>
    <n v="180"/>
    <n v="180"/>
    <x v="2"/>
    <m/>
    <m/>
    <m/>
    <n v="0"/>
  </r>
  <r>
    <x v="70"/>
    <x v="10"/>
    <n v="1"/>
    <n v="0"/>
    <n v="1"/>
    <n v="0"/>
    <n v="8"/>
    <n v="6.5"/>
    <n v="2"/>
    <x v="7"/>
    <n v="115"/>
    <n v="115"/>
    <n v="300"/>
    <n v="300"/>
    <x v="2"/>
    <m/>
    <m/>
    <m/>
    <n v="0"/>
  </r>
  <r>
    <x v="70"/>
    <x v="10"/>
    <n v="1"/>
    <n v="0"/>
    <n v="1"/>
    <n v="0"/>
    <n v="9"/>
    <n v="8"/>
    <n v="1"/>
    <x v="9"/>
    <n v="125"/>
    <n v="125"/>
    <n v="300"/>
    <n v="300"/>
    <x v="2"/>
    <m/>
    <m/>
    <m/>
    <n v="0"/>
  </r>
  <r>
    <x v="70"/>
    <x v="10"/>
    <n v="1"/>
    <n v="0"/>
    <n v="1"/>
    <n v="0"/>
    <n v="8"/>
    <n v="7.5"/>
    <n v="3"/>
    <x v="6"/>
    <n v="120"/>
    <n v="120"/>
    <n v="300"/>
    <n v="300"/>
    <x v="2"/>
    <m/>
    <m/>
    <m/>
    <n v="0"/>
  </r>
  <r>
    <x v="70"/>
    <x v="10"/>
    <n v="1"/>
    <n v="0"/>
    <n v="1"/>
    <n v="0"/>
    <n v="8.5"/>
    <n v="8"/>
    <n v="3"/>
    <x v="6"/>
    <n v="120"/>
    <n v="120"/>
    <n v="300"/>
    <n v="300"/>
    <x v="2"/>
    <m/>
    <m/>
    <m/>
    <n v="0"/>
  </r>
  <r>
    <x v="70"/>
    <x v="10"/>
    <n v="1"/>
    <n v="0"/>
    <n v="1"/>
    <n v="0"/>
    <n v="8"/>
    <n v="5"/>
    <n v="3"/>
    <x v="6"/>
    <n v="95"/>
    <n v="95"/>
    <n v="300"/>
    <n v="300"/>
    <x v="2"/>
    <m/>
    <m/>
    <m/>
    <n v="0"/>
  </r>
  <r>
    <x v="70"/>
    <x v="0"/>
    <n v="1"/>
    <n v="3"/>
    <n v="1"/>
    <n v="0"/>
    <n v="5"/>
    <n v="5"/>
    <n v="5"/>
    <x v="3"/>
    <n v="40"/>
    <n v="40"/>
    <n v="90"/>
    <n v="90"/>
    <x v="2"/>
    <s v="Pausé / TEMPO"/>
    <m/>
    <m/>
    <n v="0"/>
  </r>
  <r>
    <x v="70"/>
    <x v="0"/>
    <n v="1"/>
    <n v="3"/>
    <n v="1"/>
    <n v="0"/>
    <n v="6"/>
    <n v="5"/>
    <n v="2"/>
    <x v="7"/>
    <n v="50"/>
    <n v="50"/>
    <n v="120"/>
    <n v="120"/>
    <x v="2"/>
    <s v="Pausé / TEMPO"/>
    <m/>
    <m/>
    <n v="0"/>
  </r>
  <r>
    <x v="70"/>
    <x v="0"/>
    <n v="1"/>
    <n v="3"/>
    <n v="1"/>
    <n v="0"/>
    <n v="8.5"/>
    <n v="6"/>
    <n v="2"/>
    <x v="7"/>
    <n v="57.5"/>
    <n v="57.5"/>
    <n v="120"/>
    <n v="120"/>
    <x v="2"/>
    <s v="Pausé / TEMPO"/>
    <m/>
    <m/>
    <n v="0"/>
  </r>
  <r>
    <x v="70"/>
    <x v="0"/>
    <n v="1"/>
    <n v="3"/>
    <n v="1"/>
    <n v="0"/>
    <n v="8.5"/>
    <n v="7"/>
    <n v="2"/>
    <x v="7"/>
    <n v="60"/>
    <n v="60"/>
    <n v="180"/>
    <n v="180"/>
    <x v="2"/>
    <s v="Pausé / TEMPO"/>
    <m/>
    <m/>
    <n v="0"/>
  </r>
  <r>
    <x v="70"/>
    <x v="0"/>
    <n v="1"/>
    <n v="3"/>
    <n v="1"/>
    <n v="0"/>
    <n v="9.5"/>
    <n v="8"/>
    <n v="2"/>
    <x v="7"/>
    <n v="62.5"/>
    <n v="62.5"/>
    <n v="180"/>
    <n v="180"/>
    <x v="2"/>
    <s v="Pausé / TEMPO"/>
    <m/>
    <m/>
    <n v="0"/>
  </r>
  <r>
    <x v="70"/>
    <x v="11"/>
    <n v="1"/>
    <n v="0"/>
    <n v="1"/>
    <n v="0"/>
    <n v="8"/>
    <n v="7"/>
    <n v="13"/>
    <x v="13"/>
    <n v="63"/>
    <n v="63"/>
    <n v="90"/>
    <n v="90"/>
    <x v="2"/>
    <m/>
    <m/>
    <m/>
    <n v="0"/>
  </r>
  <r>
    <x v="70"/>
    <x v="11"/>
    <n v="1"/>
    <n v="0"/>
    <n v="1"/>
    <n v="0"/>
    <n v="9"/>
    <n v="8"/>
    <n v="12"/>
    <x v="0"/>
    <n v="63"/>
    <n v="63"/>
    <n v="90"/>
    <n v="90"/>
    <x v="2"/>
    <m/>
    <m/>
    <m/>
    <n v="0"/>
  </r>
  <r>
    <x v="70"/>
    <x v="11"/>
    <n v="1"/>
    <n v="0"/>
    <n v="1"/>
    <n v="0"/>
    <n v="10"/>
    <n v="8.5"/>
    <n v="11"/>
    <x v="11"/>
    <n v="63"/>
    <n v="63"/>
    <n v="120"/>
    <n v="120"/>
    <x v="2"/>
    <m/>
    <m/>
    <m/>
    <n v="0"/>
  </r>
  <r>
    <x v="70"/>
    <x v="18"/>
    <n v="1"/>
    <n v="0"/>
    <n v="1"/>
    <n v="0"/>
    <n v="8"/>
    <n v="7"/>
    <n v="13"/>
    <x v="13"/>
    <n v="29"/>
    <n v="29"/>
    <n v="90"/>
    <n v="90"/>
    <x v="2"/>
    <m/>
    <m/>
    <m/>
    <n v="0"/>
  </r>
  <r>
    <x v="70"/>
    <x v="18"/>
    <n v="1"/>
    <n v="0"/>
    <n v="1"/>
    <n v="0"/>
    <n v="9"/>
    <n v="7.5"/>
    <n v="12"/>
    <x v="0"/>
    <n v="29"/>
    <n v="29"/>
    <n v="90"/>
    <n v="90"/>
    <x v="2"/>
    <m/>
    <m/>
    <m/>
    <n v="0"/>
  </r>
  <r>
    <x v="70"/>
    <x v="18"/>
    <n v="1"/>
    <n v="0"/>
    <n v="1"/>
    <n v="0"/>
    <n v="10"/>
    <n v="6.5"/>
    <n v="11"/>
    <x v="11"/>
    <n v="29"/>
    <n v="29"/>
    <n v="1"/>
    <n v="1"/>
    <x v="2"/>
    <m/>
    <m/>
    <m/>
    <n v="0"/>
  </r>
  <r>
    <x v="71"/>
    <x v="0"/>
    <n v="1"/>
    <n v="0"/>
    <n v="1"/>
    <n v="0"/>
    <n v="5"/>
    <n v="5"/>
    <n v="5"/>
    <x v="3"/>
    <n v="40"/>
    <n v="40"/>
    <n v="90"/>
    <n v="90"/>
    <x v="2"/>
    <m/>
    <m/>
    <m/>
    <n v="0"/>
  </r>
  <r>
    <x v="71"/>
    <x v="0"/>
    <n v="1"/>
    <n v="0"/>
    <n v="1"/>
    <n v="0"/>
    <n v="7"/>
    <n v="5"/>
    <n v="4"/>
    <x v="8"/>
    <n v="55"/>
    <n v="55"/>
    <n v="120"/>
    <n v="120"/>
    <x v="2"/>
    <m/>
    <m/>
    <m/>
    <n v="0"/>
  </r>
  <r>
    <x v="71"/>
    <x v="0"/>
    <n v="1"/>
    <n v="0"/>
    <n v="1"/>
    <n v="0"/>
    <n v="8"/>
    <n v="7.5"/>
    <n v="3"/>
    <x v="6"/>
    <n v="60"/>
    <n v="60"/>
    <n v="300"/>
    <n v="300"/>
    <x v="2"/>
    <m/>
    <m/>
    <m/>
    <n v="0"/>
  </r>
  <r>
    <x v="71"/>
    <x v="0"/>
    <n v="1"/>
    <n v="0"/>
    <n v="1"/>
    <n v="0"/>
    <n v="8.5"/>
    <n v="9"/>
    <n v="2"/>
    <x v="7"/>
    <n v="70"/>
    <n v="70"/>
    <n v="300"/>
    <n v="300"/>
    <x v="2"/>
    <m/>
    <m/>
    <m/>
    <n v="0"/>
  </r>
  <r>
    <x v="71"/>
    <x v="0"/>
    <n v="1"/>
    <n v="0"/>
    <n v="1"/>
    <n v="0"/>
    <n v="9"/>
    <n v="9"/>
    <n v="4"/>
    <x v="8"/>
    <n v="65"/>
    <n v="65"/>
    <n v="300"/>
    <n v="300"/>
    <x v="2"/>
    <m/>
    <m/>
    <m/>
    <n v="0"/>
  </r>
  <r>
    <x v="71"/>
    <x v="0"/>
    <n v="1"/>
    <n v="0"/>
    <n v="1"/>
    <n v="0"/>
    <n v="9.5"/>
    <n v="9"/>
    <n v="4"/>
    <x v="8"/>
    <n v="65"/>
    <n v="65"/>
    <n v="300"/>
    <n v="300"/>
    <x v="2"/>
    <m/>
    <m/>
    <m/>
    <n v="0"/>
  </r>
  <r>
    <x v="71"/>
    <x v="0"/>
    <n v="1"/>
    <n v="0"/>
    <n v="1"/>
    <n v="0"/>
    <n v="9.5"/>
    <n v="9.5"/>
    <n v="1"/>
    <x v="9"/>
    <m/>
    <n v="70"/>
    <n v="180"/>
    <n v="180"/>
    <x v="2"/>
    <m/>
    <m/>
    <m/>
    <n v="0"/>
  </r>
  <r>
    <x v="71"/>
    <x v="4"/>
    <n v="1"/>
    <n v="0"/>
    <n v="1"/>
    <n v="0"/>
    <n v="5"/>
    <n v="5"/>
    <n v="8"/>
    <x v="1"/>
    <n v="70"/>
    <n v="70"/>
    <n v="90"/>
    <n v="90"/>
    <x v="2"/>
    <s v="RDL"/>
    <m/>
    <m/>
    <n v="0"/>
  </r>
  <r>
    <x v="71"/>
    <x v="4"/>
    <n v="1"/>
    <n v="0"/>
    <n v="1"/>
    <n v="0"/>
    <n v="7"/>
    <n v="7"/>
    <n v="6"/>
    <x v="5"/>
    <n v="95"/>
    <n v="95"/>
    <n v="120"/>
    <n v="120"/>
    <x v="2"/>
    <s v="RDL"/>
    <m/>
    <m/>
    <n v="0"/>
  </r>
  <r>
    <x v="71"/>
    <x v="4"/>
    <n v="1"/>
    <n v="0"/>
    <n v="1"/>
    <n v="0"/>
    <n v="8"/>
    <n v="8.5"/>
    <n v="4"/>
    <x v="8"/>
    <n v="105"/>
    <n v="105"/>
    <n v="120"/>
    <n v="120"/>
    <x v="2"/>
    <s v="RDL"/>
    <m/>
    <m/>
    <n v="0"/>
  </r>
  <r>
    <x v="71"/>
    <x v="4"/>
    <n v="1"/>
    <n v="0"/>
    <n v="1"/>
    <n v="0"/>
    <n v="8"/>
    <n v="6"/>
    <n v="5"/>
    <x v="3"/>
    <n v="115"/>
    <n v="115"/>
    <n v="120"/>
    <n v="120"/>
    <x v="2"/>
    <s v="Tradi"/>
    <m/>
    <m/>
    <n v="0"/>
  </r>
  <r>
    <x v="71"/>
    <x v="4"/>
    <n v="1"/>
    <n v="0"/>
    <n v="1"/>
    <n v="0"/>
    <n v="8.5"/>
    <n v="7.5"/>
    <n v="3"/>
    <x v="6"/>
    <n v="125"/>
    <n v="125"/>
    <n v="180"/>
    <n v="180"/>
    <x v="2"/>
    <s v="Tradi"/>
    <m/>
    <m/>
    <n v="0"/>
  </r>
  <r>
    <x v="71"/>
    <x v="4"/>
    <n v="1"/>
    <n v="0"/>
    <n v="1"/>
    <n v="0"/>
    <n v="9"/>
    <n v="8"/>
    <n v="4"/>
    <x v="8"/>
    <n v="135"/>
    <n v="135"/>
    <n v="300"/>
    <n v="300"/>
    <x v="2"/>
    <s v="Tradi"/>
    <m/>
    <m/>
    <n v="0"/>
  </r>
  <r>
    <x v="71"/>
    <x v="1"/>
    <n v="1"/>
    <n v="0"/>
    <n v="1"/>
    <n v="0"/>
    <n v="7"/>
    <n v="7"/>
    <n v="12"/>
    <x v="0"/>
    <n v="39"/>
    <n v="39"/>
    <n v="90"/>
    <n v="90"/>
    <x v="2"/>
    <m/>
    <m/>
    <m/>
    <n v="0"/>
  </r>
  <r>
    <x v="71"/>
    <x v="1"/>
    <n v="1"/>
    <n v="0"/>
    <n v="1"/>
    <n v="0"/>
    <n v="9"/>
    <n v="8"/>
    <n v="12"/>
    <x v="0"/>
    <n v="39"/>
    <n v="39"/>
    <n v="90"/>
    <n v="90"/>
    <x v="2"/>
    <m/>
    <m/>
    <m/>
    <n v="0"/>
  </r>
  <r>
    <x v="71"/>
    <x v="1"/>
    <n v="1"/>
    <n v="0"/>
    <n v="1"/>
    <n v="0"/>
    <n v="9"/>
    <n v="8.5"/>
    <n v="10"/>
    <x v="2"/>
    <n v="45"/>
    <n v="45"/>
    <n v="120"/>
    <n v="120"/>
    <x v="2"/>
    <m/>
    <m/>
    <m/>
    <n v="0"/>
  </r>
  <r>
    <x v="71"/>
    <x v="14"/>
    <n v="1"/>
    <n v="0"/>
    <n v="1"/>
    <n v="0"/>
    <n v="7"/>
    <n v="8"/>
    <n v="12"/>
    <x v="0"/>
    <n v="18"/>
    <n v="18"/>
    <n v="90"/>
    <n v="90"/>
    <x v="2"/>
    <m/>
    <m/>
    <m/>
    <n v="0"/>
  </r>
  <r>
    <x v="71"/>
    <x v="14"/>
    <n v="1"/>
    <n v="0"/>
    <n v="1"/>
    <n v="0"/>
    <n v="9"/>
    <n v="9"/>
    <n v="12"/>
    <x v="0"/>
    <n v="18"/>
    <n v="18"/>
    <n v="90"/>
    <n v="90"/>
    <x v="2"/>
    <m/>
    <m/>
    <m/>
    <n v="0"/>
  </r>
  <r>
    <x v="71"/>
    <x v="14"/>
    <n v="1"/>
    <n v="0"/>
    <n v="1"/>
    <n v="0"/>
    <n v="9"/>
    <n v="8"/>
    <n v="10"/>
    <x v="2"/>
    <n v="18"/>
    <n v="18"/>
    <n v="1"/>
    <n v="1"/>
    <x v="2"/>
    <m/>
    <m/>
    <m/>
    <n v="0"/>
  </r>
  <r>
    <x v="72"/>
    <x v="10"/>
    <n v="3"/>
    <n v="0"/>
    <n v="1"/>
    <n v="0"/>
    <n v="5"/>
    <n v="5"/>
    <n v="2"/>
    <x v="7"/>
    <n v="70"/>
    <n v="70"/>
    <n v="90"/>
    <n v="90"/>
    <x v="2"/>
    <s v="Pausé / TEMPO"/>
    <m/>
    <m/>
    <n v="0"/>
  </r>
  <r>
    <x v="72"/>
    <x v="10"/>
    <n v="3"/>
    <n v="0"/>
    <n v="1"/>
    <n v="0"/>
    <n v="7"/>
    <n v="5"/>
    <n v="2"/>
    <x v="7"/>
    <n v="80"/>
    <n v="80"/>
    <n v="120"/>
    <n v="120"/>
    <x v="2"/>
    <s v="Pausé / TEMPO"/>
    <m/>
    <m/>
    <n v="0"/>
  </r>
  <r>
    <x v="72"/>
    <x v="10"/>
    <n v="3"/>
    <n v="0"/>
    <n v="1"/>
    <n v="0"/>
    <n v="7.5"/>
    <n v="5.5"/>
    <n v="2"/>
    <x v="7"/>
    <n v="90"/>
    <n v="90"/>
    <n v="120"/>
    <n v="120"/>
    <x v="2"/>
    <s v="Pausé / TEMPO"/>
    <m/>
    <m/>
    <n v="0"/>
  </r>
  <r>
    <x v="72"/>
    <x v="10"/>
    <n v="3"/>
    <n v="0"/>
    <n v="1"/>
    <n v="0"/>
    <n v="7.5"/>
    <n v="6"/>
    <n v="2"/>
    <x v="7"/>
    <n v="100"/>
    <n v="100"/>
    <n v="180"/>
    <n v="180"/>
    <x v="2"/>
    <s v="Pausé / TEMPO"/>
    <m/>
    <m/>
    <n v="0"/>
  </r>
  <r>
    <x v="72"/>
    <x v="10"/>
    <n v="3"/>
    <n v="0"/>
    <n v="1"/>
    <n v="0"/>
    <n v="8.5"/>
    <n v="7"/>
    <n v="2"/>
    <x v="7"/>
    <n v="110"/>
    <n v="110"/>
    <n v="180"/>
    <n v="180"/>
    <x v="2"/>
    <s v="Pausé / TEMPO"/>
    <m/>
    <m/>
    <n v="0"/>
  </r>
  <r>
    <x v="72"/>
    <x v="0"/>
    <n v="1"/>
    <n v="0"/>
    <n v="1"/>
    <n v="0"/>
    <n v="5"/>
    <n v="5"/>
    <n v="3"/>
    <x v="6"/>
    <n v="30"/>
    <n v="30"/>
    <n v="90"/>
    <n v="90"/>
    <x v="2"/>
    <s v="SPOTTO"/>
    <m/>
    <m/>
    <n v="0"/>
  </r>
  <r>
    <x v="72"/>
    <x v="0"/>
    <n v="1"/>
    <n v="0"/>
    <n v="1"/>
    <n v="0"/>
    <n v="6"/>
    <n v="5"/>
    <n v="3"/>
    <x v="6"/>
    <n v="40"/>
    <n v="40"/>
    <n v="120"/>
    <n v="120"/>
    <x v="2"/>
    <s v="SPOTTO"/>
    <m/>
    <m/>
    <n v="0"/>
  </r>
  <r>
    <x v="72"/>
    <x v="0"/>
    <n v="1"/>
    <n v="0"/>
    <n v="1"/>
    <n v="0"/>
    <n v="6.5"/>
    <n v="5"/>
    <n v="3"/>
    <x v="6"/>
    <n v="50"/>
    <n v="50"/>
    <n v="120"/>
    <n v="120"/>
    <x v="2"/>
    <s v="SPOTTO"/>
    <m/>
    <m/>
    <n v="0"/>
  </r>
  <r>
    <x v="72"/>
    <x v="0"/>
    <n v="1"/>
    <n v="0"/>
    <n v="1"/>
    <n v="0"/>
    <n v="7"/>
    <n v="6"/>
    <n v="3"/>
    <x v="6"/>
    <n v="55"/>
    <n v="55"/>
    <n v="120"/>
    <n v="120"/>
    <x v="2"/>
    <s v="SPOTTO"/>
    <m/>
    <m/>
    <n v="0"/>
  </r>
  <r>
    <x v="72"/>
    <x v="0"/>
    <n v="1"/>
    <n v="0"/>
    <n v="1"/>
    <n v="0"/>
    <n v="8"/>
    <n v="7"/>
    <n v="3"/>
    <x v="6"/>
    <n v="60"/>
    <n v="60"/>
    <n v="180"/>
    <n v="180"/>
    <x v="2"/>
    <s v="SPOTTO"/>
    <m/>
    <m/>
    <n v="0"/>
  </r>
  <r>
    <x v="72"/>
    <x v="32"/>
    <n v="1"/>
    <n v="0"/>
    <n v="1"/>
    <n v="0"/>
    <n v="6"/>
    <n v="6"/>
    <n v="12"/>
    <x v="0"/>
    <m/>
    <n v="30"/>
    <n v="90"/>
    <n v="90"/>
    <x v="2"/>
    <m/>
    <m/>
    <m/>
    <n v="0"/>
  </r>
  <r>
    <x v="72"/>
    <x v="32"/>
    <n v="1"/>
    <n v="0"/>
    <n v="1"/>
    <n v="0"/>
    <n v="9"/>
    <n v="7.5"/>
    <n v="12"/>
    <x v="0"/>
    <m/>
    <n v="40"/>
    <n v="90"/>
    <n v="90"/>
    <x v="2"/>
    <m/>
    <m/>
    <m/>
    <n v="0"/>
  </r>
  <r>
    <x v="72"/>
    <x v="32"/>
    <n v="1"/>
    <n v="0"/>
    <n v="1"/>
    <n v="0"/>
    <n v="10"/>
    <n v="10"/>
    <n v="10"/>
    <x v="2"/>
    <m/>
    <n v="50"/>
    <n v="120"/>
    <n v="120"/>
    <x v="2"/>
    <m/>
    <m/>
    <m/>
    <n v="0"/>
  </r>
  <r>
    <x v="72"/>
    <x v="33"/>
    <n v="1"/>
    <n v="0"/>
    <n v="1"/>
    <n v="0"/>
    <n v="6"/>
    <n v="6"/>
    <n v="13"/>
    <x v="13"/>
    <m/>
    <n v="18"/>
    <n v="10"/>
    <n v="10"/>
    <x v="2"/>
    <s v="SUPER7"/>
    <m/>
    <m/>
    <n v="0"/>
  </r>
  <r>
    <x v="72"/>
    <x v="34"/>
    <n v="1"/>
    <n v="0"/>
    <n v="1"/>
    <n v="0"/>
    <n v="6"/>
    <n v="6"/>
    <n v="13"/>
    <x v="13"/>
    <m/>
    <n v="18"/>
    <n v="90"/>
    <n v="90"/>
    <x v="2"/>
    <s v="SUPER7"/>
    <m/>
    <m/>
    <n v="0"/>
  </r>
  <r>
    <x v="72"/>
    <x v="33"/>
    <n v="1"/>
    <n v="0"/>
    <n v="1"/>
    <n v="0"/>
    <n v="9"/>
    <n v="9"/>
    <n v="12"/>
    <x v="0"/>
    <m/>
    <n v="23"/>
    <n v="10"/>
    <n v="10"/>
    <x v="2"/>
    <s v="SUPER7"/>
    <m/>
    <m/>
    <n v="0"/>
  </r>
  <r>
    <x v="72"/>
    <x v="34"/>
    <n v="1"/>
    <n v="0"/>
    <n v="1"/>
    <n v="0"/>
    <n v="9"/>
    <n v="9"/>
    <n v="12"/>
    <x v="0"/>
    <m/>
    <n v="23"/>
    <n v="1"/>
    <n v="1"/>
    <x v="2"/>
    <s v="SUPER7"/>
    <m/>
    <m/>
    <n v="0"/>
  </r>
  <r>
    <x v="73"/>
    <x v="10"/>
    <n v="1"/>
    <n v="0"/>
    <n v="1"/>
    <n v="0"/>
    <n v="5"/>
    <n v="5"/>
    <n v="5"/>
    <x v="3"/>
    <n v="70"/>
    <n v="70"/>
    <n v="120"/>
    <n v="120"/>
    <x v="2"/>
    <m/>
    <m/>
    <m/>
    <n v="0"/>
  </r>
  <r>
    <x v="73"/>
    <x v="10"/>
    <n v="1"/>
    <n v="0"/>
    <n v="1"/>
    <n v="0"/>
    <n v="7"/>
    <n v="6"/>
    <n v="4"/>
    <x v="8"/>
    <n v="90"/>
    <n v="90"/>
    <n v="120"/>
    <n v="120"/>
    <x v="2"/>
    <m/>
    <m/>
    <m/>
    <n v="0"/>
  </r>
  <r>
    <x v="73"/>
    <x v="10"/>
    <n v="1"/>
    <n v="0"/>
    <n v="1"/>
    <n v="0"/>
    <n v="8"/>
    <n v="7"/>
    <n v="3"/>
    <x v="6"/>
    <n v="105"/>
    <n v="105"/>
    <n v="180"/>
    <n v="180"/>
    <x v="2"/>
    <m/>
    <m/>
    <m/>
    <n v="0"/>
  </r>
  <r>
    <x v="73"/>
    <x v="10"/>
    <n v="1"/>
    <n v="0"/>
    <n v="1"/>
    <n v="0"/>
    <n v="9"/>
    <n v="7.5"/>
    <n v="2"/>
    <x v="7"/>
    <n v="120"/>
    <n v="120"/>
    <n v="300"/>
    <n v="300"/>
    <x v="2"/>
    <m/>
    <m/>
    <m/>
    <n v="0"/>
  </r>
  <r>
    <x v="73"/>
    <x v="10"/>
    <n v="1"/>
    <n v="0"/>
    <n v="1"/>
    <n v="0"/>
    <n v="10"/>
    <n v="8.5"/>
    <n v="1"/>
    <x v="9"/>
    <n v="130"/>
    <n v="130"/>
    <n v="300"/>
    <n v="300"/>
    <x v="2"/>
    <m/>
    <m/>
    <m/>
    <n v="0"/>
  </r>
  <r>
    <x v="73"/>
    <x v="0"/>
    <n v="1"/>
    <n v="0"/>
    <n v="1"/>
    <n v="0"/>
    <n v="5"/>
    <n v="5"/>
    <n v="5"/>
    <x v="3"/>
    <n v="40"/>
    <n v="40"/>
    <n v="120"/>
    <n v="120"/>
    <x v="2"/>
    <m/>
    <m/>
    <m/>
    <n v="0"/>
  </r>
  <r>
    <x v="73"/>
    <x v="0"/>
    <n v="1"/>
    <n v="0"/>
    <n v="1"/>
    <n v="0"/>
    <n v="6"/>
    <n v="5.5"/>
    <n v="4"/>
    <x v="8"/>
    <n v="50"/>
    <n v="50"/>
    <n v="120"/>
    <n v="120"/>
    <x v="2"/>
    <m/>
    <m/>
    <m/>
    <n v="0"/>
  </r>
  <r>
    <x v="73"/>
    <x v="0"/>
    <n v="1"/>
    <n v="0"/>
    <n v="1"/>
    <n v="0"/>
    <n v="7"/>
    <n v="7"/>
    <n v="3"/>
    <x v="6"/>
    <n v="60"/>
    <n v="60"/>
    <n v="180"/>
    <n v="180"/>
    <x v="2"/>
    <m/>
    <m/>
    <m/>
    <n v="0"/>
  </r>
  <r>
    <x v="73"/>
    <x v="0"/>
    <n v="1"/>
    <n v="0"/>
    <n v="1"/>
    <n v="0"/>
    <n v="9"/>
    <n v="9.5"/>
    <n v="2"/>
    <x v="7"/>
    <n v="70"/>
    <n v="70"/>
    <n v="300"/>
    <n v="300"/>
    <x v="2"/>
    <m/>
    <m/>
    <m/>
    <n v="0"/>
  </r>
  <r>
    <x v="73"/>
    <x v="0"/>
    <n v="1"/>
    <n v="2"/>
    <n v="1"/>
    <n v="0"/>
    <n v="10"/>
    <n v="10"/>
    <n v="1"/>
    <x v="9"/>
    <n v="75"/>
    <n v="75"/>
    <n v="300"/>
    <n v="300"/>
    <x v="2"/>
    <s v="Pausé / TEMPO"/>
    <m/>
    <m/>
    <n v="0"/>
  </r>
  <r>
    <x v="73"/>
    <x v="4"/>
    <n v="1"/>
    <n v="0"/>
    <n v="1"/>
    <n v="0"/>
    <n v="5"/>
    <n v="5"/>
    <n v="5"/>
    <x v="3"/>
    <n v="70"/>
    <n v="70"/>
    <n v="120"/>
    <n v="120"/>
    <x v="2"/>
    <s v="Tradi"/>
    <m/>
    <m/>
    <n v="0"/>
  </r>
  <r>
    <x v="73"/>
    <x v="4"/>
    <n v="1"/>
    <n v="0"/>
    <n v="1"/>
    <n v="0"/>
    <n v="6"/>
    <n v="5"/>
    <n v="4"/>
    <x v="8"/>
    <n v="100"/>
    <n v="100"/>
    <n v="120"/>
    <n v="120"/>
    <x v="2"/>
    <s v="Tradi"/>
    <m/>
    <m/>
    <n v="0"/>
  </r>
  <r>
    <x v="73"/>
    <x v="4"/>
    <n v="1"/>
    <n v="0"/>
    <n v="1"/>
    <n v="0"/>
    <n v="8"/>
    <n v="6"/>
    <n v="3"/>
    <x v="6"/>
    <n v="120"/>
    <n v="120"/>
    <n v="180"/>
    <n v="180"/>
    <x v="2"/>
    <s v="Tradi"/>
    <m/>
    <m/>
    <n v="0"/>
  </r>
  <r>
    <x v="73"/>
    <x v="4"/>
    <n v="1"/>
    <n v="0"/>
    <n v="1"/>
    <n v="0"/>
    <n v="9"/>
    <n v="7"/>
    <n v="2"/>
    <x v="7"/>
    <n v="135"/>
    <n v="135"/>
    <n v="300"/>
    <n v="300"/>
    <x v="2"/>
    <s v="Tradi"/>
    <m/>
    <m/>
    <n v="0"/>
  </r>
  <r>
    <x v="73"/>
    <x v="4"/>
    <n v="1"/>
    <n v="0"/>
    <n v="1"/>
    <n v="0"/>
    <n v="10"/>
    <n v="8"/>
    <n v="1"/>
    <x v="9"/>
    <n v="145"/>
    <n v="145"/>
    <n v="300"/>
    <n v="300"/>
    <x v="2"/>
    <s v="Tradi"/>
    <m/>
    <m/>
    <n v="0"/>
  </r>
  <r>
    <x v="74"/>
    <x v="10"/>
    <n v="1"/>
    <n v="0"/>
    <n v="1"/>
    <n v="0"/>
    <n v="5"/>
    <n v="5"/>
    <n v="5"/>
    <x v="3"/>
    <n v="70"/>
    <n v="70"/>
    <n v="90"/>
    <n v="90"/>
    <x v="2"/>
    <m/>
    <m/>
    <m/>
    <n v="0"/>
  </r>
  <r>
    <x v="74"/>
    <x v="10"/>
    <n v="1"/>
    <n v="0"/>
    <n v="1"/>
    <n v="0"/>
    <n v="5"/>
    <n v="6"/>
    <n v="3"/>
    <x v="6"/>
    <n v="90"/>
    <n v="90"/>
    <n v="120"/>
    <n v="120"/>
    <x v="2"/>
    <m/>
    <m/>
    <m/>
    <n v="0"/>
  </r>
  <r>
    <x v="74"/>
    <x v="10"/>
    <n v="1"/>
    <n v="0"/>
    <n v="1"/>
    <n v="0"/>
    <n v="5"/>
    <n v="6"/>
    <n v="2"/>
    <x v="7"/>
    <n v="105"/>
    <n v="105"/>
    <n v="180"/>
    <n v="180"/>
    <x v="2"/>
    <m/>
    <m/>
    <m/>
    <n v="0"/>
  </r>
  <r>
    <x v="74"/>
    <x v="10"/>
    <n v="1"/>
    <n v="0"/>
    <n v="1"/>
    <n v="0"/>
    <n v="5.5"/>
    <n v="7"/>
    <n v="1"/>
    <x v="9"/>
    <n v="115"/>
    <n v="115"/>
    <n v="120"/>
    <n v="120"/>
    <x v="2"/>
    <m/>
    <m/>
    <m/>
    <n v="0"/>
  </r>
  <r>
    <x v="74"/>
    <x v="10"/>
    <n v="1"/>
    <n v="0"/>
    <n v="1"/>
    <n v="0"/>
    <n v="6.5"/>
    <n v="6.5"/>
    <n v="3"/>
    <x v="6"/>
    <n v="105"/>
    <n v="105"/>
    <n v="120"/>
    <n v="120"/>
    <x v="2"/>
    <m/>
    <m/>
    <m/>
    <n v="0"/>
  </r>
  <r>
    <x v="74"/>
    <x v="10"/>
    <n v="1"/>
    <n v="0"/>
    <n v="1"/>
    <n v="0"/>
    <n v="7"/>
    <n v="7"/>
    <n v="3"/>
    <x v="6"/>
    <n v="105"/>
    <n v="105"/>
    <n v="180"/>
    <n v="180"/>
    <x v="2"/>
    <m/>
    <m/>
    <m/>
    <n v="0"/>
  </r>
  <r>
    <x v="74"/>
    <x v="10"/>
    <n v="1"/>
    <n v="0"/>
    <n v="1"/>
    <n v="0"/>
    <n v="5"/>
    <n v="5"/>
    <n v="3"/>
    <x v="6"/>
    <n v="80"/>
    <n v="80"/>
    <n v="300"/>
    <n v="300"/>
    <x v="2"/>
    <m/>
    <m/>
    <m/>
    <n v="0"/>
  </r>
  <r>
    <x v="74"/>
    <x v="0"/>
    <n v="1"/>
    <n v="3"/>
    <n v="1"/>
    <n v="0"/>
    <n v="5"/>
    <n v="5"/>
    <n v="5"/>
    <x v="3"/>
    <n v="40"/>
    <n v="40"/>
    <n v="90"/>
    <n v="90"/>
    <x v="2"/>
    <s v="Pausé / TEMPO"/>
    <m/>
    <m/>
    <n v="0"/>
  </r>
  <r>
    <x v="74"/>
    <x v="0"/>
    <n v="1"/>
    <n v="3"/>
    <n v="1"/>
    <n v="0"/>
    <n v="5"/>
    <n v="5"/>
    <n v="2"/>
    <x v="7"/>
    <n v="47.5"/>
    <n v="47.5"/>
    <n v="120"/>
    <n v="120"/>
    <x v="2"/>
    <s v="Pausé / TEMPO"/>
    <m/>
    <m/>
    <n v="0"/>
  </r>
  <r>
    <x v="74"/>
    <x v="0"/>
    <n v="1"/>
    <n v="3"/>
    <n v="1"/>
    <n v="0"/>
    <n v="5.5"/>
    <n v="5"/>
    <n v="2"/>
    <x v="7"/>
    <n v="52.5"/>
    <n v="52.5"/>
    <n v="120"/>
    <n v="120"/>
    <x v="2"/>
    <s v="Pausé / TEMPO"/>
    <m/>
    <m/>
    <n v="0"/>
  </r>
  <r>
    <x v="74"/>
    <x v="0"/>
    <n v="1"/>
    <n v="3"/>
    <n v="1"/>
    <n v="0"/>
    <n v="6"/>
    <n v="6"/>
    <n v="2"/>
    <x v="7"/>
    <n v="55"/>
    <n v="55"/>
    <n v="180"/>
    <n v="180"/>
    <x v="2"/>
    <s v="Pausé / TEMPO"/>
    <m/>
    <m/>
    <n v="0"/>
  </r>
  <r>
    <x v="74"/>
    <x v="0"/>
    <n v="1"/>
    <n v="3"/>
    <n v="1"/>
    <n v="0"/>
    <n v="7.5"/>
    <n v="6.5"/>
    <n v="2"/>
    <x v="7"/>
    <n v="57.5"/>
    <n v="57.5"/>
    <n v="180"/>
    <n v="180"/>
    <x v="2"/>
    <s v="Pausé / TEMPO"/>
    <m/>
    <m/>
    <n v="0"/>
  </r>
  <r>
    <x v="74"/>
    <x v="11"/>
    <n v="1"/>
    <n v="0"/>
    <n v="1"/>
    <n v="0"/>
    <n v="7"/>
    <n v="7"/>
    <n v="12"/>
    <x v="0"/>
    <n v="63"/>
    <n v="63"/>
    <n v="90"/>
    <n v="90"/>
    <x v="2"/>
    <m/>
    <m/>
    <m/>
    <n v="0"/>
  </r>
  <r>
    <x v="74"/>
    <x v="11"/>
    <n v="1"/>
    <n v="0"/>
    <n v="1"/>
    <n v="0"/>
    <n v="7.5"/>
    <n v="7.5"/>
    <n v="11"/>
    <x v="11"/>
    <n v="63"/>
    <n v="63"/>
    <n v="90"/>
    <n v="90"/>
    <x v="2"/>
    <m/>
    <m/>
    <m/>
    <n v="0"/>
  </r>
  <r>
    <x v="74"/>
    <x v="11"/>
    <n v="1"/>
    <n v="0"/>
    <n v="1"/>
    <n v="0"/>
    <n v="8"/>
    <n v="8"/>
    <n v="9"/>
    <x v="12"/>
    <n v="63"/>
    <n v="63"/>
    <n v="120"/>
    <n v="120"/>
    <x v="2"/>
    <m/>
    <m/>
    <m/>
    <n v="0"/>
  </r>
  <r>
    <x v="74"/>
    <x v="18"/>
    <n v="1"/>
    <n v="0"/>
    <n v="1"/>
    <n v="0"/>
    <n v="7.5"/>
    <n v="7.5"/>
    <n v="12"/>
    <x v="0"/>
    <n v="29"/>
    <n v="29"/>
    <n v="90"/>
    <n v="90"/>
    <x v="2"/>
    <m/>
    <m/>
    <m/>
    <n v="0"/>
  </r>
  <r>
    <x v="74"/>
    <x v="18"/>
    <n v="1"/>
    <n v="0"/>
    <n v="1"/>
    <n v="0"/>
    <n v="8"/>
    <n v="8"/>
    <n v="11"/>
    <x v="11"/>
    <n v="29"/>
    <n v="29"/>
    <n v="90"/>
    <n v="90"/>
    <x v="2"/>
    <m/>
    <m/>
    <m/>
    <n v="0"/>
  </r>
  <r>
    <x v="74"/>
    <x v="18"/>
    <n v="1"/>
    <n v="0"/>
    <n v="1"/>
    <n v="0"/>
    <n v="8"/>
    <n v="8"/>
    <n v="9"/>
    <x v="12"/>
    <n v="29"/>
    <n v="29"/>
    <n v="1"/>
    <n v="1"/>
    <x v="2"/>
    <m/>
    <m/>
    <m/>
    <n v="0"/>
  </r>
  <r>
    <x v="75"/>
    <x v="0"/>
    <n v="1"/>
    <n v="0"/>
    <n v="1"/>
    <n v="0"/>
    <n v="5"/>
    <n v="5"/>
    <n v="5"/>
    <x v="3"/>
    <n v="30"/>
    <n v="30"/>
    <n v="90"/>
    <n v="90"/>
    <x v="2"/>
    <m/>
    <m/>
    <m/>
    <n v="0"/>
  </r>
  <r>
    <x v="75"/>
    <x v="0"/>
    <n v="1"/>
    <n v="0"/>
    <n v="1"/>
    <n v="0"/>
    <n v="5"/>
    <n v="5"/>
    <n v="4"/>
    <x v="8"/>
    <n v="40"/>
    <n v="40"/>
    <n v="120"/>
    <n v="120"/>
    <x v="2"/>
    <m/>
    <m/>
    <m/>
    <n v="0"/>
  </r>
  <r>
    <x v="75"/>
    <x v="0"/>
    <n v="1"/>
    <n v="0"/>
    <n v="1"/>
    <n v="0"/>
    <n v="5"/>
    <n v="5"/>
    <n v="3"/>
    <x v="6"/>
    <n v="45"/>
    <n v="45"/>
    <n v="300"/>
    <n v="300"/>
    <x v="2"/>
    <m/>
    <m/>
    <m/>
    <n v="0"/>
  </r>
  <r>
    <x v="75"/>
    <x v="0"/>
    <n v="1"/>
    <n v="0"/>
    <n v="1"/>
    <n v="0"/>
    <n v="5.5"/>
    <n v="5"/>
    <n v="2"/>
    <x v="7"/>
    <n v="55"/>
    <n v="55"/>
    <n v="300"/>
    <n v="300"/>
    <x v="2"/>
    <m/>
    <m/>
    <m/>
    <n v="0"/>
  </r>
  <r>
    <x v="75"/>
    <x v="0"/>
    <n v="1"/>
    <n v="0"/>
    <n v="1"/>
    <n v="0"/>
    <n v="6"/>
    <n v="5.5"/>
    <n v="4"/>
    <x v="8"/>
    <n v="50"/>
    <n v="50"/>
    <n v="300"/>
    <n v="300"/>
    <x v="2"/>
    <m/>
    <m/>
    <m/>
    <n v="0"/>
  </r>
  <r>
    <x v="75"/>
    <x v="0"/>
    <n v="1"/>
    <n v="0"/>
    <n v="1"/>
    <n v="0"/>
    <n v="6.5"/>
    <n v="6"/>
    <n v="4"/>
    <x v="8"/>
    <n v="50"/>
    <n v="50"/>
    <n v="300"/>
    <n v="300"/>
    <x v="2"/>
    <m/>
    <m/>
    <m/>
    <n v="0"/>
  </r>
  <r>
    <x v="75"/>
    <x v="0"/>
    <n v="1"/>
    <n v="0"/>
    <n v="1"/>
    <n v="0"/>
    <n v="6.5"/>
    <n v="6.5"/>
    <n v="1"/>
    <x v="9"/>
    <m/>
    <n v="65"/>
    <n v="180"/>
    <n v="180"/>
    <x v="2"/>
    <m/>
    <m/>
    <m/>
    <n v="0"/>
  </r>
  <r>
    <x v="75"/>
    <x v="4"/>
    <n v="1"/>
    <n v="0"/>
    <n v="1"/>
    <n v="0"/>
    <n v="5"/>
    <n v="5"/>
    <n v="8"/>
    <x v="1"/>
    <n v="60"/>
    <n v="60"/>
    <n v="90"/>
    <n v="90"/>
    <x v="2"/>
    <s v="RDL"/>
    <m/>
    <m/>
    <n v="0"/>
  </r>
  <r>
    <x v="75"/>
    <x v="4"/>
    <n v="1"/>
    <n v="0"/>
    <n v="1"/>
    <n v="0"/>
    <n v="6"/>
    <n v="5"/>
    <n v="6"/>
    <x v="5"/>
    <n v="80"/>
    <n v="80"/>
    <n v="120"/>
    <n v="120"/>
    <x v="2"/>
    <s v="RDL"/>
    <m/>
    <m/>
    <n v="0"/>
  </r>
  <r>
    <x v="75"/>
    <x v="4"/>
    <n v="1"/>
    <n v="0"/>
    <n v="1"/>
    <n v="0"/>
    <n v="6"/>
    <n v="5"/>
    <n v="4"/>
    <x v="8"/>
    <n v="85"/>
    <n v="85"/>
    <n v="120"/>
    <n v="120"/>
    <x v="2"/>
    <s v="RDL"/>
    <m/>
    <m/>
    <n v="0"/>
  </r>
  <r>
    <x v="75"/>
    <x v="4"/>
    <n v="1"/>
    <n v="0"/>
    <n v="1"/>
    <n v="0"/>
    <n v="5"/>
    <n v="5"/>
    <n v="5"/>
    <x v="3"/>
    <n v="90"/>
    <n v="90"/>
    <n v="120"/>
    <n v="120"/>
    <x v="2"/>
    <s v="Tradi"/>
    <m/>
    <m/>
    <n v="0"/>
  </r>
  <r>
    <x v="75"/>
    <x v="4"/>
    <n v="1"/>
    <n v="0"/>
    <n v="1"/>
    <n v="0"/>
    <n v="5"/>
    <n v="5"/>
    <n v="3"/>
    <x v="6"/>
    <n v="100"/>
    <n v="100"/>
    <n v="180"/>
    <n v="180"/>
    <x v="2"/>
    <s v="Tradi"/>
    <m/>
    <m/>
    <n v="0"/>
  </r>
  <r>
    <x v="75"/>
    <x v="4"/>
    <n v="1"/>
    <n v="0"/>
    <n v="1"/>
    <n v="0"/>
    <n v="5.5"/>
    <n v="5"/>
    <n v="4"/>
    <x v="8"/>
    <n v="110"/>
    <n v="110"/>
    <n v="300"/>
    <n v="300"/>
    <x v="2"/>
    <s v="Tradi"/>
    <m/>
    <m/>
    <n v="0"/>
  </r>
  <r>
    <x v="75"/>
    <x v="1"/>
    <n v="1"/>
    <n v="0"/>
    <n v="1"/>
    <n v="0"/>
    <n v="6.5"/>
    <n v="6"/>
    <n v="12"/>
    <x v="0"/>
    <n v="39"/>
    <n v="39"/>
    <n v="90"/>
    <n v="90"/>
    <x v="2"/>
    <m/>
    <m/>
    <m/>
    <n v="0"/>
  </r>
  <r>
    <x v="75"/>
    <x v="1"/>
    <n v="1"/>
    <n v="0"/>
    <n v="1"/>
    <n v="0"/>
    <n v="6"/>
    <n v="7"/>
    <n v="10"/>
    <x v="2"/>
    <n v="39"/>
    <n v="39"/>
    <n v="90"/>
    <n v="90"/>
    <x v="2"/>
    <m/>
    <m/>
    <m/>
    <n v="0"/>
  </r>
  <r>
    <x v="75"/>
    <x v="1"/>
    <n v="1"/>
    <n v="0"/>
    <n v="1"/>
    <n v="0"/>
    <n v="7"/>
    <n v="7"/>
    <n v="8"/>
    <x v="1"/>
    <n v="45"/>
    <n v="45"/>
    <n v="120"/>
    <n v="120"/>
    <x v="2"/>
    <m/>
    <m/>
    <m/>
    <n v="0"/>
  </r>
  <r>
    <x v="75"/>
    <x v="14"/>
    <n v="1"/>
    <n v="0"/>
    <n v="1"/>
    <n v="0"/>
    <n v="7"/>
    <n v="6"/>
    <n v="12"/>
    <x v="0"/>
    <n v="18"/>
    <n v="18"/>
    <n v="90"/>
    <n v="90"/>
    <x v="2"/>
    <m/>
    <m/>
    <m/>
    <n v="0"/>
  </r>
  <r>
    <x v="75"/>
    <x v="14"/>
    <n v="1"/>
    <n v="0"/>
    <n v="1"/>
    <n v="0"/>
    <n v="8"/>
    <n v="6.5"/>
    <n v="10"/>
    <x v="2"/>
    <n v="18"/>
    <n v="18"/>
    <n v="90"/>
    <n v="90"/>
    <x v="2"/>
    <m/>
    <m/>
    <m/>
    <n v="0"/>
  </r>
  <r>
    <x v="75"/>
    <x v="14"/>
    <n v="1"/>
    <n v="0"/>
    <n v="1"/>
    <n v="0"/>
    <n v="8.5"/>
    <n v="7"/>
    <n v="8"/>
    <x v="1"/>
    <n v="18"/>
    <n v="18"/>
    <n v="1"/>
    <n v="1"/>
    <x v="2"/>
    <m/>
    <m/>
    <m/>
    <n v="0"/>
  </r>
  <r>
    <x v="76"/>
    <x v="10"/>
    <n v="1"/>
    <n v="0"/>
    <n v="1"/>
    <n v="0"/>
    <n v="5"/>
    <n v="5"/>
    <n v="5"/>
    <x v="3"/>
    <n v="70"/>
    <n v="70"/>
    <n v="90"/>
    <n v="90"/>
    <x v="3"/>
    <m/>
    <m/>
    <m/>
    <n v="0"/>
  </r>
  <r>
    <x v="76"/>
    <x v="10"/>
    <n v="1"/>
    <n v="0"/>
    <n v="1"/>
    <n v="0"/>
    <n v="5"/>
    <n v="5"/>
    <n v="4"/>
    <x v="8"/>
    <n v="90"/>
    <n v="90"/>
    <n v="180"/>
    <n v="180"/>
    <x v="3"/>
    <m/>
    <m/>
    <m/>
    <n v="0"/>
  </r>
  <r>
    <x v="76"/>
    <x v="10"/>
    <n v="1"/>
    <n v="0"/>
    <n v="1"/>
    <n v="0"/>
    <n v="5.5"/>
    <n v="5"/>
    <n v="3"/>
    <x v="7"/>
    <n v="105"/>
    <n v="105"/>
    <n v="300"/>
    <n v="300"/>
    <x v="3"/>
    <m/>
    <m/>
    <m/>
    <n v="0"/>
  </r>
  <r>
    <x v="76"/>
    <x v="10"/>
    <n v="1"/>
    <n v="0"/>
    <n v="1"/>
    <n v="0"/>
    <n v="6.5"/>
    <n v="6.5"/>
    <n v="2"/>
    <x v="7"/>
    <n v="110"/>
    <n v="110"/>
    <n v="300"/>
    <n v="300"/>
    <x v="3"/>
    <m/>
    <m/>
    <m/>
    <n v="0"/>
  </r>
  <r>
    <x v="76"/>
    <x v="10"/>
    <n v="1"/>
    <n v="0"/>
    <n v="1"/>
    <n v="0"/>
    <n v="7.5"/>
    <n v="7.5"/>
    <n v="1"/>
    <x v="9"/>
    <n v="120"/>
    <n v="120"/>
    <n v="300"/>
    <n v="300"/>
    <x v="3"/>
    <m/>
    <m/>
    <m/>
    <n v="0"/>
  </r>
  <r>
    <x v="76"/>
    <x v="10"/>
    <n v="1"/>
    <n v="0"/>
    <n v="1"/>
    <n v="0"/>
    <n v="8"/>
    <n v="7.5"/>
    <n v="1"/>
    <x v="9"/>
    <n v="125"/>
    <n v="125"/>
    <n v="480"/>
    <n v="480"/>
    <x v="3"/>
    <m/>
    <m/>
    <m/>
    <n v="0"/>
  </r>
  <r>
    <x v="76"/>
    <x v="10"/>
    <n v="1"/>
    <n v="0"/>
    <n v="1"/>
    <n v="0"/>
    <n v="9"/>
    <n v="8"/>
    <n v="1"/>
    <x v="9"/>
    <n v="132.5"/>
    <n v="130"/>
    <n v="480"/>
    <n v="480"/>
    <x v="3"/>
    <m/>
    <m/>
    <m/>
    <n v="0"/>
  </r>
  <r>
    <x v="76"/>
    <x v="10"/>
    <n v="1"/>
    <n v="0"/>
    <n v="1"/>
    <n v="0"/>
    <n v="10"/>
    <n v="9"/>
    <n v="1"/>
    <x v="9"/>
    <n v="140"/>
    <n v="135"/>
    <n v="480"/>
    <n v="480"/>
    <x v="3"/>
    <m/>
    <m/>
    <m/>
    <n v="0"/>
  </r>
  <r>
    <x v="76"/>
    <x v="0"/>
    <n v="1"/>
    <n v="0"/>
    <n v="1"/>
    <n v="0"/>
    <n v="5"/>
    <n v="5"/>
    <n v="5"/>
    <x v="3"/>
    <n v="40"/>
    <n v="40"/>
    <n v="90"/>
    <n v="90"/>
    <x v="3"/>
    <m/>
    <m/>
    <m/>
    <n v="0"/>
  </r>
  <r>
    <x v="76"/>
    <x v="0"/>
    <n v="1"/>
    <n v="0"/>
    <n v="1"/>
    <n v="0"/>
    <n v="5"/>
    <n v="5"/>
    <n v="4"/>
    <x v="8"/>
    <n v="50"/>
    <n v="50"/>
    <n v="180"/>
    <n v="180"/>
    <x v="3"/>
    <m/>
    <m/>
    <m/>
    <n v="0"/>
  </r>
  <r>
    <x v="76"/>
    <x v="0"/>
    <n v="1"/>
    <n v="0"/>
    <n v="1"/>
    <n v="0"/>
    <n v="5.5"/>
    <n v="5.5"/>
    <n v="3"/>
    <x v="6"/>
    <n v="60"/>
    <n v="60"/>
    <n v="300"/>
    <n v="300"/>
    <x v="3"/>
    <m/>
    <m/>
    <m/>
    <n v="0"/>
  </r>
  <r>
    <x v="76"/>
    <x v="0"/>
    <n v="1"/>
    <n v="0"/>
    <n v="1"/>
    <n v="0"/>
    <n v="6.5"/>
    <n v="6.5"/>
    <n v="2"/>
    <x v="7"/>
    <n v="65"/>
    <n v="65"/>
    <n v="300"/>
    <n v="300"/>
    <x v="3"/>
    <m/>
    <m/>
    <m/>
    <n v="0"/>
  </r>
  <r>
    <x v="76"/>
    <x v="0"/>
    <n v="1"/>
    <n v="0"/>
    <n v="1"/>
    <n v="0"/>
    <n v="7.5"/>
    <n v="7.5"/>
    <n v="1"/>
    <x v="9"/>
    <n v="70"/>
    <n v="70"/>
    <n v="300"/>
    <n v="300"/>
    <x v="3"/>
    <m/>
    <m/>
    <m/>
    <n v="0"/>
  </r>
  <r>
    <x v="76"/>
    <x v="0"/>
    <n v="1"/>
    <n v="0"/>
    <n v="1"/>
    <n v="0"/>
    <n v="8"/>
    <n v="8"/>
    <n v="1"/>
    <x v="9"/>
    <n v="72.5"/>
    <n v="72.5"/>
    <n v="480"/>
    <n v="480"/>
    <x v="3"/>
    <m/>
    <m/>
    <m/>
    <n v="0"/>
  </r>
  <r>
    <x v="76"/>
    <x v="0"/>
    <n v="1"/>
    <n v="0"/>
    <n v="1"/>
    <n v="0"/>
    <n v="9"/>
    <n v="9.5"/>
    <n v="1"/>
    <x v="9"/>
    <n v="77.5"/>
    <n v="75"/>
    <n v="480"/>
    <n v="480"/>
    <x v="3"/>
    <m/>
    <m/>
    <m/>
    <n v="0"/>
  </r>
  <r>
    <x v="76"/>
    <x v="0"/>
    <n v="1"/>
    <n v="0"/>
    <n v="1"/>
    <n v="0"/>
    <n v="10"/>
    <n v="10"/>
    <n v="1"/>
    <x v="14"/>
    <n v="80"/>
    <n v="77.5"/>
    <n v="480"/>
    <n v="480"/>
    <x v="3"/>
    <m/>
    <m/>
    <m/>
    <n v="0"/>
  </r>
  <r>
    <x v="76"/>
    <x v="4"/>
    <n v="1"/>
    <n v="0"/>
    <n v="1"/>
    <n v="0"/>
    <n v="5"/>
    <n v="5"/>
    <n v="5"/>
    <x v="3"/>
    <n v="70"/>
    <n v="70"/>
    <n v="90"/>
    <n v="90"/>
    <x v="3"/>
    <m/>
    <m/>
    <m/>
    <n v="0"/>
  </r>
  <r>
    <x v="76"/>
    <x v="4"/>
    <n v="1"/>
    <n v="0"/>
    <n v="1"/>
    <n v="0"/>
    <n v="5"/>
    <n v="5"/>
    <n v="4"/>
    <x v="6"/>
    <n v="90"/>
    <n v="110"/>
    <n v="180"/>
    <n v="180"/>
    <x v="3"/>
    <m/>
    <m/>
    <m/>
    <n v="0"/>
  </r>
  <r>
    <x v="76"/>
    <x v="4"/>
    <n v="1"/>
    <n v="0"/>
    <n v="1"/>
    <n v="0"/>
    <n v="5.5"/>
    <n v="5.5"/>
    <n v="3"/>
    <x v="7"/>
    <n v="110"/>
    <n v="120"/>
    <n v="300"/>
    <n v="300"/>
    <x v="3"/>
    <m/>
    <m/>
    <m/>
    <n v="0"/>
  </r>
  <r>
    <x v="76"/>
    <x v="4"/>
    <n v="1"/>
    <n v="0"/>
    <n v="1"/>
    <n v="0"/>
    <n v="6.5"/>
    <n v="6.5"/>
    <n v="2"/>
    <x v="9"/>
    <n v="120"/>
    <n v="130"/>
    <n v="300"/>
    <n v="300"/>
    <x v="3"/>
    <m/>
    <m/>
    <m/>
    <n v="0"/>
  </r>
  <r>
    <x v="76"/>
    <x v="4"/>
    <n v="1"/>
    <n v="0"/>
    <n v="1"/>
    <n v="0"/>
    <n v="7.5"/>
    <n v="7.5"/>
    <n v="1"/>
    <x v="14"/>
    <n v="130"/>
    <n v="0"/>
    <n v="300"/>
    <n v="300"/>
    <x v="3"/>
    <m/>
    <m/>
    <m/>
    <n v="0"/>
  </r>
  <r>
    <x v="76"/>
    <x v="4"/>
    <n v="1"/>
    <n v="0"/>
    <n v="1"/>
    <n v="0"/>
    <n v="8"/>
    <n v="8"/>
    <n v="1"/>
    <x v="9"/>
    <n v="137.5"/>
    <n v="137.5"/>
    <n v="480"/>
    <n v="480"/>
    <x v="3"/>
    <m/>
    <m/>
    <m/>
    <n v="0"/>
  </r>
  <r>
    <x v="76"/>
    <x v="4"/>
    <n v="1"/>
    <n v="0"/>
    <n v="1"/>
    <n v="0"/>
    <n v="9"/>
    <n v="9"/>
    <n v="1"/>
    <x v="9"/>
    <n v="147.5"/>
    <n v="147.5"/>
    <n v="480"/>
    <n v="480"/>
    <x v="3"/>
    <m/>
    <m/>
    <m/>
    <n v="0"/>
  </r>
  <r>
    <x v="76"/>
    <x v="4"/>
    <n v="1"/>
    <n v="0"/>
    <n v="1"/>
    <n v="0"/>
    <n v="10"/>
    <n v="10"/>
    <n v="1"/>
    <x v="9"/>
    <n v="155"/>
    <n v="160"/>
    <n v="480"/>
    <n v="480"/>
    <x v="3"/>
    <m/>
    <m/>
    <m/>
    <n v="0"/>
  </r>
  <r>
    <x v="77"/>
    <x v="10"/>
    <n v="1"/>
    <n v="0"/>
    <n v="1"/>
    <n v="0"/>
    <n v="5"/>
    <n v="5"/>
    <n v="5"/>
    <x v="3"/>
    <n v="50"/>
    <n v="50"/>
    <n v="90"/>
    <n v="90"/>
    <x v="4"/>
    <m/>
    <m/>
    <m/>
    <n v="0"/>
  </r>
  <r>
    <x v="77"/>
    <x v="10"/>
    <n v="1"/>
    <n v="0"/>
    <n v="1"/>
    <n v="0"/>
    <n v="5"/>
    <n v="5"/>
    <n v="4"/>
    <x v="8"/>
    <n v="70"/>
    <n v="70"/>
    <n v="120"/>
    <n v="120"/>
    <x v="4"/>
    <m/>
    <m/>
    <m/>
    <n v="0"/>
  </r>
  <r>
    <x v="77"/>
    <x v="10"/>
    <n v="1"/>
    <n v="0"/>
    <n v="1"/>
    <n v="0"/>
    <n v="5.5"/>
    <n v="6"/>
    <n v="3"/>
    <x v="6"/>
    <n v="90"/>
    <n v="90"/>
    <n v="180"/>
    <n v="180"/>
    <x v="4"/>
    <m/>
    <m/>
    <m/>
    <n v="0"/>
  </r>
  <r>
    <x v="77"/>
    <x v="10"/>
    <n v="1"/>
    <n v="0"/>
    <n v="1"/>
    <n v="0"/>
    <n v="5"/>
    <n v="5"/>
    <n v="6"/>
    <x v="5"/>
    <n v="70"/>
    <n v="70"/>
    <n v="180"/>
    <n v="180"/>
    <x v="4"/>
    <m/>
    <m/>
    <m/>
    <n v="0"/>
  </r>
  <r>
    <x v="77"/>
    <x v="10"/>
    <n v="1"/>
    <n v="0"/>
    <n v="1"/>
    <n v="0"/>
    <n v="5.5"/>
    <n v="5.5"/>
    <n v="6"/>
    <x v="5"/>
    <n v="70"/>
    <n v="70"/>
    <n v="180"/>
    <n v="180"/>
    <x v="4"/>
    <m/>
    <m/>
    <m/>
    <n v="0"/>
  </r>
  <r>
    <x v="77"/>
    <x v="10"/>
    <n v="1"/>
    <n v="0"/>
    <n v="1"/>
    <n v="0"/>
    <n v="6"/>
    <n v="6"/>
    <n v="6"/>
    <x v="5"/>
    <n v="70"/>
    <n v="70"/>
    <n v="180"/>
    <n v="180"/>
    <x v="4"/>
    <m/>
    <m/>
    <m/>
    <n v="0"/>
  </r>
  <r>
    <x v="77"/>
    <x v="1"/>
    <n v="1"/>
    <n v="0"/>
    <n v="1"/>
    <n v="0"/>
    <n v="5"/>
    <n v="5"/>
    <n v="12"/>
    <x v="0"/>
    <m/>
    <n v="4"/>
    <n v="90"/>
    <n v="90"/>
    <x v="4"/>
    <m/>
    <m/>
    <m/>
    <n v="0"/>
  </r>
  <r>
    <x v="77"/>
    <x v="1"/>
    <n v="1"/>
    <n v="0"/>
    <n v="1"/>
    <n v="0"/>
    <n v="6"/>
    <n v="6"/>
    <n v="10"/>
    <x v="2"/>
    <m/>
    <n v="4"/>
    <n v="90"/>
    <n v="90"/>
    <x v="4"/>
    <m/>
    <m/>
    <m/>
    <n v="0"/>
  </r>
  <r>
    <x v="77"/>
    <x v="1"/>
    <n v="1"/>
    <n v="0"/>
    <n v="1"/>
    <n v="0"/>
    <n v="7"/>
    <n v="7"/>
    <n v="8"/>
    <x v="1"/>
    <m/>
    <n v="4"/>
    <n v="120"/>
    <n v="120"/>
    <x v="4"/>
    <m/>
    <m/>
    <m/>
    <n v="0"/>
  </r>
  <r>
    <x v="77"/>
    <x v="11"/>
    <n v="1"/>
    <n v="0"/>
    <n v="1"/>
    <n v="0"/>
    <n v="5"/>
    <n v="5"/>
    <n v="10"/>
    <x v="2"/>
    <m/>
    <n v="40"/>
    <n v="10"/>
    <n v="10"/>
    <x v="4"/>
    <s v="SUPER7"/>
    <m/>
    <m/>
    <n v="0"/>
  </r>
  <r>
    <x v="77"/>
    <x v="18"/>
    <n v="1"/>
    <n v="0"/>
    <n v="1"/>
    <n v="0"/>
    <n v="5"/>
    <n v="5"/>
    <n v="10"/>
    <x v="2"/>
    <m/>
    <n v="40"/>
    <n v="120"/>
    <n v="120"/>
    <x v="4"/>
    <s v="SUPER7"/>
    <m/>
    <m/>
    <n v="0"/>
  </r>
  <r>
    <x v="77"/>
    <x v="11"/>
    <n v="1"/>
    <n v="0"/>
    <n v="1"/>
    <n v="0"/>
    <n v="6"/>
    <n v="6"/>
    <n v="8"/>
    <x v="1"/>
    <m/>
    <n v="40"/>
    <n v="10"/>
    <n v="10"/>
    <x v="4"/>
    <s v="SUPER7"/>
    <m/>
    <m/>
    <n v="0"/>
  </r>
  <r>
    <x v="77"/>
    <x v="18"/>
    <n v="1"/>
    <n v="0"/>
    <n v="1"/>
    <n v="0"/>
    <n v="6"/>
    <n v="6"/>
    <n v="8"/>
    <x v="1"/>
    <m/>
    <n v="40"/>
    <n v="120"/>
    <n v="120"/>
    <x v="4"/>
    <s v="SUPER7"/>
    <m/>
    <m/>
    <n v="0"/>
  </r>
  <r>
    <x v="77"/>
    <x v="11"/>
    <n v="1"/>
    <n v="0"/>
    <n v="1"/>
    <n v="0"/>
    <n v="7"/>
    <n v="7"/>
    <n v="8"/>
    <x v="1"/>
    <m/>
    <n v="40"/>
    <n v="10"/>
    <n v="10"/>
    <x v="4"/>
    <s v="SUPER7"/>
    <m/>
    <m/>
    <n v="0"/>
  </r>
  <r>
    <x v="77"/>
    <x v="18"/>
    <n v="1"/>
    <n v="0"/>
    <n v="1"/>
    <n v="0"/>
    <n v="7"/>
    <n v="7"/>
    <n v="8"/>
    <x v="1"/>
    <m/>
    <n v="40"/>
    <n v="120"/>
    <n v="120"/>
    <x v="4"/>
    <s v="SUPER7"/>
    <m/>
    <m/>
    <n v="0"/>
  </r>
  <r>
    <x v="77"/>
    <x v="38"/>
    <n v="1"/>
    <n v="0"/>
    <n v="1"/>
    <n v="0"/>
    <n v="5"/>
    <n v="5"/>
    <n v="10"/>
    <x v="2"/>
    <m/>
    <n v="18"/>
    <n v="10"/>
    <n v="10"/>
    <x v="4"/>
    <s v="SUPER7"/>
    <m/>
    <m/>
    <n v="0"/>
  </r>
  <r>
    <x v="77"/>
    <x v="39"/>
    <n v="1"/>
    <n v="0"/>
    <n v="1"/>
    <n v="0"/>
    <n v="5"/>
    <n v="5"/>
    <n v="10"/>
    <x v="2"/>
    <m/>
    <n v="36"/>
    <n v="120"/>
    <n v="120"/>
    <x v="4"/>
    <s v="SUPER7"/>
    <m/>
    <m/>
    <n v="0"/>
  </r>
  <r>
    <x v="77"/>
    <x v="38"/>
    <n v="1"/>
    <n v="0"/>
    <n v="1"/>
    <n v="0"/>
    <n v="6"/>
    <n v="6"/>
    <n v="8"/>
    <x v="1"/>
    <m/>
    <n v="36"/>
    <n v="10"/>
    <n v="10"/>
    <x v="4"/>
    <s v="SUPER7"/>
    <m/>
    <m/>
    <n v="0"/>
  </r>
  <r>
    <x v="77"/>
    <x v="39"/>
    <n v="1"/>
    <n v="0"/>
    <n v="1"/>
    <n v="0"/>
    <n v="6"/>
    <n v="6"/>
    <n v="8"/>
    <x v="1"/>
    <m/>
    <n v="36"/>
    <n v="120"/>
    <n v="120"/>
    <x v="4"/>
    <s v="SUPER7"/>
    <m/>
    <m/>
    <n v="0"/>
  </r>
  <r>
    <x v="77"/>
    <x v="38"/>
    <n v="1"/>
    <n v="0"/>
    <n v="1"/>
    <n v="0"/>
    <n v="7"/>
    <n v="7"/>
    <n v="8"/>
    <x v="1"/>
    <m/>
    <n v="41"/>
    <n v="10"/>
    <n v="10"/>
    <x v="4"/>
    <s v="SUPER7"/>
    <m/>
    <m/>
    <n v="0"/>
  </r>
  <r>
    <x v="77"/>
    <x v="39"/>
    <n v="1"/>
    <n v="0"/>
    <n v="1"/>
    <n v="0"/>
    <n v="7"/>
    <n v="7"/>
    <n v="8"/>
    <x v="1"/>
    <m/>
    <n v="41"/>
    <n v="1"/>
    <n v="1"/>
    <x v="4"/>
    <s v="SUPER7"/>
    <m/>
    <m/>
    <n v="0"/>
  </r>
  <r>
    <x v="78"/>
    <x v="0"/>
    <n v="1"/>
    <n v="0"/>
    <n v="1"/>
    <n v="0"/>
    <n v="5"/>
    <n v="5"/>
    <n v="5"/>
    <x v="3"/>
    <n v="20"/>
    <n v="20"/>
    <n v="90"/>
    <n v="90"/>
    <x v="4"/>
    <m/>
    <m/>
    <m/>
    <n v="0"/>
  </r>
  <r>
    <x v="78"/>
    <x v="0"/>
    <n v="1"/>
    <n v="0"/>
    <n v="1"/>
    <n v="0"/>
    <n v="5"/>
    <n v="5"/>
    <n v="4"/>
    <x v="8"/>
    <n v="30"/>
    <n v="30"/>
    <n v="90"/>
    <n v="90"/>
    <x v="4"/>
    <m/>
    <m/>
    <m/>
    <n v="0"/>
  </r>
  <r>
    <x v="78"/>
    <x v="0"/>
    <n v="1"/>
    <n v="0"/>
    <n v="1"/>
    <n v="0"/>
    <n v="5"/>
    <n v="5"/>
    <n v="3"/>
    <x v="6"/>
    <n v="40"/>
    <n v="40"/>
    <n v="120"/>
    <n v="120"/>
    <x v="4"/>
    <m/>
    <m/>
    <m/>
    <n v="0"/>
  </r>
  <r>
    <x v="78"/>
    <x v="0"/>
    <n v="1"/>
    <n v="0"/>
    <n v="1"/>
    <n v="0"/>
    <n v="5"/>
    <n v="5"/>
    <n v="2"/>
    <x v="7"/>
    <n v="45"/>
    <n v="45"/>
    <n v="180"/>
    <n v="180"/>
    <x v="4"/>
    <m/>
    <m/>
    <m/>
    <n v="0"/>
  </r>
  <r>
    <x v="78"/>
    <x v="0"/>
    <n v="1"/>
    <n v="0"/>
    <n v="1"/>
    <n v="0"/>
    <n v="5.5"/>
    <n v="5"/>
    <n v="1"/>
    <x v="9"/>
    <n v="50"/>
    <n v="50"/>
    <n v="180"/>
    <n v="180"/>
    <x v="4"/>
    <m/>
    <m/>
    <m/>
    <n v="0"/>
  </r>
  <r>
    <x v="78"/>
    <x v="0"/>
    <n v="1"/>
    <n v="0"/>
    <n v="1"/>
    <n v="0"/>
    <n v="6"/>
    <n v="5.5"/>
    <n v="7"/>
    <x v="10"/>
    <n v="40"/>
    <n v="40"/>
    <n v="180"/>
    <n v="180"/>
    <x v="4"/>
    <m/>
    <m/>
    <m/>
    <n v="0"/>
  </r>
  <r>
    <x v="78"/>
    <x v="0"/>
    <n v="1"/>
    <n v="0"/>
    <n v="1"/>
    <n v="0"/>
    <n v="6"/>
    <n v="7.5"/>
    <n v="2"/>
    <x v="7"/>
    <m/>
    <n v="60"/>
    <n v="180"/>
    <n v="180"/>
    <x v="4"/>
    <m/>
    <m/>
    <m/>
    <n v="0"/>
  </r>
  <r>
    <x v="78"/>
    <x v="20"/>
    <n v="1"/>
    <n v="0"/>
    <n v="1"/>
    <n v="0"/>
    <n v="5"/>
    <n v="5"/>
    <n v="12"/>
    <x v="0"/>
    <m/>
    <n v="6"/>
    <n v="90"/>
    <n v="90"/>
    <x v="4"/>
    <m/>
    <m/>
    <m/>
    <n v="0"/>
  </r>
  <r>
    <x v="78"/>
    <x v="20"/>
    <n v="1"/>
    <n v="0"/>
    <n v="1"/>
    <n v="0"/>
    <n v="6"/>
    <n v="6"/>
    <n v="10"/>
    <x v="2"/>
    <m/>
    <n v="6"/>
    <n v="90"/>
    <n v="90"/>
    <x v="4"/>
    <m/>
    <m/>
    <m/>
    <n v="0"/>
  </r>
  <r>
    <x v="78"/>
    <x v="20"/>
    <n v="1"/>
    <n v="0"/>
    <n v="1"/>
    <n v="0"/>
    <n v="7"/>
    <n v="7"/>
    <n v="8"/>
    <x v="1"/>
    <m/>
    <n v="6"/>
    <n v="120"/>
    <n v="120"/>
    <x v="4"/>
    <m/>
    <m/>
    <m/>
    <n v="0"/>
  </r>
  <r>
    <x v="78"/>
    <x v="40"/>
    <n v="1"/>
    <n v="0"/>
    <n v="1"/>
    <n v="0"/>
    <n v="5"/>
    <n v="5"/>
    <n v="10"/>
    <x v="2"/>
    <m/>
    <n v="3"/>
    <n v="10"/>
    <n v="10"/>
    <x v="4"/>
    <s v="SUPER7"/>
    <m/>
    <m/>
    <n v="0"/>
  </r>
  <r>
    <x v="78"/>
    <x v="41"/>
    <n v="1"/>
    <n v="0"/>
    <n v="1"/>
    <n v="0"/>
    <n v="5"/>
    <n v="5"/>
    <n v="10"/>
    <x v="2"/>
    <m/>
    <n v="3"/>
    <n v="120"/>
    <n v="120"/>
    <x v="4"/>
    <s v="SUPER7"/>
    <m/>
    <m/>
    <n v="0"/>
  </r>
  <r>
    <x v="78"/>
    <x v="40"/>
    <n v="1"/>
    <n v="0"/>
    <n v="1"/>
    <n v="0"/>
    <n v="6"/>
    <n v="6"/>
    <n v="8"/>
    <x v="1"/>
    <m/>
    <n v="3"/>
    <n v="10"/>
    <n v="10"/>
    <x v="4"/>
    <s v="SUPER7"/>
    <m/>
    <m/>
    <n v="0"/>
  </r>
  <r>
    <x v="78"/>
    <x v="41"/>
    <n v="1"/>
    <n v="0"/>
    <n v="1"/>
    <n v="0"/>
    <n v="6"/>
    <n v="6"/>
    <n v="8"/>
    <x v="1"/>
    <m/>
    <n v="3"/>
    <n v="120"/>
    <n v="120"/>
    <x v="4"/>
    <s v="SUPER7"/>
    <m/>
    <m/>
    <n v="0"/>
  </r>
  <r>
    <x v="78"/>
    <x v="40"/>
    <n v="1"/>
    <n v="0"/>
    <n v="1"/>
    <n v="0"/>
    <n v="7"/>
    <n v="7"/>
    <n v="8"/>
    <x v="1"/>
    <m/>
    <n v="3"/>
    <n v="10"/>
    <n v="10"/>
    <x v="4"/>
    <s v="SUPER7"/>
    <m/>
    <m/>
    <n v="0"/>
  </r>
  <r>
    <x v="78"/>
    <x v="41"/>
    <n v="1"/>
    <n v="0"/>
    <n v="1"/>
    <n v="0"/>
    <n v="7"/>
    <n v="7"/>
    <n v="8"/>
    <x v="1"/>
    <m/>
    <n v="3"/>
    <n v="120"/>
    <n v="120"/>
    <x v="4"/>
    <s v="SUPER7"/>
    <m/>
    <m/>
    <n v="0"/>
  </r>
  <r>
    <x v="78"/>
    <x v="36"/>
    <n v="1"/>
    <n v="0"/>
    <n v="1"/>
    <n v="0"/>
    <n v="5"/>
    <n v="5"/>
    <n v="10"/>
    <x v="2"/>
    <m/>
    <n v="20"/>
    <n v="10"/>
    <n v="10"/>
    <x v="4"/>
    <s v="SUPER7"/>
    <m/>
    <m/>
    <n v="0"/>
  </r>
  <r>
    <x v="78"/>
    <x v="37"/>
    <n v="1"/>
    <n v="0"/>
    <n v="1"/>
    <n v="0"/>
    <n v="5"/>
    <n v="5"/>
    <n v="10"/>
    <x v="2"/>
    <m/>
    <n v="20"/>
    <n v="120"/>
    <n v="120"/>
    <x v="4"/>
    <s v="SUPER7"/>
    <m/>
    <m/>
    <n v="0"/>
  </r>
  <r>
    <x v="78"/>
    <x v="36"/>
    <n v="1"/>
    <n v="0"/>
    <n v="1"/>
    <n v="0"/>
    <n v="6"/>
    <n v="6"/>
    <n v="8"/>
    <x v="1"/>
    <m/>
    <n v="20"/>
    <n v="10"/>
    <n v="10"/>
    <x v="4"/>
    <s v="SUPER7"/>
    <m/>
    <m/>
    <n v="0"/>
  </r>
  <r>
    <x v="78"/>
    <x v="37"/>
    <n v="1"/>
    <n v="0"/>
    <n v="1"/>
    <n v="0"/>
    <n v="6"/>
    <n v="6"/>
    <n v="8"/>
    <x v="1"/>
    <m/>
    <n v="20"/>
    <n v="120"/>
    <n v="120"/>
    <x v="4"/>
    <s v="SUPER7"/>
    <m/>
    <m/>
    <n v="0"/>
  </r>
  <r>
    <x v="78"/>
    <x v="36"/>
    <n v="1"/>
    <n v="0"/>
    <n v="1"/>
    <n v="0"/>
    <n v="7"/>
    <n v="7"/>
    <n v="8"/>
    <x v="1"/>
    <m/>
    <n v="20"/>
    <n v="10"/>
    <n v="10"/>
    <x v="4"/>
    <s v="SUPER7"/>
    <m/>
    <m/>
    <n v="0"/>
  </r>
  <r>
    <x v="78"/>
    <x v="37"/>
    <n v="1"/>
    <n v="0"/>
    <n v="1"/>
    <n v="0"/>
    <n v="7"/>
    <n v="7"/>
    <n v="8"/>
    <x v="1"/>
    <m/>
    <n v="20"/>
    <n v="120"/>
    <n v="120"/>
    <x v="4"/>
    <s v="SUPER7"/>
    <m/>
    <m/>
    <n v="0"/>
  </r>
  <r>
    <x v="78"/>
    <x v="42"/>
    <n v="1"/>
    <n v="0"/>
    <n v="1"/>
    <n v="0"/>
    <n v="5"/>
    <n v="5"/>
    <n v="10"/>
    <x v="2"/>
    <m/>
    <n v="5"/>
    <n v="90"/>
    <n v="90"/>
    <x v="4"/>
    <m/>
    <m/>
    <m/>
    <n v="0"/>
  </r>
  <r>
    <x v="78"/>
    <x v="42"/>
    <n v="1"/>
    <n v="0"/>
    <n v="1"/>
    <n v="0"/>
    <n v="6"/>
    <n v="6"/>
    <n v="10"/>
    <x v="2"/>
    <m/>
    <n v="5"/>
    <n v="90"/>
    <n v="90"/>
    <x v="4"/>
    <m/>
    <m/>
    <m/>
    <n v="0"/>
  </r>
  <r>
    <x v="78"/>
    <x v="42"/>
    <n v="1"/>
    <n v="0"/>
    <n v="1"/>
    <n v="0"/>
    <n v="7"/>
    <n v="7"/>
    <n v="10"/>
    <x v="2"/>
    <m/>
    <n v="5"/>
    <n v="90"/>
    <n v="90"/>
    <x v="4"/>
    <m/>
    <m/>
    <m/>
    <n v="0"/>
  </r>
  <r>
    <x v="78"/>
    <x v="42"/>
    <n v="1"/>
    <n v="0"/>
    <n v="1"/>
    <n v="0"/>
    <n v="7"/>
    <n v="7"/>
    <n v="10"/>
    <x v="2"/>
    <m/>
    <n v="5"/>
    <n v="1"/>
    <n v="1"/>
    <x v="4"/>
    <m/>
    <m/>
    <m/>
    <n v="0"/>
  </r>
  <r>
    <x v="79"/>
    <x v="4"/>
    <n v="1"/>
    <n v="0"/>
    <n v="1"/>
    <n v="0"/>
    <n v="5"/>
    <n v="5"/>
    <n v="10"/>
    <x v="2"/>
    <n v="40"/>
    <n v="40"/>
    <n v="120"/>
    <n v="120"/>
    <x v="4"/>
    <s v="RDL"/>
    <m/>
    <m/>
    <n v="0"/>
  </r>
  <r>
    <x v="79"/>
    <x v="4"/>
    <n v="1"/>
    <n v="0"/>
    <n v="1"/>
    <n v="0"/>
    <n v="5"/>
    <n v="5"/>
    <n v="8"/>
    <x v="1"/>
    <n v="60"/>
    <n v="60"/>
    <n v="120"/>
    <n v="120"/>
    <x v="4"/>
    <s v="RDL"/>
    <m/>
    <m/>
    <n v="0"/>
  </r>
  <r>
    <x v="79"/>
    <x v="4"/>
    <n v="1"/>
    <n v="0"/>
    <n v="1"/>
    <n v="0"/>
    <n v="6"/>
    <n v="5"/>
    <n v="8"/>
    <x v="1"/>
    <n v="70"/>
    <n v="70"/>
    <n v="120"/>
    <n v="120"/>
    <x v="4"/>
    <s v="RDL"/>
    <m/>
    <m/>
    <n v="0"/>
  </r>
  <r>
    <x v="79"/>
    <x v="4"/>
    <n v="1"/>
    <n v="0"/>
    <n v="1"/>
    <n v="0"/>
    <n v="6"/>
    <n v="5.5"/>
    <n v="6"/>
    <x v="5"/>
    <n v="80"/>
    <n v="80"/>
    <n v="120"/>
    <n v="120"/>
    <x v="4"/>
    <s v="RDL"/>
    <m/>
    <m/>
    <n v="0"/>
  </r>
  <r>
    <x v="79"/>
    <x v="4"/>
    <n v="1"/>
    <n v="0"/>
    <n v="1"/>
    <n v="0"/>
    <n v="7"/>
    <n v="6"/>
    <n v="6"/>
    <x v="5"/>
    <n v="80"/>
    <n v="80"/>
    <n v="120"/>
    <n v="120"/>
    <x v="4"/>
    <s v="RDL"/>
    <m/>
    <m/>
    <n v="0"/>
  </r>
  <r>
    <x v="79"/>
    <x v="0"/>
    <n v="1"/>
    <n v="0"/>
    <n v="1"/>
    <n v="0"/>
    <n v="5"/>
    <n v="5"/>
    <n v="4"/>
    <x v="8"/>
    <n v="20"/>
    <n v="20"/>
    <n v="120"/>
    <n v="120"/>
    <x v="4"/>
    <s v="Larsen"/>
    <m/>
    <m/>
    <n v="0"/>
  </r>
  <r>
    <x v="79"/>
    <x v="0"/>
    <n v="1"/>
    <n v="0"/>
    <n v="1"/>
    <n v="0"/>
    <n v="5"/>
    <n v="5"/>
    <n v="4"/>
    <x v="8"/>
    <n v="30"/>
    <n v="30"/>
    <n v="120"/>
    <n v="120"/>
    <x v="4"/>
    <s v="Larsen"/>
    <m/>
    <m/>
    <n v="0"/>
  </r>
  <r>
    <x v="79"/>
    <x v="0"/>
    <n v="1"/>
    <n v="0"/>
    <n v="1"/>
    <n v="0"/>
    <n v="5.5"/>
    <n v="5"/>
    <n v="4"/>
    <x v="8"/>
    <n v="40"/>
    <n v="40"/>
    <n v="120"/>
    <n v="120"/>
    <x v="4"/>
    <s v="Larsen"/>
    <m/>
    <m/>
    <n v="0"/>
  </r>
  <r>
    <x v="79"/>
    <x v="0"/>
    <n v="1"/>
    <n v="0"/>
    <n v="1"/>
    <n v="0"/>
    <n v="6"/>
    <n v="5"/>
    <n v="4"/>
    <x v="8"/>
    <n v="45"/>
    <n v="45"/>
    <n v="120"/>
    <n v="120"/>
    <x v="4"/>
    <s v="Larsen"/>
    <m/>
    <m/>
    <n v="0"/>
  </r>
  <r>
    <x v="79"/>
    <x v="0"/>
    <n v="1"/>
    <n v="0"/>
    <n v="1"/>
    <n v="0"/>
    <n v="6"/>
    <n v="5"/>
    <n v="4"/>
    <x v="8"/>
    <n v="45"/>
    <n v="45"/>
    <n v="120"/>
    <n v="120"/>
    <x v="4"/>
    <s v="Larsen"/>
    <m/>
    <m/>
    <n v="0"/>
  </r>
  <r>
    <x v="79"/>
    <x v="14"/>
    <n v="1"/>
    <n v="0"/>
    <n v="1"/>
    <n v="0"/>
    <n v="6"/>
    <n v="6"/>
    <n v="10"/>
    <x v="2"/>
    <m/>
    <n v="2"/>
    <n v="120"/>
    <n v="120"/>
    <x v="4"/>
    <m/>
    <m/>
    <m/>
    <n v="0"/>
  </r>
  <r>
    <x v="79"/>
    <x v="14"/>
    <n v="1"/>
    <n v="0"/>
    <n v="1"/>
    <n v="0"/>
    <n v="6"/>
    <n v="6"/>
    <n v="10"/>
    <x v="2"/>
    <m/>
    <n v="2"/>
    <n v="120"/>
    <n v="120"/>
    <x v="4"/>
    <m/>
    <m/>
    <m/>
    <n v="0"/>
  </r>
  <r>
    <x v="79"/>
    <x v="14"/>
    <n v="1"/>
    <n v="0"/>
    <n v="1"/>
    <n v="0"/>
    <n v="7"/>
    <n v="7"/>
    <n v="8"/>
    <x v="1"/>
    <m/>
    <n v="3"/>
    <n v="120"/>
    <n v="120"/>
    <x v="4"/>
    <m/>
    <m/>
    <m/>
    <n v="0"/>
  </r>
  <r>
    <x v="79"/>
    <x v="7"/>
    <n v="1"/>
    <n v="0"/>
    <n v="1"/>
    <n v="0"/>
    <n v="5"/>
    <n v="7"/>
    <n v="12"/>
    <x v="0"/>
    <m/>
    <n v="12.5"/>
    <n v="120"/>
    <n v="120"/>
    <x v="4"/>
    <m/>
    <m/>
    <m/>
    <n v="0"/>
  </r>
  <r>
    <x v="79"/>
    <x v="7"/>
    <n v="1"/>
    <n v="0"/>
    <n v="1"/>
    <n v="0"/>
    <n v="6"/>
    <n v="5"/>
    <n v="10"/>
    <x v="2"/>
    <m/>
    <n v="7.5"/>
    <n v="120"/>
    <n v="120"/>
    <x v="4"/>
    <m/>
    <m/>
    <m/>
    <n v="0"/>
  </r>
  <r>
    <x v="79"/>
    <x v="7"/>
    <n v="1"/>
    <n v="0"/>
    <n v="1"/>
    <n v="0"/>
    <n v="7"/>
    <n v="5"/>
    <n v="8"/>
    <x v="1"/>
    <m/>
    <n v="7.5"/>
    <n v="120"/>
    <n v="120"/>
    <x v="4"/>
    <m/>
    <m/>
    <m/>
    <n v="0"/>
  </r>
  <r>
    <x v="79"/>
    <x v="43"/>
    <n v="1"/>
    <n v="0"/>
    <n v="1"/>
    <n v="0"/>
    <n v="6"/>
    <n v="6"/>
    <n v="10"/>
    <x v="2"/>
    <m/>
    <n v="7.5"/>
    <n v="120"/>
    <n v="120"/>
    <x v="4"/>
    <m/>
    <m/>
    <m/>
    <n v="0"/>
  </r>
  <r>
    <x v="79"/>
    <x v="43"/>
    <n v="1"/>
    <n v="0"/>
    <n v="1"/>
    <n v="0"/>
    <n v="6"/>
    <n v="6"/>
    <n v="8"/>
    <x v="1"/>
    <m/>
    <n v="7.5"/>
    <n v="120"/>
    <n v="120"/>
    <x v="4"/>
    <m/>
    <m/>
    <m/>
    <n v="0"/>
  </r>
  <r>
    <x v="79"/>
    <x v="43"/>
    <n v="1"/>
    <n v="0"/>
    <n v="1"/>
    <n v="0"/>
    <n v="7"/>
    <n v="7"/>
    <n v="8"/>
    <x v="1"/>
    <m/>
    <n v="7.5"/>
    <n v="1"/>
    <n v="1"/>
    <x v="4"/>
    <m/>
    <m/>
    <m/>
    <n v="0"/>
  </r>
  <r>
    <x v="80"/>
    <x v="4"/>
    <n v="1"/>
    <n v="0"/>
    <n v="1"/>
    <n v="0"/>
    <n v="5"/>
    <n v="5"/>
    <n v="5"/>
    <x v="3"/>
    <n v="70"/>
    <n v="70"/>
    <n v="90"/>
    <n v="90"/>
    <x v="4"/>
    <m/>
    <m/>
    <m/>
    <n v="0"/>
  </r>
  <r>
    <x v="80"/>
    <x v="4"/>
    <n v="1"/>
    <n v="0"/>
    <n v="1"/>
    <n v="0"/>
    <n v="5"/>
    <n v="5"/>
    <n v="4"/>
    <x v="8"/>
    <n v="85"/>
    <n v="85"/>
    <n v="120"/>
    <n v="120"/>
    <x v="4"/>
    <m/>
    <m/>
    <m/>
    <n v="0"/>
  </r>
  <r>
    <x v="80"/>
    <x v="4"/>
    <n v="1"/>
    <n v="0"/>
    <n v="1"/>
    <n v="0"/>
    <n v="5"/>
    <n v="5"/>
    <n v="3"/>
    <x v="6"/>
    <n v="95"/>
    <n v="95"/>
    <n v="180"/>
    <n v="180"/>
    <x v="4"/>
    <m/>
    <m/>
    <m/>
    <n v="0"/>
  </r>
  <r>
    <x v="80"/>
    <x v="4"/>
    <n v="1"/>
    <n v="0"/>
    <n v="1"/>
    <n v="0"/>
    <n v="5"/>
    <n v="5"/>
    <n v="2"/>
    <x v="7"/>
    <n v="100"/>
    <n v="100"/>
    <n v="180"/>
    <n v="180"/>
    <x v="4"/>
    <m/>
    <m/>
    <m/>
    <n v="0"/>
  </r>
  <r>
    <x v="80"/>
    <x v="4"/>
    <n v="1"/>
    <n v="0"/>
    <n v="1"/>
    <n v="0"/>
    <n v="5.5"/>
    <n v="5"/>
    <n v="1"/>
    <x v="9"/>
    <n v="110"/>
    <n v="110"/>
    <n v="180"/>
    <n v="180"/>
    <x v="4"/>
    <m/>
    <m/>
    <m/>
    <n v="0"/>
  </r>
  <r>
    <x v="80"/>
    <x v="4"/>
    <n v="1"/>
    <n v="0"/>
    <n v="1"/>
    <n v="0"/>
    <n v="5"/>
    <n v="5"/>
    <n v="8"/>
    <x v="1"/>
    <n v="70"/>
    <n v="70"/>
    <n v="180"/>
    <n v="180"/>
    <x v="4"/>
    <m/>
    <m/>
    <m/>
    <n v="0"/>
  </r>
  <r>
    <x v="80"/>
    <x v="10"/>
    <n v="2"/>
    <n v="2"/>
    <n v="2"/>
    <n v="0"/>
    <n v="5"/>
    <n v="5"/>
    <n v="2"/>
    <x v="7"/>
    <n v="20"/>
    <n v="20"/>
    <n v="90"/>
    <n v="90"/>
    <x v="4"/>
    <s v="Pausé / TEMPO"/>
    <m/>
    <m/>
    <n v="0"/>
  </r>
  <r>
    <x v="80"/>
    <x v="10"/>
    <n v="2"/>
    <n v="2"/>
    <n v="2"/>
    <n v="0"/>
    <n v="5"/>
    <n v="5"/>
    <n v="2"/>
    <x v="7"/>
    <n v="40"/>
    <n v="40"/>
    <n v="120"/>
    <n v="120"/>
    <x v="4"/>
    <s v="Pausé / TEMPO"/>
    <m/>
    <m/>
    <n v="0"/>
  </r>
  <r>
    <x v="80"/>
    <x v="10"/>
    <n v="2"/>
    <n v="2"/>
    <n v="2"/>
    <n v="0"/>
    <n v="5"/>
    <n v="5"/>
    <n v="2"/>
    <x v="7"/>
    <n v="50"/>
    <n v="50"/>
    <n v="180"/>
    <n v="180"/>
    <x v="4"/>
    <s v="Pausé / TEMPO"/>
    <m/>
    <m/>
    <n v="0"/>
  </r>
  <r>
    <x v="80"/>
    <x v="10"/>
    <n v="2"/>
    <n v="2"/>
    <n v="2"/>
    <n v="0"/>
    <n v="5.5"/>
    <n v="5"/>
    <n v="2"/>
    <x v="7"/>
    <n v="60"/>
    <n v="60"/>
    <n v="180"/>
    <n v="180"/>
    <x v="4"/>
    <s v="Pausé / TEMPO"/>
    <m/>
    <m/>
    <n v="0"/>
  </r>
  <r>
    <x v="80"/>
    <x v="10"/>
    <n v="2"/>
    <n v="2"/>
    <n v="2"/>
    <n v="0"/>
    <n v="6.5"/>
    <n v="5"/>
    <n v="2"/>
    <x v="7"/>
    <n v="70"/>
    <n v="70"/>
    <n v="180"/>
    <n v="180"/>
    <x v="4"/>
    <s v="Pausé / TEMPO"/>
    <m/>
    <m/>
    <n v="0"/>
  </r>
  <r>
    <x v="80"/>
    <x v="0"/>
    <n v="3"/>
    <n v="2"/>
    <n v="1"/>
    <n v="0"/>
    <n v="5"/>
    <n v="5"/>
    <n v="2"/>
    <x v="7"/>
    <n v="20"/>
    <n v="20"/>
    <n v="90"/>
    <n v="90"/>
    <x v="4"/>
    <m/>
    <m/>
    <m/>
    <n v="0"/>
  </r>
  <r>
    <x v="80"/>
    <x v="0"/>
    <n v="3"/>
    <n v="2"/>
    <n v="1"/>
    <n v="0"/>
    <n v="5"/>
    <n v="5"/>
    <n v="2"/>
    <x v="7"/>
    <n v="30"/>
    <n v="30"/>
    <n v="120"/>
    <n v="120"/>
    <x v="4"/>
    <m/>
    <m/>
    <m/>
    <n v="0"/>
  </r>
  <r>
    <x v="80"/>
    <x v="0"/>
    <n v="3"/>
    <n v="2"/>
    <n v="1"/>
    <n v="0"/>
    <n v="5"/>
    <n v="5"/>
    <n v="2"/>
    <x v="7"/>
    <n v="40"/>
    <n v="40"/>
    <n v="180"/>
    <n v="180"/>
    <x v="4"/>
    <m/>
    <m/>
    <m/>
    <n v="0"/>
  </r>
  <r>
    <x v="80"/>
    <x v="0"/>
    <n v="3"/>
    <n v="2"/>
    <n v="1"/>
    <n v="0"/>
    <n v="6"/>
    <n v="5"/>
    <n v="2"/>
    <x v="7"/>
    <n v="50"/>
    <n v="50"/>
    <n v="180"/>
    <n v="180"/>
    <x v="4"/>
    <m/>
    <m/>
    <m/>
    <n v="0"/>
  </r>
  <r>
    <x v="80"/>
    <x v="0"/>
    <n v="3"/>
    <n v="2"/>
    <n v="1"/>
    <n v="0"/>
    <n v="6.5"/>
    <n v="5"/>
    <n v="2"/>
    <x v="7"/>
    <n v="50"/>
    <n v="50"/>
    <n v="1"/>
    <n v="1"/>
    <x v="4"/>
    <m/>
    <m/>
    <m/>
    <n v="0"/>
  </r>
  <r>
    <x v="81"/>
    <x v="10"/>
    <n v="1"/>
    <n v="0"/>
    <n v="1"/>
    <n v="0"/>
    <n v="5"/>
    <n v="5"/>
    <n v="5"/>
    <x v="3"/>
    <n v="60"/>
    <n v="60"/>
    <n v="90"/>
    <n v="90"/>
    <x v="4"/>
    <m/>
    <m/>
    <m/>
    <n v="0"/>
  </r>
  <r>
    <x v="81"/>
    <x v="10"/>
    <n v="1"/>
    <n v="0"/>
    <n v="1"/>
    <n v="0"/>
    <n v="6"/>
    <n v="5.5"/>
    <n v="4"/>
    <x v="8"/>
    <n v="80"/>
    <n v="80"/>
    <n v="120"/>
    <n v="120"/>
    <x v="4"/>
    <m/>
    <m/>
    <m/>
    <n v="0"/>
  </r>
  <r>
    <x v="81"/>
    <x v="10"/>
    <n v="1"/>
    <n v="0"/>
    <n v="1"/>
    <n v="0"/>
    <n v="6.5"/>
    <n v="7"/>
    <n v="3"/>
    <x v="6"/>
    <n v="100"/>
    <n v="100"/>
    <n v="180"/>
    <n v="180"/>
    <x v="4"/>
    <m/>
    <m/>
    <m/>
    <n v="0"/>
  </r>
  <r>
    <x v="81"/>
    <x v="10"/>
    <n v="1"/>
    <n v="0"/>
    <n v="1"/>
    <n v="0"/>
    <n v="6"/>
    <n v="6"/>
    <n v="6"/>
    <x v="5"/>
    <n v="80"/>
    <n v="80"/>
    <n v="180"/>
    <n v="180"/>
    <x v="4"/>
    <m/>
    <m/>
    <m/>
    <n v="0"/>
  </r>
  <r>
    <x v="81"/>
    <x v="10"/>
    <n v="1"/>
    <n v="0"/>
    <n v="1"/>
    <n v="0"/>
    <n v="6.5"/>
    <n v="7"/>
    <n v="6"/>
    <x v="5"/>
    <n v="80"/>
    <n v="80"/>
    <n v="180"/>
    <n v="180"/>
    <x v="4"/>
    <m/>
    <m/>
    <m/>
    <n v="0"/>
  </r>
  <r>
    <x v="81"/>
    <x v="10"/>
    <n v="1"/>
    <n v="0"/>
    <n v="1"/>
    <n v="0"/>
    <n v="7"/>
    <n v="7.5"/>
    <n v="6"/>
    <x v="5"/>
    <n v="80"/>
    <n v="80"/>
    <n v="180"/>
    <n v="180"/>
    <x v="4"/>
    <m/>
    <m/>
    <m/>
    <n v="0"/>
  </r>
  <r>
    <x v="81"/>
    <x v="1"/>
    <n v="1"/>
    <n v="0"/>
    <n v="1"/>
    <n v="0"/>
    <n v="6"/>
    <n v="6"/>
    <n v="12"/>
    <x v="0"/>
    <m/>
    <n v="32"/>
    <n v="90"/>
    <n v="90"/>
    <x v="4"/>
    <m/>
    <m/>
    <m/>
    <n v="0"/>
  </r>
  <r>
    <x v="81"/>
    <x v="1"/>
    <n v="1"/>
    <n v="0"/>
    <n v="1"/>
    <n v="0"/>
    <n v="7"/>
    <n v="7"/>
    <n v="10"/>
    <x v="2"/>
    <m/>
    <n v="32"/>
    <n v="90"/>
    <n v="90"/>
    <x v="4"/>
    <m/>
    <m/>
    <m/>
    <n v="0"/>
  </r>
  <r>
    <x v="81"/>
    <x v="1"/>
    <n v="1"/>
    <n v="0"/>
    <n v="1"/>
    <n v="0"/>
    <n v="8"/>
    <n v="8"/>
    <n v="8"/>
    <x v="1"/>
    <m/>
    <n v="32"/>
    <n v="120"/>
    <n v="120"/>
    <x v="4"/>
    <m/>
    <m/>
    <m/>
    <n v="0"/>
  </r>
  <r>
    <x v="81"/>
    <x v="11"/>
    <n v="1"/>
    <n v="0"/>
    <n v="1"/>
    <n v="0"/>
    <n v="5"/>
    <n v="5"/>
    <n v="10"/>
    <x v="2"/>
    <m/>
    <n v="50"/>
    <n v="10"/>
    <n v="10"/>
    <x v="4"/>
    <s v="SUPER7"/>
    <m/>
    <m/>
    <n v="0"/>
  </r>
  <r>
    <x v="81"/>
    <x v="18"/>
    <n v="1"/>
    <n v="0"/>
    <n v="1"/>
    <n v="0"/>
    <n v="5"/>
    <n v="5"/>
    <n v="10"/>
    <x v="2"/>
    <m/>
    <n v="23"/>
    <n v="120"/>
    <n v="120"/>
    <x v="4"/>
    <s v="SUPER7"/>
    <m/>
    <m/>
    <n v="0"/>
  </r>
  <r>
    <x v="81"/>
    <x v="11"/>
    <n v="1"/>
    <n v="0"/>
    <n v="1"/>
    <n v="0"/>
    <n v="7"/>
    <n v="7"/>
    <n v="8"/>
    <x v="1"/>
    <m/>
    <n v="63"/>
    <n v="10"/>
    <n v="10"/>
    <x v="4"/>
    <s v="SUPER7"/>
    <m/>
    <m/>
    <n v="0"/>
  </r>
  <r>
    <x v="81"/>
    <x v="18"/>
    <n v="1"/>
    <n v="0"/>
    <n v="1"/>
    <n v="0"/>
    <n v="7"/>
    <n v="7"/>
    <n v="8"/>
    <x v="1"/>
    <m/>
    <n v="29"/>
    <n v="120"/>
    <n v="120"/>
    <x v="4"/>
    <s v="SUPER7"/>
    <m/>
    <m/>
    <n v="0"/>
  </r>
  <r>
    <x v="81"/>
    <x v="11"/>
    <n v="1"/>
    <n v="0"/>
    <n v="1"/>
    <n v="0"/>
    <n v="8"/>
    <n v="8"/>
    <n v="8"/>
    <x v="1"/>
    <m/>
    <n v="70"/>
    <n v="10"/>
    <n v="10"/>
    <x v="4"/>
    <s v="SUPER7"/>
    <m/>
    <m/>
    <n v="0"/>
  </r>
  <r>
    <x v="81"/>
    <x v="18"/>
    <n v="1"/>
    <n v="0"/>
    <n v="1"/>
    <n v="0"/>
    <n v="8"/>
    <n v="8"/>
    <n v="8"/>
    <x v="1"/>
    <m/>
    <n v="29"/>
    <n v="120"/>
    <n v="120"/>
    <x v="4"/>
    <s v="SUPER7"/>
    <m/>
    <m/>
    <n v="0"/>
  </r>
  <r>
    <x v="81"/>
    <x v="38"/>
    <n v="1"/>
    <n v="0"/>
    <n v="1"/>
    <n v="0"/>
    <n v="6"/>
    <n v="6"/>
    <n v="10"/>
    <x v="2"/>
    <m/>
    <n v="29"/>
    <n v="10"/>
    <n v="10"/>
    <x v="4"/>
    <s v="SUPER7"/>
    <m/>
    <m/>
    <n v="0"/>
  </r>
  <r>
    <x v="81"/>
    <x v="39"/>
    <n v="1"/>
    <n v="0"/>
    <n v="1"/>
    <n v="0"/>
    <n v="6"/>
    <n v="5"/>
    <n v="10"/>
    <x v="2"/>
    <m/>
    <n v="50"/>
    <n v="120"/>
    <n v="120"/>
    <x v="4"/>
    <s v="SUPER7"/>
    <m/>
    <m/>
    <n v="0"/>
  </r>
  <r>
    <x v="81"/>
    <x v="38"/>
    <n v="1"/>
    <n v="0"/>
    <n v="1"/>
    <n v="0"/>
    <n v="7"/>
    <n v="6"/>
    <n v="8"/>
    <x v="1"/>
    <m/>
    <n v="36"/>
    <n v="10"/>
    <n v="10"/>
    <x v="4"/>
    <s v="SUPER7"/>
    <m/>
    <m/>
    <n v="0"/>
  </r>
  <r>
    <x v="81"/>
    <x v="39"/>
    <n v="1"/>
    <n v="0"/>
    <n v="1"/>
    <n v="0"/>
    <n v="7"/>
    <n v="5"/>
    <n v="8"/>
    <x v="1"/>
    <m/>
    <n v="57"/>
    <n v="120"/>
    <n v="120"/>
    <x v="4"/>
    <s v="SUPER7"/>
    <m/>
    <m/>
    <n v="0"/>
  </r>
  <r>
    <x v="81"/>
    <x v="38"/>
    <n v="1"/>
    <n v="0"/>
    <n v="1"/>
    <n v="0"/>
    <n v="8"/>
    <n v="8"/>
    <n v="8"/>
    <x v="1"/>
    <m/>
    <n v="42"/>
    <n v="10"/>
    <n v="10"/>
    <x v="4"/>
    <s v="SUPER7"/>
    <m/>
    <m/>
    <n v="0"/>
  </r>
  <r>
    <x v="81"/>
    <x v="39"/>
    <n v="1"/>
    <n v="0"/>
    <n v="1"/>
    <n v="0"/>
    <n v="8"/>
    <n v="8"/>
    <n v="8"/>
    <x v="1"/>
    <m/>
    <n v="70"/>
    <n v="1"/>
    <n v="1"/>
    <x v="4"/>
    <s v="SUPER7"/>
    <m/>
    <m/>
    <n v="0"/>
  </r>
  <r>
    <x v="82"/>
    <x v="0"/>
    <n v="1"/>
    <n v="0"/>
    <n v="1"/>
    <n v="0"/>
    <n v="5"/>
    <n v="5"/>
    <n v="5"/>
    <x v="3"/>
    <n v="25"/>
    <n v="25"/>
    <n v="90"/>
    <n v="90"/>
    <x v="4"/>
    <m/>
    <m/>
    <m/>
    <n v="0"/>
  </r>
  <r>
    <x v="82"/>
    <x v="0"/>
    <n v="1"/>
    <n v="0"/>
    <n v="1"/>
    <n v="0"/>
    <n v="5"/>
    <n v="5"/>
    <n v="4"/>
    <x v="8"/>
    <n v="35"/>
    <n v="35"/>
    <n v="90"/>
    <n v="90"/>
    <x v="4"/>
    <m/>
    <m/>
    <m/>
    <n v="0"/>
  </r>
  <r>
    <x v="82"/>
    <x v="0"/>
    <n v="1"/>
    <n v="0"/>
    <n v="1"/>
    <n v="0"/>
    <n v="6"/>
    <n v="5"/>
    <n v="3"/>
    <x v="6"/>
    <n v="45"/>
    <n v="45"/>
    <n v="120"/>
    <n v="120"/>
    <x v="4"/>
    <m/>
    <m/>
    <m/>
    <n v="0"/>
  </r>
  <r>
    <x v="82"/>
    <x v="0"/>
    <n v="1"/>
    <n v="0"/>
    <n v="1"/>
    <n v="0"/>
    <n v="6"/>
    <n v="5"/>
    <n v="2"/>
    <x v="7"/>
    <n v="50"/>
    <n v="50"/>
    <n v="180"/>
    <n v="180"/>
    <x v="4"/>
    <m/>
    <m/>
    <m/>
    <n v="0"/>
  </r>
  <r>
    <x v="82"/>
    <x v="0"/>
    <n v="1"/>
    <n v="0"/>
    <n v="1"/>
    <n v="0"/>
    <n v="6.5"/>
    <n v="5.5"/>
    <n v="1"/>
    <x v="9"/>
    <n v="55"/>
    <n v="55"/>
    <n v="180"/>
    <n v="180"/>
    <x v="4"/>
    <m/>
    <m/>
    <m/>
    <n v="0"/>
  </r>
  <r>
    <x v="82"/>
    <x v="0"/>
    <n v="1"/>
    <n v="0"/>
    <n v="1"/>
    <n v="0"/>
    <n v="7"/>
    <n v="7"/>
    <n v="7"/>
    <x v="10"/>
    <n v="45"/>
    <n v="45"/>
    <n v="180"/>
    <n v="180"/>
    <x v="4"/>
    <m/>
    <m/>
    <m/>
    <n v="0"/>
  </r>
  <r>
    <x v="82"/>
    <x v="0"/>
    <n v="1"/>
    <n v="0"/>
    <n v="1"/>
    <n v="0"/>
    <n v="6.5"/>
    <n v="6.5"/>
    <n v="2"/>
    <x v="7"/>
    <m/>
    <n v="55"/>
    <n v="180"/>
    <n v="180"/>
    <x v="4"/>
    <m/>
    <m/>
    <m/>
    <n v="0"/>
  </r>
  <r>
    <x v="82"/>
    <x v="20"/>
    <n v="1"/>
    <n v="0"/>
    <n v="1"/>
    <n v="0"/>
    <n v="6"/>
    <n v="6"/>
    <n v="12"/>
    <x v="0"/>
    <m/>
    <n v="39"/>
    <n v="90"/>
    <n v="90"/>
    <x v="4"/>
    <m/>
    <m/>
    <m/>
    <n v="0"/>
  </r>
  <r>
    <x v="82"/>
    <x v="20"/>
    <n v="1"/>
    <n v="0"/>
    <n v="1"/>
    <n v="0"/>
    <n v="7"/>
    <n v="7"/>
    <n v="10"/>
    <x v="2"/>
    <m/>
    <n v="39"/>
    <n v="90"/>
    <n v="90"/>
    <x v="4"/>
    <m/>
    <m/>
    <m/>
    <n v="0"/>
  </r>
  <r>
    <x v="82"/>
    <x v="20"/>
    <n v="1"/>
    <n v="0"/>
    <n v="1"/>
    <n v="0"/>
    <n v="8"/>
    <n v="8"/>
    <n v="8"/>
    <x v="1"/>
    <m/>
    <n v="39"/>
    <n v="120"/>
    <n v="120"/>
    <x v="4"/>
    <m/>
    <m/>
    <m/>
    <n v="0"/>
  </r>
  <r>
    <x v="82"/>
    <x v="40"/>
    <n v="1"/>
    <n v="0"/>
    <n v="1"/>
    <n v="0"/>
    <n v="6"/>
    <n v="6"/>
    <n v="10"/>
    <x v="2"/>
    <m/>
    <n v="6.3"/>
    <n v="10"/>
    <n v="10"/>
    <x v="4"/>
    <s v="SUPER7"/>
    <m/>
    <m/>
    <n v="0"/>
  </r>
  <r>
    <x v="82"/>
    <x v="41"/>
    <n v="1"/>
    <n v="0"/>
    <n v="1"/>
    <n v="0"/>
    <n v="6"/>
    <n v="6"/>
    <n v="10"/>
    <x v="2"/>
    <m/>
    <n v="9"/>
    <n v="120"/>
    <n v="120"/>
    <x v="4"/>
    <s v="SUPER7"/>
    <m/>
    <m/>
    <n v="0"/>
  </r>
  <r>
    <x v="82"/>
    <x v="40"/>
    <n v="1"/>
    <n v="0"/>
    <n v="1"/>
    <n v="0"/>
    <n v="7"/>
    <n v="7"/>
    <n v="8"/>
    <x v="1"/>
    <m/>
    <n v="6.3"/>
    <n v="10"/>
    <n v="10"/>
    <x v="4"/>
    <s v="SUPER7"/>
    <m/>
    <m/>
    <n v="0"/>
  </r>
  <r>
    <x v="82"/>
    <x v="41"/>
    <n v="1"/>
    <n v="0"/>
    <n v="1"/>
    <n v="0"/>
    <n v="7"/>
    <n v="7"/>
    <n v="8"/>
    <x v="1"/>
    <m/>
    <n v="9"/>
    <n v="120"/>
    <n v="120"/>
    <x v="4"/>
    <s v="SUPER7"/>
    <m/>
    <m/>
    <n v="0"/>
  </r>
  <r>
    <x v="82"/>
    <x v="40"/>
    <n v="1"/>
    <n v="0"/>
    <n v="1"/>
    <n v="0"/>
    <n v="8"/>
    <n v="8"/>
    <n v="8"/>
    <x v="1"/>
    <m/>
    <n v="6.3"/>
    <n v="10"/>
    <n v="10"/>
    <x v="4"/>
    <s v="SUPER7"/>
    <m/>
    <m/>
    <n v="0"/>
  </r>
  <r>
    <x v="82"/>
    <x v="41"/>
    <n v="1"/>
    <n v="0"/>
    <n v="1"/>
    <n v="0"/>
    <n v="8"/>
    <n v="8"/>
    <n v="8"/>
    <x v="1"/>
    <m/>
    <n v="9"/>
    <n v="120"/>
    <n v="120"/>
    <x v="4"/>
    <s v="SUPER7"/>
    <m/>
    <m/>
    <n v="0"/>
  </r>
  <r>
    <x v="82"/>
    <x v="36"/>
    <n v="1"/>
    <n v="0"/>
    <n v="1"/>
    <n v="0"/>
    <n v="6"/>
    <n v="6"/>
    <n v="10"/>
    <x v="2"/>
    <m/>
    <n v="27.3"/>
    <n v="10"/>
    <n v="10"/>
    <x v="4"/>
    <s v="SUPER7"/>
    <m/>
    <m/>
    <n v="0"/>
  </r>
  <r>
    <x v="82"/>
    <x v="37"/>
    <n v="1"/>
    <n v="0"/>
    <n v="1"/>
    <n v="0"/>
    <n v="6"/>
    <n v="6"/>
    <n v="10"/>
    <x v="2"/>
    <m/>
    <n v="27.3"/>
    <n v="120"/>
    <n v="120"/>
    <x v="4"/>
    <s v="SUPER7"/>
    <m/>
    <m/>
    <n v="0"/>
  </r>
  <r>
    <x v="82"/>
    <x v="36"/>
    <n v="1"/>
    <n v="0"/>
    <n v="1"/>
    <n v="0"/>
    <n v="7"/>
    <n v="7"/>
    <n v="8"/>
    <x v="1"/>
    <m/>
    <n v="34.299999999999997"/>
    <n v="10"/>
    <n v="10"/>
    <x v="4"/>
    <s v="SUPER7"/>
    <m/>
    <m/>
    <n v="0"/>
  </r>
  <r>
    <x v="82"/>
    <x v="37"/>
    <n v="1"/>
    <n v="0"/>
    <n v="1"/>
    <n v="0"/>
    <n v="7"/>
    <n v="7"/>
    <n v="8"/>
    <x v="1"/>
    <m/>
    <n v="34.299999999999997"/>
    <n v="120"/>
    <n v="120"/>
    <x v="4"/>
    <s v="SUPER7"/>
    <m/>
    <m/>
    <n v="0"/>
  </r>
  <r>
    <x v="82"/>
    <x v="36"/>
    <n v="1"/>
    <n v="0"/>
    <n v="1"/>
    <n v="0"/>
    <n v="8"/>
    <n v="8"/>
    <n v="8"/>
    <x v="1"/>
    <m/>
    <n v="34.299999999999997"/>
    <n v="10"/>
    <n v="10"/>
    <x v="4"/>
    <s v="SUPER7"/>
    <m/>
    <m/>
    <n v="0"/>
  </r>
  <r>
    <x v="82"/>
    <x v="37"/>
    <n v="1"/>
    <n v="0"/>
    <n v="1"/>
    <n v="0"/>
    <n v="8"/>
    <n v="8"/>
    <n v="8"/>
    <x v="1"/>
    <m/>
    <n v="34.299999999999997"/>
    <n v="120"/>
    <n v="120"/>
    <x v="4"/>
    <s v="SUPER7"/>
    <m/>
    <m/>
    <n v="0"/>
  </r>
  <r>
    <x v="82"/>
    <x v="42"/>
    <n v="1"/>
    <n v="0"/>
    <n v="1"/>
    <n v="0"/>
    <n v="6"/>
    <n v="7"/>
    <n v="10"/>
    <x v="2"/>
    <m/>
    <n v="6"/>
    <n v="90"/>
    <n v="90"/>
    <x v="4"/>
    <m/>
    <m/>
    <m/>
    <n v="0"/>
  </r>
  <r>
    <x v="82"/>
    <x v="42"/>
    <n v="1"/>
    <n v="0"/>
    <n v="1"/>
    <n v="0"/>
    <n v="7"/>
    <n v="7.5"/>
    <n v="10"/>
    <x v="2"/>
    <m/>
    <n v="6"/>
    <n v="90"/>
    <n v="90"/>
    <x v="4"/>
    <m/>
    <m/>
    <m/>
    <n v="0"/>
  </r>
  <r>
    <x v="82"/>
    <x v="42"/>
    <n v="1"/>
    <n v="0"/>
    <n v="1"/>
    <n v="0"/>
    <n v="7"/>
    <n v="8"/>
    <n v="10"/>
    <x v="2"/>
    <m/>
    <n v="6"/>
    <n v="90"/>
    <n v="90"/>
    <x v="4"/>
    <m/>
    <m/>
    <m/>
    <n v="0"/>
  </r>
  <r>
    <x v="82"/>
    <x v="42"/>
    <n v="1"/>
    <n v="0"/>
    <n v="1"/>
    <n v="0"/>
    <n v="8"/>
    <n v="8.5"/>
    <n v="10"/>
    <x v="2"/>
    <m/>
    <n v="6"/>
    <n v="1"/>
    <n v="1"/>
    <x v="4"/>
    <m/>
    <m/>
    <m/>
    <n v="0"/>
  </r>
  <r>
    <x v="83"/>
    <x v="4"/>
    <n v="1"/>
    <n v="0"/>
    <n v="1"/>
    <n v="0"/>
    <n v="5"/>
    <n v="5"/>
    <n v="10"/>
    <x v="2"/>
    <n v="40"/>
    <n v="40"/>
    <n v="120"/>
    <n v="120"/>
    <x v="4"/>
    <s v="RDL"/>
    <m/>
    <m/>
    <n v="0"/>
  </r>
  <r>
    <x v="83"/>
    <x v="4"/>
    <n v="1"/>
    <n v="0"/>
    <n v="1"/>
    <n v="0"/>
    <n v="5"/>
    <n v="5"/>
    <n v="8"/>
    <x v="1"/>
    <n v="60"/>
    <n v="60"/>
    <n v="120"/>
    <n v="120"/>
    <x v="4"/>
    <s v="RDL"/>
    <m/>
    <m/>
    <n v="0"/>
  </r>
  <r>
    <x v="83"/>
    <x v="4"/>
    <n v="1"/>
    <n v="0"/>
    <n v="1"/>
    <n v="0"/>
    <n v="6"/>
    <n v="6"/>
    <n v="8"/>
    <x v="1"/>
    <n v="70"/>
    <n v="70"/>
    <n v="120"/>
    <n v="120"/>
    <x v="4"/>
    <s v="RDL"/>
    <m/>
    <m/>
    <n v="0"/>
  </r>
  <r>
    <x v="83"/>
    <x v="4"/>
    <n v="1"/>
    <n v="0"/>
    <n v="1"/>
    <n v="0"/>
    <n v="6.5"/>
    <n v="6"/>
    <n v="6"/>
    <x v="5"/>
    <n v="80"/>
    <n v="80"/>
    <n v="120"/>
    <n v="120"/>
    <x v="4"/>
    <s v="RDL"/>
    <m/>
    <m/>
    <n v="0"/>
  </r>
  <r>
    <x v="83"/>
    <x v="4"/>
    <n v="1"/>
    <n v="0"/>
    <n v="1"/>
    <n v="0"/>
    <n v="7.5"/>
    <n v="7"/>
    <n v="6"/>
    <x v="5"/>
    <n v="90"/>
    <n v="90"/>
    <n v="120"/>
    <n v="120"/>
    <x v="4"/>
    <s v="RDL"/>
    <m/>
    <m/>
    <n v="0"/>
  </r>
  <r>
    <x v="83"/>
    <x v="0"/>
    <n v="1"/>
    <n v="0"/>
    <n v="1"/>
    <n v="0"/>
    <n v="5"/>
    <n v="5"/>
    <n v="4"/>
    <x v="8"/>
    <n v="20"/>
    <n v="20"/>
    <n v="120"/>
    <n v="120"/>
    <x v="4"/>
    <s v="Larsen"/>
    <m/>
    <m/>
    <n v="0"/>
  </r>
  <r>
    <x v="83"/>
    <x v="0"/>
    <n v="1"/>
    <n v="0"/>
    <n v="1"/>
    <n v="0"/>
    <n v="5"/>
    <n v="5"/>
    <n v="4"/>
    <x v="8"/>
    <n v="30"/>
    <n v="30"/>
    <n v="120"/>
    <n v="120"/>
    <x v="4"/>
    <s v="Larsen"/>
    <m/>
    <m/>
    <n v="0"/>
  </r>
  <r>
    <x v="83"/>
    <x v="0"/>
    <n v="1"/>
    <n v="0"/>
    <n v="1"/>
    <n v="0"/>
    <n v="5.5"/>
    <n v="5"/>
    <n v="4"/>
    <x v="8"/>
    <n v="40"/>
    <n v="40"/>
    <n v="120"/>
    <n v="120"/>
    <x v="4"/>
    <s v="Larsen"/>
    <m/>
    <m/>
    <n v="0"/>
  </r>
  <r>
    <x v="83"/>
    <x v="0"/>
    <n v="1"/>
    <n v="0"/>
    <n v="1"/>
    <n v="0"/>
    <n v="6"/>
    <n v="6"/>
    <n v="4"/>
    <x v="8"/>
    <n v="45"/>
    <n v="45"/>
    <n v="120"/>
    <n v="120"/>
    <x v="4"/>
    <s v="Larsen"/>
    <m/>
    <m/>
    <n v="0"/>
  </r>
  <r>
    <x v="83"/>
    <x v="0"/>
    <n v="1"/>
    <n v="0"/>
    <n v="1"/>
    <n v="0"/>
    <n v="6"/>
    <n v="6.5"/>
    <n v="4"/>
    <x v="8"/>
    <n v="50"/>
    <n v="50"/>
    <n v="120"/>
    <n v="120"/>
    <x v="4"/>
    <s v="Larsen"/>
    <m/>
    <m/>
    <n v="0"/>
  </r>
  <r>
    <x v="83"/>
    <x v="14"/>
    <n v="1"/>
    <n v="0"/>
    <n v="1"/>
    <n v="0"/>
    <n v="7"/>
    <n v="7"/>
    <n v="10"/>
    <x v="2"/>
    <m/>
    <n v="0"/>
    <n v="120"/>
    <n v="120"/>
    <x v="4"/>
    <m/>
    <m/>
    <m/>
    <n v="0"/>
  </r>
  <r>
    <x v="83"/>
    <x v="14"/>
    <n v="1"/>
    <n v="0"/>
    <n v="1"/>
    <n v="0"/>
    <n v="7"/>
    <n v="7"/>
    <n v="10"/>
    <x v="2"/>
    <m/>
    <n v="0"/>
    <n v="120"/>
    <n v="120"/>
    <x v="4"/>
    <m/>
    <m/>
    <m/>
    <n v="0"/>
  </r>
  <r>
    <x v="83"/>
    <x v="14"/>
    <n v="1"/>
    <n v="0"/>
    <n v="1"/>
    <n v="0"/>
    <n v="8"/>
    <n v="8"/>
    <n v="8"/>
    <x v="1"/>
    <m/>
    <n v="0"/>
    <n v="120"/>
    <n v="120"/>
    <x v="4"/>
    <m/>
    <m/>
    <m/>
    <n v="0"/>
  </r>
  <r>
    <x v="83"/>
    <x v="7"/>
    <n v="1"/>
    <n v="0"/>
    <n v="1"/>
    <n v="0"/>
    <n v="6"/>
    <n v="5"/>
    <n v="12"/>
    <x v="0"/>
    <m/>
    <n v="12.5"/>
    <n v="120"/>
    <n v="120"/>
    <x v="4"/>
    <m/>
    <m/>
    <m/>
    <n v="0"/>
  </r>
  <r>
    <x v="83"/>
    <x v="7"/>
    <n v="1"/>
    <n v="0"/>
    <n v="1"/>
    <n v="0"/>
    <n v="7"/>
    <n v="6"/>
    <n v="10"/>
    <x v="2"/>
    <m/>
    <n v="12.5"/>
    <n v="120"/>
    <n v="120"/>
    <x v="4"/>
    <m/>
    <m/>
    <m/>
    <n v="0"/>
  </r>
  <r>
    <x v="83"/>
    <x v="7"/>
    <n v="1"/>
    <n v="0"/>
    <n v="1"/>
    <n v="0"/>
    <n v="8"/>
    <n v="6"/>
    <n v="8"/>
    <x v="1"/>
    <m/>
    <n v="12.5"/>
    <n v="120"/>
    <n v="120"/>
    <x v="4"/>
    <m/>
    <m/>
    <m/>
    <n v="0"/>
  </r>
  <r>
    <x v="83"/>
    <x v="43"/>
    <n v="1"/>
    <n v="0"/>
    <n v="1"/>
    <n v="0"/>
    <n v="7"/>
    <n v="7"/>
    <n v="10"/>
    <x v="2"/>
    <m/>
    <n v="0"/>
    <n v="120"/>
    <n v="120"/>
    <x v="4"/>
    <m/>
    <m/>
    <m/>
    <n v="0"/>
  </r>
  <r>
    <x v="83"/>
    <x v="43"/>
    <n v="1"/>
    <n v="0"/>
    <n v="1"/>
    <n v="0"/>
    <n v="7"/>
    <n v="7"/>
    <n v="8"/>
    <x v="1"/>
    <m/>
    <n v="0"/>
    <n v="120"/>
    <n v="120"/>
    <x v="4"/>
    <m/>
    <m/>
    <m/>
    <n v="0"/>
  </r>
  <r>
    <x v="83"/>
    <x v="43"/>
    <n v="1"/>
    <n v="0"/>
    <n v="1"/>
    <n v="0"/>
    <n v="8"/>
    <n v="8"/>
    <n v="8"/>
    <x v="1"/>
    <m/>
    <n v="0"/>
    <n v="1"/>
    <n v="1"/>
    <x v="4"/>
    <m/>
    <m/>
    <m/>
    <n v="0"/>
  </r>
  <r>
    <x v="84"/>
    <x v="4"/>
    <n v="1"/>
    <n v="0"/>
    <n v="1"/>
    <n v="0"/>
    <n v="5"/>
    <n v="5"/>
    <n v="5"/>
    <x v="3"/>
    <n v="70"/>
    <n v="75"/>
    <n v="90"/>
    <n v="90"/>
    <x v="4"/>
    <m/>
    <m/>
    <m/>
    <n v="0"/>
  </r>
  <r>
    <x v="84"/>
    <x v="4"/>
    <n v="1"/>
    <n v="0"/>
    <n v="1"/>
    <n v="0"/>
    <n v="5"/>
    <n v="5"/>
    <n v="4"/>
    <x v="8"/>
    <n v="85"/>
    <n v="90"/>
    <n v="120"/>
    <n v="120"/>
    <x v="4"/>
    <m/>
    <m/>
    <m/>
    <n v="0"/>
  </r>
  <r>
    <x v="84"/>
    <x v="4"/>
    <n v="1"/>
    <n v="0"/>
    <n v="1"/>
    <n v="0"/>
    <n v="5"/>
    <n v="5"/>
    <n v="3"/>
    <x v="6"/>
    <n v="95"/>
    <n v="100"/>
    <n v="180"/>
    <n v="180"/>
    <x v="4"/>
    <m/>
    <m/>
    <m/>
    <n v="0"/>
  </r>
  <r>
    <x v="84"/>
    <x v="4"/>
    <n v="1"/>
    <n v="0"/>
    <n v="1"/>
    <n v="0"/>
    <n v="5"/>
    <n v="5"/>
    <n v="2"/>
    <x v="7"/>
    <n v="100"/>
    <n v="110"/>
    <n v="180"/>
    <n v="180"/>
    <x v="4"/>
    <m/>
    <m/>
    <m/>
    <n v="0"/>
  </r>
  <r>
    <x v="84"/>
    <x v="4"/>
    <n v="1"/>
    <n v="0"/>
    <n v="1"/>
    <n v="0"/>
    <n v="5.5"/>
    <n v="5.5"/>
    <n v="1"/>
    <x v="9"/>
    <n v="110"/>
    <n v="120"/>
    <n v="180"/>
    <n v="180"/>
    <x v="4"/>
    <m/>
    <m/>
    <m/>
    <n v="0"/>
  </r>
  <r>
    <x v="84"/>
    <x v="4"/>
    <n v="1"/>
    <n v="0"/>
    <n v="1"/>
    <n v="0"/>
    <n v="5"/>
    <n v="6"/>
    <n v="8"/>
    <x v="1"/>
    <n v="70"/>
    <n v="80"/>
    <n v="180"/>
    <n v="180"/>
    <x v="4"/>
    <m/>
    <m/>
    <m/>
    <n v="0"/>
  </r>
  <r>
    <x v="84"/>
    <x v="10"/>
    <n v="2"/>
    <n v="2"/>
    <n v="2"/>
    <n v="0"/>
    <n v="5"/>
    <n v="5"/>
    <n v="2"/>
    <x v="7"/>
    <n v="20"/>
    <n v="30"/>
    <n v="90"/>
    <n v="90"/>
    <x v="4"/>
    <s v="Pausé / TEMPO"/>
    <m/>
    <m/>
    <n v="0"/>
  </r>
  <r>
    <x v="84"/>
    <x v="10"/>
    <n v="2"/>
    <n v="2"/>
    <n v="2"/>
    <n v="0"/>
    <n v="5"/>
    <n v="5"/>
    <n v="2"/>
    <x v="7"/>
    <n v="40"/>
    <n v="50"/>
    <n v="120"/>
    <n v="120"/>
    <x v="4"/>
    <s v="Pausé / TEMPO"/>
    <m/>
    <m/>
    <n v="0"/>
  </r>
  <r>
    <x v="84"/>
    <x v="10"/>
    <n v="2"/>
    <n v="2"/>
    <n v="2"/>
    <n v="0"/>
    <n v="5"/>
    <n v="5"/>
    <n v="2"/>
    <x v="7"/>
    <n v="50"/>
    <n v="60"/>
    <n v="180"/>
    <n v="180"/>
    <x v="4"/>
    <s v="Pausé / TEMPO"/>
    <m/>
    <m/>
    <n v="0"/>
  </r>
  <r>
    <x v="84"/>
    <x v="10"/>
    <n v="2"/>
    <n v="2"/>
    <n v="2"/>
    <n v="0"/>
    <n v="5.5"/>
    <n v="5"/>
    <n v="2"/>
    <x v="7"/>
    <n v="60"/>
    <n v="70"/>
    <n v="180"/>
    <n v="180"/>
    <x v="4"/>
    <s v="Pausé / TEMPO"/>
    <m/>
    <m/>
    <n v="0"/>
  </r>
  <r>
    <x v="84"/>
    <x v="10"/>
    <n v="2"/>
    <n v="2"/>
    <n v="2"/>
    <n v="0"/>
    <n v="6.5"/>
    <n v="6"/>
    <n v="2"/>
    <x v="7"/>
    <n v="70"/>
    <n v="80"/>
    <n v="180"/>
    <n v="180"/>
    <x v="4"/>
    <s v="Pausé / TEMPO"/>
    <m/>
    <m/>
    <n v="0"/>
  </r>
  <r>
    <x v="84"/>
    <x v="0"/>
    <n v="3"/>
    <n v="2"/>
    <n v="1"/>
    <n v="0"/>
    <n v="5"/>
    <n v="5"/>
    <n v="2"/>
    <x v="7"/>
    <n v="20"/>
    <n v="30"/>
    <n v="90"/>
    <n v="90"/>
    <x v="4"/>
    <m/>
    <m/>
    <m/>
    <n v="0"/>
  </r>
  <r>
    <x v="84"/>
    <x v="0"/>
    <n v="3"/>
    <n v="2"/>
    <n v="1"/>
    <n v="0"/>
    <n v="5"/>
    <n v="5"/>
    <n v="2"/>
    <x v="7"/>
    <n v="30"/>
    <n v="40"/>
    <n v="120"/>
    <n v="120"/>
    <x v="4"/>
    <m/>
    <m/>
    <m/>
    <n v="0"/>
  </r>
  <r>
    <x v="84"/>
    <x v="0"/>
    <n v="3"/>
    <n v="2"/>
    <n v="1"/>
    <n v="0"/>
    <n v="5"/>
    <n v="0"/>
    <n v="2"/>
    <x v="7"/>
    <n v="40"/>
    <n v="50"/>
    <n v="180"/>
    <n v="180"/>
    <x v="4"/>
    <m/>
    <m/>
    <m/>
    <n v="0"/>
  </r>
  <r>
    <x v="84"/>
    <x v="0"/>
    <n v="3"/>
    <n v="2"/>
    <n v="1"/>
    <n v="0"/>
    <n v="6"/>
    <n v="0"/>
    <n v="2"/>
    <x v="7"/>
    <n v="50"/>
    <n v="55"/>
    <n v="180"/>
    <n v="180"/>
    <x v="4"/>
    <m/>
    <m/>
    <m/>
    <n v="0"/>
  </r>
  <r>
    <x v="84"/>
    <x v="0"/>
    <n v="3"/>
    <n v="2"/>
    <n v="1"/>
    <n v="0"/>
    <n v="6.5"/>
    <n v="0"/>
    <n v="2"/>
    <x v="7"/>
    <n v="50"/>
    <n v="55"/>
    <n v="1"/>
    <n v="1"/>
    <x v="4"/>
    <m/>
    <m/>
    <m/>
    <n v="0"/>
  </r>
  <r>
    <x v="85"/>
    <x v="10"/>
    <n v="1"/>
    <n v="0"/>
    <n v="1"/>
    <n v="0"/>
    <n v="5"/>
    <n v="5"/>
    <n v="5"/>
    <x v="3"/>
    <n v="65"/>
    <n v="65"/>
    <n v="90"/>
    <n v="90"/>
    <x v="4"/>
    <m/>
    <m/>
    <m/>
    <n v="0"/>
  </r>
  <r>
    <x v="85"/>
    <x v="10"/>
    <n v="1"/>
    <n v="0"/>
    <n v="1"/>
    <n v="0"/>
    <n v="7"/>
    <n v="6"/>
    <n v="4"/>
    <x v="8"/>
    <n v="85"/>
    <n v="85"/>
    <n v="180"/>
    <n v="180"/>
    <x v="4"/>
    <m/>
    <m/>
    <m/>
    <n v="0"/>
  </r>
  <r>
    <x v="85"/>
    <x v="10"/>
    <n v="1"/>
    <n v="0"/>
    <n v="1"/>
    <n v="0"/>
    <n v="7.5"/>
    <n v="7.5"/>
    <n v="3"/>
    <x v="6"/>
    <n v="105"/>
    <n v="105"/>
    <n v="300"/>
    <n v="300"/>
    <x v="4"/>
    <m/>
    <m/>
    <m/>
    <n v="0"/>
  </r>
  <r>
    <x v="85"/>
    <x v="10"/>
    <n v="1"/>
    <n v="0"/>
    <n v="1"/>
    <n v="0"/>
    <n v="7"/>
    <n v="7"/>
    <n v="6"/>
    <x v="5"/>
    <n v="85"/>
    <n v="85"/>
    <n v="300"/>
    <n v="300"/>
    <x v="4"/>
    <m/>
    <m/>
    <m/>
    <n v="0"/>
  </r>
  <r>
    <x v="85"/>
    <x v="10"/>
    <n v="1"/>
    <n v="0"/>
    <n v="1"/>
    <n v="0"/>
    <n v="7.5"/>
    <n v="7"/>
    <n v="6"/>
    <x v="5"/>
    <n v="90"/>
    <n v="90"/>
    <n v="300"/>
    <n v="300"/>
    <x v="4"/>
    <m/>
    <m/>
    <m/>
    <n v="0"/>
  </r>
  <r>
    <x v="85"/>
    <x v="10"/>
    <n v="1"/>
    <n v="0"/>
    <n v="1"/>
    <n v="0"/>
    <n v="8"/>
    <n v="8"/>
    <n v="6"/>
    <x v="5"/>
    <n v="95"/>
    <n v="95"/>
    <n v="300"/>
    <n v="300"/>
    <x v="4"/>
    <m/>
    <m/>
    <m/>
    <n v="0"/>
  </r>
  <r>
    <x v="85"/>
    <x v="1"/>
    <n v="1"/>
    <n v="0"/>
    <n v="1"/>
    <n v="0"/>
    <n v="7"/>
    <n v="7"/>
    <n v="12"/>
    <x v="0"/>
    <m/>
    <n v="39"/>
    <n v="90"/>
    <n v="90"/>
    <x v="4"/>
    <m/>
    <m/>
    <m/>
    <n v="0"/>
  </r>
  <r>
    <x v="85"/>
    <x v="1"/>
    <n v="1"/>
    <n v="0"/>
    <n v="1"/>
    <n v="0"/>
    <n v="7"/>
    <n v="7"/>
    <n v="10"/>
    <x v="2"/>
    <m/>
    <n v="39"/>
    <n v="90"/>
    <n v="90"/>
    <x v="4"/>
    <m/>
    <m/>
    <m/>
    <n v="0"/>
  </r>
  <r>
    <x v="85"/>
    <x v="1"/>
    <n v="1"/>
    <n v="0"/>
    <n v="1"/>
    <n v="0"/>
    <n v="9"/>
    <n v="8"/>
    <n v="8"/>
    <x v="1"/>
    <m/>
    <n v="45"/>
    <n v="120"/>
    <n v="120"/>
    <x v="4"/>
    <m/>
    <m/>
    <m/>
    <n v="0"/>
  </r>
  <r>
    <x v="85"/>
    <x v="11"/>
    <n v="1"/>
    <n v="0"/>
    <n v="1"/>
    <n v="0"/>
    <n v="6"/>
    <n v="6"/>
    <n v="10"/>
    <x v="2"/>
    <m/>
    <n v="63"/>
    <n v="10"/>
    <n v="10"/>
    <x v="4"/>
    <s v="SUPER7"/>
    <m/>
    <m/>
    <n v="0"/>
  </r>
  <r>
    <x v="85"/>
    <x v="18"/>
    <n v="1"/>
    <n v="0"/>
    <n v="1"/>
    <n v="0"/>
    <n v="6"/>
    <n v="6"/>
    <n v="10"/>
    <x v="2"/>
    <m/>
    <n v="29"/>
    <n v="120"/>
    <n v="120"/>
    <x v="4"/>
    <s v="SUPER7"/>
    <m/>
    <m/>
    <n v="0"/>
  </r>
  <r>
    <x v="85"/>
    <x v="11"/>
    <n v="1"/>
    <n v="0"/>
    <n v="1"/>
    <n v="0"/>
    <n v="7"/>
    <n v="7"/>
    <n v="8"/>
    <x v="1"/>
    <m/>
    <n v="70"/>
    <n v="10"/>
    <n v="10"/>
    <x v="4"/>
    <s v="SUPER7"/>
    <m/>
    <m/>
    <n v="0"/>
  </r>
  <r>
    <x v="85"/>
    <x v="18"/>
    <n v="1"/>
    <n v="0"/>
    <n v="1"/>
    <n v="0"/>
    <n v="7"/>
    <n v="7"/>
    <n v="8"/>
    <x v="1"/>
    <m/>
    <n v="36"/>
    <n v="120"/>
    <n v="120"/>
    <x v="4"/>
    <s v="SUPER7"/>
    <m/>
    <m/>
    <n v="0"/>
  </r>
  <r>
    <x v="85"/>
    <x v="11"/>
    <n v="1"/>
    <n v="0"/>
    <n v="1"/>
    <n v="0"/>
    <n v="8"/>
    <n v="8"/>
    <n v="8"/>
    <x v="1"/>
    <m/>
    <n v="70"/>
    <n v="10"/>
    <n v="10"/>
    <x v="4"/>
    <s v="SUPER7"/>
    <m/>
    <m/>
    <n v="0"/>
  </r>
  <r>
    <x v="85"/>
    <x v="18"/>
    <n v="1"/>
    <n v="0"/>
    <n v="1"/>
    <n v="0"/>
    <n v="8"/>
    <n v="8"/>
    <n v="8"/>
    <x v="1"/>
    <m/>
    <n v="36"/>
    <n v="120"/>
    <n v="120"/>
    <x v="4"/>
    <s v="SUPER7"/>
    <m/>
    <m/>
    <n v="0"/>
  </r>
  <r>
    <x v="85"/>
    <x v="38"/>
    <n v="1"/>
    <n v="0"/>
    <n v="1"/>
    <n v="0"/>
    <n v="6"/>
    <n v="6"/>
    <n v="10"/>
    <x v="2"/>
    <m/>
    <n v="43"/>
    <n v="10"/>
    <n v="10"/>
    <x v="4"/>
    <s v="SUPER7"/>
    <m/>
    <m/>
    <n v="0"/>
  </r>
  <r>
    <x v="85"/>
    <x v="39"/>
    <n v="1"/>
    <n v="0"/>
    <n v="1"/>
    <n v="0"/>
    <n v="7"/>
    <n v="7"/>
    <n v="10"/>
    <x v="2"/>
    <m/>
    <n v="57"/>
    <n v="120"/>
    <n v="120"/>
    <x v="4"/>
    <s v="SUPER7"/>
    <m/>
    <m/>
    <n v="0"/>
  </r>
  <r>
    <x v="85"/>
    <x v="38"/>
    <n v="1"/>
    <n v="0"/>
    <n v="1"/>
    <n v="0"/>
    <n v="7"/>
    <n v="7"/>
    <n v="8"/>
    <x v="1"/>
    <m/>
    <n v="43"/>
    <n v="10"/>
    <n v="10"/>
    <x v="4"/>
    <s v="SUPER7"/>
    <m/>
    <m/>
    <n v="0"/>
  </r>
  <r>
    <x v="85"/>
    <x v="39"/>
    <n v="1"/>
    <n v="0"/>
    <n v="1"/>
    <n v="0"/>
    <n v="8"/>
    <n v="8"/>
    <n v="8"/>
    <x v="1"/>
    <m/>
    <n v="70"/>
    <n v="120"/>
    <n v="120"/>
    <x v="4"/>
    <s v="SUPER7"/>
    <m/>
    <m/>
    <n v="0"/>
  </r>
  <r>
    <x v="85"/>
    <x v="38"/>
    <n v="1"/>
    <n v="0"/>
    <n v="1"/>
    <n v="0"/>
    <n v="8"/>
    <n v="8"/>
    <n v="8"/>
    <x v="1"/>
    <m/>
    <n v="43"/>
    <n v="10"/>
    <n v="10"/>
    <x v="4"/>
    <s v="SUPER7"/>
    <m/>
    <m/>
    <n v="0"/>
  </r>
  <r>
    <x v="85"/>
    <x v="39"/>
    <n v="1"/>
    <n v="0"/>
    <n v="1"/>
    <n v="0"/>
    <n v="9"/>
    <n v="9"/>
    <n v="8"/>
    <x v="1"/>
    <m/>
    <n v="70"/>
    <n v="1"/>
    <n v="1"/>
    <x v="4"/>
    <s v="SUPER7"/>
    <m/>
    <m/>
    <n v="0"/>
  </r>
  <r>
    <x v="86"/>
    <x v="0"/>
    <n v="1"/>
    <n v="0"/>
    <n v="1"/>
    <n v="0"/>
    <n v="5"/>
    <n v="5"/>
    <n v="5"/>
    <x v="3"/>
    <n v="30"/>
    <n v="30"/>
    <n v="90"/>
    <n v="90"/>
    <x v="4"/>
    <m/>
    <m/>
    <m/>
    <n v="0"/>
  </r>
  <r>
    <x v="86"/>
    <x v="0"/>
    <n v="1"/>
    <n v="0"/>
    <n v="1"/>
    <n v="0"/>
    <n v="5"/>
    <n v="5"/>
    <n v="4"/>
    <x v="8"/>
    <n v="40"/>
    <n v="40"/>
    <n v="120"/>
    <n v="120"/>
    <x v="4"/>
    <m/>
    <m/>
    <m/>
    <n v="0"/>
  </r>
  <r>
    <x v="86"/>
    <x v="0"/>
    <n v="1"/>
    <n v="0"/>
    <n v="1"/>
    <n v="0"/>
    <n v="6"/>
    <n v="5"/>
    <n v="3"/>
    <x v="6"/>
    <n v="50"/>
    <n v="50"/>
    <n v="180"/>
    <n v="180"/>
    <x v="4"/>
    <m/>
    <m/>
    <m/>
    <n v="0"/>
  </r>
  <r>
    <x v="86"/>
    <x v="0"/>
    <n v="1"/>
    <n v="0"/>
    <n v="1"/>
    <n v="0"/>
    <n v="6"/>
    <n v="6"/>
    <n v="2"/>
    <x v="7"/>
    <n v="55"/>
    <n v="55"/>
    <n v="300"/>
    <n v="300"/>
    <x v="4"/>
    <m/>
    <m/>
    <m/>
    <n v="0"/>
  </r>
  <r>
    <x v="86"/>
    <x v="0"/>
    <n v="1"/>
    <n v="0"/>
    <n v="1"/>
    <n v="0"/>
    <n v="6.5"/>
    <n v="6.5"/>
    <n v="1"/>
    <x v="9"/>
    <n v="60"/>
    <n v="60"/>
    <n v="300"/>
    <n v="300"/>
    <x v="4"/>
    <m/>
    <m/>
    <m/>
    <n v="0"/>
  </r>
  <r>
    <x v="86"/>
    <x v="0"/>
    <n v="1"/>
    <n v="0"/>
    <n v="1"/>
    <n v="0"/>
    <n v="7"/>
    <n v="7.5"/>
    <n v="7"/>
    <x v="10"/>
    <n v="50"/>
    <n v="50"/>
    <n v="300"/>
    <n v="300"/>
    <x v="4"/>
    <m/>
    <m/>
    <m/>
    <n v="0"/>
  </r>
  <r>
    <x v="86"/>
    <x v="0"/>
    <n v="1"/>
    <n v="0"/>
    <n v="1"/>
    <n v="0"/>
    <n v="7.5"/>
    <n v="8"/>
    <n v="2"/>
    <x v="7"/>
    <m/>
    <n v="65"/>
    <n v="300"/>
    <n v="300"/>
    <x v="4"/>
    <m/>
    <m/>
    <m/>
    <n v="0"/>
  </r>
  <r>
    <x v="86"/>
    <x v="20"/>
    <n v="1"/>
    <n v="0"/>
    <n v="1"/>
    <n v="0"/>
    <n v="7"/>
    <n v="7"/>
    <n v="12"/>
    <x v="0"/>
    <m/>
    <n v="39"/>
    <n v="90"/>
    <n v="90"/>
    <x v="4"/>
    <m/>
    <m/>
    <m/>
    <n v="0"/>
  </r>
  <r>
    <x v="86"/>
    <x v="20"/>
    <n v="1"/>
    <n v="0"/>
    <n v="1"/>
    <n v="0"/>
    <n v="8"/>
    <n v="8"/>
    <n v="10"/>
    <x v="2"/>
    <m/>
    <n v="45"/>
    <n v="90"/>
    <n v="90"/>
    <x v="4"/>
    <m/>
    <m/>
    <m/>
    <n v="0"/>
  </r>
  <r>
    <x v="86"/>
    <x v="20"/>
    <n v="1"/>
    <n v="0"/>
    <n v="1"/>
    <n v="0"/>
    <n v="9"/>
    <n v="9"/>
    <n v="8"/>
    <x v="1"/>
    <m/>
    <n v="52"/>
    <n v="120"/>
    <n v="120"/>
    <x v="4"/>
    <m/>
    <m/>
    <m/>
    <n v="0"/>
  </r>
  <r>
    <x v="86"/>
    <x v="40"/>
    <n v="1"/>
    <n v="0"/>
    <n v="1"/>
    <n v="0"/>
    <n v="7"/>
    <n v="7"/>
    <n v="10"/>
    <x v="2"/>
    <m/>
    <n v="6.8"/>
    <n v="10"/>
    <n v="10"/>
    <x v="4"/>
    <s v="SUPER7"/>
    <m/>
    <m/>
    <n v="0"/>
  </r>
  <r>
    <x v="86"/>
    <x v="41"/>
    <n v="1"/>
    <n v="0"/>
    <n v="1"/>
    <n v="0"/>
    <n v="7"/>
    <n v="7"/>
    <n v="10"/>
    <x v="2"/>
    <m/>
    <n v="9"/>
    <n v="120"/>
    <n v="120"/>
    <x v="4"/>
    <s v="SUPER7"/>
    <m/>
    <m/>
    <n v="0"/>
  </r>
  <r>
    <x v="86"/>
    <x v="40"/>
    <n v="1"/>
    <n v="0"/>
    <n v="1"/>
    <n v="0"/>
    <n v="8"/>
    <n v="8"/>
    <n v="8"/>
    <x v="1"/>
    <m/>
    <n v="6.8"/>
    <n v="10"/>
    <n v="10"/>
    <x v="4"/>
    <s v="SUPER7"/>
    <m/>
    <m/>
    <n v="0"/>
  </r>
  <r>
    <x v="86"/>
    <x v="41"/>
    <n v="1"/>
    <n v="0"/>
    <n v="1"/>
    <n v="0"/>
    <n v="8"/>
    <n v="8"/>
    <n v="8"/>
    <x v="1"/>
    <m/>
    <n v="9"/>
    <n v="120"/>
    <n v="120"/>
    <x v="4"/>
    <s v="SUPER7"/>
    <m/>
    <m/>
    <n v="0"/>
  </r>
  <r>
    <x v="86"/>
    <x v="40"/>
    <n v="1"/>
    <n v="0"/>
    <n v="1"/>
    <n v="0"/>
    <n v="9"/>
    <n v="9"/>
    <n v="8"/>
    <x v="1"/>
    <m/>
    <n v="6.8"/>
    <n v="10"/>
    <n v="10"/>
    <x v="4"/>
    <s v="SUPER7"/>
    <m/>
    <m/>
    <n v="0"/>
  </r>
  <r>
    <x v="86"/>
    <x v="41"/>
    <n v="1"/>
    <n v="0"/>
    <n v="1"/>
    <n v="0"/>
    <n v="9"/>
    <n v="9"/>
    <n v="8"/>
    <x v="1"/>
    <m/>
    <n v="9"/>
    <n v="120"/>
    <n v="120"/>
    <x v="4"/>
    <s v="SUPER7"/>
    <m/>
    <m/>
    <n v="0"/>
  </r>
  <r>
    <x v="86"/>
    <x v="36"/>
    <n v="1"/>
    <n v="0"/>
    <n v="1"/>
    <n v="0"/>
    <n v="7"/>
    <n v="7"/>
    <n v="10"/>
    <x v="2"/>
    <m/>
    <n v="45"/>
    <n v="10"/>
    <n v="10"/>
    <x v="4"/>
    <s v="SUPER7"/>
    <m/>
    <m/>
    <n v="0"/>
  </r>
  <r>
    <x v="86"/>
    <x v="37"/>
    <n v="1"/>
    <n v="0"/>
    <n v="1"/>
    <n v="0"/>
    <n v="7"/>
    <n v="7"/>
    <n v="10"/>
    <x v="2"/>
    <m/>
    <n v="45"/>
    <n v="120"/>
    <n v="120"/>
    <x v="4"/>
    <s v="SUPER7"/>
    <m/>
    <m/>
    <n v="0"/>
  </r>
  <r>
    <x v="86"/>
    <x v="36"/>
    <n v="1"/>
    <n v="0"/>
    <n v="1"/>
    <n v="0"/>
    <n v="8"/>
    <n v="8"/>
    <n v="8"/>
    <x v="1"/>
    <m/>
    <n v="45"/>
    <n v="10"/>
    <n v="10"/>
    <x v="4"/>
    <s v="SUPER7"/>
    <m/>
    <m/>
    <n v="0"/>
  </r>
  <r>
    <x v="86"/>
    <x v="37"/>
    <n v="1"/>
    <n v="0"/>
    <n v="1"/>
    <n v="0"/>
    <n v="8"/>
    <n v="8"/>
    <n v="8"/>
    <x v="1"/>
    <m/>
    <n v="45"/>
    <n v="120"/>
    <n v="120"/>
    <x v="4"/>
    <s v="SUPER7"/>
    <m/>
    <m/>
    <n v="0"/>
  </r>
  <r>
    <x v="86"/>
    <x v="36"/>
    <n v="1"/>
    <n v="0"/>
    <n v="1"/>
    <n v="0"/>
    <n v="9"/>
    <n v="9"/>
    <n v="8"/>
    <x v="1"/>
    <m/>
    <n v="45"/>
    <n v="10"/>
    <n v="10"/>
    <x v="4"/>
    <s v="SUPER7"/>
    <m/>
    <m/>
    <n v="0"/>
  </r>
  <r>
    <x v="86"/>
    <x v="37"/>
    <n v="1"/>
    <n v="0"/>
    <n v="1"/>
    <n v="0"/>
    <n v="9"/>
    <n v="9"/>
    <n v="8"/>
    <x v="1"/>
    <m/>
    <n v="45"/>
    <n v="120"/>
    <n v="120"/>
    <x v="4"/>
    <s v="SUPER7"/>
    <m/>
    <m/>
    <n v="0"/>
  </r>
  <r>
    <x v="86"/>
    <x v="42"/>
    <n v="1"/>
    <n v="0"/>
    <n v="1"/>
    <n v="0"/>
    <n v="6"/>
    <n v="6"/>
    <n v="10"/>
    <x v="2"/>
    <m/>
    <n v="6"/>
    <n v="90"/>
    <n v="90"/>
    <x v="4"/>
    <m/>
    <m/>
    <m/>
    <n v="0"/>
  </r>
  <r>
    <x v="86"/>
    <x v="42"/>
    <n v="1"/>
    <n v="0"/>
    <n v="1"/>
    <n v="0"/>
    <n v="7"/>
    <n v="7"/>
    <n v="10"/>
    <x v="2"/>
    <m/>
    <n v="6"/>
    <n v="90"/>
    <n v="90"/>
    <x v="4"/>
    <m/>
    <m/>
    <m/>
    <n v="0"/>
  </r>
  <r>
    <x v="86"/>
    <x v="42"/>
    <n v="1"/>
    <n v="0"/>
    <n v="1"/>
    <n v="0"/>
    <n v="8"/>
    <n v="8"/>
    <n v="10"/>
    <x v="2"/>
    <m/>
    <n v="6"/>
    <n v="90"/>
    <n v="90"/>
    <x v="4"/>
    <m/>
    <m/>
    <m/>
    <n v="0"/>
  </r>
  <r>
    <x v="86"/>
    <x v="42"/>
    <n v="1"/>
    <n v="0"/>
    <n v="1"/>
    <n v="0"/>
    <n v="9"/>
    <n v="9"/>
    <n v="10"/>
    <x v="2"/>
    <m/>
    <n v="6"/>
    <n v="1"/>
    <n v="1"/>
    <x v="4"/>
    <m/>
    <m/>
    <m/>
    <n v="0"/>
  </r>
  <r>
    <x v="87"/>
    <x v="4"/>
    <n v="1"/>
    <n v="0"/>
    <n v="1"/>
    <n v="0"/>
    <n v="5"/>
    <n v="5"/>
    <n v="10"/>
    <x v="2"/>
    <n v="45"/>
    <n v="45"/>
    <n v="120"/>
    <n v="120"/>
    <x v="4"/>
    <s v="RDL"/>
    <m/>
    <m/>
    <n v="0"/>
  </r>
  <r>
    <x v="87"/>
    <x v="4"/>
    <n v="1"/>
    <n v="0"/>
    <n v="1"/>
    <n v="0"/>
    <n v="5"/>
    <n v="6"/>
    <n v="8"/>
    <x v="1"/>
    <n v="65"/>
    <n v="65"/>
    <n v="120"/>
    <n v="120"/>
    <x v="4"/>
    <s v="RDL"/>
    <m/>
    <m/>
    <n v="0"/>
  </r>
  <r>
    <x v="87"/>
    <x v="4"/>
    <n v="1"/>
    <n v="0"/>
    <n v="1"/>
    <n v="0"/>
    <n v="6.5"/>
    <n v="7"/>
    <n v="8"/>
    <x v="1"/>
    <n v="75"/>
    <n v="75"/>
    <n v="120"/>
    <n v="120"/>
    <x v="4"/>
    <s v="RDL"/>
    <m/>
    <m/>
    <n v="0"/>
  </r>
  <r>
    <x v="87"/>
    <x v="4"/>
    <n v="1"/>
    <n v="0"/>
    <n v="1"/>
    <n v="0"/>
    <n v="7"/>
    <n v="7.5"/>
    <n v="6"/>
    <x v="5"/>
    <n v="85"/>
    <n v="85"/>
    <n v="120"/>
    <n v="120"/>
    <x v="4"/>
    <s v="RDL"/>
    <m/>
    <m/>
    <n v="0"/>
  </r>
  <r>
    <x v="87"/>
    <x v="4"/>
    <n v="1"/>
    <n v="0"/>
    <n v="1"/>
    <n v="0"/>
    <n v="8"/>
    <n v="8.5"/>
    <n v="6"/>
    <x v="5"/>
    <n v="95"/>
    <n v="95"/>
    <n v="120"/>
    <n v="120"/>
    <x v="4"/>
    <s v="RDL"/>
    <m/>
    <m/>
    <n v="0"/>
  </r>
  <r>
    <x v="87"/>
    <x v="0"/>
    <n v="1"/>
    <n v="0"/>
    <n v="1"/>
    <n v="0"/>
    <n v="5"/>
    <n v="5"/>
    <n v="4"/>
    <x v="8"/>
    <n v="25"/>
    <n v="25"/>
    <n v="120"/>
    <n v="120"/>
    <x v="4"/>
    <s v="Larsen"/>
    <m/>
    <m/>
    <n v="0"/>
  </r>
  <r>
    <x v="87"/>
    <x v="0"/>
    <n v="1"/>
    <n v="0"/>
    <n v="1"/>
    <n v="0"/>
    <n v="5"/>
    <n v="5"/>
    <n v="4"/>
    <x v="8"/>
    <n v="35"/>
    <n v="35"/>
    <n v="120"/>
    <n v="120"/>
    <x v="4"/>
    <s v="Larsen"/>
    <m/>
    <m/>
    <n v="0"/>
  </r>
  <r>
    <x v="87"/>
    <x v="0"/>
    <n v="1"/>
    <n v="0"/>
    <n v="1"/>
    <n v="0"/>
    <n v="6"/>
    <n v="5.5"/>
    <n v="4"/>
    <x v="8"/>
    <n v="45"/>
    <n v="45"/>
    <n v="180"/>
    <n v="180"/>
    <x v="4"/>
    <s v="Larsen"/>
    <m/>
    <m/>
    <n v="0"/>
  </r>
  <r>
    <x v="87"/>
    <x v="0"/>
    <n v="1"/>
    <n v="0"/>
    <n v="1"/>
    <n v="0"/>
    <n v="7"/>
    <n v="6.5"/>
    <n v="4"/>
    <x v="8"/>
    <n v="50"/>
    <n v="50"/>
    <n v="180"/>
    <n v="180"/>
    <x v="4"/>
    <s v="Larsen"/>
    <m/>
    <m/>
    <n v="0"/>
  </r>
  <r>
    <x v="87"/>
    <x v="0"/>
    <n v="1"/>
    <n v="0"/>
    <n v="1"/>
    <n v="0"/>
    <n v="7.5"/>
    <n v="7.5"/>
    <n v="4"/>
    <x v="8"/>
    <n v="55"/>
    <n v="55"/>
    <n v="180"/>
    <n v="180"/>
    <x v="4"/>
    <s v="Larsen"/>
    <m/>
    <m/>
    <n v="0"/>
  </r>
  <r>
    <x v="87"/>
    <x v="14"/>
    <n v="1"/>
    <n v="0"/>
    <n v="1"/>
    <n v="0"/>
    <n v="7"/>
    <n v="7"/>
    <n v="10"/>
    <x v="2"/>
    <m/>
    <n v="18"/>
    <n v="120"/>
    <n v="120"/>
    <x v="4"/>
    <m/>
    <m/>
    <m/>
    <n v="0"/>
  </r>
  <r>
    <x v="87"/>
    <x v="14"/>
    <n v="1"/>
    <n v="0"/>
    <n v="1"/>
    <n v="0"/>
    <n v="8"/>
    <n v="8"/>
    <n v="10"/>
    <x v="2"/>
    <m/>
    <n v="18"/>
    <n v="120"/>
    <n v="120"/>
    <x v="4"/>
    <m/>
    <m/>
    <m/>
    <n v="0"/>
  </r>
  <r>
    <x v="87"/>
    <x v="14"/>
    <n v="1"/>
    <n v="0"/>
    <n v="1"/>
    <n v="0"/>
    <n v="9"/>
    <n v="9"/>
    <n v="8"/>
    <x v="1"/>
    <m/>
    <n v="20.3"/>
    <n v="120"/>
    <n v="120"/>
    <x v="4"/>
    <m/>
    <m/>
    <m/>
    <n v="0"/>
  </r>
  <r>
    <x v="87"/>
    <x v="7"/>
    <n v="1"/>
    <n v="0"/>
    <n v="1"/>
    <n v="0"/>
    <n v="6"/>
    <n v="6"/>
    <n v="12"/>
    <x v="0"/>
    <m/>
    <n v="14"/>
    <n v="120"/>
    <n v="120"/>
    <x v="4"/>
    <m/>
    <m/>
    <m/>
    <n v="0"/>
  </r>
  <r>
    <x v="87"/>
    <x v="7"/>
    <n v="1"/>
    <n v="0"/>
    <n v="1"/>
    <n v="0"/>
    <n v="8"/>
    <n v="8"/>
    <n v="10"/>
    <x v="2"/>
    <m/>
    <n v="12"/>
    <n v="120"/>
    <n v="120"/>
    <x v="4"/>
    <m/>
    <m/>
    <m/>
    <n v="0"/>
  </r>
  <r>
    <x v="87"/>
    <x v="7"/>
    <n v="1"/>
    <n v="0"/>
    <n v="1"/>
    <n v="0"/>
    <n v="8"/>
    <n v="8"/>
    <n v="8"/>
    <x v="1"/>
    <m/>
    <n v="12"/>
    <n v="120"/>
    <n v="120"/>
    <x v="4"/>
    <m/>
    <m/>
    <m/>
    <n v="0"/>
  </r>
  <r>
    <x v="87"/>
    <x v="43"/>
    <n v="1"/>
    <n v="0"/>
    <n v="1"/>
    <n v="0"/>
    <n v="7"/>
    <n v="7"/>
    <n v="10"/>
    <x v="2"/>
    <m/>
    <n v="8"/>
    <n v="120"/>
    <n v="120"/>
    <x v="4"/>
    <m/>
    <m/>
    <m/>
    <n v="0"/>
  </r>
  <r>
    <x v="87"/>
    <x v="43"/>
    <n v="1"/>
    <n v="0"/>
    <n v="1"/>
    <n v="0"/>
    <n v="8"/>
    <n v="8"/>
    <n v="8"/>
    <x v="1"/>
    <m/>
    <n v="10"/>
    <n v="120"/>
    <n v="120"/>
    <x v="4"/>
    <m/>
    <m/>
    <m/>
    <n v="0"/>
  </r>
  <r>
    <x v="87"/>
    <x v="43"/>
    <n v="1"/>
    <n v="0"/>
    <n v="1"/>
    <n v="0"/>
    <n v="9"/>
    <n v="9"/>
    <n v="8"/>
    <x v="1"/>
    <m/>
    <n v="10"/>
    <n v="1"/>
    <n v="1"/>
    <x v="4"/>
    <m/>
    <m/>
    <m/>
    <n v="0"/>
  </r>
  <r>
    <x v="88"/>
    <x v="4"/>
    <n v="1"/>
    <n v="0"/>
    <n v="1"/>
    <n v="0"/>
    <n v="5"/>
    <n v="5"/>
    <n v="5"/>
    <x v="3"/>
    <n v="75"/>
    <n v="75"/>
    <n v="90"/>
    <n v="90"/>
    <x v="4"/>
    <m/>
    <m/>
    <m/>
    <n v="0"/>
  </r>
  <r>
    <x v="88"/>
    <x v="4"/>
    <n v="1"/>
    <n v="0"/>
    <n v="1"/>
    <n v="0"/>
    <n v="5"/>
    <n v="5"/>
    <n v="4"/>
    <x v="8"/>
    <n v="100"/>
    <n v="100"/>
    <n v="120"/>
    <n v="120"/>
    <x v="4"/>
    <m/>
    <m/>
    <m/>
    <n v="0"/>
  </r>
  <r>
    <x v="88"/>
    <x v="4"/>
    <n v="1"/>
    <n v="0"/>
    <n v="1"/>
    <n v="0"/>
    <n v="5.5"/>
    <n v="5"/>
    <n v="3"/>
    <x v="6"/>
    <n v="110"/>
    <n v="110"/>
    <n v="180"/>
    <n v="180"/>
    <x v="4"/>
    <m/>
    <m/>
    <m/>
    <n v="0"/>
  </r>
  <r>
    <x v="88"/>
    <x v="4"/>
    <n v="1"/>
    <n v="0"/>
    <n v="1"/>
    <n v="0"/>
    <n v="5.5"/>
    <n v="5.5"/>
    <n v="2"/>
    <x v="7"/>
    <n v="120"/>
    <n v="120"/>
    <n v="180"/>
    <n v="180"/>
    <x v="4"/>
    <m/>
    <m/>
    <m/>
    <n v="0"/>
  </r>
  <r>
    <x v="88"/>
    <x v="4"/>
    <n v="1"/>
    <n v="0"/>
    <n v="1"/>
    <n v="0"/>
    <n v="6"/>
    <n v="6"/>
    <n v="1"/>
    <x v="9"/>
    <n v="130"/>
    <n v="130"/>
    <n v="180"/>
    <n v="180"/>
    <x v="4"/>
    <m/>
    <m/>
    <m/>
    <n v="0"/>
  </r>
  <r>
    <x v="88"/>
    <x v="4"/>
    <n v="1"/>
    <n v="0"/>
    <n v="1"/>
    <n v="0"/>
    <n v="5.5"/>
    <n v="5"/>
    <n v="8"/>
    <x v="1"/>
    <n v="90"/>
    <n v="90"/>
    <n v="180"/>
    <n v="180"/>
    <x v="4"/>
    <m/>
    <m/>
    <m/>
    <n v="0"/>
  </r>
  <r>
    <x v="88"/>
    <x v="10"/>
    <n v="2"/>
    <n v="2"/>
    <n v="2"/>
    <n v="0"/>
    <n v="5"/>
    <n v="5"/>
    <n v="2"/>
    <x v="7"/>
    <n v="40"/>
    <n v="40"/>
    <n v="90"/>
    <n v="90"/>
    <x v="4"/>
    <s v="Pausé / TEMPO"/>
    <m/>
    <m/>
    <n v="0"/>
  </r>
  <r>
    <x v="88"/>
    <x v="10"/>
    <n v="2"/>
    <n v="2"/>
    <n v="2"/>
    <n v="0"/>
    <n v="5"/>
    <n v="5"/>
    <n v="2"/>
    <x v="7"/>
    <n v="60"/>
    <n v="60"/>
    <n v="120"/>
    <n v="120"/>
    <x v="4"/>
    <s v="Pausé / TEMPO"/>
    <m/>
    <m/>
    <n v="0"/>
  </r>
  <r>
    <x v="88"/>
    <x v="10"/>
    <n v="2"/>
    <n v="2"/>
    <n v="2"/>
    <n v="0"/>
    <n v="5.5"/>
    <n v="5"/>
    <n v="2"/>
    <x v="7"/>
    <n v="70"/>
    <n v="70"/>
    <n v="180"/>
    <n v="180"/>
    <x v="4"/>
    <s v="Pausé / TEMPO"/>
    <m/>
    <m/>
    <n v="0"/>
  </r>
  <r>
    <x v="88"/>
    <x v="10"/>
    <n v="2"/>
    <n v="2"/>
    <n v="2"/>
    <n v="0"/>
    <n v="6"/>
    <n v="5.5"/>
    <n v="2"/>
    <x v="7"/>
    <n v="80"/>
    <n v="80"/>
    <n v="180"/>
    <n v="180"/>
    <x v="4"/>
    <s v="Pausé / TEMPO"/>
    <m/>
    <m/>
    <n v="0"/>
  </r>
  <r>
    <x v="88"/>
    <x v="10"/>
    <n v="2"/>
    <n v="2"/>
    <n v="2"/>
    <n v="0"/>
    <n v="7"/>
    <n v="6"/>
    <n v="2"/>
    <x v="7"/>
    <n v="90"/>
    <n v="90"/>
    <n v="180"/>
    <n v="180"/>
    <x v="4"/>
    <s v="Pausé / TEMPO"/>
    <m/>
    <m/>
    <n v="0"/>
  </r>
  <r>
    <x v="88"/>
    <x v="0"/>
    <n v="3"/>
    <n v="2"/>
    <n v="1"/>
    <n v="0"/>
    <n v="5"/>
    <n v="5"/>
    <n v="2"/>
    <x v="7"/>
    <n v="35"/>
    <n v="35"/>
    <n v="90"/>
    <n v="90"/>
    <x v="4"/>
    <m/>
    <m/>
    <m/>
    <n v="0"/>
  </r>
  <r>
    <x v="88"/>
    <x v="0"/>
    <n v="3"/>
    <n v="2"/>
    <n v="1"/>
    <n v="0"/>
    <n v="5"/>
    <n v="6"/>
    <n v="2"/>
    <x v="7"/>
    <n v="45"/>
    <n v="45"/>
    <n v="120"/>
    <n v="120"/>
    <x v="4"/>
    <m/>
    <m/>
    <m/>
    <n v="0"/>
  </r>
  <r>
    <x v="88"/>
    <x v="0"/>
    <n v="3"/>
    <n v="2"/>
    <n v="1"/>
    <n v="0"/>
    <n v="5.5"/>
    <n v="7.5"/>
    <n v="2"/>
    <x v="7"/>
    <n v="55"/>
    <n v="55"/>
    <n v="180"/>
    <n v="180"/>
    <x v="4"/>
    <m/>
    <m/>
    <m/>
    <n v="0"/>
  </r>
  <r>
    <x v="88"/>
    <x v="0"/>
    <n v="3"/>
    <n v="2"/>
    <n v="1"/>
    <n v="0"/>
    <n v="6.5"/>
    <n v="9"/>
    <n v="2"/>
    <x v="7"/>
    <n v="60"/>
    <n v="60"/>
    <n v="180"/>
    <n v="180"/>
    <x v="4"/>
    <m/>
    <m/>
    <m/>
    <n v="0"/>
  </r>
  <r>
    <x v="88"/>
    <x v="0"/>
    <n v="3"/>
    <n v="2"/>
    <n v="1"/>
    <n v="0"/>
    <n v="7"/>
    <n v="0"/>
    <n v="2"/>
    <x v="14"/>
    <n v="60"/>
    <n v="60"/>
    <n v="1"/>
    <n v="1"/>
    <x v="4"/>
    <m/>
    <m/>
    <m/>
    <n v="0"/>
  </r>
  <r>
    <x v="89"/>
    <x v="10"/>
    <n v="1"/>
    <n v="0"/>
    <n v="1"/>
    <n v="0"/>
    <n v="5"/>
    <n v="5"/>
    <n v="5"/>
    <x v="3"/>
    <n v="70"/>
    <n v="70"/>
    <n v="90"/>
    <n v="90"/>
    <x v="4"/>
    <m/>
    <m/>
    <m/>
    <n v="0"/>
  </r>
  <r>
    <x v="89"/>
    <x v="10"/>
    <n v="1"/>
    <n v="0"/>
    <n v="1"/>
    <n v="0"/>
    <n v="7.8"/>
    <n v="6"/>
    <n v="4"/>
    <x v="8"/>
    <n v="90"/>
    <n v="90"/>
    <n v="180"/>
    <n v="180"/>
    <x v="4"/>
    <m/>
    <m/>
    <m/>
    <n v="0"/>
  </r>
  <r>
    <x v="89"/>
    <x v="10"/>
    <n v="1"/>
    <n v="0"/>
    <n v="1"/>
    <n v="0"/>
    <n v="8.5"/>
    <n v="7.5"/>
    <n v="3"/>
    <x v="6"/>
    <n v="110"/>
    <n v="110"/>
    <n v="300"/>
    <n v="300"/>
    <x v="4"/>
    <m/>
    <m/>
    <m/>
    <n v="0"/>
  </r>
  <r>
    <x v="89"/>
    <x v="10"/>
    <n v="1"/>
    <n v="0"/>
    <n v="1"/>
    <n v="0"/>
    <n v="7.5"/>
    <n v="7"/>
    <n v="6"/>
    <x v="5"/>
    <n v="90"/>
    <n v="90"/>
    <n v="300"/>
    <n v="300"/>
    <x v="4"/>
    <m/>
    <m/>
    <m/>
    <n v="0"/>
  </r>
  <r>
    <x v="89"/>
    <x v="10"/>
    <n v="1"/>
    <n v="0"/>
    <n v="1"/>
    <n v="0"/>
    <n v="8"/>
    <n v="7.5"/>
    <n v="6"/>
    <x v="5"/>
    <n v="97.5"/>
    <n v="97.5"/>
    <n v="300"/>
    <n v="300"/>
    <x v="4"/>
    <m/>
    <m/>
    <m/>
    <n v="0"/>
  </r>
  <r>
    <x v="89"/>
    <x v="10"/>
    <n v="1"/>
    <n v="0"/>
    <n v="1"/>
    <n v="0"/>
    <n v="9"/>
    <n v="8"/>
    <n v="6"/>
    <x v="5"/>
    <n v="105"/>
    <n v="105"/>
    <n v="300"/>
    <n v="300"/>
    <x v="4"/>
    <m/>
    <m/>
    <m/>
    <n v="0"/>
  </r>
  <r>
    <x v="89"/>
    <x v="1"/>
    <n v="1"/>
    <n v="0"/>
    <n v="1"/>
    <n v="0"/>
    <n v="7"/>
    <n v="7"/>
    <n v="12"/>
    <x v="0"/>
    <m/>
    <n v="39"/>
    <n v="90"/>
    <n v="90"/>
    <x v="4"/>
    <m/>
    <m/>
    <m/>
    <n v="0"/>
  </r>
  <r>
    <x v="89"/>
    <x v="1"/>
    <n v="1"/>
    <n v="0"/>
    <n v="1"/>
    <n v="0"/>
    <n v="8"/>
    <n v="8"/>
    <n v="10"/>
    <x v="2"/>
    <m/>
    <n v="45"/>
    <n v="90"/>
    <n v="90"/>
    <x v="4"/>
    <m/>
    <m/>
    <m/>
    <n v="0"/>
  </r>
  <r>
    <x v="89"/>
    <x v="1"/>
    <n v="1"/>
    <n v="0"/>
    <n v="1"/>
    <n v="0"/>
    <n v="9.5"/>
    <n v="9.5"/>
    <n v="8"/>
    <x v="1"/>
    <m/>
    <n v="52"/>
    <n v="120"/>
    <n v="120"/>
    <x v="4"/>
    <m/>
    <m/>
    <m/>
    <n v="0"/>
  </r>
  <r>
    <x v="89"/>
    <x v="11"/>
    <n v="1"/>
    <n v="0"/>
    <n v="1"/>
    <n v="0"/>
    <n v="6"/>
    <n v="6"/>
    <n v="10"/>
    <x v="2"/>
    <m/>
    <n v="63"/>
    <n v="10"/>
    <n v="10"/>
    <x v="4"/>
    <s v="SUPER7"/>
    <m/>
    <m/>
    <n v="0"/>
  </r>
  <r>
    <x v="89"/>
    <x v="18"/>
    <n v="1"/>
    <n v="0"/>
    <n v="1"/>
    <n v="0"/>
    <n v="6"/>
    <n v="7.5"/>
    <n v="10"/>
    <x v="2"/>
    <m/>
    <n v="36"/>
    <n v="120"/>
    <n v="120"/>
    <x v="4"/>
    <s v="SUPER7"/>
    <m/>
    <m/>
    <n v="0"/>
  </r>
  <r>
    <x v="89"/>
    <x v="11"/>
    <n v="1"/>
    <n v="0"/>
    <n v="1"/>
    <n v="0"/>
    <n v="7"/>
    <n v="7"/>
    <n v="8"/>
    <x v="1"/>
    <m/>
    <n v="63"/>
    <n v="10"/>
    <n v="10"/>
    <x v="4"/>
    <s v="SUPER7"/>
    <m/>
    <m/>
    <n v="0"/>
  </r>
  <r>
    <x v="89"/>
    <x v="18"/>
    <n v="1"/>
    <n v="0"/>
    <n v="1"/>
    <n v="0"/>
    <n v="7"/>
    <n v="7"/>
    <n v="8"/>
    <x v="1"/>
    <m/>
    <n v="36"/>
    <n v="120"/>
    <n v="120"/>
    <x v="4"/>
    <s v="SUPER7"/>
    <m/>
    <m/>
    <n v="0"/>
  </r>
  <r>
    <x v="89"/>
    <x v="11"/>
    <n v="1"/>
    <n v="0"/>
    <n v="1"/>
    <n v="0"/>
    <n v="9"/>
    <n v="8"/>
    <n v="8"/>
    <x v="1"/>
    <m/>
    <n v="77"/>
    <n v="10"/>
    <n v="10"/>
    <x v="4"/>
    <s v="SUPER7"/>
    <m/>
    <m/>
    <n v="0"/>
  </r>
  <r>
    <x v="89"/>
    <x v="18"/>
    <n v="1"/>
    <n v="0"/>
    <n v="1"/>
    <n v="0"/>
    <n v="9"/>
    <n v="9"/>
    <n v="8"/>
    <x v="1"/>
    <m/>
    <n v="36"/>
    <n v="120"/>
    <n v="120"/>
    <x v="4"/>
    <s v="SUPER7"/>
    <m/>
    <m/>
    <n v="0"/>
  </r>
  <r>
    <x v="89"/>
    <x v="38"/>
    <n v="1"/>
    <n v="0"/>
    <n v="1"/>
    <n v="0"/>
    <n v="6"/>
    <n v="6"/>
    <n v="10"/>
    <x v="2"/>
    <m/>
    <n v="43"/>
    <n v="10"/>
    <n v="10"/>
    <x v="4"/>
    <s v="SUPER7"/>
    <m/>
    <m/>
    <n v="0"/>
  </r>
  <r>
    <x v="89"/>
    <x v="39"/>
    <n v="1"/>
    <n v="0"/>
    <n v="1"/>
    <n v="0"/>
    <n v="7"/>
    <n v="7"/>
    <n v="10"/>
    <x v="2"/>
    <m/>
    <n v="70"/>
    <n v="120"/>
    <n v="120"/>
    <x v="4"/>
    <s v="SUPER7"/>
    <m/>
    <m/>
    <n v="0"/>
  </r>
  <r>
    <x v="89"/>
    <x v="38"/>
    <n v="1"/>
    <n v="0"/>
    <n v="1"/>
    <n v="0"/>
    <n v="7"/>
    <n v="7"/>
    <n v="8"/>
    <x v="1"/>
    <m/>
    <n v="50"/>
    <n v="10"/>
    <n v="10"/>
    <x v="4"/>
    <s v="SUPER7"/>
    <m/>
    <m/>
    <n v="0"/>
  </r>
  <r>
    <x v="89"/>
    <x v="39"/>
    <n v="1"/>
    <n v="0"/>
    <n v="1"/>
    <n v="0"/>
    <n v="8"/>
    <n v="8"/>
    <n v="8"/>
    <x v="1"/>
    <m/>
    <n v="77"/>
    <n v="120"/>
    <n v="120"/>
    <x v="4"/>
    <s v="SUPER7"/>
    <m/>
    <m/>
    <n v="0"/>
  </r>
  <r>
    <x v="89"/>
    <x v="38"/>
    <n v="1"/>
    <n v="0"/>
    <n v="1"/>
    <n v="0"/>
    <n v="8"/>
    <n v="9.5"/>
    <n v="8"/>
    <x v="10"/>
    <m/>
    <n v="57"/>
    <n v="10"/>
    <n v="10"/>
    <x v="4"/>
    <s v="SUPER7"/>
    <m/>
    <m/>
    <n v="0"/>
  </r>
  <r>
    <x v="89"/>
    <x v="39"/>
    <n v="1"/>
    <n v="0"/>
    <n v="1"/>
    <n v="0"/>
    <n v="9"/>
    <n v="8"/>
    <n v="8"/>
    <x v="1"/>
    <m/>
    <n v="84"/>
    <n v="1"/>
    <n v="1"/>
    <x v="4"/>
    <s v="SUPER7"/>
    <m/>
    <m/>
    <n v="0"/>
  </r>
  <r>
    <x v="90"/>
    <x v="0"/>
    <n v="1"/>
    <n v="0"/>
    <n v="1"/>
    <n v="0"/>
    <n v="5"/>
    <n v="5"/>
    <n v="5"/>
    <x v="3"/>
    <n v="35"/>
    <n v="35"/>
    <n v="90"/>
    <n v="90"/>
    <x v="4"/>
    <m/>
    <m/>
    <m/>
    <n v="0"/>
  </r>
  <r>
    <x v="90"/>
    <x v="0"/>
    <n v="1"/>
    <n v="0"/>
    <n v="1"/>
    <n v="0"/>
    <n v="5"/>
    <n v="5"/>
    <n v="4"/>
    <x v="8"/>
    <n v="45"/>
    <n v="45"/>
    <n v="120"/>
    <n v="120"/>
    <x v="4"/>
    <m/>
    <m/>
    <m/>
    <n v="0"/>
  </r>
  <r>
    <x v="90"/>
    <x v="0"/>
    <n v="1"/>
    <n v="0"/>
    <n v="1"/>
    <n v="0"/>
    <n v="6"/>
    <n v="7"/>
    <n v="3"/>
    <x v="6"/>
    <n v="55"/>
    <n v="55"/>
    <n v="180"/>
    <n v="180"/>
    <x v="4"/>
    <m/>
    <m/>
    <m/>
    <n v="0"/>
  </r>
  <r>
    <x v="90"/>
    <x v="0"/>
    <n v="1"/>
    <n v="0"/>
    <n v="1"/>
    <n v="0"/>
    <n v="6.5"/>
    <n v="8"/>
    <n v="2"/>
    <x v="7"/>
    <n v="60"/>
    <n v="60"/>
    <n v="300"/>
    <n v="300"/>
    <x v="4"/>
    <m/>
    <m/>
    <m/>
    <n v="0"/>
  </r>
  <r>
    <x v="90"/>
    <x v="0"/>
    <n v="1"/>
    <n v="0"/>
    <n v="1"/>
    <n v="0"/>
    <n v="7.5"/>
    <n v="9"/>
    <n v="1"/>
    <x v="9"/>
    <n v="65"/>
    <n v="65"/>
    <n v="300"/>
    <n v="300"/>
    <x v="4"/>
    <m/>
    <m/>
    <m/>
    <n v="0"/>
  </r>
  <r>
    <x v="90"/>
    <x v="0"/>
    <n v="1"/>
    <n v="0"/>
    <n v="1"/>
    <n v="0"/>
    <n v="8.5"/>
    <n v="9"/>
    <n v="7"/>
    <x v="10"/>
    <n v="52.5"/>
    <n v="52.5"/>
    <n v="300"/>
    <n v="300"/>
    <x v="4"/>
    <m/>
    <m/>
    <m/>
    <n v="0"/>
  </r>
  <r>
    <x v="90"/>
    <x v="0"/>
    <n v="1"/>
    <n v="0"/>
    <n v="1"/>
    <n v="0"/>
    <n v="8.5"/>
    <n v="8.5"/>
    <n v="2"/>
    <x v="7"/>
    <m/>
    <n v="60"/>
    <n v="300"/>
    <n v="300"/>
    <x v="4"/>
    <m/>
    <m/>
    <m/>
    <n v="0"/>
  </r>
  <r>
    <x v="90"/>
    <x v="20"/>
    <n v="1"/>
    <n v="0"/>
    <n v="1"/>
    <n v="0"/>
    <n v="7"/>
    <n v="7"/>
    <n v="12"/>
    <x v="0"/>
    <m/>
    <n v="39"/>
    <n v="90"/>
    <n v="90"/>
    <x v="4"/>
    <m/>
    <m/>
    <m/>
    <n v="0"/>
  </r>
  <r>
    <x v="90"/>
    <x v="20"/>
    <n v="1"/>
    <n v="0"/>
    <n v="1"/>
    <n v="0"/>
    <n v="8"/>
    <n v="8"/>
    <n v="10"/>
    <x v="2"/>
    <m/>
    <n v="47.3"/>
    <n v="90"/>
    <n v="90"/>
    <x v="4"/>
    <m/>
    <m/>
    <m/>
    <n v="0"/>
  </r>
  <r>
    <x v="90"/>
    <x v="20"/>
    <n v="1"/>
    <n v="0"/>
    <n v="1"/>
    <n v="0"/>
    <n v="9"/>
    <n v="9"/>
    <n v="8"/>
    <x v="1"/>
    <m/>
    <n v="54.3"/>
    <n v="120"/>
    <n v="120"/>
    <x v="4"/>
    <m/>
    <m/>
    <m/>
    <n v="0"/>
  </r>
  <r>
    <x v="90"/>
    <x v="40"/>
    <n v="1"/>
    <n v="0"/>
    <n v="1"/>
    <n v="0"/>
    <n v="7"/>
    <n v="7"/>
    <n v="10"/>
    <x v="2"/>
    <m/>
    <n v="6.8"/>
    <n v="10"/>
    <n v="10"/>
    <x v="4"/>
    <s v="SUPER7"/>
    <m/>
    <m/>
    <n v="0"/>
  </r>
  <r>
    <x v="90"/>
    <x v="41"/>
    <n v="1"/>
    <n v="0"/>
    <n v="1"/>
    <n v="0"/>
    <n v="7"/>
    <n v="7"/>
    <n v="10"/>
    <x v="2"/>
    <m/>
    <n v="9"/>
    <n v="120"/>
    <n v="120"/>
    <x v="4"/>
    <s v="SUPER7"/>
    <m/>
    <m/>
    <n v="0"/>
  </r>
  <r>
    <x v="90"/>
    <x v="40"/>
    <n v="1"/>
    <n v="0"/>
    <n v="1"/>
    <n v="0"/>
    <n v="8"/>
    <n v="8"/>
    <n v="8"/>
    <x v="1"/>
    <m/>
    <n v="6.8"/>
    <n v="10"/>
    <n v="10"/>
    <x v="4"/>
    <s v="SUPER7"/>
    <m/>
    <m/>
    <n v="0"/>
  </r>
  <r>
    <x v="90"/>
    <x v="41"/>
    <n v="1"/>
    <n v="0"/>
    <n v="1"/>
    <n v="0"/>
    <n v="8"/>
    <n v="8"/>
    <n v="8"/>
    <x v="1"/>
    <m/>
    <n v="9"/>
    <n v="120"/>
    <n v="120"/>
    <x v="4"/>
    <s v="SUPER7"/>
    <m/>
    <m/>
    <n v="0"/>
  </r>
  <r>
    <x v="90"/>
    <x v="40"/>
    <n v="1"/>
    <n v="0"/>
    <n v="1"/>
    <n v="0"/>
    <n v="9"/>
    <n v="9"/>
    <n v="8"/>
    <x v="1"/>
    <m/>
    <n v="6.8"/>
    <n v="10"/>
    <n v="10"/>
    <x v="4"/>
    <s v="SUPER7"/>
    <m/>
    <m/>
    <n v="0"/>
  </r>
  <r>
    <x v="90"/>
    <x v="41"/>
    <n v="1"/>
    <n v="0"/>
    <n v="1"/>
    <n v="0"/>
    <n v="9"/>
    <n v="9"/>
    <n v="8"/>
    <x v="1"/>
    <m/>
    <n v="9"/>
    <n v="120"/>
    <n v="120"/>
    <x v="4"/>
    <s v="SUPER7"/>
    <m/>
    <m/>
    <n v="0"/>
  </r>
  <r>
    <x v="90"/>
    <x v="36"/>
    <n v="1"/>
    <n v="0"/>
    <n v="1"/>
    <n v="0"/>
    <n v="7"/>
    <n v="7"/>
    <n v="10"/>
    <x v="2"/>
    <m/>
    <n v="45"/>
    <n v="10"/>
    <n v="10"/>
    <x v="4"/>
    <s v="SUPER7"/>
    <m/>
    <m/>
    <n v="0"/>
  </r>
  <r>
    <x v="90"/>
    <x v="37"/>
    <n v="1"/>
    <n v="0"/>
    <n v="1"/>
    <n v="0"/>
    <n v="7"/>
    <n v="7"/>
    <n v="10"/>
    <x v="2"/>
    <m/>
    <n v="45"/>
    <n v="120"/>
    <n v="120"/>
    <x v="4"/>
    <s v="SUPER7"/>
    <m/>
    <m/>
    <n v="0"/>
  </r>
  <r>
    <x v="90"/>
    <x v="36"/>
    <n v="1"/>
    <n v="0"/>
    <n v="1"/>
    <n v="0"/>
    <n v="8"/>
    <n v="8"/>
    <n v="8"/>
    <x v="1"/>
    <m/>
    <n v="45"/>
    <n v="10"/>
    <n v="10"/>
    <x v="4"/>
    <s v="SUPER7"/>
    <m/>
    <m/>
    <n v="0"/>
  </r>
  <r>
    <x v="90"/>
    <x v="37"/>
    <n v="1"/>
    <n v="0"/>
    <n v="1"/>
    <n v="0"/>
    <n v="8"/>
    <n v="8"/>
    <n v="8"/>
    <x v="1"/>
    <m/>
    <n v="45"/>
    <n v="120"/>
    <n v="120"/>
    <x v="4"/>
    <s v="SUPER7"/>
    <m/>
    <m/>
    <n v="0"/>
  </r>
  <r>
    <x v="90"/>
    <x v="36"/>
    <n v="1"/>
    <n v="0"/>
    <n v="1"/>
    <n v="0"/>
    <n v="9"/>
    <n v="9"/>
    <n v="8"/>
    <x v="1"/>
    <m/>
    <n v="45"/>
    <n v="10"/>
    <n v="10"/>
    <x v="4"/>
    <s v="SUPER7"/>
    <m/>
    <m/>
    <n v="0"/>
  </r>
  <r>
    <x v="90"/>
    <x v="37"/>
    <n v="1"/>
    <n v="0"/>
    <n v="1"/>
    <n v="0"/>
    <n v="9"/>
    <n v="9"/>
    <n v="8"/>
    <x v="1"/>
    <m/>
    <n v="45"/>
    <n v="120"/>
    <n v="120"/>
    <x v="4"/>
    <s v="SUPER7"/>
    <m/>
    <m/>
    <n v="0"/>
  </r>
  <r>
    <x v="90"/>
    <x v="42"/>
    <n v="1"/>
    <n v="0"/>
    <n v="1"/>
    <n v="0"/>
    <n v="6"/>
    <n v="6"/>
    <n v="10"/>
    <x v="2"/>
    <m/>
    <n v="6"/>
    <n v="90"/>
    <n v="90"/>
    <x v="4"/>
    <m/>
    <m/>
    <m/>
    <n v="0"/>
  </r>
  <r>
    <x v="90"/>
    <x v="42"/>
    <n v="1"/>
    <n v="0"/>
    <n v="1"/>
    <n v="0"/>
    <n v="7"/>
    <n v="7"/>
    <n v="10"/>
    <x v="2"/>
    <m/>
    <n v="6"/>
    <n v="90"/>
    <n v="90"/>
    <x v="4"/>
    <m/>
    <m/>
    <m/>
    <n v="0"/>
  </r>
  <r>
    <x v="90"/>
    <x v="42"/>
    <n v="1"/>
    <n v="0"/>
    <n v="1"/>
    <n v="0"/>
    <n v="8"/>
    <n v="8"/>
    <n v="10"/>
    <x v="2"/>
    <m/>
    <n v="6"/>
    <n v="90"/>
    <n v="90"/>
    <x v="4"/>
    <m/>
    <m/>
    <m/>
    <n v="0"/>
  </r>
  <r>
    <x v="90"/>
    <x v="42"/>
    <n v="1"/>
    <n v="0"/>
    <n v="1"/>
    <n v="0"/>
    <n v="9"/>
    <n v="9"/>
    <n v="10"/>
    <x v="2"/>
    <m/>
    <n v="6"/>
    <n v="1"/>
    <n v="1"/>
    <x v="4"/>
    <m/>
    <m/>
    <m/>
    <n v="0"/>
  </r>
  <r>
    <x v="91"/>
    <x v="4"/>
    <n v="1"/>
    <n v="0"/>
    <n v="1"/>
    <n v="0"/>
    <n v="5"/>
    <n v="5"/>
    <n v="10"/>
    <x v="2"/>
    <n v="50"/>
    <n v="50"/>
    <n v="120"/>
    <n v="120"/>
    <x v="4"/>
    <s v="RDL"/>
    <m/>
    <m/>
    <n v="0"/>
  </r>
  <r>
    <x v="91"/>
    <x v="4"/>
    <n v="1"/>
    <n v="0"/>
    <n v="1"/>
    <n v="0"/>
    <n v="6"/>
    <n v="6"/>
    <n v="8"/>
    <x v="1"/>
    <n v="70"/>
    <n v="70"/>
    <n v="120"/>
    <n v="120"/>
    <x v="4"/>
    <s v="RDL"/>
    <m/>
    <m/>
    <n v="0"/>
  </r>
  <r>
    <x v="91"/>
    <x v="4"/>
    <n v="1"/>
    <n v="0"/>
    <n v="1"/>
    <n v="0"/>
    <n v="7.5"/>
    <n v="7"/>
    <n v="8"/>
    <x v="1"/>
    <n v="80"/>
    <n v="80"/>
    <n v="120"/>
    <n v="120"/>
    <x v="4"/>
    <s v="RDL"/>
    <m/>
    <m/>
    <n v="0"/>
  </r>
  <r>
    <x v="91"/>
    <x v="4"/>
    <n v="1"/>
    <n v="0"/>
    <n v="1"/>
    <n v="0"/>
    <n v="8"/>
    <n v="8"/>
    <n v="6"/>
    <x v="5"/>
    <n v="90"/>
    <n v="90"/>
    <n v="120"/>
    <n v="120"/>
    <x v="4"/>
    <s v="RDL"/>
    <m/>
    <m/>
    <n v="0"/>
  </r>
  <r>
    <x v="91"/>
    <x v="4"/>
    <n v="1"/>
    <n v="0"/>
    <n v="1"/>
    <n v="0"/>
    <n v="9"/>
    <n v="9"/>
    <n v="6"/>
    <x v="5"/>
    <n v="100"/>
    <n v="100"/>
    <n v="120"/>
    <n v="120"/>
    <x v="4"/>
    <s v="RDL"/>
    <m/>
    <m/>
    <n v="0"/>
  </r>
  <r>
    <x v="91"/>
    <x v="0"/>
    <n v="1"/>
    <n v="0"/>
    <n v="1"/>
    <n v="0"/>
    <n v="5"/>
    <n v="5"/>
    <n v="4"/>
    <x v="8"/>
    <n v="30"/>
    <n v="30"/>
    <n v="120"/>
    <n v="120"/>
    <x v="4"/>
    <s v="Larsen"/>
    <m/>
    <m/>
    <n v="0"/>
  </r>
  <r>
    <x v="91"/>
    <x v="0"/>
    <n v="1"/>
    <n v="0"/>
    <n v="1"/>
    <n v="0"/>
    <n v="6"/>
    <n v="5"/>
    <n v="4"/>
    <x v="8"/>
    <n v="40"/>
    <n v="40"/>
    <n v="120"/>
    <n v="120"/>
    <x v="4"/>
    <s v="Larsen"/>
    <m/>
    <m/>
    <n v="0"/>
  </r>
  <r>
    <x v="91"/>
    <x v="0"/>
    <n v="1"/>
    <n v="0"/>
    <n v="1"/>
    <n v="0"/>
    <n v="7"/>
    <n v="6"/>
    <n v="4"/>
    <x v="8"/>
    <n v="50"/>
    <n v="50"/>
    <n v="180"/>
    <n v="180"/>
    <x v="4"/>
    <s v="Larsen"/>
    <m/>
    <m/>
    <n v="0"/>
  </r>
  <r>
    <x v="91"/>
    <x v="0"/>
    <n v="1"/>
    <n v="0"/>
    <n v="1"/>
    <n v="0"/>
    <n v="8"/>
    <n v="7"/>
    <n v="4"/>
    <x v="8"/>
    <n v="55"/>
    <n v="55"/>
    <n v="180"/>
    <n v="180"/>
    <x v="4"/>
    <s v="Larsen"/>
    <m/>
    <m/>
    <n v="0"/>
  </r>
  <r>
    <x v="91"/>
    <x v="0"/>
    <n v="1"/>
    <n v="0"/>
    <n v="1"/>
    <n v="0"/>
    <n v="8.5"/>
    <n v="8"/>
    <n v="4"/>
    <x v="1"/>
    <n v="57.5"/>
    <n v="57.5"/>
    <n v="180"/>
    <n v="180"/>
    <x v="4"/>
    <s v="Larsen"/>
    <m/>
    <m/>
    <n v="0"/>
  </r>
  <r>
    <x v="91"/>
    <x v="14"/>
    <n v="1"/>
    <n v="0"/>
    <n v="1"/>
    <n v="0"/>
    <n v="7"/>
    <n v="7"/>
    <n v="10"/>
    <x v="2"/>
    <m/>
    <n v="15"/>
    <n v="120"/>
    <n v="120"/>
    <x v="4"/>
    <m/>
    <m/>
    <m/>
    <n v="0"/>
  </r>
  <r>
    <x v="91"/>
    <x v="14"/>
    <n v="1"/>
    <n v="0"/>
    <n v="1"/>
    <n v="0"/>
    <n v="8"/>
    <n v="8"/>
    <n v="10"/>
    <x v="2"/>
    <m/>
    <n v="15"/>
    <n v="120"/>
    <n v="120"/>
    <x v="4"/>
    <m/>
    <m/>
    <m/>
    <n v="0"/>
  </r>
  <r>
    <x v="91"/>
    <x v="14"/>
    <n v="1"/>
    <n v="0"/>
    <n v="1"/>
    <n v="0"/>
    <n v="9"/>
    <n v="9"/>
    <n v="8"/>
    <x v="1"/>
    <m/>
    <n v="15"/>
    <n v="120"/>
    <n v="120"/>
    <x v="4"/>
    <m/>
    <m/>
    <m/>
    <n v="0"/>
  </r>
  <r>
    <x v="91"/>
    <x v="7"/>
    <n v="1"/>
    <n v="0"/>
    <n v="1"/>
    <n v="0"/>
    <n v="6"/>
    <n v="6"/>
    <n v="12"/>
    <x v="0"/>
    <m/>
    <n v="15"/>
    <n v="120"/>
    <n v="120"/>
    <x v="4"/>
    <m/>
    <m/>
    <m/>
    <n v="0"/>
  </r>
  <r>
    <x v="91"/>
    <x v="7"/>
    <n v="1"/>
    <n v="0"/>
    <n v="1"/>
    <n v="0"/>
    <n v="8"/>
    <n v="8"/>
    <n v="10"/>
    <x v="2"/>
    <m/>
    <n v="15"/>
    <n v="120"/>
    <n v="120"/>
    <x v="4"/>
    <m/>
    <m/>
    <m/>
    <n v="0"/>
  </r>
  <r>
    <x v="91"/>
    <x v="7"/>
    <n v="1"/>
    <n v="0"/>
    <n v="1"/>
    <n v="0"/>
    <n v="8"/>
    <n v="8"/>
    <n v="8"/>
    <x v="1"/>
    <m/>
    <n v="15"/>
    <n v="120"/>
    <n v="120"/>
    <x v="4"/>
    <m/>
    <m/>
    <m/>
    <n v="0"/>
  </r>
  <r>
    <x v="91"/>
    <x v="43"/>
    <n v="1"/>
    <n v="0"/>
    <n v="1"/>
    <n v="0"/>
    <n v="8"/>
    <n v="8"/>
    <n v="10"/>
    <x v="2"/>
    <m/>
    <n v="7.5"/>
    <n v="120"/>
    <n v="120"/>
    <x v="4"/>
    <m/>
    <m/>
    <m/>
    <n v="0"/>
  </r>
  <r>
    <x v="91"/>
    <x v="43"/>
    <n v="1"/>
    <n v="0"/>
    <n v="1"/>
    <n v="0"/>
    <n v="9"/>
    <n v="9"/>
    <n v="8"/>
    <x v="1"/>
    <m/>
    <n v="10"/>
    <n v="120"/>
    <n v="120"/>
    <x v="4"/>
    <m/>
    <m/>
    <m/>
    <n v="0"/>
  </r>
  <r>
    <x v="91"/>
    <x v="43"/>
    <n v="1"/>
    <n v="0"/>
    <n v="1"/>
    <n v="0"/>
    <n v="10"/>
    <n v="10"/>
    <n v="6"/>
    <x v="5"/>
    <m/>
    <n v="12.5"/>
    <n v="1"/>
    <n v="1"/>
    <x v="4"/>
    <m/>
    <m/>
    <m/>
    <n v="0"/>
  </r>
  <r>
    <x v="92"/>
    <x v="4"/>
    <n v="1"/>
    <n v="0"/>
    <n v="1"/>
    <n v="0"/>
    <n v="5"/>
    <n v="5"/>
    <n v="5"/>
    <x v="3"/>
    <n v="75"/>
    <n v="75"/>
    <n v="90"/>
    <n v="90"/>
    <x v="4"/>
    <m/>
    <m/>
    <m/>
    <n v="0"/>
  </r>
  <r>
    <x v="92"/>
    <x v="4"/>
    <n v="1"/>
    <n v="0"/>
    <n v="1"/>
    <n v="0"/>
    <n v="5"/>
    <n v="5"/>
    <n v="4"/>
    <x v="8"/>
    <n v="100"/>
    <n v="100"/>
    <n v="120"/>
    <n v="120"/>
    <x v="4"/>
    <m/>
    <m/>
    <m/>
    <n v="0"/>
  </r>
  <r>
    <x v="92"/>
    <x v="4"/>
    <n v="1"/>
    <n v="0"/>
    <n v="1"/>
    <n v="0"/>
    <n v="6.5"/>
    <n v="6"/>
    <n v="3"/>
    <x v="6"/>
    <n v="120"/>
    <n v="120"/>
    <n v="180"/>
    <n v="180"/>
    <x v="4"/>
    <m/>
    <m/>
    <m/>
    <n v="0"/>
  </r>
  <r>
    <x v="92"/>
    <x v="4"/>
    <n v="1"/>
    <n v="0"/>
    <n v="1"/>
    <n v="0"/>
    <n v="6.5"/>
    <n v="7"/>
    <n v="2"/>
    <x v="7"/>
    <n v="130"/>
    <n v="130"/>
    <n v="180"/>
    <n v="180"/>
    <x v="4"/>
    <m/>
    <m/>
    <m/>
    <n v="0"/>
  </r>
  <r>
    <x v="92"/>
    <x v="4"/>
    <n v="1"/>
    <n v="0"/>
    <n v="1"/>
    <n v="0"/>
    <n v="7"/>
    <n v="7"/>
    <n v="1"/>
    <x v="9"/>
    <n v="140"/>
    <n v="140"/>
    <n v="180"/>
    <n v="180"/>
    <x v="4"/>
    <m/>
    <m/>
    <m/>
    <n v="0"/>
  </r>
  <r>
    <x v="92"/>
    <x v="4"/>
    <n v="1"/>
    <n v="0"/>
    <n v="1"/>
    <n v="0"/>
    <n v="6.5"/>
    <n v="5"/>
    <n v="8"/>
    <x v="1"/>
    <n v="100"/>
    <n v="100"/>
    <n v="180"/>
    <n v="180"/>
    <x v="4"/>
    <m/>
    <m/>
    <m/>
    <n v="0"/>
  </r>
  <r>
    <x v="92"/>
    <x v="10"/>
    <n v="2"/>
    <n v="2"/>
    <n v="2"/>
    <n v="0"/>
    <n v="5"/>
    <n v="5"/>
    <n v="2"/>
    <x v="7"/>
    <n v="50"/>
    <n v="50"/>
    <n v="90"/>
    <n v="90"/>
    <x v="4"/>
    <s v="Pausé / TEMPO"/>
    <m/>
    <m/>
    <n v="0"/>
  </r>
  <r>
    <x v="92"/>
    <x v="10"/>
    <n v="2"/>
    <n v="2"/>
    <n v="2"/>
    <n v="0"/>
    <n v="5"/>
    <n v="5"/>
    <n v="2"/>
    <x v="7"/>
    <n v="70"/>
    <n v="70"/>
    <n v="120"/>
    <n v="120"/>
    <x v="4"/>
    <s v="Pausé / TEMPO"/>
    <m/>
    <m/>
    <n v="0"/>
  </r>
  <r>
    <x v="92"/>
    <x v="10"/>
    <n v="2"/>
    <n v="2"/>
    <n v="2"/>
    <n v="0"/>
    <n v="6.5"/>
    <n v="6"/>
    <n v="2"/>
    <x v="7"/>
    <n v="80"/>
    <n v="80"/>
    <n v="180"/>
    <n v="180"/>
    <x v="4"/>
    <s v="Pausé / TEMPO"/>
    <m/>
    <m/>
    <n v="0"/>
  </r>
  <r>
    <x v="92"/>
    <x v="10"/>
    <n v="2"/>
    <n v="2"/>
    <n v="2"/>
    <n v="0"/>
    <n v="7"/>
    <n v="7"/>
    <n v="2"/>
    <x v="7"/>
    <n v="90"/>
    <n v="90"/>
    <n v="180"/>
    <n v="180"/>
    <x v="4"/>
    <s v="Pausé / TEMPO"/>
    <m/>
    <m/>
    <n v="0"/>
  </r>
  <r>
    <x v="92"/>
    <x v="10"/>
    <n v="2"/>
    <n v="2"/>
    <n v="2"/>
    <n v="0"/>
    <n v="8"/>
    <n v="8"/>
    <n v="2"/>
    <x v="7"/>
    <n v="100"/>
    <n v="100"/>
    <n v="180"/>
    <n v="180"/>
    <x v="4"/>
    <s v="Pausé / TEMPO"/>
    <m/>
    <m/>
    <n v="0"/>
  </r>
  <r>
    <x v="92"/>
    <x v="0"/>
    <n v="3"/>
    <n v="2"/>
    <n v="1"/>
    <n v="0"/>
    <n v="5"/>
    <n v="5"/>
    <n v="2"/>
    <x v="7"/>
    <n v="40"/>
    <n v="40"/>
    <n v="90"/>
    <n v="90"/>
    <x v="4"/>
    <m/>
    <m/>
    <m/>
    <n v="0"/>
  </r>
  <r>
    <x v="92"/>
    <x v="0"/>
    <n v="3"/>
    <n v="2"/>
    <n v="1"/>
    <n v="0"/>
    <n v="5"/>
    <n v="6"/>
    <n v="2"/>
    <x v="7"/>
    <n v="50"/>
    <n v="50"/>
    <n v="120"/>
    <n v="120"/>
    <x v="4"/>
    <m/>
    <m/>
    <m/>
    <n v="0"/>
  </r>
  <r>
    <x v="92"/>
    <x v="0"/>
    <n v="3"/>
    <n v="2"/>
    <n v="1"/>
    <n v="0"/>
    <n v="6.5"/>
    <n v="7.5"/>
    <n v="2"/>
    <x v="7"/>
    <n v="60"/>
    <n v="60"/>
    <n v="180"/>
    <n v="180"/>
    <x v="4"/>
    <m/>
    <m/>
    <m/>
    <n v="0"/>
  </r>
  <r>
    <x v="92"/>
    <x v="0"/>
    <n v="3"/>
    <n v="2"/>
    <n v="1"/>
    <n v="0"/>
    <n v="7.5"/>
    <n v="9.5"/>
    <n v="2"/>
    <x v="7"/>
    <n v="65"/>
    <n v="65"/>
    <n v="180"/>
    <n v="180"/>
    <x v="4"/>
    <m/>
    <m/>
    <m/>
    <n v="0"/>
  </r>
  <r>
    <x v="92"/>
    <x v="0"/>
    <n v="3"/>
    <n v="2"/>
    <n v="1"/>
    <n v="0"/>
    <n v="8"/>
    <n v="9"/>
    <n v="2"/>
    <x v="7"/>
    <n v="65"/>
    <n v="60"/>
    <n v="1"/>
    <n v="1"/>
    <x v="4"/>
    <m/>
    <m/>
    <m/>
    <n v="0"/>
  </r>
  <r>
    <x v="93"/>
    <x v="10"/>
    <n v="1"/>
    <n v="0"/>
    <n v="1"/>
    <n v="0"/>
    <n v="5"/>
    <n v="5"/>
    <n v="5"/>
    <x v="3"/>
    <n v="50"/>
    <n v="50"/>
    <n v="90"/>
    <n v="90"/>
    <x v="5"/>
    <m/>
    <m/>
    <m/>
    <n v="0"/>
  </r>
  <r>
    <x v="93"/>
    <x v="10"/>
    <n v="1"/>
    <n v="0"/>
    <n v="1"/>
    <n v="0"/>
    <n v="5"/>
    <n v="5"/>
    <n v="4"/>
    <x v="8"/>
    <n v="70"/>
    <n v="70"/>
    <n v="180"/>
    <n v="180"/>
    <x v="5"/>
    <m/>
    <m/>
    <m/>
    <n v="0"/>
  </r>
  <r>
    <x v="93"/>
    <x v="10"/>
    <n v="1"/>
    <n v="0"/>
    <n v="1"/>
    <n v="0"/>
    <n v="5.5"/>
    <n v="5"/>
    <n v="3"/>
    <x v="6"/>
    <n v="85"/>
    <n v="85"/>
    <n v="180"/>
    <n v="180"/>
    <x v="5"/>
    <m/>
    <m/>
    <m/>
    <n v="0"/>
  </r>
  <r>
    <x v="93"/>
    <x v="10"/>
    <n v="1"/>
    <n v="0"/>
    <n v="1"/>
    <n v="0"/>
    <n v="6"/>
    <n v="5.5"/>
    <n v="2"/>
    <x v="7"/>
    <n v="100"/>
    <n v="100"/>
    <n v="180"/>
    <n v="180"/>
    <x v="5"/>
    <m/>
    <m/>
    <m/>
    <n v="0"/>
  </r>
  <r>
    <x v="93"/>
    <x v="10"/>
    <n v="1"/>
    <n v="0"/>
    <n v="1"/>
    <n v="0"/>
    <n v="5.5"/>
    <n v="6"/>
    <n v="5"/>
    <x v="3"/>
    <n v="85"/>
    <n v="85"/>
    <n v="180"/>
    <n v="180"/>
    <x v="5"/>
    <m/>
    <m/>
    <m/>
    <n v="0"/>
  </r>
  <r>
    <x v="93"/>
    <x v="10"/>
    <n v="1"/>
    <n v="0"/>
    <n v="1"/>
    <n v="0"/>
    <n v="6.5"/>
    <n v="6.5"/>
    <n v="5"/>
    <x v="3"/>
    <n v="90"/>
    <n v="90"/>
    <n v="300"/>
    <n v="300"/>
    <x v="5"/>
    <m/>
    <m/>
    <m/>
    <n v="0"/>
  </r>
  <r>
    <x v="93"/>
    <x v="1"/>
    <n v="1"/>
    <n v="0"/>
    <n v="1"/>
    <n v="0"/>
    <n v="6"/>
    <n v="7.5"/>
    <n v="10"/>
    <x v="2"/>
    <m/>
    <n v="36"/>
    <n v="90"/>
    <n v="90"/>
    <x v="5"/>
    <m/>
    <m/>
    <m/>
    <n v="0"/>
  </r>
  <r>
    <x v="93"/>
    <x v="1"/>
    <n v="1"/>
    <n v="0"/>
    <n v="1"/>
    <n v="0"/>
    <n v="7"/>
    <n v="7"/>
    <n v="8"/>
    <x v="1"/>
    <m/>
    <n v="29"/>
    <n v="90"/>
    <n v="90"/>
    <x v="5"/>
    <m/>
    <m/>
    <m/>
    <n v="0"/>
  </r>
  <r>
    <x v="93"/>
    <x v="1"/>
    <n v="1"/>
    <n v="0"/>
    <n v="1"/>
    <n v="0"/>
    <n v="7"/>
    <n v="7"/>
    <n v="8"/>
    <x v="1"/>
    <m/>
    <n v="29"/>
    <n v="120"/>
    <n v="120"/>
    <x v="5"/>
    <m/>
    <m/>
    <m/>
    <n v="0"/>
  </r>
  <r>
    <x v="93"/>
    <x v="11"/>
    <n v="1"/>
    <n v="0"/>
    <n v="1"/>
    <n v="0"/>
    <n v="6"/>
    <n v="5"/>
    <n v="10"/>
    <x v="2"/>
    <m/>
    <n v="40"/>
    <n v="10"/>
    <n v="10"/>
    <x v="5"/>
    <s v="SUPER7"/>
    <m/>
    <m/>
    <n v="0"/>
  </r>
  <r>
    <x v="93"/>
    <x v="18"/>
    <n v="1"/>
    <n v="0"/>
    <n v="1"/>
    <n v="0"/>
    <n v="6"/>
    <n v="5"/>
    <n v="10"/>
    <x v="2"/>
    <m/>
    <n v="30"/>
    <n v="120"/>
    <n v="120"/>
    <x v="5"/>
    <s v="SUPER7"/>
    <m/>
    <m/>
    <n v="0"/>
  </r>
  <r>
    <x v="93"/>
    <x v="11"/>
    <n v="1"/>
    <n v="0"/>
    <n v="1"/>
    <n v="0"/>
    <n v="6"/>
    <n v="5"/>
    <n v="10"/>
    <x v="2"/>
    <m/>
    <n v="40"/>
    <n v="10"/>
    <n v="10"/>
    <x v="5"/>
    <s v="SUPER7"/>
    <m/>
    <m/>
    <n v="0"/>
  </r>
  <r>
    <x v="93"/>
    <x v="18"/>
    <n v="1"/>
    <n v="0"/>
    <n v="1"/>
    <n v="0"/>
    <n v="6"/>
    <n v="6"/>
    <n v="10"/>
    <x v="2"/>
    <m/>
    <n v="30"/>
    <n v="120"/>
    <n v="120"/>
    <x v="5"/>
    <s v="SUPER7"/>
    <m/>
    <m/>
    <n v="0"/>
  </r>
  <r>
    <x v="93"/>
    <x v="11"/>
    <n v="1"/>
    <n v="0"/>
    <n v="1"/>
    <n v="0"/>
    <n v="7"/>
    <n v="7"/>
    <n v="10"/>
    <x v="2"/>
    <m/>
    <n v="50"/>
    <n v="10"/>
    <n v="10"/>
    <x v="5"/>
    <s v="SUPER7"/>
    <m/>
    <m/>
    <n v="0"/>
  </r>
  <r>
    <x v="93"/>
    <x v="18"/>
    <n v="1"/>
    <n v="0"/>
    <n v="1"/>
    <n v="0"/>
    <n v="7"/>
    <n v="7"/>
    <n v="10"/>
    <x v="2"/>
    <m/>
    <n v="35"/>
    <n v="120"/>
    <n v="120"/>
    <x v="5"/>
    <s v="SUPER7"/>
    <m/>
    <m/>
    <n v="0"/>
  </r>
  <r>
    <x v="93"/>
    <x v="38"/>
    <n v="1"/>
    <n v="0"/>
    <n v="1"/>
    <n v="0"/>
    <n v="6"/>
    <n v="6"/>
    <n v="10"/>
    <x v="2"/>
    <m/>
    <n v="43"/>
    <n v="10"/>
    <n v="10"/>
    <x v="5"/>
    <s v="SUPER7"/>
    <m/>
    <m/>
    <n v="0"/>
  </r>
  <r>
    <x v="93"/>
    <x v="39"/>
    <n v="1"/>
    <n v="0"/>
    <n v="1"/>
    <n v="0"/>
    <n v="6"/>
    <n v="6"/>
    <n v="10"/>
    <x v="2"/>
    <m/>
    <n v="70"/>
    <n v="120"/>
    <n v="120"/>
    <x v="5"/>
    <s v="SUPER7"/>
    <m/>
    <m/>
    <n v="0"/>
  </r>
  <r>
    <x v="93"/>
    <x v="38"/>
    <n v="1"/>
    <n v="0"/>
    <n v="1"/>
    <n v="0"/>
    <n v="7"/>
    <n v="7"/>
    <n v="10"/>
    <x v="2"/>
    <m/>
    <n v="43"/>
    <n v="10"/>
    <n v="10"/>
    <x v="5"/>
    <s v="SUPER7"/>
    <m/>
    <m/>
    <n v="0"/>
  </r>
  <r>
    <x v="93"/>
    <x v="39"/>
    <n v="1"/>
    <n v="0"/>
    <n v="1"/>
    <n v="0"/>
    <n v="7"/>
    <n v="7"/>
    <n v="10"/>
    <x v="2"/>
    <m/>
    <n v="70"/>
    <n v="120"/>
    <n v="120"/>
    <x v="5"/>
    <s v="SUPER7"/>
    <m/>
    <m/>
    <n v="0"/>
  </r>
  <r>
    <x v="93"/>
    <x v="38"/>
    <n v="1"/>
    <n v="0"/>
    <n v="1"/>
    <n v="0"/>
    <n v="8"/>
    <n v="8"/>
    <n v="10"/>
    <x v="2"/>
    <m/>
    <n v="43"/>
    <n v="10"/>
    <n v="10"/>
    <x v="5"/>
    <s v="SUPER7"/>
    <m/>
    <m/>
    <n v="0"/>
  </r>
  <r>
    <x v="93"/>
    <x v="39"/>
    <n v="1"/>
    <n v="0"/>
    <n v="1"/>
    <n v="0"/>
    <n v="8"/>
    <n v="8"/>
    <n v="10"/>
    <x v="2"/>
    <m/>
    <n v="70"/>
    <n v="1"/>
    <n v="1"/>
    <x v="5"/>
    <s v="SUPER7"/>
    <m/>
    <m/>
    <n v="0"/>
  </r>
  <r>
    <x v="94"/>
    <x v="0"/>
    <n v="1"/>
    <n v="0"/>
    <n v="1"/>
    <n v="0"/>
    <n v="5"/>
    <n v="5"/>
    <n v="5"/>
    <x v="3"/>
    <n v="30"/>
    <n v="30"/>
    <n v="90"/>
    <n v="90"/>
    <x v="5"/>
    <m/>
    <m/>
    <m/>
    <n v="0"/>
  </r>
  <r>
    <x v="94"/>
    <x v="0"/>
    <n v="1"/>
    <n v="0"/>
    <n v="1"/>
    <n v="0"/>
    <n v="5"/>
    <n v="5"/>
    <n v="4"/>
    <x v="8"/>
    <n v="40"/>
    <n v="40"/>
    <n v="120"/>
    <n v="120"/>
    <x v="5"/>
    <m/>
    <m/>
    <m/>
    <n v="0"/>
  </r>
  <r>
    <x v="94"/>
    <x v="0"/>
    <n v="1"/>
    <n v="0"/>
    <n v="1"/>
    <n v="0"/>
    <n v="5"/>
    <n v="5"/>
    <n v="3"/>
    <x v="6"/>
    <n v="50"/>
    <n v="50"/>
    <n v="180"/>
    <n v="180"/>
    <x v="5"/>
    <m/>
    <m/>
    <m/>
    <n v="0"/>
  </r>
  <r>
    <x v="94"/>
    <x v="0"/>
    <n v="1"/>
    <n v="0"/>
    <n v="1"/>
    <n v="0"/>
    <n v="5.5"/>
    <n v="5"/>
    <n v="2"/>
    <x v="7"/>
    <n v="52.5"/>
    <n v="52.5"/>
    <n v="180"/>
    <n v="180"/>
    <x v="5"/>
    <m/>
    <m/>
    <m/>
    <n v="0"/>
  </r>
  <r>
    <x v="94"/>
    <x v="0"/>
    <n v="1"/>
    <n v="0"/>
    <n v="1"/>
    <n v="0"/>
    <n v="6.5"/>
    <n v="6"/>
    <n v="1"/>
    <x v="9"/>
    <n v="57.5"/>
    <n v="57.5"/>
    <n v="180"/>
    <n v="180"/>
    <x v="5"/>
    <m/>
    <m/>
    <m/>
    <n v="0"/>
  </r>
  <r>
    <x v="94"/>
    <x v="0"/>
    <n v="1"/>
    <n v="0"/>
    <n v="1"/>
    <n v="0"/>
    <n v="6"/>
    <n v="5"/>
    <n v="6"/>
    <x v="5"/>
    <n v="40"/>
    <n v="40"/>
    <n v="180"/>
    <n v="180"/>
    <x v="5"/>
    <m/>
    <m/>
    <m/>
    <n v="0"/>
  </r>
  <r>
    <x v="94"/>
    <x v="0"/>
    <n v="1"/>
    <n v="0"/>
    <n v="1"/>
    <n v="0"/>
    <n v="6.5"/>
    <n v="6.5"/>
    <n v="3"/>
    <x v="6"/>
    <m/>
    <n v="55"/>
    <n v="300"/>
    <n v="300"/>
    <x v="5"/>
    <m/>
    <m/>
    <m/>
    <n v="0"/>
  </r>
  <r>
    <x v="94"/>
    <x v="20"/>
    <n v="1"/>
    <n v="0"/>
    <n v="1"/>
    <n v="0"/>
    <n v="6"/>
    <n v="6"/>
    <n v="12"/>
    <x v="0"/>
    <m/>
    <n v="39"/>
    <n v="90"/>
    <n v="90"/>
    <x v="5"/>
    <m/>
    <m/>
    <m/>
    <n v="0"/>
  </r>
  <r>
    <x v="94"/>
    <x v="20"/>
    <n v="1"/>
    <n v="0"/>
    <n v="1"/>
    <n v="0"/>
    <n v="7"/>
    <n v="7"/>
    <n v="10"/>
    <x v="2"/>
    <m/>
    <n v="41.3"/>
    <n v="90"/>
    <n v="90"/>
    <x v="5"/>
    <m/>
    <m/>
    <m/>
    <n v="0"/>
  </r>
  <r>
    <x v="94"/>
    <x v="20"/>
    <n v="1"/>
    <n v="0"/>
    <n v="1"/>
    <n v="0"/>
    <n v="8"/>
    <n v="8"/>
    <n v="8"/>
    <x v="1"/>
    <m/>
    <n v="45"/>
    <n v="120"/>
    <n v="120"/>
    <x v="5"/>
    <m/>
    <m/>
    <m/>
    <n v="0"/>
  </r>
  <r>
    <x v="94"/>
    <x v="40"/>
    <n v="1"/>
    <n v="0"/>
    <n v="1"/>
    <n v="0"/>
    <n v="6"/>
    <n v="6"/>
    <n v="10"/>
    <x v="2"/>
    <m/>
    <n v="6.8"/>
    <n v="10"/>
    <n v="10"/>
    <x v="5"/>
    <s v="SUPER7"/>
    <m/>
    <m/>
    <n v="0"/>
  </r>
  <r>
    <x v="94"/>
    <x v="41"/>
    <n v="1"/>
    <n v="0"/>
    <n v="1"/>
    <n v="0"/>
    <n v="6"/>
    <n v="6"/>
    <n v="10"/>
    <x v="2"/>
    <m/>
    <n v="9"/>
    <n v="120"/>
    <n v="120"/>
    <x v="5"/>
    <s v="SUPER7"/>
    <m/>
    <m/>
    <n v="0"/>
  </r>
  <r>
    <x v="94"/>
    <x v="40"/>
    <n v="1"/>
    <n v="0"/>
    <n v="1"/>
    <n v="0"/>
    <n v="7"/>
    <n v="7"/>
    <n v="10"/>
    <x v="2"/>
    <m/>
    <n v="6.8"/>
    <n v="10"/>
    <n v="10"/>
    <x v="5"/>
    <s v="SUPER7"/>
    <m/>
    <m/>
    <n v="0"/>
  </r>
  <r>
    <x v="94"/>
    <x v="41"/>
    <n v="1"/>
    <n v="0"/>
    <n v="1"/>
    <n v="0"/>
    <n v="7"/>
    <n v="7"/>
    <n v="10"/>
    <x v="2"/>
    <m/>
    <n v="9"/>
    <n v="120"/>
    <n v="120"/>
    <x v="5"/>
    <s v="SUPER7"/>
    <m/>
    <m/>
    <n v="0"/>
  </r>
  <r>
    <x v="94"/>
    <x v="40"/>
    <n v="1"/>
    <n v="0"/>
    <n v="1"/>
    <n v="0"/>
    <n v="8"/>
    <n v="8"/>
    <n v="10"/>
    <x v="2"/>
    <m/>
    <n v="6.8"/>
    <n v="10"/>
    <n v="10"/>
    <x v="5"/>
    <s v="SUPER7"/>
    <m/>
    <m/>
    <n v="0"/>
  </r>
  <r>
    <x v="94"/>
    <x v="41"/>
    <n v="1"/>
    <n v="0"/>
    <n v="1"/>
    <n v="0"/>
    <n v="8"/>
    <n v="8"/>
    <n v="10"/>
    <x v="2"/>
    <m/>
    <n v="9"/>
    <n v="120"/>
    <n v="120"/>
    <x v="5"/>
    <s v="SUPER7"/>
    <m/>
    <m/>
    <n v="0"/>
  </r>
  <r>
    <x v="94"/>
    <x v="36"/>
    <n v="1"/>
    <n v="0"/>
    <n v="1"/>
    <n v="0"/>
    <n v="6"/>
    <n v="7"/>
    <n v="10"/>
    <x v="2"/>
    <m/>
    <n v="39"/>
    <n v="10"/>
    <n v="10"/>
    <x v="5"/>
    <s v="SUPER7"/>
    <m/>
    <m/>
    <n v="0"/>
  </r>
  <r>
    <x v="94"/>
    <x v="37"/>
    <n v="1"/>
    <n v="0"/>
    <n v="1"/>
    <n v="0"/>
    <n v="6"/>
    <n v="7"/>
    <n v="10"/>
    <x v="2"/>
    <m/>
    <n v="39"/>
    <n v="120"/>
    <n v="120"/>
    <x v="5"/>
    <s v="SUPER7"/>
    <m/>
    <m/>
    <n v="0"/>
  </r>
  <r>
    <x v="94"/>
    <x v="36"/>
    <n v="1"/>
    <n v="0"/>
    <n v="1"/>
    <n v="0"/>
    <n v="7"/>
    <n v="8"/>
    <n v="10"/>
    <x v="2"/>
    <m/>
    <n v="39"/>
    <n v="10"/>
    <n v="10"/>
    <x v="5"/>
    <s v="SUPER7"/>
    <m/>
    <m/>
    <n v="0"/>
  </r>
  <r>
    <x v="94"/>
    <x v="37"/>
    <n v="1"/>
    <n v="0"/>
    <n v="1"/>
    <n v="0"/>
    <n v="7"/>
    <n v="8"/>
    <n v="10"/>
    <x v="2"/>
    <m/>
    <n v="39"/>
    <n v="120"/>
    <n v="120"/>
    <x v="5"/>
    <s v="SUPER7"/>
    <m/>
    <m/>
    <n v="0"/>
  </r>
  <r>
    <x v="94"/>
    <x v="36"/>
    <n v="1"/>
    <n v="0"/>
    <n v="1"/>
    <n v="0"/>
    <n v="8"/>
    <n v="8.5"/>
    <n v="10"/>
    <x v="2"/>
    <m/>
    <n v="39"/>
    <n v="10"/>
    <n v="10"/>
    <x v="5"/>
    <s v="SUPER7"/>
    <m/>
    <m/>
    <n v="0"/>
  </r>
  <r>
    <x v="94"/>
    <x v="37"/>
    <n v="1"/>
    <n v="0"/>
    <n v="1"/>
    <n v="0"/>
    <n v="8"/>
    <n v="8.5"/>
    <n v="10"/>
    <x v="2"/>
    <m/>
    <n v="38"/>
    <n v="120"/>
    <n v="120"/>
    <x v="5"/>
    <s v="SUPER7"/>
    <m/>
    <m/>
    <n v="0"/>
  </r>
  <r>
    <x v="94"/>
    <x v="42"/>
    <n v="1"/>
    <n v="0"/>
    <n v="1"/>
    <n v="0"/>
    <n v="6"/>
    <n v="7"/>
    <n v="10"/>
    <x v="2"/>
    <m/>
    <n v="6"/>
    <n v="90"/>
    <n v="90"/>
    <x v="5"/>
    <m/>
    <m/>
    <m/>
    <n v="0"/>
  </r>
  <r>
    <x v="94"/>
    <x v="42"/>
    <n v="1"/>
    <n v="0"/>
    <n v="1"/>
    <n v="0"/>
    <n v="7"/>
    <n v="7.5"/>
    <n v="10"/>
    <x v="2"/>
    <m/>
    <n v="6"/>
    <n v="90"/>
    <n v="90"/>
    <x v="5"/>
    <m/>
    <m/>
    <m/>
    <n v="0"/>
  </r>
  <r>
    <x v="94"/>
    <x v="42"/>
    <n v="1"/>
    <n v="0"/>
    <n v="1"/>
    <n v="0"/>
    <n v="8"/>
    <n v="8"/>
    <n v="10"/>
    <x v="2"/>
    <m/>
    <n v="6"/>
    <n v="90"/>
    <n v="90"/>
    <x v="5"/>
    <m/>
    <m/>
    <m/>
    <n v="0"/>
  </r>
  <r>
    <x v="94"/>
    <x v="42"/>
    <n v="1"/>
    <n v="0"/>
    <n v="1"/>
    <n v="0"/>
    <n v="9"/>
    <n v="9"/>
    <n v="10"/>
    <x v="2"/>
    <m/>
    <n v="6"/>
    <n v="1"/>
    <n v="1"/>
    <x v="5"/>
    <m/>
    <m/>
    <m/>
    <n v="0"/>
  </r>
  <r>
    <x v="95"/>
    <x v="4"/>
    <n v="1"/>
    <n v="0"/>
    <n v="1"/>
    <n v="0"/>
    <n v="5"/>
    <n v="5"/>
    <n v="10"/>
    <x v="2"/>
    <n v="50"/>
    <n v="50"/>
    <n v="120"/>
    <n v="120"/>
    <x v="5"/>
    <s v="RDL"/>
    <m/>
    <m/>
    <n v="0"/>
  </r>
  <r>
    <x v="95"/>
    <x v="4"/>
    <n v="1"/>
    <n v="0"/>
    <n v="1"/>
    <n v="0"/>
    <n v="5.5"/>
    <n v="6"/>
    <n v="8"/>
    <x v="1"/>
    <n v="60"/>
    <n v="60"/>
    <n v="120"/>
    <n v="120"/>
    <x v="5"/>
    <s v="RDL"/>
    <m/>
    <m/>
    <n v="0"/>
  </r>
  <r>
    <x v="95"/>
    <x v="4"/>
    <n v="1"/>
    <n v="0"/>
    <n v="1"/>
    <n v="0"/>
    <n v="6"/>
    <n v="6.5"/>
    <n v="7"/>
    <x v="10"/>
    <n v="70"/>
    <n v="70"/>
    <n v="120"/>
    <n v="120"/>
    <x v="5"/>
    <s v="RDL"/>
    <m/>
    <m/>
    <n v="0"/>
  </r>
  <r>
    <x v="95"/>
    <x v="4"/>
    <n v="1"/>
    <n v="0"/>
    <n v="1"/>
    <n v="0"/>
    <n v="6.5"/>
    <n v="6.5"/>
    <n v="5"/>
    <x v="3"/>
    <n v="80"/>
    <n v="80"/>
    <n v="120"/>
    <n v="120"/>
    <x v="5"/>
    <s v="RDL"/>
    <m/>
    <m/>
    <n v="0"/>
  </r>
  <r>
    <x v="95"/>
    <x v="4"/>
    <n v="1"/>
    <n v="0"/>
    <n v="1"/>
    <n v="0"/>
    <n v="7"/>
    <n v="7"/>
    <n v="5"/>
    <x v="3"/>
    <n v="80"/>
    <n v="80"/>
    <n v="120"/>
    <n v="120"/>
    <x v="5"/>
    <s v="RDL"/>
    <m/>
    <m/>
    <n v="0"/>
  </r>
  <r>
    <x v="95"/>
    <x v="0"/>
    <n v="1"/>
    <n v="0"/>
    <n v="1"/>
    <n v="0"/>
    <n v="5"/>
    <n v="5"/>
    <n v="3"/>
    <x v="6"/>
    <n v="30"/>
    <n v="30"/>
    <n v="120"/>
    <n v="120"/>
    <x v="5"/>
    <m/>
    <m/>
    <m/>
    <n v="0"/>
  </r>
  <r>
    <x v="95"/>
    <x v="0"/>
    <n v="1"/>
    <n v="0"/>
    <n v="1"/>
    <n v="0"/>
    <n v="5"/>
    <n v="5"/>
    <n v="3"/>
    <x v="6"/>
    <n v="40"/>
    <n v="40"/>
    <n v="120"/>
    <n v="120"/>
    <x v="5"/>
    <m/>
    <m/>
    <m/>
    <n v="0"/>
  </r>
  <r>
    <x v="95"/>
    <x v="0"/>
    <n v="1"/>
    <n v="0"/>
    <n v="1"/>
    <n v="0"/>
    <n v="5"/>
    <n v="5.5"/>
    <n v="3"/>
    <x v="6"/>
    <n v="50"/>
    <n v="50"/>
    <n v="180"/>
    <n v="180"/>
    <x v="5"/>
    <m/>
    <m/>
    <m/>
    <n v="0"/>
  </r>
  <r>
    <x v="95"/>
    <x v="0"/>
    <n v="1"/>
    <n v="0"/>
    <n v="1"/>
    <n v="0"/>
    <n v="5.5"/>
    <n v="6"/>
    <n v="3"/>
    <x v="6"/>
    <n v="55"/>
    <n v="55"/>
    <n v="180"/>
    <n v="180"/>
    <x v="5"/>
    <m/>
    <m/>
    <m/>
    <n v="0"/>
  </r>
  <r>
    <x v="95"/>
    <x v="0"/>
    <n v="1"/>
    <n v="0"/>
    <n v="1"/>
    <n v="0"/>
    <n v="6"/>
    <n v="7"/>
    <n v="3"/>
    <x v="6"/>
    <n v="55"/>
    <n v="55"/>
    <n v="180"/>
    <n v="180"/>
    <x v="5"/>
    <m/>
    <m/>
    <m/>
    <n v="0"/>
  </r>
  <r>
    <x v="95"/>
    <x v="14"/>
    <n v="1"/>
    <n v="0"/>
    <n v="1"/>
    <n v="0"/>
    <n v="6"/>
    <n v="6"/>
    <n v="10"/>
    <x v="2"/>
    <m/>
    <n v="0"/>
    <n v="120"/>
    <n v="120"/>
    <x v="5"/>
    <m/>
    <m/>
    <m/>
    <n v="0"/>
  </r>
  <r>
    <x v="95"/>
    <x v="14"/>
    <n v="1"/>
    <n v="0"/>
    <n v="1"/>
    <n v="0"/>
    <n v="7"/>
    <n v="7"/>
    <n v="10"/>
    <x v="2"/>
    <m/>
    <n v="0"/>
    <n v="120"/>
    <n v="120"/>
    <x v="5"/>
    <m/>
    <m/>
    <m/>
    <n v="0"/>
  </r>
  <r>
    <x v="95"/>
    <x v="14"/>
    <n v="1"/>
    <n v="0"/>
    <n v="1"/>
    <n v="0"/>
    <n v="8"/>
    <n v="8"/>
    <n v="10"/>
    <x v="2"/>
    <m/>
    <n v="0"/>
    <n v="120"/>
    <n v="120"/>
    <x v="5"/>
    <m/>
    <m/>
    <m/>
    <n v="0"/>
  </r>
  <r>
    <x v="95"/>
    <x v="7"/>
    <n v="1"/>
    <n v="0"/>
    <n v="1"/>
    <n v="0"/>
    <n v="6"/>
    <n v="6"/>
    <n v="8"/>
    <x v="1"/>
    <m/>
    <n v="0"/>
    <n v="120"/>
    <n v="120"/>
    <x v="5"/>
    <m/>
    <m/>
    <m/>
    <n v="0"/>
  </r>
  <r>
    <x v="95"/>
    <x v="7"/>
    <n v="1"/>
    <n v="0"/>
    <n v="1"/>
    <n v="0"/>
    <n v="6"/>
    <n v="6"/>
    <n v="8"/>
    <x v="1"/>
    <m/>
    <n v="0"/>
    <n v="120"/>
    <n v="120"/>
    <x v="5"/>
    <m/>
    <m/>
    <m/>
    <n v="0"/>
  </r>
  <r>
    <x v="95"/>
    <x v="7"/>
    <n v="1"/>
    <n v="0"/>
    <n v="1"/>
    <n v="0"/>
    <n v="6"/>
    <n v="6"/>
    <n v="8"/>
    <x v="1"/>
    <m/>
    <n v="0"/>
    <n v="120"/>
    <n v="120"/>
    <x v="5"/>
    <m/>
    <m/>
    <m/>
    <n v="0"/>
  </r>
  <r>
    <x v="95"/>
    <x v="43"/>
    <n v="1"/>
    <n v="0"/>
    <n v="1"/>
    <n v="0"/>
    <n v="6"/>
    <n v="6"/>
    <n v="8"/>
    <x v="1"/>
    <m/>
    <n v="0"/>
    <n v="120"/>
    <n v="120"/>
    <x v="5"/>
    <m/>
    <m/>
    <m/>
    <n v="0"/>
  </r>
  <r>
    <x v="95"/>
    <x v="43"/>
    <n v="1"/>
    <n v="0"/>
    <n v="1"/>
    <n v="0"/>
    <n v="6"/>
    <n v="6"/>
    <n v="8"/>
    <x v="1"/>
    <m/>
    <n v="0"/>
    <n v="120"/>
    <n v="120"/>
    <x v="5"/>
    <m/>
    <m/>
    <m/>
    <n v="0"/>
  </r>
  <r>
    <x v="95"/>
    <x v="43"/>
    <n v="1"/>
    <n v="0"/>
    <n v="1"/>
    <n v="0"/>
    <n v="6"/>
    <n v="6"/>
    <n v="8"/>
    <x v="1"/>
    <m/>
    <n v="0"/>
    <n v="1"/>
    <n v="1"/>
    <x v="5"/>
    <m/>
    <m/>
    <m/>
    <n v="0"/>
  </r>
  <r>
    <x v="96"/>
    <x v="4"/>
    <n v="1"/>
    <n v="0"/>
    <n v="1"/>
    <n v="0"/>
    <n v="5"/>
    <n v="5"/>
    <n v="5"/>
    <x v="3"/>
    <n v="60"/>
    <n v="60"/>
    <n v="90"/>
    <n v="90"/>
    <x v="5"/>
    <m/>
    <m/>
    <m/>
    <n v="0"/>
  </r>
  <r>
    <x v="96"/>
    <x v="4"/>
    <n v="1"/>
    <n v="0"/>
    <n v="1"/>
    <n v="0"/>
    <n v="5"/>
    <n v="5"/>
    <n v="4"/>
    <x v="8"/>
    <n v="85"/>
    <n v="85"/>
    <n v="120"/>
    <n v="120"/>
    <x v="5"/>
    <m/>
    <m/>
    <m/>
    <n v="0"/>
  </r>
  <r>
    <x v="96"/>
    <x v="4"/>
    <n v="1"/>
    <n v="0"/>
    <n v="1"/>
    <n v="0"/>
    <n v="5"/>
    <n v="5"/>
    <n v="3"/>
    <x v="6"/>
    <n v="105"/>
    <n v="105"/>
    <n v="180"/>
    <n v="180"/>
    <x v="5"/>
    <m/>
    <m/>
    <m/>
    <n v="0"/>
  </r>
  <r>
    <x v="96"/>
    <x v="4"/>
    <n v="1"/>
    <n v="0"/>
    <n v="1"/>
    <n v="0"/>
    <n v="5.5"/>
    <n v="5.5"/>
    <n v="2"/>
    <x v="7"/>
    <n v="115"/>
    <n v="115"/>
    <n v="180"/>
    <n v="180"/>
    <x v="5"/>
    <m/>
    <m/>
    <m/>
    <n v="0"/>
  </r>
  <r>
    <x v="96"/>
    <x v="4"/>
    <n v="1"/>
    <n v="0"/>
    <n v="1"/>
    <n v="0"/>
    <n v="6"/>
    <n v="6"/>
    <n v="1"/>
    <x v="9"/>
    <n v="125"/>
    <n v="125"/>
    <n v="180"/>
    <n v="180"/>
    <x v="5"/>
    <m/>
    <m/>
    <m/>
    <n v="0"/>
  </r>
  <r>
    <x v="96"/>
    <x v="4"/>
    <n v="1"/>
    <n v="0"/>
    <n v="1"/>
    <n v="0"/>
    <n v="5.5"/>
    <n v="5"/>
    <n v="6"/>
    <x v="5"/>
    <n v="90"/>
    <n v="90"/>
    <n v="180"/>
    <n v="180"/>
    <x v="5"/>
    <m/>
    <m/>
    <m/>
    <n v="0"/>
  </r>
  <r>
    <x v="96"/>
    <x v="10"/>
    <n v="2"/>
    <n v="2"/>
    <n v="2"/>
    <n v="0"/>
    <n v="5"/>
    <n v="5"/>
    <n v="2"/>
    <x v="7"/>
    <n v="40"/>
    <n v="40"/>
    <n v="90"/>
    <n v="90"/>
    <x v="5"/>
    <s v="Pausé / TEMPO"/>
    <m/>
    <m/>
    <n v="0"/>
  </r>
  <r>
    <x v="96"/>
    <x v="10"/>
    <n v="2"/>
    <n v="2"/>
    <n v="2"/>
    <n v="0"/>
    <n v="5"/>
    <n v="5"/>
    <n v="2"/>
    <x v="7"/>
    <n v="60"/>
    <n v="60"/>
    <n v="120"/>
    <n v="120"/>
    <x v="5"/>
    <s v="Pausé / TEMPO"/>
    <m/>
    <m/>
    <n v="0"/>
  </r>
  <r>
    <x v="96"/>
    <x v="10"/>
    <n v="2"/>
    <n v="2"/>
    <n v="2"/>
    <n v="0"/>
    <n v="5.5"/>
    <n v="5"/>
    <n v="2"/>
    <x v="7"/>
    <n v="70"/>
    <n v="70"/>
    <n v="180"/>
    <n v="180"/>
    <x v="5"/>
    <s v="Pausé / TEMPO"/>
    <m/>
    <m/>
    <n v="0"/>
  </r>
  <r>
    <x v="96"/>
    <x v="10"/>
    <n v="2"/>
    <n v="2"/>
    <n v="2"/>
    <n v="0"/>
    <n v="6"/>
    <n v="5.5"/>
    <n v="2"/>
    <x v="7"/>
    <n v="80"/>
    <n v="80"/>
    <n v="180"/>
    <n v="180"/>
    <x v="5"/>
    <s v="Pausé / TEMPO"/>
    <m/>
    <m/>
    <n v="0"/>
  </r>
  <r>
    <x v="96"/>
    <x v="10"/>
    <n v="2"/>
    <n v="2"/>
    <n v="2"/>
    <n v="0"/>
    <n v="7"/>
    <n v="6"/>
    <n v="2"/>
    <x v="7"/>
    <n v="90"/>
    <n v="90"/>
    <n v="180"/>
    <n v="180"/>
    <x v="5"/>
    <s v="Pausé / TEMPO"/>
    <m/>
    <m/>
    <n v="0"/>
  </r>
  <r>
    <x v="96"/>
    <x v="0"/>
    <n v="1"/>
    <n v="2"/>
    <n v="1"/>
    <n v="0"/>
    <n v="5"/>
    <n v="5"/>
    <n v="2"/>
    <x v="7"/>
    <n v="30"/>
    <n v="30"/>
    <n v="90"/>
    <n v="90"/>
    <x v="5"/>
    <s v="Pausé / TEMPO"/>
    <m/>
    <m/>
    <n v="0"/>
  </r>
  <r>
    <x v="96"/>
    <x v="0"/>
    <n v="1"/>
    <n v="2"/>
    <n v="1"/>
    <n v="0"/>
    <n v="5"/>
    <n v="5"/>
    <n v="2"/>
    <x v="7"/>
    <n v="40"/>
    <n v="40"/>
    <n v="120"/>
    <n v="120"/>
    <x v="5"/>
    <s v="Pausé / TEMPO"/>
    <m/>
    <m/>
    <n v="0"/>
  </r>
  <r>
    <x v="96"/>
    <x v="0"/>
    <n v="1"/>
    <n v="2"/>
    <n v="1"/>
    <n v="0"/>
    <n v="5"/>
    <n v="5"/>
    <n v="2"/>
    <x v="7"/>
    <n v="45"/>
    <n v="45"/>
    <n v="180"/>
    <n v="180"/>
    <x v="5"/>
    <s v="Pausé / TEMPO"/>
    <m/>
    <m/>
    <n v="0"/>
  </r>
  <r>
    <x v="96"/>
    <x v="0"/>
    <n v="1"/>
    <n v="2"/>
    <n v="1"/>
    <n v="0"/>
    <n v="5.5"/>
    <n v="5.5"/>
    <n v="2"/>
    <x v="7"/>
    <n v="50"/>
    <n v="50"/>
    <n v="180"/>
    <n v="180"/>
    <x v="5"/>
    <s v="Pausé / TEMPO"/>
    <m/>
    <m/>
    <n v="0"/>
  </r>
  <r>
    <x v="96"/>
    <x v="0"/>
    <n v="1"/>
    <n v="2"/>
    <n v="1"/>
    <n v="0"/>
    <n v="6.5"/>
    <n v="6"/>
    <n v="2"/>
    <x v="7"/>
    <n v="50"/>
    <n v="50"/>
    <n v="1"/>
    <n v="1"/>
    <x v="5"/>
    <s v="Pausé / TEMPO"/>
    <m/>
    <m/>
    <n v="0"/>
  </r>
  <r>
    <x v="97"/>
    <x v="10"/>
    <n v="1"/>
    <n v="0"/>
    <n v="1"/>
    <n v="0"/>
    <n v="5"/>
    <n v="5"/>
    <n v="5"/>
    <x v="3"/>
    <n v="60"/>
    <n v="60"/>
    <n v="90"/>
    <n v="90"/>
    <x v="5"/>
    <m/>
    <m/>
    <m/>
    <n v="0"/>
  </r>
  <r>
    <x v="97"/>
    <x v="10"/>
    <n v="1"/>
    <n v="0"/>
    <n v="1"/>
    <n v="0"/>
    <n v="5"/>
    <n v="5"/>
    <n v="4"/>
    <x v="8"/>
    <n v="80"/>
    <n v="80"/>
    <n v="180"/>
    <n v="180"/>
    <x v="5"/>
    <m/>
    <m/>
    <m/>
    <n v="0"/>
  </r>
  <r>
    <x v="97"/>
    <x v="10"/>
    <n v="1"/>
    <n v="0"/>
    <n v="1"/>
    <n v="0"/>
    <n v="5.5"/>
    <n v="6"/>
    <n v="3"/>
    <x v="6"/>
    <n v="95"/>
    <n v="95"/>
    <n v="300"/>
    <n v="300"/>
    <x v="5"/>
    <m/>
    <m/>
    <m/>
    <n v="0"/>
  </r>
  <r>
    <x v="97"/>
    <x v="10"/>
    <n v="1"/>
    <n v="0"/>
    <n v="1"/>
    <n v="0"/>
    <n v="6.5"/>
    <n v="6.5"/>
    <n v="2"/>
    <x v="7"/>
    <n v="110"/>
    <n v="110"/>
    <n v="180"/>
    <n v="180"/>
    <x v="5"/>
    <m/>
    <m/>
    <m/>
    <n v="0"/>
  </r>
  <r>
    <x v="97"/>
    <x v="10"/>
    <n v="1"/>
    <n v="0"/>
    <n v="1"/>
    <n v="0"/>
    <n v="6"/>
    <n v="6.5"/>
    <n v="5"/>
    <x v="3"/>
    <n v="95"/>
    <n v="95"/>
    <n v="180"/>
    <n v="180"/>
    <x v="5"/>
    <m/>
    <m/>
    <m/>
    <n v="0"/>
  </r>
  <r>
    <x v="97"/>
    <x v="10"/>
    <n v="1"/>
    <n v="0"/>
    <n v="1"/>
    <n v="0"/>
    <n v="7"/>
    <n v="7"/>
    <n v="5"/>
    <x v="3"/>
    <n v="100"/>
    <n v="100"/>
    <n v="300"/>
    <n v="300"/>
    <x v="5"/>
    <m/>
    <m/>
    <m/>
    <n v="0"/>
  </r>
  <r>
    <x v="97"/>
    <x v="1"/>
    <n v="1"/>
    <n v="0"/>
    <n v="1"/>
    <n v="0"/>
    <n v="6"/>
    <n v="7"/>
    <n v="10"/>
    <x v="2"/>
    <m/>
    <n v="52"/>
    <n v="90"/>
    <n v="90"/>
    <x v="5"/>
    <m/>
    <m/>
    <m/>
    <n v="0"/>
  </r>
  <r>
    <x v="97"/>
    <x v="1"/>
    <n v="1"/>
    <n v="0"/>
    <n v="1"/>
    <n v="0"/>
    <n v="7"/>
    <n v="7"/>
    <n v="8"/>
    <x v="1"/>
    <m/>
    <n v="52"/>
    <n v="90"/>
    <n v="90"/>
    <x v="5"/>
    <m/>
    <m/>
    <m/>
    <n v="0"/>
  </r>
  <r>
    <x v="97"/>
    <x v="1"/>
    <n v="1"/>
    <n v="0"/>
    <n v="1"/>
    <n v="0"/>
    <n v="8"/>
    <n v="8"/>
    <n v="8"/>
    <x v="1"/>
    <m/>
    <n v="52"/>
    <n v="120"/>
    <n v="120"/>
    <x v="5"/>
    <m/>
    <m/>
    <m/>
    <n v="0"/>
  </r>
  <r>
    <x v="97"/>
    <x v="11"/>
    <n v="1"/>
    <n v="0"/>
    <n v="1"/>
    <n v="0"/>
    <n v="7"/>
    <n v="7"/>
    <n v="10"/>
    <x v="2"/>
    <m/>
    <n v="57"/>
    <n v="10"/>
    <n v="10"/>
    <x v="5"/>
    <s v="SUPER7"/>
    <m/>
    <m/>
    <n v="0"/>
  </r>
  <r>
    <x v="97"/>
    <x v="18"/>
    <n v="1"/>
    <n v="0"/>
    <n v="1"/>
    <n v="0"/>
    <n v="7"/>
    <n v="7"/>
    <n v="10"/>
    <x v="2"/>
    <m/>
    <n v="29"/>
    <n v="120"/>
    <n v="120"/>
    <x v="5"/>
    <s v="SUPER7"/>
    <m/>
    <m/>
    <n v="0"/>
  </r>
  <r>
    <x v="97"/>
    <x v="11"/>
    <n v="1"/>
    <n v="0"/>
    <n v="1"/>
    <n v="0"/>
    <n v="7"/>
    <n v="7"/>
    <n v="10"/>
    <x v="2"/>
    <m/>
    <n v="57"/>
    <n v="10"/>
    <n v="10"/>
    <x v="5"/>
    <s v="SUPER7"/>
    <m/>
    <m/>
    <n v="0"/>
  </r>
  <r>
    <x v="97"/>
    <x v="18"/>
    <n v="1"/>
    <n v="0"/>
    <n v="1"/>
    <n v="0"/>
    <n v="7"/>
    <n v="7"/>
    <n v="10"/>
    <x v="2"/>
    <m/>
    <n v="29"/>
    <n v="120"/>
    <n v="120"/>
    <x v="5"/>
    <s v="SUPER7"/>
    <m/>
    <m/>
    <n v="0"/>
  </r>
  <r>
    <x v="97"/>
    <x v="11"/>
    <n v="1"/>
    <n v="0"/>
    <n v="1"/>
    <n v="0"/>
    <n v="8"/>
    <n v="8"/>
    <n v="10"/>
    <x v="2"/>
    <m/>
    <n v="57"/>
    <n v="10"/>
    <n v="10"/>
    <x v="5"/>
    <s v="SUPER7"/>
    <m/>
    <m/>
    <n v="0"/>
  </r>
  <r>
    <x v="97"/>
    <x v="18"/>
    <n v="1"/>
    <n v="0"/>
    <n v="1"/>
    <n v="0"/>
    <n v="8"/>
    <n v="8"/>
    <n v="10"/>
    <x v="2"/>
    <m/>
    <n v="29"/>
    <n v="120"/>
    <n v="120"/>
    <x v="5"/>
    <s v="SUPER7"/>
    <m/>
    <m/>
    <n v="0"/>
  </r>
  <r>
    <x v="97"/>
    <x v="38"/>
    <n v="1"/>
    <n v="0"/>
    <n v="1"/>
    <n v="0"/>
    <n v="6"/>
    <n v="6"/>
    <n v="10"/>
    <x v="2"/>
    <m/>
    <n v="50"/>
    <n v="10"/>
    <n v="10"/>
    <x v="5"/>
    <s v="SUPER7"/>
    <m/>
    <m/>
    <n v="0"/>
  </r>
  <r>
    <x v="97"/>
    <x v="39"/>
    <n v="1"/>
    <n v="0"/>
    <n v="1"/>
    <n v="0"/>
    <n v="6"/>
    <n v="6"/>
    <n v="10"/>
    <x v="2"/>
    <m/>
    <n v="70"/>
    <n v="120"/>
    <n v="120"/>
    <x v="5"/>
    <s v="SUPER7"/>
    <m/>
    <m/>
    <n v="0"/>
  </r>
  <r>
    <x v="97"/>
    <x v="38"/>
    <n v="1"/>
    <n v="0"/>
    <n v="1"/>
    <n v="0"/>
    <n v="8"/>
    <n v="8"/>
    <n v="10"/>
    <x v="2"/>
    <m/>
    <n v="50"/>
    <n v="10"/>
    <n v="10"/>
    <x v="5"/>
    <s v="SUPER7"/>
    <m/>
    <m/>
    <n v="0"/>
  </r>
  <r>
    <x v="97"/>
    <x v="39"/>
    <n v="1"/>
    <n v="0"/>
    <n v="1"/>
    <n v="0"/>
    <n v="8"/>
    <n v="8"/>
    <n v="10"/>
    <x v="2"/>
    <m/>
    <n v="70"/>
    <n v="120"/>
    <n v="120"/>
    <x v="5"/>
    <s v="SUPER7"/>
    <m/>
    <m/>
    <n v="0"/>
  </r>
  <r>
    <x v="97"/>
    <x v="38"/>
    <n v="1"/>
    <n v="0"/>
    <n v="1"/>
    <n v="0"/>
    <n v="8"/>
    <n v="8"/>
    <n v="10"/>
    <x v="2"/>
    <m/>
    <n v="50"/>
    <n v="10"/>
    <n v="10"/>
    <x v="5"/>
    <s v="SUPER7"/>
    <m/>
    <m/>
    <n v="0"/>
  </r>
  <r>
    <x v="97"/>
    <x v="39"/>
    <n v="1"/>
    <n v="0"/>
    <n v="1"/>
    <n v="0"/>
    <n v="8"/>
    <n v="8"/>
    <n v="10"/>
    <x v="2"/>
    <m/>
    <n v="70"/>
    <n v="1"/>
    <n v="1"/>
    <x v="5"/>
    <s v="SUPER7"/>
    <m/>
    <m/>
    <n v="0"/>
  </r>
  <r>
    <x v="98"/>
    <x v="0"/>
    <n v="1"/>
    <n v="0"/>
    <n v="1"/>
    <n v="0"/>
    <n v="5"/>
    <n v="5"/>
    <n v="5"/>
    <x v="3"/>
    <n v="35"/>
    <n v="55"/>
    <n v="90"/>
    <n v="90"/>
    <x v="5"/>
    <m/>
    <m/>
    <m/>
    <n v="0"/>
  </r>
  <r>
    <x v="98"/>
    <x v="0"/>
    <n v="1"/>
    <n v="0"/>
    <n v="1"/>
    <n v="0"/>
    <n v="5"/>
    <n v="5"/>
    <n v="4"/>
    <x v="8"/>
    <n v="45"/>
    <n v="55"/>
    <n v="120"/>
    <n v="120"/>
    <x v="5"/>
    <m/>
    <m/>
    <m/>
    <n v="0"/>
  </r>
  <r>
    <x v="98"/>
    <x v="0"/>
    <n v="1"/>
    <n v="0"/>
    <n v="1"/>
    <n v="0"/>
    <n v="5"/>
    <n v="6"/>
    <n v="3"/>
    <x v="6"/>
    <n v="55"/>
    <n v="55"/>
    <n v="180"/>
    <n v="180"/>
    <x v="5"/>
    <m/>
    <m/>
    <m/>
    <n v="0"/>
  </r>
  <r>
    <x v="98"/>
    <x v="0"/>
    <n v="1"/>
    <n v="0"/>
    <n v="1"/>
    <n v="0"/>
    <n v="6.5"/>
    <n v="6.5"/>
    <n v="2"/>
    <x v="7"/>
    <n v="57.5"/>
    <n v="55"/>
    <n v="180"/>
    <n v="180"/>
    <x v="5"/>
    <m/>
    <m/>
    <m/>
    <n v="0"/>
  </r>
  <r>
    <x v="98"/>
    <x v="0"/>
    <n v="1"/>
    <n v="0"/>
    <n v="1"/>
    <n v="0"/>
    <n v="7.5"/>
    <n v="7"/>
    <n v="1"/>
    <x v="9"/>
    <n v="62.5"/>
    <n v="55"/>
    <n v="180"/>
    <n v="180"/>
    <x v="5"/>
    <m/>
    <m/>
    <m/>
    <n v="0"/>
  </r>
  <r>
    <x v="98"/>
    <x v="0"/>
    <n v="1"/>
    <n v="0"/>
    <n v="1"/>
    <n v="0"/>
    <n v="7"/>
    <n v="8"/>
    <n v="6"/>
    <x v="5"/>
    <m/>
    <n v="55"/>
    <n v="180"/>
    <n v="180"/>
    <x v="5"/>
    <m/>
    <m/>
    <m/>
    <n v="0"/>
  </r>
  <r>
    <x v="98"/>
    <x v="0"/>
    <n v="1"/>
    <n v="0"/>
    <n v="1"/>
    <n v="0"/>
    <n v="7.5"/>
    <n v="7.5"/>
    <n v="3"/>
    <x v="6"/>
    <m/>
    <n v="57.5"/>
    <n v="300"/>
    <n v="300"/>
    <x v="5"/>
    <m/>
    <m/>
    <m/>
    <n v="0"/>
  </r>
  <r>
    <x v="98"/>
    <x v="20"/>
    <n v="1"/>
    <n v="0"/>
    <n v="1"/>
    <n v="0"/>
    <n v="7"/>
    <n v="7"/>
    <n v="12"/>
    <x v="0"/>
    <m/>
    <n v="41.3"/>
    <n v="90"/>
    <n v="90"/>
    <x v="5"/>
    <m/>
    <m/>
    <m/>
    <n v="0"/>
  </r>
  <r>
    <x v="98"/>
    <x v="20"/>
    <n v="1"/>
    <n v="0"/>
    <n v="1"/>
    <n v="0"/>
    <n v="8"/>
    <n v="7.5"/>
    <n v="10"/>
    <x v="2"/>
    <m/>
    <n v="45"/>
    <n v="90"/>
    <n v="90"/>
    <x v="5"/>
    <m/>
    <m/>
    <m/>
    <n v="0"/>
  </r>
  <r>
    <x v="98"/>
    <x v="20"/>
    <n v="1"/>
    <n v="0"/>
    <n v="1"/>
    <n v="0"/>
    <n v="9"/>
    <n v="9"/>
    <n v="8"/>
    <x v="1"/>
    <m/>
    <n v="52"/>
    <n v="120"/>
    <n v="120"/>
    <x v="5"/>
    <m/>
    <m/>
    <m/>
    <n v="0"/>
  </r>
  <r>
    <x v="98"/>
    <x v="40"/>
    <n v="1"/>
    <n v="0"/>
    <n v="1"/>
    <n v="0"/>
    <n v="7"/>
    <n v="7"/>
    <n v="10"/>
    <x v="2"/>
    <m/>
    <n v="6.8"/>
    <n v="10"/>
    <n v="10"/>
    <x v="5"/>
    <s v="SUPER7"/>
    <m/>
    <m/>
    <n v="0"/>
  </r>
  <r>
    <x v="98"/>
    <x v="41"/>
    <n v="1"/>
    <n v="0"/>
    <n v="1"/>
    <n v="0"/>
    <n v="7"/>
    <n v="7"/>
    <n v="10"/>
    <x v="2"/>
    <m/>
    <n v="11.3"/>
    <n v="120"/>
    <n v="120"/>
    <x v="5"/>
    <s v="SUPER7"/>
    <m/>
    <m/>
    <n v="0"/>
  </r>
  <r>
    <x v="98"/>
    <x v="40"/>
    <n v="1"/>
    <n v="0"/>
    <n v="1"/>
    <n v="0"/>
    <n v="7"/>
    <n v="7"/>
    <n v="10"/>
    <x v="2"/>
    <m/>
    <n v="6.8"/>
    <n v="10"/>
    <n v="10"/>
    <x v="5"/>
    <s v="SUPER7"/>
    <m/>
    <m/>
    <n v="0"/>
  </r>
  <r>
    <x v="98"/>
    <x v="41"/>
    <n v="1"/>
    <n v="0"/>
    <n v="1"/>
    <n v="0"/>
    <n v="7"/>
    <n v="7"/>
    <n v="10"/>
    <x v="2"/>
    <m/>
    <n v="11.3"/>
    <n v="120"/>
    <n v="120"/>
    <x v="5"/>
    <s v="SUPER7"/>
    <m/>
    <m/>
    <n v="0"/>
  </r>
  <r>
    <x v="98"/>
    <x v="40"/>
    <n v="1"/>
    <n v="0"/>
    <n v="1"/>
    <n v="0"/>
    <n v="9"/>
    <n v="9"/>
    <n v="8"/>
    <x v="1"/>
    <m/>
    <n v="9"/>
    <n v="10"/>
    <n v="10"/>
    <x v="5"/>
    <s v="SUPER7"/>
    <m/>
    <m/>
    <n v="0"/>
  </r>
  <r>
    <x v="98"/>
    <x v="41"/>
    <n v="1"/>
    <n v="0"/>
    <n v="1"/>
    <n v="0"/>
    <n v="9"/>
    <n v="9"/>
    <n v="8"/>
    <x v="1"/>
    <m/>
    <n v="11.3"/>
    <n v="120"/>
    <n v="120"/>
    <x v="5"/>
    <s v="SUPER7"/>
    <m/>
    <m/>
    <n v="0"/>
  </r>
  <r>
    <x v="98"/>
    <x v="36"/>
    <n v="1"/>
    <n v="0"/>
    <n v="1"/>
    <n v="0"/>
    <n v="7"/>
    <n v="7.5"/>
    <n v="10"/>
    <x v="2"/>
    <m/>
    <n v="47.3"/>
    <n v="10"/>
    <n v="10"/>
    <x v="5"/>
    <s v="SUPER7"/>
    <m/>
    <m/>
    <n v="0"/>
  </r>
  <r>
    <x v="98"/>
    <x v="37"/>
    <n v="1"/>
    <n v="0"/>
    <n v="1"/>
    <n v="0"/>
    <n v="7"/>
    <n v="8"/>
    <n v="10"/>
    <x v="2"/>
    <m/>
    <n v="47.3"/>
    <n v="120"/>
    <n v="120"/>
    <x v="5"/>
    <s v="SUPER7"/>
    <m/>
    <m/>
    <n v="0"/>
  </r>
  <r>
    <x v="98"/>
    <x v="36"/>
    <n v="1"/>
    <n v="0"/>
    <n v="1"/>
    <n v="0"/>
    <n v="8"/>
    <n v="8"/>
    <n v="10"/>
    <x v="2"/>
    <m/>
    <n v="47.3"/>
    <n v="10"/>
    <n v="10"/>
    <x v="5"/>
    <s v="SUPER7"/>
    <m/>
    <m/>
    <n v="0"/>
  </r>
  <r>
    <x v="98"/>
    <x v="37"/>
    <n v="1"/>
    <n v="0"/>
    <n v="1"/>
    <n v="0"/>
    <n v="8"/>
    <n v="8.5"/>
    <n v="10"/>
    <x v="2"/>
    <m/>
    <n v="47.3"/>
    <n v="120"/>
    <n v="120"/>
    <x v="5"/>
    <s v="SUPER7"/>
    <m/>
    <m/>
    <n v="0"/>
  </r>
  <r>
    <x v="98"/>
    <x v="36"/>
    <n v="1"/>
    <n v="0"/>
    <n v="1"/>
    <n v="0"/>
    <n v="9"/>
    <n v="9"/>
    <n v="10"/>
    <x v="2"/>
    <m/>
    <n v="47.3"/>
    <n v="10"/>
    <n v="10"/>
    <x v="5"/>
    <s v="SUPER7"/>
    <m/>
    <m/>
    <n v="0"/>
  </r>
  <r>
    <x v="98"/>
    <x v="37"/>
    <n v="1"/>
    <n v="0"/>
    <n v="1"/>
    <n v="0"/>
    <n v="9"/>
    <n v="9"/>
    <n v="10"/>
    <x v="2"/>
    <m/>
    <n v="47.3"/>
    <n v="120"/>
    <n v="120"/>
    <x v="5"/>
    <s v="SUPER7"/>
    <m/>
    <m/>
    <n v="0"/>
  </r>
  <r>
    <x v="98"/>
    <x v="42"/>
    <n v="1"/>
    <n v="0"/>
    <n v="1"/>
    <n v="0"/>
    <n v="6"/>
    <n v="6"/>
    <n v="10"/>
    <x v="2"/>
    <m/>
    <n v="6"/>
    <n v="90"/>
    <n v="90"/>
    <x v="5"/>
    <m/>
    <m/>
    <m/>
    <n v="0"/>
  </r>
  <r>
    <x v="98"/>
    <x v="42"/>
    <n v="1"/>
    <n v="0"/>
    <n v="1"/>
    <n v="0"/>
    <n v="7"/>
    <n v="7"/>
    <n v="10"/>
    <x v="2"/>
    <m/>
    <n v="6"/>
    <n v="90"/>
    <n v="90"/>
    <x v="5"/>
    <m/>
    <m/>
    <m/>
    <n v="0"/>
  </r>
  <r>
    <x v="98"/>
    <x v="42"/>
    <n v="1"/>
    <n v="0"/>
    <n v="1"/>
    <n v="0"/>
    <n v="9"/>
    <n v="9.5"/>
    <n v="8"/>
    <x v="1"/>
    <m/>
    <n v="8"/>
    <n v="90"/>
    <n v="90"/>
    <x v="5"/>
    <m/>
    <m/>
    <m/>
    <n v="0"/>
  </r>
  <r>
    <x v="98"/>
    <x v="42"/>
    <n v="1"/>
    <n v="0"/>
    <n v="1"/>
    <n v="0"/>
    <n v="9"/>
    <n v="9"/>
    <n v="8"/>
    <x v="1"/>
    <m/>
    <n v="8"/>
    <n v="1"/>
    <n v="1"/>
    <x v="5"/>
    <m/>
    <m/>
    <m/>
    <n v="0"/>
  </r>
  <r>
    <x v="99"/>
    <x v="4"/>
    <n v="1"/>
    <n v="0"/>
    <n v="1"/>
    <n v="0"/>
    <n v="5"/>
    <n v="5"/>
    <n v="10"/>
    <x v="2"/>
    <n v="50"/>
    <n v="50"/>
    <n v="120"/>
    <n v="120"/>
    <x v="5"/>
    <s v="RDL"/>
    <m/>
    <m/>
    <n v="0"/>
  </r>
  <r>
    <x v="99"/>
    <x v="4"/>
    <n v="1"/>
    <n v="0"/>
    <n v="1"/>
    <n v="0"/>
    <n v="5.5"/>
    <n v="5"/>
    <n v="8"/>
    <x v="1"/>
    <n v="60"/>
    <n v="60"/>
    <n v="120"/>
    <n v="120"/>
    <x v="5"/>
    <s v="RDL"/>
    <m/>
    <m/>
    <n v="0"/>
  </r>
  <r>
    <x v="99"/>
    <x v="4"/>
    <n v="1"/>
    <n v="0"/>
    <n v="1"/>
    <n v="0"/>
    <n v="6"/>
    <n v="5.5"/>
    <n v="7"/>
    <x v="10"/>
    <n v="70"/>
    <n v="70"/>
    <n v="120"/>
    <n v="120"/>
    <x v="5"/>
    <s v="RDL"/>
    <m/>
    <m/>
    <n v="0"/>
  </r>
  <r>
    <x v="99"/>
    <x v="4"/>
    <n v="1"/>
    <n v="0"/>
    <n v="1"/>
    <n v="0"/>
    <n v="7"/>
    <n v="6.5"/>
    <n v="5"/>
    <x v="3"/>
    <n v="80"/>
    <n v="80"/>
    <n v="120"/>
    <n v="120"/>
    <x v="5"/>
    <s v="RDL"/>
    <m/>
    <m/>
    <n v="0"/>
  </r>
  <r>
    <x v="99"/>
    <x v="4"/>
    <n v="1"/>
    <n v="0"/>
    <n v="1"/>
    <n v="0"/>
    <n v="7.5"/>
    <n v="7"/>
    <n v="5"/>
    <x v="3"/>
    <n v="90"/>
    <n v="90"/>
    <n v="120"/>
    <n v="120"/>
    <x v="5"/>
    <s v="RDL"/>
    <m/>
    <m/>
    <n v="0"/>
  </r>
  <r>
    <x v="99"/>
    <x v="0"/>
    <n v="1"/>
    <n v="0"/>
    <n v="1"/>
    <n v="0"/>
    <n v="5"/>
    <n v="5"/>
    <n v="3"/>
    <x v="6"/>
    <n v="35"/>
    <n v="35"/>
    <n v="120"/>
    <n v="120"/>
    <x v="5"/>
    <m/>
    <m/>
    <m/>
    <n v="0"/>
  </r>
  <r>
    <x v="99"/>
    <x v="0"/>
    <n v="1"/>
    <n v="0"/>
    <n v="1"/>
    <n v="0"/>
    <n v="5"/>
    <n v="5"/>
    <n v="3"/>
    <x v="6"/>
    <n v="45"/>
    <n v="45"/>
    <n v="120"/>
    <n v="120"/>
    <x v="5"/>
    <m/>
    <m/>
    <m/>
    <n v="0"/>
  </r>
  <r>
    <x v="99"/>
    <x v="0"/>
    <n v="1"/>
    <n v="0"/>
    <n v="1"/>
    <n v="0"/>
    <n v="5"/>
    <n v="6"/>
    <n v="3"/>
    <x v="6"/>
    <n v="55"/>
    <n v="55"/>
    <n v="180"/>
    <n v="180"/>
    <x v="5"/>
    <m/>
    <m/>
    <m/>
    <n v="0"/>
  </r>
  <r>
    <x v="99"/>
    <x v="0"/>
    <n v="1"/>
    <n v="0"/>
    <n v="1"/>
    <n v="0"/>
    <n v="5.5"/>
    <n v="6.5"/>
    <n v="3"/>
    <x v="6"/>
    <n v="57.5"/>
    <n v="57.5"/>
    <n v="180"/>
    <n v="180"/>
    <x v="5"/>
    <m/>
    <m/>
    <m/>
    <n v="0"/>
  </r>
  <r>
    <x v="99"/>
    <x v="0"/>
    <n v="1"/>
    <n v="0"/>
    <n v="1"/>
    <n v="0"/>
    <n v="6"/>
    <n v="7"/>
    <n v="3"/>
    <x v="6"/>
    <n v="57.5"/>
    <n v="57.5"/>
    <n v="180"/>
    <n v="180"/>
    <x v="5"/>
    <m/>
    <m/>
    <m/>
    <n v="0"/>
  </r>
  <r>
    <x v="99"/>
    <x v="14"/>
    <n v="1"/>
    <n v="0"/>
    <n v="1"/>
    <n v="0"/>
    <n v="6"/>
    <n v="6"/>
    <n v="10"/>
    <x v="2"/>
    <m/>
    <n v="14"/>
    <n v="120"/>
    <n v="120"/>
    <x v="5"/>
    <m/>
    <m/>
    <m/>
    <n v="0"/>
  </r>
  <r>
    <x v="99"/>
    <x v="14"/>
    <n v="1"/>
    <n v="0"/>
    <n v="1"/>
    <n v="0"/>
    <n v="7"/>
    <n v="7"/>
    <n v="10"/>
    <x v="2"/>
    <m/>
    <n v="16.3"/>
    <n v="120"/>
    <n v="120"/>
    <x v="5"/>
    <m/>
    <m/>
    <m/>
    <n v="0"/>
  </r>
  <r>
    <x v="99"/>
    <x v="14"/>
    <n v="1"/>
    <n v="0"/>
    <n v="1"/>
    <n v="0"/>
    <n v="8"/>
    <n v="8"/>
    <n v="10"/>
    <x v="2"/>
    <m/>
    <n v="16.3"/>
    <n v="120"/>
    <n v="120"/>
    <x v="5"/>
    <m/>
    <m/>
    <m/>
    <n v="0"/>
  </r>
  <r>
    <x v="99"/>
    <x v="7"/>
    <n v="1"/>
    <n v="0"/>
    <n v="1"/>
    <n v="0"/>
    <n v="6"/>
    <n v="5"/>
    <n v="8"/>
    <x v="1"/>
    <m/>
    <n v="14"/>
    <n v="120"/>
    <n v="120"/>
    <x v="5"/>
    <m/>
    <m/>
    <m/>
    <n v="0"/>
  </r>
  <r>
    <x v="99"/>
    <x v="7"/>
    <n v="1"/>
    <n v="0"/>
    <n v="1"/>
    <n v="0"/>
    <n v="7"/>
    <n v="5"/>
    <n v="8"/>
    <x v="1"/>
    <m/>
    <n v="14"/>
    <n v="120"/>
    <n v="120"/>
    <x v="5"/>
    <m/>
    <m/>
    <m/>
    <n v="0"/>
  </r>
  <r>
    <x v="99"/>
    <x v="7"/>
    <n v="1"/>
    <n v="0"/>
    <n v="1"/>
    <n v="0"/>
    <n v="8"/>
    <n v="6.5"/>
    <n v="8"/>
    <x v="1"/>
    <m/>
    <n v="16"/>
    <n v="120"/>
    <n v="120"/>
    <x v="5"/>
    <m/>
    <m/>
    <m/>
    <n v="0"/>
  </r>
  <r>
    <x v="99"/>
    <x v="43"/>
    <n v="1"/>
    <n v="0"/>
    <n v="1"/>
    <n v="0"/>
    <n v="6"/>
    <n v="6"/>
    <n v="8"/>
    <x v="1"/>
    <m/>
    <n v="10"/>
    <n v="120"/>
    <n v="120"/>
    <x v="5"/>
    <m/>
    <m/>
    <m/>
    <n v="0"/>
  </r>
  <r>
    <x v="99"/>
    <x v="43"/>
    <n v="1"/>
    <n v="0"/>
    <n v="1"/>
    <n v="0"/>
    <n v="7"/>
    <n v="7"/>
    <n v="8"/>
    <x v="1"/>
    <m/>
    <n v="10"/>
    <n v="120"/>
    <n v="120"/>
    <x v="5"/>
    <m/>
    <m/>
    <m/>
    <n v="0"/>
  </r>
  <r>
    <x v="99"/>
    <x v="43"/>
    <n v="1"/>
    <n v="0"/>
    <n v="1"/>
    <n v="0"/>
    <n v="8"/>
    <n v="8.5"/>
    <n v="8"/>
    <x v="1"/>
    <m/>
    <n v="12"/>
    <n v="1"/>
    <n v="1"/>
    <x v="5"/>
    <m/>
    <m/>
    <m/>
    <n v="0"/>
  </r>
  <r>
    <x v="100"/>
    <x v="4"/>
    <n v="1"/>
    <n v="0"/>
    <n v="1"/>
    <n v="0"/>
    <n v="5"/>
    <n v="5"/>
    <n v="5"/>
    <x v="3"/>
    <n v="70"/>
    <n v="70"/>
    <n v="90"/>
    <n v="90"/>
    <x v="5"/>
    <m/>
    <m/>
    <m/>
    <n v="0"/>
  </r>
  <r>
    <x v="100"/>
    <x v="4"/>
    <n v="1"/>
    <n v="0"/>
    <n v="1"/>
    <n v="0"/>
    <n v="5"/>
    <n v="5"/>
    <n v="4"/>
    <x v="8"/>
    <n v="95"/>
    <n v="95"/>
    <n v="120"/>
    <n v="120"/>
    <x v="5"/>
    <m/>
    <m/>
    <m/>
    <n v="0"/>
  </r>
  <r>
    <x v="100"/>
    <x v="4"/>
    <n v="1"/>
    <n v="0"/>
    <n v="1"/>
    <n v="0"/>
    <n v="6"/>
    <n v="6"/>
    <n v="3"/>
    <x v="6"/>
    <n v="115"/>
    <n v="115"/>
    <n v="180"/>
    <n v="180"/>
    <x v="5"/>
    <m/>
    <m/>
    <m/>
    <n v="0"/>
  </r>
  <r>
    <x v="100"/>
    <x v="4"/>
    <n v="1"/>
    <n v="0"/>
    <n v="1"/>
    <n v="0"/>
    <n v="6.5"/>
    <n v="6.5"/>
    <n v="2"/>
    <x v="7"/>
    <n v="125"/>
    <n v="125"/>
    <n v="180"/>
    <n v="180"/>
    <x v="5"/>
    <m/>
    <m/>
    <m/>
    <n v="0"/>
  </r>
  <r>
    <x v="100"/>
    <x v="4"/>
    <n v="1"/>
    <n v="0"/>
    <n v="1"/>
    <n v="0"/>
    <n v="7"/>
    <n v="7"/>
    <n v="1"/>
    <x v="9"/>
    <n v="135"/>
    <n v="135"/>
    <n v="180"/>
    <n v="180"/>
    <x v="5"/>
    <m/>
    <m/>
    <m/>
    <n v="0"/>
  </r>
  <r>
    <x v="100"/>
    <x v="4"/>
    <n v="1"/>
    <n v="0"/>
    <n v="1"/>
    <n v="0"/>
    <n v="6.5"/>
    <n v="6"/>
    <n v="6"/>
    <x v="5"/>
    <n v="100"/>
    <n v="100"/>
    <n v="180"/>
    <n v="180"/>
    <x v="5"/>
    <m/>
    <m/>
    <m/>
    <n v="0"/>
  </r>
  <r>
    <x v="100"/>
    <x v="10"/>
    <n v="2"/>
    <n v="2"/>
    <n v="2"/>
    <n v="0"/>
    <n v="5"/>
    <n v="5"/>
    <n v="2"/>
    <x v="7"/>
    <n v="50"/>
    <n v="50"/>
    <n v="90"/>
    <n v="90"/>
    <x v="5"/>
    <s v="Pausé / TEMPO"/>
    <m/>
    <m/>
    <n v="0"/>
  </r>
  <r>
    <x v="100"/>
    <x v="10"/>
    <n v="2"/>
    <n v="2"/>
    <n v="2"/>
    <n v="0"/>
    <n v="5"/>
    <n v="5"/>
    <n v="2"/>
    <x v="7"/>
    <n v="70"/>
    <n v="70"/>
    <n v="120"/>
    <n v="120"/>
    <x v="5"/>
    <s v="Pausé / TEMPO"/>
    <m/>
    <m/>
    <n v="0"/>
  </r>
  <r>
    <x v="100"/>
    <x v="10"/>
    <n v="2"/>
    <n v="2"/>
    <n v="2"/>
    <n v="0"/>
    <n v="6"/>
    <n v="5"/>
    <n v="2"/>
    <x v="7"/>
    <n v="80"/>
    <n v="80"/>
    <n v="180"/>
    <n v="180"/>
    <x v="5"/>
    <s v="Pausé / TEMPO"/>
    <m/>
    <m/>
    <n v="0"/>
  </r>
  <r>
    <x v="100"/>
    <x v="10"/>
    <n v="2"/>
    <n v="2"/>
    <n v="2"/>
    <n v="0"/>
    <n v="6.5"/>
    <n v="6"/>
    <n v="2"/>
    <x v="7"/>
    <n v="90"/>
    <n v="90"/>
    <n v="180"/>
    <n v="180"/>
    <x v="5"/>
    <s v="Pausé / TEMPO"/>
    <m/>
    <m/>
    <n v="0"/>
  </r>
  <r>
    <x v="100"/>
    <x v="10"/>
    <n v="2"/>
    <n v="2"/>
    <n v="2"/>
    <n v="0"/>
    <n v="7.5"/>
    <n v="7"/>
    <n v="2"/>
    <x v="7"/>
    <n v="100"/>
    <n v="100"/>
    <n v="180"/>
    <n v="180"/>
    <x v="5"/>
    <s v="Pausé / TEMPO"/>
    <m/>
    <m/>
    <n v="0"/>
  </r>
  <r>
    <x v="100"/>
    <x v="0"/>
    <n v="1"/>
    <n v="2"/>
    <n v="1"/>
    <n v="0"/>
    <n v="5"/>
    <n v="5"/>
    <n v="2"/>
    <x v="7"/>
    <n v="30"/>
    <n v="30"/>
    <n v="90"/>
    <n v="90"/>
    <x v="5"/>
    <s v="Pausé / TEMPO"/>
    <m/>
    <m/>
    <n v="0"/>
  </r>
  <r>
    <x v="100"/>
    <x v="0"/>
    <n v="1"/>
    <n v="2"/>
    <n v="1"/>
    <n v="0"/>
    <n v="5"/>
    <n v="5"/>
    <n v="2"/>
    <x v="7"/>
    <n v="45"/>
    <n v="45"/>
    <n v="120"/>
    <n v="120"/>
    <x v="5"/>
    <s v="Pausé / TEMPO"/>
    <m/>
    <m/>
    <n v="0"/>
  </r>
  <r>
    <x v="100"/>
    <x v="0"/>
    <n v="1"/>
    <n v="2"/>
    <n v="1"/>
    <n v="0"/>
    <n v="5.5"/>
    <n v="6"/>
    <n v="2"/>
    <x v="7"/>
    <n v="50"/>
    <n v="50"/>
    <n v="180"/>
    <n v="180"/>
    <x v="5"/>
    <s v="Pausé / TEMPO"/>
    <m/>
    <m/>
    <n v="0"/>
  </r>
  <r>
    <x v="100"/>
    <x v="0"/>
    <n v="1"/>
    <n v="2"/>
    <n v="1"/>
    <n v="0"/>
    <n v="6"/>
    <n v="6.5"/>
    <n v="2"/>
    <x v="7"/>
    <n v="55"/>
    <n v="55"/>
    <n v="180"/>
    <n v="180"/>
    <x v="5"/>
    <s v="Pausé / TEMPO"/>
    <m/>
    <m/>
    <n v="0"/>
  </r>
  <r>
    <x v="100"/>
    <x v="0"/>
    <n v="1"/>
    <n v="2"/>
    <n v="1"/>
    <n v="0"/>
    <n v="7"/>
    <n v="7"/>
    <n v="2"/>
    <x v="7"/>
    <n v="55"/>
    <n v="55"/>
    <n v="1"/>
    <n v="1"/>
    <x v="5"/>
    <s v="Pausé / TEMPO"/>
    <m/>
    <m/>
    <n v="0"/>
  </r>
  <r>
    <x v="101"/>
    <x v="10"/>
    <n v="1"/>
    <n v="0"/>
    <n v="1"/>
    <n v="0"/>
    <n v="5"/>
    <n v="5"/>
    <n v="5"/>
    <x v="3"/>
    <n v="70"/>
    <n v="70"/>
    <n v="90"/>
    <n v="90"/>
    <x v="5"/>
    <m/>
    <m/>
    <m/>
    <n v="0"/>
  </r>
  <r>
    <x v="101"/>
    <x v="10"/>
    <n v="1"/>
    <n v="0"/>
    <n v="1"/>
    <n v="0"/>
    <n v="5"/>
    <n v="5"/>
    <n v="4"/>
    <x v="8"/>
    <n v="90"/>
    <n v="90"/>
    <n v="180"/>
    <n v="180"/>
    <x v="5"/>
    <m/>
    <m/>
    <m/>
    <n v="0"/>
  </r>
  <r>
    <x v="101"/>
    <x v="10"/>
    <n v="1"/>
    <n v="0"/>
    <n v="1"/>
    <n v="0"/>
    <n v="6.5"/>
    <n v="7"/>
    <n v="3"/>
    <x v="6"/>
    <n v="105"/>
    <n v="105"/>
    <n v="300"/>
    <n v="300"/>
    <x v="5"/>
    <m/>
    <m/>
    <m/>
    <n v="0"/>
  </r>
  <r>
    <x v="101"/>
    <x v="10"/>
    <n v="1"/>
    <n v="0"/>
    <n v="1"/>
    <n v="0"/>
    <n v="7.5"/>
    <n v="7.5"/>
    <n v="2"/>
    <x v="7"/>
    <n v="120"/>
    <n v="120"/>
    <n v="300"/>
    <n v="300"/>
    <x v="5"/>
    <m/>
    <m/>
    <m/>
    <n v="0"/>
  </r>
  <r>
    <x v="101"/>
    <x v="10"/>
    <n v="1"/>
    <n v="0"/>
    <n v="1"/>
    <n v="0"/>
    <n v="7"/>
    <n v="8"/>
    <n v="5"/>
    <x v="3"/>
    <n v="105"/>
    <n v="105"/>
    <n v="300"/>
    <n v="300"/>
    <x v="5"/>
    <m/>
    <m/>
    <m/>
    <n v="0"/>
  </r>
  <r>
    <x v="101"/>
    <x v="10"/>
    <n v="1"/>
    <n v="0"/>
    <n v="1"/>
    <n v="0"/>
    <n v="8"/>
    <n v="8.5"/>
    <n v="5"/>
    <x v="3"/>
    <n v="110"/>
    <n v="110"/>
    <n v="300"/>
    <n v="300"/>
    <x v="5"/>
    <m/>
    <m/>
    <m/>
    <n v="0"/>
  </r>
  <r>
    <x v="101"/>
    <x v="1"/>
    <n v="1"/>
    <n v="0"/>
    <n v="1"/>
    <n v="0"/>
    <n v="7"/>
    <n v="7"/>
    <n v="10"/>
    <x v="2"/>
    <m/>
    <n v="52"/>
    <n v="90"/>
    <n v="90"/>
    <x v="5"/>
    <m/>
    <m/>
    <m/>
    <n v="0"/>
  </r>
  <r>
    <x v="101"/>
    <x v="1"/>
    <n v="1"/>
    <n v="0"/>
    <n v="1"/>
    <n v="0"/>
    <n v="8"/>
    <n v="8"/>
    <n v="8"/>
    <x v="1"/>
    <m/>
    <n v="59"/>
    <n v="90"/>
    <n v="90"/>
    <x v="5"/>
    <m/>
    <m/>
    <m/>
    <n v="0"/>
  </r>
  <r>
    <x v="101"/>
    <x v="1"/>
    <n v="1"/>
    <n v="0"/>
    <n v="1"/>
    <n v="0"/>
    <n v="9"/>
    <n v="9"/>
    <n v="8"/>
    <x v="1"/>
    <m/>
    <n v="59"/>
    <n v="120"/>
    <n v="120"/>
    <x v="5"/>
    <m/>
    <m/>
    <m/>
    <n v="0"/>
  </r>
  <r>
    <x v="101"/>
    <x v="11"/>
    <n v="1"/>
    <n v="0"/>
    <n v="1"/>
    <n v="0"/>
    <n v="7"/>
    <n v="7"/>
    <n v="10"/>
    <x v="2"/>
    <m/>
    <n v="63"/>
    <n v="10"/>
    <n v="10"/>
    <x v="5"/>
    <s v="SUPER7"/>
    <m/>
    <m/>
    <n v="0"/>
  </r>
  <r>
    <x v="101"/>
    <x v="18"/>
    <n v="1"/>
    <n v="0"/>
    <n v="1"/>
    <n v="0"/>
    <n v="7"/>
    <n v="7"/>
    <n v="10"/>
    <x v="2"/>
    <m/>
    <n v="29"/>
    <n v="120"/>
    <n v="120"/>
    <x v="5"/>
    <s v="SUPER7"/>
    <m/>
    <m/>
    <n v="0"/>
  </r>
  <r>
    <x v="101"/>
    <x v="11"/>
    <n v="1"/>
    <n v="0"/>
    <n v="1"/>
    <n v="0"/>
    <n v="7"/>
    <n v="7"/>
    <n v="10"/>
    <x v="2"/>
    <m/>
    <n v="70"/>
    <n v="10"/>
    <n v="10"/>
    <x v="5"/>
    <s v="SUPER7"/>
    <m/>
    <m/>
    <n v="0"/>
  </r>
  <r>
    <x v="101"/>
    <x v="18"/>
    <n v="1"/>
    <n v="0"/>
    <n v="1"/>
    <n v="0"/>
    <n v="7"/>
    <n v="7"/>
    <n v="10"/>
    <x v="2"/>
    <m/>
    <n v="36"/>
    <n v="120"/>
    <n v="120"/>
    <x v="5"/>
    <s v="SUPER7"/>
    <m/>
    <m/>
    <n v="0"/>
  </r>
  <r>
    <x v="101"/>
    <x v="11"/>
    <n v="1"/>
    <n v="0"/>
    <n v="1"/>
    <n v="0"/>
    <n v="9"/>
    <n v="9"/>
    <n v="10"/>
    <x v="2"/>
    <m/>
    <n v="77"/>
    <n v="10"/>
    <n v="10"/>
    <x v="5"/>
    <s v="SUPER7"/>
    <m/>
    <m/>
    <n v="0"/>
  </r>
  <r>
    <x v="101"/>
    <x v="18"/>
    <n v="1"/>
    <n v="0"/>
    <n v="1"/>
    <n v="0"/>
    <n v="9"/>
    <n v="9"/>
    <n v="10"/>
    <x v="2"/>
    <m/>
    <n v="36"/>
    <n v="120"/>
    <n v="120"/>
    <x v="5"/>
    <s v="SUPER7"/>
    <m/>
    <m/>
    <n v="0"/>
  </r>
  <r>
    <x v="101"/>
    <x v="38"/>
    <n v="1"/>
    <n v="0"/>
    <n v="1"/>
    <n v="0"/>
    <n v="6"/>
    <n v="6"/>
    <n v="10"/>
    <x v="2"/>
    <m/>
    <n v="36"/>
    <n v="10"/>
    <n v="10"/>
    <x v="5"/>
    <s v="SUPER7"/>
    <m/>
    <m/>
    <n v="0"/>
  </r>
  <r>
    <x v="101"/>
    <x v="39"/>
    <n v="1"/>
    <n v="0"/>
    <n v="1"/>
    <n v="0"/>
    <n v="6"/>
    <n v="6"/>
    <n v="10"/>
    <x v="2"/>
    <m/>
    <n v="70"/>
    <n v="120"/>
    <n v="120"/>
    <x v="5"/>
    <s v="SUPER7"/>
    <m/>
    <m/>
    <n v="0"/>
  </r>
  <r>
    <x v="101"/>
    <x v="38"/>
    <n v="1"/>
    <n v="0"/>
    <n v="1"/>
    <n v="0"/>
    <n v="8"/>
    <n v="7"/>
    <n v="10"/>
    <x v="2"/>
    <m/>
    <n v="43"/>
    <n v="10"/>
    <n v="10"/>
    <x v="5"/>
    <s v="SUPER7"/>
    <m/>
    <m/>
    <n v="0"/>
  </r>
  <r>
    <x v="101"/>
    <x v="39"/>
    <n v="1"/>
    <n v="0"/>
    <n v="1"/>
    <n v="0"/>
    <n v="8"/>
    <n v="8"/>
    <n v="10"/>
    <x v="2"/>
    <m/>
    <n v="84"/>
    <n v="120"/>
    <n v="120"/>
    <x v="5"/>
    <s v="SUPER7"/>
    <m/>
    <m/>
    <n v="0"/>
  </r>
  <r>
    <x v="101"/>
    <x v="38"/>
    <n v="1"/>
    <n v="0"/>
    <n v="1"/>
    <n v="0"/>
    <n v="9"/>
    <n v="9"/>
    <n v="10"/>
    <x v="2"/>
    <m/>
    <n v="50"/>
    <n v="10"/>
    <n v="10"/>
    <x v="5"/>
    <s v="SUPER7"/>
    <m/>
    <m/>
    <n v="0"/>
  </r>
  <r>
    <x v="101"/>
    <x v="39"/>
    <n v="1"/>
    <n v="0"/>
    <n v="1"/>
    <n v="0"/>
    <n v="9"/>
    <n v="9"/>
    <n v="10"/>
    <x v="2"/>
    <m/>
    <n v="90"/>
    <n v="1"/>
    <n v="1"/>
    <x v="5"/>
    <s v="SUPER7"/>
    <m/>
    <m/>
    <n v="0"/>
  </r>
  <r>
    <x v="102"/>
    <x v="0"/>
    <n v="1"/>
    <n v="0"/>
    <n v="1"/>
    <n v="0"/>
    <n v="5"/>
    <n v="5"/>
    <n v="5"/>
    <x v="3"/>
    <n v="40"/>
    <n v="57.5"/>
    <n v="90"/>
    <n v="90"/>
    <x v="5"/>
    <m/>
    <m/>
    <m/>
    <n v="0"/>
  </r>
  <r>
    <x v="102"/>
    <x v="0"/>
    <n v="1"/>
    <n v="0"/>
    <n v="1"/>
    <n v="0"/>
    <n v="5"/>
    <n v="5"/>
    <n v="4"/>
    <x v="8"/>
    <n v="50"/>
    <n v="57.5"/>
    <n v="120"/>
    <n v="120"/>
    <x v="5"/>
    <m/>
    <m/>
    <m/>
    <n v="0"/>
  </r>
  <r>
    <x v="102"/>
    <x v="0"/>
    <n v="1"/>
    <n v="0"/>
    <n v="1"/>
    <n v="0"/>
    <n v="5"/>
    <n v="6"/>
    <n v="3"/>
    <x v="6"/>
    <n v="57.5"/>
    <n v="57.5"/>
    <n v="180"/>
    <n v="180"/>
    <x v="5"/>
    <m/>
    <m/>
    <m/>
    <n v="0"/>
  </r>
  <r>
    <x v="102"/>
    <x v="0"/>
    <n v="1"/>
    <n v="0"/>
    <n v="1"/>
    <n v="0"/>
    <n v="6.5"/>
    <n v="7"/>
    <n v="2"/>
    <x v="7"/>
    <n v="62.5"/>
    <n v="57.5"/>
    <n v="180"/>
    <n v="180"/>
    <x v="5"/>
    <m/>
    <m/>
    <m/>
    <n v="0"/>
  </r>
  <r>
    <x v="102"/>
    <x v="0"/>
    <n v="1"/>
    <n v="0"/>
    <n v="1"/>
    <n v="0"/>
    <n v="7.5"/>
    <n v="8"/>
    <n v="1"/>
    <x v="9"/>
    <n v="65"/>
    <n v="57.5"/>
    <n v="180"/>
    <n v="180"/>
    <x v="5"/>
    <m/>
    <m/>
    <m/>
    <n v="0"/>
  </r>
  <r>
    <x v="102"/>
    <x v="0"/>
    <n v="1"/>
    <n v="0"/>
    <n v="1"/>
    <n v="0"/>
    <n v="8.5"/>
    <n v="9"/>
    <n v="6"/>
    <x v="5"/>
    <m/>
    <n v="57.5"/>
    <n v="180"/>
    <n v="180"/>
    <x v="5"/>
    <m/>
    <m/>
    <m/>
    <n v="0"/>
  </r>
  <r>
    <x v="102"/>
    <x v="0"/>
    <n v="1"/>
    <n v="0"/>
    <n v="1"/>
    <n v="0"/>
    <n v="8.5"/>
    <n v="8.5"/>
    <n v="3"/>
    <x v="6"/>
    <m/>
    <n v="60"/>
    <n v="300"/>
    <n v="300"/>
    <x v="5"/>
    <m/>
    <m/>
    <m/>
    <n v="0"/>
  </r>
  <r>
    <x v="102"/>
    <x v="20"/>
    <n v="1"/>
    <n v="0"/>
    <n v="1"/>
    <n v="0"/>
    <n v="7"/>
    <n v="7"/>
    <n v="12"/>
    <x v="0"/>
    <m/>
    <n v="45"/>
    <n v="90"/>
    <n v="90"/>
    <x v="5"/>
    <m/>
    <m/>
    <m/>
    <n v="0"/>
  </r>
  <r>
    <x v="102"/>
    <x v="20"/>
    <n v="1"/>
    <n v="0"/>
    <n v="1"/>
    <n v="0"/>
    <n v="9"/>
    <n v="8"/>
    <n v="8"/>
    <x v="1"/>
    <m/>
    <n v="52"/>
    <n v="90"/>
    <n v="90"/>
    <x v="5"/>
    <m/>
    <m/>
    <m/>
    <n v="0"/>
  </r>
  <r>
    <x v="102"/>
    <x v="20"/>
    <n v="1"/>
    <n v="0"/>
    <n v="1"/>
    <n v="0"/>
    <n v="9"/>
    <n v="9"/>
    <n v="8"/>
    <x v="1"/>
    <m/>
    <n v="56.6"/>
    <n v="120"/>
    <n v="120"/>
    <x v="5"/>
    <m/>
    <m/>
    <m/>
    <n v="0"/>
  </r>
  <r>
    <x v="102"/>
    <x v="40"/>
    <n v="1"/>
    <n v="0"/>
    <n v="1"/>
    <n v="0"/>
    <n v="7"/>
    <n v="7"/>
    <n v="10"/>
    <x v="2"/>
    <m/>
    <n v="6.8"/>
    <n v="10"/>
    <n v="10"/>
    <x v="5"/>
    <s v="SUPER7"/>
    <m/>
    <m/>
    <n v="0"/>
  </r>
  <r>
    <x v="102"/>
    <x v="41"/>
    <n v="1"/>
    <n v="0"/>
    <n v="1"/>
    <n v="0"/>
    <n v="7"/>
    <n v="7"/>
    <n v="10"/>
    <x v="2"/>
    <m/>
    <n v="9"/>
    <n v="120"/>
    <n v="120"/>
    <x v="5"/>
    <s v="SUPER7"/>
    <m/>
    <m/>
    <n v="0"/>
  </r>
  <r>
    <x v="102"/>
    <x v="40"/>
    <n v="1"/>
    <n v="0"/>
    <n v="1"/>
    <n v="0"/>
    <n v="8"/>
    <n v="8"/>
    <n v="10"/>
    <x v="2"/>
    <m/>
    <n v="6.8"/>
    <n v="10"/>
    <n v="10"/>
    <x v="5"/>
    <s v="SUPER7"/>
    <m/>
    <m/>
    <n v="0"/>
  </r>
  <r>
    <x v="102"/>
    <x v="41"/>
    <n v="1"/>
    <n v="0"/>
    <n v="1"/>
    <n v="0"/>
    <n v="8"/>
    <n v="8"/>
    <n v="10"/>
    <x v="2"/>
    <m/>
    <n v="9"/>
    <n v="120"/>
    <n v="120"/>
    <x v="5"/>
    <s v="SUPER7"/>
    <m/>
    <m/>
    <n v="0"/>
  </r>
  <r>
    <x v="102"/>
    <x v="40"/>
    <n v="1"/>
    <n v="0"/>
    <n v="1"/>
    <n v="0"/>
    <n v="9"/>
    <n v="9"/>
    <n v="8"/>
    <x v="1"/>
    <m/>
    <n v="9"/>
    <n v="10"/>
    <n v="10"/>
    <x v="5"/>
    <s v="SUPER7"/>
    <m/>
    <m/>
    <n v="0"/>
  </r>
  <r>
    <x v="102"/>
    <x v="41"/>
    <n v="1"/>
    <n v="0"/>
    <n v="1"/>
    <n v="0"/>
    <n v="9"/>
    <n v="9"/>
    <n v="8"/>
    <x v="1"/>
    <m/>
    <n v="11.3"/>
    <n v="120"/>
    <n v="120"/>
    <x v="5"/>
    <s v="SUPER7"/>
    <m/>
    <m/>
    <n v="0"/>
  </r>
  <r>
    <x v="102"/>
    <x v="36"/>
    <n v="1"/>
    <n v="0"/>
    <n v="1"/>
    <n v="0"/>
    <n v="7"/>
    <n v="7"/>
    <n v="10"/>
    <x v="2"/>
    <m/>
    <n v="45"/>
    <n v="10"/>
    <n v="10"/>
    <x v="5"/>
    <s v="SUPER7"/>
    <m/>
    <m/>
    <n v="0"/>
  </r>
  <r>
    <x v="102"/>
    <x v="37"/>
    <n v="1"/>
    <n v="0"/>
    <n v="1"/>
    <n v="0"/>
    <n v="7"/>
    <n v="7"/>
    <n v="10"/>
    <x v="2"/>
    <m/>
    <n v="45"/>
    <n v="120"/>
    <n v="120"/>
    <x v="5"/>
    <s v="SUPER7"/>
    <m/>
    <m/>
    <n v="0"/>
  </r>
  <r>
    <x v="102"/>
    <x v="36"/>
    <n v="1"/>
    <n v="0"/>
    <n v="1"/>
    <n v="0"/>
    <n v="9"/>
    <n v="9"/>
    <n v="8"/>
    <x v="1"/>
    <m/>
    <n v="52"/>
    <n v="10"/>
    <n v="10"/>
    <x v="5"/>
    <s v="SUPER7"/>
    <m/>
    <m/>
    <n v="0"/>
  </r>
  <r>
    <x v="102"/>
    <x v="37"/>
    <n v="1"/>
    <n v="0"/>
    <n v="1"/>
    <n v="0"/>
    <n v="9"/>
    <n v="9"/>
    <n v="8"/>
    <x v="1"/>
    <m/>
    <n v="52"/>
    <n v="120"/>
    <n v="120"/>
    <x v="5"/>
    <s v="SUPER7"/>
    <m/>
    <m/>
    <n v="0"/>
  </r>
  <r>
    <x v="102"/>
    <x v="36"/>
    <n v="1"/>
    <n v="0"/>
    <n v="1"/>
    <n v="0"/>
    <n v="9"/>
    <n v="8"/>
    <n v="6"/>
    <x v="5"/>
    <m/>
    <n v="59"/>
    <n v="10"/>
    <n v="10"/>
    <x v="5"/>
    <s v="SUPER7"/>
    <m/>
    <m/>
    <n v="0"/>
  </r>
  <r>
    <x v="102"/>
    <x v="37"/>
    <n v="1"/>
    <n v="0"/>
    <n v="1"/>
    <n v="0"/>
    <n v="9"/>
    <n v="9"/>
    <n v="6"/>
    <x v="5"/>
    <m/>
    <n v="59"/>
    <n v="120"/>
    <n v="120"/>
    <x v="5"/>
    <s v="SUPER7"/>
    <m/>
    <m/>
    <n v="0"/>
  </r>
  <r>
    <x v="102"/>
    <x v="42"/>
    <n v="1"/>
    <n v="0"/>
    <n v="1"/>
    <n v="0"/>
    <n v="6"/>
    <n v="6"/>
    <n v="10"/>
    <x v="2"/>
    <m/>
    <n v="6"/>
    <n v="90"/>
    <n v="90"/>
    <x v="5"/>
    <m/>
    <m/>
    <m/>
    <n v="0"/>
  </r>
  <r>
    <x v="102"/>
    <x v="42"/>
    <n v="1"/>
    <n v="0"/>
    <n v="1"/>
    <n v="0"/>
    <n v="8"/>
    <n v="8"/>
    <n v="8"/>
    <x v="1"/>
    <m/>
    <n v="6"/>
    <n v="90"/>
    <n v="90"/>
    <x v="5"/>
    <m/>
    <m/>
    <m/>
    <n v="0"/>
  </r>
  <r>
    <x v="102"/>
    <x v="42"/>
    <n v="1"/>
    <n v="0"/>
    <n v="1"/>
    <n v="0"/>
    <n v="9"/>
    <n v="9"/>
    <n v="8"/>
    <x v="1"/>
    <m/>
    <n v="6"/>
    <n v="90"/>
    <n v="90"/>
    <x v="5"/>
    <m/>
    <m/>
    <m/>
    <n v="0"/>
  </r>
  <r>
    <x v="102"/>
    <x v="42"/>
    <n v="1"/>
    <n v="0"/>
    <n v="1"/>
    <n v="0"/>
    <n v="10"/>
    <n v="10"/>
    <n v="6"/>
    <x v="5"/>
    <m/>
    <n v="8"/>
    <n v="1"/>
    <n v="1"/>
    <x v="5"/>
    <m/>
    <m/>
    <m/>
    <n v="0"/>
  </r>
  <r>
    <x v="103"/>
    <x v="4"/>
    <n v="1"/>
    <n v="0"/>
    <n v="1"/>
    <n v="0"/>
    <n v="5"/>
    <n v="5"/>
    <n v="10"/>
    <x v="2"/>
    <n v="60"/>
    <n v="60"/>
    <n v="120"/>
    <n v="120"/>
    <x v="5"/>
    <s v="RDL"/>
    <m/>
    <m/>
    <n v="0"/>
  </r>
  <r>
    <x v="103"/>
    <x v="4"/>
    <n v="1"/>
    <n v="0"/>
    <n v="1"/>
    <n v="0"/>
    <n v="6.5"/>
    <n v="6"/>
    <n v="8"/>
    <x v="1"/>
    <n v="70"/>
    <n v="70"/>
    <n v="120"/>
    <n v="120"/>
    <x v="5"/>
    <s v="RDL"/>
    <m/>
    <m/>
    <n v="0"/>
  </r>
  <r>
    <x v="103"/>
    <x v="4"/>
    <n v="1"/>
    <n v="0"/>
    <n v="1"/>
    <n v="0"/>
    <n v="7"/>
    <n v="6.5"/>
    <n v="7"/>
    <x v="10"/>
    <n v="80"/>
    <n v="80"/>
    <n v="120"/>
    <n v="120"/>
    <x v="5"/>
    <s v="RDL"/>
    <m/>
    <m/>
    <n v="0"/>
  </r>
  <r>
    <x v="103"/>
    <x v="4"/>
    <n v="1"/>
    <n v="0"/>
    <n v="1"/>
    <n v="0"/>
    <n v="8"/>
    <n v="7.5"/>
    <n v="5"/>
    <x v="3"/>
    <n v="90"/>
    <n v="90"/>
    <n v="120"/>
    <n v="120"/>
    <x v="5"/>
    <s v="RDL"/>
    <m/>
    <m/>
    <n v="0"/>
  </r>
  <r>
    <x v="103"/>
    <x v="4"/>
    <n v="1"/>
    <n v="0"/>
    <n v="1"/>
    <n v="0"/>
    <n v="8.5"/>
    <n v="8"/>
    <n v="5"/>
    <x v="3"/>
    <n v="100"/>
    <n v="100"/>
    <n v="120"/>
    <n v="120"/>
    <x v="5"/>
    <s v="RDL"/>
    <m/>
    <m/>
    <n v="0"/>
  </r>
  <r>
    <x v="103"/>
    <x v="0"/>
    <n v="1"/>
    <n v="0"/>
    <n v="1"/>
    <n v="0"/>
    <n v="5"/>
    <n v="5"/>
    <n v="3"/>
    <x v="6"/>
    <n v="35"/>
    <n v="35"/>
    <n v="120"/>
    <n v="120"/>
    <x v="5"/>
    <m/>
    <m/>
    <m/>
    <n v="0"/>
  </r>
  <r>
    <x v="103"/>
    <x v="0"/>
    <n v="1"/>
    <n v="0"/>
    <n v="1"/>
    <n v="0"/>
    <n v="5"/>
    <n v="5"/>
    <n v="3"/>
    <x v="6"/>
    <n v="45"/>
    <n v="45"/>
    <n v="120"/>
    <n v="120"/>
    <x v="5"/>
    <m/>
    <m/>
    <m/>
    <n v="0"/>
  </r>
  <r>
    <x v="103"/>
    <x v="0"/>
    <n v="1"/>
    <n v="0"/>
    <n v="1"/>
    <n v="0"/>
    <n v="6"/>
    <n v="6"/>
    <n v="3"/>
    <x v="6"/>
    <n v="55"/>
    <n v="55"/>
    <n v="180"/>
    <n v="180"/>
    <x v="5"/>
    <m/>
    <m/>
    <m/>
    <n v="0"/>
  </r>
  <r>
    <x v="103"/>
    <x v="0"/>
    <n v="1"/>
    <n v="0"/>
    <n v="1"/>
    <n v="0"/>
    <n v="7"/>
    <n v="7.5"/>
    <n v="3"/>
    <x v="6"/>
    <n v="60"/>
    <n v="60"/>
    <n v="180"/>
    <n v="180"/>
    <x v="5"/>
    <m/>
    <m/>
    <m/>
    <n v="0"/>
  </r>
  <r>
    <x v="103"/>
    <x v="0"/>
    <n v="1"/>
    <n v="0"/>
    <n v="1"/>
    <n v="0"/>
    <n v="7.5"/>
    <n v="8"/>
    <n v="3"/>
    <x v="6"/>
    <n v="60"/>
    <n v="60"/>
    <n v="180"/>
    <n v="180"/>
    <x v="5"/>
    <m/>
    <m/>
    <m/>
    <n v="0"/>
  </r>
  <r>
    <x v="103"/>
    <x v="14"/>
    <n v="1"/>
    <n v="0"/>
    <n v="1"/>
    <n v="0"/>
    <n v="7"/>
    <n v="7"/>
    <n v="10"/>
    <x v="2"/>
    <m/>
    <n v="18"/>
    <n v="120"/>
    <n v="120"/>
    <x v="5"/>
    <m/>
    <m/>
    <m/>
    <n v="0"/>
  </r>
  <r>
    <x v="103"/>
    <x v="14"/>
    <n v="1"/>
    <n v="0"/>
    <n v="1"/>
    <n v="0"/>
    <n v="8"/>
    <n v="8"/>
    <n v="10"/>
    <x v="2"/>
    <m/>
    <n v="23"/>
    <n v="120"/>
    <n v="120"/>
    <x v="5"/>
    <m/>
    <m/>
    <m/>
    <n v="0"/>
  </r>
  <r>
    <x v="103"/>
    <x v="14"/>
    <n v="1"/>
    <n v="0"/>
    <n v="1"/>
    <n v="0"/>
    <n v="9"/>
    <n v="9"/>
    <n v="10"/>
    <x v="2"/>
    <m/>
    <n v="23"/>
    <n v="120"/>
    <n v="120"/>
    <x v="5"/>
    <m/>
    <m/>
    <m/>
    <n v="0"/>
  </r>
  <r>
    <x v="103"/>
    <x v="7"/>
    <n v="1"/>
    <n v="0"/>
    <n v="1"/>
    <n v="0"/>
    <n v="7"/>
    <n v="7"/>
    <n v="8"/>
    <x v="1"/>
    <m/>
    <n v="16"/>
    <n v="120"/>
    <n v="120"/>
    <x v="5"/>
    <m/>
    <m/>
    <m/>
    <n v="0"/>
  </r>
  <r>
    <x v="103"/>
    <x v="7"/>
    <n v="1"/>
    <n v="0"/>
    <n v="1"/>
    <n v="0"/>
    <n v="8"/>
    <n v="8"/>
    <n v="8"/>
    <x v="1"/>
    <m/>
    <n v="18"/>
    <n v="120"/>
    <n v="120"/>
    <x v="5"/>
    <m/>
    <m/>
    <m/>
    <n v="0"/>
  </r>
  <r>
    <x v="103"/>
    <x v="7"/>
    <n v="1"/>
    <n v="0"/>
    <n v="1"/>
    <n v="0"/>
    <n v="9"/>
    <n v="8"/>
    <n v="8"/>
    <x v="1"/>
    <m/>
    <n v="20"/>
    <n v="120"/>
    <n v="120"/>
    <x v="5"/>
    <m/>
    <m/>
    <m/>
    <n v="0"/>
  </r>
  <r>
    <x v="103"/>
    <x v="43"/>
    <n v="1"/>
    <n v="0"/>
    <n v="1"/>
    <n v="0"/>
    <n v="7"/>
    <n v="7"/>
    <n v="8"/>
    <x v="1"/>
    <m/>
    <n v="10"/>
    <n v="120"/>
    <n v="120"/>
    <x v="5"/>
    <m/>
    <m/>
    <m/>
    <n v="0"/>
  </r>
  <r>
    <x v="103"/>
    <x v="43"/>
    <n v="1"/>
    <n v="0"/>
    <n v="1"/>
    <n v="0"/>
    <n v="8"/>
    <n v="8"/>
    <n v="8"/>
    <x v="1"/>
    <m/>
    <n v="10"/>
    <n v="120"/>
    <n v="120"/>
    <x v="5"/>
    <m/>
    <m/>
    <m/>
    <n v="0"/>
  </r>
  <r>
    <x v="103"/>
    <x v="43"/>
    <n v="1"/>
    <n v="0"/>
    <n v="1"/>
    <n v="0"/>
    <n v="9"/>
    <n v="9.5"/>
    <n v="8"/>
    <x v="1"/>
    <m/>
    <n v="12"/>
    <n v="1"/>
    <n v="1"/>
    <x v="5"/>
    <m/>
    <m/>
    <m/>
    <n v="0"/>
  </r>
  <r>
    <x v="104"/>
    <x v="4"/>
    <n v="1"/>
    <n v="0"/>
    <n v="1"/>
    <n v="0"/>
    <n v="5"/>
    <n v="5"/>
    <n v="5"/>
    <x v="3"/>
    <n v="70"/>
    <n v="70"/>
    <n v="90"/>
    <n v="90"/>
    <x v="5"/>
    <m/>
    <m/>
    <m/>
    <n v="0"/>
  </r>
  <r>
    <x v="104"/>
    <x v="4"/>
    <n v="1"/>
    <n v="0"/>
    <n v="1"/>
    <n v="0"/>
    <n v="6"/>
    <n v="5"/>
    <n v="4"/>
    <x v="8"/>
    <n v="105"/>
    <n v="105"/>
    <n v="120"/>
    <n v="120"/>
    <x v="5"/>
    <m/>
    <m/>
    <m/>
    <n v="0"/>
  </r>
  <r>
    <x v="104"/>
    <x v="4"/>
    <n v="1"/>
    <n v="0"/>
    <n v="1"/>
    <n v="0"/>
    <n v="7"/>
    <n v="6.5"/>
    <n v="3"/>
    <x v="6"/>
    <n v="125"/>
    <n v="125"/>
    <n v="180"/>
    <n v="180"/>
    <x v="5"/>
    <m/>
    <m/>
    <m/>
    <n v="0"/>
  </r>
  <r>
    <x v="104"/>
    <x v="4"/>
    <n v="1"/>
    <n v="0"/>
    <n v="1"/>
    <n v="0"/>
    <n v="7.5"/>
    <n v="7.5"/>
    <n v="2"/>
    <x v="7"/>
    <n v="135"/>
    <n v="135"/>
    <n v="180"/>
    <n v="180"/>
    <x v="5"/>
    <m/>
    <m/>
    <m/>
    <n v="0"/>
  </r>
  <r>
    <x v="104"/>
    <x v="4"/>
    <n v="1"/>
    <n v="0"/>
    <n v="1"/>
    <n v="0"/>
    <n v="8"/>
    <n v="8"/>
    <n v="1"/>
    <x v="9"/>
    <n v="145"/>
    <n v="145"/>
    <n v="180"/>
    <n v="180"/>
    <x v="5"/>
    <m/>
    <m/>
    <m/>
    <n v="0"/>
  </r>
  <r>
    <x v="104"/>
    <x v="4"/>
    <n v="1"/>
    <n v="0"/>
    <n v="1"/>
    <n v="0"/>
    <n v="7.5"/>
    <n v="7"/>
    <n v="6"/>
    <x v="5"/>
    <n v="110"/>
    <n v="110"/>
    <n v="180"/>
    <n v="180"/>
    <x v="5"/>
    <m/>
    <m/>
    <m/>
    <n v="0"/>
  </r>
  <r>
    <x v="104"/>
    <x v="10"/>
    <n v="2"/>
    <n v="2"/>
    <n v="2"/>
    <n v="0"/>
    <n v="5"/>
    <n v="5"/>
    <n v="2"/>
    <x v="7"/>
    <n v="60"/>
    <n v="60"/>
    <n v="90"/>
    <n v="90"/>
    <x v="5"/>
    <s v="Pausé / TEMPO"/>
    <m/>
    <m/>
    <n v="0"/>
  </r>
  <r>
    <x v="104"/>
    <x v="10"/>
    <n v="2"/>
    <n v="2"/>
    <n v="2"/>
    <n v="0"/>
    <n v="6"/>
    <n v="5.5"/>
    <n v="2"/>
    <x v="7"/>
    <n v="80"/>
    <n v="80"/>
    <n v="120"/>
    <n v="120"/>
    <x v="5"/>
    <s v="Pausé / TEMPO"/>
    <m/>
    <m/>
    <n v="0"/>
  </r>
  <r>
    <x v="104"/>
    <x v="10"/>
    <n v="2"/>
    <n v="2"/>
    <n v="2"/>
    <n v="0"/>
    <n v="7"/>
    <n v="6.5"/>
    <n v="2"/>
    <x v="7"/>
    <n v="90"/>
    <n v="90"/>
    <n v="180"/>
    <n v="180"/>
    <x v="5"/>
    <s v="Pausé / TEMPO"/>
    <m/>
    <m/>
    <n v="0"/>
  </r>
  <r>
    <x v="104"/>
    <x v="10"/>
    <n v="2"/>
    <n v="2"/>
    <n v="2"/>
    <n v="0"/>
    <n v="7.5"/>
    <n v="7.5"/>
    <n v="2"/>
    <x v="7"/>
    <n v="100"/>
    <n v="100"/>
    <n v="180"/>
    <n v="180"/>
    <x v="5"/>
    <s v="Pausé / TEMPO"/>
    <m/>
    <m/>
    <n v="0"/>
  </r>
  <r>
    <x v="104"/>
    <x v="10"/>
    <n v="2"/>
    <n v="2"/>
    <n v="2"/>
    <n v="0"/>
    <n v="8.5"/>
    <n v="8.5"/>
    <n v="2"/>
    <x v="7"/>
    <n v="110"/>
    <n v="110"/>
    <n v="180"/>
    <n v="180"/>
    <x v="5"/>
    <s v="Pausé / TEMPO"/>
    <m/>
    <m/>
    <n v="0"/>
  </r>
  <r>
    <x v="104"/>
    <x v="0"/>
    <n v="1"/>
    <n v="2"/>
    <n v="1"/>
    <n v="0"/>
    <n v="5"/>
    <n v="5"/>
    <n v="2"/>
    <x v="7"/>
    <n v="35"/>
    <n v="35"/>
    <n v="90"/>
    <n v="90"/>
    <x v="5"/>
    <s v="Pausé / TEMPO"/>
    <m/>
    <m/>
    <n v="0"/>
  </r>
  <r>
    <x v="104"/>
    <x v="0"/>
    <n v="1"/>
    <n v="2"/>
    <n v="1"/>
    <n v="0"/>
    <n v="5"/>
    <n v="5"/>
    <n v="2"/>
    <x v="7"/>
    <n v="50"/>
    <n v="50"/>
    <n v="120"/>
    <n v="120"/>
    <x v="5"/>
    <s v="Pausé / TEMPO"/>
    <m/>
    <m/>
    <n v="0"/>
  </r>
  <r>
    <x v="104"/>
    <x v="0"/>
    <n v="1"/>
    <n v="2"/>
    <n v="1"/>
    <n v="0"/>
    <n v="6.5"/>
    <n v="6"/>
    <n v="2"/>
    <x v="7"/>
    <n v="55"/>
    <n v="55"/>
    <n v="180"/>
    <n v="180"/>
    <x v="5"/>
    <s v="Pausé / TEMPO"/>
    <m/>
    <m/>
    <n v="0"/>
  </r>
  <r>
    <x v="104"/>
    <x v="0"/>
    <n v="1"/>
    <n v="2"/>
    <n v="1"/>
    <n v="0"/>
    <n v="7"/>
    <n v="6.5"/>
    <n v="2"/>
    <x v="7"/>
    <n v="55"/>
    <n v="55"/>
    <n v="180"/>
    <n v="180"/>
    <x v="5"/>
    <s v="Pausé / TEMPO"/>
    <m/>
    <m/>
    <n v="0"/>
  </r>
  <r>
    <x v="104"/>
    <x v="0"/>
    <n v="1"/>
    <n v="2"/>
    <n v="1"/>
    <n v="0"/>
    <n v="7"/>
    <n v="7"/>
    <n v="2"/>
    <x v="7"/>
    <n v="55"/>
    <n v="55"/>
    <n v="1"/>
    <n v="1"/>
    <x v="5"/>
    <s v="Pausé / TEMPO"/>
    <m/>
    <m/>
    <n v="0"/>
  </r>
  <r>
    <x v="105"/>
    <x v="10"/>
    <n v="1"/>
    <n v="0"/>
    <n v="1"/>
    <n v="0"/>
    <n v="5"/>
    <n v="5"/>
    <n v="5"/>
    <x v="3"/>
    <n v="70"/>
    <n v="70"/>
    <n v="90"/>
    <n v="90"/>
    <x v="5"/>
    <m/>
    <m/>
    <m/>
    <n v="0"/>
  </r>
  <r>
    <x v="105"/>
    <x v="10"/>
    <n v="1"/>
    <n v="0"/>
    <n v="1"/>
    <n v="0"/>
    <n v="6.5"/>
    <n v="5.5"/>
    <n v="4"/>
    <x v="8"/>
    <n v="100"/>
    <n v="100"/>
    <n v="180"/>
    <n v="180"/>
    <x v="5"/>
    <m/>
    <m/>
    <m/>
    <n v="0"/>
  </r>
  <r>
    <x v="105"/>
    <x v="10"/>
    <n v="1"/>
    <n v="0"/>
    <n v="1"/>
    <n v="0"/>
    <n v="8"/>
    <n v="7"/>
    <n v="3"/>
    <x v="6"/>
    <n v="115"/>
    <n v="115"/>
    <n v="300"/>
    <n v="300"/>
    <x v="5"/>
    <m/>
    <m/>
    <m/>
    <n v="0"/>
  </r>
  <r>
    <x v="105"/>
    <x v="10"/>
    <n v="1"/>
    <n v="0"/>
    <n v="1"/>
    <n v="0"/>
    <n v="9"/>
    <n v="9"/>
    <n v="2"/>
    <x v="7"/>
    <n v="130"/>
    <n v="130"/>
    <n v="300"/>
    <n v="300"/>
    <x v="5"/>
    <m/>
    <m/>
    <m/>
    <n v="0"/>
  </r>
  <r>
    <x v="105"/>
    <x v="10"/>
    <n v="1"/>
    <n v="0"/>
    <n v="1"/>
    <n v="0"/>
    <n v="8.5"/>
    <n v="8"/>
    <n v="5"/>
    <x v="3"/>
    <n v="110"/>
    <n v="110"/>
    <n v="300"/>
    <n v="300"/>
    <x v="5"/>
    <m/>
    <m/>
    <m/>
    <n v="0"/>
  </r>
  <r>
    <x v="105"/>
    <x v="10"/>
    <n v="1"/>
    <n v="0"/>
    <n v="1"/>
    <n v="0"/>
    <n v="9.5"/>
    <n v="9.5"/>
    <n v="5"/>
    <x v="3"/>
    <n v="120"/>
    <n v="120"/>
    <n v="300"/>
    <n v="300"/>
    <x v="5"/>
    <m/>
    <m/>
    <m/>
    <n v="0"/>
  </r>
  <r>
    <x v="105"/>
    <x v="1"/>
    <n v="1"/>
    <n v="0"/>
    <n v="1"/>
    <n v="0"/>
    <n v="7"/>
    <n v="8"/>
    <n v="10"/>
    <x v="2"/>
    <m/>
    <n v="59"/>
    <n v="90"/>
    <n v="90"/>
    <x v="5"/>
    <m/>
    <m/>
    <m/>
    <n v="0"/>
  </r>
  <r>
    <x v="105"/>
    <x v="1"/>
    <n v="1"/>
    <n v="0"/>
    <n v="1"/>
    <n v="0"/>
    <n v="8"/>
    <n v="9"/>
    <n v="8"/>
    <x v="1"/>
    <m/>
    <n v="59"/>
    <n v="90"/>
    <n v="90"/>
    <x v="5"/>
    <m/>
    <m/>
    <m/>
    <n v="0"/>
  </r>
  <r>
    <x v="105"/>
    <x v="1"/>
    <n v="1"/>
    <n v="0"/>
    <n v="1"/>
    <n v="0"/>
    <n v="10"/>
    <n v="10"/>
    <n v="6"/>
    <x v="5"/>
    <m/>
    <n v="66"/>
    <n v="120"/>
    <n v="120"/>
    <x v="5"/>
    <m/>
    <m/>
    <m/>
    <n v="0"/>
  </r>
  <r>
    <x v="105"/>
    <x v="11"/>
    <n v="1"/>
    <n v="0"/>
    <n v="1"/>
    <n v="0"/>
    <n v="7"/>
    <n v="7"/>
    <n v="10"/>
    <x v="2"/>
    <m/>
    <n v="70"/>
    <n v="10"/>
    <n v="10"/>
    <x v="5"/>
    <s v="SUPER7"/>
    <m/>
    <m/>
    <n v="0"/>
  </r>
  <r>
    <x v="105"/>
    <x v="18"/>
    <n v="1"/>
    <n v="0"/>
    <n v="1"/>
    <n v="0"/>
    <n v="7"/>
    <n v="7"/>
    <n v="10"/>
    <x v="2"/>
    <m/>
    <n v="29"/>
    <n v="120"/>
    <n v="120"/>
    <x v="5"/>
    <s v="SUPER7"/>
    <m/>
    <m/>
    <n v="0"/>
  </r>
  <r>
    <x v="105"/>
    <x v="11"/>
    <n v="1"/>
    <n v="0"/>
    <n v="1"/>
    <n v="0"/>
    <n v="8"/>
    <n v="8"/>
    <n v="8"/>
    <x v="1"/>
    <m/>
    <n v="70"/>
    <n v="10"/>
    <n v="10"/>
    <x v="5"/>
    <s v="SUPER7"/>
    <m/>
    <m/>
    <n v="0"/>
  </r>
  <r>
    <x v="105"/>
    <x v="18"/>
    <n v="1"/>
    <n v="0"/>
    <n v="1"/>
    <n v="0"/>
    <n v="8"/>
    <n v="8"/>
    <n v="8"/>
    <x v="1"/>
    <m/>
    <n v="36"/>
    <n v="120"/>
    <n v="120"/>
    <x v="5"/>
    <s v="SUPER7"/>
    <m/>
    <m/>
    <n v="0"/>
  </r>
  <r>
    <x v="105"/>
    <x v="11"/>
    <n v="1"/>
    <n v="0"/>
    <n v="1"/>
    <n v="0"/>
    <n v="10"/>
    <n v="10"/>
    <n v="6"/>
    <x v="5"/>
    <m/>
    <n v="84"/>
    <n v="10"/>
    <n v="10"/>
    <x v="5"/>
    <s v="SUPER7"/>
    <m/>
    <m/>
    <n v="0"/>
  </r>
  <r>
    <x v="105"/>
    <x v="18"/>
    <n v="1"/>
    <n v="0"/>
    <n v="1"/>
    <n v="0"/>
    <n v="10"/>
    <n v="10"/>
    <n v="6"/>
    <x v="5"/>
    <m/>
    <n v="43"/>
    <n v="120"/>
    <n v="120"/>
    <x v="5"/>
    <s v="SUPER7"/>
    <m/>
    <m/>
    <n v="0"/>
  </r>
  <r>
    <x v="105"/>
    <x v="38"/>
    <n v="1"/>
    <n v="0"/>
    <n v="1"/>
    <n v="0"/>
    <n v="6"/>
    <n v="6"/>
    <n v="10"/>
    <x v="2"/>
    <m/>
    <n v="43"/>
    <n v="10"/>
    <n v="10"/>
    <x v="5"/>
    <s v="SUPER7"/>
    <m/>
    <m/>
    <n v="0"/>
  </r>
  <r>
    <x v="105"/>
    <x v="39"/>
    <n v="1"/>
    <n v="0"/>
    <n v="1"/>
    <n v="0"/>
    <n v="6"/>
    <n v="6"/>
    <n v="10"/>
    <x v="2"/>
    <m/>
    <n v="77"/>
    <n v="120"/>
    <n v="120"/>
    <x v="5"/>
    <s v="SUPER7"/>
    <m/>
    <m/>
    <n v="0"/>
  </r>
  <r>
    <x v="105"/>
    <x v="38"/>
    <n v="1"/>
    <n v="0"/>
    <n v="1"/>
    <n v="0"/>
    <n v="9"/>
    <n v="9.5"/>
    <n v="10"/>
    <x v="1"/>
    <m/>
    <n v="57"/>
    <n v="10"/>
    <n v="10"/>
    <x v="5"/>
    <s v="SUPER7"/>
    <m/>
    <m/>
    <n v="0"/>
  </r>
  <r>
    <x v="105"/>
    <x v="39"/>
    <n v="1"/>
    <n v="0"/>
    <n v="1"/>
    <n v="0"/>
    <n v="9"/>
    <n v="9"/>
    <n v="10"/>
    <x v="2"/>
    <m/>
    <n v="97"/>
    <n v="120"/>
    <n v="120"/>
    <x v="5"/>
    <s v="SUPER7"/>
    <m/>
    <m/>
    <n v="0"/>
  </r>
  <r>
    <x v="105"/>
    <x v="38"/>
    <n v="1"/>
    <n v="0"/>
    <n v="1"/>
    <n v="0"/>
    <n v="9"/>
    <n v="9"/>
    <n v="8"/>
    <x v="1"/>
    <m/>
    <n v="57"/>
    <n v="10"/>
    <n v="10"/>
    <x v="5"/>
    <s v="SUPER7"/>
    <m/>
    <m/>
    <n v="0"/>
  </r>
  <r>
    <x v="105"/>
    <x v="39"/>
    <n v="1"/>
    <n v="0"/>
    <n v="1"/>
    <n v="0"/>
    <n v="9"/>
    <n v="9"/>
    <n v="8"/>
    <x v="1"/>
    <m/>
    <n v="104"/>
    <n v="1"/>
    <n v="1"/>
    <x v="5"/>
    <s v="SUPER7"/>
    <m/>
    <m/>
    <n v="0"/>
  </r>
  <r>
    <x v="106"/>
    <x v="0"/>
    <n v="1"/>
    <n v="0"/>
    <n v="1"/>
    <n v="0"/>
    <n v="5"/>
    <n v="5"/>
    <n v="5"/>
    <x v="3"/>
    <n v="40"/>
    <n v="40"/>
    <n v="90"/>
    <n v="90"/>
    <x v="5"/>
    <m/>
    <m/>
    <m/>
    <n v="0"/>
  </r>
  <r>
    <x v="106"/>
    <x v="0"/>
    <n v="1"/>
    <n v="0"/>
    <n v="1"/>
    <n v="0"/>
    <n v="6"/>
    <n v="5.5"/>
    <n v="4"/>
    <x v="8"/>
    <n v="50"/>
    <n v="50"/>
    <n v="120"/>
    <n v="120"/>
    <x v="5"/>
    <m/>
    <m/>
    <m/>
    <n v="0"/>
  </r>
  <r>
    <x v="106"/>
    <x v="0"/>
    <n v="1"/>
    <n v="0"/>
    <n v="1"/>
    <n v="0"/>
    <n v="6"/>
    <n v="6.5"/>
    <n v="3"/>
    <x v="6"/>
    <n v="60"/>
    <n v="60"/>
    <n v="180"/>
    <n v="180"/>
    <x v="5"/>
    <m/>
    <m/>
    <m/>
    <n v="0"/>
  </r>
  <r>
    <x v="106"/>
    <x v="0"/>
    <n v="1"/>
    <n v="0"/>
    <n v="1"/>
    <n v="0"/>
    <n v="7.5"/>
    <n v="7.5"/>
    <n v="2"/>
    <x v="7"/>
    <n v="65"/>
    <n v="65"/>
    <n v="300"/>
    <n v="300"/>
    <x v="5"/>
    <m/>
    <m/>
    <m/>
    <n v="0"/>
  </r>
  <r>
    <x v="106"/>
    <x v="0"/>
    <n v="1"/>
    <n v="0"/>
    <n v="1"/>
    <n v="0"/>
    <n v="9"/>
    <n v="9"/>
    <n v="1"/>
    <x v="9"/>
    <n v="70"/>
    <n v="70"/>
    <n v="300"/>
    <n v="300"/>
    <x v="5"/>
    <m/>
    <m/>
    <m/>
    <n v="0"/>
  </r>
  <r>
    <x v="106"/>
    <x v="0"/>
    <n v="1"/>
    <n v="0"/>
    <n v="1"/>
    <n v="0"/>
    <n v="9.5"/>
    <n v="8.5"/>
    <n v="6"/>
    <x v="5"/>
    <m/>
    <n v="60"/>
    <n v="300"/>
    <n v="300"/>
    <x v="5"/>
    <m/>
    <m/>
    <m/>
    <n v="0"/>
  </r>
  <r>
    <x v="106"/>
    <x v="0"/>
    <n v="1"/>
    <n v="0"/>
    <n v="1"/>
    <n v="0"/>
    <n v="9"/>
    <n v="9.5"/>
    <n v="3"/>
    <x v="6"/>
    <m/>
    <n v="65"/>
    <n v="300"/>
    <n v="300"/>
    <x v="5"/>
    <m/>
    <m/>
    <m/>
    <n v="0"/>
  </r>
  <r>
    <x v="106"/>
    <x v="20"/>
    <n v="1"/>
    <n v="0"/>
    <n v="1"/>
    <n v="0"/>
    <n v="7"/>
    <n v="7.5"/>
    <n v="12"/>
    <x v="2"/>
    <m/>
    <n v="52"/>
    <n v="90"/>
    <n v="90"/>
    <x v="5"/>
    <m/>
    <m/>
    <m/>
    <n v="0"/>
  </r>
  <r>
    <x v="106"/>
    <x v="20"/>
    <n v="1"/>
    <n v="0"/>
    <n v="1"/>
    <n v="0"/>
    <n v="9"/>
    <n v="9"/>
    <n v="8"/>
    <x v="1"/>
    <m/>
    <n v="59"/>
    <n v="90"/>
    <n v="90"/>
    <x v="5"/>
    <m/>
    <m/>
    <m/>
    <n v="0"/>
  </r>
  <r>
    <x v="106"/>
    <x v="20"/>
    <n v="1"/>
    <n v="0"/>
    <n v="1"/>
    <n v="0"/>
    <n v="10"/>
    <n v="10"/>
    <n v="8"/>
    <x v="5"/>
    <m/>
    <n v="61.3"/>
    <n v="120"/>
    <n v="120"/>
    <x v="5"/>
    <m/>
    <m/>
    <m/>
    <n v="0"/>
  </r>
  <r>
    <x v="106"/>
    <x v="40"/>
    <n v="1"/>
    <n v="0"/>
    <n v="1"/>
    <n v="0"/>
    <n v="7"/>
    <n v="7"/>
    <n v="10"/>
    <x v="2"/>
    <m/>
    <n v="9"/>
    <n v="10"/>
    <n v="10"/>
    <x v="5"/>
    <s v="SUPER7"/>
    <m/>
    <m/>
    <n v="0"/>
  </r>
  <r>
    <x v="106"/>
    <x v="41"/>
    <n v="1"/>
    <n v="0"/>
    <n v="1"/>
    <n v="0"/>
    <n v="7"/>
    <n v="8"/>
    <n v="10"/>
    <x v="2"/>
    <m/>
    <n v="14"/>
    <n v="120"/>
    <n v="120"/>
    <x v="5"/>
    <s v="SUPER7"/>
    <m/>
    <m/>
    <n v="0"/>
  </r>
  <r>
    <x v="106"/>
    <x v="40"/>
    <n v="1"/>
    <n v="0"/>
    <n v="1"/>
    <n v="0"/>
    <n v="8"/>
    <n v="8"/>
    <n v="10"/>
    <x v="2"/>
    <m/>
    <n v="14"/>
    <n v="10"/>
    <n v="10"/>
    <x v="5"/>
    <s v="SUPER7"/>
    <m/>
    <m/>
    <n v="0"/>
  </r>
  <r>
    <x v="106"/>
    <x v="41"/>
    <n v="1"/>
    <n v="0"/>
    <n v="1"/>
    <n v="0"/>
    <n v="8"/>
    <n v="9"/>
    <n v="10"/>
    <x v="2"/>
    <m/>
    <n v="14"/>
    <n v="120"/>
    <n v="120"/>
    <x v="5"/>
    <s v="SUPER7"/>
    <m/>
    <m/>
    <n v="0"/>
  </r>
  <r>
    <x v="106"/>
    <x v="40"/>
    <n v="1"/>
    <n v="0"/>
    <n v="1"/>
    <n v="0"/>
    <n v="10"/>
    <n v="10"/>
    <n v="8"/>
    <x v="1"/>
    <m/>
    <n v="16.3"/>
    <n v="10"/>
    <n v="10"/>
    <x v="5"/>
    <s v="SUPER7"/>
    <m/>
    <m/>
    <n v="0"/>
  </r>
  <r>
    <x v="106"/>
    <x v="41"/>
    <n v="1"/>
    <n v="0"/>
    <n v="1"/>
    <n v="0"/>
    <n v="10"/>
    <n v="10"/>
    <n v="8"/>
    <x v="1"/>
    <m/>
    <n v="16.3"/>
    <n v="120"/>
    <n v="120"/>
    <x v="5"/>
    <s v="SUPER7"/>
    <m/>
    <m/>
    <n v="0"/>
  </r>
  <r>
    <x v="106"/>
    <x v="36"/>
    <n v="1"/>
    <n v="0"/>
    <n v="1"/>
    <n v="0"/>
    <n v="7"/>
    <n v="7"/>
    <n v="10"/>
    <x v="2"/>
    <m/>
    <n v="45"/>
    <n v="10"/>
    <n v="10"/>
    <x v="5"/>
    <s v="SUPER7"/>
    <m/>
    <m/>
    <n v="0"/>
  </r>
  <r>
    <x v="106"/>
    <x v="37"/>
    <n v="1"/>
    <n v="0"/>
    <n v="1"/>
    <n v="0"/>
    <n v="7"/>
    <n v="7"/>
    <n v="10"/>
    <x v="2"/>
    <m/>
    <n v="45"/>
    <n v="120"/>
    <n v="120"/>
    <x v="5"/>
    <s v="SUPER7"/>
    <m/>
    <m/>
    <n v="0"/>
  </r>
  <r>
    <x v="106"/>
    <x v="36"/>
    <n v="1"/>
    <n v="0"/>
    <n v="1"/>
    <n v="0"/>
    <n v="9"/>
    <n v="7"/>
    <n v="8"/>
    <x v="1"/>
    <m/>
    <n v="52"/>
    <n v="10"/>
    <n v="10"/>
    <x v="5"/>
    <s v="SUPER7"/>
    <m/>
    <m/>
    <n v="0"/>
  </r>
  <r>
    <x v="106"/>
    <x v="37"/>
    <n v="1"/>
    <n v="0"/>
    <n v="1"/>
    <n v="0"/>
    <n v="9"/>
    <n v="9"/>
    <n v="8"/>
    <x v="1"/>
    <m/>
    <n v="52"/>
    <n v="120"/>
    <n v="120"/>
    <x v="5"/>
    <s v="SUPER7"/>
    <m/>
    <m/>
    <n v="0"/>
  </r>
  <r>
    <x v="106"/>
    <x v="36"/>
    <n v="1"/>
    <n v="0"/>
    <n v="1"/>
    <n v="0"/>
    <n v="10"/>
    <n v="8"/>
    <n v="6"/>
    <x v="5"/>
    <m/>
    <n v="59"/>
    <n v="10"/>
    <n v="10"/>
    <x v="5"/>
    <s v="SUPER7"/>
    <m/>
    <m/>
    <n v="0"/>
  </r>
  <r>
    <x v="106"/>
    <x v="37"/>
    <n v="1"/>
    <n v="0"/>
    <n v="1"/>
    <n v="0"/>
    <n v="10"/>
    <n v="10"/>
    <n v="6"/>
    <x v="5"/>
    <m/>
    <n v="59"/>
    <n v="120"/>
    <n v="120"/>
    <x v="5"/>
    <s v="SUPER7"/>
    <m/>
    <m/>
    <n v="0"/>
  </r>
  <r>
    <x v="106"/>
    <x v="42"/>
    <n v="1"/>
    <n v="0"/>
    <n v="1"/>
    <n v="0"/>
    <n v="6"/>
    <n v="6"/>
    <n v="10"/>
    <x v="2"/>
    <m/>
    <n v="6"/>
    <n v="90"/>
    <n v="90"/>
    <x v="5"/>
    <m/>
    <m/>
    <m/>
    <n v="0"/>
  </r>
  <r>
    <x v="106"/>
    <x v="42"/>
    <n v="1"/>
    <n v="0"/>
    <n v="1"/>
    <n v="0"/>
    <n v="8"/>
    <n v="7"/>
    <n v="8"/>
    <x v="1"/>
    <m/>
    <n v="6"/>
    <n v="90"/>
    <n v="90"/>
    <x v="5"/>
    <m/>
    <m/>
    <m/>
    <n v="0"/>
  </r>
  <r>
    <x v="106"/>
    <x v="42"/>
    <n v="1"/>
    <n v="0"/>
    <n v="1"/>
    <n v="0"/>
    <n v="9"/>
    <n v="9"/>
    <n v="8"/>
    <x v="1"/>
    <m/>
    <n v="8"/>
    <n v="90"/>
    <n v="90"/>
    <x v="5"/>
    <m/>
    <m/>
    <m/>
    <n v="0"/>
  </r>
  <r>
    <x v="106"/>
    <x v="42"/>
    <n v="1"/>
    <n v="0"/>
    <n v="1"/>
    <n v="0"/>
    <n v="10"/>
    <n v="10"/>
    <n v="6"/>
    <x v="5"/>
    <m/>
    <n v="8"/>
    <n v="1"/>
    <n v="1"/>
    <x v="5"/>
    <m/>
    <m/>
    <m/>
    <n v="0"/>
  </r>
  <r>
    <x v="107"/>
    <x v="4"/>
    <n v="1"/>
    <n v="0"/>
    <n v="1"/>
    <n v="0"/>
    <n v="5"/>
    <n v="5"/>
    <n v="10"/>
    <x v="2"/>
    <n v="70"/>
    <n v="70"/>
    <n v="120"/>
    <n v="120"/>
    <x v="5"/>
    <s v="RDL"/>
    <m/>
    <m/>
    <n v="0"/>
  </r>
  <r>
    <x v="107"/>
    <x v="4"/>
    <n v="1"/>
    <n v="0"/>
    <n v="1"/>
    <n v="0"/>
    <n v="6.5"/>
    <n v="6"/>
    <n v="8"/>
    <x v="1"/>
    <n v="80"/>
    <n v="80"/>
    <n v="120"/>
    <n v="120"/>
    <x v="5"/>
    <s v="RDL"/>
    <m/>
    <m/>
    <n v="0"/>
  </r>
  <r>
    <x v="107"/>
    <x v="4"/>
    <n v="1"/>
    <n v="0"/>
    <n v="1"/>
    <n v="0"/>
    <n v="7.5"/>
    <n v="7"/>
    <n v="7"/>
    <x v="10"/>
    <n v="90"/>
    <n v="90"/>
    <n v="120"/>
    <n v="120"/>
    <x v="5"/>
    <s v="RDL"/>
    <m/>
    <m/>
    <n v="0"/>
  </r>
  <r>
    <x v="107"/>
    <x v="4"/>
    <n v="1"/>
    <n v="0"/>
    <n v="1"/>
    <n v="0"/>
    <n v="9"/>
    <n v="7.5"/>
    <n v="5"/>
    <x v="3"/>
    <n v="100"/>
    <n v="100"/>
    <n v="120"/>
    <n v="120"/>
    <x v="5"/>
    <s v="RDL"/>
    <m/>
    <m/>
    <n v="0"/>
  </r>
  <r>
    <x v="107"/>
    <x v="4"/>
    <n v="1"/>
    <n v="0"/>
    <n v="1"/>
    <n v="0"/>
    <n v="9.5"/>
    <n v="9"/>
    <n v="5"/>
    <x v="3"/>
    <n v="110"/>
    <n v="110"/>
    <n v="120"/>
    <n v="120"/>
    <x v="5"/>
    <s v="RDL"/>
    <m/>
    <m/>
    <n v="0"/>
  </r>
  <r>
    <x v="107"/>
    <x v="0"/>
    <n v="1"/>
    <n v="0"/>
    <n v="1"/>
    <n v="0"/>
    <n v="5"/>
    <n v="5"/>
    <n v="3"/>
    <x v="6"/>
    <n v="35"/>
    <n v="35"/>
    <n v="120"/>
    <n v="120"/>
    <x v="5"/>
    <m/>
    <m/>
    <m/>
    <n v="0"/>
  </r>
  <r>
    <x v="107"/>
    <x v="0"/>
    <n v="1"/>
    <n v="0"/>
    <n v="1"/>
    <n v="0"/>
    <n v="5"/>
    <n v="5"/>
    <n v="3"/>
    <x v="6"/>
    <n v="45"/>
    <n v="45"/>
    <n v="120"/>
    <n v="120"/>
    <x v="5"/>
    <m/>
    <m/>
    <m/>
    <n v="0"/>
  </r>
  <r>
    <x v="107"/>
    <x v="0"/>
    <n v="1"/>
    <n v="0"/>
    <n v="1"/>
    <n v="0"/>
    <n v="6"/>
    <n v="6.5"/>
    <n v="3"/>
    <x v="6"/>
    <n v="55"/>
    <n v="55"/>
    <n v="180"/>
    <n v="180"/>
    <x v="5"/>
    <m/>
    <m/>
    <m/>
    <n v="0"/>
  </r>
  <r>
    <x v="107"/>
    <x v="0"/>
    <n v="1"/>
    <n v="0"/>
    <n v="1"/>
    <n v="0"/>
    <n v="7"/>
    <n v="7.5"/>
    <n v="3"/>
    <x v="6"/>
    <n v="60"/>
    <n v="60"/>
    <n v="180"/>
    <n v="180"/>
    <x v="5"/>
    <m/>
    <m/>
    <m/>
    <n v="0"/>
  </r>
  <r>
    <x v="107"/>
    <x v="0"/>
    <n v="1"/>
    <n v="0"/>
    <n v="1"/>
    <n v="0"/>
    <n v="8"/>
    <n v="8"/>
    <n v="3"/>
    <x v="6"/>
    <n v="60"/>
    <n v="60"/>
    <n v="180"/>
    <n v="180"/>
    <x v="5"/>
    <m/>
    <m/>
    <m/>
    <n v="0"/>
  </r>
  <r>
    <x v="107"/>
    <x v="14"/>
    <n v="1"/>
    <n v="0"/>
    <n v="1"/>
    <n v="0"/>
    <n v="7"/>
    <n v="7"/>
    <n v="10"/>
    <x v="2"/>
    <m/>
    <n v="18"/>
    <n v="120"/>
    <n v="120"/>
    <x v="5"/>
    <m/>
    <m/>
    <m/>
    <n v="0"/>
  </r>
  <r>
    <x v="107"/>
    <x v="14"/>
    <n v="1"/>
    <n v="0"/>
    <n v="1"/>
    <n v="0"/>
    <n v="8"/>
    <n v="8"/>
    <n v="10"/>
    <x v="2"/>
    <m/>
    <n v="20.3"/>
    <n v="120"/>
    <n v="120"/>
    <x v="5"/>
    <m/>
    <m/>
    <m/>
    <n v="0"/>
  </r>
  <r>
    <x v="107"/>
    <x v="14"/>
    <n v="1"/>
    <n v="0"/>
    <n v="1"/>
    <n v="0"/>
    <n v="9"/>
    <n v="9"/>
    <n v="10"/>
    <x v="2"/>
    <m/>
    <n v="25"/>
    <n v="120"/>
    <n v="120"/>
    <x v="5"/>
    <m/>
    <m/>
    <m/>
    <n v="0"/>
  </r>
  <r>
    <x v="107"/>
    <x v="7"/>
    <n v="1"/>
    <n v="0"/>
    <n v="1"/>
    <n v="0"/>
    <n v="7"/>
    <n v="7"/>
    <n v="8"/>
    <x v="1"/>
    <m/>
    <n v="24"/>
    <n v="120"/>
    <n v="120"/>
    <x v="5"/>
    <m/>
    <m/>
    <m/>
    <n v="0"/>
  </r>
  <r>
    <x v="107"/>
    <x v="7"/>
    <n v="1"/>
    <n v="0"/>
    <n v="1"/>
    <n v="0"/>
    <n v="8"/>
    <n v="8"/>
    <n v="8"/>
    <x v="1"/>
    <m/>
    <n v="24"/>
    <n v="120"/>
    <n v="120"/>
    <x v="5"/>
    <m/>
    <m/>
    <m/>
    <n v="0"/>
  </r>
  <r>
    <x v="107"/>
    <x v="7"/>
    <n v="1"/>
    <n v="0"/>
    <n v="1"/>
    <n v="0"/>
    <n v="9"/>
    <n v="9"/>
    <n v="8"/>
    <x v="1"/>
    <m/>
    <n v="26"/>
    <n v="120"/>
    <n v="120"/>
    <x v="5"/>
    <m/>
    <m/>
    <m/>
    <n v="0"/>
  </r>
  <r>
    <x v="107"/>
    <x v="43"/>
    <n v="1"/>
    <n v="0"/>
    <n v="1"/>
    <n v="0"/>
    <n v="7"/>
    <n v="7"/>
    <n v="8"/>
    <x v="1"/>
    <m/>
    <n v="10"/>
    <n v="120"/>
    <n v="120"/>
    <x v="5"/>
    <m/>
    <m/>
    <m/>
    <n v="0"/>
  </r>
  <r>
    <x v="107"/>
    <x v="43"/>
    <n v="1"/>
    <n v="0"/>
    <n v="1"/>
    <n v="0"/>
    <n v="8"/>
    <n v="10"/>
    <n v="8"/>
    <x v="10"/>
    <m/>
    <n v="12"/>
    <n v="120"/>
    <n v="120"/>
    <x v="5"/>
    <m/>
    <m/>
    <m/>
    <n v="0"/>
  </r>
  <r>
    <x v="107"/>
    <x v="43"/>
    <n v="1"/>
    <n v="0"/>
    <n v="1"/>
    <n v="0"/>
    <n v="9"/>
    <n v="9"/>
    <n v="8"/>
    <x v="1"/>
    <m/>
    <n v="10"/>
    <n v="1"/>
    <n v="1"/>
    <x v="5"/>
    <m/>
    <m/>
    <m/>
    <n v="0"/>
  </r>
  <r>
    <x v="108"/>
    <x v="4"/>
    <n v="1"/>
    <n v="0"/>
    <n v="1"/>
    <n v="0"/>
    <n v="5"/>
    <n v="5"/>
    <n v="5"/>
    <x v="3"/>
    <n v="70"/>
    <n v="70"/>
    <n v="90"/>
    <n v="90"/>
    <x v="5"/>
    <m/>
    <m/>
    <m/>
    <n v="0"/>
  </r>
  <r>
    <x v="108"/>
    <x v="4"/>
    <n v="1"/>
    <n v="0"/>
    <n v="1"/>
    <n v="0"/>
    <n v="7"/>
    <n v="5"/>
    <n v="4"/>
    <x v="8"/>
    <n v="115"/>
    <n v="115"/>
    <n v="120"/>
    <n v="120"/>
    <x v="5"/>
    <m/>
    <m/>
    <m/>
    <n v="0"/>
  </r>
  <r>
    <x v="108"/>
    <x v="4"/>
    <n v="1"/>
    <n v="0"/>
    <n v="1"/>
    <n v="0"/>
    <n v="8"/>
    <n v="7"/>
    <n v="3"/>
    <x v="6"/>
    <n v="132.5"/>
    <n v="132.5"/>
    <n v="180"/>
    <n v="180"/>
    <x v="5"/>
    <m/>
    <m/>
    <m/>
    <n v="0"/>
  </r>
  <r>
    <x v="108"/>
    <x v="4"/>
    <n v="1"/>
    <n v="0"/>
    <n v="1"/>
    <n v="0"/>
    <n v="8.5"/>
    <n v="8"/>
    <n v="2"/>
    <x v="7"/>
    <n v="142.5"/>
    <n v="142.5"/>
    <n v="180"/>
    <n v="180"/>
    <x v="5"/>
    <m/>
    <m/>
    <m/>
    <n v="0"/>
  </r>
  <r>
    <x v="108"/>
    <x v="4"/>
    <n v="1"/>
    <n v="0"/>
    <n v="1"/>
    <n v="0"/>
    <n v="9"/>
    <n v="9"/>
    <n v="1"/>
    <x v="9"/>
    <n v="150"/>
    <n v="150"/>
    <n v="180"/>
    <n v="180"/>
    <x v="5"/>
    <m/>
    <m/>
    <m/>
    <n v="0"/>
  </r>
  <r>
    <x v="108"/>
    <x v="4"/>
    <n v="1"/>
    <n v="0"/>
    <n v="1"/>
    <n v="0"/>
    <n v="8.5"/>
    <n v="8"/>
    <n v="6"/>
    <x v="5"/>
    <n v="120"/>
    <n v="120"/>
    <n v="180"/>
    <n v="180"/>
    <x v="5"/>
    <m/>
    <m/>
    <m/>
    <n v="0"/>
  </r>
  <r>
    <x v="108"/>
    <x v="10"/>
    <n v="2"/>
    <n v="2"/>
    <n v="2"/>
    <n v="0"/>
    <n v="5"/>
    <n v="5"/>
    <n v="2"/>
    <x v="7"/>
    <n v="70"/>
    <n v="70"/>
    <n v="90"/>
    <n v="90"/>
    <x v="5"/>
    <s v="Pausé / TEMPO"/>
    <m/>
    <m/>
    <n v="0"/>
  </r>
  <r>
    <x v="108"/>
    <x v="10"/>
    <n v="2"/>
    <n v="2"/>
    <n v="2"/>
    <n v="0"/>
    <n v="7"/>
    <n v="6.5"/>
    <n v="2"/>
    <x v="7"/>
    <n v="90"/>
    <n v="90"/>
    <n v="120"/>
    <n v="120"/>
    <x v="5"/>
    <s v="Pausé / TEMPO"/>
    <m/>
    <m/>
    <n v="0"/>
  </r>
  <r>
    <x v="108"/>
    <x v="10"/>
    <n v="2"/>
    <n v="2"/>
    <n v="2"/>
    <n v="0"/>
    <n v="8"/>
    <n v="7.5"/>
    <n v="2"/>
    <x v="7"/>
    <n v="100"/>
    <n v="100"/>
    <n v="180"/>
    <n v="180"/>
    <x v="5"/>
    <s v="Pausé / TEMPO"/>
    <m/>
    <m/>
    <n v="0"/>
  </r>
  <r>
    <x v="108"/>
    <x v="10"/>
    <n v="2"/>
    <n v="2"/>
    <n v="2"/>
    <n v="0"/>
    <n v="8.5"/>
    <n v="8"/>
    <n v="2"/>
    <x v="7"/>
    <n v="110"/>
    <n v="110"/>
    <n v="180"/>
    <n v="180"/>
    <x v="5"/>
    <s v="Pausé / TEMPO"/>
    <m/>
    <m/>
    <n v="0"/>
  </r>
  <r>
    <x v="108"/>
    <x v="10"/>
    <n v="2"/>
    <n v="2"/>
    <n v="2"/>
    <n v="0"/>
    <n v="9.5"/>
    <n v="9"/>
    <n v="2"/>
    <x v="7"/>
    <n v="120"/>
    <n v="120"/>
    <n v="180"/>
    <n v="180"/>
    <x v="5"/>
    <s v="Pausé / TEMPO"/>
    <m/>
    <m/>
    <n v="0"/>
  </r>
  <r>
    <x v="108"/>
    <x v="0"/>
    <n v="1"/>
    <n v="2"/>
    <n v="1"/>
    <n v="0"/>
    <n v="5"/>
    <n v="5"/>
    <n v="2"/>
    <x v="7"/>
    <n v="40"/>
    <n v="40"/>
    <n v="90"/>
    <n v="90"/>
    <x v="5"/>
    <s v="Pausé / TEMPO"/>
    <m/>
    <m/>
    <n v="0"/>
  </r>
  <r>
    <x v="108"/>
    <x v="0"/>
    <n v="1"/>
    <n v="2"/>
    <n v="1"/>
    <n v="0"/>
    <n v="5"/>
    <n v="5"/>
    <n v="2"/>
    <x v="7"/>
    <n v="50"/>
    <n v="50"/>
    <n v="120"/>
    <n v="120"/>
    <x v="5"/>
    <s v="Pausé / TEMPO"/>
    <m/>
    <m/>
    <n v="0"/>
  </r>
  <r>
    <x v="108"/>
    <x v="0"/>
    <n v="1"/>
    <n v="2"/>
    <n v="1"/>
    <n v="0"/>
    <n v="6.5"/>
    <n v="6"/>
    <n v="2"/>
    <x v="7"/>
    <n v="55"/>
    <n v="55"/>
    <n v="180"/>
    <n v="180"/>
    <x v="5"/>
    <s v="Pausé / TEMPO"/>
    <m/>
    <m/>
    <n v="0"/>
  </r>
  <r>
    <x v="108"/>
    <x v="0"/>
    <n v="1"/>
    <n v="2"/>
    <n v="1"/>
    <n v="0"/>
    <n v="7"/>
    <n v="7"/>
    <n v="2"/>
    <x v="7"/>
    <n v="55"/>
    <n v="55"/>
    <n v="180"/>
    <n v="180"/>
    <x v="5"/>
    <s v="Pausé / TEMPO"/>
    <m/>
    <m/>
    <n v="0"/>
  </r>
  <r>
    <x v="108"/>
    <x v="0"/>
    <n v="1"/>
    <n v="2"/>
    <n v="1"/>
    <n v="0"/>
    <n v="7"/>
    <n v="7.5"/>
    <n v="2"/>
    <x v="7"/>
    <n v="55"/>
    <n v="55"/>
    <n v="1"/>
    <n v="1"/>
    <x v="5"/>
    <s v="Pausé / TEMPO"/>
    <m/>
    <m/>
    <n v="0"/>
  </r>
  <r>
    <x v="109"/>
    <x v="10"/>
    <n v="1"/>
    <n v="0"/>
    <n v="1"/>
    <n v="0"/>
    <n v="5"/>
    <n v="5"/>
    <n v="5"/>
    <x v="3"/>
    <n v="70"/>
    <n v="70"/>
    <n v="90"/>
    <n v="90"/>
    <x v="6"/>
    <m/>
    <m/>
    <m/>
    <n v="0"/>
  </r>
  <r>
    <x v="109"/>
    <x v="10"/>
    <n v="1"/>
    <n v="0"/>
    <n v="1"/>
    <n v="0"/>
    <n v="5"/>
    <n v="5"/>
    <n v="4"/>
    <x v="8"/>
    <n v="80"/>
    <n v="80"/>
    <n v="180"/>
    <n v="180"/>
    <x v="6"/>
    <m/>
    <m/>
    <m/>
    <n v="0"/>
  </r>
  <r>
    <x v="109"/>
    <x v="10"/>
    <n v="1"/>
    <n v="0"/>
    <n v="1"/>
    <n v="0"/>
    <n v="5.5"/>
    <n v="5"/>
    <n v="3"/>
    <x v="6"/>
    <n v="95"/>
    <n v="95"/>
    <n v="180"/>
    <n v="180"/>
    <x v="6"/>
    <m/>
    <m/>
    <m/>
    <n v="0"/>
  </r>
  <r>
    <x v="109"/>
    <x v="10"/>
    <n v="1"/>
    <n v="0"/>
    <n v="1"/>
    <n v="0"/>
    <n v="6"/>
    <n v="6"/>
    <n v="2"/>
    <x v="7"/>
    <n v="105"/>
    <n v="105"/>
    <n v="180"/>
    <n v="180"/>
    <x v="6"/>
    <m/>
    <m/>
    <m/>
    <n v="0"/>
  </r>
  <r>
    <x v="109"/>
    <x v="10"/>
    <n v="1"/>
    <n v="0"/>
    <n v="1"/>
    <n v="0"/>
    <n v="6.5"/>
    <n v="6"/>
    <n v="1"/>
    <x v="9"/>
    <n v="110"/>
    <n v="110"/>
    <n v="180"/>
    <n v="180"/>
    <x v="6"/>
    <m/>
    <m/>
    <m/>
    <n v="0"/>
  </r>
  <r>
    <x v="109"/>
    <x v="10"/>
    <n v="1"/>
    <n v="0"/>
    <n v="1"/>
    <n v="0"/>
    <n v="5.5"/>
    <n v="6"/>
    <n v="3"/>
    <x v="6"/>
    <n v="100"/>
    <n v="100"/>
    <n v="180"/>
    <n v="180"/>
    <x v="6"/>
    <m/>
    <m/>
    <m/>
    <n v="0"/>
  </r>
  <r>
    <x v="109"/>
    <x v="10"/>
    <n v="1"/>
    <n v="0"/>
    <n v="1"/>
    <n v="0"/>
    <n v="6"/>
    <n v="6.5"/>
    <n v="3"/>
    <x v="6"/>
    <n v="100"/>
    <n v="100"/>
    <n v="180"/>
    <n v="180"/>
    <x v="6"/>
    <m/>
    <m/>
    <m/>
    <n v="0"/>
  </r>
  <r>
    <x v="109"/>
    <x v="10"/>
    <n v="1"/>
    <n v="0"/>
    <n v="1"/>
    <n v="0"/>
    <n v="6.5"/>
    <n v="7"/>
    <n v="3"/>
    <x v="6"/>
    <n v="100"/>
    <n v="100"/>
    <n v="300"/>
    <n v="300"/>
    <x v="6"/>
    <m/>
    <m/>
    <m/>
    <n v="0"/>
  </r>
  <r>
    <x v="109"/>
    <x v="1"/>
    <n v="1"/>
    <n v="0"/>
    <n v="1"/>
    <n v="0"/>
    <n v="5"/>
    <n v="5"/>
    <m/>
    <x v="2"/>
    <m/>
    <n v="32"/>
    <n v="90"/>
    <n v="90"/>
    <x v="6"/>
    <m/>
    <m/>
    <m/>
    <n v="0"/>
  </r>
  <r>
    <x v="109"/>
    <x v="1"/>
    <n v="1"/>
    <n v="0"/>
    <n v="1"/>
    <n v="0"/>
    <n v="6"/>
    <n v="6"/>
    <m/>
    <x v="1"/>
    <m/>
    <n v="39"/>
    <n v="90"/>
    <n v="90"/>
    <x v="6"/>
    <m/>
    <m/>
    <m/>
    <n v="0"/>
  </r>
  <r>
    <x v="109"/>
    <x v="1"/>
    <n v="1"/>
    <n v="0"/>
    <n v="1"/>
    <n v="0"/>
    <n v="8"/>
    <n v="8"/>
    <m/>
    <x v="1"/>
    <m/>
    <n v="45"/>
    <n v="120"/>
    <n v="120"/>
    <x v="6"/>
    <m/>
    <m/>
    <m/>
    <n v="0"/>
  </r>
  <r>
    <x v="109"/>
    <x v="11"/>
    <n v="1"/>
    <n v="0"/>
    <n v="1"/>
    <n v="0"/>
    <n v="5"/>
    <n v="5"/>
    <m/>
    <x v="2"/>
    <m/>
    <n v="50"/>
    <n v="10"/>
    <n v="10"/>
    <x v="6"/>
    <s v="SUPER7"/>
    <m/>
    <m/>
    <n v="0"/>
  </r>
  <r>
    <x v="109"/>
    <x v="18"/>
    <n v="1"/>
    <n v="0"/>
    <n v="1"/>
    <n v="0"/>
    <n v="5"/>
    <n v="5"/>
    <m/>
    <x v="2"/>
    <m/>
    <n v="23"/>
    <n v="120"/>
    <n v="120"/>
    <x v="6"/>
    <s v="SUPER7"/>
    <m/>
    <m/>
    <n v="0"/>
  </r>
  <r>
    <x v="109"/>
    <x v="11"/>
    <n v="1"/>
    <n v="0"/>
    <n v="1"/>
    <n v="0"/>
    <n v="6"/>
    <n v="6"/>
    <m/>
    <x v="1"/>
    <m/>
    <n v="63"/>
    <n v="10"/>
    <n v="10"/>
    <x v="6"/>
    <s v="SUPER7"/>
    <m/>
    <m/>
    <n v="0"/>
  </r>
  <r>
    <x v="109"/>
    <x v="18"/>
    <n v="1"/>
    <n v="0"/>
    <n v="1"/>
    <n v="0"/>
    <n v="6"/>
    <n v="6"/>
    <m/>
    <x v="1"/>
    <m/>
    <n v="31.3"/>
    <n v="120"/>
    <n v="120"/>
    <x v="6"/>
    <s v="SUPER7"/>
    <m/>
    <m/>
    <n v="0"/>
  </r>
  <r>
    <x v="109"/>
    <x v="11"/>
    <n v="1"/>
    <n v="0"/>
    <n v="1"/>
    <n v="0"/>
    <n v="8"/>
    <n v="8"/>
    <m/>
    <x v="1"/>
    <m/>
    <n v="70"/>
    <n v="10"/>
    <n v="10"/>
    <x v="6"/>
    <s v="SUPER7"/>
    <m/>
    <m/>
    <n v="0"/>
  </r>
  <r>
    <x v="109"/>
    <x v="18"/>
    <n v="1"/>
    <n v="0"/>
    <n v="1"/>
    <n v="0"/>
    <n v="8"/>
    <n v="8"/>
    <m/>
    <x v="1"/>
    <m/>
    <n v="38.299999999999997"/>
    <n v="120"/>
    <n v="120"/>
    <x v="6"/>
    <s v="SUPER7"/>
    <m/>
    <m/>
    <n v="0"/>
  </r>
  <r>
    <x v="109"/>
    <x v="38"/>
    <n v="1"/>
    <n v="0"/>
    <n v="1"/>
    <n v="0"/>
    <n v="5"/>
    <n v="5"/>
    <m/>
    <x v="2"/>
    <m/>
    <n v="36"/>
    <n v="10"/>
    <n v="10"/>
    <x v="6"/>
    <s v="SUPER7"/>
    <m/>
    <m/>
    <n v="0"/>
  </r>
  <r>
    <x v="109"/>
    <x v="39"/>
    <n v="1"/>
    <n v="0"/>
    <n v="1"/>
    <n v="0"/>
    <n v="5"/>
    <n v="5"/>
    <m/>
    <x v="2"/>
    <m/>
    <n v="70"/>
    <n v="120"/>
    <n v="120"/>
    <x v="6"/>
    <s v="SUPER7"/>
    <m/>
    <m/>
    <n v="0"/>
  </r>
  <r>
    <x v="109"/>
    <x v="38"/>
    <n v="1"/>
    <n v="0"/>
    <n v="1"/>
    <n v="0"/>
    <n v="7"/>
    <n v="7"/>
    <m/>
    <x v="1"/>
    <m/>
    <n v="50"/>
    <n v="10"/>
    <n v="10"/>
    <x v="6"/>
    <s v="SUPER7"/>
    <m/>
    <m/>
    <n v="0"/>
  </r>
  <r>
    <x v="109"/>
    <x v="39"/>
    <n v="1"/>
    <n v="0"/>
    <n v="1"/>
    <n v="0"/>
    <n v="7"/>
    <n v="7"/>
    <m/>
    <x v="1"/>
    <m/>
    <n v="90"/>
    <n v="120"/>
    <n v="120"/>
    <x v="6"/>
    <s v="SUPER7"/>
    <m/>
    <m/>
    <n v="0"/>
  </r>
  <r>
    <x v="109"/>
    <x v="38"/>
    <n v="1"/>
    <n v="0"/>
    <n v="1"/>
    <n v="0"/>
    <n v="7"/>
    <n v="7"/>
    <m/>
    <x v="1"/>
    <m/>
    <n v="50"/>
    <n v="10"/>
    <n v="10"/>
    <x v="6"/>
    <s v="SUPER7"/>
    <m/>
    <m/>
    <n v="0"/>
  </r>
  <r>
    <x v="109"/>
    <x v="39"/>
    <n v="1"/>
    <n v="0"/>
    <n v="1"/>
    <n v="0"/>
    <n v="7"/>
    <n v="7"/>
    <m/>
    <x v="1"/>
    <m/>
    <n v="90"/>
    <n v="1"/>
    <n v="1"/>
    <x v="6"/>
    <s v="SUPER7"/>
    <m/>
    <m/>
    <n v="0"/>
  </r>
  <r>
    <x v="110"/>
    <x v="0"/>
    <n v="1"/>
    <n v="0"/>
    <n v="1"/>
    <n v="0"/>
    <n v="5"/>
    <n v="5"/>
    <n v="5"/>
    <x v="3"/>
    <n v="30"/>
    <n v="30"/>
    <n v="90"/>
    <n v="90"/>
    <x v="6"/>
    <m/>
    <m/>
    <m/>
    <n v="0"/>
  </r>
  <r>
    <x v="110"/>
    <x v="0"/>
    <n v="1"/>
    <n v="0"/>
    <n v="1"/>
    <n v="0"/>
    <n v="5"/>
    <n v="5"/>
    <n v="4"/>
    <x v="8"/>
    <n v="40"/>
    <n v="40"/>
    <n v="120"/>
    <n v="120"/>
    <x v="6"/>
    <m/>
    <m/>
    <m/>
    <n v="0"/>
  </r>
  <r>
    <x v="110"/>
    <x v="0"/>
    <n v="1"/>
    <n v="0"/>
    <n v="1"/>
    <n v="0"/>
    <n v="5"/>
    <n v="5"/>
    <n v="3"/>
    <x v="6"/>
    <n v="50"/>
    <n v="50"/>
    <n v="180"/>
    <n v="180"/>
    <x v="6"/>
    <m/>
    <m/>
    <m/>
    <n v="0"/>
  </r>
  <r>
    <x v="110"/>
    <x v="0"/>
    <n v="1"/>
    <n v="0"/>
    <n v="1"/>
    <n v="0"/>
    <n v="5.5"/>
    <n v="5"/>
    <n v="2"/>
    <x v="7"/>
    <n v="55"/>
    <n v="55"/>
    <n v="180"/>
    <n v="180"/>
    <x v="6"/>
    <m/>
    <m/>
    <m/>
    <n v="0"/>
  </r>
  <r>
    <x v="110"/>
    <x v="0"/>
    <n v="1"/>
    <n v="0"/>
    <n v="1"/>
    <n v="0"/>
    <n v="7"/>
    <n v="5.5"/>
    <n v="1"/>
    <x v="9"/>
    <n v="60"/>
    <n v="60"/>
    <n v="180"/>
    <n v="180"/>
    <x v="6"/>
    <m/>
    <m/>
    <m/>
    <n v="0"/>
  </r>
  <r>
    <x v="110"/>
    <x v="0"/>
    <n v="1"/>
    <n v="0"/>
    <n v="1"/>
    <n v="0"/>
    <n v="7.5"/>
    <n v="8"/>
    <n v="5"/>
    <x v="3"/>
    <m/>
    <n v="60"/>
    <n v="180"/>
    <n v="180"/>
    <x v="6"/>
    <m/>
    <m/>
    <m/>
    <n v="0"/>
  </r>
  <r>
    <x v="110"/>
    <x v="0"/>
    <n v="1"/>
    <n v="0"/>
    <n v="1"/>
    <n v="0"/>
    <n v="7"/>
    <n v="7.5"/>
    <n v="2"/>
    <x v="7"/>
    <m/>
    <n v="62.5"/>
    <n v="300"/>
    <n v="300"/>
    <x v="6"/>
    <m/>
    <m/>
    <m/>
    <n v="0"/>
  </r>
  <r>
    <x v="110"/>
    <x v="20"/>
    <n v="1"/>
    <n v="0"/>
    <n v="1"/>
    <n v="0"/>
    <n v="5"/>
    <n v="5"/>
    <m/>
    <x v="2"/>
    <m/>
    <n v="39"/>
    <n v="90"/>
    <n v="90"/>
    <x v="6"/>
    <m/>
    <m/>
    <m/>
    <n v="0"/>
  </r>
  <r>
    <x v="110"/>
    <x v="20"/>
    <n v="1"/>
    <n v="0"/>
    <n v="1"/>
    <n v="0"/>
    <n v="7"/>
    <n v="7"/>
    <m/>
    <x v="2"/>
    <m/>
    <n v="45"/>
    <n v="90"/>
    <n v="90"/>
    <x v="6"/>
    <m/>
    <m/>
    <m/>
    <n v="0"/>
  </r>
  <r>
    <x v="110"/>
    <x v="20"/>
    <n v="1"/>
    <n v="0"/>
    <n v="1"/>
    <n v="0"/>
    <n v="8"/>
    <n v="8"/>
    <m/>
    <x v="1"/>
    <m/>
    <n v="52"/>
    <n v="120"/>
    <n v="120"/>
    <x v="6"/>
    <m/>
    <m/>
    <m/>
    <n v="0"/>
  </r>
  <r>
    <x v="110"/>
    <x v="40"/>
    <n v="1"/>
    <n v="0"/>
    <n v="1"/>
    <n v="0"/>
    <n v="5"/>
    <n v="5"/>
    <m/>
    <x v="2"/>
    <m/>
    <n v="9"/>
    <n v="10"/>
    <n v="10"/>
    <x v="6"/>
    <s v="SUPER7"/>
    <m/>
    <m/>
    <n v="0"/>
  </r>
  <r>
    <x v="110"/>
    <x v="41"/>
    <n v="1"/>
    <n v="0"/>
    <n v="1"/>
    <n v="0"/>
    <n v="5"/>
    <n v="5"/>
    <m/>
    <x v="2"/>
    <m/>
    <n v="9"/>
    <n v="120"/>
    <n v="120"/>
    <x v="6"/>
    <s v="SUPER7"/>
    <m/>
    <m/>
    <n v="0"/>
  </r>
  <r>
    <x v="110"/>
    <x v="40"/>
    <n v="1"/>
    <n v="0"/>
    <n v="1"/>
    <n v="0"/>
    <n v="6"/>
    <n v="6"/>
    <m/>
    <x v="1"/>
    <m/>
    <n v="11.3"/>
    <n v="10"/>
    <n v="10"/>
    <x v="6"/>
    <s v="SUPER7"/>
    <m/>
    <m/>
    <n v="0"/>
  </r>
  <r>
    <x v="110"/>
    <x v="41"/>
    <n v="1"/>
    <n v="0"/>
    <n v="1"/>
    <n v="0"/>
    <n v="6"/>
    <n v="6"/>
    <m/>
    <x v="1"/>
    <m/>
    <n v="11.3"/>
    <n v="120"/>
    <n v="120"/>
    <x v="6"/>
    <s v="SUPER7"/>
    <m/>
    <m/>
    <n v="0"/>
  </r>
  <r>
    <x v="110"/>
    <x v="40"/>
    <n v="1"/>
    <n v="0"/>
    <n v="1"/>
    <n v="0"/>
    <n v="8"/>
    <n v="8"/>
    <m/>
    <x v="10"/>
    <m/>
    <n v="14"/>
    <n v="10"/>
    <n v="10"/>
    <x v="6"/>
    <s v="SUPER7"/>
    <m/>
    <m/>
    <n v="0"/>
  </r>
  <r>
    <x v="110"/>
    <x v="41"/>
    <n v="1"/>
    <n v="0"/>
    <n v="1"/>
    <n v="0"/>
    <n v="8"/>
    <n v="8"/>
    <m/>
    <x v="10"/>
    <m/>
    <n v="14"/>
    <n v="120"/>
    <n v="120"/>
    <x v="6"/>
    <s v="SUPER7"/>
    <m/>
    <m/>
    <n v="0"/>
  </r>
  <r>
    <x v="110"/>
    <x v="36"/>
    <n v="1"/>
    <n v="0"/>
    <n v="1"/>
    <n v="0"/>
    <n v="5"/>
    <n v="5"/>
    <m/>
    <x v="2"/>
    <m/>
    <n v="32"/>
    <n v="10"/>
    <n v="10"/>
    <x v="6"/>
    <s v="SUPER7"/>
    <m/>
    <m/>
    <n v="0"/>
  </r>
  <r>
    <x v="110"/>
    <x v="37"/>
    <n v="1"/>
    <n v="0"/>
    <n v="1"/>
    <n v="0"/>
    <n v="5"/>
    <n v="5"/>
    <m/>
    <x v="2"/>
    <m/>
    <n v="32"/>
    <n v="120"/>
    <n v="120"/>
    <x v="6"/>
    <s v="SUPER7"/>
    <m/>
    <m/>
    <n v="0"/>
  </r>
  <r>
    <x v="110"/>
    <x v="36"/>
    <n v="1"/>
    <n v="0"/>
    <n v="1"/>
    <n v="0"/>
    <n v="7"/>
    <n v="7"/>
    <m/>
    <x v="2"/>
    <m/>
    <n v="45"/>
    <n v="10"/>
    <n v="10"/>
    <x v="6"/>
    <s v="SUPER7"/>
    <m/>
    <m/>
    <n v="0"/>
  </r>
  <r>
    <x v="110"/>
    <x v="37"/>
    <n v="1"/>
    <n v="0"/>
    <n v="1"/>
    <n v="0"/>
    <n v="7"/>
    <n v="7"/>
    <m/>
    <x v="2"/>
    <m/>
    <n v="45"/>
    <n v="120"/>
    <n v="120"/>
    <x v="6"/>
    <s v="SUPER7"/>
    <m/>
    <m/>
    <n v="0"/>
  </r>
  <r>
    <x v="110"/>
    <x v="36"/>
    <n v="1"/>
    <n v="0"/>
    <n v="1"/>
    <n v="0"/>
    <n v="8"/>
    <n v="8"/>
    <m/>
    <x v="2"/>
    <m/>
    <n v="52"/>
    <n v="10"/>
    <n v="10"/>
    <x v="6"/>
    <s v="SUPER7"/>
    <m/>
    <m/>
    <n v="0"/>
  </r>
  <r>
    <x v="110"/>
    <x v="37"/>
    <n v="1"/>
    <n v="0"/>
    <n v="1"/>
    <n v="0"/>
    <n v="8"/>
    <n v="8"/>
    <m/>
    <x v="2"/>
    <m/>
    <n v="52"/>
    <n v="120"/>
    <n v="120"/>
    <x v="6"/>
    <s v="SUPER7"/>
    <m/>
    <m/>
    <n v="0"/>
  </r>
  <r>
    <x v="110"/>
    <x v="42"/>
    <n v="1"/>
    <n v="0"/>
    <n v="1"/>
    <n v="0"/>
    <n v="5"/>
    <n v="5"/>
    <m/>
    <x v="2"/>
    <m/>
    <n v="4"/>
    <n v="90"/>
    <n v="90"/>
    <x v="6"/>
    <m/>
    <m/>
    <m/>
    <n v="0"/>
  </r>
  <r>
    <x v="110"/>
    <x v="42"/>
    <n v="1"/>
    <n v="0"/>
    <n v="1"/>
    <n v="0"/>
    <n v="6"/>
    <n v="6"/>
    <m/>
    <x v="1"/>
    <m/>
    <n v="6"/>
    <n v="90"/>
    <n v="90"/>
    <x v="6"/>
    <m/>
    <m/>
    <m/>
    <n v="0"/>
  </r>
  <r>
    <x v="110"/>
    <x v="42"/>
    <n v="1"/>
    <n v="0"/>
    <n v="1"/>
    <n v="0"/>
    <n v="7"/>
    <n v="7"/>
    <m/>
    <x v="1"/>
    <m/>
    <n v="6"/>
    <n v="90"/>
    <n v="90"/>
    <x v="6"/>
    <m/>
    <m/>
    <m/>
    <n v="0"/>
  </r>
  <r>
    <x v="110"/>
    <x v="42"/>
    <n v="1"/>
    <n v="0"/>
    <n v="1"/>
    <n v="0"/>
    <n v="8"/>
    <n v="8"/>
    <m/>
    <x v="3"/>
    <m/>
    <n v="8"/>
    <n v="1"/>
    <n v="1"/>
    <x v="6"/>
    <m/>
    <m/>
    <m/>
    <n v="0"/>
  </r>
  <r>
    <x v="111"/>
    <x v="4"/>
    <n v="1"/>
    <n v="0"/>
    <n v="1"/>
    <n v="0"/>
    <n v="5"/>
    <n v="5"/>
    <n v="8"/>
    <x v="1"/>
    <n v="50"/>
    <n v="50"/>
    <n v="120"/>
    <n v="120"/>
    <x v="6"/>
    <s v="RDL"/>
    <m/>
    <m/>
    <n v="0"/>
  </r>
  <r>
    <x v="111"/>
    <x v="4"/>
    <n v="1"/>
    <n v="0"/>
    <n v="1"/>
    <n v="0"/>
    <n v="5"/>
    <n v="5"/>
    <n v="6"/>
    <x v="5"/>
    <n v="60"/>
    <n v="60"/>
    <n v="120"/>
    <n v="120"/>
    <x v="6"/>
    <s v="RDL"/>
    <m/>
    <m/>
    <n v="0"/>
  </r>
  <r>
    <x v="111"/>
    <x v="4"/>
    <n v="1"/>
    <n v="0"/>
    <n v="1"/>
    <n v="0"/>
    <n v="5.5"/>
    <n v="5"/>
    <n v="5"/>
    <x v="3"/>
    <n v="70"/>
    <n v="70"/>
    <n v="120"/>
    <n v="120"/>
    <x v="6"/>
    <s v="RDL"/>
    <m/>
    <m/>
    <n v="0"/>
  </r>
  <r>
    <x v="111"/>
    <x v="4"/>
    <n v="1"/>
    <n v="0"/>
    <n v="1"/>
    <n v="0"/>
    <n v="6.5"/>
    <n v="6"/>
    <n v="3"/>
    <x v="6"/>
    <n v="80"/>
    <n v="80"/>
    <n v="120"/>
    <n v="120"/>
    <x v="6"/>
    <s v="RDL"/>
    <m/>
    <m/>
    <n v="0"/>
  </r>
  <r>
    <x v="111"/>
    <x v="4"/>
    <n v="1"/>
    <n v="0"/>
    <n v="1"/>
    <n v="0"/>
    <n v="7"/>
    <n v="6.5"/>
    <n v="3"/>
    <x v="6"/>
    <n v="90"/>
    <n v="90"/>
    <n v="120"/>
    <n v="120"/>
    <x v="6"/>
    <s v="RDL"/>
    <m/>
    <m/>
    <n v="0"/>
  </r>
  <r>
    <x v="111"/>
    <x v="0"/>
    <n v="1"/>
    <n v="0"/>
    <n v="1"/>
    <n v="0"/>
    <n v="5"/>
    <n v="5"/>
    <n v="2"/>
    <x v="7"/>
    <n v="25"/>
    <n v="25"/>
    <n v="120"/>
    <n v="120"/>
    <x v="6"/>
    <m/>
    <m/>
    <m/>
    <n v="0"/>
  </r>
  <r>
    <x v="111"/>
    <x v="0"/>
    <n v="1"/>
    <n v="0"/>
    <n v="1"/>
    <n v="0"/>
    <n v="5"/>
    <n v="5"/>
    <n v="2"/>
    <x v="7"/>
    <n v="35"/>
    <n v="35"/>
    <n v="120"/>
    <n v="120"/>
    <x v="6"/>
    <m/>
    <m/>
    <m/>
    <n v="0"/>
  </r>
  <r>
    <x v="111"/>
    <x v="0"/>
    <n v="1"/>
    <n v="0"/>
    <n v="1"/>
    <n v="0"/>
    <n v="6"/>
    <n v="5"/>
    <n v="2"/>
    <x v="7"/>
    <n v="45"/>
    <n v="45"/>
    <n v="180"/>
    <n v="180"/>
    <x v="6"/>
    <m/>
    <m/>
    <m/>
    <n v="0"/>
  </r>
  <r>
    <x v="111"/>
    <x v="0"/>
    <n v="1"/>
    <n v="0"/>
    <n v="1"/>
    <n v="0"/>
    <n v="7"/>
    <n v="5"/>
    <n v="2"/>
    <x v="7"/>
    <n v="50"/>
    <n v="50"/>
    <n v="180"/>
    <n v="180"/>
    <x v="6"/>
    <m/>
    <m/>
    <m/>
    <n v="0"/>
  </r>
  <r>
    <x v="111"/>
    <x v="0"/>
    <n v="1"/>
    <n v="0"/>
    <n v="1"/>
    <n v="0"/>
    <n v="8"/>
    <n v="5"/>
    <n v="2"/>
    <x v="7"/>
    <n v="50"/>
    <n v="50"/>
    <n v="180"/>
    <n v="180"/>
    <x v="6"/>
    <m/>
    <m/>
    <m/>
    <n v="0"/>
  </r>
  <r>
    <x v="111"/>
    <x v="14"/>
    <n v="1"/>
    <n v="0"/>
    <n v="1"/>
    <n v="0"/>
    <n v="5"/>
    <n v="5"/>
    <m/>
    <x v="2"/>
    <m/>
    <n v="15.6"/>
    <n v="120"/>
    <n v="120"/>
    <x v="6"/>
    <m/>
    <m/>
    <m/>
    <n v="0"/>
  </r>
  <r>
    <x v="111"/>
    <x v="14"/>
    <n v="1"/>
    <n v="0"/>
    <n v="1"/>
    <n v="0"/>
    <n v="6"/>
    <n v="6"/>
    <m/>
    <x v="1"/>
    <m/>
    <n v="18"/>
    <n v="120"/>
    <n v="120"/>
    <x v="6"/>
    <m/>
    <m/>
    <m/>
    <n v="0"/>
  </r>
  <r>
    <x v="111"/>
    <x v="14"/>
    <n v="1"/>
    <n v="0"/>
    <n v="1"/>
    <n v="0"/>
    <n v="7"/>
    <n v="7"/>
    <m/>
    <x v="1"/>
    <m/>
    <n v="20.3"/>
    <n v="120"/>
    <n v="120"/>
    <x v="6"/>
    <m/>
    <m/>
    <m/>
    <n v="0"/>
  </r>
  <r>
    <x v="111"/>
    <x v="7"/>
    <n v="1"/>
    <n v="0"/>
    <n v="1"/>
    <n v="0"/>
    <n v="5"/>
    <n v="5"/>
    <m/>
    <x v="2"/>
    <m/>
    <n v="16"/>
    <n v="120"/>
    <n v="120"/>
    <x v="6"/>
    <m/>
    <m/>
    <m/>
    <n v="0"/>
  </r>
  <r>
    <x v="111"/>
    <x v="7"/>
    <n v="1"/>
    <n v="0"/>
    <n v="1"/>
    <n v="0"/>
    <n v="6"/>
    <n v="6"/>
    <m/>
    <x v="1"/>
    <m/>
    <n v="16"/>
    <n v="120"/>
    <n v="120"/>
    <x v="6"/>
    <m/>
    <m/>
    <m/>
    <n v="0"/>
  </r>
  <r>
    <x v="111"/>
    <x v="7"/>
    <n v="1"/>
    <n v="0"/>
    <n v="1"/>
    <n v="0"/>
    <n v="7"/>
    <n v="7"/>
    <m/>
    <x v="1"/>
    <m/>
    <n v="18"/>
    <n v="120"/>
    <n v="120"/>
    <x v="6"/>
    <m/>
    <m/>
    <m/>
    <n v="0"/>
  </r>
  <r>
    <x v="111"/>
    <x v="43"/>
    <n v="1"/>
    <n v="0"/>
    <n v="1"/>
    <n v="0"/>
    <n v="5"/>
    <n v="5"/>
    <m/>
    <x v="2"/>
    <m/>
    <n v="6"/>
    <n v="120"/>
    <n v="120"/>
    <x v="6"/>
    <m/>
    <m/>
    <m/>
    <n v="0"/>
  </r>
  <r>
    <x v="111"/>
    <x v="43"/>
    <n v="1"/>
    <n v="0"/>
    <n v="1"/>
    <n v="0"/>
    <n v="6"/>
    <n v="6"/>
    <m/>
    <x v="2"/>
    <m/>
    <n v="8"/>
    <n v="120"/>
    <n v="120"/>
    <x v="6"/>
    <m/>
    <m/>
    <m/>
    <n v="0"/>
  </r>
  <r>
    <x v="111"/>
    <x v="43"/>
    <n v="1"/>
    <n v="0"/>
    <n v="1"/>
    <n v="0"/>
    <n v="7"/>
    <n v="7"/>
    <m/>
    <x v="1"/>
    <m/>
    <n v="10"/>
    <n v="1"/>
    <n v="1"/>
    <x v="6"/>
    <m/>
    <m/>
    <m/>
    <n v="0"/>
  </r>
  <r>
    <x v="112"/>
    <x v="4"/>
    <n v="1"/>
    <n v="0"/>
    <n v="1"/>
    <n v="0"/>
    <n v="5"/>
    <n v="5"/>
    <n v="5"/>
    <x v="3"/>
    <n v="70"/>
    <n v="70"/>
    <n v="90"/>
    <n v="90"/>
    <x v="6"/>
    <m/>
    <m/>
    <m/>
    <n v="0"/>
  </r>
  <r>
    <x v="112"/>
    <x v="4"/>
    <n v="1"/>
    <n v="0"/>
    <n v="1"/>
    <n v="0"/>
    <n v="5"/>
    <n v="5"/>
    <n v="4"/>
    <x v="8"/>
    <n v="90"/>
    <n v="90"/>
    <n v="120"/>
    <n v="120"/>
    <x v="6"/>
    <m/>
    <m/>
    <m/>
    <n v="0"/>
  </r>
  <r>
    <x v="112"/>
    <x v="4"/>
    <n v="1"/>
    <n v="0"/>
    <n v="1"/>
    <n v="0"/>
    <n v="6"/>
    <n v="5"/>
    <n v="3"/>
    <x v="6"/>
    <n v="107.5"/>
    <n v="107.5"/>
    <n v="180"/>
    <n v="180"/>
    <x v="6"/>
    <m/>
    <m/>
    <m/>
    <n v="0"/>
  </r>
  <r>
    <x v="112"/>
    <x v="4"/>
    <n v="1"/>
    <n v="0"/>
    <n v="1"/>
    <n v="0"/>
    <n v="6.5"/>
    <n v="5.5"/>
    <n v="2"/>
    <x v="7"/>
    <n v="117.5"/>
    <n v="117.5"/>
    <n v="180"/>
    <n v="180"/>
    <x v="6"/>
    <m/>
    <m/>
    <m/>
    <n v="0"/>
  </r>
  <r>
    <x v="112"/>
    <x v="4"/>
    <n v="1"/>
    <n v="0"/>
    <n v="1"/>
    <n v="0"/>
    <n v="7"/>
    <n v="6"/>
    <n v="1"/>
    <x v="9"/>
    <n v="125"/>
    <n v="125"/>
    <n v="180"/>
    <n v="180"/>
    <x v="6"/>
    <m/>
    <m/>
    <m/>
    <n v="0"/>
  </r>
  <r>
    <x v="112"/>
    <x v="4"/>
    <n v="1"/>
    <n v="0"/>
    <n v="1"/>
    <n v="0"/>
    <n v="6.5"/>
    <n v="7"/>
    <n v="5"/>
    <x v="3"/>
    <n v="120"/>
    <n v="120"/>
    <n v="180"/>
    <n v="180"/>
    <x v="6"/>
    <m/>
    <m/>
    <m/>
    <n v="0"/>
  </r>
  <r>
    <x v="112"/>
    <x v="10"/>
    <n v="2"/>
    <n v="2"/>
    <n v="2"/>
    <n v="0"/>
    <n v="5"/>
    <n v="5"/>
    <n v="2"/>
    <x v="7"/>
    <n v="50"/>
    <n v="50"/>
    <n v="90"/>
    <n v="90"/>
    <x v="6"/>
    <s v="Pausé / TEMPO"/>
    <m/>
    <m/>
    <n v="0"/>
  </r>
  <r>
    <x v="112"/>
    <x v="10"/>
    <n v="2"/>
    <n v="2"/>
    <n v="2"/>
    <n v="0"/>
    <n v="5"/>
    <n v="5"/>
    <n v="2"/>
    <x v="7"/>
    <n v="70"/>
    <n v="70"/>
    <n v="120"/>
    <n v="120"/>
    <x v="6"/>
    <s v="Pausé / TEMPO"/>
    <m/>
    <m/>
    <n v="0"/>
  </r>
  <r>
    <x v="112"/>
    <x v="10"/>
    <n v="2"/>
    <n v="2"/>
    <n v="2"/>
    <n v="0"/>
    <n v="6"/>
    <n v="5"/>
    <n v="2"/>
    <x v="7"/>
    <n v="80"/>
    <n v="80"/>
    <n v="180"/>
    <n v="180"/>
    <x v="6"/>
    <s v="Pausé / TEMPO"/>
    <m/>
    <m/>
    <n v="0"/>
  </r>
  <r>
    <x v="112"/>
    <x v="10"/>
    <n v="2"/>
    <n v="2"/>
    <n v="2"/>
    <n v="0"/>
    <n v="6.5"/>
    <n v="6"/>
    <n v="2"/>
    <x v="7"/>
    <n v="90"/>
    <n v="90"/>
    <n v="180"/>
    <n v="180"/>
    <x v="6"/>
    <s v="Pausé / TEMPO"/>
    <m/>
    <m/>
    <n v="0"/>
  </r>
  <r>
    <x v="112"/>
    <x v="10"/>
    <n v="2"/>
    <n v="2"/>
    <n v="2"/>
    <n v="0"/>
    <n v="7.5"/>
    <n v="7"/>
    <n v="2"/>
    <x v="7"/>
    <n v="100"/>
    <n v="100"/>
    <n v="180"/>
    <n v="180"/>
    <x v="6"/>
    <s v="Pausé / TEMPO"/>
    <m/>
    <m/>
    <n v="0"/>
  </r>
  <r>
    <x v="112"/>
    <x v="0"/>
    <n v="1"/>
    <n v="3"/>
    <n v="1"/>
    <n v="0"/>
    <n v="5"/>
    <n v="5"/>
    <n v="1"/>
    <x v="9"/>
    <n v="30"/>
    <n v="30"/>
    <n v="90"/>
    <n v="90"/>
    <x v="6"/>
    <s v="Pausé / TEMPO"/>
    <m/>
    <m/>
    <n v="0"/>
  </r>
  <r>
    <x v="112"/>
    <x v="0"/>
    <n v="1"/>
    <n v="3"/>
    <n v="1"/>
    <n v="0"/>
    <n v="5"/>
    <n v="5"/>
    <n v="1"/>
    <x v="9"/>
    <n v="40"/>
    <n v="40"/>
    <n v="120"/>
    <n v="120"/>
    <x v="6"/>
    <s v="Pausé / TEMPO"/>
    <m/>
    <m/>
    <n v="0"/>
  </r>
  <r>
    <x v="112"/>
    <x v="0"/>
    <n v="1"/>
    <n v="3"/>
    <n v="1"/>
    <n v="0"/>
    <n v="5"/>
    <n v="5"/>
    <n v="1"/>
    <x v="9"/>
    <n v="45"/>
    <n v="45"/>
    <n v="180"/>
    <n v="180"/>
    <x v="6"/>
    <s v="Pausé / TEMPO"/>
    <m/>
    <m/>
    <n v="0"/>
  </r>
  <r>
    <x v="112"/>
    <x v="0"/>
    <n v="1"/>
    <n v="3"/>
    <n v="1"/>
    <n v="0"/>
    <n v="5.5"/>
    <n v="5"/>
    <n v="1"/>
    <x v="9"/>
    <n v="45"/>
    <n v="45"/>
    <n v="180"/>
    <n v="180"/>
    <x v="6"/>
    <s v="Pausé / TEMPO"/>
    <m/>
    <m/>
    <n v="0"/>
  </r>
  <r>
    <x v="112"/>
    <x v="0"/>
    <n v="1"/>
    <n v="3"/>
    <n v="1"/>
    <n v="0"/>
    <n v="6"/>
    <n v="5"/>
    <n v="1"/>
    <x v="9"/>
    <n v="45"/>
    <n v="45"/>
    <n v="1"/>
    <n v="1"/>
    <x v="6"/>
    <s v="Pausé / TEMPO"/>
    <m/>
    <m/>
    <n v="0"/>
  </r>
  <r>
    <x v="113"/>
    <x v="10"/>
    <n v="1"/>
    <n v="0"/>
    <n v="1"/>
    <n v="0"/>
    <n v="5"/>
    <n v="5"/>
    <n v="5"/>
    <x v="3"/>
    <n v="70"/>
    <n v="70"/>
    <n v="90"/>
    <n v="90"/>
    <x v="6"/>
    <m/>
    <m/>
    <m/>
    <n v="0"/>
  </r>
  <r>
    <x v="113"/>
    <x v="10"/>
    <n v="1"/>
    <n v="0"/>
    <n v="1"/>
    <n v="0"/>
    <n v="5"/>
    <n v="5"/>
    <n v="4"/>
    <x v="8"/>
    <n v="90"/>
    <n v="90"/>
    <n v="180"/>
    <n v="180"/>
    <x v="6"/>
    <m/>
    <m/>
    <m/>
    <n v="0"/>
  </r>
  <r>
    <x v="113"/>
    <x v="10"/>
    <n v="1"/>
    <n v="0"/>
    <n v="1"/>
    <n v="0"/>
    <n v="6.5"/>
    <n v="6"/>
    <n v="3"/>
    <x v="6"/>
    <n v="105"/>
    <n v="105"/>
    <n v="180"/>
    <n v="180"/>
    <x v="6"/>
    <m/>
    <m/>
    <m/>
    <n v="0"/>
  </r>
  <r>
    <x v="113"/>
    <x v="10"/>
    <n v="1"/>
    <n v="0"/>
    <n v="1"/>
    <n v="0"/>
    <n v="7"/>
    <n v="6.5"/>
    <n v="2"/>
    <x v="7"/>
    <n v="115"/>
    <n v="115"/>
    <n v="180"/>
    <n v="180"/>
    <x v="6"/>
    <m/>
    <m/>
    <m/>
    <n v="0"/>
  </r>
  <r>
    <x v="113"/>
    <x v="10"/>
    <n v="1"/>
    <n v="0"/>
    <n v="1"/>
    <n v="0"/>
    <n v="7.5"/>
    <n v="7"/>
    <n v="1"/>
    <x v="9"/>
    <n v="120"/>
    <n v="120"/>
    <n v="180"/>
    <n v="180"/>
    <x v="6"/>
    <m/>
    <m/>
    <m/>
    <n v="0"/>
  </r>
  <r>
    <x v="113"/>
    <x v="10"/>
    <n v="1"/>
    <n v="0"/>
    <n v="1"/>
    <n v="0"/>
    <n v="6.5"/>
    <n v="6"/>
    <n v="3"/>
    <x v="6"/>
    <n v="110"/>
    <n v="110"/>
    <n v="180"/>
    <n v="180"/>
    <x v="6"/>
    <m/>
    <m/>
    <m/>
    <n v="0"/>
  </r>
  <r>
    <x v="113"/>
    <x v="10"/>
    <n v="1"/>
    <n v="0"/>
    <n v="1"/>
    <n v="0"/>
    <n v="7"/>
    <n v="6.5"/>
    <n v="3"/>
    <x v="6"/>
    <n v="110"/>
    <n v="110"/>
    <n v="180"/>
    <n v="180"/>
    <x v="6"/>
    <m/>
    <m/>
    <m/>
    <n v="0"/>
  </r>
  <r>
    <x v="113"/>
    <x v="10"/>
    <n v="1"/>
    <n v="0"/>
    <n v="1"/>
    <n v="0"/>
    <n v="7.5"/>
    <n v="7"/>
    <n v="3"/>
    <x v="6"/>
    <n v="110"/>
    <n v="110"/>
    <n v="300"/>
    <n v="300"/>
    <x v="6"/>
    <m/>
    <m/>
    <m/>
    <n v="0"/>
  </r>
  <r>
    <x v="113"/>
    <x v="1"/>
    <n v="1"/>
    <n v="0"/>
    <n v="1"/>
    <n v="0"/>
    <n v="5"/>
    <n v="5"/>
    <m/>
    <x v="2"/>
    <m/>
    <n v="39"/>
    <n v="90"/>
    <n v="90"/>
    <x v="6"/>
    <m/>
    <m/>
    <m/>
    <n v="0"/>
  </r>
  <r>
    <x v="113"/>
    <x v="1"/>
    <n v="1"/>
    <n v="0"/>
    <n v="1"/>
    <n v="0"/>
    <n v="7"/>
    <n v="7"/>
    <m/>
    <x v="1"/>
    <m/>
    <n v="52"/>
    <n v="90"/>
    <n v="90"/>
    <x v="6"/>
    <m/>
    <m/>
    <m/>
    <n v="0"/>
  </r>
  <r>
    <x v="113"/>
    <x v="1"/>
    <n v="1"/>
    <n v="0"/>
    <n v="1"/>
    <n v="0"/>
    <n v="8"/>
    <n v="8"/>
    <m/>
    <x v="1"/>
    <m/>
    <n v="59"/>
    <n v="120"/>
    <n v="120"/>
    <x v="6"/>
    <m/>
    <m/>
    <m/>
    <n v="0"/>
  </r>
  <r>
    <x v="113"/>
    <x v="11"/>
    <n v="1"/>
    <n v="0"/>
    <n v="1"/>
    <n v="0"/>
    <n v="5"/>
    <n v="5"/>
    <m/>
    <x v="2"/>
    <m/>
    <n v="59.3"/>
    <n v="10"/>
    <n v="10"/>
    <x v="6"/>
    <s v="SUPER7"/>
    <m/>
    <m/>
    <n v="0"/>
  </r>
  <r>
    <x v="113"/>
    <x v="18"/>
    <n v="1"/>
    <n v="0"/>
    <n v="1"/>
    <n v="0"/>
    <n v="5"/>
    <n v="5"/>
    <m/>
    <x v="2"/>
    <m/>
    <n v="29"/>
    <n v="120"/>
    <n v="120"/>
    <x v="6"/>
    <s v="SUPER7"/>
    <m/>
    <m/>
    <n v="0"/>
  </r>
  <r>
    <x v="113"/>
    <x v="11"/>
    <n v="1"/>
    <n v="0"/>
    <n v="1"/>
    <n v="0"/>
    <n v="7"/>
    <n v="7"/>
    <m/>
    <x v="1"/>
    <m/>
    <n v="72.3"/>
    <n v="10"/>
    <n v="10"/>
    <x v="6"/>
    <s v="SUPER7"/>
    <m/>
    <m/>
    <n v="0"/>
  </r>
  <r>
    <x v="113"/>
    <x v="18"/>
    <n v="1"/>
    <n v="0"/>
    <n v="1"/>
    <n v="0"/>
    <n v="7"/>
    <n v="7"/>
    <m/>
    <x v="1"/>
    <m/>
    <n v="36"/>
    <n v="120"/>
    <n v="120"/>
    <x v="6"/>
    <s v="SUPER7"/>
    <m/>
    <m/>
    <n v="0"/>
  </r>
  <r>
    <x v="113"/>
    <x v="11"/>
    <n v="1"/>
    <n v="0"/>
    <n v="1"/>
    <n v="0"/>
    <n v="8"/>
    <n v="7.5"/>
    <m/>
    <x v="1"/>
    <m/>
    <n v="79.3"/>
    <n v="10"/>
    <n v="10"/>
    <x v="6"/>
    <s v="SUPER7"/>
    <m/>
    <m/>
    <n v="0"/>
  </r>
  <r>
    <x v="113"/>
    <x v="18"/>
    <n v="1"/>
    <n v="0"/>
    <n v="1"/>
    <n v="0"/>
    <n v="8"/>
    <n v="9.5"/>
    <m/>
    <x v="1"/>
    <m/>
    <n v="43"/>
    <n v="120"/>
    <n v="120"/>
    <x v="6"/>
    <s v="SUPER7"/>
    <m/>
    <m/>
    <n v="0"/>
  </r>
  <r>
    <x v="113"/>
    <x v="38"/>
    <n v="1"/>
    <n v="0"/>
    <n v="1"/>
    <n v="0"/>
    <n v="5"/>
    <n v="5"/>
    <m/>
    <x v="2"/>
    <m/>
    <n v="43"/>
    <n v="10"/>
    <n v="10"/>
    <x v="6"/>
    <s v="SUPER7"/>
    <m/>
    <m/>
    <n v="0"/>
  </r>
  <r>
    <x v="113"/>
    <x v="39"/>
    <n v="1"/>
    <n v="0"/>
    <n v="1"/>
    <n v="0"/>
    <n v="5"/>
    <n v="5"/>
    <m/>
    <x v="2"/>
    <m/>
    <n v="77"/>
    <n v="120"/>
    <n v="120"/>
    <x v="6"/>
    <s v="SUPER7"/>
    <m/>
    <m/>
    <n v="0"/>
  </r>
  <r>
    <x v="113"/>
    <x v="38"/>
    <n v="1"/>
    <n v="0"/>
    <n v="1"/>
    <n v="0"/>
    <n v="8"/>
    <n v="8"/>
    <m/>
    <x v="1"/>
    <m/>
    <n v="50"/>
    <n v="10"/>
    <n v="10"/>
    <x v="6"/>
    <s v="SUPER7"/>
    <m/>
    <m/>
    <n v="0"/>
  </r>
  <r>
    <x v="113"/>
    <x v="39"/>
    <n v="1"/>
    <n v="0"/>
    <n v="1"/>
    <n v="0"/>
    <n v="8"/>
    <n v="8"/>
    <m/>
    <x v="1"/>
    <m/>
    <n v="97"/>
    <n v="120"/>
    <n v="120"/>
    <x v="6"/>
    <s v="SUPER7"/>
    <m/>
    <m/>
    <n v="0"/>
  </r>
  <r>
    <x v="113"/>
    <x v="38"/>
    <n v="1"/>
    <n v="0"/>
    <n v="1"/>
    <n v="0"/>
    <n v="8"/>
    <n v="8"/>
    <m/>
    <x v="1"/>
    <m/>
    <n v="57"/>
    <n v="10"/>
    <n v="10"/>
    <x v="6"/>
    <s v="SUPER7"/>
    <m/>
    <m/>
    <n v="0"/>
  </r>
  <r>
    <x v="113"/>
    <x v="39"/>
    <n v="1"/>
    <n v="0"/>
    <n v="1"/>
    <n v="0"/>
    <n v="8"/>
    <n v="8"/>
    <m/>
    <x v="1"/>
    <m/>
    <n v="104"/>
    <n v="1"/>
    <n v="1"/>
    <x v="6"/>
    <s v="SUPER7"/>
    <m/>
    <m/>
    <n v="0"/>
  </r>
  <r>
    <x v="114"/>
    <x v="0"/>
    <n v="1"/>
    <n v="0"/>
    <n v="1"/>
    <n v="0"/>
    <n v="5"/>
    <n v="5"/>
    <n v="5"/>
    <x v="3"/>
    <n v="35"/>
    <n v="35"/>
    <n v="90"/>
    <n v="90"/>
    <x v="6"/>
    <m/>
    <m/>
    <m/>
    <n v="0"/>
  </r>
  <r>
    <x v="114"/>
    <x v="0"/>
    <n v="1"/>
    <n v="0"/>
    <n v="1"/>
    <n v="0"/>
    <n v="5"/>
    <n v="5"/>
    <n v="4"/>
    <x v="8"/>
    <n v="45"/>
    <n v="45"/>
    <n v="120"/>
    <n v="120"/>
    <x v="6"/>
    <m/>
    <m/>
    <m/>
    <n v="0"/>
  </r>
  <r>
    <x v="114"/>
    <x v="0"/>
    <n v="1"/>
    <n v="0"/>
    <n v="1"/>
    <n v="0"/>
    <n v="6"/>
    <n v="6"/>
    <n v="3"/>
    <x v="6"/>
    <n v="55"/>
    <n v="55"/>
    <n v="180"/>
    <n v="180"/>
    <x v="6"/>
    <m/>
    <m/>
    <m/>
    <n v="0"/>
  </r>
  <r>
    <x v="114"/>
    <x v="0"/>
    <n v="1"/>
    <n v="0"/>
    <n v="1"/>
    <n v="0"/>
    <n v="6.5"/>
    <n v="7"/>
    <n v="2"/>
    <x v="7"/>
    <n v="60"/>
    <n v="60"/>
    <n v="180"/>
    <n v="180"/>
    <x v="6"/>
    <m/>
    <m/>
    <m/>
    <n v="0"/>
  </r>
  <r>
    <x v="114"/>
    <x v="0"/>
    <n v="1"/>
    <n v="0"/>
    <n v="1"/>
    <n v="0"/>
    <n v="8"/>
    <n v="7.5"/>
    <n v="1"/>
    <x v="9"/>
    <n v="65"/>
    <n v="65"/>
    <n v="180"/>
    <n v="180"/>
    <x v="6"/>
    <m/>
    <m/>
    <m/>
    <n v="0"/>
  </r>
  <r>
    <x v="114"/>
    <x v="0"/>
    <n v="1"/>
    <n v="0"/>
    <n v="1"/>
    <n v="0"/>
    <n v="8.5"/>
    <n v="9"/>
    <n v="5"/>
    <x v="3"/>
    <m/>
    <n v="62.5"/>
    <n v="180"/>
    <n v="180"/>
    <x v="6"/>
    <m/>
    <m/>
    <m/>
    <n v="0"/>
  </r>
  <r>
    <x v="114"/>
    <x v="0"/>
    <n v="1"/>
    <n v="0"/>
    <n v="1"/>
    <n v="0"/>
    <n v="8"/>
    <n v="8.5"/>
    <n v="2"/>
    <x v="7"/>
    <m/>
    <n v="65"/>
    <n v="300"/>
    <n v="300"/>
    <x v="6"/>
    <m/>
    <m/>
    <m/>
    <n v="0"/>
  </r>
  <r>
    <x v="114"/>
    <x v="20"/>
    <n v="1"/>
    <n v="0"/>
    <n v="1"/>
    <n v="0"/>
    <n v="6"/>
    <n v="7"/>
    <m/>
    <x v="2"/>
    <m/>
    <n v="52"/>
    <n v="90"/>
    <n v="90"/>
    <x v="6"/>
    <m/>
    <m/>
    <m/>
    <n v="0"/>
  </r>
  <r>
    <x v="114"/>
    <x v="20"/>
    <n v="1"/>
    <n v="0"/>
    <n v="1"/>
    <n v="0"/>
    <n v="8"/>
    <n v="10"/>
    <m/>
    <x v="1"/>
    <m/>
    <n v="59"/>
    <n v="90"/>
    <n v="90"/>
    <x v="6"/>
    <m/>
    <m/>
    <m/>
    <n v="0"/>
  </r>
  <r>
    <x v="114"/>
    <x v="20"/>
    <n v="1"/>
    <n v="0"/>
    <n v="1"/>
    <n v="0"/>
    <n v="9"/>
    <n v="8"/>
    <m/>
    <x v="1"/>
    <m/>
    <n v="52"/>
    <n v="120"/>
    <n v="120"/>
    <x v="6"/>
    <m/>
    <m/>
    <m/>
    <n v="0"/>
  </r>
  <r>
    <x v="114"/>
    <x v="40"/>
    <n v="1"/>
    <n v="0"/>
    <n v="1"/>
    <n v="0"/>
    <n v="6"/>
    <n v="5"/>
    <m/>
    <x v="2"/>
    <m/>
    <n v="9"/>
    <n v="10"/>
    <n v="10"/>
    <x v="6"/>
    <s v="SUPER7"/>
    <m/>
    <m/>
    <n v="0"/>
  </r>
  <r>
    <x v="114"/>
    <x v="41"/>
    <n v="1"/>
    <n v="0"/>
    <n v="1"/>
    <n v="0"/>
    <n v="6"/>
    <n v="6"/>
    <m/>
    <x v="2"/>
    <m/>
    <n v="9"/>
    <n v="120"/>
    <n v="120"/>
    <x v="6"/>
    <s v="SUPER7"/>
    <m/>
    <m/>
    <n v="0"/>
  </r>
  <r>
    <x v="114"/>
    <x v="40"/>
    <n v="1"/>
    <n v="0"/>
    <n v="1"/>
    <n v="0"/>
    <n v="7"/>
    <n v="7"/>
    <m/>
    <x v="2"/>
    <m/>
    <n v="14"/>
    <n v="10"/>
    <n v="10"/>
    <x v="6"/>
    <s v="SUPER7"/>
    <m/>
    <m/>
    <n v="0"/>
  </r>
  <r>
    <x v="114"/>
    <x v="41"/>
    <n v="1"/>
    <n v="0"/>
    <n v="1"/>
    <n v="0"/>
    <n v="7"/>
    <n v="8"/>
    <m/>
    <x v="2"/>
    <m/>
    <n v="14"/>
    <n v="120"/>
    <n v="120"/>
    <x v="6"/>
    <s v="SUPER7"/>
    <m/>
    <m/>
    <n v="0"/>
  </r>
  <r>
    <x v="114"/>
    <x v="40"/>
    <n v="1"/>
    <n v="0"/>
    <n v="1"/>
    <n v="0"/>
    <n v="8"/>
    <n v="8"/>
    <m/>
    <x v="1"/>
    <m/>
    <n v="18"/>
    <n v="10"/>
    <n v="10"/>
    <x v="6"/>
    <s v="SUPER7"/>
    <m/>
    <m/>
    <n v="0"/>
  </r>
  <r>
    <x v="114"/>
    <x v="41"/>
    <n v="1"/>
    <n v="0"/>
    <n v="1"/>
    <n v="0"/>
    <n v="8"/>
    <n v="8"/>
    <m/>
    <x v="5"/>
    <m/>
    <n v="16.3"/>
    <n v="120"/>
    <n v="120"/>
    <x v="6"/>
    <s v="SUPER7"/>
    <m/>
    <m/>
    <n v="0"/>
  </r>
  <r>
    <x v="114"/>
    <x v="36"/>
    <n v="1"/>
    <n v="0"/>
    <n v="1"/>
    <n v="0"/>
    <n v="6"/>
    <n v="6"/>
    <m/>
    <x v="2"/>
    <m/>
    <n v="39"/>
    <n v="10"/>
    <n v="10"/>
    <x v="6"/>
    <s v="SUPER7"/>
    <m/>
    <m/>
    <n v="0"/>
  </r>
  <r>
    <x v="114"/>
    <x v="37"/>
    <n v="1"/>
    <n v="0"/>
    <n v="1"/>
    <n v="0"/>
    <n v="6"/>
    <n v="6"/>
    <m/>
    <x v="2"/>
    <m/>
    <n v="39"/>
    <n v="120"/>
    <n v="120"/>
    <x v="6"/>
    <s v="SUPER7"/>
    <m/>
    <m/>
    <n v="0"/>
  </r>
  <r>
    <x v="114"/>
    <x v="36"/>
    <n v="1"/>
    <n v="0"/>
    <n v="1"/>
    <n v="0"/>
    <n v="8"/>
    <n v="8"/>
    <m/>
    <x v="2"/>
    <m/>
    <n v="45"/>
    <n v="10"/>
    <n v="10"/>
    <x v="6"/>
    <s v="SUPER7"/>
    <m/>
    <m/>
    <n v="0"/>
  </r>
  <r>
    <x v="114"/>
    <x v="37"/>
    <n v="1"/>
    <n v="0"/>
    <n v="1"/>
    <n v="0"/>
    <n v="8"/>
    <n v="8"/>
    <m/>
    <x v="2"/>
    <m/>
    <n v="45"/>
    <n v="120"/>
    <n v="120"/>
    <x v="6"/>
    <s v="SUPER7"/>
    <m/>
    <m/>
    <n v="0"/>
  </r>
  <r>
    <x v="114"/>
    <x v="36"/>
    <n v="1"/>
    <n v="0"/>
    <n v="1"/>
    <n v="0"/>
    <n v="9"/>
    <n v="9"/>
    <m/>
    <x v="2"/>
    <m/>
    <n v="52"/>
    <n v="10"/>
    <n v="10"/>
    <x v="6"/>
    <s v="SUPER7"/>
    <m/>
    <m/>
    <n v="0"/>
  </r>
  <r>
    <x v="114"/>
    <x v="37"/>
    <n v="1"/>
    <n v="0"/>
    <n v="1"/>
    <n v="0"/>
    <n v="9"/>
    <n v="9"/>
    <m/>
    <x v="2"/>
    <m/>
    <n v="52"/>
    <n v="120"/>
    <n v="120"/>
    <x v="6"/>
    <s v="SUPER7"/>
    <m/>
    <m/>
    <n v="0"/>
  </r>
  <r>
    <x v="114"/>
    <x v="42"/>
    <n v="1"/>
    <n v="0"/>
    <n v="1"/>
    <n v="0"/>
    <n v="5"/>
    <n v="5"/>
    <m/>
    <x v="2"/>
    <m/>
    <n v="6"/>
    <n v="90"/>
    <n v="90"/>
    <x v="6"/>
    <m/>
    <m/>
    <m/>
    <n v="0"/>
  </r>
  <r>
    <x v="114"/>
    <x v="42"/>
    <n v="1"/>
    <n v="0"/>
    <n v="1"/>
    <n v="0"/>
    <n v="7"/>
    <n v="7"/>
    <m/>
    <x v="1"/>
    <m/>
    <n v="6"/>
    <n v="90"/>
    <n v="90"/>
    <x v="6"/>
    <m/>
    <m/>
    <m/>
    <n v="0"/>
  </r>
  <r>
    <x v="114"/>
    <x v="42"/>
    <n v="1"/>
    <n v="0"/>
    <n v="1"/>
    <n v="0"/>
    <n v="8"/>
    <n v="8"/>
    <m/>
    <x v="5"/>
    <m/>
    <n v="8"/>
    <n v="90"/>
    <n v="90"/>
    <x v="6"/>
    <m/>
    <m/>
    <m/>
    <n v="0"/>
  </r>
  <r>
    <x v="114"/>
    <x v="42"/>
    <n v="1"/>
    <n v="0"/>
    <n v="1"/>
    <n v="0"/>
    <n v="9"/>
    <n v="10"/>
    <m/>
    <x v="8"/>
    <m/>
    <n v="10"/>
    <n v="1"/>
    <n v="1"/>
    <x v="6"/>
    <m/>
    <m/>
    <m/>
    <n v="0"/>
  </r>
  <r>
    <x v="115"/>
    <x v="4"/>
    <n v="1"/>
    <n v="0"/>
    <n v="1"/>
    <n v="0"/>
    <n v="5"/>
    <n v="5"/>
    <n v="8"/>
    <x v="1"/>
    <n v="60"/>
    <n v="60"/>
    <n v="120"/>
    <n v="120"/>
    <x v="6"/>
    <s v="RDL"/>
    <m/>
    <m/>
    <n v="0"/>
  </r>
  <r>
    <x v="115"/>
    <x v="4"/>
    <n v="1"/>
    <n v="0"/>
    <n v="1"/>
    <n v="0"/>
    <n v="6"/>
    <n v="5"/>
    <n v="6"/>
    <x v="5"/>
    <n v="70"/>
    <n v="70"/>
    <n v="120"/>
    <n v="120"/>
    <x v="6"/>
    <s v="RDL"/>
    <m/>
    <m/>
    <n v="0"/>
  </r>
  <r>
    <x v="115"/>
    <x v="4"/>
    <n v="1"/>
    <n v="0"/>
    <n v="1"/>
    <n v="0"/>
    <n v="6.5"/>
    <n v="6"/>
    <n v="5"/>
    <x v="3"/>
    <n v="80"/>
    <n v="80"/>
    <n v="120"/>
    <n v="120"/>
    <x v="6"/>
    <s v="RDL"/>
    <m/>
    <m/>
    <n v="0"/>
  </r>
  <r>
    <x v="115"/>
    <x v="4"/>
    <n v="1"/>
    <n v="0"/>
    <n v="1"/>
    <n v="0"/>
    <n v="7.5"/>
    <n v="6.5"/>
    <n v="3"/>
    <x v="6"/>
    <n v="90"/>
    <n v="90"/>
    <n v="120"/>
    <n v="120"/>
    <x v="6"/>
    <s v="RDL"/>
    <m/>
    <m/>
    <n v="0"/>
  </r>
  <r>
    <x v="115"/>
    <x v="4"/>
    <n v="1"/>
    <n v="0"/>
    <n v="1"/>
    <n v="0"/>
    <n v="8"/>
    <n v="7"/>
    <n v="3"/>
    <x v="6"/>
    <n v="100"/>
    <n v="100"/>
    <n v="120"/>
    <n v="120"/>
    <x v="6"/>
    <s v="RDL"/>
    <m/>
    <m/>
    <n v="0"/>
  </r>
  <r>
    <x v="115"/>
    <x v="0"/>
    <n v="1"/>
    <n v="0"/>
    <n v="1"/>
    <n v="0"/>
    <n v="5"/>
    <n v="5"/>
    <n v="2"/>
    <x v="7"/>
    <n v="30"/>
    <n v="30"/>
    <n v="120"/>
    <n v="120"/>
    <x v="6"/>
    <m/>
    <m/>
    <m/>
    <n v="0"/>
  </r>
  <r>
    <x v="115"/>
    <x v="0"/>
    <n v="1"/>
    <n v="0"/>
    <n v="1"/>
    <n v="0"/>
    <n v="6"/>
    <n v="5"/>
    <n v="2"/>
    <x v="7"/>
    <n v="40"/>
    <n v="40"/>
    <n v="120"/>
    <n v="120"/>
    <x v="6"/>
    <m/>
    <m/>
    <m/>
    <n v="0"/>
  </r>
  <r>
    <x v="115"/>
    <x v="0"/>
    <n v="1"/>
    <n v="0"/>
    <n v="1"/>
    <n v="0"/>
    <n v="6"/>
    <n v="5"/>
    <n v="2"/>
    <x v="7"/>
    <n v="50"/>
    <n v="50"/>
    <n v="180"/>
    <n v="180"/>
    <x v="6"/>
    <m/>
    <m/>
    <m/>
    <n v="0"/>
  </r>
  <r>
    <x v="115"/>
    <x v="0"/>
    <n v="1"/>
    <n v="0"/>
    <n v="1"/>
    <n v="0"/>
    <n v="8"/>
    <n v="5.5"/>
    <n v="2"/>
    <x v="7"/>
    <n v="55"/>
    <n v="55"/>
    <n v="180"/>
    <n v="180"/>
    <x v="6"/>
    <m/>
    <m/>
    <m/>
    <n v="0"/>
  </r>
  <r>
    <x v="115"/>
    <x v="0"/>
    <n v="1"/>
    <n v="0"/>
    <n v="1"/>
    <n v="0"/>
    <n v="8"/>
    <n v="6"/>
    <n v="2"/>
    <x v="7"/>
    <n v="55"/>
    <n v="55"/>
    <n v="180"/>
    <n v="180"/>
    <x v="6"/>
    <m/>
    <m/>
    <m/>
    <n v="0"/>
  </r>
  <r>
    <x v="115"/>
    <x v="14"/>
    <n v="1"/>
    <n v="0"/>
    <n v="1"/>
    <n v="0"/>
    <n v="6"/>
    <n v="6"/>
    <m/>
    <x v="2"/>
    <m/>
    <n v="18"/>
    <n v="120"/>
    <n v="120"/>
    <x v="6"/>
    <m/>
    <m/>
    <m/>
    <n v="0"/>
  </r>
  <r>
    <x v="115"/>
    <x v="14"/>
    <n v="1"/>
    <n v="0"/>
    <n v="1"/>
    <n v="0"/>
    <n v="7"/>
    <n v="7"/>
    <m/>
    <x v="2"/>
    <m/>
    <n v="20.3"/>
    <n v="120"/>
    <n v="120"/>
    <x v="6"/>
    <m/>
    <m/>
    <m/>
    <n v="0"/>
  </r>
  <r>
    <x v="115"/>
    <x v="14"/>
    <n v="1"/>
    <n v="0"/>
    <n v="1"/>
    <n v="0"/>
    <n v="8"/>
    <n v="8"/>
    <m/>
    <x v="1"/>
    <m/>
    <n v="25"/>
    <n v="120"/>
    <n v="120"/>
    <x v="6"/>
    <m/>
    <m/>
    <m/>
    <n v="0"/>
  </r>
  <r>
    <x v="115"/>
    <x v="7"/>
    <n v="1"/>
    <n v="0"/>
    <n v="1"/>
    <n v="0"/>
    <n v="6"/>
    <n v="6"/>
    <m/>
    <x v="2"/>
    <m/>
    <n v="18"/>
    <n v="120"/>
    <n v="120"/>
    <x v="6"/>
    <m/>
    <m/>
    <m/>
    <n v="0"/>
  </r>
  <r>
    <x v="115"/>
    <x v="7"/>
    <n v="1"/>
    <n v="0"/>
    <n v="1"/>
    <n v="0"/>
    <n v="7"/>
    <n v="7"/>
    <m/>
    <x v="1"/>
    <m/>
    <n v="20"/>
    <n v="120"/>
    <n v="120"/>
    <x v="6"/>
    <m/>
    <m/>
    <m/>
    <n v="0"/>
  </r>
  <r>
    <x v="115"/>
    <x v="7"/>
    <n v="1"/>
    <n v="0"/>
    <n v="1"/>
    <n v="0"/>
    <n v="8"/>
    <n v="8"/>
    <m/>
    <x v="5"/>
    <m/>
    <n v="22"/>
    <n v="120"/>
    <n v="120"/>
    <x v="6"/>
    <m/>
    <m/>
    <m/>
    <n v="0"/>
  </r>
  <r>
    <x v="115"/>
    <x v="43"/>
    <n v="1"/>
    <n v="0"/>
    <n v="1"/>
    <n v="0"/>
    <n v="6"/>
    <n v="6"/>
    <m/>
    <x v="0"/>
    <m/>
    <n v="6"/>
    <n v="120"/>
    <n v="120"/>
    <x v="6"/>
    <m/>
    <m/>
    <m/>
    <n v="0"/>
  </r>
  <r>
    <x v="115"/>
    <x v="43"/>
    <n v="1"/>
    <n v="0"/>
    <n v="1"/>
    <n v="0"/>
    <n v="7"/>
    <n v="7"/>
    <m/>
    <x v="1"/>
    <m/>
    <n v="10"/>
    <n v="120"/>
    <n v="120"/>
    <x v="6"/>
    <m/>
    <m/>
    <m/>
    <n v="0"/>
  </r>
  <r>
    <x v="115"/>
    <x v="43"/>
    <n v="1"/>
    <n v="0"/>
    <n v="1"/>
    <n v="0"/>
    <n v="8"/>
    <n v="8"/>
    <m/>
    <x v="10"/>
    <m/>
    <n v="10"/>
    <n v="1"/>
    <n v="1"/>
    <x v="6"/>
    <m/>
    <m/>
    <m/>
    <n v="0"/>
  </r>
  <r>
    <x v="116"/>
    <x v="4"/>
    <n v="1"/>
    <n v="0"/>
    <n v="1"/>
    <n v="0"/>
    <n v="5"/>
    <n v="5"/>
    <n v="5"/>
    <x v="3"/>
    <n v="70"/>
    <n v="70"/>
    <n v="90"/>
    <n v="90"/>
    <x v="6"/>
    <m/>
    <m/>
    <m/>
    <n v="0"/>
  </r>
  <r>
    <x v="116"/>
    <x v="4"/>
    <n v="1"/>
    <n v="0"/>
    <n v="1"/>
    <n v="0"/>
    <n v="6"/>
    <n v="5"/>
    <n v="4"/>
    <x v="8"/>
    <n v="105"/>
    <n v="105"/>
    <n v="120"/>
    <n v="120"/>
    <x v="6"/>
    <m/>
    <m/>
    <m/>
    <n v="0"/>
  </r>
  <r>
    <x v="116"/>
    <x v="4"/>
    <n v="1"/>
    <n v="0"/>
    <n v="1"/>
    <n v="0"/>
    <n v="7"/>
    <n v="6"/>
    <n v="3"/>
    <x v="6"/>
    <n v="120"/>
    <n v="120"/>
    <n v="300"/>
    <n v="300"/>
    <x v="6"/>
    <m/>
    <m/>
    <m/>
    <n v="0"/>
  </r>
  <r>
    <x v="116"/>
    <x v="4"/>
    <n v="1"/>
    <n v="0"/>
    <n v="1"/>
    <n v="0"/>
    <n v="7.5"/>
    <n v="6.5"/>
    <n v="2"/>
    <x v="7"/>
    <n v="130"/>
    <n v="130"/>
    <n v="300"/>
    <n v="300"/>
    <x v="6"/>
    <m/>
    <m/>
    <m/>
    <n v="0"/>
  </r>
  <r>
    <x v="116"/>
    <x v="4"/>
    <n v="1"/>
    <n v="0"/>
    <n v="1"/>
    <n v="0"/>
    <n v="8"/>
    <n v="7"/>
    <n v="1"/>
    <x v="9"/>
    <n v="137.5"/>
    <n v="137.5"/>
    <n v="300"/>
    <n v="300"/>
    <x v="6"/>
    <m/>
    <m/>
    <m/>
    <n v="0"/>
  </r>
  <r>
    <x v="116"/>
    <x v="4"/>
    <n v="1"/>
    <n v="0"/>
    <n v="1"/>
    <n v="0"/>
    <n v="7.5"/>
    <n v="7.5"/>
    <n v="5"/>
    <x v="3"/>
    <n v="127.5"/>
    <n v="127.5"/>
    <n v="300"/>
    <n v="300"/>
    <x v="6"/>
    <m/>
    <m/>
    <m/>
    <n v="0"/>
  </r>
  <r>
    <x v="116"/>
    <x v="10"/>
    <n v="2"/>
    <n v="2"/>
    <n v="2"/>
    <n v="0"/>
    <n v="5"/>
    <n v="5"/>
    <n v="2"/>
    <x v="7"/>
    <n v="55"/>
    <n v="60"/>
    <n v="90"/>
    <n v="90"/>
    <x v="6"/>
    <s v="Pausé / TEMPO"/>
    <m/>
    <m/>
    <n v="0"/>
  </r>
  <r>
    <x v="116"/>
    <x v="10"/>
    <n v="2"/>
    <n v="2"/>
    <n v="2"/>
    <n v="0"/>
    <n v="6"/>
    <n v="5"/>
    <n v="2"/>
    <x v="7"/>
    <n v="75"/>
    <n v="75"/>
    <n v="120"/>
    <n v="120"/>
    <x v="6"/>
    <s v="Pausé / TEMPO"/>
    <m/>
    <m/>
    <n v="0"/>
  </r>
  <r>
    <x v="116"/>
    <x v="10"/>
    <n v="2"/>
    <n v="2"/>
    <n v="2"/>
    <n v="0"/>
    <n v="6"/>
    <n v="6"/>
    <n v="2"/>
    <x v="7"/>
    <n v="85"/>
    <n v="85"/>
    <n v="180"/>
    <n v="180"/>
    <x v="6"/>
    <s v="Pausé / TEMPO"/>
    <m/>
    <m/>
    <n v="0"/>
  </r>
  <r>
    <x v="116"/>
    <x v="10"/>
    <n v="2"/>
    <n v="2"/>
    <n v="2"/>
    <n v="0"/>
    <n v="6.5"/>
    <n v="7"/>
    <n v="2"/>
    <x v="7"/>
    <n v="95"/>
    <n v="95"/>
    <n v="180"/>
    <n v="180"/>
    <x v="6"/>
    <s v="Pausé / TEMPO"/>
    <m/>
    <m/>
    <n v="0"/>
  </r>
  <r>
    <x v="116"/>
    <x v="10"/>
    <n v="2"/>
    <n v="2"/>
    <n v="2"/>
    <n v="0"/>
    <n v="7.5"/>
    <n v="8"/>
    <n v="2"/>
    <x v="7"/>
    <n v="105"/>
    <n v="105"/>
    <n v="180"/>
    <n v="180"/>
    <x v="6"/>
    <s v="Pausé / TEMPO"/>
    <m/>
    <m/>
    <n v="0"/>
  </r>
  <r>
    <x v="116"/>
    <x v="0"/>
    <n v="1"/>
    <n v="3"/>
    <n v="1"/>
    <n v="0"/>
    <n v="5"/>
    <n v="5"/>
    <n v="1"/>
    <x v="9"/>
    <n v="35"/>
    <n v="35"/>
    <n v="90"/>
    <n v="90"/>
    <x v="6"/>
    <s v="Pausé / TEMPO"/>
    <m/>
    <m/>
    <n v="0"/>
  </r>
  <r>
    <x v="116"/>
    <x v="0"/>
    <n v="1"/>
    <n v="3"/>
    <n v="1"/>
    <n v="0"/>
    <n v="5"/>
    <n v="5"/>
    <n v="1"/>
    <x v="9"/>
    <n v="45"/>
    <n v="45"/>
    <n v="120"/>
    <n v="120"/>
    <x v="6"/>
    <s v="Pausé / TEMPO"/>
    <m/>
    <m/>
    <n v="0"/>
  </r>
  <r>
    <x v="116"/>
    <x v="0"/>
    <n v="1"/>
    <n v="3"/>
    <n v="1"/>
    <n v="0"/>
    <n v="6"/>
    <n v="5"/>
    <n v="1"/>
    <x v="9"/>
    <n v="50"/>
    <n v="50"/>
    <n v="180"/>
    <n v="180"/>
    <x v="6"/>
    <s v="Pausé / TEMPO"/>
    <m/>
    <m/>
    <n v="0"/>
  </r>
  <r>
    <x v="116"/>
    <x v="0"/>
    <n v="1"/>
    <n v="3"/>
    <n v="1"/>
    <n v="0"/>
    <n v="6.5"/>
    <n v="5"/>
    <n v="1"/>
    <x v="9"/>
    <n v="50"/>
    <n v="50"/>
    <n v="180"/>
    <n v="180"/>
    <x v="6"/>
    <s v="Pausé / TEMPO"/>
    <m/>
    <m/>
    <n v="0"/>
  </r>
  <r>
    <x v="116"/>
    <x v="0"/>
    <n v="1"/>
    <n v="3"/>
    <n v="1"/>
    <n v="0"/>
    <n v="6"/>
    <n v="6"/>
    <n v="1"/>
    <x v="9"/>
    <n v="50"/>
    <n v="50"/>
    <n v="1"/>
    <n v="1"/>
    <x v="6"/>
    <s v="Pausé / TEMPO"/>
    <m/>
    <m/>
    <n v="0"/>
  </r>
  <r>
    <x v="117"/>
    <x v="10"/>
    <n v="1"/>
    <n v="0"/>
    <n v="1"/>
    <n v="0"/>
    <n v="5"/>
    <n v="5"/>
    <n v="5"/>
    <x v="3"/>
    <n v="70"/>
    <n v="70"/>
    <n v="90"/>
    <n v="90"/>
    <x v="6"/>
    <m/>
    <m/>
    <m/>
    <n v="0"/>
  </r>
  <r>
    <x v="117"/>
    <x v="10"/>
    <n v="1"/>
    <n v="0"/>
    <n v="1"/>
    <n v="0"/>
    <n v="6"/>
    <n v="5"/>
    <n v="4"/>
    <x v="8"/>
    <n v="100"/>
    <n v="100"/>
    <n v="180"/>
    <n v="180"/>
    <x v="6"/>
    <m/>
    <m/>
    <m/>
    <n v="0"/>
  </r>
  <r>
    <x v="117"/>
    <x v="10"/>
    <n v="1"/>
    <n v="0"/>
    <n v="1"/>
    <n v="0"/>
    <n v="7.5"/>
    <n v="7"/>
    <n v="3"/>
    <x v="6"/>
    <n v="115"/>
    <n v="115"/>
    <n v="180"/>
    <n v="180"/>
    <x v="6"/>
    <m/>
    <m/>
    <m/>
    <n v="0"/>
  </r>
  <r>
    <x v="117"/>
    <x v="10"/>
    <n v="1"/>
    <n v="0"/>
    <n v="1"/>
    <n v="0"/>
    <n v="8"/>
    <n v="8"/>
    <n v="2"/>
    <x v="7"/>
    <n v="125"/>
    <n v="125"/>
    <n v="180"/>
    <n v="180"/>
    <x v="6"/>
    <m/>
    <m/>
    <m/>
    <n v="0"/>
  </r>
  <r>
    <x v="117"/>
    <x v="10"/>
    <n v="1"/>
    <n v="0"/>
    <n v="1"/>
    <n v="0"/>
    <n v="8.5"/>
    <n v="8.5"/>
    <n v="1"/>
    <x v="9"/>
    <n v="130"/>
    <n v="130"/>
    <n v="180"/>
    <n v="180"/>
    <x v="6"/>
    <m/>
    <m/>
    <m/>
    <n v="0"/>
  </r>
  <r>
    <x v="117"/>
    <x v="10"/>
    <n v="1"/>
    <n v="0"/>
    <n v="1"/>
    <n v="0"/>
    <n v="7.5"/>
    <n v="7.5"/>
    <n v="3"/>
    <x v="6"/>
    <n v="120"/>
    <n v="120"/>
    <n v="180"/>
    <n v="180"/>
    <x v="6"/>
    <m/>
    <m/>
    <m/>
    <n v="0"/>
  </r>
  <r>
    <x v="117"/>
    <x v="10"/>
    <n v="1"/>
    <n v="0"/>
    <n v="1"/>
    <n v="0"/>
    <n v="8"/>
    <n v="8.5"/>
    <n v="3"/>
    <x v="6"/>
    <n v="120"/>
    <n v="120"/>
    <n v="180"/>
    <n v="180"/>
    <x v="6"/>
    <m/>
    <m/>
    <m/>
    <n v="0"/>
  </r>
  <r>
    <x v="117"/>
    <x v="10"/>
    <n v="1"/>
    <n v="0"/>
    <n v="1"/>
    <n v="0"/>
    <n v="8.5"/>
    <n v="9"/>
    <n v="3"/>
    <x v="6"/>
    <n v="120"/>
    <n v="120"/>
    <n v="300"/>
    <n v="300"/>
    <x v="6"/>
    <m/>
    <m/>
    <m/>
    <n v="0"/>
  </r>
  <r>
    <x v="117"/>
    <x v="1"/>
    <n v="1"/>
    <n v="0"/>
    <n v="1"/>
    <n v="0"/>
    <n v="6"/>
    <n v="6"/>
    <m/>
    <x v="14"/>
    <m/>
    <n v="0"/>
    <n v="90"/>
    <n v="90"/>
    <x v="6"/>
    <m/>
    <m/>
    <m/>
    <n v="0"/>
  </r>
  <r>
    <x v="117"/>
    <x v="1"/>
    <n v="1"/>
    <n v="0"/>
    <n v="1"/>
    <n v="0"/>
    <n v="8"/>
    <n v="8"/>
    <m/>
    <x v="14"/>
    <m/>
    <n v="0"/>
    <n v="90"/>
    <n v="90"/>
    <x v="6"/>
    <m/>
    <m/>
    <m/>
    <n v="0"/>
  </r>
  <r>
    <x v="117"/>
    <x v="1"/>
    <n v="1"/>
    <n v="0"/>
    <n v="1"/>
    <n v="0"/>
    <n v="9"/>
    <n v="9"/>
    <m/>
    <x v="14"/>
    <m/>
    <n v="0"/>
    <n v="120"/>
    <n v="120"/>
    <x v="6"/>
    <m/>
    <m/>
    <m/>
    <n v="0"/>
  </r>
  <r>
    <x v="117"/>
    <x v="11"/>
    <n v="1"/>
    <n v="0"/>
    <n v="1"/>
    <n v="0"/>
    <n v="6"/>
    <n v="6"/>
    <m/>
    <x v="14"/>
    <m/>
    <n v="0"/>
    <n v="10"/>
    <n v="10"/>
    <x v="6"/>
    <s v="SUPER7"/>
    <m/>
    <m/>
    <n v="0"/>
  </r>
  <r>
    <x v="117"/>
    <x v="18"/>
    <n v="1"/>
    <n v="0"/>
    <n v="1"/>
    <n v="0"/>
    <n v="6"/>
    <n v="6"/>
    <m/>
    <x v="14"/>
    <m/>
    <n v="0"/>
    <n v="120"/>
    <n v="120"/>
    <x v="6"/>
    <s v="SUPER7"/>
    <m/>
    <m/>
    <n v="0"/>
  </r>
  <r>
    <x v="117"/>
    <x v="11"/>
    <n v="1"/>
    <n v="0"/>
    <n v="1"/>
    <n v="0"/>
    <n v="8"/>
    <n v="8"/>
    <m/>
    <x v="14"/>
    <m/>
    <n v="0"/>
    <n v="10"/>
    <n v="10"/>
    <x v="6"/>
    <s v="SUPER7"/>
    <m/>
    <m/>
    <n v="0"/>
  </r>
  <r>
    <x v="117"/>
    <x v="18"/>
    <n v="1"/>
    <n v="0"/>
    <n v="1"/>
    <n v="0"/>
    <n v="8"/>
    <n v="8"/>
    <m/>
    <x v="14"/>
    <m/>
    <n v="0"/>
    <n v="120"/>
    <n v="120"/>
    <x v="6"/>
    <s v="SUPER7"/>
    <m/>
    <m/>
    <n v="0"/>
  </r>
  <r>
    <x v="117"/>
    <x v="11"/>
    <n v="1"/>
    <n v="0"/>
    <n v="1"/>
    <n v="0"/>
    <n v="9"/>
    <n v="9"/>
    <m/>
    <x v="14"/>
    <m/>
    <n v="0"/>
    <n v="10"/>
    <n v="10"/>
    <x v="6"/>
    <s v="SUPER7"/>
    <m/>
    <m/>
    <n v="0"/>
  </r>
  <r>
    <x v="117"/>
    <x v="18"/>
    <n v="1"/>
    <n v="0"/>
    <n v="1"/>
    <n v="0"/>
    <n v="9"/>
    <n v="9"/>
    <m/>
    <x v="14"/>
    <m/>
    <n v="0"/>
    <n v="120"/>
    <n v="120"/>
    <x v="6"/>
    <s v="SUPER7"/>
    <m/>
    <m/>
    <n v="0"/>
  </r>
  <r>
    <x v="117"/>
    <x v="38"/>
    <n v="1"/>
    <n v="0"/>
    <n v="1"/>
    <n v="0"/>
    <n v="6"/>
    <n v="6"/>
    <m/>
    <x v="14"/>
    <m/>
    <n v="0"/>
    <n v="10"/>
    <n v="10"/>
    <x v="6"/>
    <s v="SUPER7"/>
    <m/>
    <m/>
    <n v="0"/>
  </r>
  <r>
    <x v="117"/>
    <x v="39"/>
    <n v="1"/>
    <n v="0"/>
    <n v="1"/>
    <n v="0"/>
    <n v="6"/>
    <n v="6"/>
    <m/>
    <x v="14"/>
    <m/>
    <n v="0"/>
    <n v="120"/>
    <n v="120"/>
    <x v="6"/>
    <s v="SUPER7"/>
    <m/>
    <m/>
    <n v="0"/>
  </r>
  <r>
    <x v="117"/>
    <x v="38"/>
    <n v="1"/>
    <n v="0"/>
    <n v="1"/>
    <n v="0"/>
    <n v="9"/>
    <n v="9"/>
    <m/>
    <x v="14"/>
    <m/>
    <n v="0"/>
    <n v="10"/>
    <n v="10"/>
    <x v="6"/>
    <s v="SUPER7"/>
    <m/>
    <m/>
    <n v="0"/>
  </r>
  <r>
    <x v="117"/>
    <x v="39"/>
    <n v="1"/>
    <n v="0"/>
    <n v="1"/>
    <n v="0"/>
    <n v="9"/>
    <n v="9"/>
    <m/>
    <x v="14"/>
    <m/>
    <n v="0"/>
    <n v="120"/>
    <n v="120"/>
    <x v="6"/>
    <s v="SUPER7"/>
    <m/>
    <m/>
    <n v="0"/>
  </r>
  <r>
    <x v="117"/>
    <x v="38"/>
    <n v="1"/>
    <n v="0"/>
    <n v="1"/>
    <n v="0"/>
    <n v="9"/>
    <n v="9"/>
    <m/>
    <x v="14"/>
    <m/>
    <n v="0"/>
    <n v="10"/>
    <n v="10"/>
    <x v="6"/>
    <s v="SUPER7"/>
    <m/>
    <m/>
    <n v="0"/>
  </r>
  <r>
    <x v="117"/>
    <x v="39"/>
    <n v="1"/>
    <n v="0"/>
    <n v="1"/>
    <n v="0"/>
    <n v="9"/>
    <n v="9"/>
    <m/>
    <x v="14"/>
    <m/>
    <n v="0"/>
    <n v="1"/>
    <n v="1"/>
    <x v="6"/>
    <s v="SUPER7"/>
    <m/>
    <m/>
    <n v="0"/>
  </r>
  <r>
    <x v="118"/>
    <x v="0"/>
    <n v="1"/>
    <n v="0"/>
    <n v="1"/>
    <n v="0"/>
    <n v="5"/>
    <n v="5"/>
    <n v="5"/>
    <x v="3"/>
    <n v="40"/>
    <n v="40"/>
    <n v="90"/>
    <n v="90"/>
    <x v="6"/>
    <m/>
    <m/>
    <m/>
    <n v="0"/>
  </r>
  <r>
    <x v="118"/>
    <x v="0"/>
    <n v="1"/>
    <n v="0"/>
    <n v="1"/>
    <n v="0"/>
    <n v="6"/>
    <n v="5.5"/>
    <n v="4"/>
    <x v="8"/>
    <n v="50"/>
    <n v="50"/>
    <n v="120"/>
    <n v="120"/>
    <x v="6"/>
    <m/>
    <m/>
    <m/>
    <n v="0"/>
  </r>
  <r>
    <x v="118"/>
    <x v="0"/>
    <n v="1"/>
    <n v="0"/>
    <n v="1"/>
    <n v="0"/>
    <n v="7"/>
    <n v="7"/>
    <n v="3"/>
    <x v="6"/>
    <n v="60"/>
    <n v="60"/>
    <n v="300"/>
    <n v="300"/>
    <x v="6"/>
    <m/>
    <m/>
    <m/>
    <n v="0"/>
  </r>
  <r>
    <x v="118"/>
    <x v="0"/>
    <n v="1"/>
    <n v="0"/>
    <n v="1"/>
    <n v="0"/>
    <n v="7.5"/>
    <n v="7.5"/>
    <n v="2"/>
    <x v="7"/>
    <n v="65"/>
    <n v="65"/>
    <n v="300"/>
    <n v="300"/>
    <x v="6"/>
    <m/>
    <m/>
    <m/>
    <n v="0"/>
  </r>
  <r>
    <x v="118"/>
    <x v="0"/>
    <n v="1"/>
    <n v="0"/>
    <n v="1"/>
    <n v="0"/>
    <n v="9"/>
    <n v="8.5"/>
    <n v="1"/>
    <x v="9"/>
    <n v="70"/>
    <n v="70"/>
    <n v="300"/>
    <n v="300"/>
    <x v="6"/>
    <m/>
    <m/>
    <m/>
    <n v="0"/>
  </r>
  <r>
    <x v="118"/>
    <x v="0"/>
    <n v="1"/>
    <n v="0"/>
    <n v="1"/>
    <n v="0"/>
    <n v="8.5"/>
    <n v="10"/>
    <n v="5"/>
    <x v="3"/>
    <m/>
    <n v="65"/>
    <n v="300"/>
    <n v="300"/>
    <x v="6"/>
    <m/>
    <m/>
    <m/>
    <n v="0"/>
  </r>
  <r>
    <x v="118"/>
    <x v="0"/>
    <n v="1"/>
    <n v="0"/>
    <n v="1"/>
    <n v="0"/>
    <n v="9"/>
    <n v="8.5"/>
    <n v="2"/>
    <x v="7"/>
    <m/>
    <n v="67.5"/>
    <n v="300"/>
    <n v="300"/>
    <x v="6"/>
    <m/>
    <m/>
    <m/>
    <n v="0"/>
  </r>
  <r>
    <x v="118"/>
    <x v="20"/>
    <n v="1"/>
    <n v="0"/>
    <n v="1"/>
    <n v="0"/>
    <n v="6"/>
    <n v="6"/>
    <m/>
    <x v="1"/>
    <m/>
    <n v="52"/>
    <n v="90"/>
    <n v="90"/>
    <x v="6"/>
    <m/>
    <m/>
    <m/>
    <n v="0"/>
  </r>
  <r>
    <x v="118"/>
    <x v="20"/>
    <n v="1"/>
    <n v="0"/>
    <n v="1"/>
    <n v="0"/>
    <n v="9"/>
    <n v="9"/>
    <m/>
    <x v="1"/>
    <m/>
    <n v="59"/>
    <n v="90"/>
    <n v="90"/>
    <x v="6"/>
    <m/>
    <m/>
    <m/>
    <n v="0"/>
  </r>
  <r>
    <x v="118"/>
    <x v="20"/>
    <n v="1"/>
    <n v="0"/>
    <n v="1"/>
    <n v="0"/>
    <n v="9"/>
    <n v="9"/>
    <m/>
    <x v="8"/>
    <m/>
    <n v="66"/>
    <n v="120"/>
    <n v="120"/>
    <x v="6"/>
    <m/>
    <m/>
    <m/>
    <n v="0"/>
  </r>
  <r>
    <x v="118"/>
    <x v="40"/>
    <n v="1"/>
    <n v="0"/>
    <n v="1"/>
    <n v="0"/>
    <n v="6"/>
    <n v="6"/>
    <m/>
    <x v="2"/>
    <m/>
    <n v="9"/>
    <n v="10"/>
    <n v="10"/>
    <x v="6"/>
    <s v="SUPER7"/>
    <m/>
    <m/>
    <n v="0"/>
  </r>
  <r>
    <x v="118"/>
    <x v="41"/>
    <n v="1"/>
    <n v="0"/>
    <n v="1"/>
    <n v="0"/>
    <n v="6"/>
    <n v="6"/>
    <m/>
    <x v="12"/>
    <m/>
    <n v="9"/>
    <n v="120"/>
    <n v="120"/>
    <x v="6"/>
    <s v="SUPER7"/>
    <m/>
    <m/>
    <n v="0"/>
  </r>
  <r>
    <x v="118"/>
    <x v="40"/>
    <n v="1"/>
    <n v="0"/>
    <n v="1"/>
    <n v="0"/>
    <n v="7"/>
    <n v="7"/>
    <m/>
    <x v="1"/>
    <m/>
    <n v="14"/>
    <n v="10"/>
    <n v="10"/>
    <x v="6"/>
    <s v="SUPER7"/>
    <m/>
    <m/>
    <n v="0"/>
  </r>
  <r>
    <x v="118"/>
    <x v="41"/>
    <n v="1"/>
    <n v="0"/>
    <n v="1"/>
    <n v="0"/>
    <n v="7"/>
    <n v="7"/>
    <m/>
    <x v="1"/>
    <m/>
    <n v="14"/>
    <n v="120"/>
    <n v="120"/>
    <x v="6"/>
    <s v="SUPER7"/>
    <m/>
    <m/>
    <n v="0"/>
  </r>
  <r>
    <x v="118"/>
    <x v="40"/>
    <n v="1"/>
    <n v="0"/>
    <n v="1"/>
    <n v="0"/>
    <n v="9"/>
    <n v="9"/>
    <m/>
    <x v="1"/>
    <m/>
    <n v="18"/>
    <n v="10"/>
    <n v="10"/>
    <x v="6"/>
    <s v="SUPER7"/>
    <m/>
    <m/>
    <n v="0"/>
  </r>
  <r>
    <x v="118"/>
    <x v="41"/>
    <n v="1"/>
    <n v="0"/>
    <n v="1"/>
    <n v="0"/>
    <n v="9"/>
    <n v="9"/>
    <m/>
    <x v="3"/>
    <m/>
    <n v="18"/>
    <n v="120"/>
    <n v="120"/>
    <x v="6"/>
    <s v="SUPER7"/>
    <m/>
    <m/>
    <n v="0"/>
  </r>
  <r>
    <x v="118"/>
    <x v="36"/>
    <n v="1"/>
    <n v="0"/>
    <n v="1"/>
    <n v="0"/>
    <n v="6"/>
    <n v="6"/>
    <m/>
    <x v="2"/>
    <m/>
    <n v="45"/>
    <n v="10"/>
    <n v="10"/>
    <x v="6"/>
    <s v="SUPER7"/>
    <m/>
    <m/>
    <n v="0"/>
  </r>
  <r>
    <x v="118"/>
    <x v="37"/>
    <n v="1"/>
    <n v="0"/>
    <n v="1"/>
    <n v="0"/>
    <n v="6"/>
    <n v="6"/>
    <m/>
    <x v="2"/>
    <m/>
    <n v="45"/>
    <n v="120"/>
    <n v="120"/>
    <x v="6"/>
    <s v="SUPER7"/>
    <m/>
    <m/>
    <n v="0"/>
  </r>
  <r>
    <x v="118"/>
    <x v="36"/>
    <n v="1"/>
    <n v="0"/>
    <n v="1"/>
    <n v="0"/>
    <n v="9"/>
    <n v="9"/>
    <m/>
    <x v="2"/>
    <m/>
    <n v="59"/>
    <n v="10"/>
    <n v="10"/>
    <x v="6"/>
    <s v="SUPER7"/>
    <m/>
    <m/>
    <n v="0"/>
  </r>
  <r>
    <x v="118"/>
    <x v="37"/>
    <n v="1"/>
    <n v="0"/>
    <n v="1"/>
    <n v="0"/>
    <n v="9"/>
    <n v="9"/>
    <m/>
    <x v="2"/>
    <m/>
    <n v="59"/>
    <n v="120"/>
    <n v="120"/>
    <x v="6"/>
    <s v="SUPER7"/>
    <m/>
    <m/>
    <n v="0"/>
  </r>
  <r>
    <x v="118"/>
    <x v="36"/>
    <n v="1"/>
    <n v="0"/>
    <n v="1"/>
    <n v="0"/>
    <n v="9"/>
    <n v="9"/>
    <m/>
    <x v="1"/>
    <m/>
    <n v="66"/>
    <n v="10"/>
    <n v="10"/>
    <x v="6"/>
    <s v="SUPER7"/>
    <m/>
    <m/>
    <n v="0"/>
  </r>
  <r>
    <x v="118"/>
    <x v="37"/>
    <n v="1"/>
    <n v="0"/>
    <n v="1"/>
    <n v="0"/>
    <n v="9"/>
    <n v="9"/>
    <m/>
    <x v="5"/>
    <m/>
    <n v="66"/>
    <n v="120"/>
    <n v="120"/>
    <x v="6"/>
    <s v="SUPER7"/>
    <m/>
    <m/>
    <n v="0"/>
  </r>
  <r>
    <x v="118"/>
    <x v="42"/>
    <n v="1"/>
    <n v="0"/>
    <n v="1"/>
    <n v="0"/>
    <n v="6"/>
    <n v="6"/>
    <m/>
    <x v="2"/>
    <m/>
    <n v="6"/>
    <n v="90"/>
    <n v="90"/>
    <x v="6"/>
    <m/>
    <m/>
    <m/>
    <n v="0"/>
  </r>
  <r>
    <x v="118"/>
    <x v="42"/>
    <n v="1"/>
    <n v="0"/>
    <n v="1"/>
    <n v="0"/>
    <n v="8"/>
    <n v="8"/>
    <m/>
    <x v="10"/>
    <m/>
    <n v="8"/>
    <n v="90"/>
    <n v="90"/>
    <x v="6"/>
    <m/>
    <m/>
    <m/>
    <n v="0"/>
  </r>
  <r>
    <x v="118"/>
    <x v="42"/>
    <n v="1"/>
    <n v="0"/>
    <n v="1"/>
    <n v="0"/>
    <n v="9"/>
    <n v="9"/>
    <m/>
    <x v="1"/>
    <m/>
    <n v="8"/>
    <n v="90"/>
    <n v="90"/>
    <x v="6"/>
    <m/>
    <m/>
    <m/>
    <n v="0"/>
  </r>
  <r>
    <x v="118"/>
    <x v="42"/>
    <n v="1"/>
    <n v="0"/>
    <n v="1"/>
    <n v="0"/>
    <n v="9"/>
    <n v="9"/>
    <m/>
    <x v="3"/>
    <m/>
    <n v="10"/>
    <n v="1"/>
    <n v="1"/>
    <x v="6"/>
    <m/>
    <m/>
    <m/>
    <n v="0"/>
  </r>
  <r>
    <x v="119"/>
    <x v="4"/>
    <n v="1"/>
    <n v="0"/>
    <n v="1"/>
    <n v="0"/>
    <n v="5"/>
    <n v="5"/>
    <n v="8"/>
    <x v="1"/>
    <n v="70"/>
    <n v="70"/>
    <n v="120"/>
    <n v="120"/>
    <x v="6"/>
    <s v="RDL"/>
    <m/>
    <m/>
    <n v="0"/>
  </r>
  <r>
    <x v="119"/>
    <x v="4"/>
    <n v="1"/>
    <n v="0"/>
    <n v="1"/>
    <n v="0"/>
    <n v="7"/>
    <n v="6"/>
    <n v="6"/>
    <x v="5"/>
    <n v="80"/>
    <n v="80"/>
    <n v="120"/>
    <n v="120"/>
    <x v="6"/>
    <s v="RDL"/>
    <m/>
    <m/>
    <n v="0"/>
  </r>
  <r>
    <x v="119"/>
    <x v="4"/>
    <n v="1"/>
    <n v="0"/>
    <n v="1"/>
    <n v="0"/>
    <n v="7.5"/>
    <n v="7"/>
    <n v="5"/>
    <x v="3"/>
    <n v="90"/>
    <n v="90"/>
    <n v="120"/>
    <n v="120"/>
    <x v="6"/>
    <s v="RDL"/>
    <m/>
    <m/>
    <n v="0"/>
  </r>
  <r>
    <x v="119"/>
    <x v="4"/>
    <n v="1"/>
    <n v="0"/>
    <n v="1"/>
    <n v="0"/>
    <n v="8.5"/>
    <n v="7"/>
    <n v="3"/>
    <x v="6"/>
    <n v="100"/>
    <n v="100"/>
    <n v="120"/>
    <n v="120"/>
    <x v="6"/>
    <s v="RDL"/>
    <m/>
    <m/>
    <n v="0"/>
  </r>
  <r>
    <x v="119"/>
    <x v="4"/>
    <n v="1"/>
    <n v="0"/>
    <n v="1"/>
    <n v="0"/>
    <n v="9"/>
    <n v="7.5"/>
    <n v="3"/>
    <x v="6"/>
    <n v="110"/>
    <n v="110"/>
    <n v="120"/>
    <n v="120"/>
    <x v="6"/>
    <s v="RDL"/>
    <m/>
    <m/>
    <n v="0"/>
  </r>
  <r>
    <x v="119"/>
    <x v="0"/>
    <n v="1"/>
    <n v="0"/>
    <n v="1"/>
    <n v="0"/>
    <n v="5"/>
    <n v="5"/>
    <n v="2"/>
    <x v="7"/>
    <n v="35"/>
    <n v="35"/>
    <n v="120"/>
    <n v="120"/>
    <x v="6"/>
    <m/>
    <m/>
    <m/>
    <n v="0"/>
  </r>
  <r>
    <x v="119"/>
    <x v="0"/>
    <n v="1"/>
    <n v="0"/>
    <n v="1"/>
    <n v="0"/>
    <n v="7"/>
    <n v="5"/>
    <n v="2"/>
    <x v="7"/>
    <n v="45"/>
    <n v="45"/>
    <n v="120"/>
    <n v="120"/>
    <x v="6"/>
    <m/>
    <m/>
    <m/>
    <n v="0"/>
  </r>
  <r>
    <x v="119"/>
    <x v="0"/>
    <n v="1"/>
    <n v="0"/>
    <n v="1"/>
    <n v="0"/>
    <n v="7"/>
    <n v="5"/>
    <n v="2"/>
    <x v="7"/>
    <n v="55"/>
    <n v="55"/>
    <n v="180"/>
    <n v="180"/>
    <x v="6"/>
    <m/>
    <m/>
    <m/>
    <n v="0"/>
  </r>
  <r>
    <x v="119"/>
    <x v="0"/>
    <n v="1"/>
    <n v="0"/>
    <n v="1"/>
    <n v="0"/>
    <n v="9"/>
    <n v="7"/>
    <n v="2"/>
    <x v="7"/>
    <n v="60"/>
    <n v="60"/>
    <n v="180"/>
    <n v="180"/>
    <x v="6"/>
    <m/>
    <m/>
    <m/>
    <n v="0"/>
  </r>
  <r>
    <x v="119"/>
    <x v="0"/>
    <n v="1"/>
    <n v="0"/>
    <n v="1"/>
    <n v="0"/>
    <n v="9"/>
    <n v="7.5"/>
    <n v="2"/>
    <x v="7"/>
    <n v="60"/>
    <n v="60"/>
    <n v="180"/>
    <n v="180"/>
    <x v="6"/>
    <m/>
    <m/>
    <m/>
    <n v="0"/>
  </r>
  <r>
    <x v="119"/>
    <x v="14"/>
    <n v="1"/>
    <n v="0"/>
    <n v="1"/>
    <n v="0"/>
    <n v="7"/>
    <n v="7"/>
    <m/>
    <x v="2"/>
    <m/>
    <n v="18"/>
    <n v="120"/>
    <n v="120"/>
    <x v="6"/>
    <m/>
    <m/>
    <m/>
    <n v="0"/>
  </r>
  <r>
    <x v="119"/>
    <x v="14"/>
    <n v="1"/>
    <n v="0"/>
    <n v="1"/>
    <n v="0"/>
    <n v="8"/>
    <n v="8"/>
    <m/>
    <x v="1"/>
    <m/>
    <n v="25"/>
    <n v="120"/>
    <n v="120"/>
    <x v="6"/>
    <m/>
    <m/>
    <m/>
    <n v="0"/>
  </r>
  <r>
    <x v="119"/>
    <x v="14"/>
    <n v="1"/>
    <n v="0"/>
    <n v="1"/>
    <n v="0"/>
    <n v="9"/>
    <n v="9"/>
    <m/>
    <x v="5"/>
    <m/>
    <n v="27.3"/>
    <n v="120"/>
    <n v="120"/>
    <x v="6"/>
    <m/>
    <m/>
    <m/>
    <n v="0"/>
  </r>
  <r>
    <x v="119"/>
    <x v="7"/>
    <n v="1"/>
    <n v="0"/>
    <n v="1"/>
    <n v="0"/>
    <n v="7"/>
    <n v="7"/>
    <m/>
    <x v="0"/>
    <m/>
    <n v="18"/>
    <n v="120"/>
    <n v="120"/>
    <x v="6"/>
    <m/>
    <m/>
    <m/>
    <n v="0"/>
  </r>
  <r>
    <x v="119"/>
    <x v="7"/>
    <n v="1"/>
    <n v="0"/>
    <n v="1"/>
    <n v="0"/>
    <n v="8"/>
    <n v="8"/>
    <m/>
    <x v="1"/>
    <m/>
    <n v="22"/>
    <n v="120"/>
    <n v="120"/>
    <x v="6"/>
    <m/>
    <m/>
    <m/>
    <n v="0"/>
  </r>
  <r>
    <x v="119"/>
    <x v="7"/>
    <n v="1"/>
    <n v="0"/>
    <n v="1"/>
    <n v="0"/>
    <n v="9"/>
    <n v="9"/>
    <m/>
    <x v="1"/>
    <m/>
    <n v="24"/>
    <n v="120"/>
    <n v="120"/>
    <x v="6"/>
    <m/>
    <m/>
    <m/>
    <n v="0"/>
  </r>
  <r>
    <x v="119"/>
    <x v="43"/>
    <n v="1"/>
    <n v="0"/>
    <n v="1"/>
    <n v="0"/>
    <n v="7"/>
    <n v="7"/>
    <m/>
    <x v="2"/>
    <m/>
    <n v="8"/>
    <n v="120"/>
    <n v="120"/>
    <x v="6"/>
    <m/>
    <m/>
    <m/>
    <n v="0"/>
  </r>
  <r>
    <x v="119"/>
    <x v="43"/>
    <n v="1"/>
    <n v="0"/>
    <n v="1"/>
    <n v="0"/>
    <n v="8"/>
    <n v="8"/>
    <m/>
    <x v="1"/>
    <m/>
    <n v="10"/>
    <n v="120"/>
    <n v="120"/>
    <x v="6"/>
    <m/>
    <m/>
    <m/>
    <n v="0"/>
  </r>
  <r>
    <x v="119"/>
    <x v="43"/>
    <n v="1"/>
    <n v="0"/>
    <n v="1"/>
    <n v="0"/>
    <n v="9"/>
    <n v="9"/>
    <m/>
    <x v="5"/>
    <m/>
    <n v="12"/>
    <n v="1"/>
    <n v="1"/>
    <x v="6"/>
    <m/>
    <m/>
    <m/>
    <n v="0"/>
  </r>
  <r>
    <x v="120"/>
    <x v="4"/>
    <n v="1"/>
    <n v="0"/>
    <n v="1"/>
    <n v="0"/>
    <n v="5"/>
    <n v="5"/>
    <n v="5"/>
    <x v="3"/>
    <n v="70"/>
    <n v="70"/>
    <n v="90"/>
    <n v="90"/>
    <x v="6"/>
    <m/>
    <m/>
    <m/>
    <n v="0"/>
  </r>
  <r>
    <x v="120"/>
    <x v="4"/>
    <n v="1"/>
    <n v="0"/>
    <n v="1"/>
    <n v="0"/>
    <n v="7"/>
    <n v="6"/>
    <n v="4"/>
    <x v="8"/>
    <n v="110"/>
    <n v="110"/>
    <n v="120"/>
    <n v="120"/>
    <x v="6"/>
    <m/>
    <m/>
    <m/>
    <n v="0"/>
  </r>
  <r>
    <x v="120"/>
    <x v="4"/>
    <n v="1"/>
    <n v="0"/>
    <n v="1"/>
    <n v="0"/>
    <n v="8"/>
    <n v="7"/>
    <n v="3"/>
    <x v="6"/>
    <n v="125"/>
    <n v="125"/>
    <n v="300"/>
    <n v="300"/>
    <x v="6"/>
    <m/>
    <m/>
    <m/>
    <n v="0"/>
  </r>
  <r>
    <x v="120"/>
    <x v="4"/>
    <n v="1"/>
    <n v="0"/>
    <n v="1"/>
    <n v="0"/>
    <n v="8.5"/>
    <n v="7.5"/>
    <n v="2"/>
    <x v="7"/>
    <n v="135"/>
    <n v="135"/>
    <n v="300"/>
    <n v="300"/>
    <x v="6"/>
    <m/>
    <m/>
    <m/>
    <n v="0"/>
  </r>
  <r>
    <x v="120"/>
    <x v="4"/>
    <n v="1"/>
    <n v="0"/>
    <n v="1"/>
    <n v="0"/>
    <n v="9"/>
    <n v="8"/>
    <n v="1"/>
    <x v="9"/>
    <n v="145"/>
    <n v="145"/>
    <n v="300"/>
    <n v="300"/>
    <x v="6"/>
    <m/>
    <m/>
    <m/>
    <n v="0"/>
  </r>
  <r>
    <x v="120"/>
    <x v="4"/>
    <n v="1"/>
    <n v="0"/>
    <n v="1"/>
    <n v="0"/>
    <n v="8.5"/>
    <n v="9.5"/>
    <n v="5"/>
    <x v="3"/>
    <n v="135"/>
    <n v="135"/>
    <n v="300"/>
    <n v="300"/>
    <x v="6"/>
    <m/>
    <m/>
    <m/>
    <n v="0"/>
  </r>
  <r>
    <x v="120"/>
    <x v="10"/>
    <n v="2"/>
    <n v="2"/>
    <n v="2"/>
    <n v="0"/>
    <n v="5"/>
    <n v="5"/>
    <n v="2"/>
    <x v="7"/>
    <n v="60"/>
    <n v="60"/>
    <n v="90"/>
    <n v="90"/>
    <x v="6"/>
    <s v="Pausé / TEMPO"/>
    <m/>
    <m/>
    <n v="0"/>
  </r>
  <r>
    <x v="120"/>
    <x v="10"/>
    <n v="2"/>
    <n v="2"/>
    <n v="2"/>
    <n v="0"/>
    <n v="7"/>
    <n v="6"/>
    <n v="2"/>
    <x v="7"/>
    <n v="80"/>
    <n v="80"/>
    <n v="120"/>
    <n v="120"/>
    <x v="6"/>
    <s v="Pausé / TEMPO"/>
    <m/>
    <m/>
    <n v="0"/>
  </r>
  <r>
    <x v="120"/>
    <x v="10"/>
    <n v="2"/>
    <n v="2"/>
    <n v="2"/>
    <n v="0"/>
    <n v="7"/>
    <n v="7"/>
    <n v="2"/>
    <x v="7"/>
    <n v="90"/>
    <n v="90"/>
    <n v="180"/>
    <n v="180"/>
    <x v="6"/>
    <s v="Pausé / TEMPO"/>
    <m/>
    <m/>
    <n v="0"/>
  </r>
  <r>
    <x v="120"/>
    <x v="10"/>
    <n v="2"/>
    <n v="2"/>
    <n v="2"/>
    <n v="0"/>
    <n v="7.5"/>
    <n v="7.5"/>
    <n v="2"/>
    <x v="7"/>
    <n v="100"/>
    <n v="100"/>
    <n v="180"/>
    <n v="180"/>
    <x v="6"/>
    <s v="Pausé / TEMPO"/>
    <m/>
    <m/>
    <n v="0"/>
  </r>
  <r>
    <x v="120"/>
    <x v="10"/>
    <n v="2"/>
    <n v="2"/>
    <n v="2"/>
    <n v="0"/>
    <n v="8.5"/>
    <n v="8"/>
    <n v="2"/>
    <x v="7"/>
    <n v="110"/>
    <n v="110"/>
    <n v="180"/>
    <n v="180"/>
    <x v="6"/>
    <s v="Pausé / TEMPO"/>
    <m/>
    <m/>
    <n v="0"/>
  </r>
  <r>
    <x v="120"/>
    <x v="0"/>
    <n v="1"/>
    <n v="3"/>
    <n v="1"/>
    <n v="0"/>
    <n v="5"/>
    <n v="5"/>
    <n v="1"/>
    <x v="9"/>
    <n v="40"/>
    <n v="40"/>
    <n v="90"/>
    <n v="90"/>
    <x v="6"/>
    <s v="Pausé / TEMPO"/>
    <m/>
    <m/>
    <n v="0"/>
  </r>
  <r>
    <x v="120"/>
    <x v="0"/>
    <n v="1"/>
    <n v="3"/>
    <n v="1"/>
    <n v="0"/>
    <n v="6"/>
    <n v="5"/>
    <n v="1"/>
    <x v="9"/>
    <n v="50"/>
    <n v="50"/>
    <n v="120"/>
    <n v="120"/>
    <x v="6"/>
    <s v="Pausé / TEMPO"/>
    <m/>
    <m/>
    <n v="0"/>
  </r>
  <r>
    <x v="120"/>
    <x v="0"/>
    <n v="1"/>
    <n v="3"/>
    <n v="1"/>
    <n v="0"/>
    <n v="6"/>
    <n v="5.5"/>
    <n v="1"/>
    <x v="9"/>
    <n v="55"/>
    <n v="55"/>
    <n v="180"/>
    <n v="180"/>
    <x v="6"/>
    <s v="Pausé / TEMPO"/>
    <m/>
    <m/>
    <n v="0"/>
  </r>
  <r>
    <x v="120"/>
    <x v="0"/>
    <n v="1"/>
    <n v="3"/>
    <n v="1"/>
    <n v="0"/>
    <n v="6.5"/>
    <n v="6"/>
    <n v="1"/>
    <x v="9"/>
    <n v="55"/>
    <n v="55"/>
    <n v="180"/>
    <n v="180"/>
    <x v="6"/>
    <s v="Pausé / TEMPO"/>
    <m/>
    <m/>
    <n v="0"/>
  </r>
  <r>
    <x v="120"/>
    <x v="0"/>
    <n v="1"/>
    <n v="3"/>
    <n v="1"/>
    <n v="0"/>
    <n v="7"/>
    <n v="6"/>
    <n v="1"/>
    <x v="9"/>
    <n v="55"/>
    <n v="55"/>
    <n v="1"/>
    <n v="1"/>
    <x v="6"/>
    <s v="Pausé / TEMPO"/>
    <m/>
    <m/>
    <n v="0"/>
  </r>
  <r>
    <x v="121"/>
    <x v="10"/>
    <n v="1"/>
    <n v="0"/>
    <n v="1"/>
    <n v="0"/>
    <n v="5"/>
    <n v="5"/>
    <n v="5"/>
    <x v="3"/>
    <n v="70"/>
    <n v="70"/>
    <n v="90"/>
    <n v="90"/>
    <x v="6"/>
    <m/>
    <m/>
    <m/>
    <n v="0"/>
  </r>
  <r>
    <x v="121"/>
    <x v="10"/>
    <n v="1"/>
    <n v="0"/>
    <n v="1"/>
    <n v="0"/>
    <n v="7"/>
    <n v="6.5"/>
    <n v="4"/>
    <x v="8"/>
    <n v="110"/>
    <n v="110"/>
    <n v="180"/>
    <n v="180"/>
    <x v="6"/>
    <m/>
    <m/>
    <m/>
    <n v="0"/>
  </r>
  <r>
    <x v="121"/>
    <x v="10"/>
    <n v="1"/>
    <n v="0"/>
    <n v="1"/>
    <n v="0"/>
    <n v="8.5"/>
    <n v="8"/>
    <n v="3"/>
    <x v="6"/>
    <n v="125"/>
    <n v="125"/>
    <n v="300"/>
    <n v="300"/>
    <x v="6"/>
    <m/>
    <m/>
    <m/>
    <n v="0"/>
  </r>
  <r>
    <x v="121"/>
    <x v="10"/>
    <n v="1"/>
    <n v="0"/>
    <n v="1"/>
    <n v="0"/>
    <n v="9"/>
    <n v="9"/>
    <n v="2"/>
    <x v="7"/>
    <n v="135"/>
    <n v="135"/>
    <n v="300"/>
    <n v="300"/>
    <x v="6"/>
    <m/>
    <m/>
    <m/>
    <n v="0"/>
  </r>
  <r>
    <x v="121"/>
    <x v="10"/>
    <n v="1"/>
    <n v="0"/>
    <n v="1"/>
    <n v="0"/>
    <n v="9.5"/>
    <n v="9"/>
    <n v="1"/>
    <x v="9"/>
    <n v="140"/>
    <n v="140"/>
    <n v="300"/>
    <n v="300"/>
    <x v="6"/>
    <m/>
    <m/>
    <m/>
    <n v="0"/>
  </r>
  <r>
    <x v="121"/>
    <x v="10"/>
    <n v="1"/>
    <n v="0"/>
    <n v="1"/>
    <n v="0"/>
    <n v="8.5"/>
    <n v="9.5"/>
    <n v="3"/>
    <x v="6"/>
    <n v="130"/>
    <n v="130"/>
    <n v="300"/>
    <n v="300"/>
    <x v="6"/>
    <m/>
    <m/>
    <m/>
    <n v="0"/>
  </r>
  <r>
    <x v="121"/>
    <x v="10"/>
    <n v="1"/>
    <n v="0"/>
    <n v="1"/>
    <n v="0"/>
    <n v="9"/>
    <n v="8.5"/>
    <n v="3"/>
    <x v="6"/>
    <n v="130"/>
    <n v="120"/>
    <n v="300"/>
    <n v="300"/>
    <x v="6"/>
    <m/>
    <m/>
    <m/>
    <n v="0"/>
  </r>
  <r>
    <x v="121"/>
    <x v="10"/>
    <n v="1"/>
    <n v="0"/>
    <n v="1"/>
    <n v="0"/>
    <n v="9.5"/>
    <n v="8"/>
    <n v="3"/>
    <x v="6"/>
    <n v="130"/>
    <n v="120"/>
    <n v="300"/>
    <n v="300"/>
    <x v="6"/>
    <m/>
    <m/>
    <m/>
    <n v="0"/>
  </r>
  <r>
    <x v="121"/>
    <x v="1"/>
    <n v="1"/>
    <n v="0"/>
    <n v="1"/>
    <n v="0"/>
    <n v="6"/>
    <n v="6"/>
    <m/>
    <x v="2"/>
    <m/>
    <n v="39"/>
    <n v="90"/>
    <n v="90"/>
    <x v="6"/>
    <m/>
    <m/>
    <m/>
    <n v="0"/>
  </r>
  <r>
    <x v="121"/>
    <x v="1"/>
    <n v="1"/>
    <n v="0"/>
    <n v="1"/>
    <n v="0"/>
    <n v="9"/>
    <n v="9"/>
    <m/>
    <x v="0"/>
    <m/>
    <n v="52"/>
    <n v="90"/>
    <n v="90"/>
    <x v="6"/>
    <m/>
    <m/>
    <m/>
    <n v="0"/>
  </r>
  <r>
    <x v="121"/>
    <x v="1"/>
    <n v="1"/>
    <n v="0"/>
    <n v="1"/>
    <n v="0"/>
    <n v="9"/>
    <n v="9"/>
    <m/>
    <x v="2"/>
    <m/>
    <n v="59"/>
    <n v="120"/>
    <n v="120"/>
    <x v="6"/>
    <m/>
    <m/>
    <m/>
    <n v="0"/>
  </r>
  <r>
    <x v="121"/>
    <x v="11"/>
    <n v="1"/>
    <n v="0"/>
    <n v="1"/>
    <n v="0"/>
    <n v="6"/>
    <n v="6"/>
    <m/>
    <x v="1"/>
    <m/>
    <n v="63"/>
    <n v="10"/>
    <n v="10"/>
    <x v="6"/>
    <s v="SUPER7"/>
    <m/>
    <m/>
    <n v="0"/>
  </r>
  <r>
    <x v="121"/>
    <x v="18"/>
    <n v="1"/>
    <n v="0"/>
    <n v="1"/>
    <n v="0"/>
    <n v="6"/>
    <n v="6"/>
    <m/>
    <x v="1"/>
    <m/>
    <n v="29"/>
    <n v="120"/>
    <n v="120"/>
    <x v="6"/>
    <s v="SUPER7"/>
    <m/>
    <m/>
    <n v="0"/>
  </r>
  <r>
    <x v="121"/>
    <x v="11"/>
    <n v="1"/>
    <n v="0"/>
    <n v="1"/>
    <n v="0"/>
    <n v="9"/>
    <n v="9"/>
    <m/>
    <x v="2"/>
    <m/>
    <n v="77"/>
    <n v="10"/>
    <n v="10"/>
    <x v="6"/>
    <s v="SUPER7"/>
    <m/>
    <m/>
    <n v="0"/>
  </r>
  <r>
    <x v="121"/>
    <x v="18"/>
    <n v="1"/>
    <n v="0"/>
    <n v="1"/>
    <n v="0"/>
    <n v="9"/>
    <n v="9"/>
    <m/>
    <x v="5"/>
    <m/>
    <n v="43"/>
    <n v="120"/>
    <n v="120"/>
    <x v="6"/>
    <s v="SUPER7"/>
    <m/>
    <m/>
    <n v="0"/>
  </r>
  <r>
    <x v="121"/>
    <x v="11"/>
    <n v="1"/>
    <n v="0"/>
    <n v="1"/>
    <n v="0"/>
    <n v="9"/>
    <n v="9"/>
    <m/>
    <x v="1"/>
    <m/>
    <n v="77"/>
    <n v="10"/>
    <n v="10"/>
    <x v="6"/>
    <s v="SUPER7"/>
    <m/>
    <m/>
    <n v="0"/>
  </r>
  <r>
    <x v="121"/>
    <x v="18"/>
    <n v="1"/>
    <n v="0"/>
    <n v="1"/>
    <n v="0"/>
    <n v="9"/>
    <n v="9"/>
    <m/>
    <x v="1"/>
    <m/>
    <n v="43"/>
    <n v="120"/>
    <n v="120"/>
    <x v="6"/>
    <s v="SUPER7"/>
    <m/>
    <m/>
    <n v="0"/>
  </r>
  <r>
    <x v="121"/>
    <x v="38"/>
    <n v="1"/>
    <n v="0"/>
    <n v="1"/>
    <n v="0"/>
    <n v="6"/>
    <n v="6"/>
    <m/>
    <x v="1"/>
    <m/>
    <n v="50"/>
    <n v="10"/>
    <n v="10"/>
    <x v="6"/>
    <s v="SUPER7"/>
    <m/>
    <m/>
    <n v="0"/>
  </r>
  <r>
    <x v="121"/>
    <x v="39"/>
    <n v="1"/>
    <n v="0"/>
    <n v="1"/>
    <n v="0"/>
    <n v="6"/>
    <n v="6"/>
    <m/>
    <x v="0"/>
    <m/>
    <n v="77"/>
    <n v="120"/>
    <n v="120"/>
    <x v="6"/>
    <s v="SUPER7"/>
    <m/>
    <m/>
    <n v="0"/>
  </r>
  <r>
    <x v="121"/>
    <x v="38"/>
    <n v="1"/>
    <n v="0"/>
    <n v="1"/>
    <n v="0"/>
    <n v="9"/>
    <n v="9"/>
    <m/>
    <x v="1"/>
    <m/>
    <n v="57"/>
    <n v="10"/>
    <n v="10"/>
    <x v="6"/>
    <s v="SUPER7"/>
    <m/>
    <m/>
    <n v="0"/>
  </r>
  <r>
    <x v="121"/>
    <x v="39"/>
    <n v="1"/>
    <n v="0"/>
    <n v="1"/>
    <n v="0"/>
    <n v="9"/>
    <n v="9"/>
    <m/>
    <x v="2"/>
    <m/>
    <n v="104"/>
    <n v="120"/>
    <n v="120"/>
    <x v="6"/>
    <s v="SUPER7"/>
    <m/>
    <m/>
    <n v="0"/>
  </r>
  <r>
    <x v="121"/>
    <x v="38"/>
    <n v="1"/>
    <n v="0"/>
    <n v="1"/>
    <n v="0"/>
    <n v="10"/>
    <n v="10"/>
    <m/>
    <x v="10"/>
    <m/>
    <n v="63"/>
    <n v="10"/>
    <n v="10"/>
    <x v="6"/>
    <s v="SUPER7"/>
    <m/>
    <m/>
    <n v="0"/>
  </r>
  <r>
    <x v="121"/>
    <x v="39"/>
    <n v="1"/>
    <n v="0"/>
    <n v="1"/>
    <n v="0"/>
    <n v="10"/>
    <n v="10"/>
    <m/>
    <x v="4"/>
    <m/>
    <n v="104"/>
    <n v="1"/>
    <n v="1"/>
    <x v="6"/>
    <s v="SUPER7"/>
    <m/>
    <m/>
    <n v="0"/>
  </r>
  <r>
    <x v="122"/>
    <x v="0"/>
    <n v="1"/>
    <n v="0"/>
    <n v="1"/>
    <n v="0"/>
    <n v="5"/>
    <n v="5"/>
    <n v="5"/>
    <x v="3"/>
    <n v="40"/>
    <n v="40"/>
    <n v="90"/>
    <n v="90"/>
    <x v="6"/>
    <m/>
    <m/>
    <m/>
    <n v="0"/>
  </r>
  <r>
    <x v="122"/>
    <x v="0"/>
    <n v="1"/>
    <n v="0"/>
    <n v="1"/>
    <n v="0"/>
    <n v="6"/>
    <n v="5"/>
    <n v="4"/>
    <x v="8"/>
    <n v="50"/>
    <n v="50"/>
    <n v="120"/>
    <n v="120"/>
    <x v="6"/>
    <m/>
    <m/>
    <m/>
    <n v="0"/>
  </r>
  <r>
    <x v="122"/>
    <x v="0"/>
    <n v="1"/>
    <n v="0"/>
    <n v="1"/>
    <n v="0"/>
    <n v="7"/>
    <n v="8"/>
    <n v="3"/>
    <x v="6"/>
    <n v="65"/>
    <n v="65"/>
    <n v="300"/>
    <n v="300"/>
    <x v="6"/>
    <m/>
    <m/>
    <m/>
    <n v="0"/>
  </r>
  <r>
    <x v="122"/>
    <x v="0"/>
    <n v="1"/>
    <n v="0"/>
    <n v="1"/>
    <n v="0"/>
    <n v="7.5"/>
    <n v="9"/>
    <n v="2"/>
    <x v="7"/>
    <n v="70"/>
    <n v="70"/>
    <n v="300"/>
    <n v="300"/>
    <x v="6"/>
    <m/>
    <m/>
    <m/>
    <n v="0"/>
  </r>
  <r>
    <x v="122"/>
    <x v="0"/>
    <n v="1"/>
    <n v="0"/>
    <n v="1"/>
    <n v="0"/>
    <n v="9"/>
    <n v="10"/>
    <n v="1"/>
    <x v="9"/>
    <n v="75"/>
    <n v="75"/>
    <n v="300"/>
    <n v="300"/>
    <x v="6"/>
    <m/>
    <m/>
    <m/>
    <n v="0"/>
  </r>
  <r>
    <x v="122"/>
    <x v="0"/>
    <n v="1"/>
    <n v="0"/>
    <n v="1"/>
    <n v="0"/>
    <n v="10"/>
    <n v="10"/>
    <n v="5"/>
    <x v="3"/>
    <m/>
    <n v="60"/>
    <n v="300"/>
    <n v="300"/>
    <x v="6"/>
    <m/>
    <m/>
    <m/>
    <n v="0"/>
  </r>
  <r>
    <x v="122"/>
    <x v="20"/>
    <n v="1"/>
    <n v="0"/>
    <n v="1"/>
    <n v="0"/>
    <n v="6"/>
    <n v="6"/>
    <m/>
    <x v="1"/>
    <m/>
    <n v="52"/>
    <n v="90"/>
    <n v="90"/>
    <x v="6"/>
    <m/>
    <m/>
    <m/>
    <n v="0"/>
  </r>
  <r>
    <x v="122"/>
    <x v="20"/>
    <n v="1"/>
    <n v="0"/>
    <n v="1"/>
    <n v="0"/>
    <n v="9"/>
    <n v="9"/>
    <m/>
    <x v="1"/>
    <m/>
    <n v="59"/>
    <n v="90"/>
    <n v="90"/>
    <x v="6"/>
    <m/>
    <m/>
    <m/>
    <n v="0"/>
  </r>
  <r>
    <x v="122"/>
    <x v="20"/>
    <n v="1"/>
    <n v="0"/>
    <n v="1"/>
    <n v="0"/>
    <n v="10"/>
    <n v="10"/>
    <m/>
    <x v="3"/>
    <m/>
    <n v="66"/>
    <n v="120"/>
    <n v="120"/>
    <x v="6"/>
    <m/>
    <m/>
    <m/>
    <n v="0"/>
  </r>
  <r>
    <x v="122"/>
    <x v="40"/>
    <n v="1"/>
    <n v="0"/>
    <n v="1"/>
    <n v="0"/>
    <n v="6"/>
    <n v="6"/>
    <m/>
    <x v="0"/>
    <m/>
    <n v="9"/>
    <n v="10"/>
    <n v="10"/>
    <x v="6"/>
    <s v="SUPER7"/>
    <m/>
    <m/>
    <n v="0"/>
  </r>
  <r>
    <x v="122"/>
    <x v="41"/>
    <n v="1"/>
    <n v="0"/>
    <n v="1"/>
    <n v="0"/>
    <n v="6"/>
    <n v="6"/>
    <m/>
    <x v="2"/>
    <m/>
    <n v="9"/>
    <n v="120"/>
    <n v="120"/>
    <x v="6"/>
    <s v="SUPER7"/>
    <m/>
    <m/>
    <n v="0"/>
  </r>
  <r>
    <x v="122"/>
    <x v="40"/>
    <n v="1"/>
    <n v="0"/>
    <n v="1"/>
    <n v="0"/>
    <n v="8"/>
    <n v="8"/>
    <m/>
    <x v="2"/>
    <m/>
    <n v="14"/>
    <n v="10"/>
    <n v="10"/>
    <x v="6"/>
    <s v="SUPER7"/>
    <m/>
    <m/>
    <n v="0"/>
  </r>
  <r>
    <x v="122"/>
    <x v="41"/>
    <n v="1"/>
    <n v="0"/>
    <n v="1"/>
    <n v="0"/>
    <n v="8"/>
    <n v="8"/>
    <m/>
    <x v="2"/>
    <m/>
    <n v="14"/>
    <n v="120"/>
    <n v="120"/>
    <x v="6"/>
    <s v="SUPER7"/>
    <m/>
    <m/>
    <n v="0"/>
  </r>
  <r>
    <x v="122"/>
    <x v="40"/>
    <n v="1"/>
    <n v="0"/>
    <n v="1"/>
    <n v="0"/>
    <n v="9"/>
    <n v="9"/>
    <m/>
    <x v="12"/>
    <m/>
    <n v="18"/>
    <n v="10"/>
    <n v="10"/>
    <x v="6"/>
    <s v="SUPER7"/>
    <m/>
    <m/>
    <n v="0"/>
  </r>
  <r>
    <x v="122"/>
    <x v="41"/>
    <n v="1"/>
    <n v="0"/>
    <n v="1"/>
    <n v="0"/>
    <n v="9"/>
    <n v="9"/>
    <m/>
    <x v="5"/>
    <m/>
    <n v="18"/>
    <n v="120"/>
    <n v="120"/>
    <x v="6"/>
    <s v="SUPER7"/>
    <m/>
    <m/>
    <n v="0"/>
  </r>
  <r>
    <x v="122"/>
    <x v="36"/>
    <n v="1"/>
    <n v="0"/>
    <n v="1"/>
    <n v="0"/>
    <n v="6"/>
    <n v="6"/>
    <m/>
    <x v="2"/>
    <m/>
    <n v="52"/>
    <n v="10"/>
    <n v="10"/>
    <x v="6"/>
    <s v="SUPER7"/>
    <m/>
    <m/>
    <n v="0"/>
  </r>
  <r>
    <x v="122"/>
    <x v="37"/>
    <n v="1"/>
    <n v="0"/>
    <n v="1"/>
    <n v="0"/>
    <n v="6"/>
    <n v="6"/>
    <m/>
    <x v="1"/>
    <m/>
    <n v="52"/>
    <n v="120"/>
    <n v="120"/>
    <x v="6"/>
    <s v="SUPER7"/>
    <m/>
    <m/>
    <n v="0"/>
  </r>
  <r>
    <x v="122"/>
    <x v="36"/>
    <n v="1"/>
    <n v="0"/>
    <n v="1"/>
    <n v="0"/>
    <n v="9"/>
    <n v="9"/>
    <m/>
    <x v="2"/>
    <m/>
    <n v="59"/>
    <n v="10"/>
    <n v="10"/>
    <x v="6"/>
    <s v="SUPER7"/>
    <m/>
    <m/>
    <n v="0"/>
  </r>
  <r>
    <x v="122"/>
    <x v="37"/>
    <n v="1"/>
    <n v="0"/>
    <n v="1"/>
    <n v="0"/>
    <n v="9"/>
    <n v="9"/>
    <m/>
    <x v="2"/>
    <m/>
    <n v="59"/>
    <n v="120"/>
    <n v="120"/>
    <x v="6"/>
    <s v="SUPER7"/>
    <m/>
    <m/>
    <n v="0"/>
  </r>
  <r>
    <x v="122"/>
    <x v="36"/>
    <n v="1"/>
    <n v="0"/>
    <n v="1"/>
    <n v="0"/>
    <n v="10"/>
    <n v="10"/>
    <m/>
    <x v="2"/>
    <m/>
    <n v="66"/>
    <n v="10"/>
    <n v="10"/>
    <x v="6"/>
    <s v="SUPER7"/>
    <m/>
    <m/>
    <n v="0"/>
  </r>
  <r>
    <x v="122"/>
    <x v="37"/>
    <n v="1"/>
    <n v="0"/>
    <n v="1"/>
    <n v="0"/>
    <n v="10"/>
    <n v="10"/>
    <m/>
    <x v="1"/>
    <m/>
    <n v="66"/>
    <n v="120"/>
    <n v="120"/>
    <x v="6"/>
    <s v="SUPER7"/>
    <m/>
    <m/>
    <n v="0"/>
  </r>
  <r>
    <x v="122"/>
    <x v="42"/>
    <n v="1"/>
    <n v="0"/>
    <n v="1"/>
    <n v="0"/>
    <n v="6"/>
    <n v="6"/>
    <m/>
    <x v="2"/>
    <m/>
    <n v="6"/>
    <n v="90"/>
    <n v="90"/>
    <x v="6"/>
    <m/>
    <m/>
    <m/>
    <n v="0"/>
  </r>
  <r>
    <x v="122"/>
    <x v="42"/>
    <n v="1"/>
    <n v="0"/>
    <n v="1"/>
    <n v="0"/>
    <n v="8"/>
    <n v="8"/>
    <m/>
    <x v="1"/>
    <m/>
    <n v="8"/>
    <n v="90"/>
    <n v="90"/>
    <x v="6"/>
    <m/>
    <m/>
    <m/>
    <n v="0"/>
  </r>
  <r>
    <x v="122"/>
    <x v="42"/>
    <n v="1"/>
    <n v="0"/>
    <n v="1"/>
    <n v="0"/>
    <n v="9"/>
    <n v="9"/>
    <m/>
    <x v="10"/>
    <m/>
    <n v="8"/>
    <n v="90"/>
    <n v="90"/>
    <x v="6"/>
    <m/>
    <m/>
    <m/>
    <n v="0"/>
  </r>
  <r>
    <x v="122"/>
    <x v="42"/>
    <n v="1"/>
    <n v="0"/>
    <n v="1"/>
    <n v="0"/>
    <n v="10"/>
    <n v="10"/>
    <m/>
    <x v="8"/>
    <m/>
    <n v="10"/>
    <n v="1"/>
    <n v="1"/>
    <x v="6"/>
    <m/>
    <m/>
    <m/>
    <n v="0"/>
  </r>
  <r>
    <x v="123"/>
    <x v="4"/>
    <n v="1"/>
    <n v="0"/>
    <n v="1"/>
    <n v="0"/>
    <n v="5"/>
    <n v="5"/>
    <n v="8"/>
    <x v="1"/>
    <n v="70"/>
    <n v="70"/>
    <n v="120"/>
    <n v="120"/>
    <x v="6"/>
    <s v="RDL"/>
    <m/>
    <m/>
    <n v="0"/>
  </r>
  <r>
    <x v="123"/>
    <x v="4"/>
    <n v="1"/>
    <n v="0"/>
    <n v="1"/>
    <n v="0"/>
    <n v="7"/>
    <n v="5.5"/>
    <n v="6"/>
    <x v="5"/>
    <n v="80"/>
    <n v="80"/>
    <n v="120"/>
    <n v="120"/>
    <x v="6"/>
    <s v="RDL"/>
    <m/>
    <m/>
    <n v="0"/>
  </r>
  <r>
    <x v="123"/>
    <x v="4"/>
    <n v="1"/>
    <n v="0"/>
    <n v="1"/>
    <n v="0"/>
    <n v="8.5"/>
    <n v="6.5"/>
    <n v="5"/>
    <x v="3"/>
    <n v="100"/>
    <n v="100"/>
    <n v="120"/>
    <n v="120"/>
    <x v="6"/>
    <s v="RDL"/>
    <m/>
    <m/>
    <n v="0"/>
  </r>
  <r>
    <x v="123"/>
    <x v="4"/>
    <n v="1"/>
    <n v="0"/>
    <n v="1"/>
    <n v="0"/>
    <n v="9.5"/>
    <n v="7.5"/>
    <n v="3"/>
    <x v="6"/>
    <n v="110"/>
    <n v="110"/>
    <n v="120"/>
    <n v="120"/>
    <x v="6"/>
    <s v="RDL"/>
    <m/>
    <m/>
    <n v="0"/>
  </r>
  <r>
    <x v="123"/>
    <x v="4"/>
    <n v="1"/>
    <n v="0"/>
    <n v="1"/>
    <n v="0"/>
    <n v="10"/>
    <n v="8.5"/>
    <n v="3"/>
    <x v="6"/>
    <n v="120"/>
    <n v="120"/>
    <n v="120"/>
    <n v="120"/>
    <x v="6"/>
    <s v="RDL"/>
    <m/>
    <m/>
    <n v="0"/>
  </r>
  <r>
    <x v="123"/>
    <x v="0"/>
    <n v="1"/>
    <n v="0"/>
    <n v="1"/>
    <n v="0"/>
    <n v="5"/>
    <n v="5"/>
    <n v="2"/>
    <x v="7"/>
    <n v="35"/>
    <n v="35"/>
    <n v="120"/>
    <n v="120"/>
    <x v="6"/>
    <m/>
    <m/>
    <m/>
    <n v="0"/>
  </r>
  <r>
    <x v="123"/>
    <x v="0"/>
    <n v="1"/>
    <n v="0"/>
    <n v="1"/>
    <n v="0"/>
    <n v="7"/>
    <n v="5"/>
    <n v="2"/>
    <x v="7"/>
    <n v="45"/>
    <n v="45"/>
    <n v="120"/>
    <n v="120"/>
    <x v="6"/>
    <m/>
    <m/>
    <m/>
    <n v="0"/>
  </r>
  <r>
    <x v="123"/>
    <x v="0"/>
    <n v="1"/>
    <n v="0"/>
    <n v="1"/>
    <n v="0"/>
    <n v="7"/>
    <n v="5.5"/>
    <n v="2"/>
    <x v="7"/>
    <n v="55"/>
    <n v="55"/>
    <n v="180"/>
    <n v="180"/>
    <x v="6"/>
    <m/>
    <m/>
    <m/>
    <n v="0"/>
  </r>
  <r>
    <x v="123"/>
    <x v="0"/>
    <n v="1"/>
    <n v="0"/>
    <n v="1"/>
    <n v="0"/>
    <n v="9"/>
    <n v="6.5"/>
    <n v="2"/>
    <x v="7"/>
    <n v="60"/>
    <n v="60"/>
    <n v="180"/>
    <n v="180"/>
    <x v="6"/>
    <m/>
    <m/>
    <m/>
    <n v="0"/>
  </r>
  <r>
    <x v="123"/>
    <x v="0"/>
    <n v="1"/>
    <n v="0"/>
    <n v="1"/>
    <n v="0"/>
    <n v="10"/>
    <n v="8"/>
    <n v="2"/>
    <x v="7"/>
    <n v="60"/>
    <n v="65"/>
    <n v="180"/>
    <n v="180"/>
    <x v="6"/>
    <m/>
    <m/>
    <m/>
    <n v="0"/>
  </r>
  <r>
    <x v="123"/>
    <x v="14"/>
    <n v="1"/>
    <n v="0"/>
    <n v="1"/>
    <n v="0"/>
    <n v="7"/>
    <n v="7"/>
    <m/>
    <x v="0"/>
    <m/>
    <n v="18"/>
    <n v="120"/>
    <n v="120"/>
    <x v="6"/>
    <m/>
    <m/>
    <m/>
    <n v="0"/>
  </r>
  <r>
    <x v="123"/>
    <x v="14"/>
    <n v="1"/>
    <n v="0"/>
    <n v="1"/>
    <n v="0"/>
    <n v="9"/>
    <n v="9"/>
    <m/>
    <x v="2"/>
    <m/>
    <n v="25"/>
    <n v="120"/>
    <n v="120"/>
    <x v="6"/>
    <m/>
    <m/>
    <m/>
    <n v="0"/>
  </r>
  <r>
    <x v="123"/>
    <x v="14"/>
    <n v="1"/>
    <n v="0"/>
    <n v="1"/>
    <n v="0"/>
    <n v="9"/>
    <n v="9"/>
    <m/>
    <x v="1"/>
    <m/>
    <n v="27.3"/>
    <n v="120"/>
    <n v="120"/>
    <x v="6"/>
    <m/>
    <m/>
    <m/>
    <n v="0"/>
  </r>
  <r>
    <x v="123"/>
    <x v="7"/>
    <n v="1"/>
    <n v="0"/>
    <n v="1"/>
    <n v="0"/>
    <n v="7"/>
    <n v="7"/>
    <m/>
    <x v="1"/>
    <m/>
    <n v="24"/>
    <n v="120"/>
    <n v="120"/>
    <x v="6"/>
    <m/>
    <m/>
    <m/>
    <n v="0"/>
  </r>
  <r>
    <x v="123"/>
    <x v="7"/>
    <n v="1"/>
    <n v="0"/>
    <n v="1"/>
    <n v="0"/>
    <n v="9"/>
    <n v="9"/>
    <m/>
    <x v="1"/>
    <m/>
    <n v="26"/>
    <n v="120"/>
    <n v="120"/>
    <x v="6"/>
    <m/>
    <m/>
    <m/>
    <n v="0"/>
  </r>
  <r>
    <x v="123"/>
    <x v="7"/>
    <n v="1"/>
    <n v="0"/>
    <n v="1"/>
    <n v="0"/>
    <n v="9"/>
    <n v="9.5"/>
    <m/>
    <x v="1"/>
    <m/>
    <n v="28"/>
    <n v="120"/>
    <n v="120"/>
    <x v="6"/>
    <m/>
    <m/>
    <m/>
    <n v="0"/>
  </r>
  <r>
    <x v="123"/>
    <x v="43"/>
    <n v="1"/>
    <n v="0"/>
    <n v="1"/>
    <n v="0"/>
    <n v="7"/>
    <n v="7"/>
    <m/>
    <x v="1"/>
    <m/>
    <n v="10"/>
    <n v="120"/>
    <n v="120"/>
    <x v="6"/>
    <m/>
    <m/>
    <m/>
    <n v="0"/>
  </r>
  <r>
    <x v="123"/>
    <x v="43"/>
    <n v="1"/>
    <n v="0"/>
    <n v="1"/>
    <n v="0"/>
    <n v="9"/>
    <n v="9"/>
    <m/>
    <x v="5"/>
    <m/>
    <n v="12"/>
    <n v="120"/>
    <n v="120"/>
    <x v="6"/>
    <m/>
    <m/>
    <m/>
    <n v="0"/>
  </r>
  <r>
    <x v="123"/>
    <x v="43"/>
    <n v="1"/>
    <n v="0"/>
    <n v="1"/>
    <n v="0"/>
    <n v="9"/>
    <n v="9"/>
    <m/>
    <x v="5"/>
    <m/>
    <n v="13"/>
    <n v="1"/>
    <n v="1"/>
    <x v="6"/>
    <m/>
    <m/>
    <m/>
    <n v="0"/>
  </r>
  <r>
    <x v="124"/>
    <x v="4"/>
    <n v="1"/>
    <n v="0"/>
    <n v="1"/>
    <n v="0"/>
    <n v="5"/>
    <n v="5"/>
    <n v="5"/>
    <x v="3"/>
    <n v="70"/>
    <n v="70"/>
    <n v="90"/>
    <n v="90"/>
    <x v="6"/>
    <m/>
    <m/>
    <m/>
    <n v="0"/>
  </r>
  <r>
    <x v="124"/>
    <x v="4"/>
    <n v="1"/>
    <n v="0"/>
    <n v="1"/>
    <n v="0"/>
    <n v="7"/>
    <n v="7"/>
    <n v="4"/>
    <x v="8"/>
    <n v="120"/>
    <n v="120"/>
    <n v="120"/>
    <n v="120"/>
    <x v="6"/>
    <m/>
    <m/>
    <m/>
    <n v="0"/>
  </r>
  <r>
    <x v="124"/>
    <x v="4"/>
    <n v="1"/>
    <n v="0"/>
    <n v="1"/>
    <n v="0"/>
    <n v="8.5"/>
    <n v="8"/>
    <n v="3"/>
    <x v="6"/>
    <n v="135"/>
    <n v="135"/>
    <n v="300"/>
    <n v="300"/>
    <x v="6"/>
    <m/>
    <m/>
    <m/>
    <n v="0"/>
  </r>
  <r>
    <x v="124"/>
    <x v="4"/>
    <n v="1"/>
    <n v="0"/>
    <n v="1"/>
    <n v="0"/>
    <n v="9"/>
    <n v="9"/>
    <n v="2"/>
    <x v="7"/>
    <n v="145"/>
    <n v="145"/>
    <n v="300"/>
    <n v="300"/>
    <x v="6"/>
    <m/>
    <m/>
    <m/>
    <n v="0"/>
  </r>
  <r>
    <x v="124"/>
    <x v="4"/>
    <n v="1"/>
    <n v="0"/>
    <n v="1"/>
    <n v="0"/>
    <n v="9"/>
    <n v="10"/>
    <n v="1"/>
    <x v="9"/>
    <n v="155"/>
    <n v="155"/>
    <n v="300"/>
    <n v="300"/>
    <x v="6"/>
    <m/>
    <m/>
    <m/>
    <n v="0"/>
  </r>
  <r>
    <x v="124"/>
    <x v="4"/>
    <n v="1"/>
    <n v="0"/>
    <n v="1"/>
    <n v="0"/>
    <n v="9.5"/>
    <n v="9.5"/>
    <n v="5"/>
    <x v="9"/>
    <n v="140"/>
    <n v="140"/>
    <n v="300"/>
    <n v="300"/>
    <x v="6"/>
    <m/>
    <m/>
    <m/>
    <n v="0"/>
  </r>
  <r>
    <x v="124"/>
    <x v="10"/>
    <n v="2"/>
    <n v="2"/>
    <n v="2"/>
    <n v="0"/>
    <n v="5"/>
    <n v="5"/>
    <n v="2"/>
    <x v="7"/>
    <n v="60"/>
    <n v="70"/>
    <n v="90"/>
    <n v="90"/>
    <x v="6"/>
    <s v="Pausé / TEMPO"/>
    <m/>
    <m/>
    <n v="0"/>
  </r>
  <r>
    <x v="124"/>
    <x v="10"/>
    <n v="2"/>
    <n v="2"/>
    <n v="2"/>
    <n v="0"/>
    <n v="7"/>
    <n v="5"/>
    <n v="2"/>
    <x v="7"/>
    <n v="80"/>
    <n v="80"/>
    <n v="120"/>
    <n v="120"/>
    <x v="6"/>
    <s v="Pausé / TEMPO"/>
    <m/>
    <m/>
    <n v="0"/>
  </r>
  <r>
    <x v="124"/>
    <x v="10"/>
    <n v="2"/>
    <n v="2"/>
    <n v="2"/>
    <n v="0"/>
    <n v="7"/>
    <n v="6"/>
    <n v="2"/>
    <x v="7"/>
    <n v="90"/>
    <n v="90"/>
    <n v="180"/>
    <n v="180"/>
    <x v="6"/>
    <s v="Pausé / TEMPO"/>
    <m/>
    <m/>
    <n v="0"/>
  </r>
  <r>
    <x v="124"/>
    <x v="10"/>
    <n v="2"/>
    <n v="2"/>
    <n v="2"/>
    <n v="0"/>
    <n v="7.5"/>
    <n v="7"/>
    <n v="2"/>
    <x v="7"/>
    <n v="100"/>
    <n v="100"/>
    <n v="180"/>
    <n v="180"/>
    <x v="6"/>
    <s v="Pausé / TEMPO"/>
    <m/>
    <m/>
    <n v="0"/>
  </r>
  <r>
    <x v="124"/>
    <x v="10"/>
    <n v="2"/>
    <n v="2"/>
    <n v="2"/>
    <n v="0"/>
    <n v="8.5"/>
    <n v="7.5"/>
    <n v="2"/>
    <x v="7"/>
    <n v="110"/>
    <n v="110"/>
    <n v="180"/>
    <n v="180"/>
    <x v="6"/>
    <s v="Pausé / TEMPO"/>
    <m/>
    <m/>
    <n v="0"/>
  </r>
  <r>
    <x v="124"/>
    <x v="0"/>
    <n v="1"/>
    <n v="3"/>
    <n v="1"/>
    <n v="0"/>
    <n v="5"/>
    <n v="5"/>
    <n v="1"/>
    <x v="9"/>
    <n v="40"/>
    <n v="40"/>
    <n v="90"/>
    <n v="90"/>
    <x v="6"/>
    <s v="Pausé / TEMPO"/>
    <m/>
    <m/>
    <n v="0"/>
  </r>
  <r>
    <x v="124"/>
    <x v="0"/>
    <n v="1"/>
    <n v="3"/>
    <n v="1"/>
    <n v="0"/>
    <n v="6"/>
    <n v="5"/>
    <n v="1"/>
    <x v="9"/>
    <n v="50"/>
    <n v="50"/>
    <n v="120"/>
    <n v="120"/>
    <x v="6"/>
    <s v="Pausé / TEMPO"/>
    <m/>
    <m/>
    <n v="0"/>
  </r>
  <r>
    <x v="124"/>
    <x v="0"/>
    <n v="1"/>
    <n v="3"/>
    <n v="1"/>
    <n v="0"/>
    <n v="6"/>
    <n v="7"/>
    <n v="1"/>
    <x v="9"/>
    <n v="55"/>
    <n v="60"/>
    <n v="180"/>
    <n v="180"/>
    <x v="6"/>
    <s v="Pausé / TEMPO"/>
    <m/>
    <m/>
    <n v="0"/>
  </r>
  <r>
    <x v="124"/>
    <x v="0"/>
    <n v="1"/>
    <n v="3"/>
    <n v="1"/>
    <n v="0"/>
    <n v="6.5"/>
    <n v="6.5"/>
    <n v="1"/>
    <x v="9"/>
    <n v="55"/>
    <n v="55"/>
    <n v="180"/>
    <n v="180"/>
    <x v="6"/>
    <s v="Pausé / TEMPO"/>
    <m/>
    <m/>
    <n v="0"/>
  </r>
  <r>
    <x v="124"/>
    <x v="0"/>
    <n v="1"/>
    <n v="3"/>
    <n v="1"/>
    <n v="0"/>
    <n v="7"/>
    <n v="7"/>
    <n v="1"/>
    <x v="9"/>
    <n v="55"/>
    <n v="55"/>
    <n v="1"/>
    <n v="1"/>
    <x v="6"/>
    <s v="Pausé / TEMPO"/>
    <m/>
    <m/>
    <n v="0"/>
  </r>
  <r>
    <x v="125"/>
    <x v="10"/>
    <n v="1"/>
    <n v="0"/>
    <n v="1"/>
    <n v="0"/>
    <n v="5"/>
    <n v="5"/>
    <n v="5"/>
    <x v="3"/>
    <n v="70"/>
    <n v="70"/>
    <n v="90"/>
    <n v="90"/>
    <x v="6"/>
    <m/>
    <m/>
    <m/>
    <n v="0"/>
  </r>
  <r>
    <x v="125"/>
    <x v="10"/>
    <n v="1"/>
    <n v="0"/>
    <n v="1"/>
    <n v="0"/>
    <n v="5"/>
    <n v="5"/>
    <n v="4"/>
    <x v="8"/>
    <n v="80"/>
    <n v="80"/>
    <n v="180"/>
    <n v="180"/>
    <x v="6"/>
    <m/>
    <m/>
    <m/>
    <n v="0"/>
  </r>
  <r>
    <x v="125"/>
    <x v="10"/>
    <n v="1"/>
    <n v="0"/>
    <n v="1"/>
    <n v="0"/>
    <n v="5"/>
    <n v="5"/>
    <n v="3"/>
    <x v="6"/>
    <n v="95"/>
    <n v="95"/>
    <n v="180"/>
    <n v="180"/>
    <x v="6"/>
    <m/>
    <m/>
    <m/>
    <n v="0"/>
  </r>
  <r>
    <x v="125"/>
    <x v="10"/>
    <n v="1"/>
    <n v="0"/>
    <n v="1"/>
    <n v="0"/>
    <n v="6"/>
    <n v="6"/>
    <n v="2"/>
    <x v="7"/>
    <n v="105"/>
    <n v="105"/>
    <n v="180"/>
    <n v="180"/>
    <x v="6"/>
    <m/>
    <m/>
    <m/>
    <n v="0"/>
  </r>
  <r>
    <x v="125"/>
    <x v="10"/>
    <n v="1"/>
    <n v="0"/>
    <n v="1"/>
    <n v="0"/>
    <n v="6"/>
    <n v="5.5"/>
    <n v="1"/>
    <x v="9"/>
    <n v="110"/>
    <n v="110"/>
    <n v="180"/>
    <n v="180"/>
    <x v="6"/>
    <m/>
    <m/>
    <m/>
    <n v="0"/>
  </r>
  <r>
    <x v="125"/>
    <x v="10"/>
    <n v="1"/>
    <n v="0"/>
    <n v="1"/>
    <n v="0"/>
    <n v="6"/>
    <n v="6"/>
    <n v="3"/>
    <x v="6"/>
    <n v="100"/>
    <n v="100"/>
    <n v="180"/>
    <n v="180"/>
    <x v="6"/>
    <m/>
    <m/>
    <m/>
    <n v="0"/>
  </r>
  <r>
    <x v="125"/>
    <x v="10"/>
    <n v="1"/>
    <n v="0"/>
    <n v="1"/>
    <n v="0"/>
    <n v="6.5"/>
    <n v="6.5"/>
    <n v="3"/>
    <x v="6"/>
    <n v="100"/>
    <n v="100"/>
    <n v="180"/>
    <n v="180"/>
    <x v="6"/>
    <m/>
    <m/>
    <m/>
    <n v="0"/>
  </r>
  <r>
    <x v="125"/>
    <x v="10"/>
    <n v="1"/>
    <n v="0"/>
    <n v="1"/>
    <n v="0"/>
    <n v="7"/>
    <n v="7"/>
    <n v="3"/>
    <x v="6"/>
    <n v="100"/>
    <n v="100"/>
    <n v="300"/>
    <n v="300"/>
    <x v="6"/>
    <m/>
    <m/>
    <m/>
    <n v="0"/>
  </r>
  <r>
    <x v="125"/>
    <x v="1"/>
    <n v="1"/>
    <n v="0"/>
    <n v="1"/>
    <n v="0"/>
    <n v="5"/>
    <n v="5"/>
    <m/>
    <x v="1"/>
    <m/>
    <n v="36"/>
    <n v="90"/>
    <n v="90"/>
    <x v="6"/>
    <m/>
    <m/>
    <m/>
    <n v="0"/>
  </r>
  <r>
    <x v="125"/>
    <x v="1"/>
    <n v="1"/>
    <n v="0"/>
    <n v="1"/>
    <n v="0"/>
    <n v="6"/>
    <n v="6"/>
    <m/>
    <x v="1"/>
    <m/>
    <n v="36"/>
    <n v="90"/>
    <n v="90"/>
    <x v="6"/>
    <m/>
    <m/>
    <m/>
    <n v="0"/>
  </r>
  <r>
    <x v="125"/>
    <x v="1"/>
    <n v="1"/>
    <n v="0"/>
    <n v="1"/>
    <n v="0"/>
    <n v="8"/>
    <n v="8"/>
    <m/>
    <x v="1"/>
    <m/>
    <n v="43"/>
    <n v="120"/>
    <n v="120"/>
    <x v="6"/>
    <m/>
    <m/>
    <m/>
    <n v="0"/>
  </r>
  <r>
    <x v="125"/>
    <x v="11"/>
    <n v="1"/>
    <n v="0"/>
    <n v="1"/>
    <n v="0"/>
    <n v="5"/>
    <n v="5"/>
    <m/>
    <x v="2"/>
    <m/>
    <n v="45"/>
    <n v="10"/>
    <n v="10"/>
    <x v="6"/>
    <s v="SUPER7"/>
    <m/>
    <m/>
    <n v="0"/>
  </r>
  <r>
    <x v="125"/>
    <x v="18"/>
    <n v="1"/>
    <n v="0"/>
    <n v="1"/>
    <n v="0"/>
    <n v="5"/>
    <n v="5"/>
    <m/>
    <x v="2"/>
    <m/>
    <n v="30"/>
    <n v="120"/>
    <n v="120"/>
    <x v="6"/>
    <s v="SUPER7"/>
    <m/>
    <m/>
    <n v="0"/>
  </r>
  <r>
    <x v="125"/>
    <x v="11"/>
    <n v="1"/>
    <n v="0"/>
    <n v="1"/>
    <n v="0"/>
    <n v="6"/>
    <n v="6"/>
    <m/>
    <x v="2"/>
    <m/>
    <n v="55"/>
    <n v="10"/>
    <n v="10"/>
    <x v="6"/>
    <s v="SUPER7"/>
    <m/>
    <m/>
    <n v="0"/>
  </r>
  <r>
    <x v="125"/>
    <x v="18"/>
    <n v="1"/>
    <n v="0"/>
    <n v="1"/>
    <n v="0"/>
    <n v="6"/>
    <n v="6"/>
    <m/>
    <x v="2"/>
    <m/>
    <n v="35"/>
    <n v="120"/>
    <n v="120"/>
    <x v="6"/>
    <s v="SUPER7"/>
    <m/>
    <m/>
    <n v="0"/>
  </r>
  <r>
    <x v="125"/>
    <x v="11"/>
    <n v="1"/>
    <n v="0"/>
    <n v="1"/>
    <n v="0"/>
    <n v="8"/>
    <n v="8"/>
    <m/>
    <x v="2"/>
    <m/>
    <n v="65"/>
    <n v="10"/>
    <n v="10"/>
    <x v="6"/>
    <s v="SUPER7"/>
    <m/>
    <m/>
    <n v="0"/>
  </r>
  <r>
    <x v="125"/>
    <x v="18"/>
    <n v="1"/>
    <n v="0"/>
    <n v="1"/>
    <n v="0"/>
    <n v="8"/>
    <n v="8"/>
    <m/>
    <x v="2"/>
    <m/>
    <n v="40"/>
    <n v="120"/>
    <n v="120"/>
    <x v="6"/>
    <s v="SUPER7"/>
    <m/>
    <m/>
    <n v="0"/>
  </r>
  <r>
    <x v="125"/>
    <x v="38"/>
    <n v="1"/>
    <n v="0"/>
    <n v="1"/>
    <n v="0"/>
    <n v="5"/>
    <n v="5"/>
    <m/>
    <x v="2"/>
    <m/>
    <n v="50"/>
    <n v="10"/>
    <n v="10"/>
    <x v="6"/>
    <s v="SUPER7"/>
    <m/>
    <m/>
    <n v="0"/>
  </r>
  <r>
    <x v="125"/>
    <x v="39"/>
    <n v="1"/>
    <n v="0"/>
    <n v="1"/>
    <n v="0"/>
    <n v="5"/>
    <n v="5"/>
    <m/>
    <x v="2"/>
    <m/>
    <n v="77"/>
    <n v="120"/>
    <n v="120"/>
    <x v="6"/>
    <s v="SUPER7"/>
    <m/>
    <m/>
    <n v="0"/>
  </r>
  <r>
    <x v="125"/>
    <x v="38"/>
    <n v="1"/>
    <n v="0"/>
    <n v="1"/>
    <n v="0"/>
    <n v="7"/>
    <n v="7"/>
    <m/>
    <x v="1"/>
    <m/>
    <n v="50"/>
    <n v="10"/>
    <n v="10"/>
    <x v="6"/>
    <s v="SUPER7"/>
    <m/>
    <m/>
    <n v="0"/>
  </r>
  <r>
    <x v="125"/>
    <x v="39"/>
    <n v="1"/>
    <n v="0"/>
    <n v="1"/>
    <n v="0"/>
    <n v="7"/>
    <n v="7"/>
    <m/>
    <x v="2"/>
    <m/>
    <n v="97"/>
    <n v="120"/>
    <n v="120"/>
    <x v="6"/>
    <s v="SUPER7"/>
    <m/>
    <m/>
    <n v="0"/>
  </r>
  <r>
    <x v="125"/>
    <x v="38"/>
    <n v="1"/>
    <n v="0"/>
    <n v="1"/>
    <n v="0"/>
    <n v="7"/>
    <n v="7"/>
    <m/>
    <x v="10"/>
    <m/>
    <n v="50"/>
    <n v="10"/>
    <n v="10"/>
    <x v="6"/>
    <s v="SUPER7"/>
    <m/>
    <m/>
    <n v="0"/>
  </r>
  <r>
    <x v="125"/>
    <x v="39"/>
    <n v="1"/>
    <n v="0"/>
    <n v="1"/>
    <n v="0"/>
    <n v="7"/>
    <n v="7"/>
    <m/>
    <x v="2"/>
    <m/>
    <n v="104"/>
    <n v="1"/>
    <n v="1"/>
    <x v="6"/>
    <s v="SUPER7"/>
    <m/>
    <m/>
    <n v="0"/>
  </r>
  <r>
    <x v="126"/>
    <x v="0"/>
    <n v="1"/>
    <n v="0"/>
    <n v="1"/>
    <n v="0"/>
    <n v="5"/>
    <n v="5"/>
    <n v="5"/>
    <x v="3"/>
    <n v="30"/>
    <n v="30"/>
    <n v="90"/>
    <n v="90"/>
    <x v="6"/>
    <m/>
    <m/>
    <m/>
    <n v="0"/>
  </r>
  <r>
    <x v="126"/>
    <x v="0"/>
    <n v="1"/>
    <n v="0"/>
    <n v="1"/>
    <n v="0"/>
    <n v="5"/>
    <n v="5"/>
    <n v="4"/>
    <x v="8"/>
    <n v="40"/>
    <n v="40"/>
    <n v="120"/>
    <n v="120"/>
    <x v="6"/>
    <m/>
    <m/>
    <m/>
    <n v="0"/>
  </r>
  <r>
    <x v="126"/>
    <x v="0"/>
    <n v="1"/>
    <n v="0"/>
    <n v="1"/>
    <n v="0"/>
    <n v="5"/>
    <n v="5"/>
    <n v="3"/>
    <x v="6"/>
    <n v="50"/>
    <n v="50"/>
    <n v="180"/>
    <n v="180"/>
    <x v="6"/>
    <m/>
    <m/>
    <m/>
    <n v="0"/>
  </r>
  <r>
    <x v="126"/>
    <x v="0"/>
    <n v="1"/>
    <n v="0"/>
    <n v="1"/>
    <n v="0"/>
    <n v="5.5"/>
    <n v="5.5"/>
    <n v="2"/>
    <x v="7"/>
    <n v="55"/>
    <n v="55"/>
    <n v="180"/>
    <n v="180"/>
    <x v="6"/>
    <m/>
    <m/>
    <m/>
    <n v="0"/>
  </r>
  <r>
    <x v="126"/>
    <x v="0"/>
    <n v="1"/>
    <n v="0"/>
    <n v="1"/>
    <n v="0"/>
    <n v="7"/>
    <n v="6"/>
    <n v="1"/>
    <x v="9"/>
    <n v="60"/>
    <n v="60"/>
    <n v="180"/>
    <n v="180"/>
    <x v="6"/>
    <m/>
    <m/>
    <m/>
    <n v="0"/>
  </r>
  <r>
    <x v="126"/>
    <x v="0"/>
    <n v="1"/>
    <n v="0"/>
    <n v="1"/>
    <n v="0"/>
    <n v="7.5"/>
    <n v="7.5"/>
    <n v="5"/>
    <x v="3"/>
    <m/>
    <n v="57.5"/>
    <n v="180"/>
    <n v="180"/>
    <x v="6"/>
    <m/>
    <m/>
    <m/>
    <n v="0"/>
  </r>
  <r>
    <x v="126"/>
    <x v="0"/>
    <n v="1"/>
    <n v="0"/>
    <n v="1"/>
    <n v="0"/>
    <n v="7"/>
    <n v="7"/>
    <n v="2"/>
    <x v="7"/>
    <m/>
    <n v="62.5"/>
    <n v="300"/>
    <n v="300"/>
    <x v="6"/>
    <m/>
    <m/>
    <m/>
    <n v="0"/>
  </r>
  <r>
    <x v="126"/>
    <x v="20"/>
    <n v="1"/>
    <n v="0"/>
    <n v="1"/>
    <n v="0"/>
    <n v="5"/>
    <n v="5"/>
    <m/>
    <x v="2"/>
    <m/>
    <n v="41.3"/>
    <n v="90"/>
    <n v="90"/>
    <x v="6"/>
    <m/>
    <m/>
    <m/>
    <n v="0"/>
  </r>
  <r>
    <x v="126"/>
    <x v="20"/>
    <n v="1"/>
    <n v="0"/>
    <n v="1"/>
    <n v="0"/>
    <n v="7"/>
    <n v="7"/>
    <m/>
    <x v="1"/>
    <m/>
    <n v="52"/>
    <n v="90"/>
    <n v="90"/>
    <x v="6"/>
    <m/>
    <m/>
    <m/>
    <n v="0"/>
  </r>
  <r>
    <x v="126"/>
    <x v="20"/>
    <n v="1"/>
    <n v="0"/>
    <n v="1"/>
    <n v="0"/>
    <n v="8"/>
    <n v="8"/>
    <m/>
    <x v="1"/>
    <m/>
    <n v="56.6"/>
    <n v="120"/>
    <n v="120"/>
    <x v="6"/>
    <m/>
    <m/>
    <m/>
    <n v="0"/>
  </r>
  <r>
    <x v="126"/>
    <x v="40"/>
    <n v="1"/>
    <n v="0"/>
    <n v="1"/>
    <n v="0"/>
    <n v="5"/>
    <n v="5"/>
    <m/>
    <x v="2"/>
    <m/>
    <n v="9"/>
    <n v="10"/>
    <n v="10"/>
    <x v="6"/>
    <s v="SUPER7"/>
    <m/>
    <m/>
    <n v="0"/>
  </r>
  <r>
    <x v="126"/>
    <x v="41"/>
    <n v="1"/>
    <n v="0"/>
    <n v="1"/>
    <n v="0"/>
    <n v="5"/>
    <n v="5"/>
    <m/>
    <x v="2"/>
    <m/>
    <n v="9"/>
    <n v="120"/>
    <n v="120"/>
    <x v="6"/>
    <s v="SUPER7"/>
    <m/>
    <m/>
    <n v="0"/>
  </r>
  <r>
    <x v="126"/>
    <x v="40"/>
    <n v="1"/>
    <n v="0"/>
    <n v="1"/>
    <n v="0"/>
    <n v="6"/>
    <n v="6"/>
    <m/>
    <x v="2"/>
    <m/>
    <n v="14"/>
    <n v="10"/>
    <n v="10"/>
    <x v="6"/>
    <s v="SUPER7"/>
    <m/>
    <m/>
    <n v="0"/>
  </r>
  <r>
    <x v="126"/>
    <x v="41"/>
    <n v="1"/>
    <n v="0"/>
    <n v="1"/>
    <n v="0"/>
    <n v="6"/>
    <n v="6"/>
    <m/>
    <x v="12"/>
    <m/>
    <n v="14"/>
    <n v="120"/>
    <n v="120"/>
    <x v="6"/>
    <s v="SUPER7"/>
    <m/>
    <m/>
    <n v="0"/>
  </r>
  <r>
    <x v="126"/>
    <x v="40"/>
    <n v="1"/>
    <n v="0"/>
    <n v="1"/>
    <n v="0"/>
    <n v="8"/>
    <n v="8"/>
    <m/>
    <x v="12"/>
    <m/>
    <n v="18"/>
    <n v="10"/>
    <n v="10"/>
    <x v="6"/>
    <s v="SUPER7"/>
    <m/>
    <m/>
    <n v="0"/>
  </r>
  <r>
    <x v="126"/>
    <x v="41"/>
    <n v="1"/>
    <n v="0"/>
    <n v="1"/>
    <n v="0"/>
    <n v="8"/>
    <n v="8"/>
    <m/>
    <x v="5"/>
    <m/>
    <n v="18"/>
    <n v="120"/>
    <n v="120"/>
    <x v="6"/>
    <s v="SUPER7"/>
    <m/>
    <m/>
    <n v="0"/>
  </r>
  <r>
    <x v="126"/>
    <x v="36"/>
    <n v="1"/>
    <n v="0"/>
    <n v="1"/>
    <n v="0"/>
    <n v="5"/>
    <n v="5"/>
    <m/>
    <x v="2"/>
    <m/>
    <n v="52"/>
    <n v="10"/>
    <n v="10"/>
    <x v="6"/>
    <s v="SUPER7"/>
    <m/>
    <m/>
    <n v="0"/>
  </r>
  <r>
    <x v="126"/>
    <x v="37"/>
    <n v="1"/>
    <n v="0"/>
    <n v="1"/>
    <n v="0"/>
    <n v="5"/>
    <n v="5"/>
    <m/>
    <x v="2"/>
    <m/>
    <n v="52"/>
    <n v="120"/>
    <n v="120"/>
    <x v="6"/>
    <s v="SUPER7"/>
    <m/>
    <m/>
    <n v="0"/>
  </r>
  <r>
    <x v="126"/>
    <x v="36"/>
    <n v="1"/>
    <n v="0"/>
    <n v="1"/>
    <n v="0"/>
    <n v="7"/>
    <n v="7"/>
    <m/>
    <x v="2"/>
    <m/>
    <n v="59"/>
    <n v="10"/>
    <n v="10"/>
    <x v="6"/>
    <s v="SUPER7"/>
    <m/>
    <m/>
    <n v="0"/>
  </r>
  <r>
    <x v="126"/>
    <x v="37"/>
    <n v="1"/>
    <n v="0"/>
    <n v="1"/>
    <n v="0"/>
    <n v="7"/>
    <n v="7"/>
    <m/>
    <x v="2"/>
    <m/>
    <n v="59"/>
    <n v="120"/>
    <n v="120"/>
    <x v="6"/>
    <s v="SUPER7"/>
    <m/>
    <m/>
    <n v="0"/>
  </r>
  <r>
    <x v="126"/>
    <x v="36"/>
    <n v="1"/>
    <n v="0"/>
    <n v="1"/>
    <n v="0"/>
    <n v="8"/>
    <n v="8"/>
    <m/>
    <x v="10"/>
    <m/>
    <n v="66"/>
    <n v="10"/>
    <n v="10"/>
    <x v="6"/>
    <s v="SUPER7"/>
    <m/>
    <m/>
    <n v="0"/>
  </r>
  <r>
    <x v="126"/>
    <x v="37"/>
    <n v="1"/>
    <n v="0"/>
    <n v="1"/>
    <n v="0"/>
    <n v="8"/>
    <n v="8"/>
    <m/>
    <x v="10"/>
    <m/>
    <n v="66"/>
    <n v="120"/>
    <n v="120"/>
    <x v="6"/>
    <s v="SUPER7"/>
    <m/>
    <m/>
    <n v="0"/>
  </r>
  <r>
    <x v="126"/>
    <x v="42"/>
    <n v="1"/>
    <n v="0"/>
    <n v="1"/>
    <n v="0"/>
    <n v="5"/>
    <n v="5"/>
    <m/>
    <x v="2"/>
    <m/>
    <n v="6"/>
    <n v="90"/>
    <n v="90"/>
    <x v="6"/>
    <m/>
    <m/>
    <m/>
    <n v="0"/>
  </r>
  <r>
    <x v="126"/>
    <x v="42"/>
    <n v="1"/>
    <n v="0"/>
    <n v="1"/>
    <n v="0"/>
    <n v="6"/>
    <n v="6"/>
    <m/>
    <x v="2"/>
    <m/>
    <n v="6"/>
    <n v="90"/>
    <n v="90"/>
    <x v="6"/>
    <m/>
    <m/>
    <m/>
    <n v="0"/>
  </r>
  <r>
    <x v="126"/>
    <x v="42"/>
    <n v="1"/>
    <n v="0"/>
    <n v="1"/>
    <n v="0"/>
    <n v="7"/>
    <n v="7"/>
    <m/>
    <x v="12"/>
    <m/>
    <n v="6"/>
    <n v="90"/>
    <n v="90"/>
    <x v="6"/>
    <m/>
    <m/>
    <m/>
    <n v="0"/>
  </r>
  <r>
    <x v="126"/>
    <x v="42"/>
    <n v="1"/>
    <n v="0"/>
    <n v="1"/>
    <n v="0"/>
    <n v="8"/>
    <n v="8"/>
    <m/>
    <x v="2"/>
    <m/>
    <n v="6"/>
    <n v="1"/>
    <n v="1"/>
    <x v="6"/>
    <m/>
    <m/>
    <m/>
    <n v="0"/>
  </r>
  <r>
    <x v="127"/>
    <x v="4"/>
    <n v="1"/>
    <n v="0"/>
    <n v="1"/>
    <n v="0"/>
    <n v="5"/>
    <n v="5"/>
    <n v="8"/>
    <x v="1"/>
    <n v="50"/>
    <n v="50"/>
    <n v="120"/>
    <n v="120"/>
    <x v="6"/>
    <s v="RDL"/>
    <m/>
    <m/>
    <n v="0"/>
  </r>
  <r>
    <x v="127"/>
    <x v="4"/>
    <n v="1"/>
    <n v="0"/>
    <n v="1"/>
    <n v="0"/>
    <n v="5"/>
    <n v="5"/>
    <n v="6"/>
    <x v="5"/>
    <n v="60"/>
    <n v="60"/>
    <n v="120"/>
    <n v="120"/>
    <x v="6"/>
    <s v="RDL"/>
    <m/>
    <m/>
    <n v="0"/>
  </r>
  <r>
    <x v="127"/>
    <x v="4"/>
    <n v="1"/>
    <n v="0"/>
    <n v="1"/>
    <n v="0"/>
    <n v="5"/>
    <n v="5"/>
    <n v="5"/>
    <x v="3"/>
    <n v="70"/>
    <n v="70"/>
    <n v="120"/>
    <n v="120"/>
    <x v="6"/>
    <s v="RDL"/>
    <m/>
    <m/>
    <n v="0"/>
  </r>
  <r>
    <x v="127"/>
    <x v="4"/>
    <n v="1"/>
    <n v="0"/>
    <n v="1"/>
    <n v="0"/>
    <n v="6"/>
    <n v="5"/>
    <n v="3"/>
    <x v="6"/>
    <n v="80"/>
    <n v="80"/>
    <n v="120"/>
    <n v="120"/>
    <x v="6"/>
    <s v="RDL"/>
    <m/>
    <m/>
    <n v="0"/>
  </r>
  <r>
    <x v="127"/>
    <x v="4"/>
    <n v="1"/>
    <n v="0"/>
    <n v="1"/>
    <n v="0"/>
    <n v="6.5"/>
    <n v="6"/>
    <n v="3"/>
    <x v="6"/>
    <n v="90"/>
    <n v="90"/>
    <n v="120"/>
    <n v="120"/>
    <x v="6"/>
    <s v="RDL"/>
    <m/>
    <m/>
    <n v="0"/>
  </r>
  <r>
    <x v="127"/>
    <x v="0"/>
    <n v="1"/>
    <n v="0"/>
    <n v="1"/>
    <n v="0"/>
    <n v="5"/>
    <n v="5"/>
    <n v="2"/>
    <x v="7"/>
    <n v="25"/>
    <n v="30"/>
    <n v="120"/>
    <n v="120"/>
    <x v="6"/>
    <m/>
    <m/>
    <m/>
    <n v="0"/>
  </r>
  <r>
    <x v="127"/>
    <x v="0"/>
    <n v="1"/>
    <n v="0"/>
    <n v="1"/>
    <n v="0"/>
    <n v="5"/>
    <n v="5"/>
    <n v="2"/>
    <x v="7"/>
    <n v="35"/>
    <n v="40"/>
    <n v="120"/>
    <n v="120"/>
    <x v="6"/>
    <m/>
    <m/>
    <m/>
    <n v="0"/>
  </r>
  <r>
    <x v="127"/>
    <x v="0"/>
    <n v="1"/>
    <n v="0"/>
    <n v="1"/>
    <n v="0"/>
    <n v="5"/>
    <n v="5"/>
    <n v="2"/>
    <x v="7"/>
    <n v="45"/>
    <n v="45"/>
    <n v="180"/>
    <n v="180"/>
    <x v="6"/>
    <m/>
    <m/>
    <m/>
    <n v="0"/>
  </r>
  <r>
    <x v="127"/>
    <x v="0"/>
    <n v="1"/>
    <n v="0"/>
    <n v="1"/>
    <n v="0"/>
    <n v="5"/>
    <n v="5"/>
    <n v="2"/>
    <x v="7"/>
    <n v="50"/>
    <n v="50"/>
    <n v="180"/>
    <n v="180"/>
    <x v="6"/>
    <m/>
    <m/>
    <m/>
    <n v="0"/>
  </r>
  <r>
    <x v="127"/>
    <x v="0"/>
    <n v="1"/>
    <n v="0"/>
    <n v="1"/>
    <n v="0"/>
    <n v="5"/>
    <n v="5"/>
    <n v="2"/>
    <x v="7"/>
    <n v="50"/>
    <n v="50"/>
    <n v="180"/>
    <n v="180"/>
    <x v="6"/>
    <m/>
    <m/>
    <m/>
    <n v="0"/>
  </r>
  <r>
    <x v="127"/>
    <x v="14"/>
    <n v="1"/>
    <n v="0"/>
    <n v="1"/>
    <n v="0"/>
    <n v="5"/>
    <n v="5"/>
    <m/>
    <x v="1"/>
    <m/>
    <n v="18"/>
    <n v="120"/>
    <n v="120"/>
    <x v="6"/>
    <m/>
    <m/>
    <m/>
    <n v="0"/>
  </r>
  <r>
    <x v="127"/>
    <x v="14"/>
    <n v="1"/>
    <n v="0"/>
    <n v="1"/>
    <n v="0"/>
    <n v="6"/>
    <n v="6"/>
    <m/>
    <x v="1"/>
    <m/>
    <n v="18"/>
    <n v="120"/>
    <n v="120"/>
    <x v="6"/>
    <m/>
    <m/>
    <m/>
    <n v="0"/>
  </r>
  <r>
    <x v="127"/>
    <x v="14"/>
    <n v="1"/>
    <n v="0"/>
    <n v="1"/>
    <n v="0"/>
    <n v="7"/>
    <n v="7"/>
    <m/>
    <x v="1"/>
    <m/>
    <n v="20.3"/>
    <n v="120"/>
    <n v="120"/>
    <x v="6"/>
    <m/>
    <m/>
    <m/>
    <n v="0"/>
  </r>
  <r>
    <x v="127"/>
    <x v="7"/>
    <n v="1"/>
    <n v="0"/>
    <n v="1"/>
    <n v="0"/>
    <n v="5"/>
    <n v="5"/>
    <m/>
    <x v="14"/>
    <m/>
    <n v="0"/>
    <n v="120"/>
    <n v="120"/>
    <x v="6"/>
    <m/>
    <m/>
    <m/>
    <n v="0"/>
  </r>
  <r>
    <x v="127"/>
    <x v="7"/>
    <n v="1"/>
    <n v="0"/>
    <n v="1"/>
    <n v="0"/>
    <n v="6"/>
    <n v="6"/>
    <m/>
    <x v="14"/>
    <m/>
    <n v="0"/>
    <n v="120"/>
    <n v="120"/>
    <x v="6"/>
    <m/>
    <m/>
    <m/>
    <n v="0"/>
  </r>
  <r>
    <x v="127"/>
    <x v="7"/>
    <n v="1"/>
    <n v="0"/>
    <n v="1"/>
    <n v="0"/>
    <n v="7"/>
    <n v="7"/>
    <m/>
    <x v="14"/>
    <m/>
    <n v="0"/>
    <n v="120"/>
    <n v="120"/>
    <x v="6"/>
    <m/>
    <m/>
    <m/>
    <n v="0"/>
  </r>
  <r>
    <x v="127"/>
    <x v="43"/>
    <n v="1"/>
    <n v="0"/>
    <n v="1"/>
    <n v="0"/>
    <n v="5"/>
    <n v="5"/>
    <m/>
    <x v="14"/>
    <m/>
    <n v="0"/>
    <n v="120"/>
    <n v="120"/>
    <x v="6"/>
    <m/>
    <m/>
    <m/>
    <n v="0"/>
  </r>
  <r>
    <x v="127"/>
    <x v="43"/>
    <n v="1"/>
    <n v="0"/>
    <n v="1"/>
    <n v="0"/>
    <n v="6"/>
    <n v="6"/>
    <m/>
    <x v="14"/>
    <m/>
    <n v="0"/>
    <n v="120"/>
    <n v="120"/>
    <x v="6"/>
    <m/>
    <m/>
    <m/>
    <n v="0"/>
  </r>
  <r>
    <x v="127"/>
    <x v="43"/>
    <n v="1"/>
    <n v="0"/>
    <n v="1"/>
    <n v="0"/>
    <n v="7"/>
    <n v="7"/>
    <m/>
    <x v="14"/>
    <m/>
    <n v="0"/>
    <n v="1"/>
    <n v="1"/>
    <x v="6"/>
    <m/>
    <m/>
    <m/>
    <n v="0"/>
  </r>
  <r>
    <x v="128"/>
    <x v="10"/>
    <n v="1"/>
    <n v="0"/>
    <n v="1"/>
    <n v="0"/>
    <n v="5"/>
    <n v="5"/>
    <n v="5"/>
    <x v="3"/>
    <n v="75"/>
    <n v="75"/>
    <n v="90"/>
    <n v="90"/>
    <x v="7"/>
    <m/>
    <m/>
    <m/>
    <n v="0"/>
  </r>
  <r>
    <x v="128"/>
    <x v="10"/>
    <n v="1"/>
    <n v="0"/>
    <n v="1"/>
    <n v="0"/>
    <n v="6"/>
    <n v="5"/>
    <n v="3"/>
    <x v="8"/>
    <n v="105"/>
    <n v="105"/>
    <n v="180"/>
    <n v="180"/>
    <x v="7"/>
    <m/>
    <m/>
    <m/>
    <n v="0"/>
  </r>
  <r>
    <x v="128"/>
    <x v="10"/>
    <n v="1"/>
    <n v="0"/>
    <n v="1"/>
    <n v="0"/>
    <n v="7"/>
    <n v="6.5"/>
    <n v="2"/>
    <x v="7"/>
    <n v="125"/>
    <n v="125"/>
    <n v="300"/>
    <n v="300"/>
    <x v="7"/>
    <m/>
    <m/>
    <m/>
    <n v="0"/>
  </r>
  <r>
    <x v="128"/>
    <x v="10"/>
    <n v="1"/>
    <n v="0"/>
    <n v="1"/>
    <n v="0"/>
    <n v="8"/>
    <n v="7.5"/>
    <n v="1"/>
    <x v="9"/>
    <n v="135"/>
    <n v="135"/>
    <n v="300"/>
    <n v="300"/>
    <x v="7"/>
    <m/>
    <m/>
    <m/>
    <n v="0"/>
  </r>
  <r>
    <x v="128"/>
    <x v="10"/>
    <n v="1"/>
    <n v="0"/>
    <n v="1"/>
    <n v="0"/>
    <n v="9"/>
    <n v="8"/>
    <n v="1"/>
    <x v="9"/>
    <n v="140"/>
    <n v="140"/>
    <n v="480"/>
    <n v="480"/>
    <x v="7"/>
    <m/>
    <m/>
    <m/>
    <n v="0"/>
  </r>
  <r>
    <x v="128"/>
    <x v="10"/>
    <n v="1"/>
    <n v="0"/>
    <n v="1"/>
    <n v="0"/>
    <n v="9.5"/>
    <n v="8.5"/>
    <n v="1"/>
    <x v="9"/>
    <n v="145"/>
    <n v="145"/>
    <n v="480"/>
    <n v="480"/>
    <x v="7"/>
    <m/>
    <m/>
    <m/>
    <n v="0"/>
  </r>
  <r>
    <x v="128"/>
    <x v="10"/>
    <n v="1"/>
    <n v="0"/>
    <n v="1"/>
    <n v="0"/>
    <n v="10"/>
    <n v="0"/>
    <n v="1"/>
    <x v="9"/>
    <n v="150"/>
    <n v="150"/>
    <n v="480"/>
    <n v="480"/>
    <x v="7"/>
    <m/>
    <m/>
    <m/>
    <n v="0"/>
  </r>
  <r>
    <x v="128"/>
    <x v="10"/>
    <n v="1"/>
    <n v="0"/>
    <n v="1"/>
    <n v="0"/>
    <m/>
    <n v="9"/>
    <m/>
    <x v="9"/>
    <m/>
    <n v="150"/>
    <m/>
    <n v="0"/>
    <x v="7"/>
    <m/>
    <m/>
    <m/>
    <n v="0"/>
  </r>
  <r>
    <x v="128"/>
    <x v="0"/>
    <n v="1"/>
    <n v="0"/>
    <n v="1"/>
    <n v="0"/>
    <n v="5"/>
    <n v="0"/>
    <n v="5"/>
    <x v="3"/>
    <n v="20"/>
    <n v="20"/>
    <n v="90"/>
    <n v="90"/>
    <x v="7"/>
    <m/>
    <m/>
    <m/>
    <n v="0"/>
  </r>
  <r>
    <x v="128"/>
    <x v="0"/>
    <n v="1"/>
    <n v="0"/>
    <n v="1"/>
    <n v="0"/>
    <n v="5"/>
    <n v="5"/>
    <n v="4"/>
    <x v="3"/>
    <n v="40"/>
    <n v="40"/>
    <n v="120"/>
    <n v="120"/>
    <x v="7"/>
    <m/>
    <m/>
    <m/>
    <n v="0"/>
  </r>
  <r>
    <x v="128"/>
    <x v="0"/>
    <n v="1"/>
    <n v="0"/>
    <n v="1"/>
    <n v="0"/>
    <n v="6"/>
    <n v="5"/>
    <n v="3"/>
    <x v="6"/>
    <n v="50"/>
    <n v="50"/>
    <n v="120"/>
    <n v="120"/>
    <x v="7"/>
    <m/>
    <m/>
    <m/>
    <n v="0"/>
  </r>
  <r>
    <x v="128"/>
    <x v="0"/>
    <n v="1"/>
    <n v="0"/>
    <n v="1"/>
    <n v="0"/>
    <n v="7"/>
    <n v="6"/>
    <n v="2"/>
    <x v="7"/>
    <n v="60"/>
    <n v="60"/>
    <n v="180"/>
    <n v="180"/>
    <x v="7"/>
    <m/>
    <m/>
    <m/>
    <n v="0"/>
  </r>
  <r>
    <x v="128"/>
    <x v="0"/>
    <n v="1"/>
    <n v="0"/>
    <n v="1"/>
    <n v="0"/>
    <n v="8"/>
    <n v="7"/>
    <n v="1"/>
    <x v="9"/>
    <n v="65"/>
    <n v="65"/>
    <n v="300"/>
    <n v="300"/>
    <x v="7"/>
    <m/>
    <m/>
    <m/>
    <n v="0"/>
  </r>
  <r>
    <x v="128"/>
    <x v="0"/>
    <n v="1"/>
    <n v="0"/>
    <n v="1"/>
    <n v="0"/>
    <n v="9"/>
    <n v="8.5"/>
    <n v="1"/>
    <x v="9"/>
    <n v="70"/>
    <n v="70"/>
    <n v="480"/>
    <n v="480"/>
    <x v="7"/>
    <m/>
    <m/>
    <m/>
    <n v="0"/>
  </r>
  <r>
    <x v="128"/>
    <x v="0"/>
    <n v="1"/>
    <n v="0"/>
    <n v="1"/>
    <n v="0"/>
    <n v="9.5"/>
    <n v="10"/>
    <n v="1"/>
    <x v="9"/>
    <n v="75"/>
    <n v="75"/>
    <n v="480"/>
    <n v="480"/>
    <x v="7"/>
    <m/>
    <m/>
    <m/>
    <n v="0"/>
  </r>
  <r>
    <x v="128"/>
    <x v="0"/>
    <n v="1"/>
    <n v="0"/>
    <n v="1"/>
    <n v="0"/>
    <n v="10"/>
    <n v="0"/>
    <n v="1"/>
    <x v="14"/>
    <n v="77.5"/>
    <n v="77.5"/>
    <n v="480"/>
    <n v="480"/>
    <x v="7"/>
    <m/>
    <m/>
    <m/>
    <n v="0"/>
  </r>
  <r>
    <x v="128"/>
    <x v="0"/>
    <n v="1"/>
    <n v="0"/>
    <n v="1"/>
    <n v="0"/>
    <m/>
    <n v="10"/>
    <m/>
    <x v="9"/>
    <m/>
    <n v="75"/>
    <m/>
    <n v="0"/>
    <x v="7"/>
    <m/>
    <m/>
    <m/>
    <n v="0"/>
  </r>
  <r>
    <x v="128"/>
    <x v="4"/>
    <n v="1"/>
    <n v="0"/>
    <n v="1"/>
    <n v="0"/>
    <n v="5"/>
    <n v="5"/>
    <n v="5"/>
    <x v="3"/>
    <n v="60"/>
    <n v="70"/>
    <n v="90"/>
    <n v="90"/>
    <x v="7"/>
    <s v="RDL"/>
    <m/>
    <m/>
    <n v="0"/>
  </r>
  <r>
    <x v="128"/>
    <x v="4"/>
    <n v="1"/>
    <n v="0"/>
    <n v="1"/>
    <n v="0"/>
    <n v="5"/>
    <n v="5"/>
    <n v="4"/>
    <x v="8"/>
    <n v="90"/>
    <n v="90"/>
    <n v="120"/>
    <n v="120"/>
    <x v="7"/>
    <m/>
    <m/>
    <m/>
    <n v="0"/>
  </r>
  <r>
    <x v="128"/>
    <x v="4"/>
    <n v="1"/>
    <n v="0"/>
    <n v="1"/>
    <n v="0"/>
    <n v="6"/>
    <n v="5"/>
    <n v="3"/>
    <x v="6"/>
    <n v="115"/>
    <n v="115"/>
    <n v="180"/>
    <n v="180"/>
    <x v="7"/>
    <m/>
    <m/>
    <m/>
    <n v="0"/>
  </r>
  <r>
    <x v="128"/>
    <x v="4"/>
    <n v="1"/>
    <n v="0"/>
    <n v="1"/>
    <n v="0"/>
    <n v="7"/>
    <n v="7"/>
    <n v="2"/>
    <x v="7"/>
    <n v="130"/>
    <n v="130"/>
    <n v="300"/>
    <n v="300"/>
    <x v="7"/>
    <m/>
    <m/>
    <m/>
    <n v="0"/>
  </r>
  <r>
    <x v="128"/>
    <x v="4"/>
    <n v="1"/>
    <n v="0"/>
    <n v="1"/>
    <n v="0"/>
    <n v="8"/>
    <n v="8"/>
    <n v="1"/>
    <x v="9"/>
    <n v="140"/>
    <n v="140"/>
    <n v="480"/>
    <n v="480"/>
    <x v="7"/>
    <m/>
    <m/>
    <m/>
    <n v="0"/>
  </r>
  <r>
    <x v="128"/>
    <x v="4"/>
    <n v="1"/>
    <n v="0"/>
    <n v="1"/>
    <n v="0"/>
    <n v="9"/>
    <n v="9"/>
    <n v="1"/>
    <x v="9"/>
    <n v="150"/>
    <n v="150"/>
    <n v="480"/>
    <n v="480"/>
    <x v="7"/>
    <m/>
    <m/>
    <m/>
    <n v="0"/>
  </r>
  <r>
    <x v="128"/>
    <x v="4"/>
    <n v="1"/>
    <n v="0"/>
    <n v="1"/>
    <n v="0"/>
    <n v="9.5"/>
    <n v="8.5"/>
    <n v="1"/>
    <x v="9"/>
    <n v="155"/>
    <n v="155"/>
    <n v="480"/>
    <n v="480"/>
    <x v="7"/>
    <m/>
    <m/>
    <m/>
    <n v="0"/>
  </r>
  <r>
    <x v="128"/>
    <x v="4"/>
    <n v="1"/>
    <n v="0"/>
    <n v="1"/>
    <n v="0"/>
    <n v="10"/>
    <n v="10"/>
    <n v="1"/>
    <x v="9"/>
    <n v="160"/>
    <n v="160"/>
    <n v="1"/>
    <n v="1"/>
    <x v="7"/>
    <m/>
    <m/>
    <m/>
    <n v="0"/>
  </r>
  <r>
    <x v="128"/>
    <x v="4"/>
    <n v="1"/>
    <n v="0"/>
    <n v="1"/>
    <n v="0"/>
    <m/>
    <n v="10"/>
    <m/>
    <x v="9"/>
    <m/>
    <n v="160"/>
    <m/>
    <n v="0"/>
    <x v="7"/>
    <m/>
    <m/>
    <m/>
    <n v="0"/>
  </r>
  <r>
    <x v="129"/>
    <x v="10"/>
    <n v="1"/>
    <n v="0"/>
    <n v="1"/>
    <n v="0"/>
    <n v="5"/>
    <n v="5"/>
    <n v="5"/>
    <x v="3"/>
    <n v="60"/>
    <n v="70"/>
    <n v="90"/>
    <n v="90"/>
    <x v="8"/>
    <m/>
    <m/>
    <m/>
    <n v="0"/>
  </r>
  <r>
    <x v="129"/>
    <x v="10"/>
    <n v="1"/>
    <n v="0"/>
    <n v="1"/>
    <n v="0"/>
    <n v="5"/>
    <n v="5"/>
    <n v="4"/>
    <x v="8"/>
    <n v="80"/>
    <n v="80"/>
    <n v="120"/>
    <n v="120"/>
    <x v="8"/>
    <m/>
    <m/>
    <m/>
    <n v="0"/>
  </r>
  <r>
    <x v="129"/>
    <x v="10"/>
    <n v="1"/>
    <n v="0"/>
    <n v="1"/>
    <n v="0"/>
    <n v="6"/>
    <n v="5"/>
    <n v="3"/>
    <x v="6"/>
    <n v="90"/>
    <n v="90"/>
    <n v="180"/>
    <n v="180"/>
    <x v="8"/>
    <m/>
    <m/>
    <m/>
    <n v="0"/>
  </r>
  <r>
    <x v="129"/>
    <x v="10"/>
    <n v="1"/>
    <n v="0"/>
    <n v="1"/>
    <n v="0"/>
    <n v="6"/>
    <n v="5"/>
    <n v="2"/>
    <x v="7"/>
    <n v="100"/>
    <n v="100"/>
    <n v="180"/>
    <n v="180"/>
    <x v="8"/>
    <m/>
    <m/>
    <m/>
    <n v="0"/>
  </r>
  <r>
    <x v="129"/>
    <x v="10"/>
    <n v="1"/>
    <n v="0"/>
    <n v="1"/>
    <n v="0"/>
    <n v="6.5"/>
    <n v="5"/>
    <n v="1"/>
    <x v="9"/>
    <n v="110"/>
    <n v="110"/>
    <n v="180"/>
    <n v="180"/>
    <x v="8"/>
    <m/>
    <m/>
    <m/>
    <n v="0"/>
  </r>
  <r>
    <x v="129"/>
    <x v="10"/>
    <n v="1"/>
    <n v="0"/>
    <n v="1"/>
    <n v="0"/>
    <n v="6.5"/>
    <n v="7"/>
    <n v="3"/>
    <x v="6"/>
    <n v="102.5"/>
    <n v="102.5"/>
    <n v="180"/>
    <n v="180"/>
    <x v="8"/>
    <m/>
    <m/>
    <m/>
    <n v="0"/>
  </r>
  <r>
    <x v="129"/>
    <x v="10"/>
    <n v="1"/>
    <n v="0"/>
    <n v="1"/>
    <n v="0"/>
    <n v="5"/>
    <n v="5"/>
    <n v="3"/>
    <x v="6"/>
    <n v="85"/>
    <n v="85"/>
    <n v="120"/>
    <n v="120"/>
    <x v="8"/>
    <m/>
    <m/>
    <m/>
    <n v="0"/>
  </r>
  <r>
    <x v="129"/>
    <x v="10"/>
    <n v="1"/>
    <n v="0"/>
    <n v="1"/>
    <n v="0"/>
    <n v="5.5"/>
    <n v="0"/>
    <n v="3"/>
    <x v="6"/>
    <n v="85"/>
    <n v="85"/>
    <n v="300"/>
    <n v="300"/>
    <x v="8"/>
    <m/>
    <m/>
    <m/>
    <n v="0"/>
  </r>
  <r>
    <x v="129"/>
    <x v="11"/>
    <n v="1"/>
    <n v="0"/>
    <n v="1"/>
    <n v="0"/>
    <n v="5"/>
    <n v="5"/>
    <m/>
    <x v="1"/>
    <m/>
    <n v="28.3"/>
    <n v="90"/>
    <n v="90"/>
    <x v="8"/>
    <s v="Unilatéral"/>
    <m/>
    <m/>
    <n v="0"/>
  </r>
  <r>
    <x v="129"/>
    <x v="11"/>
    <n v="1"/>
    <n v="0"/>
    <n v="1"/>
    <n v="0"/>
    <n v="6"/>
    <n v="6"/>
    <m/>
    <x v="1"/>
    <m/>
    <n v="28.3"/>
    <n v="90"/>
    <n v="90"/>
    <x v="8"/>
    <s v="Unilatéral"/>
    <m/>
    <m/>
    <n v="0"/>
  </r>
  <r>
    <x v="129"/>
    <x v="11"/>
    <n v="1"/>
    <n v="0"/>
    <n v="1"/>
    <n v="0"/>
    <n v="7"/>
    <n v="7"/>
    <m/>
    <x v="1"/>
    <m/>
    <n v="28.3"/>
    <n v="120"/>
    <n v="120"/>
    <x v="8"/>
    <s v="Unilatéral"/>
    <m/>
    <m/>
    <n v="0"/>
  </r>
  <r>
    <x v="129"/>
    <x v="18"/>
    <n v="1"/>
    <n v="0"/>
    <n v="1"/>
    <n v="0"/>
    <n v="5"/>
    <n v="5"/>
    <m/>
    <x v="10"/>
    <m/>
    <n v="16.3"/>
    <n v="90"/>
    <n v="90"/>
    <x v="8"/>
    <s v="Unilatéral"/>
    <m/>
    <m/>
    <n v="0"/>
  </r>
  <r>
    <x v="129"/>
    <x v="18"/>
    <n v="1"/>
    <n v="0"/>
    <n v="1"/>
    <n v="0"/>
    <n v="6"/>
    <n v="6"/>
    <m/>
    <x v="5"/>
    <m/>
    <n v="16.3"/>
    <n v="90"/>
    <n v="90"/>
    <x v="8"/>
    <s v="Unilatéral"/>
    <m/>
    <m/>
    <n v="0"/>
  </r>
  <r>
    <x v="129"/>
    <x v="18"/>
    <n v="1"/>
    <n v="0"/>
    <n v="1"/>
    <n v="0"/>
    <n v="7"/>
    <n v="7"/>
    <m/>
    <x v="1"/>
    <m/>
    <n v="31.3"/>
    <n v="120"/>
    <n v="120"/>
    <x v="8"/>
    <m/>
    <m/>
    <m/>
    <n v="0"/>
  </r>
  <r>
    <x v="129"/>
    <x v="38"/>
    <n v="1"/>
    <n v="0"/>
    <n v="1"/>
    <n v="0"/>
    <n v="6"/>
    <n v="6"/>
    <m/>
    <x v="2"/>
    <m/>
    <n v="36"/>
    <n v="10"/>
    <n v="10"/>
    <x v="8"/>
    <s v="SUPER7"/>
    <m/>
    <m/>
    <n v="0"/>
  </r>
  <r>
    <x v="129"/>
    <x v="39"/>
    <n v="1"/>
    <n v="0"/>
    <n v="1"/>
    <n v="0"/>
    <n v="6"/>
    <n v="6"/>
    <m/>
    <x v="4"/>
    <m/>
    <n v="63"/>
    <n v="90"/>
    <n v="90"/>
    <x v="8"/>
    <s v="SUPER7"/>
    <m/>
    <m/>
    <n v="0"/>
  </r>
  <r>
    <x v="129"/>
    <x v="38"/>
    <n v="1"/>
    <n v="0"/>
    <n v="1"/>
    <n v="0"/>
    <n v="6"/>
    <n v="6"/>
    <m/>
    <x v="1"/>
    <m/>
    <n v="43"/>
    <n v="10"/>
    <n v="10"/>
    <x v="8"/>
    <s v="SUPER7"/>
    <m/>
    <m/>
    <n v="0"/>
  </r>
  <r>
    <x v="129"/>
    <x v="39"/>
    <n v="1"/>
    <n v="0"/>
    <n v="1"/>
    <n v="0"/>
    <n v="6"/>
    <n v="6"/>
    <m/>
    <x v="0"/>
    <m/>
    <n v="77"/>
    <n v="90"/>
    <n v="90"/>
    <x v="8"/>
    <s v="SUPER7"/>
    <m/>
    <m/>
    <n v="0"/>
  </r>
  <r>
    <x v="129"/>
    <x v="38"/>
    <n v="1"/>
    <n v="0"/>
    <n v="1"/>
    <n v="0"/>
    <n v="7"/>
    <n v="7"/>
    <m/>
    <x v="1"/>
    <m/>
    <n v="43"/>
    <n v="10"/>
    <n v="10"/>
    <x v="8"/>
    <s v="SUPER7"/>
    <m/>
    <m/>
    <n v="0"/>
  </r>
  <r>
    <x v="129"/>
    <x v="39"/>
    <n v="1"/>
    <n v="0"/>
    <n v="1"/>
    <n v="0"/>
    <n v="7"/>
    <n v="7"/>
    <m/>
    <x v="0"/>
    <m/>
    <n v="77"/>
    <n v="120"/>
    <n v="120"/>
    <x v="8"/>
    <s v="SUPER7"/>
    <m/>
    <m/>
    <n v="0"/>
  </r>
  <r>
    <x v="129"/>
    <x v="32"/>
    <n v="1"/>
    <n v="0"/>
    <n v="1"/>
    <n v="0"/>
    <n v="6"/>
    <n v="6"/>
    <m/>
    <x v="1"/>
    <m/>
    <n v="45"/>
    <n v="120"/>
    <n v="120"/>
    <x v="8"/>
    <m/>
    <m/>
    <m/>
    <n v="0"/>
  </r>
  <r>
    <x v="129"/>
    <x v="32"/>
    <n v="1"/>
    <n v="0"/>
    <n v="1"/>
    <n v="0"/>
    <n v="7"/>
    <n v="7"/>
    <m/>
    <x v="1"/>
    <m/>
    <n v="45"/>
    <n v="120"/>
    <n v="120"/>
    <x v="8"/>
    <m/>
    <m/>
    <m/>
    <n v="0"/>
  </r>
  <r>
    <x v="129"/>
    <x v="32"/>
    <n v="1"/>
    <n v="0"/>
    <n v="1"/>
    <n v="0"/>
    <n v="7"/>
    <n v="7"/>
    <m/>
    <x v="1"/>
    <m/>
    <n v="45"/>
    <n v="1"/>
    <n v="1"/>
    <x v="8"/>
    <m/>
    <m/>
    <m/>
    <n v="0"/>
  </r>
  <r>
    <x v="130"/>
    <x v="0"/>
    <n v="1"/>
    <n v="0"/>
    <n v="1"/>
    <n v="0"/>
    <n v="5"/>
    <n v="5"/>
    <n v="4"/>
    <x v="8"/>
    <n v="20"/>
    <n v="20"/>
    <n v="90"/>
    <n v="90"/>
    <x v="8"/>
    <m/>
    <m/>
    <m/>
    <n v="0"/>
  </r>
  <r>
    <x v="130"/>
    <x v="0"/>
    <n v="1"/>
    <n v="0"/>
    <n v="1"/>
    <n v="0"/>
    <n v="5"/>
    <n v="5"/>
    <n v="4"/>
    <x v="8"/>
    <n v="30"/>
    <n v="30"/>
    <n v="90"/>
    <n v="90"/>
    <x v="8"/>
    <m/>
    <m/>
    <m/>
    <n v="0"/>
  </r>
  <r>
    <x v="130"/>
    <x v="0"/>
    <n v="1"/>
    <n v="0"/>
    <n v="1"/>
    <n v="0"/>
    <n v="5"/>
    <n v="5"/>
    <n v="4"/>
    <x v="8"/>
    <n v="40"/>
    <n v="40"/>
    <n v="120"/>
    <n v="120"/>
    <x v="8"/>
    <m/>
    <m/>
    <m/>
    <n v="0"/>
  </r>
  <r>
    <x v="130"/>
    <x v="0"/>
    <n v="1"/>
    <n v="0"/>
    <n v="1"/>
    <n v="0"/>
    <n v="5"/>
    <n v="5"/>
    <n v="4"/>
    <x v="8"/>
    <n v="45"/>
    <n v="45"/>
    <n v="180"/>
    <n v="180"/>
    <x v="8"/>
    <m/>
    <m/>
    <m/>
    <n v="0"/>
  </r>
  <r>
    <x v="130"/>
    <x v="0"/>
    <n v="1"/>
    <n v="0"/>
    <n v="1"/>
    <n v="0"/>
    <n v="5.5"/>
    <n v="5"/>
    <n v="4"/>
    <x v="8"/>
    <n v="50"/>
    <n v="50"/>
    <n v="180"/>
    <n v="180"/>
    <x v="8"/>
    <m/>
    <m/>
    <m/>
    <n v="0"/>
  </r>
  <r>
    <x v="130"/>
    <x v="0"/>
    <n v="1"/>
    <n v="0"/>
    <n v="1"/>
    <n v="0"/>
    <n v="6"/>
    <n v="5"/>
    <n v="4"/>
    <x v="8"/>
    <n v="52.5"/>
    <n v="52.5"/>
    <n v="180"/>
    <n v="180"/>
    <x v="8"/>
    <m/>
    <m/>
    <m/>
    <n v="0"/>
  </r>
  <r>
    <x v="130"/>
    <x v="4"/>
    <n v="1"/>
    <n v="0"/>
    <n v="1"/>
    <n v="0"/>
    <n v="5"/>
    <n v="5"/>
    <n v="6"/>
    <x v="5"/>
    <n v="50"/>
    <n v="50"/>
    <n v="90"/>
    <n v="90"/>
    <x v="8"/>
    <s v="RDL"/>
    <m/>
    <m/>
    <n v="0"/>
  </r>
  <r>
    <x v="130"/>
    <x v="4"/>
    <n v="1"/>
    <n v="0"/>
    <n v="1"/>
    <n v="0"/>
    <n v="5"/>
    <n v="5"/>
    <n v="5"/>
    <x v="3"/>
    <n v="70"/>
    <n v="70"/>
    <n v="90"/>
    <n v="90"/>
    <x v="8"/>
    <s v="RDL"/>
    <m/>
    <m/>
    <n v="0"/>
  </r>
  <r>
    <x v="130"/>
    <x v="4"/>
    <n v="1"/>
    <n v="0"/>
    <n v="1"/>
    <n v="0"/>
    <n v="5.5"/>
    <n v="5"/>
    <n v="4"/>
    <x v="8"/>
    <n v="80"/>
    <n v="80"/>
    <n v="120"/>
    <n v="120"/>
    <x v="8"/>
    <s v="RDL"/>
    <m/>
    <m/>
    <n v="0"/>
  </r>
  <r>
    <x v="130"/>
    <x v="4"/>
    <n v="1"/>
    <n v="0"/>
    <n v="1"/>
    <n v="0"/>
    <n v="6"/>
    <n v="6.5"/>
    <n v="4"/>
    <x v="8"/>
    <n v="90"/>
    <n v="90"/>
    <n v="120"/>
    <n v="120"/>
    <x v="8"/>
    <s v="RDL"/>
    <m/>
    <m/>
    <n v="0"/>
  </r>
  <r>
    <x v="130"/>
    <x v="4"/>
    <n v="1"/>
    <n v="0"/>
    <n v="1"/>
    <n v="0"/>
    <n v="7"/>
    <n v="7.5"/>
    <n v="4"/>
    <x v="8"/>
    <n v="100"/>
    <n v="100"/>
    <n v="180"/>
    <n v="180"/>
    <x v="8"/>
    <s v="RDL"/>
    <m/>
    <m/>
    <n v="0"/>
  </r>
  <r>
    <x v="130"/>
    <x v="40"/>
    <n v="1"/>
    <n v="0"/>
    <n v="1"/>
    <n v="0"/>
    <n v="6"/>
    <n v="6"/>
    <m/>
    <x v="1"/>
    <m/>
    <n v="14"/>
    <n v="10"/>
    <n v="10"/>
    <x v="8"/>
    <s v="SUPER7"/>
    <m/>
    <m/>
    <n v="0"/>
  </r>
  <r>
    <x v="130"/>
    <x v="41"/>
    <n v="1"/>
    <n v="0"/>
    <n v="1"/>
    <n v="0"/>
    <n v="6"/>
    <n v="6"/>
    <m/>
    <x v="1"/>
    <m/>
    <n v="14"/>
    <n v="90"/>
    <n v="90"/>
    <x v="8"/>
    <s v="SUPER7"/>
    <m/>
    <m/>
    <n v="0"/>
  </r>
  <r>
    <x v="130"/>
    <x v="40"/>
    <n v="1"/>
    <n v="0"/>
    <n v="1"/>
    <n v="0"/>
    <n v="7"/>
    <n v="7"/>
    <m/>
    <x v="1"/>
    <m/>
    <n v="14"/>
    <n v="10"/>
    <n v="10"/>
    <x v="8"/>
    <s v="SUPER7"/>
    <m/>
    <m/>
    <n v="0"/>
  </r>
  <r>
    <x v="130"/>
    <x v="41"/>
    <n v="1"/>
    <n v="0"/>
    <n v="1"/>
    <n v="0"/>
    <n v="7"/>
    <n v="7"/>
    <m/>
    <x v="1"/>
    <m/>
    <n v="13.6"/>
    <n v="120"/>
    <n v="120"/>
    <x v="8"/>
    <s v="SUPER7"/>
    <m/>
    <m/>
    <n v="0"/>
  </r>
  <r>
    <x v="130"/>
    <x v="36"/>
    <n v="1"/>
    <n v="0"/>
    <n v="1"/>
    <n v="0"/>
    <n v="6"/>
    <n v="6"/>
    <m/>
    <x v="2"/>
    <m/>
    <n v="52"/>
    <n v="10"/>
    <n v="10"/>
    <x v="8"/>
    <s v="SUPER7"/>
    <m/>
    <m/>
    <n v="0"/>
  </r>
  <r>
    <x v="130"/>
    <x v="37"/>
    <n v="1"/>
    <n v="0"/>
    <n v="1"/>
    <n v="0"/>
    <n v="6"/>
    <n v="6"/>
    <m/>
    <x v="2"/>
    <m/>
    <n v="52"/>
    <n v="90"/>
    <n v="90"/>
    <x v="8"/>
    <s v="SUPER7"/>
    <m/>
    <m/>
    <n v="0"/>
  </r>
  <r>
    <x v="130"/>
    <x v="36"/>
    <n v="1"/>
    <n v="0"/>
    <n v="1"/>
    <n v="0"/>
    <n v="6"/>
    <n v="6"/>
    <m/>
    <x v="2"/>
    <m/>
    <n v="52"/>
    <n v="10"/>
    <n v="10"/>
    <x v="8"/>
    <s v="SUPER7"/>
    <m/>
    <m/>
    <n v="0"/>
  </r>
  <r>
    <x v="130"/>
    <x v="37"/>
    <n v="1"/>
    <n v="0"/>
    <n v="1"/>
    <n v="0"/>
    <n v="6"/>
    <n v="6"/>
    <m/>
    <x v="2"/>
    <m/>
    <n v="52"/>
    <n v="90"/>
    <n v="90"/>
    <x v="8"/>
    <s v="SUPER7"/>
    <m/>
    <m/>
    <n v="0"/>
  </r>
  <r>
    <x v="130"/>
    <x v="36"/>
    <n v="1"/>
    <n v="0"/>
    <n v="1"/>
    <n v="0"/>
    <n v="7"/>
    <n v="7"/>
    <m/>
    <x v="2"/>
    <m/>
    <n v="59"/>
    <n v="10"/>
    <n v="10"/>
    <x v="8"/>
    <s v="SUPER7"/>
    <m/>
    <m/>
    <n v="0"/>
  </r>
  <r>
    <x v="130"/>
    <x v="37"/>
    <n v="1"/>
    <n v="0"/>
    <n v="1"/>
    <n v="0"/>
    <n v="7"/>
    <n v="7"/>
    <m/>
    <x v="2"/>
    <m/>
    <n v="59"/>
    <n v="120"/>
    <n v="120"/>
    <x v="8"/>
    <s v="SUPER7"/>
    <m/>
    <m/>
    <n v="0"/>
  </r>
  <r>
    <x v="130"/>
    <x v="1"/>
    <n v="1"/>
    <n v="0"/>
    <n v="1"/>
    <n v="0"/>
    <n v="6"/>
    <n v="6"/>
    <m/>
    <x v="2"/>
    <m/>
    <n v="39"/>
    <n v="90"/>
    <n v="90"/>
    <x v="8"/>
    <m/>
    <m/>
    <m/>
    <n v="0"/>
  </r>
  <r>
    <x v="130"/>
    <x v="1"/>
    <n v="1"/>
    <n v="0"/>
    <n v="1"/>
    <n v="0"/>
    <n v="7"/>
    <n v="7"/>
    <m/>
    <x v="12"/>
    <m/>
    <n v="45"/>
    <n v="90"/>
    <n v="90"/>
    <x v="8"/>
    <m/>
    <m/>
    <m/>
    <n v="0"/>
  </r>
  <r>
    <x v="130"/>
    <x v="1"/>
    <n v="1"/>
    <n v="0"/>
    <n v="1"/>
    <n v="0"/>
    <n v="7"/>
    <n v="7"/>
    <m/>
    <x v="1"/>
    <m/>
    <n v="47.3"/>
    <n v="1"/>
    <n v="1"/>
    <x v="8"/>
    <m/>
    <m/>
    <m/>
    <n v="0"/>
  </r>
  <r>
    <x v="131"/>
    <x v="4"/>
    <n v="1"/>
    <n v="0"/>
    <n v="1"/>
    <n v="0"/>
    <n v="5"/>
    <n v="5"/>
    <n v="5"/>
    <x v="3"/>
    <n v="70"/>
    <n v="70"/>
    <n v="90"/>
    <n v="90"/>
    <x v="8"/>
    <m/>
    <m/>
    <m/>
    <n v="0"/>
  </r>
  <r>
    <x v="131"/>
    <x v="4"/>
    <n v="1"/>
    <n v="0"/>
    <n v="1"/>
    <n v="0"/>
    <n v="5"/>
    <n v="5"/>
    <n v="4"/>
    <x v="8"/>
    <n v="90"/>
    <n v="90"/>
    <n v="120"/>
    <n v="120"/>
    <x v="8"/>
    <m/>
    <m/>
    <m/>
    <n v="0"/>
  </r>
  <r>
    <x v="131"/>
    <x v="4"/>
    <n v="1"/>
    <n v="0"/>
    <n v="1"/>
    <n v="0"/>
    <n v="5.5"/>
    <n v="5"/>
    <n v="3"/>
    <x v="6"/>
    <n v="105"/>
    <n v="105"/>
    <n v="180"/>
    <n v="180"/>
    <x v="8"/>
    <m/>
    <m/>
    <m/>
    <n v="0"/>
  </r>
  <r>
    <x v="131"/>
    <x v="4"/>
    <n v="1"/>
    <n v="0"/>
    <n v="1"/>
    <n v="0"/>
    <n v="6.5"/>
    <n v="5"/>
    <n v="2"/>
    <x v="7"/>
    <n v="115"/>
    <n v="115"/>
    <n v="180"/>
    <n v="180"/>
    <x v="8"/>
    <m/>
    <m/>
    <m/>
    <n v="0"/>
  </r>
  <r>
    <x v="131"/>
    <x v="4"/>
    <n v="1"/>
    <n v="0"/>
    <n v="1"/>
    <n v="0"/>
    <n v="6.5"/>
    <n v="5"/>
    <n v="1"/>
    <x v="9"/>
    <n v="125"/>
    <n v="125"/>
    <n v="300"/>
    <n v="300"/>
    <x v="8"/>
    <m/>
    <m/>
    <m/>
    <n v="0"/>
  </r>
  <r>
    <x v="131"/>
    <x v="4"/>
    <n v="1"/>
    <n v="0"/>
    <n v="1"/>
    <n v="0"/>
    <n v="7"/>
    <n v="5.5"/>
    <n v="4"/>
    <x v="8"/>
    <n v="110"/>
    <n v="110"/>
    <n v="180"/>
    <n v="180"/>
    <x v="8"/>
    <m/>
    <m/>
    <m/>
    <n v="0"/>
  </r>
  <r>
    <x v="131"/>
    <x v="4"/>
    <n v="1"/>
    <n v="0"/>
    <n v="1"/>
    <n v="0"/>
    <n v="6"/>
    <n v="5"/>
    <n v="4"/>
    <x v="8"/>
    <n v="90"/>
    <n v="90"/>
    <n v="300"/>
    <n v="300"/>
    <x v="8"/>
    <m/>
    <m/>
    <m/>
    <n v="0"/>
  </r>
  <r>
    <x v="131"/>
    <x v="31"/>
    <n v="1"/>
    <n v="0"/>
    <n v="1"/>
    <n v="0"/>
    <n v="5"/>
    <n v="5"/>
    <n v="10"/>
    <x v="2"/>
    <m/>
    <n v="12"/>
    <n v="120"/>
    <n v="120"/>
    <x v="8"/>
    <m/>
    <m/>
    <m/>
    <n v="0"/>
  </r>
  <r>
    <x v="131"/>
    <x v="31"/>
    <n v="1"/>
    <n v="0"/>
    <n v="1"/>
    <n v="0"/>
    <n v="6"/>
    <n v="6"/>
    <n v="8"/>
    <x v="1"/>
    <m/>
    <n v="14"/>
    <n v="120"/>
    <n v="120"/>
    <x v="8"/>
    <m/>
    <m/>
    <m/>
    <n v="0"/>
  </r>
  <r>
    <x v="131"/>
    <x v="31"/>
    <n v="1"/>
    <n v="0"/>
    <n v="1"/>
    <n v="0"/>
    <n v="7"/>
    <n v="7"/>
    <n v="6"/>
    <x v="5"/>
    <m/>
    <n v="16"/>
    <n v="120"/>
    <n v="120"/>
    <x v="8"/>
    <m/>
    <m/>
    <m/>
    <n v="0"/>
  </r>
  <r>
    <x v="131"/>
    <x v="31"/>
    <n v="1"/>
    <n v="0"/>
    <n v="1"/>
    <n v="0"/>
    <n v="8"/>
    <n v="8"/>
    <n v="6"/>
    <x v="5"/>
    <m/>
    <n v="18"/>
    <n v="120"/>
    <n v="120"/>
    <x v="8"/>
    <m/>
    <m/>
    <m/>
    <n v="0"/>
  </r>
  <r>
    <x v="131"/>
    <x v="7"/>
    <n v="1"/>
    <n v="0"/>
    <n v="1"/>
    <n v="0"/>
    <n v="6"/>
    <n v="6"/>
    <n v="8"/>
    <x v="1"/>
    <m/>
    <n v="20"/>
    <n v="120"/>
    <n v="120"/>
    <x v="8"/>
    <m/>
    <m/>
    <m/>
    <n v="0"/>
  </r>
  <r>
    <x v="131"/>
    <x v="7"/>
    <n v="1"/>
    <n v="0"/>
    <n v="1"/>
    <n v="0"/>
    <n v="6"/>
    <n v="6"/>
    <n v="8"/>
    <x v="1"/>
    <m/>
    <n v="20"/>
    <n v="120"/>
    <n v="120"/>
    <x v="8"/>
    <m/>
    <m/>
    <m/>
    <n v="0"/>
  </r>
  <r>
    <x v="131"/>
    <x v="7"/>
    <n v="1"/>
    <n v="0"/>
    <n v="1"/>
    <n v="0"/>
    <n v="7"/>
    <n v="7"/>
    <n v="8"/>
    <x v="1"/>
    <m/>
    <n v="20"/>
    <n v="120"/>
    <n v="120"/>
    <x v="8"/>
    <m/>
    <m/>
    <m/>
    <n v="0"/>
  </r>
  <r>
    <x v="131"/>
    <x v="42"/>
    <n v="1"/>
    <n v="0"/>
    <n v="1"/>
    <n v="0"/>
    <n v="6"/>
    <n v="6"/>
    <m/>
    <x v="2"/>
    <m/>
    <n v="6"/>
    <n v="120"/>
    <n v="120"/>
    <x v="8"/>
    <m/>
    <m/>
    <m/>
    <n v="0"/>
  </r>
  <r>
    <x v="131"/>
    <x v="42"/>
    <n v="1"/>
    <n v="0"/>
    <n v="1"/>
    <n v="0"/>
    <n v="6"/>
    <n v="6"/>
    <m/>
    <x v="2"/>
    <m/>
    <n v="6"/>
    <n v="120"/>
    <n v="120"/>
    <x v="8"/>
    <m/>
    <m/>
    <m/>
    <n v="0"/>
  </r>
  <r>
    <x v="131"/>
    <x v="42"/>
    <n v="1"/>
    <n v="0"/>
    <n v="1"/>
    <n v="0"/>
    <n v="7"/>
    <n v="7"/>
    <m/>
    <x v="2"/>
    <m/>
    <n v="6"/>
    <n v="1"/>
    <n v="1"/>
    <x v="8"/>
    <m/>
    <m/>
    <m/>
    <n v="0"/>
  </r>
  <r>
    <x v="132"/>
    <x v="10"/>
    <n v="1"/>
    <n v="0"/>
    <n v="1"/>
    <n v="0"/>
    <n v="5"/>
    <n v="5"/>
    <n v="5"/>
    <x v="3"/>
    <n v="70"/>
    <n v="70"/>
    <n v="90"/>
    <n v="90"/>
    <x v="8"/>
    <m/>
    <m/>
    <m/>
    <n v="0"/>
  </r>
  <r>
    <x v="132"/>
    <x v="10"/>
    <n v="1"/>
    <n v="0"/>
    <n v="1"/>
    <n v="0"/>
    <n v="6"/>
    <n v="5"/>
    <n v="4"/>
    <x v="8"/>
    <n v="90"/>
    <n v="90"/>
    <n v="120"/>
    <n v="120"/>
    <x v="8"/>
    <m/>
    <m/>
    <m/>
    <n v="0"/>
  </r>
  <r>
    <x v="132"/>
    <x v="10"/>
    <n v="1"/>
    <n v="0"/>
    <n v="1"/>
    <n v="0"/>
    <n v="7"/>
    <n v="5.5"/>
    <n v="3"/>
    <x v="6"/>
    <n v="100"/>
    <n v="100"/>
    <n v="180"/>
    <n v="180"/>
    <x v="8"/>
    <m/>
    <m/>
    <m/>
    <n v="0"/>
  </r>
  <r>
    <x v="132"/>
    <x v="10"/>
    <n v="1"/>
    <n v="0"/>
    <n v="1"/>
    <n v="0"/>
    <n v="7"/>
    <n v="6.5"/>
    <n v="2"/>
    <x v="7"/>
    <n v="110"/>
    <n v="110"/>
    <n v="180"/>
    <n v="180"/>
    <x v="8"/>
    <m/>
    <m/>
    <m/>
    <n v="0"/>
  </r>
  <r>
    <x v="132"/>
    <x v="10"/>
    <n v="1"/>
    <n v="0"/>
    <n v="1"/>
    <n v="0"/>
    <n v="7.5"/>
    <n v="7"/>
    <n v="1"/>
    <x v="9"/>
    <n v="120"/>
    <n v="120"/>
    <n v="180"/>
    <n v="180"/>
    <x v="8"/>
    <m/>
    <m/>
    <m/>
    <n v="0"/>
  </r>
  <r>
    <x v="132"/>
    <x v="10"/>
    <n v="1"/>
    <n v="0"/>
    <n v="1"/>
    <n v="0"/>
    <n v="7.5"/>
    <n v="7"/>
    <n v="3"/>
    <x v="6"/>
    <n v="115"/>
    <n v="115"/>
    <n v="180"/>
    <n v="180"/>
    <x v="8"/>
    <m/>
    <m/>
    <m/>
    <n v="0"/>
  </r>
  <r>
    <x v="132"/>
    <x v="10"/>
    <n v="1"/>
    <n v="0"/>
    <n v="1"/>
    <n v="0"/>
    <n v="6"/>
    <n v="5.5"/>
    <n v="3"/>
    <x v="6"/>
    <n v="97.5"/>
    <n v="97.5"/>
    <n v="120"/>
    <n v="120"/>
    <x v="8"/>
    <m/>
    <m/>
    <m/>
    <n v="0"/>
  </r>
  <r>
    <x v="132"/>
    <x v="10"/>
    <n v="1"/>
    <n v="0"/>
    <n v="1"/>
    <n v="0"/>
    <n v="6.5"/>
    <n v="6"/>
    <n v="3"/>
    <x v="6"/>
    <n v="97.5"/>
    <n v="97.5"/>
    <n v="300"/>
    <n v="300"/>
    <x v="8"/>
    <m/>
    <m/>
    <m/>
    <n v="0"/>
  </r>
  <r>
    <x v="132"/>
    <x v="11"/>
    <n v="1"/>
    <n v="0"/>
    <n v="1"/>
    <n v="0"/>
    <n v="6"/>
    <n v="6"/>
    <m/>
    <x v="2"/>
    <m/>
    <n v="29"/>
    <n v="90"/>
    <n v="90"/>
    <x v="8"/>
    <s v="Unilatéral"/>
    <m/>
    <m/>
    <n v="0"/>
  </r>
  <r>
    <x v="132"/>
    <x v="11"/>
    <n v="1"/>
    <n v="0"/>
    <n v="1"/>
    <n v="0"/>
    <n v="7"/>
    <n v="7"/>
    <m/>
    <x v="2"/>
    <m/>
    <n v="29"/>
    <n v="90"/>
    <n v="90"/>
    <x v="8"/>
    <s v="Unilatéral"/>
    <m/>
    <m/>
    <n v="0"/>
  </r>
  <r>
    <x v="132"/>
    <x v="11"/>
    <n v="1"/>
    <n v="0"/>
    <n v="1"/>
    <n v="0"/>
    <n v="8"/>
    <n v="8"/>
    <m/>
    <x v="1"/>
    <m/>
    <n v="70"/>
    <n v="120"/>
    <n v="120"/>
    <x v="8"/>
    <m/>
    <m/>
    <m/>
    <n v="0"/>
  </r>
  <r>
    <x v="132"/>
    <x v="18"/>
    <n v="1"/>
    <n v="0"/>
    <n v="1"/>
    <n v="0"/>
    <n v="6"/>
    <n v="6"/>
    <m/>
    <x v="1"/>
    <m/>
    <n v="18"/>
    <n v="90"/>
    <n v="90"/>
    <x v="8"/>
    <s v="Unilatéral"/>
    <m/>
    <m/>
    <n v="0"/>
  </r>
  <r>
    <x v="132"/>
    <x v="18"/>
    <n v="1"/>
    <n v="0"/>
    <n v="1"/>
    <n v="0"/>
    <n v="7"/>
    <n v="7"/>
    <m/>
    <x v="1"/>
    <m/>
    <n v="18"/>
    <n v="90"/>
    <n v="90"/>
    <x v="8"/>
    <s v="Unilatéral"/>
    <m/>
    <m/>
    <n v="0"/>
  </r>
  <r>
    <x v="132"/>
    <x v="18"/>
    <n v="1"/>
    <n v="0"/>
    <n v="1"/>
    <n v="0"/>
    <n v="8"/>
    <n v="8"/>
    <m/>
    <x v="14"/>
    <m/>
    <n v="0"/>
    <n v="120"/>
    <n v="120"/>
    <x v="8"/>
    <m/>
    <m/>
    <m/>
    <n v="0"/>
  </r>
  <r>
    <x v="132"/>
    <x v="38"/>
    <n v="1"/>
    <n v="0"/>
    <n v="1"/>
    <n v="0"/>
    <n v="7"/>
    <n v="7"/>
    <m/>
    <x v="2"/>
    <m/>
    <n v="43"/>
    <n v="10"/>
    <n v="10"/>
    <x v="8"/>
    <s v="SUPER7"/>
    <m/>
    <m/>
    <n v="0"/>
  </r>
  <r>
    <x v="132"/>
    <x v="39"/>
    <n v="1"/>
    <n v="0"/>
    <n v="1"/>
    <n v="0"/>
    <n v="7"/>
    <n v="7"/>
    <m/>
    <x v="0"/>
    <m/>
    <n v="77"/>
    <n v="90"/>
    <n v="90"/>
    <x v="8"/>
    <s v="SUPER7"/>
    <m/>
    <m/>
    <n v="0"/>
  </r>
  <r>
    <x v="132"/>
    <x v="38"/>
    <n v="1"/>
    <n v="0"/>
    <n v="1"/>
    <n v="0"/>
    <n v="7"/>
    <n v="7"/>
    <m/>
    <x v="2"/>
    <m/>
    <n v="50"/>
    <n v="10"/>
    <n v="10"/>
    <x v="8"/>
    <s v="SUPER7"/>
    <m/>
    <m/>
    <n v="0"/>
  </r>
  <r>
    <x v="132"/>
    <x v="39"/>
    <n v="1"/>
    <n v="0"/>
    <n v="1"/>
    <n v="0"/>
    <n v="7"/>
    <n v="7"/>
    <m/>
    <x v="0"/>
    <m/>
    <n v="84"/>
    <n v="90"/>
    <n v="90"/>
    <x v="8"/>
    <s v="SUPER7"/>
    <m/>
    <m/>
    <n v="0"/>
  </r>
  <r>
    <x v="132"/>
    <x v="38"/>
    <n v="1"/>
    <n v="0"/>
    <n v="1"/>
    <n v="0"/>
    <n v="8"/>
    <n v="8"/>
    <m/>
    <x v="2"/>
    <m/>
    <n v="50"/>
    <n v="10"/>
    <n v="10"/>
    <x v="8"/>
    <s v="SUPER7"/>
    <m/>
    <m/>
    <n v="0"/>
  </r>
  <r>
    <x v="132"/>
    <x v="39"/>
    <n v="1"/>
    <n v="0"/>
    <n v="1"/>
    <n v="0"/>
    <n v="8"/>
    <n v="8"/>
    <m/>
    <x v="2"/>
    <m/>
    <n v="90"/>
    <n v="120"/>
    <n v="120"/>
    <x v="8"/>
    <s v="SUPER7"/>
    <m/>
    <m/>
    <n v="0"/>
  </r>
  <r>
    <x v="132"/>
    <x v="32"/>
    <n v="1"/>
    <n v="0"/>
    <n v="1"/>
    <n v="0"/>
    <n v="7"/>
    <n v="7"/>
    <m/>
    <x v="2"/>
    <m/>
    <n v="45"/>
    <n v="120"/>
    <n v="120"/>
    <x v="8"/>
    <m/>
    <m/>
    <m/>
    <n v="0"/>
  </r>
  <r>
    <x v="132"/>
    <x v="32"/>
    <n v="1"/>
    <n v="0"/>
    <n v="1"/>
    <n v="0"/>
    <n v="8"/>
    <n v="8"/>
    <m/>
    <x v="2"/>
    <m/>
    <n v="52"/>
    <n v="120"/>
    <n v="120"/>
    <x v="8"/>
    <m/>
    <m/>
    <m/>
    <n v="0"/>
  </r>
  <r>
    <x v="132"/>
    <x v="32"/>
    <n v="1"/>
    <n v="0"/>
    <n v="1"/>
    <n v="0"/>
    <n v="8"/>
    <n v="8"/>
    <m/>
    <x v="1"/>
    <m/>
    <n v="54.3"/>
    <n v="1"/>
    <n v="1"/>
    <x v="8"/>
    <m/>
    <m/>
    <m/>
    <n v="0"/>
  </r>
  <r>
    <x v="133"/>
    <x v="0"/>
    <n v="1"/>
    <n v="0"/>
    <n v="1"/>
    <n v="0"/>
    <n v="5"/>
    <n v="5"/>
    <n v="4"/>
    <x v="8"/>
    <n v="25"/>
    <n v="25"/>
    <n v="90"/>
    <n v="90"/>
    <x v="8"/>
    <m/>
    <m/>
    <m/>
    <n v="0"/>
  </r>
  <r>
    <x v="133"/>
    <x v="0"/>
    <n v="1"/>
    <n v="0"/>
    <n v="1"/>
    <n v="0"/>
    <n v="5"/>
    <n v="5"/>
    <n v="4"/>
    <x v="8"/>
    <n v="35"/>
    <n v="35"/>
    <n v="90"/>
    <n v="90"/>
    <x v="8"/>
    <m/>
    <m/>
    <m/>
    <n v="0"/>
  </r>
  <r>
    <x v="133"/>
    <x v="0"/>
    <n v="1"/>
    <n v="0"/>
    <n v="1"/>
    <n v="0"/>
    <n v="5"/>
    <n v="5"/>
    <n v="4"/>
    <x v="8"/>
    <n v="45"/>
    <n v="45"/>
    <n v="120"/>
    <n v="120"/>
    <x v="8"/>
    <m/>
    <m/>
    <m/>
    <n v="0"/>
  </r>
  <r>
    <x v="133"/>
    <x v="0"/>
    <n v="1"/>
    <n v="0"/>
    <n v="1"/>
    <n v="0"/>
    <n v="6"/>
    <n v="5.5"/>
    <n v="4"/>
    <x v="8"/>
    <n v="50"/>
    <n v="50"/>
    <n v="180"/>
    <n v="180"/>
    <x v="8"/>
    <m/>
    <m/>
    <m/>
    <n v="0"/>
  </r>
  <r>
    <x v="133"/>
    <x v="0"/>
    <n v="1"/>
    <n v="0"/>
    <n v="1"/>
    <n v="0"/>
    <n v="6.5"/>
    <n v="7"/>
    <n v="4"/>
    <x v="8"/>
    <n v="55"/>
    <n v="55"/>
    <n v="180"/>
    <n v="180"/>
    <x v="8"/>
    <m/>
    <m/>
    <m/>
    <n v="0"/>
  </r>
  <r>
    <x v="133"/>
    <x v="0"/>
    <n v="1"/>
    <n v="0"/>
    <n v="1"/>
    <n v="0"/>
    <n v="7"/>
    <n v="7.5"/>
    <n v="4"/>
    <x v="8"/>
    <n v="57.5"/>
    <n v="57.5"/>
    <n v="180"/>
    <n v="180"/>
    <x v="8"/>
    <m/>
    <m/>
    <m/>
    <n v="0"/>
  </r>
  <r>
    <x v="133"/>
    <x v="4"/>
    <n v="1"/>
    <n v="0"/>
    <n v="1"/>
    <n v="0"/>
    <n v="6"/>
    <n v="5"/>
    <n v="6"/>
    <x v="5"/>
    <n v="65"/>
    <n v="70"/>
    <n v="90"/>
    <n v="90"/>
    <x v="8"/>
    <s v="RDL"/>
    <m/>
    <m/>
    <n v="0"/>
  </r>
  <r>
    <x v="133"/>
    <x v="4"/>
    <n v="1"/>
    <n v="0"/>
    <n v="1"/>
    <n v="0"/>
    <n v="6"/>
    <n v="6"/>
    <n v="5"/>
    <x v="3"/>
    <n v="85"/>
    <n v="85"/>
    <n v="90"/>
    <n v="90"/>
    <x v="8"/>
    <s v="RDL"/>
    <m/>
    <m/>
    <n v="0"/>
  </r>
  <r>
    <x v="133"/>
    <x v="4"/>
    <n v="1"/>
    <n v="0"/>
    <n v="1"/>
    <n v="0"/>
    <n v="6.5"/>
    <n v="6.5"/>
    <n v="4"/>
    <x v="8"/>
    <n v="95"/>
    <n v="95"/>
    <n v="120"/>
    <n v="120"/>
    <x v="8"/>
    <s v="RDL"/>
    <m/>
    <m/>
    <n v="0"/>
  </r>
  <r>
    <x v="133"/>
    <x v="4"/>
    <n v="1"/>
    <n v="0"/>
    <n v="1"/>
    <n v="0"/>
    <n v="7"/>
    <n v="7"/>
    <n v="4"/>
    <x v="8"/>
    <n v="105"/>
    <n v="105"/>
    <n v="120"/>
    <n v="120"/>
    <x v="8"/>
    <s v="RDL"/>
    <m/>
    <m/>
    <n v="0"/>
  </r>
  <r>
    <x v="133"/>
    <x v="4"/>
    <n v="1"/>
    <n v="0"/>
    <n v="1"/>
    <n v="0"/>
    <n v="8"/>
    <n v="10"/>
    <n v="4"/>
    <x v="6"/>
    <n v="115"/>
    <n v="115"/>
    <n v="180"/>
    <n v="180"/>
    <x v="8"/>
    <s v="RDL"/>
    <m/>
    <m/>
    <n v="0"/>
  </r>
  <r>
    <x v="133"/>
    <x v="40"/>
    <n v="1"/>
    <n v="0"/>
    <n v="1"/>
    <n v="0"/>
    <n v="7"/>
    <n v="7"/>
    <m/>
    <x v="2"/>
    <m/>
    <n v="14"/>
    <n v="10"/>
    <n v="10"/>
    <x v="8"/>
    <s v="SUPER7"/>
    <m/>
    <m/>
    <n v="0"/>
  </r>
  <r>
    <x v="133"/>
    <x v="41"/>
    <n v="1"/>
    <n v="0"/>
    <n v="1"/>
    <n v="0"/>
    <n v="7"/>
    <n v="7"/>
    <m/>
    <x v="1"/>
    <m/>
    <n v="14"/>
    <n v="90"/>
    <n v="90"/>
    <x v="8"/>
    <s v="SUPER7"/>
    <m/>
    <m/>
    <n v="0"/>
  </r>
  <r>
    <x v="133"/>
    <x v="40"/>
    <n v="1"/>
    <n v="0"/>
    <n v="1"/>
    <n v="0"/>
    <n v="8"/>
    <n v="8"/>
    <m/>
    <x v="1"/>
    <m/>
    <n v="16.3"/>
    <n v="10"/>
    <n v="10"/>
    <x v="8"/>
    <s v="SUPER7"/>
    <m/>
    <m/>
    <n v="0"/>
  </r>
  <r>
    <x v="133"/>
    <x v="41"/>
    <n v="1"/>
    <n v="0"/>
    <n v="1"/>
    <n v="0"/>
    <n v="8"/>
    <n v="8"/>
    <m/>
    <x v="2"/>
    <m/>
    <n v="11.3"/>
    <n v="120"/>
    <n v="120"/>
    <x v="8"/>
    <s v="SUPER7"/>
    <m/>
    <m/>
    <n v="0"/>
  </r>
  <r>
    <x v="133"/>
    <x v="36"/>
    <n v="1"/>
    <n v="0"/>
    <n v="1"/>
    <n v="0"/>
    <n v="7"/>
    <n v="7"/>
    <m/>
    <x v="1"/>
    <m/>
    <n v="59"/>
    <n v="10"/>
    <n v="10"/>
    <x v="8"/>
    <s v="SUPER7"/>
    <m/>
    <m/>
    <n v="0"/>
  </r>
  <r>
    <x v="133"/>
    <x v="37"/>
    <n v="1"/>
    <n v="0"/>
    <n v="1"/>
    <n v="0"/>
    <n v="7"/>
    <n v="7"/>
    <m/>
    <x v="1"/>
    <m/>
    <n v="59"/>
    <n v="90"/>
    <n v="90"/>
    <x v="8"/>
    <s v="SUPER7"/>
    <m/>
    <m/>
    <n v="0"/>
  </r>
  <r>
    <x v="133"/>
    <x v="36"/>
    <n v="1"/>
    <n v="0"/>
    <n v="1"/>
    <n v="0"/>
    <n v="7"/>
    <n v="7"/>
    <m/>
    <x v="1"/>
    <m/>
    <n v="59"/>
    <n v="10"/>
    <n v="10"/>
    <x v="8"/>
    <s v="SUPER7"/>
    <m/>
    <m/>
    <n v="0"/>
  </r>
  <r>
    <x v="133"/>
    <x v="37"/>
    <n v="1"/>
    <n v="0"/>
    <n v="1"/>
    <n v="0"/>
    <n v="7"/>
    <n v="7"/>
    <m/>
    <x v="1"/>
    <m/>
    <n v="59"/>
    <n v="90"/>
    <n v="90"/>
    <x v="8"/>
    <s v="SUPER7"/>
    <m/>
    <m/>
    <n v="0"/>
  </r>
  <r>
    <x v="133"/>
    <x v="36"/>
    <n v="1"/>
    <n v="0"/>
    <n v="1"/>
    <n v="0"/>
    <n v="8"/>
    <n v="8"/>
    <m/>
    <x v="1"/>
    <m/>
    <n v="59"/>
    <n v="10"/>
    <n v="10"/>
    <x v="8"/>
    <s v="SUPER7"/>
    <m/>
    <m/>
    <n v="0"/>
  </r>
  <r>
    <x v="133"/>
    <x v="37"/>
    <n v="1"/>
    <n v="0"/>
    <n v="1"/>
    <n v="0"/>
    <n v="8"/>
    <n v="8"/>
    <m/>
    <x v="1"/>
    <m/>
    <n v="59"/>
    <n v="120"/>
    <n v="120"/>
    <x v="8"/>
    <s v="SUPER7"/>
    <m/>
    <m/>
    <n v="0"/>
  </r>
  <r>
    <x v="133"/>
    <x v="1"/>
    <n v="1"/>
    <n v="0"/>
    <n v="1"/>
    <n v="0"/>
    <n v="7"/>
    <n v="7"/>
    <m/>
    <x v="2"/>
    <m/>
    <n v="45"/>
    <n v="90"/>
    <n v="90"/>
    <x v="8"/>
    <m/>
    <m/>
    <m/>
    <n v="0"/>
  </r>
  <r>
    <x v="133"/>
    <x v="1"/>
    <n v="1"/>
    <n v="0"/>
    <n v="1"/>
    <n v="0"/>
    <n v="8"/>
    <n v="8"/>
    <m/>
    <x v="1"/>
    <m/>
    <n v="52"/>
    <n v="90"/>
    <n v="90"/>
    <x v="8"/>
    <m/>
    <m/>
    <m/>
    <n v="0"/>
  </r>
  <r>
    <x v="133"/>
    <x v="1"/>
    <n v="1"/>
    <n v="0"/>
    <n v="1"/>
    <n v="0"/>
    <n v="8"/>
    <n v="8"/>
    <m/>
    <x v="1"/>
    <m/>
    <n v="52"/>
    <n v="1"/>
    <n v="1"/>
    <x v="8"/>
    <m/>
    <m/>
    <m/>
    <n v="0"/>
  </r>
  <r>
    <x v="134"/>
    <x v="4"/>
    <n v="1"/>
    <n v="0"/>
    <n v="1"/>
    <n v="0"/>
    <n v="5"/>
    <n v="5"/>
    <n v="5"/>
    <x v="3"/>
    <n v="70"/>
    <n v="70"/>
    <n v="90"/>
    <n v="90"/>
    <x v="8"/>
    <m/>
    <m/>
    <m/>
    <n v="0"/>
  </r>
  <r>
    <x v="134"/>
    <x v="4"/>
    <n v="1"/>
    <n v="0"/>
    <n v="1"/>
    <n v="0"/>
    <n v="6"/>
    <n v="5"/>
    <n v="4"/>
    <x v="8"/>
    <n v="100"/>
    <n v="100"/>
    <n v="120"/>
    <n v="120"/>
    <x v="8"/>
    <m/>
    <m/>
    <m/>
    <n v="0"/>
  </r>
  <r>
    <x v="134"/>
    <x v="4"/>
    <n v="1"/>
    <n v="0"/>
    <n v="1"/>
    <n v="0"/>
    <n v="6.5"/>
    <n v="5"/>
    <n v="3"/>
    <x v="6"/>
    <n v="115"/>
    <n v="115"/>
    <n v="180"/>
    <n v="180"/>
    <x v="8"/>
    <m/>
    <m/>
    <m/>
    <n v="0"/>
  </r>
  <r>
    <x v="134"/>
    <x v="4"/>
    <n v="1"/>
    <n v="0"/>
    <n v="1"/>
    <n v="0"/>
    <n v="7.5"/>
    <n v="5.5"/>
    <n v="2"/>
    <x v="7"/>
    <n v="125"/>
    <n v="125"/>
    <n v="300"/>
    <n v="300"/>
    <x v="8"/>
    <m/>
    <m/>
    <m/>
    <n v="0"/>
  </r>
  <r>
    <x v="134"/>
    <x v="4"/>
    <n v="1"/>
    <n v="0"/>
    <n v="1"/>
    <n v="0"/>
    <n v="7.5"/>
    <n v="6"/>
    <n v="1"/>
    <x v="9"/>
    <n v="135"/>
    <n v="135"/>
    <n v="300"/>
    <n v="300"/>
    <x v="8"/>
    <m/>
    <m/>
    <m/>
    <n v="0"/>
  </r>
  <r>
    <x v="134"/>
    <x v="4"/>
    <n v="1"/>
    <n v="0"/>
    <n v="1"/>
    <n v="0"/>
    <n v="8"/>
    <n v="5"/>
    <n v="4"/>
    <x v="8"/>
    <n v="120"/>
    <n v="120"/>
    <n v="300"/>
    <n v="300"/>
    <x v="8"/>
    <m/>
    <m/>
    <m/>
    <n v="0"/>
  </r>
  <r>
    <x v="134"/>
    <x v="4"/>
    <n v="1"/>
    <n v="0"/>
    <n v="1"/>
    <n v="0"/>
    <n v="7"/>
    <n v="5"/>
    <n v="4"/>
    <x v="8"/>
    <n v="100"/>
    <n v="100"/>
    <n v="300"/>
    <n v="300"/>
    <x v="8"/>
    <m/>
    <m/>
    <m/>
    <n v="0"/>
  </r>
  <r>
    <x v="134"/>
    <x v="31"/>
    <n v="1"/>
    <n v="0"/>
    <n v="1"/>
    <n v="0"/>
    <n v="6"/>
    <n v="6"/>
    <n v="10"/>
    <x v="2"/>
    <m/>
    <n v="14"/>
    <n v="120"/>
    <n v="120"/>
    <x v="8"/>
    <m/>
    <m/>
    <m/>
    <n v="0"/>
  </r>
  <r>
    <x v="134"/>
    <x v="31"/>
    <n v="1"/>
    <n v="0"/>
    <n v="1"/>
    <n v="0"/>
    <n v="7"/>
    <n v="7"/>
    <n v="8"/>
    <x v="1"/>
    <m/>
    <n v="16"/>
    <n v="120"/>
    <n v="120"/>
    <x v="8"/>
    <m/>
    <m/>
    <m/>
    <n v="0"/>
  </r>
  <r>
    <x v="134"/>
    <x v="31"/>
    <n v="1"/>
    <n v="0"/>
    <n v="1"/>
    <n v="0"/>
    <n v="8"/>
    <n v="8"/>
    <n v="6"/>
    <x v="5"/>
    <m/>
    <n v="18"/>
    <n v="120"/>
    <n v="120"/>
    <x v="8"/>
    <m/>
    <m/>
    <m/>
    <n v="0"/>
  </r>
  <r>
    <x v="134"/>
    <x v="31"/>
    <n v="1"/>
    <n v="0"/>
    <n v="1"/>
    <n v="0"/>
    <n v="9"/>
    <n v="8"/>
    <n v="6"/>
    <x v="5"/>
    <m/>
    <n v="20"/>
    <n v="120"/>
    <n v="120"/>
    <x v="8"/>
    <m/>
    <m/>
    <m/>
    <n v="0"/>
  </r>
  <r>
    <x v="134"/>
    <x v="7"/>
    <n v="1"/>
    <n v="0"/>
    <n v="1"/>
    <n v="0"/>
    <n v="7"/>
    <n v="6"/>
    <n v="8"/>
    <x v="1"/>
    <m/>
    <n v="20"/>
    <n v="120"/>
    <n v="120"/>
    <x v="8"/>
    <m/>
    <m/>
    <m/>
    <n v="0"/>
  </r>
  <r>
    <x v="134"/>
    <x v="7"/>
    <n v="1"/>
    <n v="0"/>
    <n v="1"/>
    <n v="0"/>
    <n v="7"/>
    <n v="7"/>
    <n v="8"/>
    <x v="1"/>
    <m/>
    <n v="22"/>
    <n v="120"/>
    <n v="120"/>
    <x v="8"/>
    <m/>
    <m/>
    <m/>
    <n v="0"/>
  </r>
  <r>
    <x v="134"/>
    <x v="7"/>
    <n v="1"/>
    <n v="0"/>
    <n v="1"/>
    <n v="0"/>
    <n v="8"/>
    <n v="8"/>
    <n v="8"/>
    <x v="1"/>
    <m/>
    <n v="24"/>
    <n v="120"/>
    <n v="120"/>
    <x v="8"/>
    <m/>
    <m/>
    <m/>
    <n v="0"/>
  </r>
  <r>
    <x v="134"/>
    <x v="42"/>
    <n v="1"/>
    <n v="0"/>
    <n v="1"/>
    <n v="0"/>
    <n v="7"/>
    <n v="7"/>
    <m/>
    <x v="2"/>
    <m/>
    <n v="6"/>
    <n v="120"/>
    <n v="120"/>
    <x v="8"/>
    <m/>
    <m/>
    <m/>
    <n v="0"/>
  </r>
  <r>
    <x v="134"/>
    <x v="42"/>
    <n v="1"/>
    <n v="0"/>
    <n v="1"/>
    <n v="0"/>
    <n v="7"/>
    <n v="7"/>
    <m/>
    <x v="1"/>
    <m/>
    <n v="8"/>
    <n v="120"/>
    <n v="120"/>
    <x v="8"/>
    <m/>
    <m/>
    <m/>
    <n v="0"/>
  </r>
  <r>
    <x v="134"/>
    <x v="42"/>
    <n v="1"/>
    <n v="0"/>
    <n v="1"/>
    <n v="0"/>
    <n v="8"/>
    <n v="8"/>
    <m/>
    <x v="1"/>
    <m/>
    <n v="8"/>
    <n v="1"/>
    <n v="1"/>
    <x v="8"/>
    <m/>
    <m/>
    <m/>
    <n v="0"/>
  </r>
  <r>
    <x v="135"/>
    <x v="10"/>
    <n v="2"/>
    <n v="1"/>
    <n v="2"/>
    <n v="0"/>
    <n v="5"/>
    <n v="5"/>
    <n v="2"/>
    <x v="7"/>
    <n v="60"/>
    <n v="60"/>
    <n v="90"/>
    <n v="90"/>
    <x v="8"/>
    <s v="Pausé / TEMPO"/>
    <m/>
    <m/>
    <n v="0"/>
  </r>
  <r>
    <x v="135"/>
    <x v="10"/>
    <n v="2"/>
    <n v="1"/>
    <n v="2"/>
    <n v="0"/>
    <n v="5"/>
    <n v="5"/>
    <n v="2"/>
    <x v="7"/>
    <n v="80"/>
    <n v="80"/>
    <n v="120"/>
    <n v="120"/>
    <x v="8"/>
    <s v="Pausé / TEMPO"/>
    <m/>
    <m/>
    <n v="0"/>
  </r>
  <r>
    <x v="135"/>
    <x v="10"/>
    <n v="2"/>
    <n v="1"/>
    <n v="2"/>
    <n v="0"/>
    <n v="7"/>
    <n v="6"/>
    <n v="2"/>
    <x v="7"/>
    <n v="100"/>
    <n v="100"/>
    <n v="120"/>
    <n v="120"/>
    <x v="8"/>
    <s v="Pausé / TEMPO"/>
    <m/>
    <m/>
    <n v="0"/>
  </r>
  <r>
    <x v="135"/>
    <x v="10"/>
    <n v="2"/>
    <n v="1"/>
    <n v="2"/>
    <n v="0"/>
    <n v="7.5"/>
    <n v="7"/>
    <n v="2"/>
    <x v="7"/>
    <n v="110"/>
    <n v="110"/>
    <n v="180"/>
    <n v="180"/>
    <x v="8"/>
    <s v="Pausé / TEMPO"/>
    <m/>
    <m/>
    <n v="0"/>
  </r>
  <r>
    <x v="135"/>
    <x v="10"/>
    <n v="2"/>
    <n v="1"/>
    <n v="2"/>
    <n v="0"/>
    <n v="8"/>
    <n v="7.5"/>
    <n v="2"/>
    <x v="7"/>
    <n v="115"/>
    <n v="115"/>
    <n v="300"/>
    <n v="300"/>
    <x v="8"/>
    <s v="Pausé / TEMPO"/>
    <m/>
    <m/>
    <n v="0"/>
  </r>
  <r>
    <x v="135"/>
    <x v="0"/>
    <n v="1"/>
    <n v="0"/>
    <n v="1"/>
    <n v="0"/>
    <n v="5"/>
    <n v="5"/>
    <n v="5"/>
    <x v="3"/>
    <n v="30"/>
    <n v="30"/>
    <n v="90"/>
    <n v="90"/>
    <x v="8"/>
    <m/>
    <m/>
    <m/>
    <n v="0"/>
  </r>
  <r>
    <x v="135"/>
    <x v="0"/>
    <n v="1"/>
    <n v="0"/>
    <n v="1"/>
    <n v="0"/>
    <n v="5"/>
    <n v="5"/>
    <n v="4"/>
    <x v="8"/>
    <n v="40"/>
    <n v="40"/>
    <n v="120"/>
    <n v="120"/>
    <x v="8"/>
    <m/>
    <m/>
    <m/>
    <n v="0"/>
  </r>
  <r>
    <x v="135"/>
    <x v="0"/>
    <n v="1"/>
    <n v="0"/>
    <n v="1"/>
    <n v="0"/>
    <n v="6"/>
    <n v="5"/>
    <n v="3"/>
    <x v="6"/>
    <n v="50"/>
    <n v="50"/>
    <n v="120"/>
    <n v="120"/>
    <x v="8"/>
    <m/>
    <m/>
    <m/>
    <n v="0"/>
  </r>
  <r>
    <x v="135"/>
    <x v="0"/>
    <n v="1"/>
    <n v="0"/>
    <n v="1"/>
    <n v="0"/>
    <n v="6"/>
    <n v="6"/>
    <n v="2"/>
    <x v="7"/>
    <n v="55"/>
    <n v="60"/>
    <n v="180"/>
    <n v="180"/>
    <x v="8"/>
    <m/>
    <m/>
    <m/>
    <n v="0"/>
  </r>
  <r>
    <x v="135"/>
    <x v="0"/>
    <n v="1"/>
    <n v="0"/>
    <n v="1"/>
    <n v="0"/>
    <n v="8"/>
    <n v="8"/>
    <n v="1"/>
    <x v="9"/>
    <n v="70"/>
    <n v="70"/>
    <n v="180"/>
    <n v="180"/>
    <x v="8"/>
    <m/>
    <m/>
    <m/>
    <n v="0"/>
  </r>
  <r>
    <x v="135"/>
    <x v="0"/>
    <n v="1"/>
    <n v="0"/>
    <n v="1"/>
    <n v="0"/>
    <n v="7"/>
    <n v="6.5"/>
    <n v="3"/>
    <x v="6"/>
    <n v="62.5"/>
    <n v="62.5"/>
    <n v="300"/>
    <n v="300"/>
    <x v="8"/>
    <m/>
    <m/>
    <m/>
    <n v="0"/>
  </r>
  <r>
    <x v="135"/>
    <x v="44"/>
    <n v="1"/>
    <n v="0"/>
    <n v="1"/>
    <n v="0"/>
    <n v="6"/>
    <n v="6"/>
    <m/>
    <x v="1"/>
    <m/>
    <n v="8"/>
    <n v="120"/>
    <n v="120"/>
    <x v="8"/>
    <m/>
    <m/>
    <m/>
    <n v="0"/>
  </r>
  <r>
    <x v="135"/>
    <x v="44"/>
    <n v="1"/>
    <n v="0"/>
    <n v="1"/>
    <n v="0"/>
    <n v="7"/>
    <n v="7"/>
    <m/>
    <x v="1"/>
    <m/>
    <n v="8"/>
    <n v="120"/>
    <n v="120"/>
    <x v="8"/>
    <m/>
    <m/>
    <m/>
    <n v="0"/>
  </r>
  <r>
    <x v="135"/>
    <x v="44"/>
    <n v="1"/>
    <n v="0"/>
    <n v="1"/>
    <n v="0"/>
    <n v="7"/>
    <n v="7"/>
    <m/>
    <x v="1"/>
    <m/>
    <n v="8"/>
    <n v="120"/>
    <n v="120"/>
    <x v="8"/>
    <m/>
    <m/>
    <m/>
    <n v="0"/>
  </r>
  <r>
    <x v="135"/>
    <x v="19"/>
    <n v="1"/>
    <n v="0"/>
    <n v="1"/>
    <n v="0"/>
    <n v="6"/>
    <n v="6"/>
    <m/>
    <x v="1"/>
    <m/>
    <n v="20"/>
    <n v="120"/>
    <n v="120"/>
    <x v="8"/>
    <m/>
    <m/>
    <m/>
    <n v="0"/>
  </r>
  <r>
    <x v="135"/>
    <x v="19"/>
    <n v="1"/>
    <n v="0"/>
    <n v="1"/>
    <n v="0"/>
    <n v="7"/>
    <n v="7"/>
    <m/>
    <x v="1"/>
    <m/>
    <n v="25"/>
    <n v="120"/>
    <n v="120"/>
    <x v="8"/>
    <m/>
    <m/>
    <m/>
    <n v="0"/>
  </r>
  <r>
    <x v="135"/>
    <x v="19"/>
    <n v="1"/>
    <n v="0"/>
    <n v="1"/>
    <n v="0"/>
    <n v="8"/>
    <n v="8"/>
    <m/>
    <x v="5"/>
    <m/>
    <n v="30"/>
    <n v="1"/>
    <n v="1"/>
    <x v="8"/>
    <m/>
    <m/>
    <m/>
    <n v="0"/>
  </r>
  <r>
    <x v="136"/>
    <x v="10"/>
    <n v="1"/>
    <n v="0"/>
    <n v="1"/>
    <n v="0"/>
    <n v="5"/>
    <n v="5"/>
    <n v="5"/>
    <x v="3"/>
    <n v="70"/>
    <n v="70"/>
    <n v="90"/>
    <n v="90"/>
    <x v="8"/>
    <m/>
    <m/>
    <m/>
    <n v="0"/>
  </r>
  <r>
    <x v="136"/>
    <x v="10"/>
    <n v="1"/>
    <n v="0"/>
    <n v="1"/>
    <n v="0"/>
    <n v="6.5"/>
    <n v="8"/>
    <n v="4"/>
    <x v="8"/>
    <n v="105"/>
    <n v="105"/>
    <n v="120"/>
    <n v="120"/>
    <x v="8"/>
    <m/>
    <m/>
    <m/>
    <n v="0"/>
  </r>
  <r>
    <x v="136"/>
    <x v="10"/>
    <n v="1"/>
    <n v="0"/>
    <n v="1"/>
    <n v="0"/>
    <n v="7.5"/>
    <n v="8"/>
    <n v="3"/>
    <x v="6"/>
    <n v="115"/>
    <n v="115"/>
    <n v="180"/>
    <n v="180"/>
    <x v="8"/>
    <m/>
    <m/>
    <m/>
    <n v="0"/>
  </r>
  <r>
    <x v="136"/>
    <x v="10"/>
    <n v="1"/>
    <n v="0"/>
    <n v="1"/>
    <n v="0"/>
    <n v="8.5"/>
    <n v="8.5"/>
    <n v="2"/>
    <x v="7"/>
    <n v="125"/>
    <n v="125"/>
    <n v="300"/>
    <n v="300"/>
    <x v="8"/>
    <m/>
    <m/>
    <m/>
    <n v="0"/>
  </r>
  <r>
    <x v="136"/>
    <x v="10"/>
    <n v="1"/>
    <n v="0"/>
    <n v="1"/>
    <n v="0"/>
    <n v="9"/>
    <n v="9"/>
    <n v="1"/>
    <x v="9"/>
    <n v="135"/>
    <n v="135"/>
    <n v="300"/>
    <n v="300"/>
    <x v="8"/>
    <m/>
    <m/>
    <m/>
    <n v="0"/>
  </r>
  <r>
    <x v="136"/>
    <x v="10"/>
    <n v="1"/>
    <n v="0"/>
    <n v="1"/>
    <n v="0"/>
    <n v="9.5"/>
    <n v="9.5"/>
    <n v="3"/>
    <x v="6"/>
    <n v="132.5"/>
    <n v="132.5"/>
    <n v="300"/>
    <n v="300"/>
    <x v="8"/>
    <m/>
    <m/>
    <m/>
    <n v="0"/>
  </r>
  <r>
    <x v="136"/>
    <x v="10"/>
    <n v="1"/>
    <n v="0"/>
    <n v="1"/>
    <n v="0"/>
    <n v="7"/>
    <n v="7"/>
    <n v="3"/>
    <x v="6"/>
    <n v="110"/>
    <n v="110"/>
    <n v="300"/>
    <n v="300"/>
    <x v="8"/>
    <m/>
    <m/>
    <m/>
    <n v="0"/>
  </r>
  <r>
    <x v="136"/>
    <x v="10"/>
    <n v="1"/>
    <n v="0"/>
    <n v="1"/>
    <n v="0"/>
    <n v="8"/>
    <n v="7.5"/>
    <n v="3"/>
    <x v="6"/>
    <n v="110"/>
    <n v="110"/>
    <n v="300"/>
    <n v="300"/>
    <x v="8"/>
    <m/>
    <m/>
    <m/>
    <n v="0"/>
  </r>
  <r>
    <x v="136"/>
    <x v="11"/>
    <n v="1"/>
    <n v="0"/>
    <n v="1"/>
    <n v="0"/>
    <n v="7"/>
    <n v="7"/>
    <m/>
    <x v="14"/>
    <m/>
    <n v="0"/>
    <n v="90"/>
    <n v="90"/>
    <x v="8"/>
    <s v="Unilatéral"/>
    <m/>
    <m/>
    <n v="0"/>
  </r>
  <r>
    <x v="136"/>
    <x v="11"/>
    <n v="1"/>
    <n v="0"/>
    <n v="1"/>
    <n v="0"/>
    <n v="8"/>
    <n v="8"/>
    <m/>
    <x v="14"/>
    <m/>
    <n v="0"/>
    <n v="90"/>
    <n v="90"/>
    <x v="8"/>
    <s v="Unilatéral"/>
    <m/>
    <m/>
    <n v="0"/>
  </r>
  <r>
    <x v="136"/>
    <x v="11"/>
    <n v="1"/>
    <n v="0"/>
    <n v="1"/>
    <n v="0"/>
    <n v="9"/>
    <n v="9"/>
    <m/>
    <x v="14"/>
    <m/>
    <n v="0"/>
    <n v="120"/>
    <n v="120"/>
    <x v="8"/>
    <m/>
    <m/>
    <m/>
    <n v="0"/>
  </r>
  <r>
    <x v="136"/>
    <x v="18"/>
    <n v="1"/>
    <n v="0"/>
    <n v="1"/>
    <n v="0"/>
    <n v="7"/>
    <n v="7"/>
    <m/>
    <x v="14"/>
    <m/>
    <n v="0"/>
    <n v="90"/>
    <n v="90"/>
    <x v="8"/>
    <s v="Unilatéral"/>
    <m/>
    <m/>
    <n v="0"/>
  </r>
  <r>
    <x v="136"/>
    <x v="18"/>
    <n v="1"/>
    <n v="0"/>
    <n v="1"/>
    <n v="0"/>
    <n v="8"/>
    <n v="8"/>
    <m/>
    <x v="14"/>
    <m/>
    <n v="0"/>
    <n v="90"/>
    <n v="90"/>
    <x v="8"/>
    <s v="Unilatéral"/>
    <m/>
    <m/>
    <n v="0"/>
  </r>
  <r>
    <x v="136"/>
    <x v="18"/>
    <n v="1"/>
    <n v="0"/>
    <n v="1"/>
    <n v="0"/>
    <n v="9"/>
    <n v="9"/>
    <m/>
    <x v="14"/>
    <m/>
    <n v="0"/>
    <n v="120"/>
    <n v="120"/>
    <x v="8"/>
    <m/>
    <m/>
    <m/>
    <n v="0"/>
  </r>
  <r>
    <x v="136"/>
    <x v="38"/>
    <n v="1"/>
    <n v="0"/>
    <n v="1"/>
    <n v="0"/>
    <n v="8"/>
    <n v="8"/>
    <m/>
    <x v="2"/>
    <m/>
    <n v="50"/>
    <n v="10"/>
    <n v="10"/>
    <x v="8"/>
    <s v="SUPER7"/>
    <m/>
    <m/>
    <n v="0"/>
  </r>
  <r>
    <x v="136"/>
    <x v="39"/>
    <n v="1"/>
    <n v="0"/>
    <n v="1"/>
    <n v="0"/>
    <n v="8"/>
    <n v="7"/>
    <m/>
    <x v="0"/>
    <m/>
    <n v="84"/>
    <n v="90"/>
    <n v="90"/>
    <x v="8"/>
    <s v="SUPER7"/>
    <m/>
    <m/>
    <n v="0"/>
  </r>
  <r>
    <x v="136"/>
    <x v="38"/>
    <n v="1"/>
    <n v="0"/>
    <n v="1"/>
    <n v="0"/>
    <n v="8"/>
    <n v="8"/>
    <m/>
    <x v="2"/>
    <m/>
    <n v="50"/>
    <n v="10"/>
    <n v="10"/>
    <x v="8"/>
    <s v="SUPER7"/>
    <m/>
    <m/>
    <n v="0"/>
  </r>
  <r>
    <x v="136"/>
    <x v="39"/>
    <n v="1"/>
    <n v="0"/>
    <n v="1"/>
    <n v="0"/>
    <n v="8"/>
    <n v="8"/>
    <m/>
    <x v="0"/>
    <m/>
    <n v="90"/>
    <n v="90"/>
    <n v="90"/>
    <x v="8"/>
    <s v="SUPER7"/>
    <m/>
    <m/>
    <n v="0"/>
  </r>
  <r>
    <x v="136"/>
    <x v="38"/>
    <n v="1"/>
    <n v="0"/>
    <n v="1"/>
    <n v="0"/>
    <n v="9"/>
    <n v="9"/>
    <m/>
    <x v="2"/>
    <m/>
    <n v="57"/>
    <n v="10"/>
    <n v="10"/>
    <x v="8"/>
    <s v="SUPER7"/>
    <m/>
    <m/>
    <n v="0"/>
  </r>
  <r>
    <x v="136"/>
    <x v="39"/>
    <n v="1"/>
    <n v="0"/>
    <n v="1"/>
    <n v="0"/>
    <n v="9"/>
    <n v="9"/>
    <m/>
    <x v="0"/>
    <m/>
    <n v="104"/>
    <n v="120"/>
    <n v="120"/>
    <x v="8"/>
    <s v="SUPER7"/>
    <m/>
    <m/>
    <n v="0"/>
  </r>
  <r>
    <x v="136"/>
    <x v="32"/>
    <n v="1"/>
    <n v="0"/>
    <n v="1"/>
    <n v="0"/>
    <n v="8"/>
    <n v="8"/>
    <m/>
    <x v="2"/>
    <m/>
    <n v="52"/>
    <n v="120"/>
    <n v="120"/>
    <x v="8"/>
    <m/>
    <m/>
    <m/>
    <n v="0"/>
  </r>
  <r>
    <x v="136"/>
    <x v="32"/>
    <n v="1"/>
    <n v="0"/>
    <n v="1"/>
    <n v="0"/>
    <n v="9"/>
    <n v="9"/>
    <m/>
    <x v="1"/>
    <m/>
    <n v="59"/>
    <n v="120"/>
    <n v="120"/>
    <x v="8"/>
    <m/>
    <m/>
    <m/>
    <n v="0"/>
  </r>
  <r>
    <x v="136"/>
    <x v="32"/>
    <n v="1"/>
    <n v="0"/>
    <n v="1"/>
    <n v="0"/>
    <n v="9"/>
    <n v="9"/>
    <m/>
    <x v="1"/>
    <m/>
    <n v="59"/>
    <n v="1"/>
    <n v="1"/>
    <x v="8"/>
    <m/>
    <m/>
    <m/>
    <n v="0"/>
  </r>
  <r>
    <x v="137"/>
    <x v="0"/>
    <n v="1"/>
    <n v="0"/>
    <n v="1"/>
    <n v="0"/>
    <n v="5"/>
    <n v="5"/>
    <n v="4"/>
    <x v="8"/>
    <n v="30"/>
    <n v="30"/>
    <n v="90"/>
    <n v="90"/>
    <x v="8"/>
    <m/>
    <m/>
    <m/>
    <n v="0"/>
  </r>
  <r>
    <x v="137"/>
    <x v="0"/>
    <n v="1"/>
    <n v="0"/>
    <n v="1"/>
    <n v="0"/>
    <n v="5"/>
    <n v="5"/>
    <n v="4"/>
    <x v="8"/>
    <n v="40"/>
    <n v="40"/>
    <n v="90"/>
    <n v="90"/>
    <x v="8"/>
    <m/>
    <m/>
    <m/>
    <n v="0"/>
  </r>
  <r>
    <x v="137"/>
    <x v="0"/>
    <n v="1"/>
    <n v="0"/>
    <n v="1"/>
    <n v="0"/>
    <n v="6"/>
    <n v="5.5"/>
    <n v="4"/>
    <x v="8"/>
    <n v="50"/>
    <n v="50"/>
    <n v="180"/>
    <n v="180"/>
    <x v="8"/>
    <m/>
    <m/>
    <m/>
    <n v="0"/>
  </r>
  <r>
    <x v="137"/>
    <x v="0"/>
    <n v="1"/>
    <n v="0"/>
    <n v="1"/>
    <n v="0"/>
    <n v="7.5"/>
    <n v="6"/>
    <n v="4"/>
    <x v="8"/>
    <n v="55"/>
    <n v="55"/>
    <n v="300"/>
    <n v="300"/>
    <x v="8"/>
    <m/>
    <m/>
    <m/>
    <n v="0"/>
  </r>
  <r>
    <x v="137"/>
    <x v="0"/>
    <n v="1"/>
    <n v="0"/>
    <n v="1"/>
    <n v="0"/>
    <n v="8"/>
    <n v="7"/>
    <n v="4"/>
    <x v="8"/>
    <n v="60"/>
    <n v="60"/>
    <n v="300"/>
    <n v="300"/>
    <x v="8"/>
    <m/>
    <m/>
    <m/>
    <n v="0"/>
  </r>
  <r>
    <x v="137"/>
    <x v="0"/>
    <n v="1"/>
    <n v="0"/>
    <n v="1"/>
    <n v="0"/>
    <n v="9"/>
    <n v="8.5"/>
    <n v="4"/>
    <x v="8"/>
    <n v="62.5"/>
    <n v="65"/>
    <n v="300"/>
    <n v="300"/>
    <x v="8"/>
    <m/>
    <m/>
    <m/>
    <n v="0"/>
  </r>
  <r>
    <x v="137"/>
    <x v="4"/>
    <n v="1"/>
    <n v="0"/>
    <n v="1"/>
    <n v="0"/>
    <n v="6"/>
    <n v="5"/>
    <n v="6"/>
    <x v="5"/>
    <n v="70"/>
    <n v="70"/>
    <n v="90"/>
    <n v="90"/>
    <x v="8"/>
    <s v="RDL"/>
    <m/>
    <m/>
    <n v="0"/>
  </r>
  <r>
    <x v="137"/>
    <x v="4"/>
    <n v="1"/>
    <n v="0"/>
    <n v="1"/>
    <n v="0"/>
    <n v="6.5"/>
    <n v="6"/>
    <n v="5"/>
    <x v="3"/>
    <n v="90"/>
    <n v="90"/>
    <n v="90"/>
    <n v="90"/>
    <x v="8"/>
    <s v="RDL"/>
    <m/>
    <m/>
    <n v="0"/>
  </r>
  <r>
    <x v="137"/>
    <x v="4"/>
    <n v="1"/>
    <n v="0"/>
    <n v="1"/>
    <n v="0"/>
    <n v="7.5"/>
    <n v="6.5"/>
    <n v="4"/>
    <x v="8"/>
    <n v="100"/>
    <n v="100"/>
    <n v="120"/>
    <n v="120"/>
    <x v="8"/>
    <s v="RDL"/>
    <m/>
    <m/>
    <n v="0"/>
  </r>
  <r>
    <x v="137"/>
    <x v="4"/>
    <n v="1"/>
    <n v="0"/>
    <n v="1"/>
    <n v="0"/>
    <n v="8.5"/>
    <n v="7.5"/>
    <n v="4"/>
    <x v="8"/>
    <n v="110"/>
    <n v="110"/>
    <n v="180"/>
    <n v="180"/>
    <x v="8"/>
    <s v="RDL"/>
    <m/>
    <m/>
    <n v="0"/>
  </r>
  <r>
    <x v="137"/>
    <x v="4"/>
    <n v="1"/>
    <n v="0"/>
    <n v="1"/>
    <n v="0"/>
    <n v="9.5"/>
    <n v="9"/>
    <n v="4"/>
    <x v="8"/>
    <n v="120"/>
    <n v="120"/>
    <n v="180"/>
    <n v="180"/>
    <x v="8"/>
    <s v="RDL"/>
    <m/>
    <m/>
    <n v="0"/>
  </r>
  <r>
    <x v="137"/>
    <x v="40"/>
    <n v="1"/>
    <n v="0"/>
    <n v="1"/>
    <n v="0"/>
    <n v="7"/>
    <n v="7"/>
    <m/>
    <x v="2"/>
    <m/>
    <n v="14"/>
    <n v="10"/>
    <n v="10"/>
    <x v="8"/>
    <s v="SUPER7"/>
    <m/>
    <m/>
    <n v="0"/>
  </r>
  <r>
    <x v="137"/>
    <x v="41"/>
    <n v="1"/>
    <n v="0"/>
    <n v="1"/>
    <n v="0"/>
    <n v="7"/>
    <n v="7"/>
    <m/>
    <x v="1"/>
    <m/>
    <n v="14"/>
    <n v="90"/>
    <n v="90"/>
    <x v="8"/>
    <s v="SUPER7"/>
    <m/>
    <m/>
    <n v="0"/>
  </r>
  <r>
    <x v="137"/>
    <x v="40"/>
    <n v="1"/>
    <n v="0"/>
    <n v="1"/>
    <n v="0"/>
    <n v="9"/>
    <n v="9"/>
    <m/>
    <x v="1"/>
    <m/>
    <n v="18"/>
    <n v="10"/>
    <n v="10"/>
    <x v="8"/>
    <s v="SUPER7"/>
    <m/>
    <m/>
    <n v="0"/>
  </r>
  <r>
    <x v="137"/>
    <x v="41"/>
    <n v="1"/>
    <n v="0"/>
    <n v="1"/>
    <n v="0"/>
    <n v="9"/>
    <n v="9"/>
    <m/>
    <x v="2"/>
    <m/>
    <n v="14"/>
    <n v="120"/>
    <n v="120"/>
    <x v="8"/>
    <s v="SUPER7"/>
    <m/>
    <m/>
    <n v="0"/>
  </r>
  <r>
    <x v="137"/>
    <x v="36"/>
    <n v="1"/>
    <n v="0"/>
    <n v="1"/>
    <n v="0"/>
    <n v="7"/>
    <n v="7"/>
    <m/>
    <x v="2"/>
    <m/>
    <n v="59"/>
    <n v="10"/>
    <n v="10"/>
    <x v="8"/>
    <s v="SUPER7"/>
    <m/>
    <m/>
    <n v="0"/>
  </r>
  <r>
    <x v="137"/>
    <x v="37"/>
    <n v="1"/>
    <n v="0"/>
    <n v="1"/>
    <n v="0"/>
    <n v="7"/>
    <n v="7"/>
    <m/>
    <x v="1"/>
    <m/>
    <n v="59"/>
    <n v="90"/>
    <n v="90"/>
    <x v="8"/>
    <s v="SUPER7"/>
    <m/>
    <m/>
    <n v="0"/>
  </r>
  <r>
    <x v="137"/>
    <x v="36"/>
    <n v="1"/>
    <n v="0"/>
    <n v="1"/>
    <n v="0"/>
    <n v="8"/>
    <n v="8"/>
    <m/>
    <x v="0"/>
    <m/>
    <n v="45"/>
    <n v="10"/>
    <n v="10"/>
    <x v="8"/>
    <s v="SUPER7"/>
    <m/>
    <m/>
    <n v="0"/>
  </r>
  <r>
    <x v="137"/>
    <x v="37"/>
    <n v="1"/>
    <n v="0"/>
    <n v="1"/>
    <n v="0"/>
    <n v="8"/>
    <n v="8"/>
    <m/>
    <x v="0"/>
    <m/>
    <n v="45"/>
    <n v="90"/>
    <n v="90"/>
    <x v="8"/>
    <s v="SUPER7"/>
    <m/>
    <m/>
    <n v="0"/>
  </r>
  <r>
    <x v="137"/>
    <x v="36"/>
    <n v="1"/>
    <n v="0"/>
    <n v="1"/>
    <n v="0"/>
    <n v="9"/>
    <n v="9"/>
    <m/>
    <x v="0"/>
    <m/>
    <n v="45"/>
    <n v="10"/>
    <n v="10"/>
    <x v="8"/>
    <s v="SUPER7"/>
    <m/>
    <m/>
    <n v="0"/>
  </r>
  <r>
    <x v="137"/>
    <x v="37"/>
    <n v="1"/>
    <n v="0"/>
    <n v="1"/>
    <n v="0"/>
    <n v="9"/>
    <n v="9"/>
    <m/>
    <x v="0"/>
    <m/>
    <n v="45"/>
    <n v="120"/>
    <n v="120"/>
    <x v="8"/>
    <s v="SUPER7"/>
    <m/>
    <m/>
    <n v="0"/>
  </r>
  <r>
    <x v="137"/>
    <x v="1"/>
    <n v="1"/>
    <n v="0"/>
    <n v="1"/>
    <n v="0"/>
    <n v="7"/>
    <n v="7"/>
    <m/>
    <x v="2"/>
    <m/>
    <n v="45"/>
    <n v="90"/>
    <n v="90"/>
    <x v="8"/>
    <m/>
    <m/>
    <m/>
    <n v="0"/>
  </r>
  <r>
    <x v="137"/>
    <x v="1"/>
    <n v="1"/>
    <n v="0"/>
    <n v="1"/>
    <n v="0"/>
    <n v="8"/>
    <n v="8"/>
    <m/>
    <x v="1"/>
    <m/>
    <n v="52"/>
    <n v="90"/>
    <n v="90"/>
    <x v="8"/>
    <m/>
    <m/>
    <m/>
    <n v="0"/>
  </r>
  <r>
    <x v="137"/>
    <x v="1"/>
    <n v="1"/>
    <n v="0"/>
    <n v="1"/>
    <n v="0"/>
    <n v="9"/>
    <n v="9"/>
    <m/>
    <x v="1"/>
    <m/>
    <n v="59"/>
    <n v="1"/>
    <n v="1"/>
    <x v="8"/>
    <m/>
    <m/>
    <m/>
    <n v="0"/>
  </r>
  <r>
    <x v="138"/>
    <x v="4"/>
    <n v="1"/>
    <n v="0"/>
    <n v="1"/>
    <n v="0"/>
    <n v="5"/>
    <n v="5"/>
    <n v="5"/>
    <x v="3"/>
    <n v="70"/>
    <n v="70"/>
    <n v="90"/>
    <n v="90"/>
    <x v="8"/>
    <m/>
    <m/>
    <m/>
    <n v="0"/>
  </r>
  <r>
    <x v="138"/>
    <x v="4"/>
    <n v="1"/>
    <n v="0"/>
    <n v="1"/>
    <n v="0"/>
    <n v="6"/>
    <n v="6"/>
    <n v="4"/>
    <x v="8"/>
    <n v="105"/>
    <n v="105"/>
    <n v="120"/>
    <n v="120"/>
    <x v="8"/>
    <m/>
    <m/>
    <m/>
    <n v="0"/>
  </r>
  <r>
    <x v="138"/>
    <x v="4"/>
    <n v="1"/>
    <n v="0"/>
    <n v="1"/>
    <n v="0"/>
    <n v="7"/>
    <n v="7"/>
    <n v="3"/>
    <x v="6"/>
    <n v="125"/>
    <n v="125"/>
    <n v="180"/>
    <n v="180"/>
    <x v="8"/>
    <m/>
    <m/>
    <m/>
    <n v="0"/>
  </r>
  <r>
    <x v="138"/>
    <x v="4"/>
    <n v="1"/>
    <n v="0"/>
    <n v="1"/>
    <n v="0"/>
    <n v="8.5"/>
    <n v="8"/>
    <n v="2"/>
    <x v="7"/>
    <n v="140"/>
    <n v="140"/>
    <n v="300"/>
    <n v="300"/>
    <x v="8"/>
    <m/>
    <m/>
    <m/>
    <n v="0"/>
  </r>
  <r>
    <x v="138"/>
    <x v="4"/>
    <n v="1"/>
    <n v="0"/>
    <n v="1"/>
    <n v="0"/>
    <n v="9"/>
    <n v="8.5"/>
    <n v="1"/>
    <x v="9"/>
    <n v="150"/>
    <n v="150"/>
    <n v="300"/>
    <n v="300"/>
    <x v="8"/>
    <m/>
    <m/>
    <m/>
    <n v="0"/>
  </r>
  <r>
    <x v="138"/>
    <x v="4"/>
    <n v="1"/>
    <n v="0"/>
    <n v="1"/>
    <n v="0"/>
    <n v="9.5"/>
    <n v="9"/>
    <n v="4"/>
    <x v="8"/>
    <n v="140"/>
    <n v="140"/>
    <n v="300"/>
    <n v="300"/>
    <x v="8"/>
    <m/>
    <m/>
    <m/>
    <n v="0"/>
  </r>
  <r>
    <x v="138"/>
    <x v="4"/>
    <n v="1"/>
    <n v="0"/>
    <n v="1"/>
    <n v="0"/>
    <n v="7"/>
    <n v="7"/>
    <n v="4"/>
    <x v="8"/>
    <n v="110"/>
    <n v="110"/>
    <n v="300"/>
    <n v="300"/>
    <x v="8"/>
    <m/>
    <m/>
    <m/>
    <n v="0"/>
  </r>
  <r>
    <x v="138"/>
    <x v="31"/>
    <n v="1"/>
    <n v="0"/>
    <n v="1"/>
    <n v="0"/>
    <n v="6"/>
    <n v="6"/>
    <n v="10"/>
    <x v="2"/>
    <m/>
    <n v="14"/>
    <n v="120"/>
    <n v="120"/>
    <x v="8"/>
    <m/>
    <m/>
    <m/>
    <n v="0"/>
  </r>
  <r>
    <x v="138"/>
    <x v="31"/>
    <n v="1"/>
    <n v="0"/>
    <n v="1"/>
    <n v="0"/>
    <n v="7"/>
    <n v="7"/>
    <n v="8"/>
    <x v="1"/>
    <m/>
    <n v="18"/>
    <n v="120"/>
    <n v="120"/>
    <x v="8"/>
    <m/>
    <m/>
    <m/>
    <n v="0"/>
  </r>
  <r>
    <x v="138"/>
    <x v="31"/>
    <n v="1"/>
    <n v="0"/>
    <n v="1"/>
    <n v="0"/>
    <n v="9"/>
    <n v="9"/>
    <n v="6"/>
    <x v="5"/>
    <m/>
    <n v="20"/>
    <n v="120"/>
    <n v="120"/>
    <x v="8"/>
    <m/>
    <m/>
    <m/>
    <n v="0"/>
  </r>
  <r>
    <x v="138"/>
    <x v="31"/>
    <n v="1"/>
    <n v="0"/>
    <n v="1"/>
    <n v="0"/>
    <n v="9"/>
    <n v="9"/>
    <n v="6"/>
    <x v="5"/>
    <m/>
    <n v="22"/>
    <n v="120"/>
    <n v="120"/>
    <x v="8"/>
    <m/>
    <m/>
    <m/>
    <n v="0"/>
  </r>
  <r>
    <x v="138"/>
    <x v="7"/>
    <n v="1"/>
    <n v="0"/>
    <n v="1"/>
    <n v="0"/>
    <n v="7"/>
    <n v="7"/>
    <n v="8"/>
    <x v="1"/>
    <m/>
    <n v="24"/>
    <n v="120"/>
    <n v="120"/>
    <x v="8"/>
    <m/>
    <m/>
    <m/>
    <n v="0"/>
  </r>
  <r>
    <x v="138"/>
    <x v="7"/>
    <n v="1"/>
    <n v="0"/>
    <n v="1"/>
    <n v="0"/>
    <n v="8"/>
    <n v="8"/>
    <n v="8"/>
    <x v="1"/>
    <m/>
    <n v="24"/>
    <n v="120"/>
    <n v="120"/>
    <x v="8"/>
    <m/>
    <m/>
    <m/>
    <n v="0"/>
  </r>
  <r>
    <x v="138"/>
    <x v="7"/>
    <n v="1"/>
    <n v="0"/>
    <n v="1"/>
    <n v="0"/>
    <n v="9"/>
    <n v="9"/>
    <n v="8"/>
    <x v="1"/>
    <m/>
    <n v="24"/>
    <n v="120"/>
    <n v="120"/>
    <x v="8"/>
    <m/>
    <m/>
    <m/>
    <n v="0"/>
  </r>
  <r>
    <x v="138"/>
    <x v="42"/>
    <n v="1"/>
    <n v="0"/>
    <n v="1"/>
    <n v="0"/>
    <n v="7"/>
    <n v="7"/>
    <m/>
    <x v="2"/>
    <m/>
    <n v="6"/>
    <n v="120"/>
    <n v="120"/>
    <x v="8"/>
    <m/>
    <m/>
    <m/>
    <n v="0"/>
  </r>
  <r>
    <x v="138"/>
    <x v="42"/>
    <n v="1"/>
    <n v="0"/>
    <n v="1"/>
    <n v="0"/>
    <n v="8"/>
    <n v="8"/>
    <m/>
    <x v="2"/>
    <m/>
    <n v="6"/>
    <n v="120"/>
    <n v="120"/>
    <x v="8"/>
    <m/>
    <m/>
    <m/>
    <n v="0"/>
  </r>
  <r>
    <x v="138"/>
    <x v="42"/>
    <n v="1"/>
    <n v="0"/>
    <n v="1"/>
    <n v="0"/>
    <n v="9"/>
    <n v="9"/>
    <m/>
    <x v="1"/>
    <m/>
    <n v="8"/>
    <n v="1"/>
    <n v="1"/>
    <x v="8"/>
    <m/>
    <m/>
    <m/>
    <n v="0"/>
  </r>
  <r>
    <x v="139"/>
    <x v="10"/>
    <n v="2"/>
    <n v="1"/>
    <n v="2"/>
    <n v="0"/>
    <n v="5"/>
    <n v="5"/>
    <n v="2"/>
    <x v="7"/>
    <n v="70"/>
    <n v="70"/>
    <n v="90"/>
    <n v="90"/>
    <x v="8"/>
    <s v="Pausé / TEMPO"/>
    <m/>
    <m/>
    <n v="0"/>
  </r>
  <r>
    <x v="139"/>
    <x v="10"/>
    <n v="2"/>
    <n v="1"/>
    <n v="2"/>
    <n v="0"/>
    <n v="5"/>
    <n v="6"/>
    <n v="2"/>
    <x v="7"/>
    <n v="90"/>
    <n v="90"/>
    <n v="120"/>
    <n v="120"/>
    <x v="8"/>
    <s v="Pausé / TEMPO"/>
    <m/>
    <m/>
    <n v="0"/>
  </r>
  <r>
    <x v="139"/>
    <x v="10"/>
    <n v="2"/>
    <n v="1"/>
    <n v="2"/>
    <n v="0"/>
    <n v="7"/>
    <n v="7"/>
    <n v="2"/>
    <x v="7"/>
    <n v="110"/>
    <n v="110"/>
    <n v="120"/>
    <n v="120"/>
    <x v="8"/>
    <s v="Pausé / TEMPO"/>
    <m/>
    <m/>
    <n v="0"/>
  </r>
  <r>
    <x v="139"/>
    <x v="10"/>
    <n v="2"/>
    <n v="1"/>
    <n v="2"/>
    <n v="0"/>
    <n v="7.5"/>
    <n v="8"/>
    <n v="2"/>
    <x v="7"/>
    <n v="120"/>
    <n v="120"/>
    <n v="180"/>
    <n v="180"/>
    <x v="8"/>
    <s v="Pausé / TEMPO"/>
    <m/>
    <m/>
    <n v="0"/>
  </r>
  <r>
    <x v="139"/>
    <x v="10"/>
    <n v="2"/>
    <n v="1"/>
    <n v="2"/>
    <n v="0"/>
    <n v="8"/>
    <n v="8.5"/>
    <n v="2"/>
    <x v="7"/>
    <n v="125"/>
    <n v="125"/>
    <n v="300"/>
    <n v="300"/>
    <x v="8"/>
    <s v="Pausé / TEMPO"/>
    <m/>
    <m/>
    <n v="0"/>
  </r>
  <r>
    <x v="139"/>
    <x v="0"/>
    <n v="1"/>
    <n v="0"/>
    <n v="1"/>
    <n v="0"/>
    <n v="5"/>
    <n v="5"/>
    <n v="5"/>
    <x v="3"/>
    <n v="35"/>
    <n v="40"/>
    <n v="90"/>
    <n v="90"/>
    <x v="8"/>
    <m/>
    <m/>
    <m/>
    <n v="0"/>
  </r>
  <r>
    <x v="139"/>
    <x v="0"/>
    <n v="1"/>
    <n v="0"/>
    <n v="1"/>
    <n v="0"/>
    <n v="5"/>
    <n v="5"/>
    <n v="4"/>
    <x v="8"/>
    <n v="45"/>
    <n v="50"/>
    <n v="120"/>
    <n v="120"/>
    <x v="8"/>
    <m/>
    <m/>
    <m/>
    <n v="0"/>
  </r>
  <r>
    <x v="139"/>
    <x v="0"/>
    <n v="1"/>
    <n v="0"/>
    <n v="1"/>
    <n v="0"/>
    <n v="7"/>
    <n v="7"/>
    <n v="3"/>
    <x v="6"/>
    <n v="55"/>
    <n v="60"/>
    <n v="120"/>
    <n v="120"/>
    <x v="8"/>
    <m/>
    <m/>
    <m/>
    <n v="0"/>
  </r>
  <r>
    <x v="139"/>
    <x v="0"/>
    <n v="1"/>
    <n v="0"/>
    <n v="1"/>
    <n v="0"/>
    <n v="8"/>
    <n v="7.5"/>
    <n v="2"/>
    <x v="7"/>
    <n v="60"/>
    <n v="65"/>
    <n v="300"/>
    <n v="300"/>
    <x v="8"/>
    <m/>
    <m/>
    <m/>
    <n v="0"/>
  </r>
  <r>
    <x v="139"/>
    <x v="0"/>
    <n v="1"/>
    <n v="0"/>
    <n v="1"/>
    <n v="0"/>
    <n v="9"/>
    <n v="8.5"/>
    <n v="1"/>
    <x v="9"/>
    <m/>
    <n v="72.5"/>
    <n v="300"/>
    <n v="300"/>
    <x v="8"/>
    <m/>
    <m/>
    <m/>
    <n v="0"/>
  </r>
  <r>
    <x v="139"/>
    <x v="0"/>
    <n v="1"/>
    <n v="0"/>
    <n v="1"/>
    <n v="0"/>
    <n v="8.5"/>
    <n v="9"/>
    <n v="3"/>
    <x v="6"/>
    <n v="-7.5"/>
    <n v="65"/>
    <n v="300"/>
    <n v="300"/>
    <x v="8"/>
    <m/>
    <m/>
    <m/>
    <n v="0"/>
  </r>
  <r>
    <x v="139"/>
    <x v="44"/>
    <n v="1"/>
    <n v="0"/>
    <n v="1"/>
    <n v="0"/>
    <n v="6"/>
    <n v="6"/>
    <m/>
    <x v="1"/>
    <m/>
    <n v="8"/>
    <n v="120"/>
    <n v="120"/>
    <x v="8"/>
    <m/>
    <m/>
    <m/>
    <n v="0"/>
  </r>
  <r>
    <x v="139"/>
    <x v="44"/>
    <n v="1"/>
    <n v="0"/>
    <n v="1"/>
    <n v="0"/>
    <n v="7"/>
    <n v="7"/>
    <m/>
    <x v="1"/>
    <m/>
    <n v="8"/>
    <n v="120"/>
    <n v="120"/>
    <x v="8"/>
    <m/>
    <m/>
    <m/>
    <n v="0"/>
  </r>
  <r>
    <x v="139"/>
    <x v="44"/>
    <n v="1"/>
    <n v="0"/>
    <n v="1"/>
    <n v="0"/>
    <n v="9"/>
    <n v="9"/>
    <m/>
    <x v="2"/>
    <m/>
    <n v="8"/>
    <n v="120"/>
    <n v="120"/>
    <x v="8"/>
    <m/>
    <m/>
    <m/>
    <n v="0"/>
  </r>
  <r>
    <x v="139"/>
    <x v="19"/>
    <n v="1"/>
    <n v="0"/>
    <n v="1"/>
    <n v="0"/>
    <n v="6"/>
    <n v="7"/>
    <m/>
    <x v="2"/>
    <m/>
    <n v="25"/>
    <n v="120"/>
    <n v="120"/>
    <x v="8"/>
    <m/>
    <m/>
    <m/>
    <n v="0"/>
  </r>
  <r>
    <x v="139"/>
    <x v="19"/>
    <n v="1"/>
    <n v="0"/>
    <n v="1"/>
    <n v="0"/>
    <n v="7"/>
    <n v="8"/>
    <m/>
    <x v="5"/>
    <m/>
    <n v="30"/>
    <n v="120"/>
    <n v="120"/>
    <x v="8"/>
    <m/>
    <m/>
    <m/>
    <n v="0"/>
  </r>
  <r>
    <x v="139"/>
    <x v="19"/>
    <n v="1"/>
    <n v="0"/>
    <n v="1"/>
    <n v="0"/>
    <n v="9"/>
    <n v="9"/>
    <m/>
    <x v="5"/>
    <m/>
    <n v="30"/>
    <n v="1"/>
    <n v="1"/>
    <x v="8"/>
    <m/>
    <m/>
    <m/>
    <n v="0"/>
  </r>
  <r>
    <x v="140"/>
    <x v="10"/>
    <n v="1"/>
    <n v="0"/>
    <n v="1"/>
    <n v="0"/>
    <n v="5"/>
    <n v="5"/>
    <n v="5"/>
    <x v="3"/>
    <n v="70"/>
    <n v="70"/>
    <n v="90"/>
    <n v="90"/>
    <x v="9"/>
    <m/>
    <m/>
    <m/>
    <n v="0"/>
  </r>
  <r>
    <x v="140"/>
    <x v="10"/>
    <n v="1"/>
    <n v="0"/>
    <n v="1"/>
    <n v="0"/>
    <n v="5"/>
    <n v="5"/>
    <n v="4"/>
    <x v="8"/>
    <n v="80"/>
    <n v="80"/>
    <n v="120"/>
    <n v="120"/>
    <x v="9"/>
    <m/>
    <m/>
    <m/>
    <n v="0"/>
  </r>
  <r>
    <x v="140"/>
    <x v="10"/>
    <n v="1"/>
    <n v="0"/>
    <n v="1"/>
    <n v="0"/>
    <n v="5"/>
    <n v="5"/>
    <n v="3"/>
    <x v="6"/>
    <n v="90"/>
    <n v="90"/>
    <n v="180"/>
    <n v="180"/>
    <x v="9"/>
    <m/>
    <m/>
    <m/>
    <n v="0"/>
  </r>
  <r>
    <x v="140"/>
    <x v="10"/>
    <n v="1"/>
    <n v="0"/>
    <n v="1"/>
    <n v="0"/>
    <n v="5.5"/>
    <n v="5"/>
    <n v="2"/>
    <x v="7"/>
    <n v="100"/>
    <n v="100"/>
    <n v="180"/>
    <n v="180"/>
    <x v="9"/>
    <m/>
    <m/>
    <m/>
    <n v="0"/>
  </r>
  <r>
    <x v="140"/>
    <x v="10"/>
    <n v="1"/>
    <n v="0"/>
    <n v="1"/>
    <n v="0"/>
    <n v="6.5"/>
    <n v="5"/>
    <n v="2"/>
    <x v="7"/>
    <n v="110"/>
    <n v="110"/>
    <n v="180"/>
    <n v="180"/>
    <x v="9"/>
    <m/>
    <m/>
    <m/>
    <n v="0"/>
  </r>
  <r>
    <x v="140"/>
    <x v="10"/>
    <n v="1"/>
    <n v="0"/>
    <n v="1"/>
    <n v="0"/>
    <n v="6.5"/>
    <n v="5"/>
    <n v="2"/>
    <x v="7"/>
    <n v="110"/>
    <n v="110"/>
    <n v="180"/>
    <n v="180"/>
    <x v="9"/>
    <m/>
    <m/>
    <m/>
    <n v="0"/>
  </r>
  <r>
    <x v="140"/>
    <x v="10"/>
    <n v="1"/>
    <n v="0"/>
    <n v="1"/>
    <n v="0"/>
    <n v="5"/>
    <n v="5"/>
    <n v="2"/>
    <x v="7"/>
    <n v="85"/>
    <n v="85"/>
    <n v="180"/>
    <n v="180"/>
    <x v="9"/>
    <m/>
    <m/>
    <m/>
    <n v="0"/>
  </r>
  <r>
    <x v="140"/>
    <x v="10"/>
    <n v="1"/>
    <n v="0"/>
    <n v="1"/>
    <n v="0"/>
    <n v="5"/>
    <n v="5"/>
    <n v="2"/>
    <x v="7"/>
    <n v="85"/>
    <n v="85"/>
    <n v="300"/>
    <n v="300"/>
    <x v="9"/>
    <m/>
    <m/>
    <m/>
    <n v="0"/>
  </r>
  <r>
    <x v="140"/>
    <x v="0"/>
    <n v="1"/>
    <n v="3"/>
    <n v="1"/>
    <n v="0"/>
    <n v="5"/>
    <n v="5"/>
    <n v="1"/>
    <x v="9"/>
    <n v="40"/>
    <n v="40"/>
    <n v="120"/>
    <n v="120"/>
    <x v="9"/>
    <s v="Pausé / TEMPO"/>
    <m/>
    <m/>
    <n v="0"/>
  </r>
  <r>
    <x v="140"/>
    <x v="0"/>
    <n v="1"/>
    <n v="3"/>
    <n v="1"/>
    <n v="0"/>
    <n v="5"/>
    <n v="5"/>
    <n v="1"/>
    <x v="9"/>
    <n v="50"/>
    <n v="50"/>
    <n v="120"/>
    <n v="120"/>
    <x v="9"/>
    <s v="Pausé / TEMPO"/>
    <m/>
    <m/>
    <n v="0"/>
  </r>
  <r>
    <x v="140"/>
    <x v="0"/>
    <n v="1"/>
    <n v="3"/>
    <n v="1"/>
    <n v="0"/>
    <n v="6"/>
    <n v="5"/>
    <n v="1"/>
    <x v="9"/>
    <n v="55"/>
    <n v="55"/>
    <n v="120"/>
    <n v="120"/>
    <x v="9"/>
    <s v="Pausé / TEMPO"/>
    <m/>
    <m/>
    <n v="0"/>
  </r>
  <r>
    <x v="140"/>
    <x v="0"/>
    <n v="1"/>
    <n v="3"/>
    <n v="1"/>
    <n v="0"/>
    <n v="6"/>
    <n v="5.5"/>
    <n v="1"/>
    <x v="9"/>
    <n v="55"/>
    <n v="55"/>
    <n v="180"/>
    <n v="180"/>
    <x v="9"/>
    <s v="Pausé / TEMPO"/>
    <m/>
    <m/>
    <n v="0"/>
  </r>
  <r>
    <x v="140"/>
    <x v="11"/>
    <n v="1"/>
    <n v="0"/>
    <n v="1"/>
    <n v="0"/>
    <n v="6"/>
    <n v="6"/>
    <m/>
    <x v="1"/>
    <m/>
    <n v="26"/>
    <n v="90"/>
    <n v="90"/>
    <x v="9"/>
    <s v="Unilatéral"/>
    <m/>
    <m/>
    <n v="0"/>
  </r>
  <r>
    <x v="140"/>
    <x v="11"/>
    <n v="1"/>
    <n v="0"/>
    <n v="1"/>
    <n v="0"/>
    <n v="7"/>
    <n v="7"/>
    <m/>
    <x v="1"/>
    <m/>
    <n v="26"/>
    <n v="90"/>
    <n v="90"/>
    <x v="9"/>
    <s v="Unilatéral"/>
    <m/>
    <m/>
    <n v="0"/>
  </r>
  <r>
    <x v="140"/>
    <x v="18"/>
    <n v="1"/>
    <n v="0"/>
    <n v="1"/>
    <n v="0"/>
    <n v="6"/>
    <n v="6"/>
    <m/>
    <x v="1"/>
    <m/>
    <n v="18"/>
    <n v="90"/>
    <n v="90"/>
    <x v="9"/>
    <s v="Unilatéral"/>
    <m/>
    <m/>
    <n v="0"/>
  </r>
  <r>
    <x v="140"/>
    <x v="18"/>
    <n v="1"/>
    <n v="0"/>
    <n v="1"/>
    <n v="0"/>
    <n v="7"/>
    <n v="7"/>
    <m/>
    <x v="1"/>
    <m/>
    <n v="18"/>
    <n v="90"/>
    <n v="90"/>
    <x v="9"/>
    <s v="Unilatéral"/>
    <m/>
    <m/>
    <n v="0"/>
  </r>
  <r>
    <x v="140"/>
    <x v="38"/>
    <n v="1"/>
    <n v="0"/>
    <n v="1"/>
    <n v="0"/>
    <n v="6"/>
    <n v="6"/>
    <m/>
    <x v="2"/>
    <m/>
    <n v="43"/>
    <n v="10"/>
    <n v="10"/>
    <x v="9"/>
    <s v="SUPER7"/>
    <m/>
    <m/>
    <n v="0"/>
  </r>
  <r>
    <x v="140"/>
    <x v="39"/>
    <n v="1"/>
    <n v="0"/>
    <n v="1"/>
    <n v="0"/>
    <n v="6"/>
    <n v="6"/>
    <m/>
    <x v="2"/>
    <m/>
    <n v="84"/>
    <n v="90"/>
    <n v="90"/>
    <x v="9"/>
    <s v="SUPER7"/>
    <m/>
    <m/>
    <n v="0"/>
  </r>
  <r>
    <x v="140"/>
    <x v="38"/>
    <n v="1"/>
    <n v="0"/>
    <n v="1"/>
    <n v="0"/>
    <n v="6"/>
    <n v="6"/>
    <m/>
    <x v="2"/>
    <m/>
    <n v="43"/>
    <n v="10"/>
    <n v="10"/>
    <x v="9"/>
    <s v="SUPER7"/>
    <m/>
    <m/>
    <n v="0"/>
  </r>
  <r>
    <x v="140"/>
    <x v="39"/>
    <n v="1"/>
    <n v="0"/>
    <n v="1"/>
    <n v="0"/>
    <n v="6"/>
    <n v="6"/>
    <m/>
    <x v="2"/>
    <m/>
    <n v="84"/>
    <n v="90"/>
    <n v="90"/>
    <x v="9"/>
    <s v="SUPER7"/>
    <m/>
    <m/>
    <n v="0"/>
  </r>
  <r>
    <x v="140"/>
    <x v="32"/>
    <n v="1"/>
    <n v="0"/>
    <n v="1"/>
    <n v="0"/>
    <n v="6"/>
    <n v="6"/>
    <m/>
    <x v="2"/>
    <m/>
    <n v="45"/>
    <n v="120"/>
    <n v="120"/>
    <x v="9"/>
    <m/>
    <m/>
    <m/>
    <n v="0"/>
  </r>
  <r>
    <x v="140"/>
    <x v="32"/>
    <n v="1"/>
    <n v="0"/>
    <n v="1"/>
    <n v="0"/>
    <n v="7"/>
    <n v="7"/>
    <m/>
    <x v="2"/>
    <m/>
    <n v="45"/>
    <n v="120"/>
    <n v="120"/>
    <x v="9"/>
    <m/>
    <m/>
    <m/>
    <n v="0"/>
  </r>
  <r>
    <x v="140"/>
    <x v="32"/>
    <n v="1"/>
    <n v="0"/>
    <n v="1"/>
    <n v="0"/>
    <n v="7"/>
    <n v="7"/>
    <m/>
    <x v="1"/>
    <m/>
    <n v="52"/>
    <n v="1"/>
    <n v="1"/>
    <x v="9"/>
    <m/>
    <m/>
    <m/>
    <n v="0"/>
  </r>
  <r>
    <x v="141"/>
    <x v="0"/>
    <n v="1"/>
    <n v="0"/>
    <n v="1"/>
    <n v="0"/>
    <n v="5"/>
    <n v="5"/>
    <n v="3"/>
    <x v="6"/>
    <n v="25"/>
    <n v="25"/>
    <n v="90"/>
    <n v="90"/>
    <x v="9"/>
    <m/>
    <m/>
    <m/>
    <n v="0"/>
  </r>
  <r>
    <x v="141"/>
    <x v="0"/>
    <n v="1"/>
    <n v="0"/>
    <n v="1"/>
    <n v="0"/>
    <n v="5"/>
    <n v="5"/>
    <n v="3"/>
    <x v="6"/>
    <n v="35"/>
    <n v="35"/>
    <n v="90"/>
    <n v="90"/>
    <x v="9"/>
    <m/>
    <m/>
    <m/>
    <n v="0"/>
  </r>
  <r>
    <x v="141"/>
    <x v="0"/>
    <n v="1"/>
    <n v="0"/>
    <n v="1"/>
    <n v="0"/>
    <n v="5"/>
    <n v="5"/>
    <n v="3"/>
    <x v="6"/>
    <n v="45"/>
    <n v="45"/>
    <n v="180"/>
    <n v="180"/>
    <x v="9"/>
    <m/>
    <m/>
    <m/>
    <n v="0"/>
  </r>
  <r>
    <x v="141"/>
    <x v="0"/>
    <n v="1"/>
    <n v="0"/>
    <n v="1"/>
    <n v="0"/>
    <n v="5.5"/>
    <n v="5"/>
    <n v="3"/>
    <x v="6"/>
    <n v="50"/>
    <n v="50"/>
    <n v="180"/>
    <n v="180"/>
    <x v="9"/>
    <m/>
    <m/>
    <m/>
    <n v="0"/>
  </r>
  <r>
    <x v="141"/>
    <x v="0"/>
    <n v="1"/>
    <n v="0"/>
    <n v="1"/>
    <n v="0"/>
    <n v="6"/>
    <n v="5"/>
    <n v="3"/>
    <x v="6"/>
    <n v="55"/>
    <n v="55"/>
    <n v="180"/>
    <n v="180"/>
    <x v="9"/>
    <m/>
    <m/>
    <m/>
    <n v="0"/>
  </r>
  <r>
    <x v="141"/>
    <x v="0"/>
    <n v="1"/>
    <n v="0"/>
    <n v="1"/>
    <n v="0"/>
    <n v="6.5"/>
    <n v="5.5"/>
    <n v="3"/>
    <x v="6"/>
    <n v="57.5"/>
    <n v="60"/>
    <n v="300"/>
    <n v="300"/>
    <x v="9"/>
    <m/>
    <m/>
    <m/>
    <n v="0"/>
  </r>
  <r>
    <x v="141"/>
    <x v="4"/>
    <n v="1"/>
    <n v="0"/>
    <n v="1"/>
    <n v="0"/>
    <n v="3.5"/>
    <n v="5"/>
    <n v="5"/>
    <x v="3"/>
    <n v="50"/>
    <n v="60"/>
    <n v="90"/>
    <n v="90"/>
    <x v="9"/>
    <s v="RDL"/>
    <m/>
    <m/>
    <n v="0"/>
  </r>
  <r>
    <x v="141"/>
    <x v="4"/>
    <n v="1"/>
    <n v="0"/>
    <n v="1"/>
    <n v="0"/>
    <n v="5"/>
    <n v="5"/>
    <n v="4"/>
    <x v="8"/>
    <n v="70"/>
    <n v="70"/>
    <n v="90"/>
    <n v="90"/>
    <x v="9"/>
    <s v="RDL"/>
    <m/>
    <m/>
    <n v="0"/>
  </r>
  <r>
    <x v="141"/>
    <x v="4"/>
    <n v="1"/>
    <n v="0"/>
    <n v="1"/>
    <n v="0"/>
    <n v="5"/>
    <n v="5"/>
    <n v="3"/>
    <x v="6"/>
    <n v="80"/>
    <n v="80"/>
    <n v="120"/>
    <n v="120"/>
    <x v="9"/>
    <s v="RDL"/>
    <m/>
    <m/>
    <n v="0"/>
  </r>
  <r>
    <x v="141"/>
    <x v="4"/>
    <n v="1"/>
    <n v="0"/>
    <n v="1"/>
    <n v="0"/>
    <n v="6"/>
    <n v="5.5"/>
    <n v="3"/>
    <x v="6"/>
    <n v="90"/>
    <n v="90"/>
    <n v="180"/>
    <n v="180"/>
    <x v="9"/>
    <s v="RDL"/>
    <m/>
    <m/>
    <n v="0"/>
  </r>
  <r>
    <x v="141"/>
    <x v="4"/>
    <n v="1"/>
    <n v="0"/>
    <n v="1"/>
    <n v="0"/>
    <n v="7"/>
    <n v="6"/>
    <n v="3"/>
    <x v="6"/>
    <n v="100"/>
    <n v="100"/>
    <n v="180"/>
    <n v="180"/>
    <x v="9"/>
    <s v="RDL"/>
    <m/>
    <m/>
    <n v="0"/>
  </r>
  <r>
    <x v="141"/>
    <x v="40"/>
    <n v="1"/>
    <n v="0"/>
    <n v="1"/>
    <n v="0"/>
    <n v="5"/>
    <n v="5"/>
    <m/>
    <x v="2"/>
    <m/>
    <n v="11.3"/>
    <n v="10"/>
    <n v="10"/>
    <x v="9"/>
    <s v="SUPER7"/>
    <m/>
    <m/>
    <n v="0"/>
  </r>
  <r>
    <x v="141"/>
    <x v="41"/>
    <n v="1"/>
    <n v="0"/>
    <n v="1"/>
    <n v="0"/>
    <n v="5"/>
    <n v="5"/>
    <m/>
    <x v="2"/>
    <m/>
    <n v="9"/>
    <n v="90"/>
    <n v="90"/>
    <x v="9"/>
    <s v="SUPER7"/>
    <m/>
    <m/>
    <n v="0"/>
  </r>
  <r>
    <x v="141"/>
    <x v="40"/>
    <n v="1"/>
    <n v="0"/>
    <n v="1"/>
    <n v="0"/>
    <n v="7"/>
    <n v="7"/>
    <m/>
    <x v="2"/>
    <m/>
    <n v="14"/>
    <n v="10"/>
    <n v="10"/>
    <x v="9"/>
    <s v="SUPER7"/>
    <m/>
    <m/>
    <n v="0"/>
  </r>
  <r>
    <x v="141"/>
    <x v="41"/>
    <n v="1"/>
    <n v="0"/>
    <n v="1"/>
    <n v="0"/>
    <n v="7"/>
    <n v="7"/>
    <m/>
    <x v="2"/>
    <m/>
    <n v="11.3"/>
    <n v="120"/>
    <n v="120"/>
    <x v="9"/>
    <s v="SUPER7"/>
    <m/>
    <m/>
    <n v="0"/>
  </r>
  <r>
    <x v="141"/>
    <x v="36"/>
    <n v="1"/>
    <n v="0"/>
    <n v="1"/>
    <n v="0"/>
    <n v="5"/>
    <n v="5"/>
    <m/>
    <x v="2"/>
    <m/>
    <n v="39"/>
    <n v="10"/>
    <n v="10"/>
    <x v="9"/>
    <s v="SUPER7"/>
    <m/>
    <m/>
    <n v="0"/>
  </r>
  <r>
    <x v="141"/>
    <x v="37"/>
    <n v="1"/>
    <n v="0"/>
    <n v="1"/>
    <n v="0"/>
    <n v="5"/>
    <n v="5"/>
    <m/>
    <x v="2"/>
    <m/>
    <n v="39"/>
    <n v="90"/>
    <n v="90"/>
    <x v="9"/>
    <s v="SUPER7"/>
    <m/>
    <m/>
    <n v="0"/>
  </r>
  <r>
    <x v="141"/>
    <x v="36"/>
    <n v="1"/>
    <n v="0"/>
    <n v="1"/>
    <n v="0"/>
    <n v="6"/>
    <n v="6"/>
    <m/>
    <x v="12"/>
    <m/>
    <n v="45"/>
    <n v="10"/>
    <n v="10"/>
    <x v="9"/>
    <s v="SUPER7"/>
    <m/>
    <m/>
    <n v="0"/>
  </r>
  <r>
    <x v="141"/>
    <x v="37"/>
    <n v="1"/>
    <n v="0"/>
    <n v="1"/>
    <n v="0"/>
    <n v="6"/>
    <n v="6"/>
    <m/>
    <x v="12"/>
    <m/>
    <n v="45"/>
    <n v="90"/>
    <n v="90"/>
    <x v="9"/>
    <s v="SUPER7"/>
    <m/>
    <m/>
    <n v="0"/>
  </r>
  <r>
    <x v="141"/>
    <x v="36"/>
    <n v="1"/>
    <n v="0"/>
    <n v="1"/>
    <n v="0"/>
    <n v="7"/>
    <n v="7"/>
    <m/>
    <x v="1"/>
    <m/>
    <n v="52"/>
    <n v="10"/>
    <n v="10"/>
    <x v="9"/>
    <s v="SUPER7"/>
    <m/>
    <m/>
    <n v="0"/>
  </r>
  <r>
    <x v="141"/>
    <x v="37"/>
    <n v="1"/>
    <n v="0"/>
    <n v="1"/>
    <n v="0"/>
    <n v="7"/>
    <n v="7"/>
    <m/>
    <x v="1"/>
    <m/>
    <n v="52"/>
    <n v="120"/>
    <n v="120"/>
    <x v="9"/>
    <s v="SUPER7"/>
    <m/>
    <m/>
    <n v="0"/>
  </r>
  <r>
    <x v="141"/>
    <x v="1"/>
    <n v="1"/>
    <n v="0"/>
    <n v="1"/>
    <n v="0"/>
    <n v="5"/>
    <n v="5"/>
    <m/>
    <x v="2"/>
    <m/>
    <n v="39"/>
    <n v="90"/>
    <n v="90"/>
    <x v="9"/>
    <m/>
    <m/>
    <m/>
    <n v="0"/>
  </r>
  <r>
    <x v="141"/>
    <x v="1"/>
    <n v="1"/>
    <n v="0"/>
    <n v="1"/>
    <n v="0"/>
    <n v="6"/>
    <n v="6"/>
    <m/>
    <x v="2"/>
    <m/>
    <n v="41.3"/>
    <n v="90"/>
    <n v="90"/>
    <x v="9"/>
    <m/>
    <m/>
    <m/>
    <n v="0"/>
  </r>
  <r>
    <x v="141"/>
    <x v="1"/>
    <n v="1"/>
    <n v="0"/>
    <n v="1"/>
    <n v="0"/>
    <n v="7"/>
    <n v="7"/>
    <m/>
    <x v="2"/>
    <m/>
    <n v="45"/>
    <n v="1"/>
    <n v="1"/>
    <x v="9"/>
    <m/>
    <m/>
    <m/>
    <n v="0"/>
  </r>
  <r>
    <x v="142"/>
    <x v="4"/>
    <n v="1"/>
    <n v="0"/>
    <n v="1"/>
    <n v="0"/>
    <n v="5"/>
    <n v="5"/>
    <n v="5"/>
    <x v="3"/>
    <n v="70"/>
    <n v="70"/>
    <n v="90"/>
    <n v="90"/>
    <x v="9"/>
    <m/>
    <m/>
    <m/>
    <n v="0"/>
  </r>
  <r>
    <x v="142"/>
    <x v="4"/>
    <n v="1"/>
    <n v="0"/>
    <n v="1"/>
    <n v="0"/>
    <n v="5"/>
    <n v="5"/>
    <n v="4"/>
    <x v="8"/>
    <n v="80"/>
    <n v="80"/>
    <n v="120"/>
    <n v="120"/>
    <x v="9"/>
    <m/>
    <m/>
    <m/>
    <n v="0"/>
  </r>
  <r>
    <x v="142"/>
    <x v="4"/>
    <n v="1"/>
    <n v="0"/>
    <n v="1"/>
    <n v="0"/>
    <n v="5"/>
    <n v="5"/>
    <n v="3"/>
    <x v="6"/>
    <n v="100"/>
    <n v="100"/>
    <n v="180"/>
    <n v="180"/>
    <x v="9"/>
    <m/>
    <m/>
    <m/>
    <n v="0"/>
  </r>
  <r>
    <x v="142"/>
    <x v="4"/>
    <n v="1"/>
    <n v="0"/>
    <n v="1"/>
    <n v="0"/>
    <n v="6"/>
    <n v="5"/>
    <n v="2"/>
    <x v="7"/>
    <n v="115"/>
    <n v="115"/>
    <n v="180"/>
    <n v="180"/>
    <x v="9"/>
    <m/>
    <m/>
    <m/>
    <n v="0"/>
  </r>
  <r>
    <x v="142"/>
    <x v="4"/>
    <n v="1"/>
    <n v="0"/>
    <n v="1"/>
    <n v="0"/>
    <n v="6.5"/>
    <n v="5"/>
    <n v="1"/>
    <x v="9"/>
    <n v="125"/>
    <n v="125"/>
    <n v="180"/>
    <n v="180"/>
    <x v="9"/>
    <m/>
    <m/>
    <m/>
    <n v="0"/>
  </r>
  <r>
    <x v="142"/>
    <x v="4"/>
    <n v="1"/>
    <n v="0"/>
    <n v="1"/>
    <n v="0"/>
    <n v="6"/>
    <n v="5"/>
    <n v="3"/>
    <x v="6"/>
    <n v="115"/>
    <n v="115"/>
    <n v="180"/>
    <n v="180"/>
    <x v="9"/>
    <m/>
    <m/>
    <m/>
    <n v="0"/>
  </r>
  <r>
    <x v="142"/>
    <x v="4"/>
    <n v="1"/>
    <n v="0"/>
    <n v="1"/>
    <n v="0"/>
    <n v="5"/>
    <n v="5"/>
    <n v="3"/>
    <x v="6"/>
    <n v="85"/>
    <n v="85"/>
    <n v="300"/>
    <n v="300"/>
    <x v="9"/>
    <m/>
    <m/>
    <m/>
    <n v="0"/>
  </r>
  <r>
    <x v="142"/>
    <x v="31"/>
    <n v="1"/>
    <n v="0"/>
    <n v="1"/>
    <n v="0"/>
    <n v="5"/>
    <n v="5"/>
    <m/>
    <x v="2"/>
    <m/>
    <n v="14"/>
    <n v="120"/>
    <n v="120"/>
    <x v="9"/>
    <m/>
    <m/>
    <m/>
    <n v="0"/>
  </r>
  <r>
    <x v="142"/>
    <x v="31"/>
    <n v="1"/>
    <n v="0"/>
    <n v="1"/>
    <n v="0"/>
    <n v="5"/>
    <n v="5"/>
    <m/>
    <x v="2"/>
    <m/>
    <n v="14"/>
    <n v="120"/>
    <n v="120"/>
    <x v="9"/>
    <m/>
    <m/>
    <m/>
    <n v="0"/>
  </r>
  <r>
    <x v="142"/>
    <x v="31"/>
    <n v="1"/>
    <n v="0"/>
    <n v="1"/>
    <n v="0"/>
    <n v="7"/>
    <n v="7"/>
    <m/>
    <x v="1"/>
    <m/>
    <n v="18"/>
    <n v="120"/>
    <n v="120"/>
    <x v="9"/>
    <m/>
    <m/>
    <m/>
    <n v="0"/>
  </r>
  <r>
    <x v="142"/>
    <x v="31"/>
    <n v="1"/>
    <n v="0"/>
    <n v="1"/>
    <n v="0"/>
    <n v="7"/>
    <n v="7"/>
    <m/>
    <x v="1"/>
    <m/>
    <n v="18"/>
    <n v="120"/>
    <n v="120"/>
    <x v="9"/>
    <m/>
    <m/>
    <m/>
    <n v="0"/>
  </r>
  <r>
    <x v="142"/>
    <x v="7"/>
    <n v="1"/>
    <n v="0"/>
    <n v="1"/>
    <n v="0"/>
    <n v="5"/>
    <n v="5"/>
    <m/>
    <x v="2"/>
    <m/>
    <n v="20"/>
    <n v="120"/>
    <n v="120"/>
    <x v="9"/>
    <m/>
    <m/>
    <m/>
    <n v="0"/>
  </r>
  <r>
    <x v="142"/>
    <x v="7"/>
    <n v="1"/>
    <n v="0"/>
    <n v="1"/>
    <n v="0"/>
    <n v="6"/>
    <n v="6.5"/>
    <m/>
    <x v="2"/>
    <m/>
    <n v="22"/>
    <n v="120"/>
    <n v="120"/>
    <x v="9"/>
    <m/>
    <m/>
    <m/>
    <n v="0"/>
  </r>
  <r>
    <x v="142"/>
    <x v="7"/>
    <n v="1"/>
    <n v="0"/>
    <n v="1"/>
    <n v="0"/>
    <n v="7"/>
    <n v="8"/>
    <m/>
    <x v="2"/>
    <m/>
    <n v="26"/>
    <n v="120"/>
    <n v="120"/>
    <x v="9"/>
    <m/>
    <m/>
    <m/>
    <n v="0"/>
  </r>
  <r>
    <x v="142"/>
    <x v="42"/>
    <n v="1"/>
    <n v="0"/>
    <n v="1"/>
    <n v="0"/>
    <n v="5"/>
    <n v="5"/>
    <m/>
    <x v="2"/>
    <m/>
    <n v="6"/>
    <n v="120"/>
    <n v="120"/>
    <x v="9"/>
    <m/>
    <m/>
    <m/>
    <n v="0"/>
  </r>
  <r>
    <x v="142"/>
    <x v="42"/>
    <n v="1"/>
    <n v="0"/>
    <n v="1"/>
    <n v="0"/>
    <n v="6"/>
    <n v="6"/>
    <m/>
    <x v="1"/>
    <m/>
    <n v="6"/>
    <n v="120"/>
    <n v="120"/>
    <x v="9"/>
    <m/>
    <m/>
    <m/>
    <n v="0"/>
  </r>
  <r>
    <x v="142"/>
    <x v="42"/>
    <n v="1"/>
    <n v="0"/>
    <n v="1"/>
    <n v="0"/>
    <n v="7"/>
    <n v="7"/>
    <m/>
    <x v="1"/>
    <m/>
    <n v="6"/>
    <n v="1"/>
    <n v="1"/>
    <x v="9"/>
    <m/>
    <m/>
    <m/>
    <n v="0"/>
  </r>
  <r>
    <x v="143"/>
    <x v="10"/>
    <n v="2"/>
    <n v="1"/>
    <n v="2"/>
    <n v="0"/>
    <n v="5"/>
    <n v="5"/>
    <n v="2"/>
    <x v="7"/>
    <n v="55"/>
    <n v="60"/>
    <n v="90"/>
    <n v="90"/>
    <x v="9"/>
    <s v="Pausé / TEMPO"/>
    <m/>
    <m/>
    <n v="0"/>
  </r>
  <r>
    <x v="143"/>
    <x v="10"/>
    <n v="2"/>
    <n v="1"/>
    <n v="2"/>
    <n v="0"/>
    <n v="5"/>
    <n v="5"/>
    <n v="2"/>
    <x v="7"/>
    <n v="75"/>
    <n v="75"/>
    <n v="120"/>
    <n v="120"/>
    <x v="9"/>
    <s v="Pausé / TEMPO"/>
    <m/>
    <m/>
    <n v="0"/>
  </r>
  <r>
    <x v="143"/>
    <x v="10"/>
    <n v="2"/>
    <n v="1"/>
    <n v="2"/>
    <n v="0"/>
    <n v="5"/>
    <n v="5"/>
    <n v="2"/>
    <x v="7"/>
    <n v="95"/>
    <n v="95"/>
    <n v="120"/>
    <n v="120"/>
    <x v="9"/>
    <s v="Pausé / TEMPO"/>
    <m/>
    <m/>
    <n v="0"/>
  </r>
  <r>
    <x v="143"/>
    <x v="10"/>
    <n v="2"/>
    <n v="1"/>
    <n v="2"/>
    <n v="0"/>
    <n v="5.5"/>
    <n v="5"/>
    <n v="2"/>
    <x v="7"/>
    <n v="105"/>
    <n v="105"/>
    <n v="180"/>
    <n v="180"/>
    <x v="9"/>
    <s v="Pausé / TEMPO"/>
    <m/>
    <m/>
    <n v="0"/>
  </r>
  <r>
    <x v="143"/>
    <x v="10"/>
    <n v="2"/>
    <n v="1"/>
    <n v="2"/>
    <n v="0"/>
    <n v="6"/>
    <n v="6"/>
    <n v="2"/>
    <x v="7"/>
    <n v="110"/>
    <n v="110"/>
    <n v="300"/>
    <n v="300"/>
    <x v="9"/>
    <s v="Pausé / TEMPO"/>
    <m/>
    <m/>
    <n v="0"/>
  </r>
  <r>
    <x v="143"/>
    <x v="0"/>
    <n v="1"/>
    <n v="0"/>
    <n v="1"/>
    <n v="0"/>
    <n v="5"/>
    <n v="5"/>
    <n v="5"/>
    <x v="3"/>
    <n v="30"/>
    <n v="30"/>
    <n v="90"/>
    <n v="90"/>
    <x v="9"/>
    <m/>
    <m/>
    <m/>
    <n v="0"/>
  </r>
  <r>
    <x v="143"/>
    <x v="0"/>
    <n v="1"/>
    <n v="0"/>
    <n v="1"/>
    <n v="0"/>
    <n v="5"/>
    <n v="5"/>
    <n v="4"/>
    <x v="8"/>
    <n v="40"/>
    <n v="40"/>
    <n v="120"/>
    <n v="120"/>
    <x v="9"/>
    <m/>
    <m/>
    <m/>
    <n v="0"/>
  </r>
  <r>
    <x v="143"/>
    <x v="0"/>
    <n v="1"/>
    <n v="0"/>
    <n v="1"/>
    <n v="0"/>
    <n v="5"/>
    <n v="5"/>
    <n v="3"/>
    <x v="6"/>
    <n v="50"/>
    <n v="50"/>
    <n v="120"/>
    <n v="120"/>
    <x v="9"/>
    <m/>
    <m/>
    <m/>
    <n v="0"/>
  </r>
  <r>
    <x v="143"/>
    <x v="0"/>
    <n v="1"/>
    <n v="0"/>
    <n v="1"/>
    <n v="0"/>
    <n v="6"/>
    <n v="5"/>
    <n v="2"/>
    <x v="7"/>
    <n v="55"/>
    <n v="55"/>
    <n v="180"/>
    <n v="180"/>
    <x v="9"/>
    <m/>
    <m/>
    <m/>
    <n v="0"/>
  </r>
  <r>
    <x v="143"/>
    <x v="0"/>
    <n v="1"/>
    <n v="0"/>
    <n v="1"/>
    <n v="0"/>
    <n v="7"/>
    <n v="6.5"/>
    <n v="1"/>
    <x v="9"/>
    <m/>
    <n v="65"/>
    <n v="180"/>
    <n v="180"/>
    <x v="9"/>
    <m/>
    <m/>
    <m/>
    <n v="0"/>
  </r>
  <r>
    <x v="143"/>
    <x v="0"/>
    <n v="1"/>
    <n v="0"/>
    <n v="1"/>
    <n v="0"/>
    <n v="6.5"/>
    <n v="7"/>
    <n v="3"/>
    <x v="6"/>
    <n v="-5"/>
    <n v="60"/>
    <n v="300"/>
    <n v="300"/>
    <x v="9"/>
    <m/>
    <m/>
    <m/>
    <n v="0"/>
  </r>
  <r>
    <x v="143"/>
    <x v="44"/>
    <n v="1"/>
    <n v="0"/>
    <n v="1"/>
    <n v="0"/>
    <n v="5"/>
    <n v="5"/>
    <m/>
    <x v="2"/>
    <m/>
    <n v="8"/>
    <n v="120"/>
    <n v="120"/>
    <x v="9"/>
    <m/>
    <m/>
    <m/>
    <n v="0"/>
  </r>
  <r>
    <x v="143"/>
    <x v="44"/>
    <n v="1"/>
    <n v="0"/>
    <n v="1"/>
    <n v="0"/>
    <n v="6"/>
    <n v="6"/>
    <m/>
    <x v="2"/>
    <m/>
    <n v="8"/>
    <n v="120"/>
    <n v="120"/>
    <x v="9"/>
    <m/>
    <m/>
    <m/>
    <n v="0"/>
  </r>
  <r>
    <x v="143"/>
    <x v="44"/>
    <n v="1"/>
    <n v="0"/>
    <n v="1"/>
    <n v="0"/>
    <n v="7"/>
    <n v="7"/>
    <m/>
    <x v="2"/>
    <m/>
    <n v="8"/>
    <n v="120"/>
    <n v="120"/>
    <x v="9"/>
    <m/>
    <m/>
    <m/>
    <n v="0"/>
  </r>
  <r>
    <x v="143"/>
    <x v="19"/>
    <n v="1"/>
    <n v="0"/>
    <n v="1"/>
    <n v="0"/>
    <n v="5"/>
    <n v="5"/>
    <m/>
    <x v="2"/>
    <m/>
    <n v="20"/>
    <n v="120"/>
    <n v="120"/>
    <x v="9"/>
    <m/>
    <m/>
    <m/>
    <n v="0"/>
  </r>
  <r>
    <x v="143"/>
    <x v="19"/>
    <n v="1"/>
    <n v="0"/>
    <n v="1"/>
    <n v="0"/>
    <n v="6"/>
    <n v="6"/>
    <m/>
    <x v="1"/>
    <m/>
    <n v="25"/>
    <n v="120"/>
    <n v="120"/>
    <x v="9"/>
    <m/>
    <m/>
    <m/>
    <n v="0"/>
  </r>
  <r>
    <x v="143"/>
    <x v="19"/>
    <n v="1"/>
    <n v="0"/>
    <n v="1"/>
    <n v="0"/>
    <n v="7"/>
    <n v="7"/>
    <m/>
    <x v="5"/>
    <m/>
    <n v="30"/>
    <n v="1"/>
    <n v="1"/>
    <x v="9"/>
    <m/>
    <m/>
    <m/>
    <n v="0"/>
  </r>
  <r>
    <x v="144"/>
    <x v="10"/>
    <n v="1"/>
    <n v="0"/>
    <n v="1"/>
    <n v="0"/>
    <n v="5"/>
    <n v="5"/>
    <n v="5"/>
    <x v="3"/>
    <n v="70"/>
    <n v="70"/>
    <n v="90"/>
    <n v="90"/>
    <x v="9"/>
    <m/>
    <m/>
    <m/>
    <n v="0"/>
  </r>
  <r>
    <x v="144"/>
    <x v="10"/>
    <n v="1"/>
    <n v="0"/>
    <n v="1"/>
    <n v="0"/>
    <n v="6"/>
    <n v="5"/>
    <n v="4"/>
    <x v="8"/>
    <n v="95"/>
    <n v="95"/>
    <n v="120"/>
    <n v="120"/>
    <x v="9"/>
    <m/>
    <m/>
    <m/>
    <n v="0"/>
  </r>
  <r>
    <x v="144"/>
    <x v="10"/>
    <n v="1"/>
    <n v="0"/>
    <n v="1"/>
    <n v="0"/>
    <n v="6"/>
    <n v="6"/>
    <n v="3"/>
    <x v="6"/>
    <n v="105"/>
    <n v="105"/>
    <n v="180"/>
    <n v="180"/>
    <x v="9"/>
    <m/>
    <m/>
    <m/>
    <n v="0"/>
  </r>
  <r>
    <x v="144"/>
    <x v="10"/>
    <n v="1"/>
    <n v="0"/>
    <n v="1"/>
    <n v="0"/>
    <n v="6.5"/>
    <n v="6.5"/>
    <n v="2"/>
    <x v="7"/>
    <n v="115"/>
    <n v="115"/>
    <n v="180"/>
    <n v="180"/>
    <x v="9"/>
    <m/>
    <m/>
    <m/>
    <n v="0"/>
  </r>
  <r>
    <x v="144"/>
    <x v="10"/>
    <n v="1"/>
    <n v="0"/>
    <n v="1"/>
    <n v="0"/>
    <n v="7.5"/>
    <n v="7.5"/>
    <n v="2"/>
    <x v="7"/>
    <n v="125"/>
    <n v="125"/>
    <n v="180"/>
    <n v="180"/>
    <x v="9"/>
    <m/>
    <m/>
    <m/>
    <n v="0"/>
  </r>
  <r>
    <x v="144"/>
    <x v="10"/>
    <n v="1"/>
    <n v="0"/>
    <n v="1"/>
    <n v="0"/>
    <n v="7.5"/>
    <n v="8"/>
    <n v="2"/>
    <x v="7"/>
    <n v="125"/>
    <n v="125"/>
    <n v="180"/>
    <n v="180"/>
    <x v="9"/>
    <m/>
    <m/>
    <m/>
    <n v="0"/>
  </r>
  <r>
    <x v="144"/>
    <x v="10"/>
    <n v="1"/>
    <n v="0"/>
    <n v="1"/>
    <n v="0"/>
    <n v="6"/>
    <n v="5"/>
    <n v="2"/>
    <x v="7"/>
    <n v="100"/>
    <n v="100"/>
    <n v="180"/>
    <n v="180"/>
    <x v="9"/>
    <m/>
    <m/>
    <m/>
    <n v="0"/>
  </r>
  <r>
    <x v="144"/>
    <x v="10"/>
    <n v="1"/>
    <n v="0"/>
    <n v="1"/>
    <n v="0"/>
    <n v="6"/>
    <n v="5"/>
    <n v="2"/>
    <x v="7"/>
    <n v="100"/>
    <n v="100"/>
    <n v="300"/>
    <n v="300"/>
    <x v="9"/>
    <m/>
    <m/>
    <m/>
    <n v="0"/>
  </r>
  <r>
    <x v="144"/>
    <x v="0"/>
    <n v="1"/>
    <n v="3"/>
    <n v="1"/>
    <n v="0"/>
    <n v="5"/>
    <n v="5"/>
    <n v="1"/>
    <x v="9"/>
    <n v="40"/>
    <n v="40"/>
    <n v="120"/>
    <n v="120"/>
    <x v="9"/>
    <s v="Pausé / TEMPO"/>
    <m/>
    <m/>
    <n v="0"/>
  </r>
  <r>
    <x v="144"/>
    <x v="0"/>
    <n v="1"/>
    <n v="3"/>
    <n v="1"/>
    <n v="0"/>
    <n v="5"/>
    <n v="5"/>
    <n v="1"/>
    <x v="9"/>
    <n v="50"/>
    <n v="50"/>
    <n v="120"/>
    <n v="120"/>
    <x v="9"/>
    <s v="Pausé / TEMPO"/>
    <m/>
    <m/>
    <n v="0"/>
  </r>
  <r>
    <x v="144"/>
    <x v="0"/>
    <n v="1"/>
    <n v="3"/>
    <n v="1"/>
    <n v="0"/>
    <n v="6"/>
    <n v="5.5"/>
    <n v="1"/>
    <x v="9"/>
    <n v="55"/>
    <n v="55"/>
    <n v="120"/>
    <n v="120"/>
    <x v="9"/>
    <s v="Pausé / TEMPO"/>
    <m/>
    <m/>
    <n v="0"/>
  </r>
  <r>
    <x v="144"/>
    <x v="0"/>
    <n v="1"/>
    <n v="3"/>
    <n v="1"/>
    <n v="0"/>
    <n v="7"/>
    <n v="6"/>
    <n v="1"/>
    <x v="9"/>
    <n v="60"/>
    <n v="60"/>
    <n v="180"/>
    <n v="180"/>
    <x v="9"/>
    <s v="Pausé / TEMPO"/>
    <m/>
    <m/>
    <n v="0"/>
  </r>
  <r>
    <x v="144"/>
    <x v="11"/>
    <n v="1"/>
    <n v="0"/>
    <n v="1"/>
    <n v="0"/>
    <n v="7"/>
    <n v="7"/>
    <m/>
    <x v="2"/>
    <m/>
    <n v="29"/>
    <n v="90"/>
    <n v="90"/>
    <x v="9"/>
    <s v="Unilatéral"/>
    <m/>
    <m/>
    <n v="0"/>
  </r>
  <r>
    <x v="144"/>
    <x v="11"/>
    <n v="1"/>
    <n v="0"/>
    <n v="1"/>
    <n v="0"/>
    <n v="8"/>
    <n v="8"/>
    <m/>
    <x v="2"/>
    <m/>
    <n v="29"/>
    <n v="90"/>
    <n v="90"/>
    <x v="9"/>
    <s v="Unilatéral"/>
    <m/>
    <m/>
    <n v="0"/>
  </r>
  <r>
    <x v="144"/>
    <x v="18"/>
    <n v="1"/>
    <n v="0"/>
    <n v="1"/>
    <n v="0"/>
    <n v="7"/>
    <n v="7"/>
    <m/>
    <x v="1"/>
    <m/>
    <n v="18"/>
    <n v="90"/>
    <n v="90"/>
    <x v="9"/>
    <s v="Unilatéral"/>
    <m/>
    <m/>
    <n v="0"/>
  </r>
  <r>
    <x v="144"/>
    <x v="18"/>
    <n v="1"/>
    <n v="0"/>
    <n v="1"/>
    <n v="0"/>
    <n v="8"/>
    <n v="8"/>
    <m/>
    <x v="12"/>
    <m/>
    <n v="18"/>
    <n v="90"/>
    <n v="90"/>
    <x v="9"/>
    <s v="Unilatéral"/>
    <m/>
    <m/>
    <n v="0"/>
  </r>
  <r>
    <x v="144"/>
    <x v="38"/>
    <n v="1"/>
    <n v="0"/>
    <n v="1"/>
    <n v="0"/>
    <n v="7"/>
    <n v="7"/>
    <m/>
    <x v="2"/>
    <m/>
    <n v="50"/>
    <n v="10"/>
    <n v="10"/>
    <x v="9"/>
    <s v="SUPER7"/>
    <m/>
    <m/>
    <n v="0"/>
  </r>
  <r>
    <x v="144"/>
    <x v="39"/>
    <n v="1"/>
    <n v="0"/>
    <n v="1"/>
    <n v="0"/>
    <n v="7"/>
    <n v="5"/>
    <m/>
    <x v="0"/>
    <m/>
    <n v="90"/>
    <n v="90"/>
    <n v="90"/>
    <x v="9"/>
    <s v="SUPER7"/>
    <m/>
    <m/>
    <n v="0"/>
  </r>
  <r>
    <x v="144"/>
    <x v="38"/>
    <n v="1"/>
    <n v="0"/>
    <n v="1"/>
    <n v="0"/>
    <n v="7"/>
    <n v="7"/>
    <m/>
    <x v="2"/>
    <m/>
    <n v="50"/>
    <n v="10"/>
    <n v="10"/>
    <x v="9"/>
    <s v="SUPER7"/>
    <m/>
    <m/>
    <n v="0"/>
  </r>
  <r>
    <x v="144"/>
    <x v="39"/>
    <n v="1"/>
    <n v="0"/>
    <n v="1"/>
    <n v="0"/>
    <n v="7"/>
    <n v="7"/>
    <m/>
    <x v="2"/>
    <m/>
    <n v="104"/>
    <n v="90"/>
    <n v="90"/>
    <x v="9"/>
    <s v="SUPER7"/>
    <m/>
    <m/>
    <n v="0"/>
  </r>
  <r>
    <x v="144"/>
    <x v="32"/>
    <n v="1"/>
    <n v="0"/>
    <n v="1"/>
    <n v="0"/>
    <n v="7"/>
    <n v="7"/>
    <m/>
    <x v="2"/>
    <m/>
    <n v="52"/>
    <n v="120"/>
    <n v="120"/>
    <x v="9"/>
    <m/>
    <m/>
    <m/>
    <n v="0"/>
  </r>
  <r>
    <x v="144"/>
    <x v="32"/>
    <n v="1"/>
    <n v="0"/>
    <n v="1"/>
    <n v="0"/>
    <n v="8"/>
    <n v="8"/>
    <m/>
    <x v="1"/>
    <m/>
    <n v="59"/>
    <n v="120"/>
    <n v="120"/>
    <x v="9"/>
    <m/>
    <m/>
    <m/>
    <n v="0"/>
  </r>
  <r>
    <x v="144"/>
    <x v="32"/>
    <n v="1"/>
    <n v="0"/>
    <n v="1"/>
    <n v="0"/>
    <n v="8"/>
    <n v="8"/>
    <m/>
    <x v="1"/>
    <m/>
    <n v="59"/>
    <n v="1"/>
    <n v="1"/>
    <x v="9"/>
    <m/>
    <m/>
    <m/>
    <n v="0"/>
  </r>
  <r>
    <x v="145"/>
    <x v="0"/>
    <n v="1"/>
    <n v="0"/>
    <n v="1"/>
    <n v="0"/>
    <n v="5"/>
    <n v="5"/>
    <n v="3"/>
    <x v="6"/>
    <n v="30"/>
    <n v="30"/>
    <n v="90"/>
    <n v="90"/>
    <x v="9"/>
    <m/>
    <m/>
    <m/>
    <n v="0"/>
  </r>
  <r>
    <x v="145"/>
    <x v="0"/>
    <n v="1"/>
    <n v="0"/>
    <n v="1"/>
    <n v="0"/>
    <n v="5"/>
    <n v="5"/>
    <n v="3"/>
    <x v="6"/>
    <n v="40"/>
    <n v="40"/>
    <n v="90"/>
    <n v="90"/>
    <x v="9"/>
    <m/>
    <m/>
    <m/>
    <n v="0"/>
  </r>
  <r>
    <x v="145"/>
    <x v="0"/>
    <n v="1"/>
    <n v="0"/>
    <n v="1"/>
    <n v="0"/>
    <n v="5"/>
    <n v="5"/>
    <n v="3"/>
    <x v="6"/>
    <n v="50"/>
    <n v="50"/>
    <n v="180"/>
    <n v="180"/>
    <x v="9"/>
    <m/>
    <m/>
    <m/>
    <n v="0"/>
  </r>
  <r>
    <x v="145"/>
    <x v="0"/>
    <n v="1"/>
    <n v="0"/>
    <n v="1"/>
    <n v="0"/>
    <n v="6.5"/>
    <n v="5.5"/>
    <n v="3"/>
    <x v="6"/>
    <n v="55"/>
    <n v="55"/>
    <n v="180"/>
    <n v="180"/>
    <x v="9"/>
    <m/>
    <m/>
    <m/>
    <n v="0"/>
  </r>
  <r>
    <x v="145"/>
    <x v="0"/>
    <n v="1"/>
    <n v="0"/>
    <n v="1"/>
    <n v="0"/>
    <n v="7"/>
    <n v="6"/>
    <n v="3"/>
    <x v="6"/>
    <n v="60"/>
    <n v="60"/>
    <n v="180"/>
    <n v="180"/>
    <x v="9"/>
    <m/>
    <m/>
    <m/>
    <n v="0"/>
  </r>
  <r>
    <x v="145"/>
    <x v="0"/>
    <n v="1"/>
    <n v="0"/>
    <n v="1"/>
    <n v="0"/>
    <n v="7.5"/>
    <n v="7.5"/>
    <n v="3"/>
    <x v="6"/>
    <n v="62.5"/>
    <n v="65"/>
    <n v="300"/>
    <n v="300"/>
    <x v="9"/>
    <m/>
    <m/>
    <m/>
    <n v="0"/>
  </r>
  <r>
    <x v="145"/>
    <x v="4"/>
    <n v="1"/>
    <n v="0"/>
    <n v="1"/>
    <n v="0"/>
    <n v="3.5"/>
    <n v="5"/>
    <n v="5"/>
    <x v="3"/>
    <n v="65"/>
    <n v="65"/>
    <n v="90"/>
    <n v="90"/>
    <x v="9"/>
    <s v="RDL"/>
    <m/>
    <m/>
    <n v="0"/>
  </r>
  <r>
    <x v="145"/>
    <x v="4"/>
    <n v="1"/>
    <n v="0"/>
    <n v="1"/>
    <n v="0"/>
    <n v="5"/>
    <n v="5"/>
    <n v="4"/>
    <x v="8"/>
    <n v="85"/>
    <n v="85"/>
    <n v="90"/>
    <n v="90"/>
    <x v="9"/>
    <s v="RDL"/>
    <m/>
    <m/>
    <n v="0"/>
  </r>
  <r>
    <x v="145"/>
    <x v="4"/>
    <n v="1"/>
    <n v="0"/>
    <n v="1"/>
    <n v="0"/>
    <n v="6"/>
    <n v="6"/>
    <n v="3"/>
    <x v="6"/>
    <n v="95"/>
    <n v="95"/>
    <n v="120"/>
    <n v="120"/>
    <x v="9"/>
    <s v="RDL"/>
    <m/>
    <m/>
    <n v="0"/>
  </r>
  <r>
    <x v="145"/>
    <x v="4"/>
    <n v="1"/>
    <n v="0"/>
    <n v="1"/>
    <n v="0"/>
    <n v="7"/>
    <n v="7"/>
    <n v="3"/>
    <x v="6"/>
    <n v="105"/>
    <n v="105"/>
    <n v="180"/>
    <n v="180"/>
    <x v="9"/>
    <s v="RDL"/>
    <m/>
    <m/>
    <n v="0"/>
  </r>
  <r>
    <x v="145"/>
    <x v="4"/>
    <n v="1"/>
    <n v="0"/>
    <n v="1"/>
    <n v="0"/>
    <n v="8"/>
    <n v="8"/>
    <n v="3"/>
    <x v="6"/>
    <n v="115"/>
    <n v="115"/>
    <n v="180"/>
    <n v="180"/>
    <x v="9"/>
    <s v="RDL"/>
    <m/>
    <m/>
    <n v="0"/>
  </r>
  <r>
    <x v="145"/>
    <x v="40"/>
    <n v="1"/>
    <n v="0"/>
    <n v="1"/>
    <n v="0"/>
    <n v="6"/>
    <n v="6"/>
    <m/>
    <x v="1"/>
    <m/>
    <n v="14"/>
    <n v="10"/>
    <n v="10"/>
    <x v="9"/>
    <s v="SUPER7"/>
    <m/>
    <m/>
    <n v="0"/>
  </r>
  <r>
    <x v="145"/>
    <x v="41"/>
    <n v="1"/>
    <n v="0"/>
    <n v="1"/>
    <n v="0"/>
    <n v="6"/>
    <n v="6"/>
    <m/>
    <x v="1"/>
    <m/>
    <n v="11"/>
    <n v="90"/>
    <n v="90"/>
    <x v="9"/>
    <s v="SUPER7"/>
    <m/>
    <m/>
    <n v="0"/>
  </r>
  <r>
    <x v="145"/>
    <x v="40"/>
    <n v="1"/>
    <n v="0"/>
    <n v="1"/>
    <n v="0"/>
    <n v="8"/>
    <n v="8"/>
    <m/>
    <x v="1"/>
    <m/>
    <n v="14"/>
    <n v="10"/>
    <n v="10"/>
    <x v="9"/>
    <s v="SUPER7"/>
    <m/>
    <m/>
    <n v="0"/>
  </r>
  <r>
    <x v="145"/>
    <x v="41"/>
    <n v="1"/>
    <n v="0"/>
    <n v="1"/>
    <n v="0"/>
    <n v="8"/>
    <n v="8"/>
    <m/>
    <x v="1"/>
    <m/>
    <n v="11"/>
    <n v="120"/>
    <n v="120"/>
    <x v="9"/>
    <s v="SUPER7"/>
    <m/>
    <m/>
    <n v="0"/>
  </r>
  <r>
    <x v="145"/>
    <x v="36"/>
    <n v="1"/>
    <n v="0"/>
    <n v="1"/>
    <n v="0"/>
    <n v="6"/>
    <n v="6"/>
    <m/>
    <x v="14"/>
    <m/>
    <n v="0"/>
    <n v="10"/>
    <n v="10"/>
    <x v="9"/>
    <s v="SUPER7"/>
    <m/>
    <m/>
    <n v="0"/>
  </r>
  <r>
    <x v="145"/>
    <x v="37"/>
    <n v="1"/>
    <n v="0"/>
    <n v="1"/>
    <n v="0"/>
    <n v="6"/>
    <n v="6"/>
    <m/>
    <x v="14"/>
    <m/>
    <n v="0"/>
    <n v="90"/>
    <n v="90"/>
    <x v="9"/>
    <s v="SUPER7"/>
    <m/>
    <m/>
    <n v="0"/>
  </r>
  <r>
    <x v="145"/>
    <x v="36"/>
    <n v="1"/>
    <n v="0"/>
    <n v="1"/>
    <n v="0"/>
    <n v="7"/>
    <n v="7"/>
    <m/>
    <x v="14"/>
    <m/>
    <n v="0"/>
    <n v="10"/>
    <n v="10"/>
    <x v="9"/>
    <s v="SUPER7"/>
    <m/>
    <m/>
    <n v="0"/>
  </r>
  <r>
    <x v="145"/>
    <x v="37"/>
    <n v="1"/>
    <n v="0"/>
    <n v="1"/>
    <n v="0"/>
    <n v="7"/>
    <n v="7"/>
    <m/>
    <x v="14"/>
    <m/>
    <n v="0"/>
    <n v="90"/>
    <n v="90"/>
    <x v="9"/>
    <s v="SUPER7"/>
    <m/>
    <m/>
    <n v="0"/>
  </r>
  <r>
    <x v="145"/>
    <x v="36"/>
    <n v="1"/>
    <n v="0"/>
    <n v="1"/>
    <n v="0"/>
    <n v="8"/>
    <n v="8"/>
    <m/>
    <x v="14"/>
    <m/>
    <n v="0"/>
    <n v="10"/>
    <n v="10"/>
    <x v="9"/>
    <s v="SUPER7"/>
    <m/>
    <m/>
    <n v="0"/>
  </r>
  <r>
    <x v="145"/>
    <x v="37"/>
    <n v="1"/>
    <n v="0"/>
    <n v="1"/>
    <n v="0"/>
    <n v="8"/>
    <n v="8"/>
    <m/>
    <x v="14"/>
    <m/>
    <n v="0"/>
    <n v="120"/>
    <n v="120"/>
    <x v="9"/>
    <s v="SUPER7"/>
    <m/>
    <m/>
    <n v="0"/>
  </r>
  <r>
    <x v="145"/>
    <x v="1"/>
    <n v="1"/>
    <n v="0"/>
    <n v="1"/>
    <n v="0"/>
    <n v="6"/>
    <n v="6"/>
    <m/>
    <x v="1"/>
    <m/>
    <n v="45"/>
    <n v="90"/>
    <n v="90"/>
    <x v="9"/>
    <m/>
    <m/>
    <m/>
    <n v="0"/>
  </r>
  <r>
    <x v="145"/>
    <x v="1"/>
    <n v="1"/>
    <n v="0"/>
    <n v="1"/>
    <n v="0"/>
    <n v="7"/>
    <n v="7"/>
    <m/>
    <x v="1"/>
    <m/>
    <n v="45"/>
    <n v="90"/>
    <n v="90"/>
    <x v="9"/>
    <m/>
    <m/>
    <m/>
    <n v="0"/>
  </r>
  <r>
    <x v="145"/>
    <x v="1"/>
    <n v="1"/>
    <n v="0"/>
    <n v="1"/>
    <n v="0"/>
    <n v="8"/>
    <n v="8"/>
    <m/>
    <x v="5"/>
    <m/>
    <n v="52"/>
    <n v="1"/>
    <n v="1"/>
    <x v="9"/>
    <m/>
    <m/>
    <m/>
    <n v="0"/>
  </r>
  <r>
    <x v="146"/>
    <x v="4"/>
    <n v="1"/>
    <n v="0"/>
    <n v="1"/>
    <n v="0"/>
    <n v="5"/>
    <n v="5"/>
    <n v="5"/>
    <x v="3"/>
    <n v="70"/>
    <n v="70"/>
    <n v="90"/>
    <n v="90"/>
    <x v="9"/>
    <m/>
    <m/>
    <m/>
    <n v="0"/>
  </r>
  <r>
    <x v="146"/>
    <x v="4"/>
    <n v="1"/>
    <n v="0"/>
    <n v="1"/>
    <n v="0"/>
    <n v="5"/>
    <n v="5"/>
    <n v="4"/>
    <x v="8"/>
    <n v="95"/>
    <n v="95"/>
    <n v="120"/>
    <n v="120"/>
    <x v="9"/>
    <m/>
    <m/>
    <m/>
    <n v="0"/>
  </r>
  <r>
    <x v="146"/>
    <x v="4"/>
    <n v="1"/>
    <n v="0"/>
    <n v="1"/>
    <n v="0"/>
    <n v="6"/>
    <n v="5"/>
    <n v="3"/>
    <x v="6"/>
    <n v="115"/>
    <n v="115"/>
    <n v="180"/>
    <n v="180"/>
    <x v="9"/>
    <m/>
    <m/>
    <m/>
    <n v="0"/>
  </r>
  <r>
    <x v="146"/>
    <x v="4"/>
    <n v="1"/>
    <n v="0"/>
    <n v="1"/>
    <n v="0"/>
    <n v="7"/>
    <n v="5.5"/>
    <n v="2"/>
    <x v="7"/>
    <n v="130"/>
    <n v="130"/>
    <n v="180"/>
    <n v="180"/>
    <x v="9"/>
    <m/>
    <m/>
    <m/>
    <n v="0"/>
  </r>
  <r>
    <x v="146"/>
    <x v="4"/>
    <n v="1"/>
    <n v="0"/>
    <n v="1"/>
    <n v="0"/>
    <n v="7.5"/>
    <n v="6.5"/>
    <n v="1"/>
    <x v="9"/>
    <n v="140"/>
    <n v="140"/>
    <n v="300"/>
    <n v="300"/>
    <x v="9"/>
    <m/>
    <m/>
    <m/>
    <n v="0"/>
  </r>
  <r>
    <x v="146"/>
    <x v="4"/>
    <n v="1"/>
    <n v="0"/>
    <n v="1"/>
    <n v="0"/>
    <n v="7"/>
    <n v="6"/>
    <n v="3"/>
    <x v="6"/>
    <n v="130"/>
    <n v="130"/>
    <n v="300"/>
    <n v="300"/>
    <x v="9"/>
    <m/>
    <m/>
    <m/>
    <n v="0"/>
  </r>
  <r>
    <x v="146"/>
    <x v="4"/>
    <n v="1"/>
    <n v="0"/>
    <n v="1"/>
    <n v="0"/>
    <n v="6"/>
    <n v="5"/>
    <n v="3"/>
    <x v="6"/>
    <n v="100"/>
    <n v="100"/>
    <n v="300"/>
    <n v="300"/>
    <x v="9"/>
    <m/>
    <m/>
    <m/>
    <n v="0"/>
  </r>
  <r>
    <x v="146"/>
    <x v="31"/>
    <n v="1"/>
    <n v="0"/>
    <n v="1"/>
    <n v="0"/>
    <n v="5"/>
    <n v="5"/>
    <m/>
    <x v="1"/>
    <m/>
    <n v="14"/>
    <n v="120"/>
    <n v="120"/>
    <x v="9"/>
    <m/>
    <m/>
    <m/>
    <n v="0"/>
  </r>
  <r>
    <x v="146"/>
    <x v="31"/>
    <n v="1"/>
    <n v="0"/>
    <n v="1"/>
    <n v="0"/>
    <n v="6"/>
    <n v="6"/>
    <m/>
    <x v="1"/>
    <m/>
    <n v="16"/>
    <n v="120"/>
    <n v="120"/>
    <x v="9"/>
    <m/>
    <m/>
    <m/>
    <n v="0"/>
  </r>
  <r>
    <x v="146"/>
    <x v="31"/>
    <n v="1"/>
    <n v="0"/>
    <n v="1"/>
    <n v="0"/>
    <n v="8"/>
    <n v="8"/>
    <m/>
    <x v="5"/>
    <m/>
    <n v="20"/>
    <n v="120"/>
    <n v="120"/>
    <x v="9"/>
    <m/>
    <m/>
    <m/>
    <n v="0"/>
  </r>
  <r>
    <x v="146"/>
    <x v="31"/>
    <n v="1"/>
    <n v="0"/>
    <n v="1"/>
    <n v="0"/>
    <n v="8"/>
    <n v="8"/>
    <m/>
    <x v="5"/>
    <m/>
    <n v="20"/>
    <n v="120"/>
    <n v="120"/>
    <x v="9"/>
    <m/>
    <m/>
    <m/>
    <n v="0"/>
  </r>
  <r>
    <x v="146"/>
    <x v="7"/>
    <n v="1"/>
    <n v="0"/>
    <n v="1"/>
    <n v="0"/>
    <n v="6"/>
    <n v="5"/>
    <m/>
    <x v="2"/>
    <m/>
    <n v="20"/>
    <n v="120"/>
    <n v="120"/>
    <x v="9"/>
    <m/>
    <m/>
    <m/>
    <n v="0"/>
  </r>
  <r>
    <x v="146"/>
    <x v="7"/>
    <n v="1"/>
    <n v="0"/>
    <n v="1"/>
    <n v="0"/>
    <n v="7"/>
    <n v="6"/>
    <m/>
    <x v="2"/>
    <m/>
    <n v="20"/>
    <n v="120"/>
    <n v="120"/>
    <x v="9"/>
    <m/>
    <m/>
    <m/>
    <n v="0"/>
  </r>
  <r>
    <x v="146"/>
    <x v="7"/>
    <n v="1"/>
    <n v="0"/>
    <n v="1"/>
    <n v="0"/>
    <n v="8"/>
    <n v="8"/>
    <m/>
    <x v="2"/>
    <m/>
    <n v="26"/>
    <n v="120"/>
    <n v="120"/>
    <x v="9"/>
    <m/>
    <m/>
    <m/>
    <n v="0"/>
  </r>
  <r>
    <x v="146"/>
    <x v="42"/>
    <n v="1"/>
    <n v="0"/>
    <n v="1"/>
    <n v="0"/>
    <n v="6"/>
    <n v="6"/>
    <m/>
    <x v="2"/>
    <m/>
    <n v="6"/>
    <n v="120"/>
    <n v="120"/>
    <x v="9"/>
    <m/>
    <m/>
    <m/>
    <n v="0"/>
  </r>
  <r>
    <x v="146"/>
    <x v="42"/>
    <n v="1"/>
    <n v="0"/>
    <n v="1"/>
    <n v="0"/>
    <n v="7"/>
    <n v="7"/>
    <m/>
    <x v="2"/>
    <m/>
    <n v="6"/>
    <n v="120"/>
    <n v="120"/>
    <x v="9"/>
    <m/>
    <m/>
    <m/>
    <n v="0"/>
  </r>
  <r>
    <x v="146"/>
    <x v="42"/>
    <n v="1"/>
    <n v="0"/>
    <n v="1"/>
    <n v="0"/>
    <n v="8"/>
    <n v="9"/>
    <m/>
    <x v="10"/>
    <m/>
    <n v="8"/>
    <n v="1"/>
    <n v="1"/>
    <x v="9"/>
    <m/>
    <m/>
    <m/>
    <n v="0"/>
  </r>
  <r>
    <x v="147"/>
    <x v="10"/>
    <n v="2"/>
    <n v="1"/>
    <n v="2"/>
    <n v="0"/>
    <n v="5"/>
    <n v="5"/>
    <n v="2"/>
    <x v="7"/>
    <n v="65"/>
    <n v="70"/>
    <n v="90"/>
    <n v="90"/>
    <x v="9"/>
    <s v="Pausé / TEMPO"/>
    <m/>
    <m/>
    <n v="0"/>
  </r>
  <r>
    <x v="147"/>
    <x v="10"/>
    <n v="2"/>
    <n v="1"/>
    <n v="2"/>
    <n v="0"/>
    <n v="5"/>
    <n v="5"/>
    <n v="2"/>
    <x v="7"/>
    <n v="85"/>
    <n v="85"/>
    <n v="120"/>
    <n v="120"/>
    <x v="9"/>
    <s v="Pausé / TEMPO"/>
    <m/>
    <m/>
    <n v="0"/>
  </r>
  <r>
    <x v="147"/>
    <x v="10"/>
    <n v="2"/>
    <n v="1"/>
    <n v="2"/>
    <n v="0"/>
    <n v="6"/>
    <n v="5"/>
    <n v="2"/>
    <x v="7"/>
    <n v="105"/>
    <n v="105"/>
    <n v="120"/>
    <n v="120"/>
    <x v="9"/>
    <s v="Pausé / TEMPO"/>
    <m/>
    <m/>
    <n v="0"/>
  </r>
  <r>
    <x v="147"/>
    <x v="10"/>
    <n v="2"/>
    <n v="1"/>
    <n v="2"/>
    <n v="0"/>
    <n v="6.5"/>
    <n v="6"/>
    <n v="2"/>
    <x v="7"/>
    <n v="115"/>
    <n v="115"/>
    <n v="180"/>
    <n v="180"/>
    <x v="9"/>
    <s v="Pausé / TEMPO"/>
    <m/>
    <m/>
    <n v="0"/>
  </r>
  <r>
    <x v="147"/>
    <x v="10"/>
    <n v="2"/>
    <n v="1"/>
    <n v="2"/>
    <n v="0"/>
    <n v="7"/>
    <n v="7"/>
    <n v="2"/>
    <x v="7"/>
    <n v="120"/>
    <n v="120"/>
    <n v="300"/>
    <n v="300"/>
    <x v="9"/>
    <s v="Pausé / TEMPO"/>
    <m/>
    <m/>
    <n v="0"/>
  </r>
  <r>
    <x v="147"/>
    <x v="0"/>
    <n v="1"/>
    <n v="0"/>
    <n v="1"/>
    <n v="0"/>
    <n v="5"/>
    <n v="5"/>
    <n v="5"/>
    <x v="3"/>
    <n v="35"/>
    <n v="40"/>
    <n v="90"/>
    <n v="90"/>
    <x v="9"/>
    <m/>
    <m/>
    <m/>
    <n v="0"/>
  </r>
  <r>
    <x v="147"/>
    <x v="0"/>
    <n v="1"/>
    <n v="0"/>
    <n v="1"/>
    <n v="0"/>
    <n v="5"/>
    <n v="5"/>
    <n v="4"/>
    <x v="8"/>
    <n v="45"/>
    <n v="50"/>
    <n v="120"/>
    <n v="120"/>
    <x v="9"/>
    <m/>
    <m/>
    <m/>
    <n v="0"/>
  </r>
  <r>
    <x v="147"/>
    <x v="0"/>
    <n v="1"/>
    <n v="0"/>
    <n v="1"/>
    <n v="0"/>
    <n v="6"/>
    <n v="6"/>
    <n v="3"/>
    <x v="6"/>
    <n v="55"/>
    <n v="60"/>
    <n v="120"/>
    <n v="120"/>
    <x v="9"/>
    <m/>
    <m/>
    <m/>
    <n v="0"/>
  </r>
  <r>
    <x v="147"/>
    <x v="0"/>
    <n v="1"/>
    <n v="0"/>
    <n v="1"/>
    <n v="0"/>
    <n v="7"/>
    <n v="7"/>
    <n v="2"/>
    <x v="7"/>
    <n v="60"/>
    <n v="65"/>
    <n v="300"/>
    <n v="300"/>
    <x v="9"/>
    <m/>
    <m/>
    <m/>
    <n v="0"/>
  </r>
  <r>
    <x v="147"/>
    <x v="0"/>
    <n v="1"/>
    <n v="0"/>
    <n v="1"/>
    <n v="0"/>
    <n v="8.5"/>
    <n v="8"/>
    <n v="1"/>
    <x v="9"/>
    <m/>
    <n v="72.5"/>
    <n v="180"/>
    <n v="180"/>
    <x v="9"/>
    <m/>
    <m/>
    <m/>
    <n v="0"/>
  </r>
  <r>
    <x v="147"/>
    <x v="0"/>
    <n v="1"/>
    <n v="0"/>
    <n v="1"/>
    <n v="0"/>
    <n v="7.5"/>
    <n v="7.5"/>
    <n v="3"/>
    <x v="6"/>
    <n v="67.5"/>
    <n v="67.5"/>
    <n v="300"/>
    <n v="300"/>
    <x v="9"/>
    <m/>
    <m/>
    <m/>
    <n v="0"/>
  </r>
  <r>
    <x v="147"/>
    <x v="44"/>
    <n v="1"/>
    <n v="0"/>
    <n v="1"/>
    <n v="0"/>
    <n v="6"/>
    <n v="6"/>
    <m/>
    <x v="2"/>
    <m/>
    <n v="10"/>
    <n v="120"/>
    <n v="120"/>
    <x v="9"/>
    <m/>
    <m/>
    <m/>
    <n v="0"/>
  </r>
  <r>
    <x v="147"/>
    <x v="44"/>
    <n v="1"/>
    <n v="0"/>
    <n v="1"/>
    <n v="0"/>
    <n v="7"/>
    <n v="7"/>
    <m/>
    <x v="2"/>
    <m/>
    <n v="10"/>
    <n v="120"/>
    <n v="120"/>
    <x v="9"/>
    <m/>
    <m/>
    <m/>
    <n v="0"/>
  </r>
  <r>
    <x v="147"/>
    <x v="44"/>
    <n v="1"/>
    <n v="0"/>
    <n v="1"/>
    <n v="0"/>
    <n v="8"/>
    <n v="8"/>
    <m/>
    <x v="2"/>
    <m/>
    <n v="10"/>
    <n v="120"/>
    <n v="120"/>
    <x v="9"/>
    <m/>
    <m/>
    <m/>
    <n v="0"/>
  </r>
  <r>
    <x v="147"/>
    <x v="19"/>
    <n v="1"/>
    <n v="0"/>
    <n v="1"/>
    <n v="0"/>
    <n v="6"/>
    <n v="6"/>
    <m/>
    <x v="2"/>
    <m/>
    <n v="20"/>
    <n v="120"/>
    <n v="120"/>
    <x v="9"/>
    <m/>
    <m/>
    <m/>
    <n v="0"/>
  </r>
  <r>
    <x v="147"/>
    <x v="19"/>
    <n v="1"/>
    <n v="0"/>
    <n v="1"/>
    <n v="0"/>
    <n v="7"/>
    <n v="7"/>
    <m/>
    <x v="2"/>
    <m/>
    <n v="25"/>
    <n v="120"/>
    <n v="120"/>
    <x v="9"/>
    <m/>
    <m/>
    <m/>
    <n v="0"/>
  </r>
  <r>
    <x v="147"/>
    <x v="19"/>
    <n v="1"/>
    <n v="0"/>
    <n v="1"/>
    <n v="0"/>
    <n v="8"/>
    <n v="8"/>
    <m/>
    <x v="10"/>
    <m/>
    <n v="30"/>
    <n v="1"/>
    <n v="1"/>
    <x v="9"/>
    <m/>
    <m/>
    <m/>
    <n v="0"/>
  </r>
  <r>
    <x v="148"/>
    <x v="10"/>
    <n v="1"/>
    <n v="0"/>
    <n v="1"/>
    <n v="0"/>
    <n v="5"/>
    <n v="5"/>
    <n v="5"/>
    <x v="3"/>
    <n v="70"/>
    <n v="70"/>
    <n v="90"/>
    <n v="90"/>
    <x v="9"/>
    <m/>
    <m/>
    <m/>
    <n v="0"/>
  </r>
  <r>
    <x v="148"/>
    <x v="10"/>
    <n v="1"/>
    <n v="0"/>
    <n v="1"/>
    <n v="0"/>
    <n v="6"/>
    <n v="5"/>
    <n v="4"/>
    <x v="8"/>
    <n v="100"/>
    <n v="100"/>
    <n v="120"/>
    <n v="120"/>
    <x v="9"/>
    <m/>
    <m/>
    <m/>
    <n v="0"/>
  </r>
  <r>
    <x v="148"/>
    <x v="10"/>
    <n v="1"/>
    <n v="0"/>
    <n v="1"/>
    <n v="0"/>
    <n v="7.5"/>
    <n v="7"/>
    <n v="3"/>
    <x v="6"/>
    <n v="120"/>
    <n v="120"/>
    <n v="180"/>
    <n v="180"/>
    <x v="9"/>
    <m/>
    <m/>
    <m/>
    <n v="0"/>
  </r>
  <r>
    <x v="148"/>
    <x v="10"/>
    <n v="1"/>
    <n v="0"/>
    <n v="1"/>
    <n v="0"/>
    <n v="8"/>
    <n v="8"/>
    <n v="2"/>
    <x v="7"/>
    <n v="130"/>
    <n v="130"/>
    <n v="300"/>
    <n v="300"/>
    <x v="9"/>
    <m/>
    <m/>
    <m/>
    <n v="0"/>
  </r>
  <r>
    <x v="148"/>
    <x v="10"/>
    <n v="1"/>
    <n v="0"/>
    <n v="1"/>
    <n v="0"/>
    <n v="9"/>
    <n v="9.5"/>
    <n v="2"/>
    <x v="7"/>
    <n v="140"/>
    <n v="140"/>
    <n v="300"/>
    <n v="300"/>
    <x v="9"/>
    <m/>
    <m/>
    <m/>
    <n v="0"/>
  </r>
  <r>
    <x v="148"/>
    <x v="10"/>
    <n v="1"/>
    <n v="0"/>
    <n v="1"/>
    <n v="0"/>
    <n v="9.5"/>
    <n v="9.5"/>
    <n v="2"/>
    <x v="7"/>
    <n v="140"/>
    <n v="140"/>
    <n v="300"/>
    <n v="300"/>
    <x v="9"/>
    <m/>
    <m/>
    <m/>
    <n v="0"/>
  </r>
  <r>
    <x v="148"/>
    <x v="10"/>
    <n v="1"/>
    <n v="0"/>
    <n v="1"/>
    <n v="0"/>
    <n v="7.5"/>
    <n v="7.5"/>
    <n v="2"/>
    <x v="7"/>
    <n v="120"/>
    <n v="120"/>
    <n v="300"/>
    <n v="300"/>
    <x v="9"/>
    <m/>
    <m/>
    <m/>
    <n v="0"/>
  </r>
  <r>
    <x v="148"/>
    <x v="10"/>
    <n v="1"/>
    <n v="0"/>
    <n v="1"/>
    <n v="0"/>
    <n v="7.5"/>
    <n v="8"/>
    <n v="2"/>
    <x v="7"/>
    <n v="120"/>
    <n v="120"/>
    <n v="300"/>
    <n v="300"/>
    <x v="9"/>
    <m/>
    <m/>
    <m/>
    <n v="0"/>
  </r>
  <r>
    <x v="148"/>
    <x v="0"/>
    <n v="1"/>
    <n v="3"/>
    <n v="1"/>
    <n v="0"/>
    <n v="5"/>
    <n v="5"/>
    <n v="1"/>
    <x v="9"/>
    <n v="40"/>
    <n v="40"/>
    <n v="120"/>
    <n v="120"/>
    <x v="9"/>
    <s v="Pausé / TEMPO"/>
    <m/>
    <m/>
    <n v="0"/>
  </r>
  <r>
    <x v="148"/>
    <x v="0"/>
    <n v="1"/>
    <n v="3"/>
    <n v="1"/>
    <n v="0"/>
    <n v="5"/>
    <n v="5"/>
    <n v="1"/>
    <x v="9"/>
    <n v="50"/>
    <n v="50"/>
    <n v="180"/>
    <n v="180"/>
    <x v="9"/>
    <s v="Pausé / TEMPO"/>
    <m/>
    <m/>
    <n v="0"/>
  </r>
  <r>
    <x v="148"/>
    <x v="0"/>
    <n v="1"/>
    <n v="3"/>
    <n v="1"/>
    <n v="0"/>
    <n v="7"/>
    <n v="7"/>
    <n v="1"/>
    <x v="9"/>
    <n v="60"/>
    <n v="60"/>
    <n v="180"/>
    <n v="180"/>
    <x v="9"/>
    <s v="Pausé / TEMPO"/>
    <m/>
    <m/>
    <n v="0"/>
  </r>
  <r>
    <x v="148"/>
    <x v="0"/>
    <n v="1"/>
    <n v="3"/>
    <n v="1"/>
    <n v="0"/>
    <n v="8.5"/>
    <n v="8"/>
    <n v="1"/>
    <x v="9"/>
    <n v="65"/>
    <n v="65"/>
    <n v="180"/>
    <n v="180"/>
    <x v="9"/>
    <s v="Pausé / TEMPO"/>
    <m/>
    <m/>
    <n v="0"/>
  </r>
  <r>
    <x v="148"/>
    <x v="11"/>
    <n v="1"/>
    <n v="0"/>
    <n v="1"/>
    <n v="0"/>
    <n v="7"/>
    <n v="7"/>
    <m/>
    <x v="14"/>
    <m/>
    <n v="0"/>
    <n v="90"/>
    <n v="90"/>
    <x v="9"/>
    <s v="Unilatéral"/>
    <m/>
    <m/>
    <n v="0"/>
  </r>
  <r>
    <x v="148"/>
    <x v="11"/>
    <n v="1"/>
    <n v="0"/>
    <n v="1"/>
    <n v="0"/>
    <n v="9"/>
    <n v="9"/>
    <m/>
    <x v="14"/>
    <m/>
    <n v="0"/>
    <n v="90"/>
    <n v="90"/>
    <x v="9"/>
    <s v="Unilatéral"/>
    <m/>
    <m/>
    <n v="0"/>
  </r>
  <r>
    <x v="148"/>
    <x v="18"/>
    <n v="1"/>
    <n v="0"/>
    <n v="1"/>
    <n v="0"/>
    <n v="7"/>
    <n v="7"/>
    <m/>
    <x v="14"/>
    <m/>
    <n v="0"/>
    <n v="90"/>
    <n v="90"/>
    <x v="9"/>
    <s v="Unilatéral"/>
    <m/>
    <m/>
    <n v="0"/>
  </r>
  <r>
    <x v="148"/>
    <x v="18"/>
    <n v="1"/>
    <n v="0"/>
    <n v="1"/>
    <n v="0"/>
    <n v="9"/>
    <n v="9"/>
    <m/>
    <x v="14"/>
    <m/>
    <n v="0"/>
    <n v="90"/>
    <n v="90"/>
    <x v="9"/>
    <s v="Unilatéral"/>
    <m/>
    <m/>
    <n v="0"/>
  </r>
  <r>
    <x v="148"/>
    <x v="38"/>
    <n v="1"/>
    <n v="0"/>
    <n v="1"/>
    <n v="0"/>
    <n v="7"/>
    <n v="7"/>
    <m/>
    <x v="14"/>
    <m/>
    <n v="0"/>
    <n v="10"/>
    <n v="10"/>
    <x v="9"/>
    <s v="SUPER7"/>
    <m/>
    <m/>
    <n v="0"/>
  </r>
  <r>
    <x v="148"/>
    <x v="39"/>
    <n v="1"/>
    <n v="0"/>
    <n v="1"/>
    <n v="0"/>
    <n v="7"/>
    <n v="7"/>
    <m/>
    <x v="14"/>
    <m/>
    <n v="0"/>
    <n v="90"/>
    <n v="90"/>
    <x v="9"/>
    <s v="SUPER7"/>
    <m/>
    <m/>
    <n v="0"/>
  </r>
  <r>
    <x v="148"/>
    <x v="38"/>
    <n v="1"/>
    <n v="0"/>
    <n v="1"/>
    <n v="0"/>
    <n v="8"/>
    <n v="8"/>
    <m/>
    <x v="14"/>
    <m/>
    <n v="0"/>
    <n v="10"/>
    <n v="10"/>
    <x v="9"/>
    <s v="SUPER7"/>
    <m/>
    <m/>
    <n v="0"/>
  </r>
  <r>
    <x v="148"/>
    <x v="39"/>
    <n v="1"/>
    <n v="0"/>
    <n v="1"/>
    <n v="0"/>
    <n v="8"/>
    <n v="8"/>
    <m/>
    <x v="14"/>
    <m/>
    <n v="0"/>
    <n v="90"/>
    <n v="90"/>
    <x v="9"/>
    <s v="SUPER7"/>
    <m/>
    <m/>
    <n v="0"/>
  </r>
  <r>
    <x v="148"/>
    <x v="32"/>
    <n v="1"/>
    <n v="0"/>
    <n v="1"/>
    <n v="0"/>
    <n v="7"/>
    <n v="6"/>
    <m/>
    <x v="2"/>
    <m/>
    <n v="45"/>
    <n v="120"/>
    <n v="120"/>
    <x v="9"/>
    <m/>
    <m/>
    <m/>
    <n v="0"/>
  </r>
  <r>
    <x v="148"/>
    <x v="32"/>
    <n v="1"/>
    <n v="0"/>
    <n v="1"/>
    <n v="0"/>
    <n v="8"/>
    <n v="8"/>
    <m/>
    <x v="2"/>
    <m/>
    <n v="52"/>
    <n v="120"/>
    <n v="120"/>
    <x v="9"/>
    <m/>
    <m/>
    <m/>
    <n v="0"/>
  </r>
  <r>
    <x v="148"/>
    <x v="32"/>
    <n v="1"/>
    <n v="0"/>
    <n v="1"/>
    <n v="0"/>
    <n v="9"/>
    <n v="9"/>
    <m/>
    <x v="1"/>
    <m/>
    <n v="59"/>
    <n v="1"/>
    <n v="1"/>
    <x v="9"/>
    <m/>
    <m/>
    <m/>
    <n v="0"/>
  </r>
  <r>
    <x v="149"/>
    <x v="0"/>
    <n v="1"/>
    <n v="0"/>
    <n v="1"/>
    <n v="0"/>
    <n v="5"/>
    <n v="5"/>
    <n v="3"/>
    <x v="6"/>
    <n v="35"/>
    <n v="40"/>
    <n v="90"/>
    <n v="90"/>
    <x v="9"/>
    <m/>
    <m/>
    <m/>
    <n v="0"/>
  </r>
  <r>
    <x v="149"/>
    <x v="0"/>
    <n v="1"/>
    <n v="0"/>
    <n v="1"/>
    <n v="0"/>
    <n v="5"/>
    <n v="5"/>
    <n v="3"/>
    <x v="6"/>
    <n v="45"/>
    <n v="45"/>
    <n v="90"/>
    <n v="90"/>
    <x v="9"/>
    <m/>
    <m/>
    <m/>
    <n v="0"/>
  </r>
  <r>
    <x v="149"/>
    <x v="0"/>
    <n v="1"/>
    <n v="0"/>
    <n v="1"/>
    <n v="0"/>
    <n v="7"/>
    <n v="6"/>
    <n v="3"/>
    <x v="6"/>
    <n v="55"/>
    <n v="55"/>
    <n v="300"/>
    <n v="300"/>
    <x v="9"/>
    <m/>
    <m/>
    <m/>
    <n v="0"/>
  </r>
  <r>
    <x v="149"/>
    <x v="0"/>
    <n v="1"/>
    <n v="0"/>
    <n v="1"/>
    <n v="0"/>
    <n v="8.5"/>
    <n v="7"/>
    <n v="3"/>
    <x v="6"/>
    <n v="60"/>
    <n v="60"/>
    <n v="300"/>
    <n v="300"/>
    <x v="9"/>
    <m/>
    <m/>
    <m/>
    <n v="0"/>
  </r>
  <r>
    <x v="149"/>
    <x v="0"/>
    <n v="1"/>
    <n v="0"/>
    <n v="1"/>
    <n v="0"/>
    <n v="9"/>
    <n v="8"/>
    <n v="3"/>
    <x v="6"/>
    <n v="65"/>
    <n v="65"/>
    <n v="300"/>
    <n v="300"/>
    <x v="9"/>
    <m/>
    <m/>
    <m/>
    <n v="0"/>
  </r>
  <r>
    <x v="149"/>
    <x v="0"/>
    <n v="1"/>
    <n v="0"/>
    <n v="1"/>
    <n v="0"/>
    <n v="9.5"/>
    <n v="9"/>
    <n v="3"/>
    <x v="6"/>
    <n v="67.5"/>
    <n v="67.5"/>
    <n v="300"/>
    <n v="300"/>
    <x v="9"/>
    <m/>
    <m/>
    <m/>
    <n v="0"/>
  </r>
  <r>
    <x v="149"/>
    <x v="4"/>
    <n v="1"/>
    <n v="0"/>
    <n v="1"/>
    <n v="0"/>
    <n v="5.5"/>
    <n v="5"/>
    <n v="5"/>
    <x v="3"/>
    <n v="70"/>
    <n v="70"/>
    <n v="90"/>
    <n v="90"/>
    <x v="9"/>
    <s v="RDL"/>
    <m/>
    <m/>
    <n v="0"/>
  </r>
  <r>
    <x v="149"/>
    <x v="4"/>
    <n v="1"/>
    <n v="0"/>
    <n v="1"/>
    <n v="0"/>
    <n v="7"/>
    <n v="6"/>
    <n v="4"/>
    <x v="8"/>
    <n v="100"/>
    <n v="100"/>
    <n v="90"/>
    <n v="90"/>
    <x v="9"/>
    <s v="RDL"/>
    <m/>
    <m/>
    <n v="0"/>
  </r>
  <r>
    <x v="149"/>
    <x v="4"/>
    <n v="1"/>
    <n v="0"/>
    <n v="1"/>
    <n v="0"/>
    <n v="8"/>
    <n v="7"/>
    <n v="3"/>
    <x v="6"/>
    <n v="110"/>
    <n v="110"/>
    <n v="120"/>
    <n v="120"/>
    <x v="9"/>
    <s v="RDL"/>
    <m/>
    <m/>
    <n v="0"/>
  </r>
  <r>
    <x v="149"/>
    <x v="4"/>
    <n v="1"/>
    <n v="0"/>
    <n v="1"/>
    <n v="0"/>
    <n v="9"/>
    <n v="7.5"/>
    <n v="3"/>
    <x v="6"/>
    <n v="120"/>
    <n v="120"/>
    <n v="180"/>
    <n v="180"/>
    <x v="9"/>
    <s v="RDL"/>
    <m/>
    <m/>
    <n v="0"/>
  </r>
  <r>
    <x v="149"/>
    <x v="4"/>
    <n v="1"/>
    <n v="0"/>
    <n v="1"/>
    <n v="0"/>
    <n v="10"/>
    <n v="8.5"/>
    <n v="3"/>
    <x v="6"/>
    <n v="130"/>
    <n v="130"/>
    <n v="180"/>
    <n v="180"/>
    <x v="9"/>
    <s v="RDL"/>
    <m/>
    <m/>
    <n v="0"/>
  </r>
  <r>
    <x v="149"/>
    <x v="40"/>
    <n v="1"/>
    <n v="0"/>
    <n v="1"/>
    <n v="0"/>
    <n v="7"/>
    <n v="7"/>
    <m/>
    <x v="2"/>
    <m/>
    <n v="14"/>
    <n v="10"/>
    <n v="10"/>
    <x v="9"/>
    <s v="SUPER7"/>
    <m/>
    <m/>
    <n v="0"/>
  </r>
  <r>
    <x v="149"/>
    <x v="41"/>
    <n v="1"/>
    <n v="0"/>
    <n v="1"/>
    <n v="0"/>
    <n v="7"/>
    <n v="7"/>
    <m/>
    <x v="2"/>
    <m/>
    <n v="10"/>
    <n v="90"/>
    <n v="90"/>
    <x v="9"/>
    <s v="SUPER7"/>
    <m/>
    <m/>
    <n v="0"/>
  </r>
  <r>
    <x v="149"/>
    <x v="40"/>
    <n v="1"/>
    <n v="0"/>
    <n v="1"/>
    <n v="0"/>
    <n v="9"/>
    <n v="9"/>
    <m/>
    <x v="2"/>
    <m/>
    <n v="18"/>
    <n v="10"/>
    <n v="10"/>
    <x v="9"/>
    <s v="SUPER7"/>
    <m/>
    <m/>
    <n v="0"/>
  </r>
  <r>
    <x v="149"/>
    <x v="41"/>
    <n v="1"/>
    <n v="0"/>
    <n v="1"/>
    <n v="0"/>
    <n v="9"/>
    <n v="9"/>
    <m/>
    <x v="2"/>
    <m/>
    <n v="14"/>
    <n v="120"/>
    <n v="120"/>
    <x v="9"/>
    <s v="SUPER7"/>
    <m/>
    <m/>
    <n v="0"/>
  </r>
  <r>
    <x v="149"/>
    <x v="36"/>
    <n v="1"/>
    <n v="0"/>
    <n v="1"/>
    <n v="0"/>
    <n v="7"/>
    <n v="7"/>
    <m/>
    <x v="14"/>
    <m/>
    <n v="0"/>
    <n v="10"/>
    <n v="10"/>
    <x v="9"/>
    <s v="SUPER7"/>
    <m/>
    <m/>
    <n v="0"/>
  </r>
  <r>
    <x v="149"/>
    <x v="37"/>
    <n v="1"/>
    <n v="0"/>
    <n v="1"/>
    <n v="0"/>
    <n v="7"/>
    <n v="7"/>
    <m/>
    <x v="14"/>
    <m/>
    <n v="0"/>
    <n v="90"/>
    <n v="90"/>
    <x v="9"/>
    <s v="SUPER7"/>
    <m/>
    <m/>
    <n v="0"/>
  </r>
  <r>
    <x v="149"/>
    <x v="36"/>
    <n v="1"/>
    <n v="0"/>
    <n v="1"/>
    <n v="0"/>
    <n v="8"/>
    <n v="8"/>
    <m/>
    <x v="14"/>
    <m/>
    <n v="0"/>
    <n v="10"/>
    <n v="10"/>
    <x v="9"/>
    <s v="SUPER7"/>
    <m/>
    <m/>
    <n v="0"/>
  </r>
  <r>
    <x v="149"/>
    <x v="37"/>
    <n v="1"/>
    <n v="0"/>
    <n v="1"/>
    <n v="0"/>
    <n v="8"/>
    <n v="8"/>
    <m/>
    <x v="14"/>
    <m/>
    <n v="0"/>
    <n v="90"/>
    <n v="90"/>
    <x v="9"/>
    <s v="SUPER7"/>
    <m/>
    <m/>
    <n v="0"/>
  </r>
  <r>
    <x v="149"/>
    <x v="36"/>
    <n v="1"/>
    <n v="0"/>
    <n v="1"/>
    <n v="0"/>
    <n v="9"/>
    <n v="9"/>
    <m/>
    <x v="14"/>
    <m/>
    <n v="0"/>
    <n v="10"/>
    <n v="10"/>
    <x v="9"/>
    <s v="SUPER7"/>
    <m/>
    <m/>
    <n v="0"/>
  </r>
  <r>
    <x v="149"/>
    <x v="37"/>
    <n v="1"/>
    <n v="0"/>
    <n v="1"/>
    <n v="0"/>
    <n v="9"/>
    <n v="9"/>
    <m/>
    <x v="14"/>
    <m/>
    <n v="0"/>
    <n v="120"/>
    <n v="120"/>
    <x v="9"/>
    <s v="SUPER7"/>
    <m/>
    <m/>
    <n v="0"/>
  </r>
  <r>
    <x v="149"/>
    <x v="1"/>
    <n v="1"/>
    <n v="0"/>
    <n v="1"/>
    <n v="0"/>
    <n v="7"/>
    <n v="7"/>
    <m/>
    <x v="2"/>
    <m/>
    <n v="45"/>
    <n v="90"/>
    <n v="90"/>
    <x v="9"/>
    <m/>
    <m/>
    <m/>
    <n v="0"/>
  </r>
  <r>
    <x v="149"/>
    <x v="1"/>
    <n v="1"/>
    <n v="0"/>
    <n v="1"/>
    <n v="0"/>
    <n v="8"/>
    <n v="8"/>
    <m/>
    <x v="2"/>
    <m/>
    <n v="52"/>
    <n v="90"/>
    <n v="90"/>
    <x v="9"/>
    <m/>
    <m/>
    <m/>
    <n v="0"/>
  </r>
  <r>
    <x v="149"/>
    <x v="1"/>
    <n v="1"/>
    <n v="0"/>
    <n v="1"/>
    <n v="0"/>
    <n v="9"/>
    <n v="9"/>
    <m/>
    <x v="5"/>
    <m/>
    <n v="59"/>
    <n v="1"/>
    <n v="1"/>
    <x v="9"/>
    <m/>
    <m/>
    <m/>
    <n v="0"/>
  </r>
  <r>
    <x v="150"/>
    <x v="4"/>
    <n v="1"/>
    <n v="0"/>
    <n v="1"/>
    <n v="0"/>
    <n v="5"/>
    <n v="5"/>
    <n v="5"/>
    <x v="3"/>
    <n v="70"/>
    <n v="70"/>
    <n v="90"/>
    <n v="90"/>
    <x v="9"/>
    <m/>
    <m/>
    <m/>
    <n v="0"/>
  </r>
  <r>
    <x v="150"/>
    <x v="4"/>
    <n v="1"/>
    <n v="0"/>
    <n v="1"/>
    <n v="0"/>
    <n v="5"/>
    <n v="5.5"/>
    <n v="4"/>
    <x v="8"/>
    <n v="110"/>
    <n v="110"/>
    <n v="120"/>
    <n v="120"/>
    <x v="9"/>
    <m/>
    <m/>
    <m/>
    <n v="0"/>
  </r>
  <r>
    <x v="150"/>
    <x v="4"/>
    <n v="1"/>
    <n v="0"/>
    <n v="1"/>
    <n v="0"/>
    <n v="8"/>
    <n v="7"/>
    <n v="3"/>
    <x v="6"/>
    <n v="130"/>
    <n v="130"/>
    <n v="300"/>
    <n v="300"/>
    <x v="9"/>
    <m/>
    <m/>
    <m/>
    <n v="0"/>
  </r>
  <r>
    <x v="150"/>
    <x v="4"/>
    <n v="1"/>
    <n v="0"/>
    <n v="1"/>
    <n v="0"/>
    <n v="9"/>
    <n v="8"/>
    <n v="2"/>
    <x v="7"/>
    <n v="145"/>
    <n v="145"/>
    <n v="300"/>
    <n v="300"/>
    <x v="9"/>
    <m/>
    <m/>
    <m/>
    <n v="0"/>
  </r>
  <r>
    <x v="150"/>
    <x v="4"/>
    <n v="1"/>
    <n v="0"/>
    <n v="1"/>
    <n v="0"/>
    <n v="9.5"/>
    <n v="9"/>
    <n v="1"/>
    <x v="9"/>
    <n v="155"/>
    <n v="155"/>
    <n v="300"/>
    <n v="300"/>
    <x v="9"/>
    <m/>
    <m/>
    <m/>
    <n v="0"/>
  </r>
  <r>
    <x v="150"/>
    <x v="4"/>
    <n v="1"/>
    <n v="0"/>
    <n v="1"/>
    <n v="0"/>
    <n v="9"/>
    <n v="8.5"/>
    <n v="3"/>
    <x v="6"/>
    <n v="145"/>
    <n v="145"/>
    <n v="300"/>
    <n v="300"/>
    <x v="9"/>
    <m/>
    <m/>
    <m/>
    <n v="0"/>
  </r>
  <r>
    <x v="150"/>
    <x v="4"/>
    <n v="1"/>
    <n v="0"/>
    <n v="1"/>
    <n v="0"/>
    <n v="8"/>
    <n v="7"/>
    <n v="3"/>
    <x v="6"/>
    <n v="115"/>
    <n v="115"/>
    <n v="300"/>
    <n v="300"/>
    <x v="9"/>
    <m/>
    <m/>
    <m/>
    <n v="0"/>
  </r>
  <r>
    <x v="150"/>
    <x v="31"/>
    <n v="1"/>
    <n v="0"/>
    <n v="1"/>
    <n v="0"/>
    <n v="5"/>
    <n v="5"/>
    <m/>
    <x v="2"/>
    <m/>
    <n v="14"/>
    <n v="120"/>
    <n v="120"/>
    <x v="9"/>
    <m/>
    <m/>
    <m/>
    <n v="0"/>
  </r>
  <r>
    <x v="150"/>
    <x v="31"/>
    <n v="1"/>
    <n v="0"/>
    <n v="1"/>
    <n v="0"/>
    <n v="6"/>
    <n v="7"/>
    <m/>
    <x v="1"/>
    <m/>
    <n v="16"/>
    <n v="120"/>
    <n v="120"/>
    <x v="9"/>
    <m/>
    <m/>
    <m/>
    <n v="0"/>
  </r>
  <r>
    <x v="150"/>
    <x v="31"/>
    <n v="1"/>
    <n v="0"/>
    <n v="1"/>
    <n v="0"/>
    <n v="8"/>
    <n v="8"/>
    <m/>
    <x v="1"/>
    <m/>
    <n v="18"/>
    <n v="120"/>
    <n v="120"/>
    <x v="9"/>
    <m/>
    <m/>
    <m/>
    <n v="0"/>
  </r>
  <r>
    <x v="150"/>
    <x v="31"/>
    <n v="1"/>
    <n v="0"/>
    <n v="1"/>
    <n v="0"/>
    <n v="8"/>
    <n v="8"/>
    <m/>
    <x v="5"/>
    <m/>
    <n v="20"/>
    <n v="120"/>
    <n v="120"/>
    <x v="9"/>
    <m/>
    <m/>
    <m/>
    <n v="0"/>
  </r>
  <r>
    <x v="150"/>
    <x v="7"/>
    <n v="1"/>
    <n v="0"/>
    <n v="1"/>
    <n v="0"/>
    <n v="6"/>
    <n v="6"/>
    <m/>
    <x v="2"/>
    <m/>
    <n v="20"/>
    <n v="120"/>
    <n v="120"/>
    <x v="9"/>
    <m/>
    <m/>
    <m/>
    <n v="0"/>
  </r>
  <r>
    <x v="150"/>
    <x v="7"/>
    <n v="1"/>
    <n v="0"/>
    <n v="1"/>
    <n v="0"/>
    <n v="7"/>
    <n v="7"/>
    <m/>
    <x v="1"/>
    <m/>
    <n v="24"/>
    <n v="120"/>
    <n v="120"/>
    <x v="9"/>
    <m/>
    <m/>
    <m/>
    <n v="0"/>
  </r>
  <r>
    <x v="150"/>
    <x v="7"/>
    <n v="1"/>
    <n v="0"/>
    <n v="1"/>
    <n v="0"/>
    <n v="8"/>
    <n v="8"/>
    <m/>
    <x v="5"/>
    <m/>
    <n v="28"/>
    <n v="120"/>
    <n v="120"/>
    <x v="9"/>
    <m/>
    <m/>
    <m/>
    <n v="0"/>
  </r>
  <r>
    <x v="150"/>
    <x v="42"/>
    <n v="1"/>
    <n v="0"/>
    <n v="1"/>
    <n v="0"/>
    <n v="6"/>
    <n v="5"/>
    <m/>
    <x v="0"/>
    <m/>
    <n v="4"/>
    <n v="120"/>
    <n v="120"/>
    <x v="9"/>
    <m/>
    <m/>
    <m/>
    <n v="0"/>
  </r>
  <r>
    <x v="150"/>
    <x v="42"/>
    <n v="1"/>
    <n v="0"/>
    <n v="1"/>
    <n v="0"/>
    <n v="7"/>
    <n v="7"/>
    <m/>
    <x v="2"/>
    <m/>
    <n v="6"/>
    <n v="120"/>
    <n v="120"/>
    <x v="9"/>
    <m/>
    <m/>
    <m/>
    <n v="0"/>
  </r>
  <r>
    <x v="150"/>
    <x v="42"/>
    <n v="1"/>
    <n v="0"/>
    <n v="1"/>
    <n v="0"/>
    <n v="8"/>
    <n v="8"/>
    <m/>
    <x v="1"/>
    <m/>
    <n v="8"/>
    <n v="1"/>
    <n v="1"/>
    <x v="9"/>
    <m/>
    <m/>
    <m/>
    <n v="0"/>
  </r>
  <r>
    <x v="151"/>
    <x v="10"/>
    <n v="2"/>
    <n v="1"/>
    <n v="2"/>
    <n v="0"/>
    <n v="5"/>
    <n v="5"/>
    <n v="2"/>
    <x v="7"/>
    <n v="75"/>
    <n v="75"/>
    <n v="90"/>
    <n v="90"/>
    <x v="9"/>
    <s v="Pausé / TEMPO"/>
    <m/>
    <m/>
    <n v="0"/>
  </r>
  <r>
    <x v="151"/>
    <x v="10"/>
    <n v="2"/>
    <n v="1"/>
    <n v="2"/>
    <n v="0"/>
    <n v="6"/>
    <n v="5.5"/>
    <n v="2"/>
    <x v="7"/>
    <n v="95"/>
    <n v="100"/>
    <n v="120"/>
    <n v="120"/>
    <x v="9"/>
    <s v="Pausé / TEMPO"/>
    <m/>
    <m/>
    <n v="0"/>
  </r>
  <r>
    <x v="151"/>
    <x v="10"/>
    <n v="2"/>
    <n v="1"/>
    <n v="2"/>
    <n v="0"/>
    <n v="7"/>
    <n v="7"/>
    <n v="2"/>
    <x v="7"/>
    <n v="115"/>
    <n v="115"/>
    <n v="300"/>
    <n v="300"/>
    <x v="9"/>
    <s v="Pausé / TEMPO"/>
    <m/>
    <m/>
    <n v="0"/>
  </r>
  <r>
    <x v="151"/>
    <x v="10"/>
    <n v="2"/>
    <n v="1"/>
    <n v="2"/>
    <n v="0"/>
    <n v="8"/>
    <n v="8"/>
    <n v="2"/>
    <x v="7"/>
    <n v="125"/>
    <n v="125"/>
    <n v="300"/>
    <n v="300"/>
    <x v="9"/>
    <s v="Pausé / TEMPO"/>
    <m/>
    <m/>
    <n v="0"/>
  </r>
  <r>
    <x v="151"/>
    <x v="10"/>
    <n v="2"/>
    <n v="1"/>
    <n v="2"/>
    <n v="0"/>
    <n v="9"/>
    <n v="8.5"/>
    <n v="2"/>
    <x v="7"/>
    <n v="130"/>
    <n v="130"/>
    <n v="300"/>
    <n v="300"/>
    <x v="9"/>
    <s v="Pausé / TEMPO"/>
    <m/>
    <m/>
    <n v="0"/>
  </r>
  <r>
    <x v="151"/>
    <x v="0"/>
    <n v="1"/>
    <n v="0"/>
    <n v="1"/>
    <n v="0"/>
    <n v="5"/>
    <n v="5"/>
    <n v="5"/>
    <x v="3"/>
    <n v="40"/>
    <n v="40"/>
    <n v="90"/>
    <n v="90"/>
    <x v="9"/>
    <m/>
    <m/>
    <m/>
    <n v="0"/>
  </r>
  <r>
    <x v="151"/>
    <x v="0"/>
    <n v="1"/>
    <n v="0"/>
    <n v="1"/>
    <n v="0"/>
    <n v="5"/>
    <n v="5"/>
    <n v="4"/>
    <x v="8"/>
    <n v="50"/>
    <n v="50"/>
    <n v="120"/>
    <n v="120"/>
    <x v="9"/>
    <m/>
    <m/>
    <m/>
    <n v="0"/>
  </r>
  <r>
    <x v="151"/>
    <x v="0"/>
    <n v="1"/>
    <n v="0"/>
    <n v="1"/>
    <n v="0"/>
    <n v="7.5"/>
    <n v="6.5"/>
    <n v="3"/>
    <x v="6"/>
    <n v="60"/>
    <n v="60"/>
    <n v="300"/>
    <n v="300"/>
    <x v="9"/>
    <m/>
    <m/>
    <m/>
    <n v="0"/>
  </r>
  <r>
    <x v="151"/>
    <x v="0"/>
    <n v="1"/>
    <n v="0"/>
    <n v="1"/>
    <n v="0"/>
    <n v="8.5"/>
    <n v="7"/>
    <n v="2"/>
    <x v="7"/>
    <n v="65"/>
    <n v="65"/>
    <n v="300"/>
    <n v="300"/>
    <x v="9"/>
    <m/>
    <m/>
    <m/>
    <n v="0"/>
  </r>
  <r>
    <x v="151"/>
    <x v="0"/>
    <n v="1"/>
    <n v="0"/>
    <n v="1"/>
    <n v="0"/>
    <n v="9.5"/>
    <n v="9"/>
    <n v="1"/>
    <x v="9"/>
    <m/>
    <n v="75"/>
    <n v="300"/>
    <n v="300"/>
    <x v="9"/>
    <m/>
    <m/>
    <m/>
    <n v="0"/>
  </r>
  <r>
    <x v="151"/>
    <x v="0"/>
    <n v="1"/>
    <n v="0"/>
    <n v="1"/>
    <n v="0"/>
    <n v="9"/>
    <n v="9"/>
    <n v="3"/>
    <x v="6"/>
    <n v="-5"/>
    <n v="70"/>
    <n v="300"/>
    <n v="300"/>
    <x v="9"/>
    <m/>
    <m/>
    <m/>
    <n v="0"/>
  </r>
  <r>
    <x v="151"/>
    <x v="44"/>
    <n v="1"/>
    <n v="0"/>
    <n v="1"/>
    <n v="0"/>
    <n v="7"/>
    <n v="7"/>
    <m/>
    <x v="2"/>
    <m/>
    <n v="10"/>
    <n v="120"/>
    <n v="120"/>
    <x v="9"/>
    <m/>
    <m/>
    <m/>
    <n v="0"/>
  </r>
  <r>
    <x v="151"/>
    <x v="44"/>
    <n v="1"/>
    <n v="0"/>
    <n v="1"/>
    <n v="0"/>
    <n v="8"/>
    <n v="8"/>
    <m/>
    <x v="2"/>
    <m/>
    <n v="10"/>
    <n v="120"/>
    <n v="120"/>
    <x v="9"/>
    <m/>
    <m/>
    <m/>
    <n v="0"/>
  </r>
  <r>
    <x v="151"/>
    <x v="44"/>
    <n v="1"/>
    <n v="0"/>
    <n v="1"/>
    <n v="0"/>
    <n v="9"/>
    <n v="9"/>
    <m/>
    <x v="2"/>
    <m/>
    <n v="10"/>
    <n v="120"/>
    <n v="120"/>
    <x v="9"/>
    <m/>
    <m/>
    <m/>
    <n v="0"/>
  </r>
  <r>
    <x v="151"/>
    <x v="19"/>
    <n v="1"/>
    <n v="0"/>
    <n v="1"/>
    <n v="0"/>
    <n v="7"/>
    <n v="7"/>
    <m/>
    <x v="1"/>
    <m/>
    <n v="25"/>
    <n v="120"/>
    <n v="120"/>
    <x v="9"/>
    <m/>
    <m/>
    <m/>
    <n v="0"/>
  </r>
  <r>
    <x v="151"/>
    <x v="19"/>
    <n v="1"/>
    <n v="0"/>
    <n v="1"/>
    <n v="0"/>
    <n v="8"/>
    <n v="8"/>
    <m/>
    <x v="10"/>
    <m/>
    <n v="30"/>
    <n v="120"/>
    <n v="120"/>
    <x v="9"/>
    <m/>
    <m/>
    <m/>
    <n v="0"/>
  </r>
  <r>
    <x v="151"/>
    <x v="19"/>
    <n v="1"/>
    <n v="0"/>
    <n v="1"/>
    <n v="0"/>
    <n v="9"/>
    <n v="9"/>
    <m/>
    <x v="3"/>
    <m/>
    <n v="32.5"/>
    <n v="1"/>
    <n v="1"/>
    <x v="9"/>
    <m/>
    <m/>
    <m/>
    <n v="0"/>
  </r>
  <r>
    <x v="152"/>
    <x v="10"/>
    <n v="1"/>
    <n v="0"/>
    <n v="1"/>
    <n v="0"/>
    <n v="5"/>
    <n v="5"/>
    <n v="5"/>
    <x v="3"/>
    <n v="70"/>
    <n v="70"/>
    <n v="90"/>
    <n v="90"/>
    <x v="10"/>
    <m/>
    <m/>
    <m/>
    <n v="0"/>
  </r>
  <r>
    <x v="152"/>
    <x v="10"/>
    <n v="1"/>
    <n v="0"/>
    <n v="1"/>
    <n v="0"/>
    <n v="5"/>
    <n v="5"/>
    <n v="4"/>
    <x v="8"/>
    <n v="80"/>
    <n v="80"/>
    <n v="120"/>
    <n v="120"/>
    <x v="10"/>
    <m/>
    <m/>
    <m/>
    <n v="0"/>
  </r>
  <r>
    <x v="152"/>
    <x v="10"/>
    <n v="1"/>
    <n v="0"/>
    <n v="1"/>
    <n v="0"/>
    <n v="5"/>
    <n v="5"/>
    <n v="3"/>
    <x v="6"/>
    <n v="90"/>
    <n v="90"/>
    <n v="180"/>
    <n v="180"/>
    <x v="10"/>
    <m/>
    <m/>
    <m/>
    <n v="0"/>
  </r>
  <r>
    <x v="152"/>
    <x v="10"/>
    <n v="1"/>
    <n v="0"/>
    <n v="1"/>
    <n v="0"/>
    <n v="5.5"/>
    <n v="5"/>
    <n v="2"/>
    <x v="7"/>
    <n v="100"/>
    <n v="100"/>
    <n v="300"/>
    <n v="300"/>
    <x v="10"/>
    <m/>
    <m/>
    <m/>
    <n v="0"/>
  </r>
  <r>
    <x v="152"/>
    <x v="10"/>
    <n v="1"/>
    <n v="0"/>
    <n v="1"/>
    <n v="0"/>
    <n v="6.5"/>
    <n v="5.5"/>
    <n v="1"/>
    <x v="9"/>
    <n v="110"/>
    <n v="110"/>
    <n v="300"/>
    <n v="300"/>
    <x v="10"/>
    <m/>
    <m/>
    <m/>
    <n v="0"/>
  </r>
  <r>
    <x v="152"/>
    <x v="10"/>
    <n v="1"/>
    <n v="0"/>
    <n v="1"/>
    <n v="0"/>
    <n v="6.5"/>
    <n v="6"/>
    <n v="1"/>
    <x v="9"/>
    <n v="115"/>
    <n v="115"/>
    <n v="300"/>
    <n v="300"/>
    <x v="10"/>
    <m/>
    <m/>
    <m/>
    <n v="0"/>
  </r>
  <r>
    <x v="152"/>
    <x v="10"/>
    <n v="1"/>
    <n v="0"/>
    <n v="1"/>
    <n v="0"/>
    <n v="7"/>
    <n v="6"/>
    <n v="1"/>
    <x v="9"/>
    <n v="120"/>
    <n v="120"/>
    <n v="300"/>
    <n v="300"/>
    <x v="10"/>
    <m/>
    <m/>
    <m/>
    <n v="0"/>
  </r>
  <r>
    <x v="152"/>
    <x v="0"/>
    <n v="1"/>
    <n v="3"/>
    <n v="1"/>
    <n v="0"/>
    <n v="5"/>
    <n v="5"/>
    <n v="1"/>
    <x v="9"/>
    <n v="40"/>
    <n v="40"/>
    <n v="120"/>
    <n v="120"/>
    <x v="10"/>
    <s v="Pausé / TEMPO"/>
    <m/>
    <m/>
    <n v="0"/>
  </r>
  <r>
    <x v="152"/>
    <x v="0"/>
    <n v="1"/>
    <n v="3"/>
    <n v="1"/>
    <n v="0"/>
    <n v="5"/>
    <n v="5"/>
    <n v="1"/>
    <x v="9"/>
    <n v="45"/>
    <n v="50"/>
    <n v="180"/>
    <n v="180"/>
    <x v="10"/>
    <s v="Pausé / TEMPO"/>
    <m/>
    <m/>
    <n v="0"/>
  </r>
  <r>
    <x v="152"/>
    <x v="0"/>
    <n v="1"/>
    <n v="3"/>
    <n v="1"/>
    <n v="0"/>
    <n v="5.5"/>
    <n v="5.5"/>
    <n v="1"/>
    <x v="9"/>
    <n v="55"/>
    <n v="55"/>
    <n v="180"/>
    <n v="180"/>
    <x v="10"/>
    <s v="Pausé / TEMPO"/>
    <m/>
    <m/>
    <n v="0"/>
  </r>
  <r>
    <x v="152"/>
    <x v="0"/>
    <n v="1"/>
    <n v="3"/>
    <n v="1"/>
    <n v="0"/>
    <n v="6.5"/>
    <n v="6"/>
    <n v="1"/>
    <x v="9"/>
    <n v="60"/>
    <n v="60"/>
    <n v="180"/>
    <n v="180"/>
    <x v="10"/>
    <s v="Pausé / TEMPO"/>
    <m/>
    <m/>
    <n v="0"/>
  </r>
  <r>
    <x v="152"/>
    <x v="11"/>
    <n v="1"/>
    <n v="0"/>
    <n v="1"/>
    <n v="0"/>
    <n v="5"/>
    <n v="5"/>
    <m/>
    <x v="2"/>
    <m/>
    <n v="29"/>
    <n v="90"/>
    <n v="90"/>
    <x v="10"/>
    <s v="Unilatéral"/>
    <m/>
    <m/>
    <n v="0"/>
  </r>
  <r>
    <x v="152"/>
    <x v="11"/>
    <n v="1"/>
    <n v="0"/>
    <n v="1"/>
    <n v="0"/>
    <n v="7"/>
    <n v="7"/>
    <m/>
    <x v="1"/>
    <m/>
    <n v="36"/>
    <n v="90"/>
    <n v="90"/>
    <x v="10"/>
    <s v="Unilatéral"/>
    <m/>
    <m/>
    <n v="0"/>
  </r>
  <r>
    <x v="152"/>
    <x v="18"/>
    <n v="1"/>
    <n v="0"/>
    <n v="1"/>
    <n v="0"/>
    <n v="5"/>
    <n v="5"/>
    <m/>
    <x v="1"/>
    <m/>
    <n v="18"/>
    <n v="90"/>
    <n v="90"/>
    <x v="10"/>
    <s v="Unilatéral"/>
    <m/>
    <m/>
    <n v="0"/>
  </r>
  <r>
    <x v="152"/>
    <x v="18"/>
    <n v="1"/>
    <n v="0"/>
    <n v="1"/>
    <n v="0"/>
    <n v="7"/>
    <n v="7"/>
    <m/>
    <x v="1"/>
    <m/>
    <n v="20.3"/>
    <n v="90"/>
    <n v="90"/>
    <x v="10"/>
    <s v="Unilatéral"/>
    <m/>
    <m/>
    <n v="0"/>
  </r>
  <r>
    <x v="152"/>
    <x v="38"/>
    <n v="1"/>
    <n v="0"/>
    <n v="1"/>
    <n v="0"/>
    <n v="5"/>
    <n v="5"/>
    <m/>
    <x v="1"/>
    <m/>
    <n v="43"/>
    <n v="10"/>
    <n v="10"/>
    <x v="10"/>
    <s v="SUPER7"/>
    <m/>
    <m/>
    <n v="0"/>
  </r>
  <r>
    <x v="152"/>
    <x v="39"/>
    <n v="1"/>
    <n v="0"/>
    <n v="1"/>
    <n v="0"/>
    <n v="5"/>
    <n v="5"/>
    <m/>
    <x v="0"/>
    <m/>
    <n v="70"/>
    <n v="90"/>
    <n v="90"/>
    <x v="10"/>
    <s v="SUPER7"/>
    <m/>
    <m/>
    <n v="0"/>
  </r>
  <r>
    <x v="152"/>
    <x v="38"/>
    <n v="1"/>
    <n v="0"/>
    <n v="1"/>
    <n v="0"/>
    <n v="6"/>
    <n v="6"/>
    <m/>
    <x v="2"/>
    <m/>
    <n v="43"/>
    <n v="10"/>
    <n v="10"/>
    <x v="10"/>
    <s v="SUPER7"/>
    <m/>
    <m/>
    <n v="0"/>
  </r>
  <r>
    <x v="152"/>
    <x v="39"/>
    <n v="1"/>
    <n v="0"/>
    <n v="1"/>
    <n v="0"/>
    <n v="6"/>
    <n v="6"/>
    <m/>
    <x v="0"/>
    <m/>
    <n v="77"/>
    <n v="90"/>
    <n v="90"/>
    <x v="10"/>
    <s v="SUPER7"/>
    <m/>
    <m/>
    <n v="0"/>
  </r>
  <r>
    <x v="152"/>
    <x v="32"/>
    <n v="1"/>
    <n v="0"/>
    <n v="1"/>
    <n v="0"/>
    <n v="5"/>
    <n v="5"/>
    <m/>
    <x v="1"/>
    <m/>
    <n v="45"/>
    <n v="120"/>
    <n v="120"/>
    <x v="10"/>
    <m/>
    <m/>
    <m/>
    <n v="0"/>
  </r>
  <r>
    <x v="152"/>
    <x v="32"/>
    <n v="1"/>
    <n v="0"/>
    <n v="1"/>
    <n v="0"/>
    <n v="6"/>
    <n v="6"/>
    <m/>
    <x v="10"/>
    <m/>
    <n v="52"/>
    <n v="120"/>
    <n v="120"/>
    <x v="10"/>
    <m/>
    <m/>
    <m/>
    <n v="0"/>
  </r>
  <r>
    <x v="152"/>
    <x v="32"/>
    <n v="1"/>
    <n v="0"/>
    <n v="1"/>
    <n v="0"/>
    <n v="7"/>
    <n v="7"/>
    <m/>
    <x v="5"/>
    <m/>
    <n v="59"/>
    <n v="1"/>
    <n v="1"/>
    <x v="10"/>
    <m/>
    <m/>
    <m/>
    <n v="0"/>
  </r>
  <r>
    <x v="153"/>
    <x v="0"/>
    <n v="1"/>
    <n v="0"/>
    <n v="1"/>
    <n v="0"/>
    <n v="5"/>
    <n v="5"/>
    <n v="2"/>
    <x v="7"/>
    <n v="30"/>
    <n v="30"/>
    <n v="90"/>
    <n v="90"/>
    <x v="10"/>
    <m/>
    <m/>
    <m/>
    <n v="0"/>
  </r>
  <r>
    <x v="153"/>
    <x v="0"/>
    <n v="1"/>
    <n v="0"/>
    <n v="1"/>
    <n v="0"/>
    <n v="5"/>
    <n v="5"/>
    <n v="2"/>
    <x v="7"/>
    <n v="40"/>
    <n v="40"/>
    <n v="90"/>
    <n v="90"/>
    <x v="10"/>
    <m/>
    <m/>
    <m/>
    <n v="0"/>
  </r>
  <r>
    <x v="153"/>
    <x v="0"/>
    <n v="1"/>
    <n v="0"/>
    <n v="1"/>
    <n v="0"/>
    <n v="5"/>
    <n v="5"/>
    <n v="2"/>
    <x v="7"/>
    <n v="50"/>
    <n v="50"/>
    <n v="120"/>
    <n v="120"/>
    <x v="10"/>
    <m/>
    <m/>
    <m/>
    <n v="0"/>
  </r>
  <r>
    <x v="153"/>
    <x v="0"/>
    <n v="1"/>
    <n v="0"/>
    <n v="1"/>
    <n v="0"/>
    <n v="6.5"/>
    <n v="5"/>
    <n v="2"/>
    <x v="7"/>
    <n v="55"/>
    <n v="55"/>
    <n v="180"/>
    <n v="180"/>
    <x v="10"/>
    <m/>
    <m/>
    <m/>
    <n v="0"/>
  </r>
  <r>
    <x v="153"/>
    <x v="0"/>
    <n v="1"/>
    <n v="0"/>
    <n v="1"/>
    <n v="0"/>
    <n v="7"/>
    <n v="6"/>
    <n v="2"/>
    <x v="7"/>
    <n v="60"/>
    <n v="60"/>
    <n v="180"/>
    <n v="180"/>
    <x v="10"/>
    <m/>
    <m/>
    <m/>
    <n v="0"/>
  </r>
  <r>
    <x v="153"/>
    <x v="0"/>
    <n v="1"/>
    <n v="0"/>
    <n v="1"/>
    <n v="0"/>
    <n v="7.5"/>
    <n v="6.5"/>
    <n v="2"/>
    <x v="7"/>
    <n v="62.5"/>
    <n v="65"/>
    <n v="180"/>
    <n v="180"/>
    <x v="10"/>
    <m/>
    <m/>
    <m/>
    <n v="0"/>
  </r>
  <r>
    <x v="153"/>
    <x v="4"/>
    <n v="1"/>
    <n v="0"/>
    <n v="1"/>
    <n v="0"/>
    <n v="5.5"/>
    <n v="5"/>
    <n v="5"/>
    <x v="3"/>
    <n v="70"/>
    <n v="70"/>
    <n v="90"/>
    <n v="90"/>
    <x v="10"/>
    <s v="RDL"/>
    <m/>
    <m/>
    <n v="0"/>
  </r>
  <r>
    <x v="153"/>
    <x v="4"/>
    <n v="1"/>
    <n v="0"/>
    <n v="1"/>
    <n v="0"/>
    <n v="6"/>
    <n v="5"/>
    <n v="4"/>
    <x v="8"/>
    <n v="80"/>
    <n v="80"/>
    <n v="90"/>
    <n v="90"/>
    <x v="10"/>
    <s v="RDL"/>
    <m/>
    <m/>
    <n v="0"/>
  </r>
  <r>
    <x v="153"/>
    <x v="4"/>
    <n v="1"/>
    <n v="0"/>
    <n v="1"/>
    <n v="0"/>
    <n v="6"/>
    <n v="6"/>
    <n v="4"/>
    <x v="8"/>
    <n v="90"/>
    <n v="90"/>
    <n v="120"/>
    <n v="120"/>
    <x v="10"/>
    <s v="RDL"/>
    <m/>
    <m/>
    <n v="0"/>
  </r>
  <r>
    <x v="153"/>
    <x v="4"/>
    <n v="1"/>
    <n v="0"/>
    <n v="1"/>
    <n v="0"/>
    <n v="6.5"/>
    <n v="6"/>
    <n v="4"/>
    <x v="8"/>
    <n v="100"/>
    <n v="100"/>
    <n v="180"/>
    <n v="180"/>
    <x v="10"/>
    <s v="RDL"/>
    <m/>
    <m/>
    <n v="0"/>
  </r>
  <r>
    <x v="153"/>
    <x v="4"/>
    <n v="1"/>
    <n v="0"/>
    <n v="1"/>
    <n v="0"/>
    <n v="7"/>
    <n v="7"/>
    <n v="4"/>
    <x v="8"/>
    <n v="110"/>
    <n v="110"/>
    <n v="180"/>
    <n v="180"/>
    <x v="10"/>
    <s v="RDL"/>
    <m/>
    <m/>
    <n v="0"/>
  </r>
  <r>
    <x v="153"/>
    <x v="40"/>
    <n v="1"/>
    <n v="0"/>
    <n v="1"/>
    <n v="0"/>
    <n v="5"/>
    <n v="5"/>
    <m/>
    <x v="14"/>
    <m/>
    <n v="0"/>
    <n v="10"/>
    <n v="10"/>
    <x v="10"/>
    <s v="SUPER7"/>
    <m/>
    <m/>
    <n v="0"/>
  </r>
  <r>
    <x v="153"/>
    <x v="41"/>
    <n v="1"/>
    <n v="0"/>
    <n v="1"/>
    <n v="0"/>
    <n v="5"/>
    <n v="5"/>
    <m/>
    <x v="14"/>
    <m/>
    <n v="0"/>
    <n v="90"/>
    <n v="90"/>
    <x v="10"/>
    <s v="SUPER7"/>
    <m/>
    <m/>
    <n v="0"/>
  </r>
  <r>
    <x v="153"/>
    <x v="40"/>
    <n v="1"/>
    <n v="0"/>
    <n v="1"/>
    <n v="0"/>
    <n v="7"/>
    <n v="7"/>
    <m/>
    <x v="14"/>
    <m/>
    <n v="0"/>
    <n v="10"/>
    <n v="10"/>
    <x v="10"/>
    <s v="SUPER7"/>
    <m/>
    <m/>
    <n v="0"/>
  </r>
  <r>
    <x v="153"/>
    <x v="41"/>
    <n v="1"/>
    <n v="0"/>
    <n v="1"/>
    <n v="0"/>
    <n v="7"/>
    <n v="7"/>
    <m/>
    <x v="14"/>
    <m/>
    <n v="0"/>
    <n v="120"/>
    <n v="120"/>
    <x v="10"/>
    <s v="SUPER7"/>
    <m/>
    <m/>
    <n v="0"/>
  </r>
  <r>
    <x v="153"/>
    <x v="36"/>
    <n v="1"/>
    <n v="0"/>
    <n v="1"/>
    <n v="0"/>
    <n v="5"/>
    <n v="5"/>
    <m/>
    <x v="14"/>
    <m/>
    <n v="0"/>
    <n v="10"/>
    <n v="10"/>
    <x v="10"/>
    <s v="SUPER7"/>
    <m/>
    <m/>
    <n v="0"/>
  </r>
  <r>
    <x v="153"/>
    <x v="37"/>
    <n v="1"/>
    <n v="0"/>
    <n v="1"/>
    <n v="0"/>
    <n v="5"/>
    <n v="5"/>
    <m/>
    <x v="14"/>
    <m/>
    <n v="0"/>
    <n v="90"/>
    <n v="90"/>
    <x v="10"/>
    <s v="SUPER7"/>
    <m/>
    <m/>
    <n v="0"/>
  </r>
  <r>
    <x v="153"/>
    <x v="36"/>
    <n v="1"/>
    <n v="0"/>
    <n v="1"/>
    <n v="0"/>
    <n v="6"/>
    <n v="6"/>
    <m/>
    <x v="14"/>
    <m/>
    <n v="0"/>
    <n v="10"/>
    <n v="10"/>
    <x v="10"/>
    <s v="SUPER7"/>
    <m/>
    <m/>
    <n v="0"/>
  </r>
  <r>
    <x v="153"/>
    <x v="37"/>
    <n v="1"/>
    <n v="0"/>
    <n v="1"/>
    <n v="0"/>
    <n v="6"/>
    <n v="6"/>
    <m/>
    <x v="14"/>
    <m/>
    <n v="0"/>
    <n v="90"/>
    <n v="90"/>
    <x v="10"/>
    <s v="SUPER7"/>
    <m/>
    <m/>
    <n v="0"/>
  </r>
  <r>
    <x v="153"/>
    <x v="36"/>
    <n v="1"/>
    <n v="0"/>
    <n v="1"/>
    <n v="0"/>
    <n v="7"/>
    <n v="7"/>
    <m/>
    <x v="14"/>
    <m/>
    <n v="0"/>
    <n v="10"/>
    <n v="10"/>
    <x v="10"/>
    <s v="SUPER7"/>
    <m/>
    <m/>
    <n v="0"/>
  </r>
  <r>
    <x v="153"/>
    <x v="37"/>
    <n v="1"/>
    <n v="0"/>
    <n v="1"/>
    <n v="0"/>
    <n v="7"/>
    <n v="7"/>
    <m/>
    <x v="14"/>
    <m/>
    <n v="0"/>
    <n v="120"/>
    <n v="120"/>
    <x v="10"/>
    <s v="SUPER7"/>
    <m/>
    <m/>
    <n v="0"/>
  </r>
  <r>
    <x v="153"/>
    <x v="1"/>
    <n v="1"/>
    <n v="0"/>
    <n v="1"/>
    <n v="0"/>
    <n v="5"/>
    <n v="5"/>
    <m/>
    <x v="2"/>
    <m/>
    <n v="39"/>
    <n v="90"/>
    <n v="90"/>
    <x v="10"/>
    <m/>
    <m/>
    <m/>
    <n v="0"/>
  </r>
  <r>
    <x v="153"/>
    <x v="1"/>
    <n v="1"/>
    <n v="0"/>
    <n v="1"/>
    <n v="0"/>
    <n v="6"/>
    <n v="6"/>
    <m/>
    <x v="2"/>
    <m/>
    <n v="39"/>
    <n v="90"/>
    <n v="90"/>
    <x v="10"/>
    <m/>
    <m/>
    <m/>
    <n v="0"/>
  </r>
  <r>
    <x v="153"/>
    <x v="1"/>
    <n v="1"/>
    <n v="0"/>
    <n v="1"/>
    <n v="0"/>
    <n v="7"/>
    <n v="7"/>
    <m/>
    <x v="2"/>
    <m/>
    <n v="45"/>
    <n v="1"/>
    <n v="1"/>
    <x v="10"/>
    <m/>
    <m/>
    <m/>
    <n v="0"/>
  </r>
  <r>
    <x v="154"/>
    <x v="4"/>
    <n v="1"/>
    <n v="0"/>
    <n v="1"/>
    <n v="0"/>
    <n v="5"/>
    <n v="5"/>
    <n v="5"/>
    <x v="3"/>
    <n v="70"/>
    <n v="70"/>
    <n v="90"/>
    <n v="90"/>
    <x v="10"/>
    <m/>
    <m/>
    <m/>
    <n v="0"/>
  </r>
  <r>
    <x v="154"/>
    <x v="4"/>
    <n v="1"/>
    <n v="0"/>
    <n v="1"/>
    <n v="0"/>
    <n v="5"/>
    <n v="5"/>
    <n v="4"/>
    <x v="8"/>
    <n v="80"/>
    <n v="90"/>
    <n v="120"/>
    <n v="120"/>
    <x v="10"/>
    <m/>
    <m/>
    <m/>
    <n v="0"/>
  </r>
  <r>
    <x v="154"/>
    <x v="4"/>
    <n v="1"/>
    <n v="0"/>
    <n v="1"/>
    <n v="0"/>
    <n v="5"/>
    <n v="5"/>
    <n v="3"/>
    <x v="6"/>
    <n v="100"/>
    <n v="100"/>
    <n v="180"/>
    <n v="180"/>
    <x v="10"/>
    <m/>
    <m/>
    <m/>
    <n v="0"/>
  </r>
  <r>
    <x v="154"/>
    <x v="4"/>
    <n v="1"/>
    <n v="0"/>
    <n v="1"/>
    <n v="0"/>
    <n v="6"/>
    <n v="5.5"/>
    <n v="2"/>
    <x v="7"/>
    <n v="115"/>
    <n v="115"/>
    <n v="180"/>
    <n v="180"/>
    <x v="10"/>
    <m/>
    <m/>
    <m/>
    <n v="0"/>
  </r>
  <r>
    <x v="154"/>
    <x v="4"/>
    <n v="1"/>
    <n v="0"/>
    <n v="1"/>
    <n v="0"/>
    <n v="6.5"/>
    <n v="6"/>
    <n v="1"/>
    <x v="9"/>
    <n v="125"/>
    <n v="125"/>
    <n v="180"/>
    <n v="180"/>
    <x v="10"/>
    <m/>
    <m/>
    <m/>
    <n v="0"/>
  </r>
  <r>
    <x v="154"/>
    <x v="4"/>
    <n v="1"/>
    <n v="0"/>
    <n v="1"/>
    <n v="0"/>
    <n v="6"/>
    <n v="5"/>
    <n v="2"/>
    <x v="7"/>
    <n v="115"/>
    <n v="115"/>
    <n v="80"/>
    <n v="80"/>
    <x v="10"/>
    <m/>
    <m/>
    <m/>
    <n v="0"/>
  </r>
  <r>
    <x v="154"/>
    <x v="4"/>
    <n v="1"/>
    <n v="0"/>
    <n v="1"/>
    <n v="0"/>
    <n v="5"/>
    <n v="5"/>
    <n v="2"/>
    <x v="7"/>
    <n v="85"/>
    <n v="85"/>
    <n v="300"/>
    <n v="300"/>
    <x v="10"/>
    <m/>
    <m/>
    <m/>
    <n v="0"/>
  </r>
  <r>
    <x v="154"/>
    <x v="31"/>
    <n v="1"/>
    <n v="0"/>
    <n v="1"/>
    <n v="0"/>
    <n v="5"/>
    <n v="5"/>
    <m/>
    <x v="1"/>
    <m/>
    <n v="14"/>
    <n v="120"/>
    <n v="120"/>
    <x v="10"/>
    <m/>
    <m/>
    <m/>
    <n v="0"/>
  </r>
  <r>
    <x v="154"/>
    <x v="31"/>
    <n v="1"/>
    <n v="0"/>
    <n v="1"/>
    <n v="0"/>
    <n v="5"/>
    <n v="5"/>
    <m/>
    <x v="1"/>
    <m/>
    <n v="14"/>
    <n v="120"/>
    <n v="120"/>
    <x v="10"/>
    <m/>
    <m/>
    <m/>
    <n v="0"/>
  </r>
  <r>
    <x v="154"/>
    <x v="31"/>
    <n v="1"/>
    <n v="0"/>
    <n v="1"/>
    <n v="0"/>
    <n v="6"/>
    <n v="6"/>
    <m/>
    <x v="1"/>
    <m/>
    <n v="16"/>
    <n v="120"/>
    <n v="120"/>
    <x v="10"/>
    <m/>
    <m/>
    <m/>
    <n v="0"/>
  </r>
  <r>
    <x v="154"/>
    <x v="31"/>
    <n v="1"/>
    <n v="0"/>
    <n v="1"/>
    <n v="0"/>
    <n v="6"/>
    <n v="6"/>
    <m/>
    <x v="1"/>
    <m/>
    <n v="16"/>
    <n v="120"/>
    <n v="120"/>
    <x v="10"/>
    <m/>
    <m/>
    <m/>
    <n v="0"/>
  </r>
  <r>
    <x v="154"/>
    <x v="7"/>
    <n v="1"/>
    <n v="0"/>
    <n v="1"/>
    <n v="0"/>
    <n v="5"/>
    <n v="5"/>
    <m/>
    <x v="2"/>
    <m/>
    <n v="20"/>
    <n v="120"/>
    <n v="120"/>
    <x v="10"/>
    <m/>
    <m/>
    <m/>
    <n v="0"/>
  </r>
  <r>
    <x v="154"/>
    <x v="7"/>
    <n v="1"/>
    <n v="0"/>
    <n v="1"/>
    <n v="0"/>
    <n v="5"/>
    <n v="5"/>
    <m/>
    <x v="2"/>
    <m/>
    <n v="20"/>
    <n v="120"/>
    <n v="120"/>
    <x v="10"/>
    <m/>
    <m/>
    <m/>
    <n v="0"/>
  </r>
  <r>
    <x v="154"/>
    <x v="7"/>
    <n v="1"/>
    <n v="0"/>
    <n v="1"/>
    <n v="0"/>
    <n v="6"/>
    <n v="6"/>
    <m/>
    <x v="2"/>
    <m/>
    <n v="20"/>
    <n v="120"/>
    <n v="120"/>
    <x v="10"/>
    <m/>
    <m/>
    <m/>
    <n v="0"/>
  </r>
  <r>
    <x v="154"/>
    <x v="42"/>
    <n v="1"/>
    <n v="0"/>
    <n v="1"/>
    <n v="0"/>
    <n v="5"/>
    <n v="5"/>
    <m/>
    <x v="2"/>
    <m/>
    <n v="6"/>
    <n v="120"/>
    <n v="120"/>
    <x v="10"/>
    <m/>
    <m/>
    <m/>
    <n v="0"/>
  </r>
  <r>
    <x v="154"/>
    <x v="42"/>
    <n v="1"/>
    <n v="0"/>
    <n v="1"/>
    <n v="0"/>
    <n v="5"/>
    <n v="5"/>
    <m/>
    <x v="2"/>
    <m/>
    <n v="6"/>
    <n v="120"/>
    <n v="120"/>
    <x v="10"/>
    <m/>
    <m/>
    <m/>
    <n v="0"/>
  </r>
  <r>
    <x v="154"/>
    <x v="42"/>
    <n v="1"/>
    <n v="0"/>
    <n v="1"/>
    <n v="0"/>
    <n v="6"/>
    <n v="6"/>
    <m/>
    <x v="2"/>
    <m/>
    <n v="6"/>
    <n v="1"/>
    <n v="1"/>
    <x v="10"/>
    <m/>
    <m/>
    <m/>
    <n v="0"/>
  </r>
  <r>
    <x v="155"/>
    <x v="10"/>
    <n v="2"/>
    <n v="1"/>
    <n v="2"/>
    <n v="0"/>
    <n v="5"/>
    <n v="5"/>
    <n v="2"/>
    <x v="7"/>
    <n v="50"/>
    <n v="50"/>
    <n v="90"/>
    <n v="90"/>
    <x v="10"/>
    <s v="Pausé / TEMPO"/>
    <m/>
    <m/>
    <n v="0"/>
  </r>
  <r>
    <x v="155"/>
    <x v="10"/>
    <n v="2"/>
    <n v="1"/>
    <n v="2"/>
    <n v="0"/>
    <n v="5"/>
    <n v="5"/>
    <n v="2"/>
    <x v="7"/>
    <n v="70"/>
    <n v="70"/>
    <n v="120"/>
    <n v="120"/>
    <x v="10"/>
    <s v="Pausé / TEMPO"/>
    <m/>
    <m/>
    <n v="0"/>
  </r>
  <r>
    <x v="155"/>
    <x v="10"/>
    <n v="2"/>
    <n v="1"/>
    <n v="2"/>
    <n v="0"/>
    <n v="5"/>
    <n v="5"/>
    <n v="2"/>
    <x v="7"/>
    <n v="90"/>
    <n v="90"/>
    <n v="120"/>
    <n v="120"/>
    <x v="10"/>
    <s v="Pausé / TEMPO"/>
    <m/>
    <m/>
    <n v="0"/>
  </r>
  <r>
    <x v="155"/>
    <x v="10"/>
    <n v="2"/>
    <n v="1"/>
    <n v="2"/>
    <n v="0"/>
    <n v="6"/>
    <n v="5"/>
    <n v="2"/>
    <x v="7"/>
    <n v="100"/>
    <n v="100"/>
    <n v="180"/>
    <n v="180"/>
    <x v="10"/>
    <s v="Pausé / TEMPO"/>
    <m/>
    <m/>
    <n v="0"/>
  </r>
  <r>
    <x v="155"/>
    <x v="10"/>
    <n v="2"/>
    <n v="1"/>
    <n v="2"/>
    <n v="0"/>
    <n v="7"/>
    <n v="5.5"/>
    <n v="2"/>
    <x v="7"/>
    <n v="105"/>
    <n v="105"/>
    <n v="180"/>
    <n v="180"/>
    <x v="10"/>
    <s v="Pausé / TEMPO"/>
    <m/>
    <m/>
    <n v="0"/>
  </r>
  <r>
    <x v="155"/>
    <x v="0"/>
    <n v="1"/>
    <n v="0"/>
    <n v="1"/>
    <n v="0"/>
    <n v="5"/>
    <n v="5"/>
    <n v="5"/>
    <x v="3"/>
    <n v="40"/>
    <n v="40"/>
    <n v="90"/>
    <n v="90"/>
    <x v="10"/>
    <m/>
    <m/>
    <m/>
    <n v="0"/>
  </r>
  <r>
    <x v="155"/>
    <x v="0"/>
    <n v="1"/>
    <n v="0"/>
    <n v="1"/>
    <n v="0"/>
    <n v="5"/>
    <n v="5"/>
    <n v="4"/>
    <x v="8"/>
    <n v="45"/>
    <n v="50"/>
    <n v="120"/>
    <n v="120"/>
    <x v="10"/>
    <m/>
    <m/>
    <m/>
    <n v="0"/>
  </r>
  <r>
    <x v="155"/>
    <x v="0"/>
    <n v="1"/>
    <n v="0"/>
    <n v="1"/>
    <n v="0"/>
    <n v="5.5"/>
    <n v="5.5"/>
    <n v="3"/>
    <x v="6"/>
    <n v="55"/>
    <n v="55"/>
    <n v="120"/>
    <n v="120"/>
    <x v="10"/>
    <m/>
    <m/>
    <m/>
    <n v="0"/>
  </r>
  <r>
    <x v="155"/>
    <x v="0"/>
    <n v="1"/>
    <n v="0"/>
    <n v="1"/>
    <n v="0"/>
    <n v="6.5"/>
    <n v="6"/>
    <n v="2"/>
    <x v="7"/>
    <n v="60"/>
    <n v="60"/>
    <n v="180"/>
    <n v="180"/>
    <x v="10"/>
    <m/>
    <m/>
    <m/>
    <n v="0"/>
  </r>
  <r>
    <x v="155"/>
    <x v="0"/>
    <n v="1"/>
    <n v="0"/>
    <n v="1"/>
    <n v="0"/>
    <n v="7"/>
    <n v="7"/>
    <n v="1"/>
    <x v="9"/>
    <m/>
    <n v="65"/>
    <n v="180"/>
    <n v="180"/>
    <x v="10"/>
    <m/>
    <m/>
    <m/>
    <n v="0"/>
  </r>
  <r>
    <x v="155"/>
    <x v="0"/>
    <n v="1"/>
    <n v="0"/>
    <n v="1"/>
    <n v="0"/>
    <n v="7"/>
    <n v="5"/>
    <n v="7"/>
    <x v="10"/>
    <n v="-12.5"/>
    <n v="52.5"/>
    <n v="300"/>
    <n v="300"/>
    <x v="10"/>
    <m/>
    <m/>
    <m/>
    <n v="0"/>
  </r>
  <r>
    <x v="155"/>
    <x v="44"/>
    <n v="1"/>
    <n v="0"/>
    <n v="1"/>
    <n v="0"/>
    <n v="5"/>
    <n v="5"/>
    <m/>
    <x v="2"/>
    <m/>
    <n v="8"/>
    <n v="120"/>
    <n v="120"/>
    <x v="10"/>
    <m/>
    <m/>
    <m/>
    <n v="0"/>
  </r>
  <r>
    <x v="155"/>
    <x v="44"/>
    <n v="1"/>
    <n v="0"/>
    <n v="1"/>
    <n v="0"/>
    <n v="6"/>
    <n v="6"/>
    <m/>
    <x v="2"/>
    <m/>
    <n v="10"/>
    <n v="120"/>
    <n v="120"/>
    <x v="10"/>
    <m/>
    <m/>
    <m/>
    <n v="0"/>
  </r>
  <r>
    <x v="155"/>
    <x v="44"/>
    <n v="1"/>
    <n v="0"/>
    <n v="1"/>
    <n v="0"/>
    <n v="7"/>
    <n v="7"/>
    <m/>
    <x v="2"/>
    <m/>
    <n v="10"/>
    <n v="120"/>
    <n v="120"/>
    <x v="10"/>
    <m/>
    <m/>
    <m/>
    <n v="0"/>
  </r>
  <r>
    <x v="155"/>
    <x v="19"/>
    <n v="1"/>
    <n v="0"/>
    <n v="1"/>
    <n v="0"/>
    <n v="5"/>
    <n v="5"/>
    <m/>
    <x v="2"/>
    <m/>
    <n v="20"/>
    <n v="120"/>
    <n v="120"/>
    <x v="10"/>
    <m/>
    <m/>
    <m/>
    <n v="0"/>
  </r>
  <r>
    <x v="155"/>
    <x v="19"/>
    <n v="1"/>
    <n v="0"/>
    <n v="1"/>
    <n v="0"/>
    <n v="6"/>
    <n v="6"/>
    <m/>
    <x v="12"/>
    <m/>
    <n v="20"/>
    <n v="120"/>
    <n v="120"/>
    <x v="10"/>
    <m/>
    <m/>
    <m/>
    <n v="0"/>
  </r>
  <r>
    <x v="155"/>
    <x v="19"/>
    <n v="1"/>
    <n v="0"/>
    <n v="1"/>
    <n v="0"/>
    <n v="7"/>
    <n v="7"/>
    <m/>
    <x v="1"/>
    <m/>
    <n v="25"/>
    <n v="1"/>
    <n v="1"/>
    <x v="10"/>
    <m/>
    <m/>
    <m/>
    <n v="0"/>
  </r>
  <r>
    <x v="156"/>
    <x v="10"/>
    <n v="1"/>
    <n v="0"/>
    <n v="1"/>
    <n v="0"/>
    <n v="5"/>
    <n v="5"/>
    <n v="5"/>
    <x v="3"/>
    <n v="70"/>
    <n v="70"/>
    <n v="90"/>
    <n v="90"/>
    <x v="10"/>
    <m/>
    <m/>
    <m/>
    <n v="0"/>
  </r>
  <r>
    <x v="156"/>
    <x v="10"/>
    <n v="1"/>
    <n v="0"/>
    <n v="1"/>
    <n v="0"/>
    <n v="5"/>
    <n v="5"/>
    <n v="4"/>
    <x v="8"/>
    <n v="90"/>
    <n v="90"/>
    <n v="120"/>
    <n v="120"/>
    <x v="10"/>
    <m/>
    <m/>
    <m/>
    <n v="0"/>
  </r>
  <r>
    <x v="156"/>
    <x v="10"/>
    <n v="1"/>
    <n v="0"/>
    <n v="1"/>
    <n v="0"/>
    <n v="6"/>
    <n v="5"/>
    <n v="3"/>
    <x v="6"/>
    <n v="100"/>
    <n v="100"/>
    <n v="180"/>
    <n v="180"/>
    <x v="10"/>
    <m/>
    <m/>
    <m/>
    <n v="0"/>
  </r>
  <r>
    <x v="156"/>
    <x v="10"/>
    <n v="1"/>
    <n v="0"/>
    <n v="1"/>
    <n v="0"/>
    <n v="6.5"/>
    <n v="6"/>
    <n v="2"/>
    <x v="7"/>
    <n v="110"/>
    <n v="110"/>
    <n v="300"/>
    <n v="300"/>
    <x v="10"/>
    <m/>
    <m/>
    <m/>
    <n v="0"/>
  </r>
  <r>
    <x v="156"/>
    <x v="10"/>
    <n v="1"/>
    <n v="0"/>
    <n v="1"/>
    <n v="0"/>
    <n v="7.5"/>
    <n v="6"/>
    <n v="1"/>
    <x v="9"/>
    <n v="120"/>
    <n v="120"/>
    <n v="300"/>
    <n v="300"/>
    <x v="10"/>
    <m/>
    <m/>
    <m/>
    <n v="0"/>
  </r>
  <r>
    <x v="156"/>
    <x v="10"/>
    <n v="1"/>
    <n v="0"/>
    <n v="1"/>
    <n v="0"/>
    <n v="7.5"/>
    <n v="6.5"/>
    <n v="1"/>
    <x v="9"/>
    <n v="125"/>
    <n v="125"/>
    <n v="300"/>
    <n v="300"/>
    <x v="10"/>
    <m/>
    <m/>
    <m/>
    <n v="0"/>
  </r>
  <r>
    <x v="156"/>
    <x v="10"/>
    <n v="1"/>
    <n v="0"/>
    <n v="1"/>
    <n v="0"/>
    <n v="8"/>
    <n v="7"/>
    <n v="1"/>
    <x v="9"/>
    <n v="130"/>
    <n v="130"/>
    <n v="300"/>
    <n v="300"/>
    <x v="10"/>
    <m/>
    <m/>
    <m/>
    <n v="0"/>
  </r>
  <r>
    <x v="156"/>
    <x v="0"/>
    <n v="1"/>
    <n v="3"/>
    <n v="1"/>
    <n v="0"/>
    <n v="5"/>
    <n v="5"/>
    <n v="1"/>
    <x v="9"/>
    <n v="45"/>
    <n v="45"/>
    <n v="120"/>
    <n v="120"/>
    <x v="10"/>
    <s v="Pausé / TEMPO"/>
    <m/>
    <m/>
    <n v="0"/>
  </r>
  <r>
    <x v="156"/>
    <x v="0"/>
    <n v="1"/>
    <n v="3"/>
    <n v="1"/>
    <n v="0"/>
    <n v="5"/>
    <n v="5"/>
    <n v="1"/>
    <x v="9"/>
    <n v="50"/>
    <n v="50"/>
    <n v="180"/>
    <n v="180"/>
    <x v="10"/>
    <s v="Pausé / TEMPO"/>
    <m/>
    <m/>
    <n v="0"/>
  </r>
  <r>
    <x v="156"/>
    <x v="0"/>
    <n v="1"/>
    <n v="3"/>
    <n v="1"/>
    <n v="0"/>
    <n v="6.5"/>
    <n v="6"/>
    <n v="1"/>
    <x v="9"/>
    <n v="60"/>
    <n v="60"/>
    <n v="180"/>
    <n v="180"/>
    <x v="10"/>
    <s v="Pausé / TEMPO"/>
    <m/>
    <m/>
    <n v="0"/>
  </r>
  <r>
    <x v="156"/>
    <x v="0"/>
    <n v="1"/>
    <n v="3"/>
    <n v="1"/>
    <n v="0"/>
    <n v="7.5"/>
    <n v="7"/>
    <n v="1"/>
    <x v="9"/>
    <n v="65"/>
    <n v="65"/>
    <n v="180"/>
    <n v="180"/>
    <x v="10"/>
    <s v="Pausé / TEMPO"/>
    <m/>
    <m/>
    <n v="0"/>
  </r>
  <r>
    <x v="156"/>
    <x v="11"/>
    <n v="1"/>
    <n v="0"/>
    <n v="1"/>
    <n v="0"/>
    <n v="6"/>
    <n v="6"/>
    <m/>
    <x v="2"/>
    <m/>
    <n v="29"/>
    <n v="90"/>
    <n v="90"/>
    <x v="10"/>
    <s v="Unilatéral"/>
    <m/>
    <m/>
    <n v="0"/>
  </r>
  <r>
    <x v="156"/>
    <x v="11"/>
    <n v="1"/>
    <n v="0"/>
    <n v="1"/>
    <n v="0"/>
    <n v="8"/>
    <n v="8"/>
    <m/>
    <x v="2"/>
    <m/>
    <n v="36"/>
    <n v="90"/>
    <n v="90"/>
    <x v="10"/>
    <s v="Unilatéral"/>
    <m/>
    <m/>
    <n v="0"/>
  </r>
  <r>
    <x v="156"/>
    <x v="18"/>
    <n v="1"/>
    <n v="0"/>
    <n v="1"/>
    <n v="0"/>
    <n v="6"/>
    <n v="6"/>
    <m/>
    <x v="2"/>
    <m/>
    <n v="18"/>
    <n v="90"/>
    <n v="90"/>
    <x v="10"/>
    <s v="Unilatéral"/>
    <m/>
    <m/>
    <n v="0"/>
  </r>
  <r>
    <x v="156"/>
    <x v="18"/>
    <n v="1"/>
    <n v="0"/>
    <n v="1"/>
    <n v="0"/>
    <n v="8"/>
    <n v="8"/>
    <m/>
    <x v="1"/>
    <m/>
    <n v="23"/>
    <n v="90"/>
    <n v="90"/>
    <x v="10"/>
    <s v="Unilatéral"/>
    <m/>
    <m/>
    <n v="0"/>
  </r>
  <r>
    <x v="156"/>
    <x v="38"/>
    <n v="1"/>
    <n v="0"/>
    <n v="1"/>
    <n v="0"/>
    <n v="6"/>
    <n v="6"/>
    <m/>
    <x v="2"/>
    <m/>
    <n v="50"/>
    <n v="10"/>
    <n v="10"/>
    <x v="10"/>
    <s v="SUPER7"/>
    <m/>
    <m/>
    <n v="0"/>
  </r>
  <r>
    <x v="156"/>
    <x v="39"/>
    <n v="1"/>
    <n v="0"/>
    <n v="1"/>
    <n v="0"/>
    <n v="6"/>
    <n v="6"/>
    <m/>
    <x v="2"/>
    <m/>
    <n v="84"/>
    <n v="90"/>
    <n v="90"/>
    <x v="10"/>
    <s v="SUPER7"/>
    <m/>
    <m/>
    <n v="0"/>
  </r>
  <r>
    <x v="156"/>
    <x v="38"/>
    <n v="1"/>
    <n v="0"/>
    <n v="1"/>
    <n v="0"/>
    <n v="7"/>
    <n v="7"/>
    <m/>
    <x v="1"/>
    <m/>
    <n v="57"/>
    <n v="10"/>
    <n v="10"/>
    <x v="10"/>
    <s v="SUPER7"/>
    <m/>
    <m/>
    <n v="0"/>
  </r>
  <r>
    <x v="156"/>
    <x v="39"/>
    <n v="1"/>
    <n v="0"/>
    <n v="1"/>
    <n v="0"/>
    <n v="7"/>
    <n v="7"/>
    <m/>
    <x v="2"/>
    <m/>
    <n v="90"/>
    <n v="90"/>
    <n v="90"/>
    <x v="10"/>
    <s v="SUPER7"/>
    <m/>
    <m/>
    <n v="0"/>
  </r>
  <r>
    <x v="156"/>
    <x v="32"/>
    <n v="1"/>
    <n v="0"/>
    <n v="1"/>
    <n v="0"/>
    <n v="6"/>
    <n v="6"/>
    <m/>
    <x v="1"/>
    <m/>
    <n v="52"/>
    <n v="120"/>
    <n v="120"/>
    <x v="10"/>
    <m/>
    <m/>
    <m/>
    <n v="0"/>
  </r>
  <r>
    <x v="156"/>
    <x v="32"/>
    <n v="1"/>
    <n v="0"/>
    <n v="1"/>
    <n v="0"/>
    <n v="7"/>
    <n v="7"/>
    <m/>
    <x v="10"/>
    <m/>
    <n v="59"/>
    <n v="120"/>
    <n v="120"/>
    <x v="10"/>
    <m/>
    <m/>
    <m/>
    <n v="0"/>
  </r>
  <r>
    <x v="156"/>
    <x v="32"/>
    <n v="1"/>
    <n v="0"/>
    <n v="1"/>
    <n v="0"/>
    <n v="8"/>
    <n v="8"/>
    <m/>
    <x v="5"/>
    <m/>
    <n v="66"/>
    <n v="1"/>
    <n v="1"/>
    <x v="10"/>
    <m/>
    <m/>
    <m/>
    <n v="0"/>
  </r>
  <r>
    <x v="157"/>
    <x v="0"/>
    <n v="1"/>
    <n v="0"/>
    <n v="1"/>
    <n v="0"/>
    <n v="5"/>
    <n v="5"/>
    <n v="2"/>
    <x v="7"/>
    <n v="35"/>
    <n v="35"/>
    <n v="90"/>
    <n v="90"/>
    <x v="10"/>
    <m/>
    <m/>
    <m/>
    <n v="0"/>
  </r>
  <r>
    <x v="157"/>
    <x v="0"/>
    <n v="1"/>
    <n v="0"/>
    <n v="1"/>
    <n v="0"/>
    <n v="5"/>
    <n v="5"/>
    <n v="2"/>
    <x v="7"/>
    <n v="45"/>
    <n v="45"/>
    <n v="90"/>
    <n v="90"/>
    <x v="10"/>
    <m/>
    <m/>
    <m/>
    <n v="0"/>
  </r>
  <r>
    <x v="157"/>
    <x v="0"/>
    <n v="1"/>
    <n v="0"/>
    <n v="1"/>
    <n v="0"/>
    <n v="5.5"/>
    <n v="5"/>
    <n v="2"/>
    <x v="7"/>
    <n v="55"/>
    <n v="55"/>
    <n v="120"/>
    <n v="120"/>
    <x v="10"/>
    <m/>
    <m/>
    <m/>
    <n v="0"/>
  </r>
  <r>
    <x v="157"/>
    <x v="0"/>
    <n v="1"/>
    <n v="0"/>
    <n v="1"/>
    <n v="0"/>
    <n v="7"/>
    <n v="5.5"/>
    <n v="2"/>
    <x v="7"/>
    <n v="60"/>
    <n v="60"/>
    <n v="180"/>
    <n v="180"/>
    <x v="10"/>
    <m/>
    <m/>
    <m/>
    <n v="0"/>
  </r>
  <r>
    <x v="157"/>
    <x v="0"/>
    <n v="1"/>
    <n v="0"/>
    <n v="1"/>
    <n v="0"/>
    <n v="7.5"/>
    <n v="6.5"/>
    <n v="2"/>
    <x v="7"/>
    <n v="65"/>
    <n v="65"/>
    <n v="180"/>
    <n v="180"/>
    <x v="10"/>
    <m/>
    <m/>
    <m/>
    <n v="0"/>
  </r>
  <r>
    <x v="157"/>
    <x v="0"/>
    <n v="1"/>
    <n v="0"/>
    <n v="1"/>
    <n v="0"/>
    <n v="8"/>
    <n v="7"/>
    <n v="2"/>
    <x v="7"/>
    <n v="67.5"/>
    <n v="67.5"/>
    <n v="180"/>
    <n v="180"/>
    <x v="10"/>
    <m/>
    <m/>
    <m/>
    <n v="0"/>
  </r>
  <r>
    <x v="157"/>
    <x v="4"/>
    <n v="1"/>
    <n v="0"/>
    <n v="1"/>
    <n v="0"/>
    <n v="5.5"/>
    <n v="5"/>
    <n v="5"/>
    <x v="3"/>
    <n v="70"/>
    <n v="70"/>
    <n v="90"/>
    <n v="90"/>
    <x v="10"/>
    <s v="RDL"/>
    <m/>
    <m/>
    <n v="0"/>
  </r>
  <r>
    <x v="157"/>
    <x v="4"/>
    <n v="1"/>
    <n v="0"/>
    <n v="1"/>
    <n v="0"/>
    <n v="6"/>
    <n v="5"/>
    <n v="4"/>
    <x v="8"/>
    <n v="90"/>
    <n v="90"/>
    <n v="90"/>
    <n v="90"/>
    <x v="10"/>
    <s v="RDL"/>
    <m/>
    <m/>
    <n v="0"/>
  </r>
  <r>
    <x v="157"/>
    <x v="4"/>
    <n v="1"/>
    <n v="0"/>
    <n v="1"/>
    <n v="0"/>
    <n v="6.5"/>
    <n v="6"/>
    <n v="4"/>
    <x v="8"/>
    <n v="100"/>
    <n v="100"/>
    <n v="120"/>
    <n v="120"/>
    <x v="10"/>
    <s v="RDL"/>
    <m/>
    <m/>
    <n v="0"/>
  </r>
  <r>
    <x v="157"/>
    <x v="4"/>
    <n v="1"/>
    <n v="0"/>
    <n v="1"/>
    <n v="0"/>
    <n v="7"/>
    <n v="7"/>
    <n v="4"/>
    <x v="8"/>
    <n v="110"/>
    <n v="110"/>
    <n v="180"/>
    <n v="180"/>
    <x v="10"/>
    <s v="RDL"/>
    <m/>
    <m/>
    <n v="0"/>
  </r>
  <r>
    <x v="157"/>
    <x v="4"/>
    <n v="1"/>
    <n v="0"/>
    <n v="1"/>
    <n v="0"/>
    <n v="7.5"/>
    <n v="8.5"/>
    <n v="4"/>
    <x v="8"/>
    <n v="120"/>
    <n v="120"/>
    <n v="180"/>
    <n v="180"/>
    <x v="10"/>
    <s v="RDL"/>
    <m/>
    <m/>
    <n v="0"/>
  </r>
  <r>
    <x v="157"/>
    <x v="40"/>
    <n v="1"/>
    <n v="0"/>
    <n v="1"/>
    <n v="0"/>
    <n v="6"/>
    <n v="6"/>
    <m/>
    <x v="2"/>
    <m/>
    <n v="14"/>
    <n v="10"/>
    <n v="10"/>
    <x v="10"/>
    <s v="SUPER7"/>
    <m/>
    <m/>
    <n v="0"/>
  </r>
  <r>
    <x v="157"/>
    <x v="41"/>
    <n v="1"/>
    <n v="0"/>
    <n v="1"/>
    <n v="0"/>
    <n v="6"/>
    <n v="6"/>
    <m/>
    <x v="1"/>
    <m/>
    <n v="14"/>
    <n v="90"/>
    <n v="90"/>
    <x v="10"/>
    <s v="SUPER7"/>
    <m/>
    <m/>
    <n v="0"/>
  </r>
  <r>
    <x v="157"/>
    <x v="40"/>
    <n v="1"/>
    <n v="0"/>
    <n v="1"/>
    <n v="0"/>
    <n v="8"/>
    <n v="8"/>
    <m/>
    <x v="1"/>
    <m/>
    <n v="18"/>
    <n v="10"/>
    <n v="10"/>
    <x v="10"/>
    <s v="SUPER7"/>
    <m/>
    <m/>
    <n v="0"/>
  </r>
  <r>
    <x v="157"/>
    <x v="41"/>
    <n v="1"/>
    <n v="0"/>
    <n v="1"/>
    <n v="0"/>
    <n v="8"/>
    <n v="8"/>
    <m/>
    <x v="5"/>
    <m/>
    <n v="14"/>
    <n v="120"/>
    <n v="120"/>
    <x v="10"/>
    <s v="SUPER7"/>
    <m/>
    <m/>
    <n v="0"/>
  </r>
  <r>
    <x v="157"/>
    <x v="36"/>
    <n v="1"/>
    <n v="0"/>
    <n v="1"/>
    <n v="0"/>
    <n v="6"/>
    <n v="6"/>
    <m/>
    <x v="2"/>
    <m/>
    <n v="45"/>
    <n v="10"/>
    <n v="10"/>
    <x v="10"/>
    <s v="SUPER7"/>
    <m/>
    <m/>
    <n v="0"/>
  </r>
  <r>
    <x v="157"/>
    <x v="37"/>
    <n v="1"/>
    <n v="0"/>
    <n v="1"/>
    <n v="0"/>
    <n v="6"/>
    <n v="6"/>
    <m/>
    <x v="2"/>
    <m/>
    <n v="45"/>
    <n v="90"/>
    <n v="90"/>
    <x v="10"/>
    <s v="SUPER7"/>
    <m/>
    <m/>
    <n v="0"/>
  </r>
  <r>
    <x v="157"/>
    <x v="36"/>
    <n v="1"/>
    <n v="0"/>
    <n v="1"/>
    <n v="0"/>
    <n v="7"/>
    <n v="7"/>
    <m/>
    <x v="2"/>
    <m/>
    <n v="52"/>
    <n v="10"/>
    <n v="10"/>
    <x v="10"/>
    <s v="SUPER7"/>
    <m/>
    <m/>
    <n v="0"/>
  </r>
  <r>
    <x v="157"/>
    <x v="37"/>
    <n v="1"/>
    <n v="0"/>
    <n v="1"/>
    <n v="0"/>
    <n v="7"/>
    <n v="7"/>
    <m/>
    <x v="2"/>
    <m/>
    <n v="52"/>
    <n v="90"/>
    <n v="90"/>
    <x v="10"/>
    <s v="SUPER7"/>
    <m/>
    <m/>
    <n v="0"/>
  </r>
  <r>
    <x v="157"/>
    <x v="36"/>
    <n v="1"/>
    <n v="0"/>
    <n v="1"/>
    <n v="0"/>
    <n v="8"/>
    <n v="8"/>
    <m/>
    <x v="2"/>
    <m/>
    <n v="59"/>
    <n v="10"/>
    <n v="10"/>
    <x v="10"/>
    <s v="SUPER7"/>
    <m/>
    <m/>
    <n v="0"/>
  </r>
  <r>
    <x v="157"/>
    <x v="37"/>
    <n v="1"/>
    <n v="0"/>
    <n v="1"/>
    <n v="0"/>
    <n v="8"/>
    <n v="8"/>
    <m/>
    <x v="2"/>
    <m/>
    <n v="59"/>
    <n v="120"/>
    <n v="120"/>
    <x v="10"/>
    <s v="SUPER7"/>
    <m/>
    <m/>
    <n v="0"/>
  </r>
  <r>
    <x v="157"/>
    <x v="1"/>
    <n v="1"/>
    <n v="0"/>
    <n v="1"/>
    <n v="0"/>
    <n v="6"/>
    <n v="6"/>
    <m/>
    <x v="2"/>
    <m/>
    <n v="45"/>
    <n v="90"/>
    <n v="90"/>
    <x v="10"/>
    <m/>
    <m/>
    <m/>
    <n v="0"/>
  </r>
  <r>
    <x v="157"/>
    <x v="1"/>
    <n v="1"/>
    <n v="0"/>
    <n v="1"/>
    <n v="0"/>
    <n v="7"/>
    <n v="7"/>
    <m/>
    <x v="12"/>
    <m/>
    <n v="52"/>
    <n v="90"/>
    <n v="90"/>
    <x v="10"/>
    <m/>
    <m/>
    <m/>
    <n v="0"/>
  </r>
  <r>
    <x v="157"/>
    <x v="1"/>
    <n v="1"/>
    <n v="0"/>
    <n v="1"/>
    <n v="0"/>
    <n v="8"/>
    <n v="8"/>
    <m/>
    <x v="1"/>
    <m/>
    <n v="59"/>
    <n v="1"/>
    <n v="1"/>
    <x v="10"/>
    <m/>
    <m/>
    <m/>
    <n v="0"/>
  </r>
  <r>
    <x v="158"/>
    <x v="4"/>
    <n v="1"/>
    <n v="0"/>
    <n v="1"/>
    <n v="0"/>
    <n v="5"/>
    <n v="5"/>
    <n v="5"/>
    <x v="3"/>
    <n v="70"/>
    <n v="70"/>
    <n v="90"/>
    <n v="90"/>
    <x v="10"/>
    <m/>
    <m/>
    <m/>
    <n v="0"/>
  </r>
  <r>
    <x v="158"/>
    <x v="4"/>
    <n v="1"/>
    <n v="0"/>
    <n v="1"/>
    <n v="0"/>
    <n v="5"/>
    <n v="5"/>
    <n v="4"/>
    <x v="8"/>
    <n v="95"/>
    <n v="95"/>
    <n v="120"/>
    <n v="120"/>
    <x v="10"/>
    <m/>
    <m/>
    <m/>
    <n v="0"/>
  </r>
  <r>
    <x v="158"/>
    <x v="4"/>
    <n v="1"/>
    <n v="0"/>
    <n v="1"/>
    <n v="0"/>
    <n v="6"/>
    <n v="5"/>
    <n v="3"/>
    <x v="6"/>
    <n v="115"/>
    <n v="115"/>
    <n v="180"/>
    <n v="180"/>
    <x v="10"/>
    <m/>
    <m/>
    <m/>
    <n v="0"/>
  </r>
  <r>
    <x v="158"/>
    <x v="4"/>
    <n v="1"/>
    <n v="0"/>
    <n v="1"/>
    <n v="0"/>
    <n v="7"/>
    <n v="5.5"/>
    <n v="2"/>
    <x v="7"/>
    <n v="130"/>
    <n v="130"/>
    <n v="300"/>
    <n v="300"/>
    <x v="10"/>
    <m/>
    <m/>
    <m/>
    <n v="0"/>
  </r>
  <r>
    <x v="158"/>
    <x v="4"/>
    <n v="1"/>
    <n v="0"/>
    <n v="1"/>
    <n v="0"/>
    <n v="7.5"/>
    <n v="6"/>
    <n v="1"/>
    <x v="9"/>
    <n v="140"/>
    <n v="140"/>
    <n v="300"/>
    <n v="300"/>
    <x v="10"/>
    <m/>
    <m/>
    <m/>
    <n v="0"/>
  </r>
  <r>
    <x v="158"/>
    <x v="4"/>
    <n v="1"/>
    <n v="0"/>
    <n v="1"/>
    <n v="0"/>
    <n v="7"/>
    <n v="6"/>
    <n v="2"/>
    <x v="7"/>
    <n v="130"/>
    <n v="130"/>
    <n v="300"/>
    <n v="300"/>
    <x v="10"/>
    <m/>
    <m/>
    <m/>
    <n v="0"/>
  </r>
  <r>
    <x v="158"/>
    <x v="4"/>
    <n v="1"/>
    <n v="0"/>
    <n v="1"/>
    <n v="0"/>
    <n v="6"/>
    <n v="5"/>
    <n v="2"/>
    <x v="7"/>
    <n v="100"/>
    <n v="100"/>
    <n v="300"/>
    <n v="300"/>
    <x v="10"/>
    <m/>
    <m/>
    <m/>
    <n v="0"/>
  </r>
  <r>
    <x v="158"/>
    <x v="31"/>
    <n v="1"/>
    <n v="0"/>
    <n v="1"/>
    <n v="0"/>
    <n v="6"/>
    <n v="6"/>
    <m/>
    <x v="1"/>
    <m/>
    <n v="18"/>
    <n v="120"/>
    <n v="120"/>
    <x v="10"/>
    <m/>
    <m/>
    <m/>
    <n v="0"/>
  </r>
  <r>
    <x v="158"/>
    <x v="31"/>
    <n v="1"/>
    <n v="0"/>
    <n v="1"/>
    <n v="0"/>
    <n v="6"/>
    <n v="6"/>
    <m/>
    <x v="1"/>
    <m/>
    <n v="18"/>
    <n v="120"/>
    <n v="120"/>
    <x v="10"/>
    <m/>
    <m/>
    <m/>
    <n v="0"/>
  </r>
  <r>
    <x v="158"/>
    <x v="31"/>
    <n v="1"/>
    <n v="0"/>
    <n v="1"/>
    <n v="0"/>
    <n v="7"/>
    <n v="7"/>
    <m/>
    <x v="5"/>
    <m/>
    <n v="20"/>
    <n v="120"/>
    <n v="120"/>
    <x v="10"/>
    <m/>
    <m/>
    <m/>
    <n v="0"/>
  </r>
  <r>
    <x v="158"/>
    <x v="31"/>
    <n v="1"/>
    <n v="0"/>
    <n v="1"/>
    <n v="0"/>
    <n v="7"/>
    <n v="8.5"/>
    <m/>
    <x v="5"/>
    <m/>
    <n v="20"/>
    <n v="120"/>
    <n v="120"/>
    <x v="10"/>
    <m/>
    <m/>
    <m/>
    <n v="0"/>
  </r>
  <r>
    <x v="158"/>
    <x v="7"/>
    <n v="1"/>
    <n v="0"/>
    <n v="1"/>
    <n v="0"/>
    <n v="5"/>
    <n v="5"/>
    <m/>
    <x v="2"/>
    <m/>
    <n v="20"/>
    <n v="120"/>
    <n v="120"/>
    <x v="10"/>
    <m/>
    <m/>
    <m/>
    <n v="0"/>
  </r>
  <r>
    <x v="158"/>
    <x v="7"/>
    <n v="1"/>
    <n v="0"/>
    <n v="1"/>
    <n v="0"/>
    <n v="6"/>
    <n v="6"/>
    <m/>
    <x v="1"/>
    <m/>
    <n v="24"/>
    <n v="120"/>
    <n v="120"/>
    <x v="10"/>
    <m/>
    <m/>
    <m/>
    <n v="0"/>
  </r>
  <r>
    <x v="158"/>
    <x v="7"/>
    <n v="1"/>
    <n v="0"/>
    <n v="1"/>
    <n v="0"/>
    <n v="7"/>
    <n v="7"/>
    <m/>
    <x v="1"/>
    <m/>
    <n v="24"/>
    <n v="120"/>
    <n v="120"/>
    <x v="10"/>
    <m/>
    <m/>
    <m/>
    <n v="0"/>
  </r>
  <r>
    <x v="158"/>
    <x v="42"/>
    <n v="1"/>
    <n v="0"/>
    <n v="1"/>
    <n v="0"/>
    <n v="6"/>
    <n v="6"/>
    <m/>
    <x v="2"/>
    <m/>
    <n v="6"/>
    <n v="120"/>
    <n v="120"/>
    <x v="10"/>
    <m/>
    <m/>
    <m/>
    <n v="0"/>
  </r>
  <r>
    <x v="158"/>
    <x v="42"/>
    <n v="1"/>
    <n v="0"/>
    <n v="1"/>
    <n v="0"/>
    <n v="6"/>
    <n v="8"/>
    <m/>
    <x v="1"/>
    <m/>
    <n v="8"/>
    <n v="120"/>
    <n v="120"/>
    <x v="10"/>
    <m/>
    <m/>
    <m/>
    <n v="0"/>
  </r>
  <r>
    <x v="158"/>
    <x v="42"/>
    <n v="1"/>
    <n v="0"/>
    <n v="1"/>
    <n v="0"/>
    <n v="7"/>
    <n v="9"/>
    <m/>
    <x v="10"/>
    <m/>
    <n v="8"/>
    <n v="1"/>
    <n v="1"/>
    <x v="10"/>
    <m/>
    <m/>
    <m/>
    <n v="0"/>
  </r>
  <r>
    <x v="159"/>
    <x v="10"/>
    <n v="2"/>
    <n v="1"/>
    <n v="2"/>
    <n v="0"/>
    <n v="5"/>
    <n v="5"/>
    <n v="2"/>
    <x v="7"/>
    <n v="60"/>
    <n v="60"/>
    <n v="90"/>
    <n v="90"/>
    <x v="10"/>
    <s v="Pausé / TEMPO"/>
    <m/>
    <m/>
    <n v="0"/>
  </r>
  <r>
    <x v="159"/>
    <x v="10"/>
    <n v="2"/>
    <n v="1"/>
    <n v="2"/>
    <n v="0"/>
    <n v="5"/>
    <n v="5"/>
    <n v="2"/>
    <x v="7"/>
    <n v="80"/>
    <n v="80"/>
    <n v="120"/>
    <n v="120"/>
    <x v="10"/>
    <s v="Pausé / TEMPO"/>
    <m/>
    <m/>
    <n v="0"/>
  </r>
  <r>
    <x v="159"/>
    <x v="10"/>
    <n v="2"/>
    <n v="1"/>
    <n v="2"/>
    <n v="0"/>
    <n v="6"/>
    <n v="6"/>
    <n v="2"/>
    <x v="7"/>
    <n v="100"/>
    <n v="100"/>
    <n v="120"/>
    <n v="120"/>
    <x v="10"/>
    <s v="Pausé / TEMPO"/>
    <m/>
    <m/>
    <n v="0"/>
  </r>
  <r>
    <x v="159"/>
    <x v="10"/>
    <n v="2"/>
    <n v="1"/>
    <n v="2"/>
    <n v="0"/>
    <n v="7"/>
    <n v="7"/>
    <n v="2"/>
    <x v="7"/>
    <n v="110"/>
    <n v="110"/>
    <n v="180"/>
    <n v="180"/>
    <x v="10"/>
    <s v="Pausé / TEMPO"/>
    <m/>
    <m/>
    <n v="0"/>
  </r>
  <r>
    <x v="159"/>
    <x v="10"/>
    <n v="2"/>
    <n v="1"/>
    <n v="2"/>
    <n v="0"/>
    <n v="8"/>
    <n v="7.5"/>
    <n v="2"/>
    <x v="6"/>
    <n v="115"/>
    <n v="115"/>
    <n v="180"/>
    <n v="180"/>
    <x v="10"/>
    <s v="Pausé / TEMPO"/>
    <m/>
    <m/>
    <n v="0"/>
  </r>
  <r>
    <x v="159"/>
    <x v="0"/>
    <n v="1"/>
    <n v="0"/>
    <n v="1"/>
    <n v="0"/>
    <n v="5"/>
    <n v="5"/>
    <n v="5"/>
    <x v="3"/>
    <n v="45"/>
    <n v="45"/>
    <n v="90"/>
    <n v="90"/>
    <x v="10"/>
    <m/>
    <m/>
    <m/>
    <n v="0"/>
  </r>
  <r>
    <x v="159"/>
    <x v="0"/>
    <n v="1"/>
    <n v="0"/>
    <n v="1"/>
    <n v="0"/>
    <n v="6"/>
    <n v="5"/>
    <n v="4"/>
    <x v="8"/>
    <n v="50"/>
    <n v="50"/>
    <n v="120"/>
    <n v="120"/>
    <x v="10"/>
    <m/>
    <m/>
    <m/>
    <n v="0"/>
  </r>
  <r>
    <x v="159"/>
    <x v="0"/>
    <n v="1"/>
    <n v="0"/>
    <n v="1"/>
    <n v="0"/>
    <n v="6.5"/>
    <n v="6"/>
    <n v="3"/>
    <x v="6"/>
    <n v="60"/>
    <n v="60"/>
    <n v="120"/>
    <n v="120"/>
    <x v="10"/>
    <m/>
    <m/>
    <m/>
    <n v="0"/>
  </r>
  <r>
    <x v="159"/>
    <x v="0"/>
    <n v="1"/>
    <n v="0"/>
    <n v="1"/>
    <n v="0"/>
    <n v="7.5"/>
    <n v="7"/>
    <n v="2"/>
    <x v="7"/>
    <n v="65"/>
    <n v="65"/>
    <n v="180"/>
    <n v="180"/>
    <x v="10"/>
    <m/>
    <m/>
    <m/>
    <n v="0"/>
  </r>
  <r>
    <x v="159"/>
    <x v="0"/>
    <n v="1"/>
    <n v="0"/>
    <n v="1"/>
    <n v="0"/>
    <n v="8"/>
    <n v="8"/>
    <n v="1"/>
    <x v="9"/>
    <m/>
    <n v="70"/>
    <n v="180"/>
    <n v="180"/>
    <x v="10"/>
    <m/>
    <m/>
    <m/>
    <n v="0"/>
  </r>
  <r>
    <x v="159"/>
    <x v="0"/>
    <n v="1"/>
    <n v="0"/>
    <n v="1"/>
    <n v="0"/>
    <n v="8"/>
    <n v="8"/>
    <n v="7"/>
    <x v="10"/>
    <n v="-12.5"/>
    <n v="57.5"/>
    <n v="300"/>
    <n v="300"/>
    <x v="10"/>
    <m/>
    <m/>
    <m/>
    <n v="0"/>
  </r>
  <r>
    <x v="159"/>
    <x v="44"/>
    <n v="1"/>
    <n v="0"/>
    <n v="1"/>
    <n v="0"/>
    <n v="6"/>
    <n v="6"/>
    <m/>
    <x v="2"/>
    <m/>
    <n v="10"/>
    <n v="120"/>
    <n v="120"/>
    <x v="10"/>
    <m/>
    <m/>
    <m/>
    <n v="0"/>
  </r>
  <r>
    <x v="159"/>
    <x v="44"/>
    <n v="1"/>
    <n v="0"/>
    <n v="1"/>
    <n v="0"/>
    <n v="7"/>
    <n v="7"/>
    <m/>
    <x v="2"/>
    <m/>
    <n v="10"/>
    <n v="120"/>
    <n v="120"/>
    <x v="10"/>
    <m/>
    <m/>
    <m/>
    <n v="0"/>
  </r>
  <r>
    <x v="159"/>
    <x v="44"/>
    <n v="1"/>
    <n v="0"/>
    <n v="1"/>
    <n v="0"/>
    <n v="8"/>
    <n v="8"/>
    <m/>
    <x v="2"/>
    <m/>
    <n v="10"/>
    <n v="120"/>
    <n v="120"/>
    <x v="10"/>
    <m/>
    <m/>
    <m/>
    <n v="0"/>
  </r>
  <r>
    <x v="159"/>
    <x v="19"/>
    <n v="1"/>
    <n v="0"/>
    <n v="1"/>
    <n v="0"/>
    <n v="6"/>
    <n v="6"/>
    <m/>
    <x v="2"/>
    <m/>
    <n v="20"/>
    <n v="120"/>
    <n v="120"/>
    <x v="10"/>
    <m/>
    <m/>
    <m/>
    <n v="0"/>
  </r>
  <r>
    <x v="159"/>
    <x v="19"/>
    <n v="1"/>
    <n v="0"/>
    <n v="1"/>
    <n v="0"/>
    <n v="7"/>
    <n v="7"/>
    <m/>
    <x v="12"/>
    <m/>
    <n v="25"/>
    <n v="120"/>
    <n v="120"/>
    <x v="10"/>
    <m/>
    <m/>
    <m/>
    <n v="0"/>
  </r>
  <r>
    <x v="159"/>
    <x v="19"/>
    <n v="1"/>
    <n v="0"/>
    <n v="1"/>
    <n v="0"/>
    <n v="8"/>
    <n v="8"/>
    <m/>
    <x v="5"/>
    <m/>
    <n v="32.5"/>
    <n v="1"/>
    <n v="1"/>
    <x v="10"/>
    <m/>
    <m/>
    <m/>
    <n v="0"/>
  </r>
  <r>
    <x v="160"/>
    <x v="10"/>
    <n v="1"/>
    <n v="0"/>
    <n v="1"/>
    <n v="0"/>
    <n v="5"/>
    <n v="5"/>
    <n v="5"/>
    <x v="3"/>
    <n v="70"/>
    <n v="70"/>
    <n v="90"/>
    <n v="90"/>
    <x v="10"/>
    <m/>
    <m/>
    <m/>
    <n v="0"/>
  </r>
  <r>
    <x v="160"/>
    <x v="10"/>
    <n v="1"/>
    <n v="0"/>
    <n v="1"/>
    <n v="0"/>
    <n v="6"/>
    <n v="5"/>
    <n v="4"/>
    <x v="8"/>
    <n v="100"/>
    <n v="100"/>
    <n v="120"/>
    <n v="120"/>
    <x v="10"/>
    <m/>
    <m/>
    <m/>
    <n v="0"/>
  </r>
  <r>
    <x v="160"/>
    <x v="10"/>
    <n v="1"/>
    <n v="0"/>
    <n v="1"/>
    <n v="0"/>
    <n v="7"/>
    <n v="6"/>
    <n v="3"/>
    <x v="6"/>
    <n v="110"/>
    <n v="110"/>
    <n v="180"/>
    <n v="180"/>
    <x v="10"/>
    <m/>
    <m/>
    <m/>
    <n v="0"/>
  </r>
  <r>
    <x v="160"/>
    <x v="10"/>
    <n v="1"/>
    <n v="0"/>
    <n v="1"/>
    <n v="0"/>
    <n v="7.5"/>
    <n v="6.5"/>
    <n v="2"/>
    <x v="7"/>
    <n v="120"/>
    <n v="120"/>
    <n v="300"/>
    <n v="300"/>
    <x v="10"/>
    <m/>
    <m/>
    <m/>
    <n v="0"/>
  </r>
  <r>
    <x v="160"/>
    <x v="10"/>
    <n v="1"/>
    <n v="0"/>
    <n v="1"/>
    <n v="0"/>
    <n v="8.5"/>
    <n v="6.5"/>
    <n v="1"/>
    <x v="9"/>
    <n v="130"/>
    <n v="130"/>
    <n v="300"/>
    <n v="300"/>
    <x v="10"/>
    <m/>
    <m/>
    <m/>
    <n v="0"/>
  </r>
  <r>
    <x v="160"/>
    <x v="10"/>
    <n v="1"/>
    <n v="0"/>
    <n v="1"/>
    <n v="0"/>
    <n v="8.5"/>
    <n v="7"/>
    <n v="1"/>
    <x v="9"/>
    <n v="135"/>
    <n v="135"/>
    <n v="300"/>
    <n v="300"/>
    <x v="10"/>
    <m/>
    <m/>
    <m/>
    <n v="0"/>
  </r>
  <r>
    <x v="160"/>
    <x v="10"/>
    <n v="1"/>
    <n v="0"/>
    <n v="1"/>
    <n v="0"/>
    <n v="9"/>
    <n v="8.5"/>
    <n v="1"/>
    <x v="9"/>
    <n v="140"/>
    <n v="140"/>
    <n v="300"/>
    <n v="300"/>
    <x v="10"/>
    <m/>
    <m/>
    <m/>
    <n v="0"/>
  </r>
  <r>
    <x v="160"/>
    <x v="0"/>
    <n v="1"/>
    <n v="3"/>
    <n v="1"/>
    <n v="0"/>
    <n v="5"/>
    <n v="5"/>
    <n v="1"/>
    <x v="9"/>
    <n v="45"/>
    <n v="45"/>
    <n v="120"/>
    <n v="120"/>
    <x v="10"/>
    <s v="Pausé / TEMPO"/>
    <m/>
    <m/>
    <n v="0"/>
  </r>
  <r>
    <x v="160"/>
    <x v="0"/>
    <n v="1"/>
    <n v="3"/>
    <n v="1"/>
    <n v="0"/>
    <n v="5.5"/>
    <n v="6"/>
    <n v="1"/>
    <x v="9"/>
    <n v="57.5"/>
    <n v="57.5"/>
    <n v="180"/>
    <n v="180"/>
    <x v="10"/>
    <s v="Pausé / TEMPO"/>
    <m/>
    <m/>
    <n v="0"/>
  </r>
  <r>
    <x v="160"/>
    <x v="0"/>
    <n v="1"/>
    <n v="3"/>
    <n v="1"/>
    <n v="0"/>
    <n v="7"/>
    <n v="7.5"/>
    <n v="1"/>
    <x v="9"/>
    <n v="62.5"/>
    <n v="62.5"/>
    <n v="180"/>
    <n v="180"/>
    <x v="10"/>
    <s v="Pausé / TEMPO"/>
    <m/>
    <m/>
    <n v="0"/>
  </r>
  <r>
    <x v="160"/>
    <x v="0"/>
    <n v="1"/>
    <n v="3"/>
    <n v="1"/>
    <n v="0"/>
    <n v="8"/>
    <n v="8.5"/>
    <n v="1"/>
    <x v="9"/>
    <n v="67.5"/>
    <n v="67.5"/>
    <n v="180"/>
    <n v="180"/>
    <x v="10"/>
    <s v="Pausé / TEMPO"/>
    <m/>
    <m/>
    <n v="0"/>
  </r>
  <r>
    <x v="160"/>
    <x v="11"/>
    <n v="1"/>
    <n v="0"/>
    <n v="1"/>
    <n v="0"/>
    <n v="7"/>
    <n v="7"/>
    <m/>
    <x v="2"/>
    <m/>
    <n v="29"/>
    <n v="90"/>
    <n v="90"/>
    <x v="10"/>
    <s v="Unilatéral"/>
    <m/>
    <m/>
    <n v="0"/>
  </r>
  <r>
    <x v="160"/>
    <x v="11"/>
    <n v="1"/>
    <n v="0"/>
    <n v="1"/>
    <n v="0"/>
    <n v="9"/>
    <n v="9"/>
    <m/>
    <x v="10"/>
    <m/>
    <n v="43"/>
    <n v="90"/>
    <n v="90"/>
    <x v="10"/>
    <s v="Unilatéral"/>
    <m/>
    <m/>
    <n v="0"/>
  </r>
  <r>
    <x v="160"/>
    <x v="18"/>
    <n v="1"/>
    <n v="0"/>
    <n v="1"/>
    <n v="0"/>
    <n v="7"/>
    <n v="7"/>
    <m/>
    <x v="2"/>
    <m/>
    <n v="18"/>
    <n v="90"/>
    <n v="90"/>
    <x v="10"/>
    <s v="Unilatéral"/>
    <m/>
    <m/>
    <n v="0"/>
  </r>
  <r>
    <x v="160"/>
    <x v="18"/>
    <n v="1"/>
    <n v="0"/>
    <n v="1"/>
    <n v="0"/>
    <n v="9"/>
    <n v="9"/>
    <m/>
    <x v="1"/>
    <m/>
    <n v="23"/>
    <n v="90"/>
    <n v="90"/>
    <x v="10"/>
    <s v="Unilatéral"/>
    <m/>
    <m/>
    <n v="0"/>
  </r>
  <r>
    <x v="160"/>
    <x v="38"/>
    <n v="1"/>
    <n v="0"/>
    <n v="1"/>
    <n v="0"/>
    <n v="6"/>
    <n v="6"/>
    <m/>
    <x v="2"/>
    <m/>
    <n v="43"/>
    <n v="10"/>
    <n v="10"/>
    <x v="10"/>
    <s v="SUPER7"/>
    <m/>
    <m/>
    <n v="0"/>
  </r>
  <r>
    <x v="160"/>
    <x v="39"/>
    <n v="1"/>
    <n v="0"/>
    <n v="1"/>
    <n v="0"/>
    <n v="6"/>
    <n v="6"/>
    <m/>
    <x v="2"/>
    <m/>
    <n v="84"/>
    <n v="90"/>
    <n v="90"/>
    <x v="10"/>
    <s v="SUPER7"/>
    <m/>
    <m/>
    <n v="0"/>
  </r>
  <r>
    <x v="160"/>
    <x v="38"/>
    <n v="1"/>
    <n v="0"/>
    <n v="1"/>
    <n v="0"/>
    <n v="8"/>
    <n v="8"/>
    <m/>
    <x v="2"/>
    <m/>
    <n v="57"/>
    <n v="10"/>
    <n v="10"/>
    <x v="10"/>
    <s v="SUPER7"/>
    <m/>
    <m/>
    <n v="0"/>
  </r>
  <r>
    <x v="160"/>
    <x v="39"/>
    <n v="1"/>
    <n v="0"/>
    <n v="1"/>
    <n v="0"/>
    <n v="8"/>
    <n v="8"/>
    <m/>
    <x v="2"/>
    <m/>
    <n v="104"/>
    <n v="90"/>
    <n v="90"/>
    <x v="10"/>
    <s v="SUPER7"/>
    <m/>
    <m/>
    <n v="0"/>
  </r>
  <r>
    <x v="160"/>
    <x v="32"/>
    <n v="1"/>
    <n v="0"/>
    <n v="1"/>
    <n v="0"/>
    <n v="7"/>
    <n v="7"/>
    <m/>
    <x v="2"/>
    <m/>
    <n v="52"/>
    <n v="120"/>
    <n v="120"/>
    <x v="10"/>
    <m/>
    <m/>
    <m/>
    <n v="0"/>
  </r>
  <r>
    <x v="160"/>
    <x v="32"/>
    <n v="1"/>
    <n v="0"/>
    <n v="1"/>
    <n v="0"/>
    <n v="8"/>
    <n v="8"/>
    <m/>
    <x v="1"/>
    <m/>
    <n v="59"/>
    <n v="120"/>
    <n v="120"/>
    <x v="10"/>
    <m/>
    <m/>
    <m/>
    <n v="0"/>
  </r>
  <r>
    <x v="160"/>
    <x v="32"/>
    <n v="1"/>
    <n v="0"/>
    <n v="1"/>
    <n v="0"/>
    <n v="9"/>
    <n v="9"/>
    <m/>
    <x v="5"/>
    <m/>
    <n v="66"/>
    <n v="1"/>
    <n v="1"/>
    <x v="10"/>
    <m/>
    <m/>
    <m/>
    <n v="0"/>
  </r>
  <r>
    <x v="161"/>
    <x v="0"/>
    <n v="1"/>
    <n v="0"/>
    <n v="1"/>
    <n v="0"/>
    <n v="5"/>
    <n v="5"/>
    <n v="2"/>
    <x v="7"/>
    <n v="40"/>
    <n v="40"/>
    <n v="90"/>
    <n v="90"/>
    <x v="10"/>
    <m/>
    <m/>
    <m/>
    <n v="0"/>
  </r>
  <r>
    <x v="161"/>
    <x v="0"/>
    <n v="1"/>
    <n v="0"/>
    <n v="1"/>
    <n v="0"/>
    <n v="5"/>
    <n v="5"/>
    <n v="2"/>
    <x v="7"/>
    <n v="50"/>
    <n v="50"/>
    <n v="90"/>
    <n v="90"/>
    <x v="10"/>
    <m/>
    <m/>
    <m/>
    <n v="0"/>
  </r>
  <r>
    <x v="161"/>
    <x v="0"/>
    <n v="1"/>
    <n v="0"/>
    <n v="1"/>
    <n v="0"/>
    <n v="6.5"/>
    <n v="5"/>
    <n v="2"/>
    <x v="7"/>
    <n v="60"/>
    <n v="60"/>
    <n v="120"/>
    <n v="120"/>
    <x v="10"/>
    <m/>
    <m/>
    <m/>
    <n v="0"/>
  </r>
  <r>
    <x v="161"/>
    <x v="0"/>
    <n v="1"/>
    <n v="0"/>
    <n v="1"/>
    <n v="0"/>
    <n v="8"/>
    <n v="6"/>
    <n v="2"/>
    <x v="7"/>
    <n v="65"/>
    <n v="65"/>
    <n v="180"/>
    <n v="180"/>
    <x v="10"/>
    <m/>
    <m/>
    <m/>
    <n v="0"/>
  </r>
  <r>
    <x v="161"/>
    <x v="0"/>
    <n v="1"/>
    <n v="0"/>
    <n v="1"/>
    <n v="0"/>
    <n v="8.5"/>
    <n v="7"/>
    <n v="2"/>
    <x v="7"/>
    <n v="67.5"/>
    <n v="67.5"/>
    <n v="180"/>
    <n v="180"/>
    <x v="10"/>
    <m/>
    <m/>
    <m/>
    <n v="0"/>
  </r>
  <r>
    <x v="161"/>
    <x v="0"/>
    <n v="1"/>
    <n v="0"/>
    <n v="1"/>
    <n v="0"/>
    <n v="9"/>
    <n v="8"/>
    <n v="2"/>
    <x v="7"/>
    <n v="70"/>
    <n v="70"/>
    <n v="180"/>
    <n v="180"/>
    <x v="10"/>
    <m/>
    <m/>
    <m/>
    <n v="0"/>
  </r>
  <r>
    <x v="161"/>
    <x v="4"/>
    <n v="1"/>
    <n v="0"/>
    <n v="1"/>
    <n v="0"/>
    <n v="5.5"/>
    <n v="5"/>
    <n v="5"/>
    <x v="3"/>
    <n v="70"/>
    <n v="70"/>
    <n v="90"/>
    <n v="90"/>
    <x v="10"/>
    <s v="RDL"/>
    <m/>
    <m/>
    <n v="0"/>
  </r>
  <r>
    <x v="161"/>
    <x v="4"/>
    <n v="1"/>
    <n v="0"/>
    <n v="1"/>
    <n v="0"/>
    <n v="6"/>
    <n v="5"/>
    <n v="4"/>
    <x v="8"/>
    <n v="90"/>
    <n v="90"/>
    <n v="90"/>
    <n v="90"/>
    <x v="10"/>
    <s v="RDL"/>
    <m/>
    <m/>
    <n v="0"/>
  </r>
  <r>
    <x v="161"/>
    <x v="4"/>
    <n v="1"/>
    <n v="0"/>
    <n v="1"/>
    <n v="0"/>
    <n v="7.5"/>
    <n v="6.5"/>
    <n v="4"/>
    <x v="8"/>
    <n v="110"/>
    <n v="110"/>
    <n v="120"/>
    <n v="120"/>
    <x v="10"/>
    <s v="RDL"/>
    <m/>
    <m/>
    <n v="0"/>
  </r>
  <r>
    <x v="161"/>
    <x v="4"/>
    <n v="1"/>
    <n v="0"/>
    <n v="1"/>
    <n v="0"/>
    <n v="8"/>
    <n v="9"/>
    <n v="4"/>
    <x v="8"/>
    <n v="120"/>
    <n v="120"/>
    <n v="180"/>
    <n v="180"/>
    <x v="10"/>
    <s v="RDL"/>
    <m/>
    <m/>
    <n v="0"/>
  </r>
  <r>
    <x v="161"/>
    <x v="4"/>
    <n v="1"/>
    <n v="0"/>
    <n v="1"/>
    <n v="0"/>
    <n v="8.5"/>
    <n v="10"/>
    <n v="4"/>
    <x v="7"/>
    <n v="130"/>
    <n v="130"/>
    <n v="180"/>
    <n v="180"/>
    <x v="10"/>
    <s v="RDL"/>
    <m/>
    <m/>
    <n v="0"/>
  </r>
  <r>
    <x v="161"/>
    <x v="40"/>
    <n v="1"/>
    <n v="0"/>
    <n v="1"/>
    <n v="0"/>
    <n v="7"/>
    <n v="7"/>
    <m/>
    <x v="2"/>
    <m/>
    <n v="18"/>
    <n v="10"/>
    <n v="10"/>
    <x v="10"/>
    <s v="SUPER7"/>
    <m/>
    <m/>
    <n v="0"/>
  </r>
  <r>
    <x v="161"/>
    <x v="41"/>
    <n v="1"/>
    <n v="0"/>
    <n v="1"/>
    <n v="0"/>
    <n v="7"/>
    <n v="7"/>
    <m/>
    <x v="2"/>
    <m/>
    <n v="18"/>
    <n v="90"/>
    <n v="90"/>
    <x v="10"/>
    <s v="SUPER7"/>
    <m/>
    <m/>
    <n v="0"/>
  </r>
  <r>
    <x v="161"/>
    <x v="40"/>
    <n v="1"/>
    <n v="0"/>
    <n v="1"/>
    <n v="0"/>
    <n v="9"/>
    <n v="9"/>
    <m/>
    <x v="2"/>
    <m/>
    <n v="18"/>
    <n v="10"/>
    <n v="10"/>
    <x v="10"/>
    <s v="SUPER7"/>
    <m/>
    <m/>
    <n v="0"/>
  </r>
  <r>
    <x v="161"/>
    <x v="41"/>
    <n v="1"/>
    <n v="0"/>
    <n v="1"/>
    <n v="0"/>
    <n v="9"/>
    <n v="9"/>
    <m/>
    <x v="2"/>
    <m/>
    <n v="18"/>
    <n v="120"/>
    <n v="120"/>
    <x v="10"/>
    <s v="SUPER7"/>
    <m/>
    <m/>
    <n v="0"/>
  </r>
  <r>
    <x v="161"/>
    <x v="36"/>
    <n v="1"/>
    <n v="0"/>
    <n v="1"/>
    <n v="0"/>
    <n v="7"/>
    <n v="7"/>
    <m/>
    <x v="2"/>
    <m/>
    <n v="52"/>
    <n v="10"/>
    <n v="10"/>
    <x v="10"/>
    <s v="SUPER7"/>
    <m/>
    <m/>
    <n v="0"/>
  </r>
  <r>
    <x v="161"/>
    <x v="37"/>
    <n v="1"/>
    <n v="0"/>
    <n v="1"/>
    <n v="0"/>
    <n v="7"/>
    <n v="7"/>
    <m/>
    <x v="2"/>
    <m/>
    <n v="52"/>
    <n v="90"/>
    <n v="90"/>
    <x v="10"/>
    <s v="SUPER7"/>
    <m/>
    <m/>
    <n v="0"/>
  </r>
  <r>
    <x v="161"/>
    <x v="36"/>
    <n v="1"/>
    <n v="0"/>
    <n v="1"/>
    <n v="0"/>
    <n v="8"/>
    <n v="8"/>
    <m/>
    <x v="2"/>
    <m/>
    <n v="59"/>
    <n v="10"/>
    <n v="10"/>
    <x v="10"/>
    <s v="SUPER7"/>
    <m/>
    <m/>
    <n v="0"/>
  </r>
  <r>
    <x v="161"/>
    <x v="37"/>
    <n v="1"/>
    <n v="0"/>
    <n v="1"/>
    <n v="0"/>
    <n v="8"/>
    <n v="8"/>
    <m/>
    <x v="2"/>
    <m/>
    <n v="59"/>
    <n v="90"/>
    <n v="90"/>
    <x v="10"/>
    <s v="SUPER7"/>
    <m/>
    <m/>
    <n v="0"/>
  </r>
  <r>
    <x v="161"/>
    <x v="36"/>
    <n v="1"/>
    <n v="0"/>
    <n v="1"/>
    <n v="0"/>
    <n v="9"/>
    <n v="9"/>
    <m/>
    <x v="2"/>
    <m/>
    <n v="66"/>
    <n v="10"/>
    <n v="10"/>
    <x v="10"/>
    <s v="SUPER7"/>
    <m/>
    <m/>
    <n v="0"/>
  </r>
  <r>
    <x v="161"/>
    <x v="37"/>
    <n v="1"/>
    <n v="0"/>
    <n v="1"/>
    <n v="0"/>
    <n v="9"/>
    <n v="9"/>
    <m/>
    <x v="2"/>
    <m/>
    <n v="66"/>
    <n v="120"/>
    <n v="120"/>
    <x v="10"/>
    <s v="SUPER7"/>
    <m/>
    <m/>
    <n v="0"/>
  </r>
  <r>
    <x v="161"/>
    <x v="1"/>
    <n v="1"/>
    <n v="0"/>
    <n v="1"/>
    <n v="0"/>
    <n v="7"/>
    <n v="7"/>
    <m/>
    <x v="1"/>
    <m/>
    <n v="52"/>
    <n v="90"/>
    <n v="90"/>
    <x v="10"/>
    <m/>
    <m/>
    <m/>
    <n v="0"/>
  </r>
  <r>
    <x v="161"/>
    <x v="1"/>
    <n v="1"/>
    <n v="0"/>
    <n v="1"/>
    <n v="0"/>
    <n v="8"/>
    <n v="8"/>
    <m/>
    <x v="1"/>
    <m/>
    <n v="59"/>
    <n v="90"/>
    <n v="90"/>
    <x v="10"/>
    <m/>
    <m/>
    <m/>
    <n v="0"/>
  </r>
  <r>
    <x v="161"/>
    <x v="1"/>
    <n v="1"/>
    <n v="0"/>
    <n v="1"/>
    <n v="0"/>
    <n v="9"/>
    <n v="9"/>
    <m/>
    <x v="5"/>
    <m/>
    <n v="66"/>
    <n v="1"/>
    <n v="1"/>
    <x v="10"/>
    <m/>
    <m/>
    <m/>
    <n v="0"/>
  </r>
  <r>
    <x v="162"/>
    <x v="4"/>
    <n v="1"/>
    <n v="0"/>
    <n v="1"/>
    <n v="0"/>
    <n v="5"/>
    <n v="5"/>
    <n v="5"/>
    <x v="3"/>
    <n v="70"/>
    <n v="70"/>
    <n v="120"/>
    <n v="120"/>
    <x v="10"/>
    <m/>
    <m/>
    <m/>
    <n v="0"/>
  </r>
  <r>
    <x v="162"/>
    <x v="4"/>
    <n v="1"/>
    <n v="0"/>
    <n v="1"/>
    <n v="0"/>
    <n v="6"/>
    <n v="5"/>
    <n v="4"/>
    <x v="8"/>
    <n v="105"/>
    <n v="105"/>
    <n v="180"/>
    <n v="180"/>
    <x v="10"/>
    <m/>
    <m/>
    <m/>
    <n v="0"/>
  </r>
  <r>
    <x v="162"/>
    <x v="4"/>
    <n v="1"/>
    <n v="0"/>
    <n v="1"/>
    <n v="0"/>
    <n v="7"/>
    <n v="6"/>
    <n v="3"/>
    <x v="6"/>
    <n v="125"/>
    <n v="125"/>
    <n v="180"/>
    <n v="180"/>
    <x v="10"/>
    <m/>
    <m/>
    <m/>
    <n v="0"/>
  </r>
  <r>
    <x v="162"/>
    <x v="4"/>
    <n v="1"/>
    <n v="0"/>
    <n v="1"/>
    <n v="0"/>
    <n v="8"/>
    <n v="7"/>
    <n v="2"/>
    <x v="7"/>
    <n v="140"/>
    <n v="140"/>
    <n v="300"/>
    <n v="300"/>
    <x v="10"/>
    <m/>
    <m/>
    <m/>
    <n v="0"/>
  </r>
  <r>
    <x v="162"/>
    <x v="4"/>
    <n v="1"/>
    <n v="0"/>
    <n v="1"/>
    <n v="0"/>
    <n v="8.5"/>
    <n v="8.5"/>
    <n v="1"/>
    <x v="9"/>
    <n v="150"/>
    <n v="150"/>
    <n v="300"/>
    <n v="300"/>
    <x v="10"/>
    <m/>
    <m/>
    <m/>
    <n v="0"/>
  </r>
  <r>
    <x v="162"/>
    <x v="4"/>
    <n v="1"/>
    <n v="0"/>
    <n v="1"/>
    <n v="0"/>
    <n v="8"/>
    <n v="8"/>
    <n v="2"/>
    <x v="7"/>
    <n v="140"/>
    <n v="140"/>
    <n v="300"/>
    <n v="300"/>
    <x v="10"/>
    <m/>
    <m/>
    <m/>
    <n v="0"/>
  </r>
  <r>
    <x v="162"/>
    <x v="4"/>
    <n v="1"/>
    <n v="0"/>
    <n v="1"/>
    <n v="0"/>
    <n v="7"/>
    <n v="6"/>
    <n v="2"/>
    <x v="7"/>
    <n v="120"/>
    <n v="120"/>
    <n v="300"/>
    <n v="300"/>
    <x v="10"/>
    <m/>
    <m/>
    <m/>
    <n v="0"/>
  </r>
  <r>
    <x v="162"/>
    <x v="31"/>
    <n v="1"/>
    <n v="0"/>
    <n v="1"/>
    <n v="0"/>
    <n v="6"/>
    <n v="6"/>
    <m/>
    <x v="1"/>
    <m/>
    <n v="18"/>
    <n v="120"/>
    <n v="120"/>
    <x v="10"/>
    <m/>
    <m/>
    <m/>
    <n v="0"/>
  </r>
  <r>
    <x v="162"/>
    <x v="31"/>
    <n v="1"/>
    <n v="0"/>
    <n v="1"/>
    <n v="0"/>
    <n v="7"/>
    <n v="7"/>
    <m/>
    <x v="1"/>
    <m/>
    <n v="18"/>
    <n v="120"/>
    <n v="120"/>
    <x v="10"/>
    <m/>
    <m/>
    <m/>
    <n v="0"/>
  </r>
  <r>
    <x v="162"/>
    <x v="31"/>
    <n v="1"/>
    <n v="0"/>
    <n v="1"/>
    <n v="0"/>
    <n v="8"/>
    <n v="8"/>
    <m/>
    <x v="5"/>
    <m/>
    <n v="22"/>
    <n v="120"/>
    <n v="120"/>
    <x v="10"/>
    <m/>
    <m/>
    <m/>
    <n v="0"/>
  </r>
  <r>
    <x v="162"/>
    <x v="31"/>
    <n v="1"/>
    <n v="0"/>
    <n v="1"/>
    <n v="0"/>
    <n v="8"/>
    <n v="8"/>
    <m/>
    <x v="5"/>
    <m/>
    <n v="22"/>
    <n v="120"/>
    <n v="120"/>
    <x v="10"/>
    <m/>
    <m/>
    <m/>
    <n v="0"/>
  </r>
  <r>
    <x v="162"/>
    <x v="7"/>
    <n v="1"/>
    <n v="0"/>
    <n v="1"/>
    <n v="0"/>
    <n v="5"/>
    <n v="5"/>
    <m/>
    <x v="2"/>
    <m/>
    <n v="20"/>
    <n v="120"/>
    <n v="120"/>
    <x v="10"/>
    <m/>
    <m/>
    <m/>
    <n v="0"/>
  </r>
  <r>
    <x v="162"/>
    <x v="7"/>
    <n v="1"/>
    <n v="0"/>
    <n v="1"/>
    <n v="0"/>
    <n v="7"/>
    <n v="7"/>
    <m/>
    <x v="1"/>
    <m/>
    <n v="26"/>
    <n v="120"/>
    <n v="120"/>
    <x v="10"/>
    <m/>
    <m/>
    <m/>
    <n v="0"/>
  </r>
  <r>
    <x v="162"/>
    <x v="7"/>
    <n v="1"/>
    <n v="0"/>
    <n v="1"/>
    <n v="0"/>
    <n v="7"/>
    <n v="7"/>
    <m/>
    <x v="1"/>
    <m/>
    <n v="26"/>
    <n v="120"/>
    <n v="120"/>
    <x v="10"/>
    <m/>
    <m/>
    <m/>
    <n v="0"/>
  </r>
  <r>
    <x v="162"/>
    <x v="42"/>
    <n v="1"/>
    <n v="0"/>
    <n v="1"/>
    <n v="0"/>
    <n v="7"/>
    <n v="7"/>
    <m/>
    <x v="2"/>
    <m/>
    <n v="6"/>
    <n v="120"/>
    <n v="120"/>
    <x v="10"/>
    <m/>
    <m/>
    <m/>
    <n v="0"/>
  </r>
  <r>
    <x v="162"/>
    <x v="42"/>
    <n v="1"/>
    <n v="0"/>
    <n v="1"/>
    <n v="0"/>
    <n v="7"/>
    <n v="7"/>
    <m/>
    <x v="1"/>
    <m/>
    <n v="8"/>
    <n v="120"/>
    <n v="120"/>
    <x v="10"/>
    <m/>
    <m/>
    <m/>
    <n v="0"/>
  </r>
  <r>
    <x v="162"/>
    <x v="42"/>
    <n v="1"/>
    <n v="0"/>
    <n v="1"/>
    <n v="0"/>
    <n v="8"/>
    <n v="8"/>
    <m/>
    <x v="1"/>
    <m/>
    <n v="8"/>
    <n v="1"/>
    <n v="1"/>
    <x v="10"/>
    <m/>
    <m/>
    <m/>
    <n v="0"/>
  </r>
  <r>
    <x v="163"/>
    <x v="10"/>
    <n v="2"/>
    <n v="1"/>
    <n v="2"/>
    <n v="0"/>
    <n v="5"/>
    <n v="5"/>
    <n v="2"/>
    <x v="7"/>
    <n v="70"/>
    <n v="70"/>
    <n v="120"/>
    <n v="120"/>
    <x v="10"/>
    <s v="Pausé / TEMPO"/>
    <m/>
    <m/>
    <n v="0"/>
  </r>
  <r>
    <x v="163"/>
    <x v="10"/>
    <n v="2"/>
    <n v="1"/>
    <n v="2"/>
    <n v="0"/>
    <n v="5"/>
    <n v="5"/>
    <n v="2"/>
    <x v="7"/>
    <n v="90"/>
    <n v="90"/>
    <n v="180"/>
    <n v="180"/>
    <x v="10"/>
    <s v="Pausé / TEMPO"/>
    <m/>
    <m/>
    <n v="0"/>
  </r>
  <r>
    <x v="163"/>
    <x v="10"/>
    <n v="2"/>
    <n v="1"/>
    <n v="2"/>
    <n v="0"/>
    <n v="6"/>
    <n v="5.5"/>
    <n v="2"/>
    <x v="7"/>
    <n v="110"/>
    <n v="110"/>
    <n v="180"/>
    <n v="180"/>
    <x v="10"/>
    <s v="Pausé / TEMPO"/>
    <m/>
    <m/>
    <n v="0"/>
  </r>
  <r>
    <x v="163"/>
    <x v="10"/>
    <n v="2"/>
    <n v="1"/>
    <n v="2"/>
    <n v="0"/>
    <n v="7"/>
    <n v="6.5"/>
    <n v="2"/>
    <x v="7"/>
    <n v="120"/>
    <n v="120"/>
    <n v="300"/>
    <n v="300"/>
    <x v="10"/>
    <s v="Pausé / TEMPO"/>
    <m/>
    <m/>
    <n v="0"/>
  </r>
  <r>
    <x v="163"/>
    <x v="10"/>
    <n v="2"/>
    <n v="1"/>
    <n v="2"/>
    <n v="0"/>
    <n v="8"/>
    <n v="7"/>
    <n v="2"/>
    <x v="7"/>
    <n v="125"/>
    <n v="125"/>
    <n v="300"/>
    <n v="300"/>
    <x v="10"/>
    <s v="Pausé / TEMPO"/>
    <m/>
    <m/>
    <n v="0"/>
  </r>
  <r>
    <x v="163"/>
    <x v="0"/>
    <n v="1"/>
    <n v="0"/>
    <n v="1"/>
    <n v="0"/>
    <n v="5"/>
    <n v="5"/>
    <n v="5"/>
    <x v="3"/>
    <n v="50"/>
    <n v="50"/>
    <n v="90"/>
    <n v="90"/>
    <x v="10"/>
    <m/>
    <m/>
    <m/>
    <n v="0"/>
  </r>
  <r>
    <x v="163"/>
    <x v="0"/>
    <n v="1"/>
    <n v="0"/>
    <n v="1"/>
    <n v="0"/>
    <n v="6"/>
    <n v="5.5"/>
    <n v="4"/>
    <x v="8"/>
    <n v="55"/>
    <n v="55"/>
    <n v="120"/>
    <n v="120"/>
    <x v="10"/>
    <m/>
    <m/>
    <m/>
    <n v="0"/>
  </r>
  <r>
    <x v="163"/>
    <x v="0"/>
    <n v="1"/>
    <n v="0"/>
    <n v="1"/>
    <n v="0"/>
    <n v="6.5"/>
    <n v="6.5"/>
    <n v="3"/>
    <x v="6"/>
    <n v="65"/>
    <n v="65"/>
    <n v="180"/>
    <n v="180"/>
    <x v="10"/>
    <m/>
    <m/>
    <m/>
    <n v="0"/>
  </r>
  <r>
    <x v="163"/>
    <x v="0"/>
    <n v="1"/>
    <n v="0"/>
    <n v="1"/>
    <n v="0"/>
    <n v="7.5"/>
    <n v="7.5"/>
    <n v="2"/>
    <x v="7"/>
    <n v="70"/>
    <n v="70"/>
    <n v="300"/>
    <n v="300"/>
    <x v="10"/>
    <m/>
    <m/>
    <m/>
    <n v="0"/>
  </r>
  <r>
    <x v="163"/>
    <x v="0"/>
    <n v="1"/>
    <n v="0"/>
    <n v="1"/>
    <n v="0"/>
    <n v="8"/>
    <n v="8.5"/>
    <n v="1"/>
    <x v="9"/>
    <n v="75"/>
    <n v="75"/>
    <n v="300"/>
    <n v="300"/>
    <x v="10"/>
    <m/>
    <m/>
    <m/>
    <n v="0"/>
  </r>
  <r>
    <x v="163"/>
    <x v="0"/>
    <n v="1"/>
    <n v="0"/>
    <n v="1"/>
    <n v="0"/>
    <n v="8"/>
    <n v="8"/>
    <n v="7"/>
    <x v="10"/>
    <n v="62.5"/>
    <n v="62.5"/>
    <n v="300"/>
    <n v="300"/>
    <x v="10"/>
    <m/>
    <m/>
    <m/>
    <n v="0"/>
  </r>
  <r>
    <x v="163"/>
    <x v="44"/>
    <n v="1"/>
    <n v="0"/>
    <n v="1"/>
    <n v="0"/>
    <n v="7"/>
    <n v="7"/>
    <m/>
    <x v="14"/>
    <m/>
    <n v="0"/>
    <n v="120"/>
    <n v="120"/>
    <x v="10"/>
    <m/>
    <m/>
    <m/>
    <n v="0"/>
  </r>
  <r>
    <x v="163"/>
    <x v="44"/>
    <n v="1"/>
    <n v="0"/>
    <n v="1"/>
    <n v="0"/>
    <n v="8"/>
    <n v="8"/>
    <m/>
    <x v="14"/>
    <m/>
    <n v="0"/>
    <n v="120"/>
    <n v="120"/>
    <x v="10"/>
    <m/>
    <m/>
    <m/>
    <n v="0"/>
  </r>
  <r>
    <x v="163"/>
    <x v="44"/>
    <n v="1"/>
    <n v="0"/>
    <n v="1"/>
    <n v="0"/>
    <n v="9"/>
    <n v="9"/>
    <m/>
    <x v="14"/>
    <m/>
    <n v="0"/>
    <n v="120"/>
    <n v="120"/>
    <x v="10"/>
    <m/>
    <m/>
    <m/>
    <n v="0"/>
  </r>
  <r>
    <x v="163"/>
    <x v="19"/>
    <n v="1"/>
    <n v="0"/>
    <n v="1"/>
    <n v="0"/>
    <n v="7"/>
    <n v="6"/>
    <m/>
    <x v="2"/>
    <m/>
    <n v="20"/>
    <n v="120"/>
    <n v="120"/>
    <x v="10"/>
    <m/>
    <m/>
    <m/>
    <n v="0"/>
  </r>
  <r>
    <x v="163"/>
    <x v="19"/>
    <n v="1"/>
    <n v="0"/>
    <n v="1"/>
    <n v="0"/>
    <n v="8"/>
    <n v="8"/>
    <m/>
    <x v="1"/>
    <m/>
    <n v="30"/>
    <n v="120"/>
    <n v="120"/>
    <x v="10"/>
    <m/>
    <m/>
    <m/>
    <n v="0"/>
  </r>
  <r>
    <x v="163"/>
    <x v="19"/>
    <n v="1"/>
    <n v="0"/>
    <n v="1"/>
    <n v="0"/>
    <n v="9"/>
    <n v="9"/>
    <m/>
    <x v="5"/>
    <m/>
    <n v="35"/>
    <n v="1"/>
    <n v="1"/>
    <x v="10"/>
    <m/>
    <m/>
    <m/>
    <n v="0"/>
  </r>
  <r>
    <x v="164"/>
    <x v="10"/>
    <n v="1"/>
    <n v="0"/>
    <n v="1"/>
    <n v="0"/>
    <n v="5"/>
    <n v="5"/>
    <n v="5"/>
    <x v="3"/>
    <n v="70"/>
    <n v="70"/>
    <n v="90"/>
    <n v="90"/>
    <x v="10"/>
    <m/>
    <m/>
    <m/>
    <n v="0"/>
  </r>
  <r>
    <x v="164"/>
    <x v="10"/>
    <n v="1"/>
    <n v="0"/>
    <n v="1"/>
    <n v="0"/>
    <n v="6"/>
    <n v="5"/>
    <n v="4"/>
    <x v="8"/>
    <n v="100"/>
    <n v="100"/>
    <n v="120"/>
    <n v="120"/>
    <x v="10"/>
    <m/>
    <m/>
    <m/>
    <n v="0"/>
  </r>
  <r>
    <x v="164"/>
    <x v="10"/>
    <n v="1"/>
    <n v="0"/>
    <n v="1"/>
    <n v="0"/>
    <n v="8"/>
    <n v="6"/>
    <n v="3"/>
    <x v="6"/>
    <n v="120"/>
    <n v="120"/>
    <n v="180"/>
    <n v="180"/>
    <x v="10"/>
    <m/>
    <m/>
    <m/>
    <n v="0"/>
  </r>
  <r>
    <x v="164"/>
    <x v="10"/>
    <n v="1"/>
    <n v="0"/>
    <n v="1"/>
    <n v="0"/>
    <n v="8.5"/>
    <n v="7"/>
    <n v="2"/>
    <x v="7"/>
    <n v="130"/>
    <n v="130"/>
    <n v="300"/>
    <n v="300"/>
    <x v="10"/>
    <m/>
    <m/>
    <m/>
    <n v="0"/>
  </r>
  <r>
    <x v="164"/>
    <x v="10"/>
    <n v="1"/>
    <n v="0"/>
    <n v="1"/>
    <n v="0"/>
    <n v="9.5"/>
    <n v="8.5"/>
    <n v="1"/>
    <x v="9"/>
    <n v="140"/>
    <n v="140"/>
    <n v="300"/>
    <n v="300"/>
    <x v="10"/>
    <m/>
    <m/>
    <m/>
    <n v="0"/>
  </r>
  <r>
    <x v="164"/>
    <x v="10"/>
    <n v="1"/>
    <n v="0"/>
    <n v="1"/>
    <n v="0"/>
    <n v="9.5"/>
    <n v="9"/>
    <n v="1"/>
    <x v="9"/>
    <n v="147.5"/>
    <n v="147.5"/>
    <n v="300"/>
    <n v="300"/>
    <x v="10"/>
    <m/>
    <m/>
    <m/>
    <n v="0"/>
  </r>
  <r>
    <x v="164"/>
    <x v="10"/>
    <n v="1"/>
    <n v="0"/>
    <n v="1"/>
    <n v="0"/>
    <n v="10"/>
    <n v="9.5"/>
    <n v="1"/>
    <x v="9"/>
    <n v="155"/>
    <n v="155"/>
    <n v="300"/>
    <n v="300"/>
    <x v="10"/>
    <m/>
    <m/>
    <m/>
    <n v="0"/>
  </r>
  <r>
    <x v="164"/>
    <x v="0"/>
    <n v="1"/>
    <n v="3"/>
    <n v="1"/>
    <n v="0"/>
    <n v="5"/>
    <n v="5"/>
    <n v="1"/>
    <x v="9"/>
    <n v="45"/>
    <n v="45"/>
    <n v="120"/>
    <n v="120"/>
    <x v="10"/>
    <s v="Pausé / TEMPO"/>
    <m/>
    <m/>
    <n v="0"/>
  </r>
  <r>
    <x v="164"/>
    <x v="0"/>
    <n v="1"/>
    <n v="3"/>
    <n v="1"/>
    <n v="0"/>
    <n v="6.5"/>
    <n v="6"/>
    <n v="1"/>
    <x v="9"/>
    <n v="55"/>
    <n v="55"/>
    <n v="180"/>
    <n v="180"/>
    <x v="10"/>
    <s v="Pausé / TEMPO"/>
    <m/>
    <m/>
    <n v="0"/>
  </r>
  <r>
    <x v="164"/>
    <x v="0"/>
    <n v="1"/>
    <n v="3"/>
    <n v="1"/>
    <n v="0"/>
    <n v="8"/>
    <n v="7.5"/>
    <n v="1"/>
    <x v="9"/>
    <n v="65"/>
    <n v="65"/>
    <n v="180"/>
    <n v="180"/>
    <x v="10"/>
    <s v="Pausé / TEMPO"/>
    <m/>
    <m/>
    <n v="0"/>
  </r>
  <r>
    <x v="164"/>
    <x v="0"/>
    <n v="1"/>
    <n v="3"/>
    <n v="1"/>
    <n v="0"/>
    <n v="9"/>
    <n v="9"/>
    <n v="1"/>
    <x v="9"/>
    <n v="70"/>
    <n v="70"/>
    <n v="180"/>
    <n v="180"/>
    <x v="10"/>
    <s v="Pausé / TEMPO"/>
    <m/>
    <m/>
    <n v="0"/>
  </r>
  <r>
    <x v="164"/>
    <x v="11"/>
    <n v="1"/>
    <n v="0"/>
    <n v="1"/>
    <n v="0"/>
    <n v="8"/>
    <n v="8"/>
    <m/>
    <x v="2"/>
    <m/>
    <n v="25"/>
    <n v="90"/>
    <n v="90"/>
    <x v="10"/>
    <s v="Unilatéral"/>
    <m/>
    <m/>
    <n v="0"/>
  </r>
  <r>
    <x v="164"/>
    <x v="11"/>
    <n v="1"/>
    <n v="0"/>
    <n v="1"/>
    <n v="0"/>
    <n v="9"/>
    <n v="9"/>
    <m/>
    <x v="2"/>
    <m/>
    <n v="25"/>
    <n v="90"/>
    <n v="90"/>
    <x v="10"/>
    <s v="Unilatéral"/>
    <m/>
    <m/>
    <n v="0"/>
  </r>
  <r>
    <x v="164"/>
    <x v="18"/>
    <n v="1"/>
    <n v="0"/>
    <n v="1"/>
    <n v="0"/>
    <n v="8"/>
    <n v="8"/>
    <m/>
    <x v="2"/>
    <m/>
    <n v="18"/>
    <n v="90"/>
    <n v="90"/>
    <x v="10"/>
    <s v="Unilatéral"/>
    <m/>
    <m/>
    <n v="0"/>
  </r>
  <r>
    <x v="164"/>
    <x v="18"/>
    <n v="1"/>
    <n v="0"/>
    <n v="1"/>
    <n v="0"/>
    <n v="9"/>
    <n v="9"/>
    <m/>
    <x v="1"/>
    <m/>
    <n v="23"/>
    <n v="90"/>
    <n v="90"/>
    <x v="10"/>
    <s v="Unilatéral"/>
    <m/>
    <m/>
    <n v="0"/>
  </r>
  <r>
    <x v="164"/>
    <x v="38"/>
    <n v="1"/>
    <n v="0"/>
    <n v="1"/>
    <n v="0"/>
    <n v="7"/>
    <n v="7"/>
    <m/>
    <x v="2"/>
    <m/>
    <n v="57"/>
    <n v="10"/>
    <n v="10"/>
    <x v="10"/>
    <s v="SUPER7"/>
    <m/>
    <m/>
    <n v="0"/>
  </r>
  <r>
    <x v="164"/>
    <x v="39"/>
    <n v="1"/>
    <n v="0"/>
    <n v="1"/>
    <n v="0"/>
    <n v="7"/>
    <n v="7"/>
    <m/>
    <x v="2"/>
    <m/>
    <n v="97"/>
    <n v="90"/>
    <n v="90"/>
    <x v="10"/>
    <s v="SUPER7"/>
    <m/>
    <m/>
    <n v="0"/>
  </r>
  <r>
    <x v="164"/>
    <x v="38"/>
    <n v="1"/>
    <n v="0"/>
    <n v="1"/>
    <n v="0"/>
    <n v="9"/>
    <n v="9"/>
    <m/>
    <x v="2"/>
    <m/>
    <n v="63"/>
    <n v="10"/>
    <n v="10"/>
    <x v="10"/>
    <s v="SUPER7"/>
    <m/>
    <m/>
    <n v="0"/>
  </r>
  <r>
    <x v="164"/>
    <x v="39"/>
    <n v="1"/>
    <n v="0"/>
    <n v="1"/>
    <n v="0"/>
    <n v="9"/>
    <n v="9"/>
    <m/>
    <x v="2"/>
    <m/>
    <n v="104"/>
    <n v="90"/>
    <n v="90"/>
    <x v="10"/>
    <s v="SUPER7"/>
    <m/>
    <m/>
    <n v="0"/>
  </r>
  <r>
    <x v="164"/>
    <x v="32"/>
    <n v="1"/>
    <n v="0"/>
    <n v="1"/>
    <n v="0"/>
    <n v="7"/>
    <n v="7"/>
    <m/>
    <x v="1"/>
    <m/>
    <n v="59"/>
    <n v="120"/>
    <n v="120"/>
    <x v="10"/>
    <m/>
    <m/>
    <m/>
    <n v="0"/>
  </r>
  <r>
    <x v="164"/>
    <x v="32"/>
    <n v="1"/>
    <n v="0"/>
    <n v="1"/>
    <n v="0"/>
    <n v="9"/>
    <n v="9"/>
    <m/>
    <x v="10"/>
    <m/>
    <n v="66"/>
    <n v="120"/>
    <n v="120"/>
    <x v="10"/>
    <m/>
    <m/>
    <m/>
    <n v="0"/>
  </r>
  <r>
    <x v="164"/>
    <x v="32"/>
    <n v="1"/>
    <n v="0"/>
    <n v="1"/>
    <n v="0"/>
    <n v="9"/>
    <n v="9"/>
    <m/>
    <x v="5"/>
    <m/>
    <n v="66"/>
    <n v="1"/>
    <n v="1"/>
    <x v="10"/>
    <m/>
    <m/>
    <m/>
    <n v="0"/>
  </r>
  <r>
    <x v="165"/>
    <x v="0"/>
    <n v="1"/>
    <n v="0"/>
    <n v="1"/>
    <n v="0"/>
    <n v="5"/>
    <n v="5"/>
    <n v="2"/>
    <x v="7"/>
    <n v="40"/>
    <n v="40"/>
    <n v="90"/>
    <n v="90"/>
    <x v="10"/>
    <m/>
    <m/>
    <m/>
    <n v="0"/>
  </r>
  <r>
    <x v="165"/>
    <x v="0"/>
    <n v="1"/>
    <n v="0"/>
    <n v="1"/>
    <n v="0"/>
    <n v="5"/>
    <n v="5"/>
    <n v="2"/>
    <x v="7"/>
    <n v="50"/>
    <n v="50"/>
    <n v="90"/>
    <n v="90"/>
    <x v="10"/>
    <m/>
    <m/>
    <m/>
    <n v="0"/>
  </r>
  <r>
    <x v="165"/>
    <x v="0"/>
    <n v="1"/>
    <n v="0"/>
    <n v="1"/>
    <n v="0"/>
    <n v="6.5"/>
    <n v="5"/>
    <n v="2"/>
    <x v="7"/>
    <n v="60"/>
    <n v="60"/>
    <n v="120"/>
    <n v="120"/>
    <x v="10"/>
    <m/>
    <m/>
    <m/>
    <n v="0"/>
  </r>
  <r>
    <x v="165"/>
    <x v="0"/>
    <n v="1"/>
    <n v="0"/>
    <n v="1"/>
    <n v="0"/>
    <n v="8"/>
    <n v="6.5"/>
    <n v="2"/>
    <x v="7"/>
    <n v="67.5"/>
    <n v="67.5"/>
    <n v="180"/>
    <n v="180"/>
    <x v="10"/>
    <m/>
    <m/>
    <m/>
    <n v="0"/>
  </r>
  <r>
    <x v="165"/>
    <x v="0"/>
    <n v="1"/>
    <n v="0"/>
    <n v="1"/>
    <n v="0"/>
    <n v="9.5"/>
    <n v="8"/>
    <n v="2"/>
    <x v="7"/>
    <n v="70"/>
    <n v="70"/>
    <n v="180"/>
    <n v="180"/>
    <x v="10"/>
    <m/>
    <m/>
    <m/>
    <n v="0"/>
  </r>
  <r>
    <x v="165"/>
    <x v="0"/>
    <n v="1"/>
    <n v="0"/>
    <n v="1"/>
    <n v="0"/>
    <n v="10"/>
    <n v="8.5"/>
    <n v="2"/>
    <x v="7"/>
    <n v="72.5"/>
    <n v="72.5"/>
    <n v="180"/>
    <n v="180"/>
    <x v="10"/>
    <m/>
    <m/>
    <m/>
    <n v="0"/>
  </r>
  <r>
    <x v="165"/>
    <x v="4"/>
    <n v="1"/>
    <n v="0"/>
    <n v="1"/>
    <n v="0"/>
    <n v="5.5"/>
    <n v="5"/>
    <n v="5"/>
    <x v="3"/>
    <n v="70"/>
    <n v="70"/>
    <n v="90"/>
    <n v="90"/>
    <x v="10"/>
    <s v="RDL"/>
    <m/>
    <m/>
    <n v="0"/>
  </r>
  <r>
    <x v="165"/>
    <x v="4"/>
    <n v="1"/>
    <n v="0"/>
    <n v="1"/>
    <n v="0"/>
    <n v="6"/>
    <n v="5"/>
    <n v="4"/>
    <x v="8"/>
    <n v="90"/>
    <n v="90"/>
    <n v="90"/>
    <n v="90"/>
    <x v="10"/>
    <s v="RDL"/>
    <m/>
    <m/>
    <n v="0"/>
  </r>
  <r>
    <x v="165"/>
    <x v="4"/>
    <n v="1"/>
    <n v="0"/>
    <n v="1"/>
    <n v="0"/>
    <n v="7.5"/>
    <n v="7"/>
    <n v="4"/>
    <x v="8"/>
    <n v="110"/>
    <n v="110"/>
    <n v="120"/>
    <n v="120"/>
    <x v="10"/>
    <s v="RDL"/>
    <m/>
    <m/>
    <n v="0"/>
  </r>
  <r>
    <x v="165"/>
    <x v="4"/>
    <n v="1"/>
    <n v="0"/>
    <n v="1"/>
    <n v="0"/>
    <n v="9"/>
    <n v="8.5"/>
    <n v="4"/>
    <x v="8"/>
    <n v="130"/>
    <n v="130"/>
    <n v="180"/>
    <n v="180"/>
    <x v="10"/>
    <s v="RDL"/>
    <m/>
    <m/>
    <n v="0"/>
  </r>
  <r>
    <x v="165"/>
    <x v="4"/>
    <n v="1"/>
    <n v="0"/>
    <n v="1"/>
    <n v="0"/>
    <n v="9.5"/>
    <n v="10"/>
    <n v="4"/>
    <x v="8"/>
    <n v="140"/>
    <n v="140"/>
    <n v="180"/>
    <n v="180"/>
    <x v="10"/>
    <s v="RDL"/>
    <m/>
    <m/>
    <n v="0"/>
  </r>
  <r>
    <x v="165"/>
    <x v="40"/>
    <n v="1"/>
    <n v="0"/>
    <n v="1"/>
    <n v="0"/>
    <n v="7"/>
    <n v="7"/>
    <m/>
    <x v="2"/>
    <m/>
    <n v="16.3"/>
    <n v="10"/>
    <n v="10"/>
    <x v="10"/>
    <s v="SUPER7"/>
    <m/>
    <m/>
    <n v="0"/>
  </r>
  <r>
    <x v="165"/>
    <x v="41"/>
    <n v="1"/>
    <n v="0"/>
    <n v="1"/>
    <n v="0"/>
    <n v="7"/>
    <n v="7"/>
    <m/>
    <x v="1"/>
    <m/>
    <n v="16.3"/>
    <n v="90"/>
    <n v="90"/>
    <x v="10"/>
    <s v="SUPER7"/>
    <m/>
    <m/>
    <n v="0"/>
  </r>
  <r>
    <x v="165"/>
    <x v="40"/>
    <n v="1"/>
    <n v="0"/>
    <n v="1"/>
    <n v="0"/>
    <n v="9"/>
    <n v="9"/>
    <m/>
    <x v="1"/>
    <m/>
    <n v="23"/>
    <n v="10"/>
    <n v="10"/>
    <x v="10"/>
    <s v="SUPER7"/>
    <m/>
    <m/>
    <n v="0"/>
  </r>
  <r>
    <x v="165"/>
    <x v="41"/>
    <n v="1"/>
    <n v="0"/>
    <n v="1"/>
    <n v="0"/>
    <n v="9"/>
    <n v="9"/>
    <m/>
    <x v="1"/>
    <m/>
    <n v="18"/>
    <n v="120"/>
    <n v="120"/>
    <x v="10"/>
    <s v="SUPER7"/>
    <m/>
    <m/>
    <n v="0"/>
  </r>
  <r>
    <x v="165"/>
    <x v="36"/>
    <n v="1"/>
    <n v="0"/>
    <n v="1"/>
    <n v="0"/>
    <n v="7"/>
    <n v="7"/>
    <m/>
    <x v="2"/>
    <m/>
    <n v="52"/>
    <n v="10"/>
    <n v="10"/>
    <x v="10"/>
    <s v="SUPER7"/>
    <m/>
    <m/>
    <n v="0"/>
  </r>
  <r>
    <x v="165"/>
    <x v="37"/>
    <n v="1"/>
    <n v="0"/>
    <n v="1"/>
    <n v="0"/>
    <n v="7"/>
    <n v="7"/>
    <m/>
    <x v="2"/>
    <m/>
    <n v="52"/>
    <n v="90"/>
    <n v="90"/>
    <x v="10"/>
    <s v="SUPER7"/>
    <m/>
    <m/>
    <n v="0"/>
  </r>
  <r>
    <x v="165"/>
    <x v="36"/>
    <n v="1"/>
    <n v="0"/>
    <n v="1"/>
    <n v="0"/>
    <n v="9"/>
    <n v="9"/>
    <m/>
    <x v="2"/>
    <m/>
    <n v="66"/>
    <n v="10"/>
    <n v="10"/>
    <x v="10"/>
    <s v="SUPER7"/>
    <m/>
    <m/>
    <n v="0"/>
  </r>
  <r>
    <x v="165"/>
    <x v="37"/>
    <n v="1"/>
    <n v="0"/>
    <n v="1"/>
    <n v="0"/>
    <n v="9"/>
    <n v="9"/>
    <m/>
    <x v="2"/>
    <m/>
    <n v="66"/>
    <n v="90"/>
    <n v="90"/>
    <x v="10"/>
    <s v="SUPER7"/>
    <m/>
    <m/>
    <n v="0"/>
  </r>
  <r>
    <x v="165"/>
    <x v="36"/>
    <n v="1"/>
    <n v="0"/>
    <n v="1"/>
    <n v="0"/>
    <n v="9"/>
    <n v="9"/>
    <m/>
    <x v="2"/>
    <m/>
    <n v="73"/>
    <n v="10"/>
    <n v="10"/>
    <x v="10"/>
    <s v="SUPER7"/>
    <m/>
    <m/>
    <n v="0"/>
  </r>
  <r>
    <x v="165"/>
    <x v="37"/>
    <n v="1"/>
    <n v="0"/>
    <n v="1"/>
    <n v="0"/>
    <n v="9"/>
    <n v="9"/>
    <m/>
    <x v="3"/>
    <m/>
    <n v="73"/>
    <n v="120"/>
    <n v="120"/>
    <x v="10"/>
    <s v="SUPER7"/>
    <m/>
    <m/>
    <n v="0"/>
  </r>
  <r>
    <x v="165"/>
    <x v="1"/>
    <n v="1"/>
    <n v="0"/>
    <n v="1"/>
    <n v="0"/>
    <n v="7"/>
    <n v="7"/>
    <m/>
    <x v="2"/>
    <m/>
    <n v="52"/>
    <n v="90"/>
    <n v="90"/>
    <x v="10"/>
    <m/>
    <m/>
    <m/>
    <n v="0"/>
  </r>
  <r>
    <x v="165"/>
    <x v="1"/>
    <n v="1"/>
    <n v="0"/>
    <n v="1"/>
    <n v="0"/>
    <n v="9"/>
    <n v="9"/>
    <m/>
    <x v="2"/>
    <m/>
    <n v="59"/>
    <n v="90"/>
    <n v="90"/>
    <x v="10"/>
    <m/>
    <m/>
    <m/>
    <n v="0"/>
  </r>
  <r>
    <x v="165"/>
    <x v="1"/>
    <n v="1"/>
    <n v="0"/>
    <n v="1"/>
    <n v="0"/>
    <n v="9"/>
    <n v="9"/>
    <m/>
    <x v="1"/>
    <m/>
    <n v="66"/>
    <n v="1"/>
    <n v="1"/>
    <x v="10"/>
    <m/>
    <m/>
    <m/>
    <n v="0"/>
  </r>
  <r>
    <x v="166"/>
    <x v="4"/>
    <n v="1"/>
    <n v="0"/>
    <n v="1"/>
    <n v="0"/>
    <n v="5"/>
    <n v="5"/>
    <n v="5"/>
    <x v="3"/>
    <n v="70"/>
    <n v="70"/>
    <n v="90"/>
    <n v="90"/>
    <x v="10"/>
    <m/>
    <m/>
    <m/>
    <n v="0"/>
  </r>
  <r>
    <x v="166"/>
    <x v="4"/>
    <n v="1"/>
    <n v="0"/>
    <n v="1"/>
    <n v="0"/>
    <n v="7.5"/>
    <n v="6"/>
    <n v="4"/>
    <x v="8"/>
    <n v="115"/>
    <n v="115"/>
    <n v="300"/>
    <n v="300"/>
    <x v="10"/>
    <m/>
    <m/>
    <m/>
    <n v="0"/>
  </r>
  <r>
    <x v="166"/>
    <x v="4"/>
    <n v="1"/>
    <n v="0"/>
    <n v="1"/>
    <n v="0"/>
    <n v="8.5"/>
    <n v="7"/>
    <n v="3"/>
    <x v="6"/>
    <n v="135"/>
    <n v="135"/>
    <n v="300"/>
    <n v="300"/>
    <x v="10"/>
    <m/>
    <m/>
    <m/>
    <n v="0"/>
  </r>
  <r>
    <x v="166"/>
    <x v="4"/>
    <n v="1"/>
    <n v="0"/>
    <n v="1"/>
    <n v="0"/>
    <n v="9.5"/>
    <n v="9"/>
    <n v="2"/>
    <x v="7"/>
    <n v="152.5"/>
    <n v="152.5"/>
    <n v="300"/>
    <n v="300"/>
    <x v="10"/>
    <m/>
    <m/>
    <m/>
    <n v="0"/>
  </r>
  <r>
    <x v="166"/>
    <x v="4"/>
    <n v="1"/>
    <n v="0"/>
    <n v="1"/>
    <n v="0"/>
    <n v="10"/>
    <n v="10"/>
    <n v="1"/>
    <x v="9"/>
    <n v="165"/>
    <n v="165"/>
    <n v="300"/>
    <n v="300"/>
    <x v="10"/>
    <m/>
    <m/>
    <m/>
    <n v="0"/>
  </r>
  <r>
    <x v="166"/>
    <x v="4"/>
    <n v="1"/>
    <n v="0"/>
    <n v="1"/>
    <n v="0"/>
    <n v="9.5"/>
    <n v="8"/>
    <n v="2"/>
    <x v="7"/>
    <n v="155"/>
    <n v="140"/>
    <n v="300"/>
    <n v="300"/>
    <x v="10"/>
    <m/>
    <m/>
    <m/>
    <n v="0"/>
  </r>
  <r>
    <x v="166"/>
    <x v="4"/>
    <n v="1"/>
    <n v="0"/>
    <n v="1"/>
    <n v="0"/>
    <n v="8.5"/>
    <n v="7"/>
    <n v="2"/>
    <x v="7"/>
    <n v="135"/>
    <n v="130"/>
    <n v="300"/>
    <n v="300"/>
    <x v="10"/>
    <m/>
    <m/>
    <m/>
    <n v="0"/>
  </r>
  <r>
    <x v="166"/>
    <x v="31"/>
    <n v="1"/>
    <n v="0"/>
    <n v="1"/>
    <n v="0"/>
    <n v="6"/>
    <n v="6"/>
    <m/>
    <x v="2"/>
    <m/>
    <n v="16"/>
    <n v="120"/>
    <n v="120"/>
    <x v="10"/>
    <m/>
    <m/>
    <m/>
    <n v="0"/>
  </r>
  <r>
    <x v="166"/>
    <x v="31"/>
    <n v="1"/>
    <n v="0"/>
    <n v="1"/>
    <n v="0"/>
    <n v="7"/>
    <n v="7"/>
    <m/>
    <x v="1"/>
    <m/>
    <n v="20"/>
    <n v="120"/>
    <n v="120"/>
    <x v="10"/>
    <m/>
    <m/>
    <m/>
    <n v="0"/>
  </r>
  <r>
    <x v="166"/>
    <x v="31"/>
    <n v="1"/>
    <n v="0"/>
    <n v="1"/>
    <n v="0"/>
    <n v="8"/>
    <n v="8"/>
    <m/>
    <x v="10"/>
    <m/>
    <n v="22"/>
    <n v="120"/>
    <n v="120"/>
    <x v="10"/>
    <m/>
    <m/>
    <m/>
    <n v="0"/>
  </r>
  <r>
    <x v="166"/>
    <x v="31"/>
    <n v="1"/>
    <n v="0"/>
    <n v="1"/>
    <n v="0"/>
    <n v="9"/>
    <n v="9"/>
    <m/>
    <x v="5"/>
    <m/>
    <n v="24"/>
    <n v="120"/>
    <n v="120"/>
    <x v="10"/>
    <m/>
    <m/>
    <m/>
    <n v="0"/>
  </r>
  <r>
    <x v="166"/>
    <x v="7"/>
    <n v="1"/>
    <n v="0"/>
    <n v="1"/>
    <n v="0"/>
    <n v="5"/>
    <n v="5"/>
    <m/>
    <x v="2"/>
    <m/>
    <n v="24"/>
    <n v="120"/>
    <n v="120"/>
    <x v="10"/>
    <m/>
    <m/>
    <m/>
    <n v="0"/>
  </r>
  <r>
    <x v="166"/>
    <x v="7"/>
    <n v="1"/>
    <n v="0"/>
    <n v="1"/>
    <n v="0"/>
    <n v="7"/>
    <n v="7"/>
    <m/>
    <x v="2"/>
    <m/>
    <n v="24"/>
    <n v="120"/>
    <n v="120"/>
    <x v="10"/>
    <m/>
    <m/>
    <m/>
    <n v="0"/>
  </r>
  <r>
    <x v="166"/>
    <x v="7"/>
    <n v="1"/>
    <n v="0"/>
    <n v="1"/>
    <n v="0"/>
    <n v="7"/>
    <n v="7"/>
    <m/>
    <x v="2"/>
    <m/>
    <n v="24"/>
    <n v="120"/>
    <n v="120"/>
    <x v="10"/>
    <m/>
    <m/>
    <m/>
    <n v="0"/>
  </r>
  <r>
    <x v="166"/>
    <x v="42"/>
    <n v="1"/>
    <n v="0"/>
    <n v="1"/>
    <n v="0"/>
    <n v="7"/>
    <n v="7"/>
    <m/>
    <x v="14"/>
    <m/>
    <n v="0"/>
    <n v="120"/>
    <n v="120"/>
    <x v="10"/>
    <m/>
    <m/>
    <m/>
    <n v="0"/>
  </r>
  <r>
    <x v="166"/>
    <x v="42"/>
    <n v="1"/>
    <n v="0"/>
    <n v="1"/>
    <n v="0"/>
    <n v="8"/>
    <n v="8"/>
    <m/>
    <x v="14"/>
    <m/>
    <n v="0"/>
    <n v="120"/>
    <n v="120"/>
    <x v="10"/>
    <m/>
    <m/>
    <m/>
    <n v="0"/>
  </r>
  <r>
    <x v="166"/>
    <x v="42"/>
    <n v="1"/>
    <n v="0"/>
    <n v="1"/>
    <n v="0"/>
    <n v="8"/>
    <n v="8"/>
    <m/>
    <x v="14"/>
    <m/>
    <n v="0"/>
    <n v="1"/>
    <n v="1"/>
    <x v="10"/>
    <m/>
    <m/>
    <m/>
    <n v="0"/>
  </r>
  <r>
    <x v="167"/>
    <x v="10"/>
    <n v="2"/>
    <n v="1"/>
    <n v="2"/>
    <n v="0"/>
    <n v="5"/>
    <n v="5"/>
    <n v="2"/>
    <x v="7"/>
    <n v="70"/>
    <n v="70"/>
    <n v="120"/>
    <n v="120"/>
    <x v="10"/>
    <s v="Pausé / TEMPO"/>
    <m/>
    <m/>
    <n v="0"/>
  </r>
  <r>
    <x v="167"/>
    <x v="10"/>
    <n v="2"/>
    <n v="1"/>
    <n v="2"/>
    <n v="0"/>
    <n v="6"/>
    <n v="5"/>
    <n v="2"/>
    <x v="7"/>
    <n v="100"/>
    <n v="100"/>
    <n v="300"/>
    <n v="300"/>
    <x v="10"/>
    <s v="Pausé / TEMPO"/>
    <m/>
    <m/>
    <n v="0"/>
  </r>
  <r>
    <x v="167"/>
    <x v="10"/>
    <n v="2"/>
    <n v="1"/>
    <n v="2"/>
    <n v="0"/>
    <n v="7"/>
    <n v="6.5"/>
    <n v="2"/>
    <x v="7"/>
    <n v="120"/>
    <n v="120"/>
    <n v="300"/>
    <n v="300"/>
    <x v="10"/>
    <s v="Pausé / TEMPO"/>
    <m/>
    <m/>
    <n v="0"/>
  </r>
  <r>
    <x v="167"/>
    <x v="10"/>
    <n v="2"/>
    <n v="1"/>
    <n v="2"/>
    <n v="0"/>
    <n v="8"/>
    <n v="7.5"/>
    <n v="2"/>
    <x v="7"/>
    <n v="130"/>
    <n v="130"/>
    <n v="300"/>
    <n v="300"/>
    <x v="10"/>
    <s v="Pausé / TEMPO"/>
    <m/>
    <m/>
    <n v="0"/>
  </r>
  <r>
    <x v="167"/>
    <x v="10"/>
    <n v="2"/>
    <n v="1"/>
    <n v="2"/>
    <n v="0"/>
    <n v="9"/>
    <n v="9"/>
    <n v="2"/>
    <x v="7"/>
    <n v="135"/>
    <n v="135"/>
    <n v="300"/>
    <n v="300"/>
    <x v="10"/>
    <s v="Pausé / TEMPO"/>
    <m/>
    <m/>
    <n v="0"/>
  </r>
  <r>
    <x v="167"/>
    <x v="0"/>
    <n v="1"/>
    <n v="0"/>
    <n v="1"/>
    <n v="0"/>
    <n v="5"/>
    <n v="5"/>
    <n v="5"/>
    <x v="3"/>
    <n v="50"/>
    <n v="50"/>
    <n v="90"/>
    <n v="90"/>
    <x v="10"/>
    <m/>
    <m/>
    <m/>
    <n v="0"/>
  </r>
  <r>
    <x v="167"/>
    <x v="0"/>
    <n v="1"/>
    <n v="0"/>
    <n v="1"/>
    <n v="0"/>
    <n v="7"/>
    <n v="5"/>
    <n v="4"/>
    <x v="8"/>
    <n v="55"/>
    <n v="55"/>
    <n v="120"/>
    <n v="120"/>
    <x v="10"/>
    <m/>
    <m/>
    <m/>
    <n v="0"/>
  </r>
  <r>
    <x v="167"/>
    <x v="0"/>
    <n v="1"/>
    <n v="0"/>
    <n v="1"/>
    <n v="0"/>
    <n v="7.5"/>
    <n v="6.5"/>
    <n v="3"/>
    <x v="6"/>
    <n v="65"/>
    <n v="65"/>
    <n v="180"/>
    <n v="180"/>
    <x v="10"/>
    <m/>
    <m/>
    <m/>
    <n v="0"/>
  </r>
  <r>
    <x v="167"/>
    <x v="0"/>
    <n v="1"/>
    <n v="0"/>
    <n v="1"/>
    <n v="0"/>
    <n v="8.5"/>
    <n v="8"/>
    <n v="2"/>
    <x v="7"/>
    <n v="70"/>
    <n v="70"/>
    <n v="300"/>
    <n v="300"/>
    <x v="10"/>
    <m/>
    <m/>
    <m/>
    <n v="0"/>
  </r>
  <r>
    <x v="167"/>
    <x v="0"/>
    <n v="1"/>
    <n v="0"/>
    <n v="1"/>
    <n v="0"/>
    <n v="9"/>
    <n v="10"/>
    <n v="1"/>
    <x v="9"/>
    <n v="77.5"/>
    <n v="77.5"/>
    <n v="300"/>
    <n v="300"/>
    <x v="10"/>
    <m/>
    <m/>
    <m/>
    <n v="0"/>
  </r>
  <r>
    <x v="167"/>
    <x v="0"/>
    <n v="1"/>
    <n v="0"/>
    <n v="1"/>
    <n v="0"/>
    <n v="9"/>
    <n v="10"/>
    <n v="7"/>
    <x v="10"/>
    <n v="65"/>
    <n v="65"/>
    <n v="300"/>
    <n v="300"/>
    <x v="10"/>
    <m/>
    <m/>
    <m/>
    <n v="0"/>
  </r>
  <r>
    <x v="167"/>
    <x v="44"/>
    <n v="1"/>
    <n v="0"/>
    <n v="1"/>
    <n v="0"/>
    <n v="7"/>
    <n v="7"/>
    <m/>
    <x v="14"/>
    <m/>
    <n v="0"/>
    <n v="120"/>
    <n v="120"/>
    <x v="10"/>
    <m/>
    <m/>
    <m/>
    <n v="0"/>
  </r>
  <r>
    <x v="167"/>
    <x v="44"/>
    <n v="1"/>
    <n v="0"/>
    <n v="1"/>
    <n v="0"/>
    <n v="8"/>
    <n v="8"/>
    <m/>
    <x v="14"/>
    <m/>
    <n v="0"/>
    <n v="120"/>
    <n v="120"/>
    <x v="10"/>
    <m/>
    <m/>
    <m/>
    <n v="0"/>
  </r>
  <r>
    <x v="167"/>
    <x v="44"/>
    <n v="1"/>
    <n v="0"/>
    <n v="1"/>
    <n v="0"/>
    <n v="9"/>
    <n v="9"/>
    <m/>
    <x v="14"/>
    <m/>
    <n v="0"/>
    <n v="120"/>
    <n v="120"/>
    <x v="10"/>
    <m/>
    <m/>
    <m/>
    <n v="0"/>
  </r>
  <r>
    <x v="167"/>
    <x v="19"/>
    <n v="1"/>
    <n v="0"/>
    <n v="1"/>
    <n v="0"/>
    <n v="7"/>
    <n v="7"/>
    <m/>
    <x v="14"/>
    <m/>
    <n v="0"/>
    <n v="120"/>
    <n v="120"/>
    <x v="10"/>
    <m/>
    <m/>
    <m/>
    <n v="0"/>
  </r>
  <r>
    <x v="167"/>
    <x v="19"/>
    <n v="1"/>
    <n v="0"/>
    <n v="1"/>
    <n v="0"/>
    <n v="9"/>
    <n v="9"/>
    <m/>
    <x v="14"/>
    <m/>
    <n v="0"/>
    <n v="120"/>
    <n v="120"/>
    <x v="10"/>
    <m/>
    <m/>
    <m/>
    <n v="0"/>
  </r>
  <r>
    <x v="167"/>
    <x v="19"/>
    <n v="1"/>
    <n v="0"/>
    <n v="1"/>
    <n v="0"/>
    <n v="9"/>
    <n v="9"/>
    <m/>
    <x v="14"/>
    <m/>
    <n v="0"/>
    <n v="1"/>
    <n v="1"/>
    <x v="10"/>
    <m/>
    <m/>
    <m/>
    <n v="0"/>
  </r>
  <r>
    <x v="168"/>
    <x v="10"/>
    <n v="1"/>
    <n v="0"/>
    <n v="1"/>
    <n v="0"/>
    <n v="5"/>
    <n v="5"/>
    <n v="5"/>
    <x v="3"/>
    <n v="70"/>
    <n v="70"/>
    <n v="90"/>
    <n v="90"/>
    <x v="10"/>
    <m/>
    <m/>
    <m/>
    <n v="0"/>
  </r>
  <r>
    <x v="168"/>
    <x v="10"/>
    <n v="1"/>
    <n v="0"/>
    <n v="1"/>
    <n v="0"/>
    <n v="5"/>
    <n v="5"/>
    <n v="4"/>
    <x v="8"/>
    <n v="80"/>
    <n v="80"/>
    <n v="120"/>
    <n v="120"/>
    <x v="10"/>
    <m/>
    <m/>
    <m/>
    <n v="0"/>
  </r>
  <r>
    <x v="168"/>
    <x v="10"/>
    <n v="1"/>
    <n v="0"/>
    <n v="1"/>
    <n v="0"/>
    <n v="5"/>
    <n v="5"/>
    <n v="3"/>
    <x v="6"/>
    <n v="90"/>
    <n v="90"/>
    <n v="180"/>
    <n v="180"/>
    <x v="10"/>
    <m/>
    <m/>
    <m/>
    <n v="0"/>
  </r>
  <r>
    <x v="168"/>
    <x v="10"/>
    <n v="1"/>
    <n v="0"/>
    <n v="1"/>
    <n v="0"/>
    <n v="5.5"/>
    <n v="5"/>
    <n v="2"/>
    <x v="7"/>
    <n v="100"/>
    <n v="100"/>
    <n v="300"/>
    <n v="300"/>
    <x v="10"/>
    <m/>
    <m/>
    <m/>
    <n v="0"/>
  </r>
  <r>
    <x v="168"/>
    <x v="10"/>
    <n v="1"/>
    <n v="0"/>
    <n v="1"/>
    <n v="0"/>
    <n v="6.5"/>
    <n v="5"/>
    <n v="1"/>
    <x v="9"/>
    <n v="110"/>
    <n v="110"/>
    <n v="300"/>
    <n v="300"/>
    <x v="10"/>
    <m/>
    <m/>
    <m/>
    <n v="0"/>
  </r>
  <r>
    <x v="168"/>
    <x v="10"/>
    <n v="1"/>
    <n v="0"/>
    <n v="1"/>
    <n v="0"/>
    <n v="6.5"/>
    <n v="5"/>
    <n v="1"/>
    <x v="9"/>
    <n v="115"/>
    <n v="115"/>
    <n v="300"/>
    <n v="300"/>
    <x v="10"/>
    <m/>
    <m/>
    <m/>
    <n v="0"/>
  </r>
  <r>
    <x v="168"/>
    <x v="10"/>
    <n v="1"/>
    <n v="0"/>
    <n v="1"/>
    <n v="0"/>
    <n v="7"/>
    <n v="5.5"/>
    <n v="1"/>
    <x v="9"/>
    <n v="120"/>
    <n v="120"/>
    <n v="300"/>
    <n v="300"/>
    <x v="10"/>
    <m/>
    <m/>
    <m/>
    <n v="0"/>
  </r>
  <r>
    <x v="168"/>
    <x v="0"/>
    <n v="1"/>
    <n v="3"/>
    <n v="1"/>
    <n v="0"/>
    <n v="5"/>
    <n v="5"/>
    <n v="1"/>
    <x v="9"/>
    <n v="40"/>
    <n v="40"/>
    <n v="120"/>
    <n v="120"/>
    <x v="10"/>
    <s v="Pausé / TEMPO"/>
    <m/>
    <m/>
    <n v="0"/>
  </r>
  <r>
    <x v="168"/>
    <x v="0"/>
    <n v="1"/>
    <n v="3"/>
    <n v="1"/>
    <n v="0"/>
    <n v="5"/>
    <n v="5"/>
    <n v="1"/>
    <x v="9"/>
    <n v="45"/>
    <n v="45"/>
    <n v="180"/>
    <n v="180"/>
    <x v="10"/>
    <s v="Pausé / TEMPO"/>
    <m/>
    <m/>
    <n v="0"/>
  </r>
  <r>
    <x v="168"/>
    <x v="0"/>
    <n v="1"/>
    <n v="3"/>
    <n v="1"/>
    <n v="0"/>
    <n v="5.5"/>
    <n v="5.5"/>
    <n v="1"/>
    <x v="9"/>
    <n v="55"/>
    <n v="55"/>
    <n v="180"/>
    <n v="180"/>
    <x v="10"/>
    <s v="Pausé / TEMPO"/>
    <m/>
    <m/>
    <n v="0"/>
  </r>
  <r>
    <x v="168"/>
    <x v="0"/>
    <n v="1"/>
    <n v="3"/>
    <n v="1"/>
    <n v="0"/>
    <n v="6.5"/>
    <n v="6.5"/>
    <n v="1"/>
    <x v="9"/>
    <n v="60"/>
    <n v="60"/>
    <n v="180"/>
    <n v="180"/>
    <x v="10"/>
    <s v="Pausé / TEMPO"/>
    <m/>
    <m/>
    <n v="0"/>
  </r>
  <r>
    <x v="168"/>
    <x v="11"/>
    <n v="1"/>
    <n v="0"/>
    <n v="1"/>
    <n v="0"/>
    <n v="5"/>
    <n v="5"/>
    <m/>
    <x v="2"/>
    <m/>
    <n v="23"/>
    <n v="90"/>
    <n v="90"/>
    <x v="10"/>
    <s v="Unilatéral"/>
    <m/>
    <m/>
    <n v="0"/>
  </r>
  <r>
    <x v="168"/>
    <x v="11"/>
    <n v="1"/>
    <n v="0"/>
    <n v="1"/>
    <n v="0"/>
    <n v="7"/>
    <n v="7"/>
    <m/>
    <x v="2"/>
    <m/>
    <n v="23"/>
    <n v="90"/>
    <n v="90"/>
    <x v="10"/>
    <s v="Unilatéral"/>
    <m/>
    <m/>
    <n v="0"/>
  </r>
  <r>
    <x v="168"/>
    <x v="18"/>
    <n v="1"/>
    <n v="0"/>
    <n v="1"/>
    <n v="0"/>
    <n v="5"/>
    <n v="5"/>
    <m/>
    <x v="2"/>
    <m/>
    <n v="14"/>
    <n v="90"/>
    <n v="90"/>
    <x v="10"/>
    <s v="Unilatéral"/>
    <m/>
    <m/>
    <n v="0"/>
  </r>
  <r>
    <x v="168"/>
    <x v="18"/>
    <n v="1"/>
    <n v="0"/>
    <n v="1"/>
    <n v="0"/>
    <n v="7"/>
    <n v="7"/>
    <m/>
    <x v="2"/>
    <m/>
    <n v="18"/>
    <n v="90"/>
    <n v="90"/>
    <x v="10"/>
    <s v="Unilatéral"/>
    <m/>
    <m/>
    <n v="0"/>
  </r>
  <r>
    <x v="168"/>
    <x v="38"/>
    <n v="1"/>
    <n v="0"/>
    <n v="1"/>
    <n v="0"/>
    <n v="5"/>
    <n v="5"/>
    <m/>
    <x v="15"/>
    <m/>
    <n v="10"/>
    <n v="10"/>
    <n v="10"/>
    <x v="10"/>
    <s v="SUPER7"/>
    <m/>
    <m/>
    <n v="0"/>
  </r>
  <r>
    <x v="168"/>
    <x v="39"/>
    <n v="1"/>
    <n v="0"/>
    <n v="1"/>
    <n v="0"/>
    <n v="5"/>
    <n v="5"/>
    <m/>
    <x v="16"/>
    <m/>
    <n v="12"/>
    <n v="90"/>
    <n v="90"/>
    <x v="10"/>
    <s v="SUPER7"/>
    <m/>
    <m/>
    <n v="0"/>
  </r>
  <r>
    <x v="168"/>
    <x v="38"/>
    <n v="1"/>
    <n v="0"/>
    <n v="1"/>
    <n v="0"/>
    <n v="6"/>
    <n v="6"/>
    <m/>
    <x v="17"/>
    <m/>
    <n v="8"/>
    <n v="10"/>
    <n v="10"/>
    <x v="10"/>
    <s v="SUPER7"/>
    <m/>
    <m/>
    <n v="0"/>
  </r>
  <r>
    <x v="168"/>
    <x v="39"/>
    <n v="1"/>
    <n v="0"/>
    <n v="1"/>
    <n v="0"/>
    <n v="6"/>
    <n v="6"/>
    <m/>
    <x v="18"/>
    <m/>
    <n v="12"/>
    <n v="90"/>
    <n v="90"/>
    <x v="10"/>
    <s v="SUPER7"/>
    <m/>
    <m/>
    <n v="0"/>
  </r>
  <r>
    <x v="168"/>
    <x v="32"/>
    <n v="1"/>
    <n v="0"/>
    <n v="1"/>
    <n v="0"/>
    <n v="5"/>
    <n v="5"/>
    <m/>
    <x v="14"/>
    <m/>
    <n v="0"/>
    <n v="120"/>
    <n v="120"/>
    <x v="10"/>
    <m/>
    <m/>
    <m/>
    <n v="0"/>
  </r>
  <r>
    <x v="168"/>
    <x v="32"/>
    <n v="1"/>
    <n v="0"/>
    <n v="1"/>
    <n v="0"/>
    <n v="6"/>
    <n v="6"/>
    <m/>
    <x v="14"/>
    <m/>
    <n v="0"/>
    <n v="120"/>
    <n v="120"/>
    <x v="10"/>
    <m/>
    <m/>
    <m/>
    <n v="0"/>
  </r>
  <r>
    <x v="168"/>
    <x v="32"/>
    <n v="1"/>
    <n v="0"/>
    <n v="1"/>
    <n v="0"/>
    <n v="7"/>
    <n v="7"/>
    <m/>
    <x v="14"/>
    <m/>
    <n v="0"/>
    <n v="1"/>
    <n v="1"/>
    <x v="10"/>
    <m/>
    <m/>
    <m/>
    <n v="0"/>
  </r>
  <r>
    <x v="169"/>
    <x v="0"/>
    <n v="1"/>
    <n v="0"/>
    <n v="1"/>
    <n v="0"/>
    <n v="5"/>
    <n v="5"/>
    <n v="2"/>
    <x v="7"/>
    <n v="30"/>
    <n v="30"/>
    <n v="90"/>
    <n v="90"/>
    <x v="10"/>
    <m/>
    <m/>
    <m/>
    <n v="0"/>
  </r>
  <r>
    <x v="169"/>
    <x v="0"/>
    <n v="1"/>
    <n v="0"/>
    <n v="1"/>
    <n v="0"/>
    <n v="5"/>
    <n v="5"/>
    <n v="2"/>
    <x v="7"/>
    <n v="40"/>
    <n v="40"/>
    <n v="90"/>
    <n v="90"/>
    <x v="10"/>
    <m/>
    <m/>
    <m/>
    <n v="0"/>
  </r>
  <r>
    <x v="169"/>
    <x v="0"/>
    <n v="1"/>
    <n v="0"/>
    <n v="1"/>
    <n v="0"/>
    <n v="5"/>
    <n v="5"/>
    <n v="2"/>
    <x v="7"/>
    <n v="50"/>
    <n v="50"/>
    <n v="120"/>
    <n v="120"/>
    <x v="10"/>
    <m/>
    <m/>
    <m/>
    <n v="0"/>
  </r>
  <r>
    <x v="169"/>
    <x v="0"/>
    <n v="1"/>
    <n v="0"/>
    <n v="1"/>
    <n v="0"/>
    <n v="6.5"/>
    <n v="5"/>
    <n v="2"/>
    <x v="7"/>
    <n v="55"/>
    <n v="55"/>
    <n v="180"/>
    <n v="180"/>
    <x v="10"/>
    <m/>
    <m/>
    <m/>
    <n v="0"/>
  </r>
  <r>
    <x v="169"/>
    <x v="0"/>
    <n v="1"/>
    <n v="0"/>
    <n v="1"/>
    <n v="0"/>
    <n v="7"/>
    <n v="5.5"/>
    <n v="2"/>
    <x v="7"/>
    <n v="60"/>
    <n v="60"/>
    <n v="180"/>
    <n v="180"/>
    <x v="10"/>
    <m/>
    <m/>
    <m/>
    <n v="0"/>
  </r>
  <r>
    <x v="169"/>
    <x v="0"/>
    <n v="1"/>
    <n v="0"/>
    <n v="1"/>
    <n v="0"/>
    <n v="7.5"/>
    <n v="6.5"/>
    <n v="2"/>
    <x v="7"/>
    <n v="62.5"/>
    <n v="62.5"/>
    <n v="180"/>
    <n v="180"/>
    <x v="10"/>
    <m/>
    <m/>
    <m/>
    <n v="0"/>
  </r>
  <r>
    <x v="169"/>
    <x v="40"/>
    <n v="1"/>
    <n v="0"/>
    <n v="1"/>
    <n v="0"/>
    <n v="5"/>
    <n v="5"/>
    <m/>
    <x v="0"/>
    <m/>
    <n v="11.3"/>
    <n v="10"/>
    <n v="10"/>
    <x v="10"/>
    <s v="SUPER7"/>
    <m/>
    <m/>
    <n v="0"/>
  </r>
  <r>
    <x v="169"/>
    <x v="41"/>
    <n v="1"/>
    <n v="0"/>
    <n v="1"/>
    <n v="0"/>
    <n v="5"/>
    <n v="5"/>
    <m/>
    <x v="1"/>
    <m/>
    <n v="11.3"/>
    <n v="90"/>
    <n v="90"/>
    <x v="10"/>
    <s v="SUPER7"/>
    <m/>
    <m/>
    <n v="0"/>
  </r>
  <r>
    <x v="169"/>
    <x v="40"/>
    <n v="1"/>
    <n v="0"/>
    <n v="1"/>
    <n v="0"/>
    <n v="7"/>
    <n v="7"/>
    <m/>
    <x v="0"/>
    <m/>
    <n v="14"/>
    <n v="10"/>
    <n v="10"/>
    <x v="10"/>
    <s v="SUPER7"/>
    <m/>
    <m/>
    <n v="0"/>
  </r>
  <r>
    <x v="169"/>
    <x v="41"/>
    <n v="1"/>
    <n v="0"/>
    <n v="1"/>
    <n v="0"/>
    <n v="7"/>
    <n v="7"/>
    <m/>
    <x v="1"/>
    <m/>
    <n v="14"/>
    <n v="120"/>
    <n v="120"/>
    <x v="10"/>
    <s v="SUPER7"/>
    <m/>
    <m/>
    <n v="0"/>
  </r>
  <r>
    <x v="169"/>
    <x v="36"/>
    <n v="1"/>
    <n v="0"/>
    <n v="1"/>
    <n v="0"/>
    <n v="5"/>
    <n v="5"/>
    <m/>
    <x v="2"/>
    <m/>
    <n v="52"/>
    <n v="10"/>
    <n v="10"/>
    <x v="10"/>
    <s v="SUPER7"/>
    <m/>
    <m/>
    <n v="0"/>
  </r>
  <r>
    <x v="169"/>
    <x v="37"/>
    <n v="1"/>
    <n v="0"/>
    <n v="1"/>
    <n v="0"/>
    <n v="5"/>
    <n v="5"/>
    <m/>
    <x v="2"/>
    <m/>
    <n v="45"/>
    <n v="90"/>
    <n v="90"/>
    <x v="10"/>
    <s v="SUPER7"/>
    <m/>
    <m/>
    <n v="0"/>
  </r>
  <r>
    <x v="169"/>
    <x v="36"/>
    <n v="1"/>
    <n v="0"/>
    <n v="1"/>
    <n v="0"/>
    <n v="6"/>
    <n v="6"/>
    <m/>
    <x v="1"/>
    <m/>
    <n v="66"/>
    <n v="10"/>
    <n v="10"/>
    <x v="10"/>
    <s v="SUPER7"/>
    <m/>
    <m/>
    <n v="0"/>
  </r>
  <r>
    <x v="169"/>
    <x v="37"/>
    <n v="1"/>
    <n v="0"/>
    <n v="1"/>
    <n v="0"/>
    <n v="6"/>
    <n v="6"/>
    <m/>
    <x v="1"/>
    <m/>
    <n v="52"/>
    <n v="90"/>
    <n v="90"/>
    <x v="10"/>
    <s v="SUPER7"/>
    <m/>
    <m/>
    <n v="0"/>
  </r>
  <r>
    <x v="169"/>
    <x v="36"/>
    <n v="1"/>
    <n v="0"/>
    <n v="1"/>
    <n v="0"/>
    <n v="7"/>
    <n v="7"/>
    <m/>
    <x v="1"/>
    <m/>
    <n v="66"/>
    <n v="10"/>
    <n v="10"/>
    <x v="10"/>
    <s v="SUPER7"/>
    <m/>
    <m/>
    <n v="0"/>
  </r>
  <r>
    <x v="169"/>
    <x v="37"/>
    <n v="1"/>
    <n v="0"/>
    <n v="1"/>
    <n v="0"/>
    <n v="7"/>
    <n v="7"/>
    <m/>
    <x v="10"/>
    <m/>
    <n v="52"/>
    <n v="120"/>
    <n v="120"/>
    <x v="10"/>
    <s v="SUPER7"/>
    <m/>
    <m/>
    <n v="0"/>
  </r>
  <r>
    <x v="169"/>
    <x v="1"/>
    <n v="1"/>
    <n v="0"/>
    <n v="1"/>
    <n v="0"/>
    <n v="5"/>
    <n v="5"/>
    <m/>
    <x v="2"/>
    <m/>
    <n v="45"/>
    <n v="90"/>
    <n v="90"/>
    <x v="10"/>
    <m/>
    <m/>
    <m/>
    <n v="0"/>
  </r>
  <r>
    <x v="169"/>
    <x v="1"/>
    <n v="1"/>
    <n v="0"/>
    <n v="1"/>
    <n v="0"/>
    <n v="6"/>
    <n v="6"/>
    <m/>
    <x v="1"/>
    <m/>
    <n v="52"/>
    <n v="90"/>
    <n v="90"/>
    <x v="10"/>
    <m/>
    <m/>
    <m/>
    <n v="0"/>
  </r>
  <r>
    <x v="169"/>
    <x v="1"/>
    <n v="1"/>
    <n v="0"/>
    <n v="1"/>
    <n v="0"/>
    <n v="7"/>
    <n v="7"/>
    <m/>
    <x v="1"/>
    <m/>
    <n v="52"/>
    <n v="1"/>
    <n v="1"/>
    <x v="10"/>
    <m/>
    <m/>
    <m/>
    <n v="0"/>
  </r>
  <r>
    <x v="170"/>
    <x v="4"/>
    <n v="1"/>
    <n v="0"/>
    <n v="1"/>
    <n v="0"/>
    <n v="5.5"/>
    <n v="5"/>
    <n v="5"/>
    <x v="3"/>
    <n v="70"/>
    <n v="70"/>
    <n v="90"/>
    <n v="90"/>
    <x v="10"/>
    <s v="RDL"/>
    <m/>
    <m/>
    <n v="0"/>
  </r>
  <r>
    <x v="170"/>
    <x v="4"/>
    <n v="1"/>
    <n v="0"/>
    <n v="1"/>
    <n v="0"/>
    <n v="6"/>
    <n v="5.5"/>
    <n v="4"/>
    <x v="8"/>
    <n v="80"/>
    <n v="80"/>
    <n v="90"/>
    <n v="90"/>
    <x v="10"/>
    <s v="RDL"/>
    <m/>
    <m/>
    <n v="0"/>
  </r>
  <r>
    <x v="170"/>
    <x v="4"/>
    <n v="1"/>
    <n v="0"/>
    <n v="1"/>
    <n v="0"/>
    <n v="6"/>
    <n v="6.5"/>
    <n v="4"/>
    <x v="8"/>
    <n v="90"/>
    <n v="90"/>
    <n v="120"/>
    <n v="120"/>
    <x v="10"/>
    <s v="RDL"/>
    <m/>
    <m/>
    <n v="0"/>
  </r>
  <r>
    <x v="170"/>
    <x v="4"/>
    <n v="1"/>
    <n v="0"/>
    <n v="1"/>
    <n v="0"/>
    <n v="6.5"/>
    <n v="7.5"/>
    <n v="4"/>
    <x v="8"/>
    <n v="100"/>
    <n v="100"/>
    <n v="180"/>
    <n v="180"/>
    <x v="10"/>
    <s v="RDL"/>
    <m/>
    <m/>
    <n v="0"/>
  </r>
  <r>
    <x v="170"/>
    <x v="4"/>
    <n v="1"/>
    <n v="0"/>
    <n v="1"/>
    <n v="0"/>
    <n v="7"/>
    <n v="8"/>
    <n v="4"/>
    <x v="8"/>
    <n v="110"/>
    <n v="110"/>
    <n v="180"/>
    <n v="180"/>
    <x v="10"/>
    <s v="RDL"/>
    <m/>
    <m/>
    <n v="0"/>
  </r>
  <r>
    <x v="170"/>
    <x v="31"/>
    <n v="1"/>
    <n v="0"/>
    <n v="1"/>
    <n v="0"/>
    <n v="5"/>
    <n v="5"/>
    <m/>
    <x v="1"/>
    <m/>
    <n v="16"/>
    <n v="120"/>
    <n v="120"/>
    <x v="10"/>
    <m/>
    <m/>
    <m/>
    <n v="0"/>
  </r>
  <r>
    <x v="170"/>
    <x v="31"/>
    <n v="1"/>
    <n v="0"/>
    <n v="1"/>
    <n v="0"/>
    <n v="5"/>
    <n v="5"/>
    <m/>
    <x v="1"/>
    <m/>
    <n v="16"/>
    <n v="120"/>
    <n v="120"/>
    <x v="10"/>
    <m/>
    <m/>
    <m/>
    <n v="0"/>
  </r>
  <r>
    <x v="170"/>
    <x v="31"/>
    <n v="1"/>
    <n v="0"/>
    <n v="1"/>
    <n v="0"/>
    <n v="6"/>
    <n v="6"/>
    <m/>
    <x v="1"/>
    <m/>
    <n v="18"/>
    <n v="120"/>
    <n v="120"/>
    <x v="10"/>
    <m/>
    <m/>
    <m/>
    <n v="0"/>
  </r>
  <r>
    <x v="170"/>
    <x v="31"/>
    <n v="1"/>
    <n v="0"/>
    <n v="1"/>
    <n v="0"/>
    <n v="6"/>
    <n v="6"/>
    <m/>
    <x v="1"/>
    <m/>
    <n v="18"/>
    <n v="120"/>
    <n v="120"/>
    <x v="10"/>
    <m/>
    <m/>
    <m/>
    <n v="0"/>
  </r>
  <r>
    <x v="170"/>
    <x v="7"/>
    <n v="1"/>
    <n v="0"/>
    <n v="1"/>
    <n v="0"/>
    <n v="5"/>
    <n v="5"/>
    <m/>
    <x v="2"/>
    <m/>
    <n v="20"/>
    <n v="120"/>
    <n v="120"/>
    <x v="10"/>
    <m/>
    <m/>
    <m/>
    <n v="0"/>
  </r>
  <r>
    <x v="170"/>
    <x v="7"/>
    <n v="1"/>
    <n v="0"/>
    <n v="1"/>
    <n v="0"/>
    <n v="5"/>
    <n v="5"/>
    <m/>
    <x v="2"/>
    <m/>
    <n v="20"/>
    <n v="120"/>
    <n v="120"/>
    <x v="10"/>
    <m/>
    <m/>
    <m/>
    <n v="0"/>
  </r>
  <r>
    <x v="170"/>
    <x v="7"/>
    <n v="1"/>
    <n v="0"/>
    <n v="1"/>
    <n v="0"/>
    <n v="6"/>
    <n v="6"/>
    <m/>
    <x v="2"/>
    <m/>
    <n v="20"/>
    <n v="120"/>
    <n v="120"/>
    <x v="10"/>
    <m/>
    <m/>
    <m/>
    <n v="0"/>
  </r>
  <r>
    <x v="170"/>
    <x v="42"/>
    <n v="1"/>
    <n v="0"/>
    <n v="1"/>
    <n v="0"/>
    <n v="5"/>
    <n v="5"/>
    <m/>
    <x v="14"/>
    <m/>
    <n v="0"/>
    <n v="120"/>
    <n v="120"/>
    <x v="10"/>
    <m/>
    <m/>
    <m/>
    <n v="0"/>
  </r>
  <r>
    <x v="170"/>
    <x v="42"/>
    <n v="1"/>
    <n v="0"/>
    <n v="1"/>
    <n v="0"/>
    <n v="5"/>
    <n v="5"/>
    <m/>
    <x v="14"/>
    <m/>
    <n v="0"/>
    <n v="120"/>
    <n v="120"/>
    <x v="10"/>
    <m/>
    <m/>
    <m/>
    <n v="0"/>
  </r>
  <r>
    <x v="170"/>
    <x v="42"/>
    <n v="1"/>
    <n v="0"/>
    <n v="1"/>
    <n v="0"/>
    <n v="6"/>
    <n v="6"/>
    <m/>
    <x v="14"/>
    <m/>
    <n v="0"/>
    <n v="1"/>
    <n v="1"/>
    <x v="10"/>
    <m/>
    <m/>
    <m/>
    <n v="0"/>
  </r>
  <r>
    <x v="171"/>
    <x v="10"/>
    <n v="1"/>
    <n v="0"/>
    <n v="1"/>
    <n v="0"/>
    <n v="5"/>
    <n v="5"/>
    <n v="5"/>
    <x v="3"/>
    <n v="70"/>
    <n v="70"/>
    <n v="90"/>
    <n v="90"/>
    <x v="11"/>
    <m/>
    <m/>
    <m/>
    <n v="0"/>
  </r>
  <r>
    <x v="171"/>
    <x v="10"/>
    <n v="1"/>
    <n v="0"/>
    <n v="1"/>
    <n v="0"/>
    <n v="5.5"/>
    <n v="5"/>
    <n v="4"/>
    <x v="8"/>
    <n v="100"/>
    <n v="100"/>
    <n v="180"/>
    <n v="180"/>
    <x v="11"/>
    <m/>
    <m/>
    <m/>
    <n v="0"/>
  </r>
  <r>
    <x v="171"/>
    <x v="10"/>
    <n v="1"/>
    <n v="0"/>
    <n v="1"/>
    <n v="0"/>
    <n v="6"/>
    <n v="6"/>
    <n v="3"/>
    <x v="6"/>
    <n v="115"/>
    <n v="115"/>
    <n v="180"/>
    <n v="180"/>
    <x v="11"/>
    <m/>
    <m/>
    <m/>
    <n v="0"/>
  </r>
  <r>
    <x v="171"/>
    <x v="10"/>
    <n v="1"/>
    <n v="0"/>
    <n v="1"/>
    <n v="0"/>
    <n v="7"/>
    <n v="6.5"/>
    <n v="2"/>
    <x v="7"/>
    <n v="125"/>
    <n v="125"/>
    <n v="300"/>
    <n v="300"/>
    <x v="11"/>
    <m/>
    <m/>
    <m/>
    <n v="0"/>
  </r>
  <r>
    <x v="171"/>
    <x v="10"/>
    <n v="1"/>
    <n v="0"/>
    <n v="1"/>
    <n v="0"/>
    <n v="8"/>
    <n v="7"/>
    <n v="1"/>
    <x v="9"/>
    <n v="135"/>
    <n v="135"/>
    <n v="600"/>
    <n v="600"/>
    <x v="11"/>
    <m/>
    <m/>
    <m/>
    <n v="0"/>
  </r>
  <r>
    <x v="171"/>
    <x v="10"/>
    <n v="1"/>
    <n v="0"/>
    <n v="1"/>
    <n v="0"/>
    <n v="9"/>
    <n v="7.5"/>
    <n v="1"/>
    <x v="9"/>
    <n v="145"/>
    <n v="135"/>
    <n v="600"/>
    <n v="600"/>
    <x v="11"/>
    <m/>
    <m/>
    <m/>
    <n v="0"/>
  </r>
  <r>
    <x v="171"/>
    <x v="10"/>
    <n v="1"/>
    <n v="0"/>
    <n v="1"/>
    <n v="0"/>
    <n v="10"/>
    <n v="8.5"/>
    <n v="1"/>
    <x v="9"/>
    <n v="155"/>
    <n v="147.5"/>
    <n v="1200"/>
    <n v="1200"/>
    <x v="11"/>
    <m/>
    <m/>
    <m/>
    <n v="0"/>
  </r>
  <r>
    <x v="171"/>
    <x v="0"/>
    <n v="1"/>
    <n v="0"/>
    <n v="1"/>
    <n v="0"/>
    <n v="5"/>
    <n v="5"/>
    <n v="5"/>
    <x v="6"/>
    <n v="40"/>
    <n v="40"/>
    <n v="90"/>
    <n v="90"/>
    <x v="11"/>
    <m/>
    <m/>
    <m/>
    <n v="0"/>
  </r>
  <r>
    <x v="171"/>
    <x v="0"/>
    <n v="1"/>
    <n v="0"/>
    <n v="1"/>
    <n v="0"/>
    <n v="5"/>
    <n v="5"/>
    <n v="4"/>
    <x v="6"/>
    <n v="50"/>
    <n v="50"/>
    <n v="90"/>
    <n v="90"/>
    <x v="11"/>
    <m/>
    <m/>
    <m/>
    <n v="0"/>
  </r>
  <r>
    <x v="171"/>
    <x v="0"/>
    <n v="1"/>
    <n v="0"/>
    <n v="1"/>
    <n v="0"/>
    <n v="6"/>
    <n v="5.5"/>
    <n v="3"/>
    <x v="6"/>
    <n v="60"/>
    <n v="60"/>
    <n v="120"/>
    <n v="120"/>
    <x v="11"/>
    <m/>
    <m/>
    <m/>
    <n v="0"/>
  </r>
  <r>
    <x v="171"/>
    <x v="0"/>
    <n v="1"/>
    <n v="0"/>
    <n v="1"/>
    <n v="0"/>
    <n v="7"/>
    <n v="6.5"/>
    <n v="2"/>
    <x v="9"/>
    <n v="65"/>
    <n v="65"/>
    <n v="180"/>
    <n v="180"/>
    <x v="11"/>
    <m/>
    <m/>
    <m/>
    <n v="0"/>
  </r>
  <r>
    <x v="171"/>
    <x v="0"/>
    <n v="1"/>
    <n v="0"/>
    <n v="1"/>
    <n v="0"/>
    <n v="8"/>
    <n v="7"/>
    <n v="1"/>
    <x v="9"/>
    <n v="70"/>
    <n v="70"/>
    <n v="300"/>
    <n v="300"/>
    <x v="11"/>
    <m/>
    <m/>
    <m/>
    <n v="0"/>
  </r>
  <r>
    <x v="171"/>
    <x v="0"/>
    <n v="1"/>
    <n v="0"/>
    <n v="1"/>
    <n v="0"/>
    <n v="8.5"/>
    <n v="7.5"/>
    <n v="1"/>
    <x v="9"/>
    <n v="72.5"/>
    <n v="72.5"/>
    <n v="600"/>
    <n v="600"/>
    <x v="11"/>
    <m/>
    <m/>
    <m/>
    <n v="0"/>
  </r>
  <r>
    <x v="171"/>
    <x v="0"/>
    <n v="1"/>
    <n v="0"/>
    <n v="1"/>
    <n v="0"/>
    <n v="9"/>
    <n v="8"/>
    <n v="1"/>
    <x v="9"/>
    <n v="75"/>
    <n v="75"/>
    <n v="600"/>
    <n v="600"/>
    <x v="11"/>
    <m/>
    <m/>
    <m/>
    <n v="0"/>
  </r>
  <r>
    <x v="171"/>
    <x v="0"/>
    <n v="1"/>
    <n v="0"/>
    <n v="1"/>
    <n v="0"/>
    <n v="10"/>
    <n v="9"/>
    <n v="1"/>
    <x v="9"/>
    <n v="77.5"/>
    <n v="77.5"/>
    <n v="1200"/>
    <n v="1200"/>
    <x v="11"/>
    <m/>
    <m/>
    <m/>
    <n v="0"/>
  </r>
  <r>
    <x v="171"/>
    <x v="4"/>
    <n v="1"/>
    <n v="0"/>
    <n v="1"/>
    <n v="0"/>
    <n v="5"/>
    <n v="5"/>
    <n v="4"/>
    <x v="8"/>
    <n v="70"/>
    <n v="70"/>
    <n v="90"/>
    <n v="90"/>
    <x v="11"/>
    <m/>
    <m/>
    <m/>
    <n v="0"/>
  </r>
  <r>
    <x v="171"/>
    <x v="4"/>
    <n v="1"/>
    <n v="0"/>
    <n v="1"/>
    <n v="0"/>
    <n v="5"/>
    <n v="5"/>
    <n v="3"/>
    <x v="6"/>
    <n v="100"/>
    <n v="100"/>
    <n v="120"/>
    <n v="120"/>
    <x v="11"/>
    <m/>
    <m/>
    <m/>
    <n v="0"/>
  </r>
  <r>
    <x v="171"/>
    <x v="4"/>
    <n v="1"/>
    <n v="0"/>
    <n v="1"/>
    <n v="0"/>
    <n v="6"/>
    <n v="6.5"/>
    <n v="2"/>
    <x v="7"/>
    <n v="120"/>
    <n v="120"/>
    <n v="120"/>
    <n v="120"/>
    <x v="11"/>
    <m/>
    <m/>
    <m/>
    <n v="0"/>
  </r>
  <r>
    <x v="171"/>
    <x v="4"/>
    <n v="1"/>
    <n v="0"/>
    <n v="1"/>
    <n v="0"/>
    <n v="7"/>
    <n v="6"/>
    <n v="1"/>
    <x v="9"/>
    <n v="130"/>
    <n v="130"/>
    <n v="180"/>
    <n v="180"/>
    <x v="11"/>
    <m/>
    <m/>
    <m/>
    <n v="0"/>
  </r>
  <r>
    <x v="171"/>
    <x v="4"/>
    <n v="1"/>
    <n v="0"/>
    <n v="1"/>
    <n v="0"/>
    <n v="8"/>
    <n v="7"/>
    <n v="1"/>
    <x v="9"/>
    <n v="140"/>
    <n v="140"/>
    <n v="300"/>
    <n v="300"/>
    <x v="11"/>
    <m/>
    <m/>
    <m/>
    <n v="0"/>
  </r>
  <r>
    <x v="171"/>
    <x v="4"/>
    <n v="1"/>
    <n v="0"/>
    <n v="1"/>
    <n v="0"/>
    <n v="8.5"/>
    <n v="8.5"/>
    <n v="1"/>
    <x v="9"/>
    <n v="147.5"/>
    <n v="147.5"/>
    <n v="600"/>
    <n v="600"/>
    <x v="11"/>
    <m/>
    <m/>
    <m/>
    <n v="0"/>
  </r>
  <r>
    <x v="171"/>
    <x v="4"/>
    <n v="1"/>
    <n v="0"/>
    <n v="1"/>
    <n v="0"/>
    <n v="9"/>
    <n v="9"/>
    <n v="1"/>
    <x v="9"/>
    <n v="157.5"/>
    <n v="157.5"/>
    <n v="600"/>
    <n v="600"/>
    <x v="11"/>
    <m/>
    <m/>
    <m/>
    <n v="0"/>
  </r>
  <r>
    <x v="171"/>
    <x v="4"/>
    <n v="1"/>
    <n v="0"/>
    <n v="1"/>
    <n v="0"/>
    <n v="10"/>
    <n v="10"/>
    <n v="1"/>
    <x v="9"/>
    <n v="167.5"/>
    <n v="167.5"/>
    <n v="1"/>
    <n v="1"/>
    <x v="11"/>
    <m/>
    <m/>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 /></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 /></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 /></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67901A3-80C0-42C8-A7AD-606FB3822788}" name="Tableau croisé dynamique6" cacheId="5" applyNumberFormats="0" applyBorderFormats="0" applyFontFormats="0" applyPatternFormats="0" applyAlignmentFormats="0" applyWidthHeightFormats="1" dataCaption="Valeurs" updatedVersion="8" minRefreshableVersion="3" rowGrandTotals="0" itemPrintTitles="1" createdVersion="8" indent="0" outline="1" outlineData="1" multipleFieldFilters="0">
  <location ref="A32:C35" firstHeaderRow="0" firstDataRow="1" firstDataCol="1"/>
  <pivotFields count="21">
    <pivotField dataField="1" numFmtId="14"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t="default"/>
      </items>
    </pivotField>
    <pivotField axis="axisRow" showAll="0">
      <items count="46">
        <item x="0"/>
        <item h="1" x="1"/>
        <item h="1" x="2"/>
        <item h="1" x="3"/>
        <item x="4"/>
        <item h="1" x="5"/>
        <item h="1" x="6"/>
        <item h="1" x="7"/>
        <item h="1" x="8"/>
        <item h="1" x="9"/>
        <item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t="default"/>
      </items>
    </pivotField>
    <pivotField showAll="0"/>
    <pivotField showAll="0"/>
    <pivotField showAll="0"/>
    <pivotField showAll="0"/>
    <pivotField showAll="0"/>
    <pivotField showAll="0"/>
    <pivotField showAll="0"/>
    <pivotField dataField="1" showAll="0">
      <items count="20">
        <item x="0"/>
        <item x="1"/>
        <item x="2"/>
        <item x="3"/>
        <item x="4"/>
        <item x="5"/>
        <item x="6"/>
        <item x="7"/>
        <item x="8"/>
        <item x="9"/>
        <item x="10"/>
        <item x="11"/>
        <item x="12"/>
        <item x="13"/>
        <item x="14"/>
        <item x="15"/>
        <item x="16"/>
        <item x="17"/>
        <item x="18"/>
        <item t="default"/>
      </items>
    </pivotField>
    <pivotField showAll="0"/>
    <pivotField showAll="0"/>
    <pivotField showAll="0"/>
    <pivotField showAll="0"/>
    <pivotField multipleItemSelectionAllowed="1" showAll="0">
      <items count="13">
        <item x="0"/>
        <item x="1"/>
        <item x="2"/>
        <item x="3"/>
        <item x="4"/>
        <item x="5"/>
        <item x="6"/>
        <item x="7"/>
        <item x="8"/>
        <item x="9"/>
        <item x="10"/>
        <item x="11"/>
        <item t="default"/>
      </items>
    </pivotField>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5">
        <item x="0"/>
        <item x="1"/>
        <item x="2"/>
        <item x="3"/>
        <item t="default"/>
      </items>
    </pivotField>
  </pivotFields>
  <rowFields count="1">
    <field x="1"/>
  </rowFields>
  <rowItems count="3">
    <i>
      <x/>
    </i>
    <i>
      <x v="4"/>
    </i>
    <i>
      <x v="10"/>
    </i>
  </rowItems>
  <colFields count="1">
    <field x="-2"/>
  </colFields>
  <colItems count="2">
    <i>
      <x/>
    </i>
    <i i="1">
      <x v="1"/>
    </i>
  </colItems>
  <dataFields count="2">
    <dataField name="Nombre de Série" fld="0" subtotal="count" baseField="1" baseItem="16"/>
    <dataField name="Nombre de rép" fld="9" baseField="1" baseItem="16"/>
  </dataFields>
  <formats count="48">
    <format dxfId="3445">
      <pivotArea type="all" dataOnly="0" outline="0" fieldPosition="0"/>
    </format>
    <format dxfId="3444">
      <pivotArea type="origin" dataOnly="0" labelOnly="1" outline="0" fieldPosition="0"/>
    </format>
    <format dxfId="3443">
      <pivotArea field="9" type="button" dataOnly="0" labelOnly="1" outline="0"/>
    </format>
    <format dxfId="3442">
      <pivotArea type="topRight" dataOnly="0" labelOnly="1" outline="0" fieldPosition="0"/>
    </format>
    <format dxfId="3441">
      <pivotArea field="1" type="button" dataOnly="0" labelOnly="1" outline="0" axis="axisRow" fieldPosition="0"/>
    </format>
    <format dxfId="3440">
      <pivotArea dataOnly="0" labelOnly="1" grandRow="1" outline="0" fieldPosition="0"/>
    </format>
    <format dxfId="3439">
      <pivotArea dataOnly="0" labelOnly="1" grandCol="1" outline="0" fieldPosition="0"/>
    </format>
    <format dxfId="3438">
      <pivotArea field="1" type="button" dataOnly="0" labelOnly="1" outline="0" axis="axisRow" fieldPosition="0"/>
    </format>
    <format dxfId="3437">
      <pivotArea dataOnly="0" labelOnly="1" outline="0" fieldPosition="0">
        <references count="1">
          <reference field="4294967294" count="2">
            <x v="0"/>
            <x v="1"/>
          </reference>
        </references>
      </pivotArea>
    </format>
    <format dxfId="3436">
      <pivotArea type="all" dataOnly="0" outline="0" fieldPosition="0"/>
    </format>
    <format dxfId="3435">
      <pivotArea outline="0" collapsedLevelsAreSubtotals="1" fieldPosition="0"/>
    </format>
    <format dxfId="3434">
      <pivotArea field="1" type="button" dataOnly="0" labelOnly="1" outline="0" axis="axisRow" fieldPosition="0"/>
    </format>
    <format dxfId="3433">
      <pivotArea dataOnly="0" labelOnly="1" fieldPosition="0">
        <references count="1">
          <reference field="1" count="0"/>
        </references>
      </pivotArea>
    </format>
    <format dxfId="3432">
      <pivotArea dataOnly="0" labelOnly="1" outline="0" fieldPosition="0">
        <references count="1">
          <reference field="4294967294" count="2">
            <x v="0"/>
            <x v="1"/>
          </reference>
        </references>
      </pivotArea>
    </format>
    <format dxfId="3431">
      <pivotArea type="all" dataOnly="0" outline="0" fieldPosition="0"/>
    </format>
    <format dxfId="3430">
      <pivotArea outline="0" collapsedLevelsAreSubtotals="1" fieldPosition="0"/>
    </format>
    <format dxfId="3429">
      <pivotArea field="1" type="button" dataOnly="0" labelOnly="1" outline="0" axis="axisRow" fieldPosition="0"/>
    </format>
    <format dxfId="3428">
      <pivotArea dataOnly="0" labelOnly="1" fieldPosition="0">
        <references count="1">
          <reference field="1" count="0"/>
        </references>
      </pivotArea>
    </format>
    <format dxfId="3427">
      <pivotArea dataOnly="0" labelOnly="1" outline="0" fieldPosition="0">
        <references count="1">
          <reference field="4294967294" count="2">
            <x v="0"/>
            <x v="1"/>
          </reference>
        </references>
      </pivotArea>
    </format>
    <format dxfId="3426">
      <pivotArea type="all" dataOnly="0" outline="0" fieldPosition="0"/>
    </format>
    <format dxfId="3425">
      <pivotArea outline="0" collapsedLevelsAreSubtotals="1" fieldPosition="0"/>
    </format>
    <format dxfId="3424">
      <pivotArea field="1" type="button" dataOnly="0" labelOnly="1" outline="0" axis="axisRow" fieldPosition="0"/>
    </format>
    <format dxfId="3423">
      <pivotArea dataOnly="0" labelOnly="1" fieldPosition="0">
        <references count="1">
          <reference field="1" count="0"/>
        </references>
      </pivotArea>
    </format>
    <format dxfId="3422">
      <pivotArea dataOnly="0" labelOnly="1" outline="0" fieldPosition="0">
        <references count="1">
          <reference field="4294967294" count="2">
            <x v="0"/>
            <x v="1"/>
          </reference>
        </references>
      </pivotArea>
    </format>
    <format dxfId="3421">
      <pivotArea type="all" dataOnly="0" outline="0" fieldPosition="0"/>
    </format>
    <format dxfId="3420">
      <pivotArea outline="0" collapsedLevelsAreSubtotals="1" fieldPosition="0"/>
    </format>
    <format dxfId="3419">
      <pivotArea field="1" type="button" dataOnly="0" labelOnly="1" outline="0" axis="axisRow" fieldPosition="0"/>
    </format>
    <format dxfId="3418">
      <pivotArea dataOnly="0" labelOnly="1" fieldPosition="0">
        <references count="1">
          <reference field="1" count="0"/>
        </references>
      </pivotArea>
    </format>
    <format dxfId="3417">
      <pivotArea dataOnly="0" labelOnly="1" outline="0" fieldPosition="0">
        <references count="1">
          <reference field="4294967294" count="2">
            <x v="0"/>
            <x v="1"/>
          </reference>
        </references>
      </pivotArea>
    </format>
    <format dxfId="3416">
      <pivotArea type="all" dataOnly="0" outline="0" fieldPosition="0"/>
    </format>
    <format dxfId="3415">
      <pivotArea outline="0" collapsedLevelsAreSubtotals="1" fieldPosition="0"/>
    </format>
    <format dxfId="3414">
      <pivotArea field="1" type="button" dataOnly="0" labelOnly="1" outline="0" axis="axisRow" fieldPosition="0"/>
    </format>
    <format dxfId="3413">
      <pivotArea dataOnly="0" labelOnly="1" fieldPosition="0">
        <references count="1">
          <reference field="1" count="0"/>
        </references>
      </pivotArea>
    </format>
    <format dxfId="3412">
      <pivotArea dataOnly="0" labelOnly="1" outline="0" fieldPosition="0">
        <references count="1">
          <reference field="4294967294" count="2">
            <x v="0"/>
            <x v="1"/>
          </reference>
        </references>
      </pivotArea>
    </format>
    <format dxfId="3411">
      <pivotArea type="all" dataOnly="0" outline="0" fieldPosition="0"/>
    </format>
    <format dxfId="3410">
      <pivotArea outline="0" collapsedLevelsAreSubtotals="1" fieldPosition="0"/>
    </format>
    <format dxfId="3409">
      <pivotArea field="1" type="button" dataOnly="0" labelOnly="1" outline="0" axis="axisRow" fieldPosition="0"/>
    </format>
    <format dxfId="3408">
      <pivotArea dataOnly="0" labelOnly="1" fieldPosition="0">
        <references count="1">
          <reference field="1" count="0"/>
        </references>
      </pivotArea>
    </format>
    <format dxfId="3407">
      <pivotArea dataOnly="0" labelOnly="1" outline="0" fieldPosition="0">
        <references count="1">
          <reference field="4294967294" count="2">
            <x v="0"/>
            <x v="1"/>
          </reference>
        </references>
      </pivotArea>
    </format>
    <format dxfId="3406">
      <pivotArea type="all" dataOnly="0" outline="0" fieldPosition="0"/>
    </format>
    <format dxfId="3405">
      <pivotArea outline="0" collapsedLevelsAreSubtotals="1" fieldPosition="0"/>
    </format>
    <format dxfId="3404">
      <pivotArea field="1" type="button" dataOnly="0" labelOnly="1" outline="0" axis="axisRow" fieldPosition="0"/>
    </format>
    <format dxfId="3403">
      <pivotArea dataOnly="0" labelOnly="1" fieldPosition="0">
        <references count="1">
          <reference field="1" count="0"/>
        </references>
      </pivotArea>
    </format>
    <format dxfId="3402">
      <pivotArea dataOnly="0" labelOnly="1" outline="0" fieldPosition="0">
        <references count="1">
          <reference field="4294967294" count="2">
            <x v="0"/>
            <x v="1"/>
          </reference>
        </references>
      </pivotArea>
    </format>
    <format dxfId="3401">
      <pivotArea outline="0" collapsedLevelsAreSubtotals="1" fieldPosition="0">
        <references count="1">
          <reference field="4294967294" count="1" selected="0">
            <x v="0"/>
          </reference>
        </references>
      </pivotArea>
    </format>
    <format dxfId="3400">
      <pivotArea field="1" type="button" dataOnly="0" labelOnly="1" outline="0" axis="axisRow" fieldPosition="0"/>
    </format>
    <format dxfId="3399">
      <pivotArea dataOnly="0" labelOnly="1" fieldPosition="0">
        <references count="1">
          <reference field="1" count="0"/>
        </references>
      </pivotArea>
    </format>
    <format dxfId="3398">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CBEA7BF-9838-4EDB-BDC7-D33EDA51703B}" name="Tableau croisé dynamique16" cacheId="3" applyNumberFormats="0" applyBorderFormats="0" applyFontFormats="0" applyPatternFormats="0" applyAlignmentFormats="0" applyWidthHeightFormats="1" dataCaption="Valeurs" updatedVersion="8" minRefreshableVersion="3" rowGrandTotals="0" colGrandTotals="0" itemPrintTitles="1" createdVersion="8" indent="0" outline="1" outlineData="1" multipleFieldFilters="0" rowHeaderCaption="Nombre de répétion" colHeaderCaption="Charge max">
  <location ref="A18:L22" firstHeaderRow="1" firstDataRow="2" firstDataCol="1" rowPageCount="1" colPageCount="1"/>
  <pivotFields count="21">
    <pivotField numFmtId="14"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t="default"/>
      </items>
    </pivotField>
    <pivotField name="SERIE" axis="axisRow" multipleItemSelectionAllowed="1" showAll="0">
      <items count="46">
        <item x="10"/>
        <item x="0"/>
        <item h="1" x="1"/>
        <item h="1" x="2"/>
        <item h="1" x="3"/>
        <item x="4"/>
        <item h="1" x="5"/>
        <item h="1" x="6"/>
        <item h="1" x="7"/>
        <item h="1" x="8"/>
        <item h="1" x="9"/>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t="default"/>
      </items>
    </pivotField>
    <pivotField showAll="0"/>
    <pivotField showAll="0"/>
    <pivotField showAll="0"/>
    <pivotField showAll="0"/>
    <pivotField showAll="0"/>
    <pivotField showAll="0"/>
    <pivotField showAll="0"/>
    <pivotField axis="axisCol" showAll="0">
      <items count="20">
        <item x="9"/>
        <item x="7"/>
        <item x="6"/>
        <item x="8"/>
        <item x="3"/>
        <item x="5"/>
        <item x="10"/>
        <item x="1"/>
        <item x="12"/>
        <item x="2"/>
        <item x="11"/>
        <item x="0"/>
        <item x="14"/>
        <item x="13"/>
        <item x="4"/>
        <item x="15"/>
        <item x="16"/>
        <item x="17"/>
        <item x="18"/>
        <item t="default"/>
      </items>
    </pivotField>
    <pivotField showAll="0"/>
    <pivotField dataField="1" showAll="0"/>
    <pivotField showAll="0"/>
    <pivotField showAll="0"/>
    <pivotField multipleItemSelectionAllowed="1" showAll="0">
      <items count="13">
        <item x="0"/>
        <item x="1"/>
        <item x="2"/>
        <item x="3"/>
        <item x="4"/>
        <item x="5"/>
        <item x="6"/>
        <item x="7"/>
        <item x="8"/>
        <item x="9"/>
        <item x="10"/>
        <item x="11"/>
        <item t="default"/>
      </items>
    </pivotField>
    <pivotField axis="axisPage" multipleItemSelectionAllowed="1" showAll="0">
      <items count="10">
        <item x="1"/>
        <item x="2"/>
        <item x="6"/>
        <item x="5"/>
        <item x="4"/>
        <item x="3"/>
        <item x="0"/>
        <item x="7"/>
        <item x="8"/>
        <item t="default"/>
      </items>
    </pivotField>
    <pivotField showAll="0"/>
    <pivotField showAll="0"/>
    <pivotField showAll="0"/>
    <pivotField showAll="0">
      <items count="15">
        <item x="0"/>
        <item x="1"/>
        <item x="2"/>
        <item x="3"/>
        <item x="4"/>
        <item x="5"/>
        <item x="6"/>
        <item x="7"/>
        <item x="8"/>
        <item x="9"/>
        <item x="10"/>
        <item x="11"/>
        <item x="12"/>
        <item x="13"/>
        <item t="default"/>
      </items>
    </pivotField>
    <pivotField showAll="0">
      <items count="5">
        <item x="0"/>
        <item x="1"/>
        <item x="2"/>
        <item x="3"/>
        <item t="default"/>
      </items>
    </pivotField>
  </pivotFields>
  <rowFields count="1">
    <field x="1"/>
  </rowFields>
  <rowItems count="3">
    <i>
      <x/>
    </i>
    <i>
      <x v="1"/>
    </i>
    <i>
      <x v="5"/>
    </i>
  </rowItems>
  <colFields count="1">
    <field x="9"/>
  </colFields>
  <colItems count="11">
    <i>
      <x/>
    </i>
    <i>
      <x v="1"/>
    </i>
    <i>
      <x v="2"/>
    </i>
    <i>
      <x v="3"/>
    </i>
    <i>
      <x v="4"/>
    </i>
    <i>
      <x v="5"/>
    </i>
    <i>
      <x v="6"/>
    </i>
    <i>
      <x v="7"/>
    </i>
    <i>
      <x v="9"/>
    </i>
    <i>
      <x v="11"/>
    </i>
    <i>
      <x v="12"/>
    </i>
  </colItems>
  <pageFields count="1">
    <pageField fld="15" hier="-1"/>
  </pageFields>
  <dataFields count="1">
    <dataField name="Max. de poids réel" fld="11" subtotal="max" baseField="1" baseItem="4"/>
  </dataFields>
  <formats count="77">
    <format dxfId="3522">
      <pivotArea type="all" dataOnly="0" outline="0" fieldPosition="0"/>
    </format>
    <format dxfId="3521">
      <pivotArea outline="0" collapsedLevelsAreSubtotals="1" fieldPosition="0"/>
    </format>
    <format dxfId="3520">
      <pivotArea type="origin" dataOnly="0" labelOnly="1" outline="0" fieldPosition="0"/>
    </format>
    <format dxfId="3519">
      <pivotArea field="9" type="button" dataOnly="0" labelOnly="1" outline="0" axis="axisCol" fieldPosition="0"/>
    </format>
    <format dxfId="3518">
      <pivotArea type="topRight" dataOnly="0" labelOnly="1" outline="0" fieldPosition="0"/>
    </format>
    <format dxfId="3517">
      <pivotArea field="1" type="button" dataOnly="0" labelOnly="1" outline="0" axis="axisRow" fieldPosition="0"/>
    </format>
    <format dxfId="3516">
      <pivotArea dataOnly="0" labelOnly="1" fieldPosition="0">
        <references count="1">
          <reference field="1" count="0"/>
        </references>
      </pivotArea>
    </format>
    <format dxfId="3515">
      <pivotArea dataOnly="0" labelOnly="1" fieldPosition="0">
        <references count="1">
          <reference field="9" count="1">
            <x v="11"/>
          </reference>
        </references>
      </pivotArea>
    </format>
    <format dxfId="3514">
      <pivotArea type="all" dataOnly="0" outline="0" fieldPosition="0"/>
    </format>
    <format dxfId="3513">
      <pivotArea outline="0" collapsedLevelsAreSubtotals="1" fieldPosition="0"/>
    </format>
    <format dxfId="3512">
      <pivotArea type="origin" dataOnly="0" labelOnly="1" outline="0" fieldPosition="0"/>
    </format>
    <format dxfId="3511">
      <pivotArea field="9" type="button" dataOnly="0" labelOnly="1" outline="0" axis="axisCol" fieldPosition="0"/>
    </format>
    <format dxfId="3510">
      <pivotArea type="topRight" dataOnly="0" labelOnly="1" outline="0" fieldPosition="0"/>
    </format>
    <format dxfId="3509">
      <pivotArea field="1" type="button" dataOnly="0" labelOnly="1" outline="0" axis="axisRow" fieldPosition="0"/>
    </format>
    <format dxfId="3508">
      <pivotArea dataOnly="0" labelOnly="1" fieldPosition="0">
        <references count="1">
          <reference field="1" count="0"/>
        </references>
      </pivotArea>
    </format>
    <format dxfId="3507">
      <pivotArea dataOnly="0" labelOnly="1" fieldPosition="0">
        <references count="1">
          <reference field="9" count="1">
            <x v="11"/>
          </reference>
        </references>
      </pivotArea>
    </format>
    <format dxfId="3506">
      <pivotArea type="all" dataOnly="0" outline="0" fieldPosition="0"/>
    </format>
    <format dxfId="3505">
      <pivotArea outline="0" collapsedLevelsAreSubtotals="1" fieldPosition="0"/>
    </format>
    <format dxfId="3504">
      <pivotArea type="origin" dataOnly="0" labelOnly="1" outline="0" fieldPosition="0"/>
    </format>
    <format dxfId="3503">
      <pivotArea field="9" type="button" dataOnly="0" labelOnly="1" outline="0" axis="axisCol" fieldPosition="0"/>
    </format>
    <format dxfId="3502">
      <pivotArea type="topRight" dataOnly="0" labelOnly="1" outline="0" fieldPosition="0"/>
    </format>
    <format dxfId="3501">
      <pivotArea field="1" type="button" dataOnly="0" labelOnly="1" outline="0" axis="axisRow" fieldPosition="0"/>
    </format>
    <format dxfId="3500">
      <pivotArea dataOnly="0" labelOnly="1" fieldPosition="0">
        <references count="1">
          <reference field="1" count="0"/>
        </references>
      </pivotArea>
    </format>
    <format dxfId="3499">
      <pivotArea dataOnly="0" labelOnly="1" fieldPosition="0">
        <references count="1">
          <reference field="9" count="1">
            <x v="11"/>
          </reference>
        </references>
      </pivotArea>
    </format>
    <format dxfId="3498">
      <pivotArea type="all" dataOnly="0" outline="0" fieldPosition="0"/>
    </format>
    <format dxfId="3497">
      <pivotArea outline="0" collapsedLevelsAreSubtotals="1" fieldPosition="0"/>
    </format>
    <format dxfId="3496">
      <pivotArea type="origin" dataOnly="0" labelOnly="1" outline="0" fieldPosition="0"/>
    </format>
    <format dxfId="3495">
      <pivotArea field="9" type="button" dataOnly="0" labelOnly="1" outline="0" axis="axisCol" fieldPosition="0"/>
    </format>
    <format dxfId="3494">
      <pivotArea type="topRight" dataOnly="0" labelOnly="1" outline="0" fieldPosition="0"/>
    </format>
    <format dxfId="3493">
      <pivotArea field="1" type="button" dataOnly="0" labelOnly="1" outline="0" axis="axisRow" fieldPosition="0"/>
    </format>
    <format dxfId="3492">
      <pivotArea dataOnly="0" labelOnly="1" fieldPosition="0">
        <references count="1">
          <reference field="1" count="0"/>
        </references>
      </pivotArea>
    </format>
    <format dxfId="3491">
      <pivotArea dataOnly="0" labelOnly="1" fieldPosition="0">
        <references count="1">
          <reference field="9" count="1">
            <x v="11"/>
          </reference>
        </references>
      </pivotArea>
    </format>
    <format dxfId="3490">
      <pivotArea type="all" dataOnly="0" outline="0" fieldPosition="0"/>
    </format>
    <format dxfId="3489">
      <pivotArea outline="0" collapsedLevelsAreSubtotals="1" fieldPosition="0"/>
    </format>
    <format dxfId="3488">
      <pivotArea type="origin" dataOnly="0" labelOnly="1" outline="0" fieldPosition="0"/>
    </format>
    <format dxfId="3487">
      <pivotArea field="9" type="button" dataOnly="0" labelOnly="1" outline="0" axis="axisCol" fieldPosition="0"/>
    </format>
    <format dxfId="3486">
      <pivotArea type="topRight" dataOnly="0" labelOnly="1" outline="0" fieldPosition="0"/>
    </format>
    <format dxfId="3485">
      <pivotArea field="1" type="button" dataOnly="0" labelOnly="1" outline="0" axis="axisRow" fieldPosition="0"/>
    </format>
    <format dxfId="3484">
      <pivotArea dataOnly="0" labelOnly="1" fieldPosition="0">
        <references count="1">
          <reference field="1" count="0"/>
        </references>
      </pivotArea>
    </format>
    <format dxfId="3483">
      <pivotArea dataOnly="0" labelOnly="1" fieldPosition="0">
        <references count="1">
          <reference field="9" count="1">
            <x v="11"/>
          </reference>
        </references>
      </pivotArea>
    </format>
    <format dxfId="3482">
      <pivotArea dataOnly="0" labelOnly="1" fieldPosition="0">
        <references count="1">
          <reference field="9" count="1">
            <x v="11"/>
          </reference>
        </references>
      </pivotArea>
    </format>
    <format dxfId="3481">
      <pivotArea type="all" dataOnly="0" outline="0" fieldPosition="0"/>
    </format>
    <format dxfId="3480">
      <pivotArea outline="0" collapsedLevelsAreSubtotals="1" fieldPosition="0"/>
    </format>
    <format dxfId="3479">
      <pivotArea type="origin" dataOnly="0" labelOnly="1" outline="0" fieldPosition="0"/>
    </format>
    <format dxfId="3478">
      <pivotArea field="9" type="button" dataOnly="0" labelOnly="1" outline="0" axis="axisCol" fieldPosition="0"/>
    </format>
    <format dxfId="3477">
      <pivotArea type="topRight" dataOnly="0" labelOnly="1" outline="0" fieldPosition="0"/>
    </format>
    <format dxfId="3476">
      <pivotArea field="1" type="button" dataOnly="0" labelOnly="1" outline="0" axis="axisRow" fieldPosition="0"/>
    </format>
    <format dxfId="3475">
      <pivotArea dataOnly="0" labelOnly="1" fieldPosition="0">
        <references count="1">
          <reference field="1" count="0"/>
        </references>
      </pivotArea>
    </format>
    <format dxfId="3474">
      <pivotArea dataOnly="0" labelOnly="1" fieldPosition="0">
        <references count="1">
          <reference field="9" count="1">
            <x v="11"/>
          </reference>
        </references>
      </pivotArea>
    </format>
    <format dxfId="3473">
      <pivotArea type="all" dataOnly="0" outline="0" fieldPosition="0"/>
    </format>
    <format dxfId="3472">
      <pivotArea outline="0" collapsedLevelsAreSubtotals="1" fieldPosition="0"/>
    </format>
    <format dxfId="3471">
      <pivotArea type="origin" dataOnly="0" labelOnly="1" outline="0" fieldPosition="0"/>
    </format>
    <format dxfId="3470">
      <pivotArea field="9" type="button" dataOnly="0" labelOnly="1" outline="0" axis="axisCol" fieldPosition="0"/>
    </format>
    <format dxfId="3469">
      <pivotArea type="topRight" dataOnly="0" labelOnly="1" outline="0" fieldPosition="0"/>
    </format>
    <format dxfId="3468">
      <pivotArea field="1" type="button" dataOnly="0" labelOnly="1" outline="0" axis="axisRow" fieldPosition="0"/>
    </format>
    <format dxfId="3467">
      <pivotArea dataOnly="0" labelOnly="1" fieldPosition="0">
        <references count="1">
          <reference field="1" count="0"/>
        </references>
      </pivotArea>
    </format>
    <format dxfId="3466">
      <pivotArea dataOnly="0" labelOnly="1" fieldPosition="0">
        <references count="1">
          <reference field="9" count="1">
            <x v="11"/>
          </reference>
        </references>
      </pivotArea>
    </format>
    <format dxfId="3465">
      <pivotArea field="1" type="button" dataOnly="0" labelOnly="1" outline="0" axis="axisRow" fieldPosition="0"/>
    </format>
    <format dxfId="3464">
      <pivotArea dataOnly="0" labelOnly="1" fieldPosition="0">
        <references count="1">
          <reference field="9" count="1">
            <x v="11"/>
          </reference>
        </references>
      </pivotArea>
    </format>
    <format dxfId="3463">
      <pivotArea field="9" type="button" dataOnly="0" labelOnly="1" outline="0" axis="axisCol" fieldPosition="0"/>
    </format>
    <format dxfId="3462">
      <pivotArea field="9" type="button" dataOnly="0" labelOnly="1" outline="0" axis="axisCol" fieldPosition="0"/>
    </format>
    <format dxfId="3461">
      <pivotArea type="all" dataOnly="0" outline="0" fieldPosition="0"/>
    </format>
    <format dxfId="3460">
      <pivotArea outline="0" collapsedLevelsAreSubtotals="1" fieldPosition="0"/>
    </format>
    <format dxfId="3459">
      <pivotArea type="origin" dataOnly="0" labelOnly="1" outline="0" fieldPosition="0"/>
    </format>
    <format dxfId="3458">
      <pivotArea field="9" type="button" dataOnly="0" labelOnly="1" outline="0" axis="axisCol" fieldPosition="0"/>
    </format>
    <format dxfId="3457">
      <pivotArea type="topRight" dataOnly="0" labelOnly="1" outline="0" fieldPosition="0"/>
    </format>
    <format dxfId="3456">
      <pivotArea field="1" type="button" dataOnly="0" labelOnly="1" outline="0" axis="axisRow" fieldPosition="0"/>
    </format>
    <format dxfId="3455">
      <pivotArea dataOnly="0" labelOnly="1" fieldPosition="0">
        <references count="1">
          <reference field="1" count="0"/>
        </references>
      </pivotArea>
    </format>
    <format dxfId="3454">
      <pivotArea dataOnly="0" labelOnly="1" fieldPosition="0">
        <references count="1">
          <reference field="9" count="1">
            <x v="11"/>
          </reference>
        </references>
      </pivotArea>
    </format>
    <format dxfId="3453">
      <pivotArea type="all" dataOnly="0" outline="0" fieldPosition="0"/>
    </format>
    <format dxfId="3452">
      <pivotArea outline="0" collapsedLevelsAreSubtotals="1" fieldPosition="0"/>
    </format>
    <format dxfId="3451">
      <pivotArea type="origin" dataOnly="0" labelOnly="1" outline="0" fieldPosition="0"/>
    </format>
    <format dxfId="3450">
      <pivotArea field="9" type="button" dataOnly="0" labelOnly="1" outline="0" axis="axisCol" fieldPosition="0"/>
    </format>
    <format dxfId="3449">
      <pivotArea type="topRight" dataOnly="0" labelOnly="1" outline="0" fieldPosition="0"/>
    </format>
    <format dxfId="3448">
      <pivotArea field="1" type="button" dataOnly="0" labelOnly="1" outline="0" axis="axisRow" fieldPosition="0"/>
    </format>
    <format dxfId="3447">
      <pivotArea dataOnly="0" labelOnly="1" fieldPosition="0">
        <references count="1">
          <reference field="1" count="0"/>
        </references>
      </pivotArea>
    </format>
    <format dxfId="3446">
      <pivotArea dataOnly="0" labelOnly="1" fieldPosition="0">
        <references count="1">
          <reference field="9" count="10">
            <x v="0"/>
            <x v="1"/>
            <x v="2"/>
            <x v="3"/>
            <x v="4"/>
            <x v="5"/>
            <x v="6"/>
            <x v="7"/>
            <x v="9"/>
            <x v="11"/>
          </reference>
        </references>
      </pivotArea>
    </format>
  </formats>
  <pivotTableStyleInfo name="PivotStyleLight15"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FC7A923-1543-4340-ABF2-756578AF2287}" name="Tableau croisé dynamique1" cacheId="4"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location ref="AF3:AZ50" firstHeaderRow="1" firstDataRow="2" firstDataCol="1" rowPageCount="1" colPageCount="1"/>
  <pivotFields count="21">
    <pivotField numFmtId="14"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t="default"/>
      </items>
    </pivotField>
    <pivotField axis="axisRow"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showAll="0"/>
    <pivotField showAll="0"/>
    <pivotField showAll="0"/>
    <pivotField showAll="0"/>
    <pivotField axis="axisCol" showAll="0">
      <items count="20">
        <item x="0"/>
        <item x="1"/>
        <item x="2"/>
        <item x="3"/>
        <item x="4"/>
        <item x="5"/>
        <item x="6"/>
        <item x="7"/>
        <item x="8"/>
        <item x="9"/>
        <item x="10"/>
        <item x="11"/>
        <item x="12"/>
        <item x="13"/>
        <item x="14"/>
        <item x="15"/>
        <item x="16"/>
        <item x="17"/>
        <item x="18"/>
        <item t="default"/>
      </items>
    </pivotField>
    <pivotField showAll="0"/>
    <pivotField dataField="1" showAll="0"/>
    <pivotField showAll="0"/>
    <pivotField showAll="0"/>
    <pivotField axis="axisPage" multipleItemSelectionAllowed="1" showAll="0">
      <items count="13">
        <item x="0"/>
        <item x="1"/>
        <item x="2"/>
        <item x="3"/>
        <item x="4"/>
        <item x="5"/>
        <item x="6"/>
        <item x="7"/>
        <item x="8"/>
        <item x="9"/>
        <item x="10"/>
        <item x="11"/>
        <item t="default"/>
      </items>
    </pivotField>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5">
        <item x="0"/>
        <item x="1"/>
        <item x="2"/>
        <item x="3"/>
        <item t="default"/>
      </items>
    </pivotField>
  </pivotFields>
  <rowFields count="1">
    <field x="1"/>
  </rowFields>
  <rowItems count="4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t="grand">
      <x/>
    </i>
  </rowItems>
  <colFields count="1">
    <field x="9"/>
  </colFields>
  <colItems count="20">
    <i>
      <x/>
    </i>
    <i>
      <x v="1"/>
    </i>
    <i>
      <x v="2"/>
    </i>
    <i>
      <x v="3"/>
    </i>
    <i>
      <x v="4"/>
    </i>
    <i>
      <x v="5"/>
    </i>
    <i>
      <x v="6"/>
    </i>
    <i>
      <x v="7"/>
    </i>
    <i>
      <x v="8"/>
    </i>
    <i>
      <x v="9"/>
    </i>
    <i>
      <x v="10"/>
    </i>
    <i>
      <x v="11"/>
    </i>
    <i>
      <x v="12"/>
    </i>
    <i>
      <x v="13"/>
    </i>
    <i>
      <x v="14"/>
    </i>
    <i>
      <x v="15"/>
    </i>
    <i>
      <x v="16"/>
    </i>
    <i>
      <x v="17"/>
    </i>
    <i>
      <x v="18"/>
    </i>
    <i t="grand">
      <x/>
    </i>
  </colItems>
  <pageFields count="1">
    <pageField fld="14" hier="-1"/>
  </pageFields>
  <dataFields count="1">
    <dataField name="Max. de poids réel" fld="11" subtotal="max" baseField="1" baseItem="4"/>
  </dataFields>
  <formats count="9">
    <format dxfId="3531">
      <pivotArea type="all" dataOnly="0" outline="0" fieldPosition="0"/>
    </format>
    <format dxfId="3530">
      <pivotArea outline="0" collapsedLevelsAreSubtotals="1" fieldPosition="0"/>
    </format>
    <format dxfId="3529">
      <pivotArea type="origin" dataOnly="0" labelOnly="1" outline="0" fieldPosition="0"/>
    </format>
    <format dxfId="3528">
      <pivotArea field="9" type="button" dataOnly="0" labelOnly="1" outline="0" axis="axisCol" fieldPosition="0"/>
    </format>
    <format dxfId="3527">
      <pivotArea type="topRight" dataOnly="0" labelOnly="1" outline="0" fieldPosition="0"/>
    </format>
    <format dxfId="3526">
      <pivotArea field="1" type="button" dataOnly="0" labelOnly="1" outline="0" axis="axisRow" fieldPosition="0"/>
    </format>
    <format dxfId="3525">
      <pivotArea dataOnly="0" labelOnly="1" fieldPosition="0">
        <references count="1">
          <reference field="1" count="0"/>
        </references>
      </pivotArea>
    </format>
    <format dxfId="3524">
      <pivotArea dataOnly="0" labelOnly="1" grandRow="1" outline="0" fieldPosition="0"/>
    </format>
    <format dxfId="3523">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Block" xr10:uid="{AC8FDCED-2C20-4651-987B-DC8FB1A22209}" sourceName="Block">
  <pivotTables>
    <pivotTable tabId="106" name="Tableau croisé dynamique1"/>
  </pivotTables>
  <data>
    <tabular pivotCacheId="396053037">
      <items count="12">
        <i x="0" s="1"/>
        <i x="1" s="1"/>
        <i x="2" s="1"/>
        <i x="3" s="1"/>
        <i x="4" s="1"/>
        <i x="5" s="1"/>
        <i x="6" s="1"/>
        <i x="7" s="1"/>
        <i x="8" s="1"/>
        <i x="9" s="1"/>
        <i x="10" s="1"/>
        <i x="1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Block1" xr10:uid="{415C7360-BF16-4D99-88C7-EA0CC6594A4A}" sourceName="Block">
  <pivotTables>
    <pivotTable tabId="106" name="Tableau croisé dynamique6"/>
  </pivotTables>
  <data>
    <tabular pivotCacheId="1807890816">
      <items count="12">
        <i x="0" s="1"/>
        <i x="1" s="1"/>
        <i x="2" s="1"/>
        <i x="3" s="1"/>
        <i x="4" s="1"/>
        <i x="5" s="1"/>
        <i x="6" s="1"/>
        <i x="7" s="1"/>
        <i x="8" s="1"/>
        <i x="9" s="1"/>
        <i x="10" s="1"/>
        <i x="1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Block4" xr10:uid="{D4F966C9-A836-4993-86D1-18CE9E039F32}" sourceName="Block">
  <pivotTables>
    <pivotTable tabId="106" name="Tableau croisé dynamique16"/>
  </pivotTables>
  <data>
    <tabular pivotCacheId="182345811">
      <items count="12">
        <i x="0" s="1"/>
        <i x="1" s="1"/>
        <i x="2" s="1"/>
        <i x="3" s="1"/>
        <i x="4" s="1"/>
        <i x="5" s="1"/>
        <i x="6" s="1"/>
        <i x="7" s="1"/>
        <i x="8" s="1"/>
        <i x="9" s="1"/>
        <i x="10" s="1"/>
        <i x="1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Mois__DATE1" xr10:uid="{22ED9B94-5073-4255-95AA-5E2D236EB71A}" sourceName="Mois (DATE)">
  <pivotTables>
    <pivotTable tabId="106" name="Tableau croisé dynamique6"/>
  </pivotTables>
  <data>
    <tabular pivotCacheId="1807890816">
      <items count="14">
        <i x="1" s="1"/>
        <i x="2" s="1"/>
        <i x="3" s="1"/>
        <i x="4" s="1"/>
        <i x="5" s="1"/>
        <i x="6" s="1"/>
        <i x="7" s="1"/>
        <i x="8" s="1"/>
        <i x="9" s="1"/>
        <i x="10" s="1"/>
        <i x="11" s="1"/>
        <i x="12" s="1"/>
        <i x="0" s="1" nd="1"/>
        <i x="13"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Mois__DATE4" xr10:uid="{7D6F9F11-4371-4499-9DF5-BDF4D6F0EB47}" sourceName="Mois (DATE)">
  <pivotTables>
    <pivotTable tabId="106" name="Tableau croisé dynamique16"/>
  </pivotTables>
  <data>
    <tabular pivotCacheId="182345811">
      <items count="14">
        <i x="1" s="1"/>
        <i x="2" s="1"/>
        <i x="3" s="1"/>
        <i x="4" s="1"/>
        <i x="5" s="1"/>
        <i x="6" s="1"/>
        <i x="7" s="1"/>
        <i x="8" s="1"/>
        <i x="9" s="1"/>
        <i x="10" s="1"/>
        <i x="11" s="1"/>
        <i x="12" s="1"/>
        <i x="0" s="1" nd="1"/>
        <i x="13"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Années__DATE3" xr10:uid="{33251119-C3BD-4CCF-8CE7-4252BF43DBB8}" sourceName="Années (DATE)">
  <pivotTables>
    <pivotTable tabId="106" name="Tableau croisé dynamique16"/>
  </pivotTables>
  <data>
    <tabular pivotCacheId="182345811">
      <items count="4">
        <i x="1" s="1"/>
        <i x="2" s="1"/>
        <i x="0" s="1" nd="1"/>
        <i x="3"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Années__DATE4" xr10:uid="{4A3664D9-D1FB-466F-85AD-9F07768CD2D2}" sourceName="Années (DATE)">
  <pivotTables>
    <pivotTable tabId="106" name="Tableau croisé dynamique6"/>
  </pivotTables>
  <data>
    <tabular pivotCacheId="1807890816">
      <items count="4">
        <i x="1" s="1"/>
        <i x="2" s="1"/>
        <i x="0" s="1" nd="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Années__DATE" xr10:uid="{335476C5-0F05-401C-9CDF-59B8A1E76797}" sourceName="Années (DATE)">
  <pivotTables>
    <pivotTable tabId="106" name="Tableau croisé dynamique1"/>
  </pivotTables>
  <data>
    <tabular pivotCacheId="396053037">
      <items count="4">
        <i x="1" s="1"/>
        <i x="2" s="1"/>
        <i x="0" s="1" nd="1"/>
        <i x="3"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Mois__DATE" xr10:uid="{705D1A4C-D1AB-4FEB-BF09-D55F84C516F4}" sourceName="Mois (DATE)">
  <pivotTables>
    <pivotTable tabId="106" name="Tableau croisé dynamique1"/>
  </pivotTables>
  <data>
    <tabular pivotCacheId="396053037">
      <items count="14">
        <i x="1" s="1"/>
        <i x="2" s="1"/>
        <i x="3" s="1"/>
        <i x="4" s="1"/>
        <i x="5" s="1"/>
        <i x="6" s="1"/>
        <i x="7" s="1"/>
        <i x="8" s="1"/>
        <i x="9" s="1"/>
        <i x="10" s="1"/>
        <i x="11" s="1"/>
        <i x="12" s="1"/>
        <i x="0"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lock" xr10:uid="{0D935947-4C26-48BA-B7CA-F75F776C00A5}" cache="Segment_Block" caption="Filtre block RM" startItem="5" style="SlicerStyleOther1" rowHeight="241300"/>
  <slicer name="Block 1" xr10:uid="{E2A8DC6E-23A6-4B20-AF67-F2B086499881}" cache="Segment_Block1" caption="Filtre block Série et Rép COMP" style="SlicerStyleLight2" rowHeight="241300"/>
  <slicer name="Block 4" xr10:uid="{A80B39E4-8CA1-4231-A2BD-9647BCF0F9D0}" cache="Segment_Block4" caption="Filtre block Max charge" startItem="4" style="SlicerStyleLight4" rowHeight="241300"/>
  <slicer name="Mois (DATE) 1" xr10:uid="{5D7FEC4B-BDBD-4C2B-A8F4-C11CBDABDDFB}" cache="Segment_Mois__DATE1" caption="Mois (DATE)" startItem="1" style="SlicerStyleLight2" rowHeight="241300"/>
  <slicer name="Mois (DATE) 4" xr10:uid="{7084F0E9-5BB8-4F23-BE32-C7965A8BB25C}" cache="Segment_Mois__DATE4" caption="Mois (DATE)" style="SlicerStyleLight4" rowHeight="241300"/>
  <slicer name="Années (DATE) 3" xr10:uid="{E1E060A3-A7F6-4B34-9993-CE0AE78FA7E4}" cache="Segment_Années__DATE3" caption="Années (DATE)" style="SlicerStyleLight4" rowHeight="241300"/>
  <slicer name="Années (DATE) 4" xr10:uid="{B08920C3-6044-44BD-B7E0-F36AE76434D8}" cache="Segment_Années__DATE4" caption="Années (DATE)" style="SlicerStyleLight2" rowHeight="241300"/>
  <slicer name="Années (DATE)" xr10:uid="{9965767A-BFF5-486E-8A27-9C363F41F7FD}" cache="Segment_Années__DATE" caption="Années (DATE)" style="SlicerStyleOther1" rowHeight="241300"/>
  <slicer name="Mois (DATE)" xr10:uid="{D546D7E6-78E9-44E4-9739-D88523754C7D}" cache="Segment_Mois__DATE" caption="Mois (DATE)" style="SlicerStyleOther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167A7E7-C251-4542-A234-F9D4CAF9E2E9}" name="Tableau4" displayName="Tableau4" ref="C1:D300" totalsRowShown="0" tableBorderDxfId="3533">
  <autoFilter ref="C1:D300" xr:uid="{6167A7E7-C251-4542-A234-F9D4CAF9E2E9}"/>
  <tableColumns count="2">
    <tableColumn id="1" xr3:uid="{25D96500-C7C1-4D99-83F9-780F3AE1290A}" name="Catégories exercices"/>
    <tableColumn id="2" xr3:uid="{3E2D8919-DD3C-4ED7-AB47-CA166068733B}" name="Liste exercices" dataDxfId="35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E3F58DA-8065-4E5A-958B-C6E06A23AA6A}" name="Tableau427172941536577891133653773924014134254284374464554674764854945065335425455545576776836896806866926956986286899258225186" displayName="Tableau427172941536577891133653773924014134254284374464554674764854945065335425455545576776836896806866926956986286899258225186" ref="B6:G55" totalsRowShown="0" headerRowDxfId="3218" dataDxfId="3217">
  <tableColumns count="6">
    <tableColumn id="1" xr3:uid="{6C15461C-CCA5-448F-863E-080BD180C94F}" name="Exercices" dataDxfId="3216"/>
    <tableColumn id="2" xr3:uid="{BD1C7EDA-52AD-4DB2-B888-B8F48151D50A}" name="Répétition" dataDxfId="3215">
      <calculatedColumnFormula>R7</calculatedColumnFormula>
    </tableColumn>
    <tableColumn id="3" xr3:uid="{0C5BF066-72D3-490A-A314-2B6F113CFAF3}" name="poids" dataDxfId="3214">
      <calculatedColumnFormula>T7</calculatedColumnFormula>
    </tableColumn>
    <tableColumn id="4" xr3:uid="{7CAC58ED-9617-4C9F-B8B4-675E3ACF32EF}" name="récup (s)" dataDxfId="3213">
      <calculatedColumnFormula>V7</calculatedColumnFormula>
    </tableColumn>
    <tableColumn id="5" xr3:uid="{BFD2A021-37B2-4C8E-8D88-AAE889356AB9}" name="RPE" dataDxfId="3212">
      <calculatedColumnFormula>P7</calculatedColumnFormula>
    </tableColumn>
    <tableColumn id="6" xr3:uid="{61BAF660-6FF3-45D8-934F-9DB8DA70E4D5}" name="TONNAGE" dataDxfId="3211">
      <calculatedColumnFormula array="1">IF(OR($B7="",$C7=0,$D7=0),"",IF(AND($B7=$B8,$A7=$A8),"",IFERROR(
SUMPRODUCT(($B$7:$B$55=$B7)*($A$7:$A$55=$A7)*($C$7:$C$55)*($D$7:$D$55)),
"")))</calculatedColumnFormula>
    </tableColumn>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9B0BBBE-5D8A-4134-9883-CB8F38F74C60}" name="Tableau4639183042546678901143663783934024144264294384474564684774864955075345435465555586786846906816876936966996387909369326197" displayName="Tableau4639183042546678901143663783934024144264294384474564684774864955075345435465555586786846906816876936966996387909369326197" ref="K6:O55" totalsRowShown="0" headerRowDxfId="3210" dataDxfId="3209" tableBorderDxfId="3208">
  <tableColumns count="5">
    <tableColumn id="1" xr3:uid="{6C1FD7D7-13F6-4FA0-B722-BE3568F70F47}" name="Excentrique" dataDxfId="3207"/>
    <tableColumn id="2" xr3:uid="{710C1AC3-2A1D-4FC6-9067-0CAE8CB2725D}" name="transition E/C" dataDxfId="3206"/>
    <tableColumn id="3" xr3:uid="{7047E5E4-7F5C-4282-9277-234C6A4F8EE1}" name="Concentrique" dataDxfId="3205"/>
    <tableColumn id="4" xr3:uid="{4B02CEAC-CCC1-4040-8BB8-21E1D34336D5}" name="Transition C/E" dataDxfId="3204"/>
    <tableColumn id="5" xr3:uid="{E7AC63CA-2900-4E8D-A648-E345DA4E6BB7}" name="Configurator" dataDxfId="3203"/>
  </tableColumns>
  <tableStyleInfo name="TableStyleMedium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DDF00CF-B787-4F23-B986-BBC0927DA823}" name="Tableau46841019314355677991115367379394403415427430439448457469478487496508535544547556559679685691682688694697700648891947104272011" displayName="Tableau46841019314355677991115367379394403415427430439448457469478487496508535544547556559679685691682688694697700648891947104272011" ref="P6:Y55" totalsRowShown="0" headerRowDxfId="3202" dataDxfId="3201">
  <tableColumns count="10">
    <tableColumn id="1" xr3:uid="{7963CBF1-13BF-44CF-9566-E87E22D03195}" name="RPE attendu" dataDxfId="3200"/>
    <tableColumn id="2" xr3:uid="{3097E56F-4B4A-4BB2-A847-45D6B415412B}" name="RPE réel" dataDxfId="3199">
      <calculatedColumnFormula>F7</calculatedColumnFormula>
    </tableColumn>
    <tableColumn id="3" xr3:uid="{1AC27F83-4076-4EF2-AA1A-FD5420457578}" name=" Répétition attendu" dataDxfId="3198"/>
    <tableColumn id="4" xr3:uid="{34CACD4F-413D-429E-865E-14AD76F4C1B6}" name=" Répétition réel" dataDxfId="3197">
      <calculatedColumnFormula>C7</calculatedColumnFormula>
    </tableColumn>
    <tableColumn id="6" xr3:uid="{9285279C-AC1E-4B5B-BC12-8920710C96AC}" name="poids attendu" dataDxfId="3196"/>
    <tableColumn id="7" xr3:uid="{65149EAB-0EB6-45DC-9038-9ED820BBDCB0}" name="poids réel" dataDxfId="3195">
      <calculatedColumnFormula>D7</calculatedColumnFormula>
    </tableColumn>
    <tableColumn id="8" xr3:uid="{F2C448EA-9705-49C7-B9A2-2376DD1F8630}" name="récup attendu" dataDxfId="3194"/>
    <tableColumn id="9" xr3:uid="{8AAE8C82-DFE8-463B-9FDC-9E7DE90D10B5}" name="récup réel" dataDxfId="3193">
      <calculatedColumnFormula>E7</calculatedColumnFormula>
    </tableColumn>
    <tableColumn id="10" xr3:uid="{A98B8246-5143-4963-9843-B472502551EC}" name="%1RM attendu" dataDxfId="3192">
      <calculatedColumnFormula>IF(B7="SQUAT Comp",T7/$J$1,
IF(B7="BENCH Comp",T7/$J$2,
IF(B7="DEADLIFT Comp",T7/$J$3,
IF(B7="Snatch",T7/$M$1,
IF(B7="Clean and Jerk",T7/$M$2,
IF(B7="MUSCLE UP",T7/$M$3,
IF(B7="PULL UP",T7/$M$4,
IF(B7="DIPS sur station",T7/$M$5,
""))))))))</calculatedColumnFormula>
    </tableColumn>
    <tableColumn id="11" xr3:uid="{63661DA4-9CDC-406C-83A5-35A60F2FC33F}" name="%1RM réel" dataDxfId="3191">
      <calculatedColumnFormula>IF(B7="SQUAT Comp",T7/$J$1,
IF(B7="BENCH Comp",T7/$J$2,
IF(B7="DEADLIFT Comp",T7/$J$3,
IF(B7="Snatch",T7/$M$1,
IF(B7="Clean and Jerk",T7/$M$2,
IF(B7="MUSCLE UP",T7/$M$3,
IF(B7="PULL UP",T7/$M$4,
IF(B7="DIPS sur station",T7/$M$5,
""))))))))</calculatedColumnFormula>
    </tableColumn>
  </tableColumns>
  <tableStyleInfo name="TableStyleLight1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0A43572-7A8F-40BD-8B40-6F2822529EA4}" name="Tableau427172941536577891133653773924014134254284374464554674764854945065335425455545576776836896806866926956986286899258" displayName="Tableau427172941536577891133653773924014134254284374464554674764854945065335425455545576776836896806866926956986286899258" ref="B6:F55" totalsRowShown="0" headerRowDxfId="3115" dataDxfId="3114">
  <tableColumns count="5">
    <tableColumn id="1" xr3:uid="{5E08AEEE-2CE8-4B36-8194-0704E4734B9B}" name="Exercices" dataDxfId="3113"/>
    <tableColumn id="2" xr3:uid="{A68AE142-D1F7-424A-9C59-C13CEFA93FEF}" name="Répétition" dataDxfId="3112">
      <calculatedColumnFormula>R7</calculatedColumnFormula>
    </tableColumn>
    <tableColumn id="3" xr3:uid="{5F296DDF-596A-418D-B188-F16A1D391CCA}" name="poids" dataDxfId="3111">
      <calculatedColumnFormula>T7</calculatedColumnFormula>
    </tableColumn>
    <tableColumn id="4" xr3:uid="{8E120064-3525-4832-A19F-92A55C75F1AB}" name="récup (s)" dataDxfId="3110">
      <calculatedColumnFormula>V7</calculatedColumnFormula>
    </tableColumn>
    <tableColumn id="5" xr3:uid="{FD900A98-E017-47D8-8542-A6B98F4A74B3}" name="RPE" dataDxfId="3109">
      <calculatedColumnFormula>P7</calculatedColumnFormula>
    </tableColumn>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D03CDE1-C70B-448B-8620-3AB30C39360A}" name="Tableau4639183042546678901143663783934024144264294384474564684774864955075345435465555586786846906816876936966996387909369" displayName="Tableau4639183042546678901143663783934024144264294384474564684774864955075345435465555586786846906816876936966996387909369" ref="K6:O55" totalsRowShown="0" headerRowDxfId="3108" dataDxfId="3107" tableBorderDxfId="3106">
  <tableColumns count="5">
    <tableColumn id="1" xr3:uid="{84CD9F5A-78A8-4117-A776-EF9E81BDAA5F}" name="Excentrique" dataDxfId="3105"/>
    <tableColumn id="2" xr3:uid="{29D0C504-B165-4D05-A1F2-FA90E82A3971}" name="transition E/C" dataDxfId="3104"/>
    <tableColumn id="3" xr3:uid="{C0A521FB-C2A6-48CB-B874-8A2AC9891EC6}" name="Concentrique" dataDxfId="3103"/>
    <tableColumn id="4" xr3:uid="{33931885-71CA-4D87-ACB0-395422EA412A}" name="Transition C/E" dataDxfId="3102"/>
    <tableColumn id="5" xr3:uid="{670C4027-B1B3-47F6-A73B-19A4E6112A87}" name="Configurator" dataDxfId="3101"/>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986BC50-9ED0-47B1-BBD4-08504753A769}" name="Tableau4684101931435567799111536737939440341542743043944845746947848749650853554454755655967968569168268869469770064889194710" displayName="Tableau4684101931435567799111536737939440341542743043944845746947848749650853554454755655967968569168268869469770064889194710" ref="P6:Y55" totalsRowShown="0" headerRowDxfId="3100" dataDxfId="3099">
  <tableColumns count="10">
    <tableColumn id="1" xr3:uid="{C038CACB-73A2-42FB-8633-38E603DAAE5A}" name="RPE attendu" dataDxfId="3098"/>
    <tableColumn id="2" xr3:uid="{72DC007C-75A2-4964-8628-CC75841EBF87}" name="RPE réel" dataDxfId="3097">
      <calculatedColumnFormula>F7</calculatedColumnFormula>
    </tableColumn>
    <tableColumn id="3" xr3:uid="{B5D13088-9931-45A2-BC06-363DC57A40D9}" name=" Répétition attendu" dataDxfId="3096"/>
    <tableColumn id="4" xr3:uid="{5FA2DFD5-E71E-4CC0-8EB6-781F706BA30B}" name=" Répétition réel" dataDxfId="3095">
      <calculatedColumnFormula>C7</calculatedColumnFormula>
    </tableColumn>
    <tableColumn id="6" xr3:uid="{5EF44628-FE36-4C6A-A682-2E915A610ADC}" name="poids attendu" dataDxfId="3094"/>
    <tableColumn id="7" xr3:uid="{9DDF0A6D-9397-4F19-ADDF-49715F699A5F}" name="poids réel" dataDxfId="3093">
      <calculatedColumnFormula>D7</calculatedColumnFormula>
    </tableColumn>
    <tableColumn id="8" xr3:uid="{ED868CD5-3D73-499E-A8EC-62416A5583E3}" name="récup attendu" dataDxfId="3092"/>
    <tableColumn id="9" xr3:uid="{FEA9FA60-1CB1-4BFA-B565-7FF9233DFBE6}" name="récup réel" dataDxfId="3091">
      <calculatedColumnFormula>E7</calculatedColumnFormula>
    </tableColumn>
    <tableColumn id="10" xr3:uid="{7E9440EB-5730-4C63-9C3D-7B3E1587CD0E}" name="%1RM attendu" dataDxfId="3090">
      <calculatedColumnFormula>IF(B7="DEADLIFT Comp",T7/$M$3,IF(B7="SQUAT Comp",T7/$M$1,IF(B7="BENCH Comp",T7/$M$2,IF(B7="PULL UP",T7/$M$4,IF(B7="DIPS sur station",T7/$M$5,"")))))</calculatedColumnFormula>
    </tableColumn>
    <tableColumn id="11" xr3:uid="{E1FCE845-1EC2-4DC0-A5B4-1281F20B95C3}" name="%1RM réel" dataDxfId="3089">
      <calculatedColumnFormula>IF(B7="DEADLIFT Comp",U7/$M$3,IF(B7="SQUAT Comp",U7/$M$1,IF(B7="BENCH Comp",U7/$M$2,IF(B7="PULL UP",U7/$M$4,IF(B7="DIPS sur station",U7/$M$5,"")))))</calculatedColumnFormula>
    </tableColumn>
  </tableColumns>
  <tableStyleInfo name="TableStyleLight1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D2B99-168E-4CE8-B327-FD20579FF3B2}" name="Tableau4271729415365778911336537739240141342542843744645546747648549450653354254555455767768368968068669269569862868992582251862" displayName="Tableau4271729415365778911336537739240141342542843744645546747648549450653354254555455767768368968068669269569862868992582251862" ref="B6:G55" totalsRowShown="0" headerRowDxfId="2911" dataDxfId="2910">
  <tableColumns count="6">
    <tableColumn id="1" xr3:uid="{6D5CC435-16E6-45B5-A41F-6FEF5259105A}" name="Exercices" dataDxfId="2909"/>
    <tableColumn id="2" xr3:uid="{47384536-1ED8-4514-A4A2-C9141A98DC77}" name="Répétition" dataDxfId="2908">
      <calculatedColumnFormula>R7</calculatedColumnFormula>
    </tableColumn>
    <tableColumn id="3" xr3:uid="{1661BF13-6552-4C87-89B3-5C8B01323596}" name="poids" dataDxfId="2907">
      <calculatedColumnFormula>T7</calculatedColumnFormula>
    </tableColumn>
    <tableColumn id="4" xr3:uid="{3EBCAD56-4891-4AD9-9418-250BEC97CA93}" name="récup (s)" dataDxfId="2906">
      <calculatedColumnFormula>V7</calculatedColumnFormula>
    </tableColumn>
    <tableColumn id="5" xr3:uid="{EDF3CB9E-8B09-447D-B149-831C315FD6ED}" name="RPE" dataDxfId="2905">
      <calculatedColumnFormula>P7</calculatedColumnFormula>
    </tableColumn>
    <tableColumn id="6" xr3:uid="{6522EEE8-B12A-4512-93D7-63F0EBCD74FC}" name="TONNAGE" dataDxfId="2904">
      <calculatedColumnFormula array="1">IF(OR($B7="",$C7=0,$D7=0),"",IF(AND($B7=$B8,$A7=$A8),"",IFERROR(
SUMPRODUCT(($B$7:$B$55=$B7)*($A$7:$A$55=$A7)*($C$7:$C$55)*($D$7:$D$55)),
"")))</calculatedColumnFormula>
    </tableColumn>
  </tableColumns>
  <tableStyleInfo name="TableStyleMedium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4595EF1-018E-40F4-8AAC-FA0334FFFC1A}" name="Tableau46391830425466789011436637839340241442642943844745646847748649550753454354655555867868469068168769369669963879093693261973" displayName="Tableau46391830425466789011436637839340241442642943844745646847748649550753454354655555867868469068168769369669963879093693261973" ref="K6:O55" totalsRowShown="0" headerRowDxfId="2903" dataDxfId="2902" tableBorderDxfId="2901">
  <tableColumns count="5">
    <tableColumn id="1" xr3:uid="{B6A80973-89A6-4051-AEFD-77DA8CBD2311}" name="Excentrique" dataDxfId="2900"/>
    <tableColumn id="2" xr3:uid="{CA3DD5E3-EF5F-4FB4-BB6B-6CFEBBCD614E}" name="transition E/C" dataDxfId="2899"/>
    <tableColumn id="3" xr3:uid="{8767AF0F-A953-4E50-9237-30041F5638B5}" name="Concentrique" dataDxfId="2898"/>
    <tableColumn id="4" xr3:uid="{9E0204C9-B0CE-4F30-83DB-447226568854}" name="Transition C/E" dataDxfId="2897"/>
    <tableColumn id="5" xr3:uid="{591A2A73-8405-43BA-96A2-41D493A2BE70}" name="Configurator" dataDxfId="2896"/>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177F2DF-2156-44D2-9D75-7BF91C544E70}" name="Tableau468410193143556779911153673793944034154274304394484574694784874965085355445475565596796856916826886946977006488919471042720114" displayName="Tableau468410193143556779911153673793944034154274304394484574694784874965085355445475565596796856916826886946977006488919471042720114" ref="P6:Y55" totalsRowShown="0" headerRowDxfId="2895" dataDxfId="2894">
  <tableColumns count="10">
    <tableColumn id="1" xr3:uid="{AD3DD297-1F8C-46C4-96BD-15110EAA3D54}" name="RPE attendu" dataDxfId="2893"/>
    <tableColumn id="2" xr3:uid="{30565F1E-4154-4914-B1FA-8D2B9683D6DA}" name="RPE réel" dataDxfId="2892">
      <calculatedColumnFormula>F7</calculatedColumnFormula>
    </tableColumn>
    <tableColumn id="3" xr3:uid="{2F38573E-DEC1-434E-96B9-C8CF750F5C9A}" name=" Répétition attendu" dataDxfId="2891"/>
    <tableColumn id="4" xr3:uid="{97088779-3BEC-42B0-9E13-6A35F2374F50}" name=" Répétition réel" dataDxfId="2890">
      <calculatedColumnFormula>C7</calculatedColumnFormula>
    </tableColumn>
    <tableColumn id="6" xr3:uid="{C36E8BD2-6DC2-412A-9F41-D447D60127C8}" name="poids attendu" dataDxfId="2889"/>
    <tableColumn id="7" xr3:uid="{AF8C9D87-A873-478A-BED4-C83E851E6C55}" name="poids réel" dataDxfId="2888">
      <calculatedColumnFormula>D7</calculatedColumnFormula>
    </tableColumn>
    <tableColumn id="8" xr3:uid="{F63FEFFD-8760-4E15-9A57-67E6599A7866}" name="récup attendu" dataDxfId="2887"/>
    <tableColumn id="9" xr3:uid="{F9A731EA-DC02-4292-A3ED-33FB044620DB}" name="récup réel" dataDxfId="2886">
      <calculatedColumnFormula>E7</calculatedColumnFormula>
    </tableColumn>
    <tableColumn id="10" xr3:uid="{EAFCBB1B-5064-42B4-A4BC-B6841D040127}" name="%1RM attendu" dataDxfId="2885">
      <calculatedColumnFormula>IF(B7="SQUAT Comp",T7/$J$1,
IF(B7="BENCH Comp",T7/$J$2,
IF(B7="DEADLIFT Comp",T7/$J$3,
IF(B7="Snatch",T7/$M$1,
IF(B7="Clean and Jerk",T7/$M$2,
IF(B7="MUSCLE UP",T7/$M$3,
IF(B7="PULL UP",T7/$M$4,
IF(B7="DIPS sur station",T7/$M$5,
""))))))))</calculatedColumnFormula>
    </tableColumn>
    <tableColumn id="11" xr3:uid="{579EEB93-CA6A-4178-B9B4-F4AB72585810}" name="%1RM réel" dataDxfId="2884">
      <calculatedColumnFormula>IF(B7="SQUAT Comp",T7/$J$1,
IF(B7="BENCH Comp",T7/$J$2,
IF(B7="DEADLIFT Comp",T7/$J$3,
IF(B7="Snatch",T7/$M$1,
IF(B7="Clean and Jerk",T7/$M$2,
IF(B7="MUSCLE UP",T7/$M$3,
IF(B7="PULL UP",T7/$M$4,
IF(B7="DIPS sur station",T7/$M$5,
""))))))))</calculatedColumnFormula>
    </tableColumn>
  </tableColumns>
  <tableStyleInfo name="TableStyleLight1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0A32C4-783E-4690-AFFC-DD984DE7318B}" name="Tableau4271729415365778911336537739240141342542843744645546747648549450653354254555455767768368968068669269569862868992582251866" displayName="Tableau4271729415365778911336537739240141342542843744645546747648549450653354254555455767768368968068669269569862868992582251866" ref="B6:G55" totalsRowShown="0" headerRowDxfId="2706" dataDxfId="2705">
  <tableColumns count="6">
    <tableColumn id="1" xr3:uid="{007DDB95-133F-4A26-9298-DE6E18E76CF2}" name="Exercices" dataDxfId="2704"/>
    <tableColumn id="2" xr3:uid="{55B4928D-E3BA-406D-82DB-4BA32E3D75DB}" name="Répétition" dataDxfId="2703">
      <calculatedColumnFormula>R7</calculatedColumnFormula>
    </tableColumn>
    <tableColumn id="3" xr3:uid="{1B1C0DF1-F379-44EF-8701-1E3EA93B10E7}" name="poids" dataDxfId="2702">
      <calculatedColumnFormula>60</calculatedColumnFormula>
    </tableColumn>
    <tableColumn id="4" xr3:uid="{04D74CB0-6917-4A7D-A544-19C956094847}" name="récup (s)" dataDxfId="2701">
      <calculatedColumnFormula>V7</calculatedColumnFormula>
    </tableColumn>
    <tableColumn id="5" xr3:uid="{9D7A413D-CAC8-46EC-B659-27A7BE585D51}" name="RPE" dataDxfId="2700">
      <calculatedColumnFormula>P7</calculatedColumnFormula>
    </tableColumn>
    <tableColumn id="6" xr3:uid="{ED21E8EC-52F2-4511-82C5-480463D2DDB4}" name="TONNAGE" dataDxfId="2699">
      <calculatedColumnFormula array="1">IF(OR($B7="",$C7=0,$D7=0),"",IF(AND($B7=$B8,$A7=$A8),"",IFERROR(
SUMPRODUCT(($B$7:$B$55=$B7)*($A$7:$A$55=$A7)*($C$7:$C$55)*($D$7:$D$55)),
"")))</calculatedColumnFormula>
    </tableColumn>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1236367-F3ED-4074-8537-26CAA005EA6E}" name="Tableau46391830425466789011436637839340241442642943844745646847748649550753454354655555867868469068168769369669963879093693261977" displayName="Tableau46391830425466789011436637839340241442642943844745646847748649550753454354655555867868469068168769369669963879093693261977" ref="K6:O55" totalsRowShown="0" headerRowDxfId="2698" dataDxfId="2697" tableBorderDxfId="2696">
  <tableColumns count="5">
    <tableColumn id="1" xr3:uid="{355742A7-36B0-4CB5-AA7C-764A09FB0ACC}" name="Excentrique" dataDxfId="2695"/>
    <tableColumn id="2" xr3:uid="{6FB5DECB-3883-44D9-AB75-9FDF949B0D4C}" name="transition E/C" dataDxfId="2694"/>
    <tableColumn id="3" xr3:uid="{E826CC1B-CC23-44E1-83A3-6B8342BB8982}" name="Concentrique" dataDxfId="2693"/>
    <tableColumn id="4" xr3:uid="{92B1A7C9-ADD5-4A32-BC1F-A3DE7F7F0826}" name="Transition C/E" dataDxfId="2692"/>
    <tableColumn id="5" xr3:uid="{434D698E-7F3D-43D5-A4DE-5EFD9DD274D8}" name="Configurator" dataDxfId="2691"/>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FB5594C-A162-4670-94F0-1ADD6779B32A}" name="Tableau4684101931435567799111536737939440341542743043944845746947848749650853554454755655967968569168268869469770064889194710427201111" displayName="Tableau4684101931435567799111536737939440341542743043944845746947848749650853554454755655967968569168268869469770064889194710427201111" ref="P6:Y55" totalsRowShown="0" headerRowDxfId="2690" dataDxfId="2689">
  <tableColumns count="10">
    <tableColumn id="1" xr3:uid="{00B580E7-700C-43AE-A39B-7B81438BE92F}" name="RPE attendu" dataDxfId="2688"/>
    <tableColumn id="2" xr3:uid="{2FF72612-CB9C-4B40-A74B-30E8F9579C9C}" name="RPE réel" dataDxfId="2687">
      <calculatedColumnFormula>F7</calculatedColumnFormula>
    </tableColumn>
    <tableColumn id="3" xr3:uid="{098B152E-42DF-4ADA-AA92-B63A9B39660C}" name=" Répétition attendu" dataDxfId="2686"/>
    <tableColumn id="4" xr3:uid="{A17998E4-C2B1-4EBB-8E34-0DF50EE740DB}" name=" Répétition réel" dataDxfId="2685">
      <calculatedColumnFormula>C7</calculatedColumnFormula>
    </tableColumn>
    <tableColumn id="6" xr3:uid="{42A41347-078D-43AE-9CF5-B1DFE3B93F97}" name="poids attendu" dataDxfId="2684"/>
    <tableColumn id="7" xr3:uid="{1B02939B-AF00-4807-997E-8A5502B01A87}" name="poids réel" dataDxfId="2683">
      <calculatedColumnFormula>D7</calculatedColumnFormula>
    </tableColumn>
    <tableColumn id="8" xr3:uid="{49FD4DD1-18F6-4788-A894-728A2FD0537D}" name="récup attendu" dataDxfId="2682"/>
    <tableColumn id="9" xr3:uid="{EA340E6C-5B4B-42F5-9EF8-9076846D3C09}" name="récup réel" dataDxfId="2681">
      <calculatedColumnFormula>E7</calculatedColumnFormula>
    </tableColumn>
    <tableColumn id="10" xr3:uid="{3D1DC5BD-A232-4359-AB36-7A6206CC5597}" name="%1RM attendu" dataDxfId="2680">
      <calculatedColumnFormula>IF(B7="SQUAT Comp",T7/$J$1,
IF(B7="BENCH Comp",T7/$J$2,
IF(B7="DEADLIFT Comp",T7/$J$3,
IF(B7="Snatch",T7/$M$1,
IF(B7="Clean and Jerk",T7/$M$2,
IF(B7="MUSCLE UP",T7/$M$3,
IF(B7="PULL UP",T7/$M$4,
IF(B7="DIPS sur station",T7/$M$5,
""))))))))</calculatedColumnFormula>
    </tableColumn>
    <tableColumn id="11" xr3:uid="{6DE0B7DA-6612-41E2-A9B7-2057FAABDA92}" name="%1RM réel" dataDxfId="2679">
      <calculatedColumnFormula>IF(B7="SQUAT Comp",T7/$J$1,
IF(B7="BENCH Comp",T7/$J$2,
IF(B7="DEADLIFT Comp",T7/$J$3,
IF(B7="Snatch",T7/$M$1,
IF(B7="Clean and Jerk",T7/$M$2,
IF(B7="MUSCLE UP",T7/$M$3,
IF(B7="PULL UP",T7/$M$4,
IF(B7="DIPS sur station",T7/$M$5,
""))))))))</calculatedColumnFormula>
    </tableColumn>
  </tableColumns>
  <tableStyleInfo name="TableStyleLight1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F7031D6-88FA-4F33-8E5B-1663D182AEAF}" name="Tableau42717294153657789113365377392401413425428437446455467476485494506533542545554557677683689680686692695698628689925822518612" displayName="Tableau42717294153657789113365377392401413425428437446455467476485494506533542545554557677683689680686692695698628689925822518612" ref="B6:G55" totalsRowShown="0" headerRowDxfId="2501" dataDxfId="2500">
  <tableColumns count="6">
    <tableColumn id="1" xr3:uid="{F7E2D1DE-85DA-4248-9B18-1E9773261EB2}" name="Exercices" dataDxfId="2499"/>
    <tableColumn id="2" xr3:uid="{FE0C4401-6E6F-4916-A727-A8CA0615C12B}" name="Répétition" dataDxfId="2498">
      <calculatedColumnFormula>R7</calculatedColumnFormula>
    </tableColumn>
    <tableColumn id="3" xr3:uid="{F6D4E602-3F86-4722-A01B-712A955AA767}" name="poids" dataDxfId="2497">
      <calculatedColumnFormula>T7</calculatedColumnFormula>
    </tableColumn>
    <tableColumn id="4" xr3:uid="{C8AFB53F-0503-4449-B381-F3420A53A27C}" name="récup (s)" dataDxfId="2496">
      <calculatedColumnFormula>V7</calculatedColumnFormula>
    </tableColumn>
    <tableColumn id="5" xr3:uid="{6545BAE8-6255-4A3B-9C87-C562C18BDC38}" name="RPE" dataDxfId="2495">
      <calculatedColumnFormula>P7</calculatedColumnFormula>
    </tableColumn>
    <tableColumn id="6" xr3:uid="{B172FF5C-4301-49DE-90ED-22223C0EE86A}" name="TONNAGE" dataDxfId="2494">
      <calculatedColumnFormula array="1">IF(OR($B7="",$C7=0,$D7=0),"",IF(AND($B7=$B8,$A7=$A8),"",IFERROR(
SUMPRODUCT(($B$7:$B$55=$B7)*($A$7:$A$55=$A7)*($C$7:$C$55)*($D$7:$D$55)),
"")))</calculatedColumnFormula>
    </tableColumn>
  </tableColumns>
  <tableStyleInfo name="TableStyleMedium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1C96C97-392D-4EE0-A854-3CA5EFDCFC9A}" name="Tableau463918304254667890114366378393402414426429438447456468477486495507534543546555558678684690681687693696699638790936932619713" displayName="Tableau463918304254667890114366378393402414426429438447456468477486495507534543546555558678684690681687693696699638790936932619713" ref="K6:O55" totalsRowShown="0" headerRowDxfId="2493" dataDxfId="2492" tableBorderDxfId="2491">
  <tableColumns count="5">
    <tableColumn id="1" xr3:uid="{FFE8C84F-BF5E-45C3-8E09-369F6140202A}" name="Excentrique" dataDxfId="2490"/>
    <tableColumn id="2" xr3:uid="{33EB238B-85D1-497F-A6C2-6E409DF9F9C2}" name="transition E/C" dataDxfId="2489"/>
    <tableColumn id="3" xr3:uid="{E0BBF2ED-6DCB-4F9A-A51C-4A75543CDFC7}" name="Concentrique" dataDxfId="2488"/>
    <tableColumn id="4" xr3:uid="{2BDF0930-6C7A-45C4-AD23-CE909AF63402}" name="Transition C/E" dataDxfId="2487"/>
    <tableColumn id="5" xr3:uid="{F3287E71-72A4-4026-8BA3-5049682E5B3E}" name="Configurator" dataDxfId="2486"/>
  </tableColumns>
  <tableStyleInfo name="TableStyleMedium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B80936C-2E11-4D01-8F75-BC02D00243DC}" name="Tableau4684101931435567799111536737939440341542743043944845746947848749650853554454755655967968569168268869469770064889194710427201114" displayName="Tableau4684101931435567799111536737939440341542743043944845746947848749650853554454755655967968569168268869469770064889194710427201114" ref="P6:Y55" totalsRowShown="0" headerRowDxfId="2485" dataDxfId="2484">
  <tableColumns count="10">
    <tableColumn id="1" xr3:uid="{AD01EF15-DA06-47FE-8A4A-FAE39858F4B5}" name="RPE attendu" dataDxfId="2483"/>
    <tableColumn id="2" xr3:uid="{BB37BB2A-E7C6-4CDF-9836-86D869A872E7}" name="RPE réel" dataDxfId="2482">
      <calculatedColumnFormula>F7</calculatedColumnFormula>
    </tableColumn>
    <tableColumn id="3" xr3:uid="{67670578-B3AE-4312-8D4F-675865DEC231}" name=" Répétition attendu" dataDxfId="2481"/>
    <tableColumn id="4" xr3:uid="{F0E47760-8CC0-46E6-9035-1B51DF3AE4C4}" name=" Répétition réel" dataDxfId="2480">
      <calculatedColumnFormula>C7</calculatedColumnFormula>
    </tableColumn>
    <tableColumn id="6" xr3:uid="{7CB27320-021A-4531-84CB-84F477E0FF0A}" name="poids attendu" dataDxfId="2479"/>
    <tableColumn id="7" xr3:uid="{50D9BC3B-F14C-4A30-A531-E86CEF3851D4}" name="poids réel" dataDxfId="2478">
      <calculatedColumnFormula>D7</calculatedColumnFormula>
    </tableColumn>
    <tableColumn id="8" xr3:uid="{87D71EEA-3DED-4CA2-AAC2-8BEF05BB3285}" name="récup attendu" dataDxfId="2477"/>
    <tableColumn id="9" xr3:uid="{14DC5B50-DE67-4EA6-BEC8-D0FA4FC94749}" name="récup réel" dataDxfId="2476">
      <calculatedColumnFormula>E7</calculatedColumnFormula>
    </tableColumn>
    <tableColumn id="10" xr3:uid="{D465F118-1C66-4E63-B964-F5CD2DFD1044}" name="%1RM attendu" dataDxfId="2475">
      <calculatedColumnFormula>IF(B7="SQUAT Comp",T7/$J$1,
IF(B7="BENCH Comp",T7/$J$2,
IF(B7="DEADLIFT Comp",T7/$J$3,
IF(B7="Snatch",T7/$M$1,
IF(B7="Clean and Jerk",T7/$M$2,
IF(B7="MUSCLE UP",T7/$M$3,
IF(B7="PULL UP",T7/$M$4,
IF(B7="DIPS sur station",T7/$M$5,
""))))))))</calculatedColumnFormula>
    </tableColumn>
    <tableColumn id="11" xr3:uid="{7A4EB919-8322-480C-8617-20F5B9AD848C}" name="%1RM réel" dataDxfId="2474">
      <calculatedColumnFormula>IF(B7="SQUAT Comp",T7/$J$1,
IF(B7="BENCH Comp",T7/$J$2,
IF(B7="DEADLIFT Comp",T7/$J$3,
IF(B7="Snatch",T7/$M$1,
IF(B7="Clean and Jerk",T7/$M$2,
IF(B7="MUSCLE UP",T7/$M$3,
IF(B7="PULL UP",T7/$M$4,
IF(B7="DIPS sur station",T7/$M$5,
""))))))))</calculatedColumnFormula>
    </tableColumn>
  </tableColumns>
  <tableStyleInfo name="TableStyleLight1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4296541-4D52-4E88-B1BD-CF7F2A65D1C1}" name="Tableau42717294153657789113365377392401413425428437446455467476485494506533542545554557677683689680686692695698628689925822518615" displayName="Tableau42717294153657789113365377392401413425428437446455467476485494506533542545554557677683689680686692695698628689925822518615" ref="B6:G55" totalsRowShown="0" headerRowDxfId="3561" dataDxfId="3560">
  <tableColumns count="6">
    <tableColumn id="1" xr3:uid="{3D04421C-5317-4E07-8D73-DD78CFC6800A}" name="Exercices" dataDxfId="3559"/>
    <tableColumn id="2" xr3:uid="{7FB2A85B-C496-416A-9C8E-4580DB36867E}" name="Répétition" dataDxfId="3558">
      <calculatedColumnFormula>R7</calculatedColumnFormula>
    </tableColumn>
    <tableColumn id="3" xr3:uid="{8F5AC10B-691F-43C5-9072-25413981F928}" name="poids" dataDxfId="3557">
      <calculatedColumnFormula>T7</calculatedColumnFormula>
    </tableColumn>
    <tableColumn id="4" xr3:uid="{2A59B6FB-A6A9-48F3-88E1-83085362CBC4}" name="récup (s)" dataDxfId="3556">
      <calculatedColumnFormula>V7</calculatedColumnFormula>
    </tableColumn>
    <tableColumn id="5" xr3:uid="{E4312975-BA54-473C-8FB2-9D1DF5603AC2}" name="RPE" dataDxfId="3555">
      <calculatedColumnFormula>P7</calculatedColumnFormula>
    </tableColumn>
    <tableColumn id="6" xr3:uid="{C714F5AE-A8DE-42FE-90D0-C47BA0A1CA70}" name="TONNAGE" dataDxfId="3554">
      <calculatedColumnFormula array="1">IF(OR($B7="",$C7=0,$D7=0),"",IF(AND($B7=$B8,$A7=$A8),"",IFERROR(
SUMPRODUCT(($B$7:$B$55=$B7)*($A$7:$A$55=$A7)*($C$7:$C$55)*($D$7:$D$55)),
"")))</calculatedColumnFormula>
    </tableColumn>
  </tableColumns>
  <tableStyleInfo name="TableStyleMedium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76A91B2-D03E-48C4-87B8-A34404ADA60D}" name="Tableau463918304254667890114366378393402414426429438447456468477486495507534543546555558678684690681687693696699638790936932619716" displayName="Tableau463918304254667890114366378393402414426429438447456468477486495507534543546555558678684690681687693696699638790936932619716" ref="K6:O55" totalsRowShown="0" headerRowDxfId="3553" dataDxfId="3552" tableBorderDxfId="3551">
  <tableColumns count="5">
    <tableColumn id="1" xr3:uid="{13DF9B52-7F28-4690-B77F-1088DE554901}" name="Excentrique" dataDxfId="3550"/>
    <tableColumn id="2" xr3:uid="{E958C8D8-D045-47EB-90E1-051D68A2C9E5}" name="transition E/C" dataDxfId="3549"/>
    <tableColumn id="3" xr3:uid="{218E9429-B343-4B83-9F3A-640B12781545}" name="Concentrique" dataDxfId="3548"/>
    <tableColumn id="4" xr3:uid="{B9817437-9C7F-4C46-A4F3-5F1FDFC624C1}" name="Transition C/E" dataDxfId="3547"/>
    <tableColumn id="5" xr3:uid="{2F6E2904-F771-4B70-8656-C339466EBB7D}" name="Configurator" dataDxfId="3546"/>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A83D7AF-2296-43F3-B78B-54C2FE33405C}" name="Tableau4684101931435567799111536737939440341542743043944845746947848749650853554454755655967968569168268869469770064889194710427201117" displayName="Tableau4684101931435567799111536737939440341542743043944845746947848749650853554454755655967968569168268869469770064889194710427201117" ref="P6:Y55" totalsRowShown="0" headerRowDxfId="3545" dataDxfId="3544">
  <tableColumns count="10">
    <tableColumn id="1" xr3:uid="{3646250A-1D62-4309-A247-B51E2676F9A2}" name="RPE attendu" dataDxfId="3543"/>
    <tableColumn id="2" xr3:uid="{23CB2175-B6A4-43F1-9FEA-560D52263F1F}" name="RPE réel" dataDxfId="3542">
      <calculatedColumnFormula>F7</calculatedColumnFormula>
    </tableColumn>
    <tableColumn id="3" xr3:uid="{22881181-9705-4386-82B3-6889FFA7DE35}" name=" Répétition attendu" dataDxfId="3541"/>
    <tableColumn id="4" xr3:uid="{96E61769-166F-48DD-A4C9-2A7758AE5894}" name=" Répétition réel" dataDxfId="3540">
      <calculatedColumnFormula>C7</calculatedColumnFormula>
    </tableColumn>
    <tableColumn id="6" xr3:uid="{1C32231F-F3FD-4B89-8C4F-5C1118844FA2}" name="poids attendu" dataDxfId="3539"/>
    <tableColumn id="7" xr3:uid="{979352A4-BF55-40B3-93A0-72B94EE2301E}" name="poids réel" dataDxfId="3538">
      <calculatedColumnFormula>D7</calculatedColumnFormula>
    </tableColumn>
    <tableColumn id="8" xr3:uid="{7A332B65-DE84-4477-8C8D-7016314177F6}" name="récup attendu" dataDxfId="3537"/>
    <tableColumn id="9" xr3:uid="{1DC397AF-9410-46C9-B172-B86D91E66E47}" name="récup réel" dataDxfId="3536">
      <calculatedColumnFormula>E7</calculatedColumnFormula>
    </tableColumn>
    <tableColumn id="10" xr3:uid="{E72C183A-74B3-44A5-8210-50C3412EFF1D}" name="%1RM attendu" dataDxfId="3535">
      <calculatedColumnFormula>IF(B7="SQUAT Comp",T7/$J$1,
IF(B7="BENCH Comp",T7/$J$2,
IF(B7="DEADLIFT Comp",T7/$J$3,
IF(B7="Snatch",T7/$M$1,
IF(B7="Clean and Jerk",T7/$M$2,
IF(B7="MUSCLE UP",T7/$M$3,
IF(B7="PULL UP",T7/$M$4,
IF(B7="DIPS sur station",T7/$M$5,
""))))))))</calculatedColumnFormula>
    </tableColumn>
    <tableColumn id="11" xr3:uid="{9D50D463-3EE3-4A67-A432-19B40BD6E17A}" name="%1RM réel" dataDxfId="3534">
      <calculatedColumnFormula>IF(B7="SQUAT Comp",T7/$J$1,
IF(B7="BENCH Comp",T7/$J$2,
IF(B7="DEADLIFT Comp",T7/$J$3,
IF(B7="Snatch",T7/$M$1,
IF(B7="Clean and Jerk",T7/$M$2,
IF(B7="MUSCLE UP",T7/$M$3,
IF(B7="PULL UP",T7/$M$4,
IF(B7="DIPS sur station",T7/$M$5,
""))))))))</calculatedColumnFormula>
    </tableColumn>
  </tableColumns>
  <tableStyleInfo name="TableStyleLight1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EBB1C4A2-FD65-4730-933E-F9327886CB1B}" name="Tableau42717294153657789113365377392401413425428437446455467476485494506533542545554557677683689680686692695698628689925822518618" displayName="Tableau42717294153657789113365377392401413425428437446455467476485494506533542545554557677683689680686692695698628689925822518618" ref="B6:G55" totalsRowShown="0" headerRowDxfId="2296" dataDxfId="2295">
  <tableColumns count="6">
    <tableColumn id="1" xr3:uid="{83B8B223-9D1D-4377-85DA-F7DF9B864A0A}" name="Exercices" dataDxfId="2294"/>
    <tableColumn id="2" xr3:uid="{B25AD3B7-77EA-4514-8737-9FB46E5AB0DF}" name="Répétition" dataDxfId="2293">
      <calculatedColumnFormula>R7</calculatedColumnFormula>
    </tableColumn>
    <tableColumn id="3" xr3:uid="{E82CDEA3-6A5C-4692-A17E-B30457238DD0}" name="poids" dataDxfId="2292">
      <calculatedColumnFormula>T7</calculatedColumnFormula>
    </tableColumn>
    <tableColumn id="4" xr3:uid="{4597EEC5-002F-4B5D-ABB1-69BA0CCA1CE6}" name="récup (s)" dataDxfId="2291">
      <calculatedColumnFormula>V7</calculatedColumnFormula>
    </tableColumn>
    <tableColumn id="5" xr3:uid="{8354A2C4-148A-4254-97EA-B79F2949F296}" name="RPE" dataDxfId="2290">
      <calculatedColumnFormula>P7</calculatedColumnFormula>
    </tableColumn>
    <tableColumn id="6" xr3:uid="{9DBD56B6-B96D-49B7-AB9D-7A4BD461FA9B}" name="TONNAGE" dataDxfId="2289">
      <calculatedColumnFormula array="1">IF(OR($B7="",$C7=0,$D7=0),"",IF(AND($B7=$B8,$A7=$A8),"",IFERROR(
SUMPRODUCT(($B$7:$B$55=$B7)*($A$7:$A$55=$A7)*($C$7:$C$55)*($D$7:$D$55)),
"")))</calculatedColumnFormula>
    </tableColumn>
  </tableColumns>
  <tableStyleInfo name="TableStyleMedium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352A924-6B20-455C-8473-73FDD243C156}" name="Tableau463918304254667890114366378393402414426429438447456468477486495507534543546555558678684690681687693696699638790936932619719" displayName="Tableau463918304254667890114366378393402414426429438447456468477486495507534543546555558678684690681687693696699638790936932619719" ref="K6:O55" totalsRowShown="0" headerRowDxfId="2288" dataDxfId="2287" tableBorderDxfId="2286">
  <tableColumns count="5">
    <tableColumn id="1" xr3:uid="{7F5C84E8-4FE5-45E0-89E1-81C0EBB688F1}" name="Excentrique" dataDxfId="2285"/>
    <tableColumn id="2" xr3:uid="{FF5510DD-6643-43FB-B8E8-C57F470F1827}" name="transition E/C" dataDxfId="2284"/>
    <tableColumn id="3" xr3:uid="{4E4DB985-E4FD-4C60-B710-B672E6A1EFD0}" name="Concentrique" dataDxfId="2283"/>
    <tableColumn id="4" xr3:uid="{D9877583-1C55-43BE-A349-C8EADF0287C1}" name="Transition C/E" dataDxfId="2282"/>
    <tableColumn id="5" xr3:uid="{6EB88A15-5CDD-4F6D-AC02-469A558E02EF}" name="Configurator" dataDxfId="2281"/>
  </tableColumns>
  <tableStyleInfo name="TableStyleMedium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3E4C057-28A3-4C46-80FB-0671E1DB0236}" name="Tableau4684101931435567799111536737939440341542743043944845746947848749650853554454755655967968569168268869469770064889194710427201120" displayName="Tableau4684101931435567799111536737939440341542743043944845746947848749650853554454755655967968569168268869469770064889194710427201120" ref="P6:Y55" totalsRowShown="0" headerRowDxfId="2280" dataDxfId="2279">
  <tableColumns count="10">
    <tableColumn id="1" xr3:uid="{913D8AD9-5688-42B2-AE46-8526382EE083}" name="RPE attendu" dataDxfId="2278"/>
    <tableColumn id="2" xr3:uid="{CC94B315-DEE1-4C28-A0B4-6FCB53A15D75}" name="RPE réel" dataDxfId="2277">
      <calculatedColumnFormula>F7</calculatedColumnFormula>
    </tableColumn>
    <tableColumn id="3" xr3:uid="{19953ED4-F8D6-46BA-B5A7-6F2D84F57D3C}" name=" Répétition attendu" dataDxfId="2276"/>
    <tableColumn id="4" xr3:uid="{4BA8CE8F-41E8-4604-A310-6A4102614DAB}" name=" Répétition réel" dataDxfId="2275">
      <calculatedColumnFormula>C7</calculatedColumnFormula>
    </tableColumn>
    <tableColumn id="6" xr3:uid="{614116D3-F072-443C-A268-A0A6E5E28828}" name="poids attendu" dataDxfId="2274"/>
    <tableColumn id="7" xr3:uid="{620CA79C-D4BD-4E2D-A47B-A3AEC9631AA5}" name="poids réel" dataDxfId="2273">
      <calculatedColumnFormula>D7</calculatedColumnFormula>
    </tableColumn>
    <tableColumn id="8" xr3:uid="{27E54B40-8C67-426C-A627-C2300572CD8A}" name="récup attendu" dataDxfId="2272"/>
    <tableColumn id="9" xr3:uid="{B1FABC18-5BB7-4A0C-90A4-26619D5F8E71}" name="récup réel" dataDxfId="2271">
      <calculatedColumnFormula>E7</calculatedColumnFormula>
    </tableColumn>
    <tableColumn id="10" xr3:uid="{7BCD5DDA-37E5-4013-A769-20598D18FB52}" name="%1RM attendu" dataDxfId="2270">
      <calculatedColumnFormula>IF(B7="SQUAT Comp",T7/$J$1,
IF(B7="BENCH Comp",T7/$J$2,
IF(B7="DEADLIFT Comp",T7/$J$3,
IF(B7="Snatch",T7/$M$1,
IF(B7="Clean and Jerk",T7/$M$2,
IF(B7="MUSCLE UP",T7/$M$3,
IF(B7="PULL UP",T7/$M$4,
IF(B7="DIPS sur station",T7/$M$5,
""))))))))</calculatedColumnFormula>
    </tableColumn>
    <tableColumn id="11" xr3:uid="{C5CEC192-99B6-4470-B72D-AD1D926E2C07}" name="%1RM réel" dataDxfId="2269">
      <calculatedColumnFormula>IF(B7="SQUAT Comp",T7/$J$1,
IF(B7="BENCH Comp",T7/$J$2,
IF(B7="DEADLIFT Comp",T7/$J$3,
IF(B7="Snatch",T7/$M$1,
IF(B7="Clean and Jerk",T7/$M$2,
IF(B7="MUSCLE UP",T7/$M$3,
IF(B7="PULL UP",T7/$M$4,
IF(B7="DIPS sur station",T7/$M$5,
""))))))))</calculatedColumnFormula>
    </tableColumn>
  </tableColumns>
  <tableStyleInfo name="TableStyleLight13"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E2C47073-0820-4FB4-B712-06522301D06A}" name="Tableau42717294153657789113365377392401413425428437446455467476485494506533542545554557677683689680686692695698628689925822518621" displayName="Tableau42717294153657789113365377392401413425428437446455467476485494506533542545554557677683689680686692695698628689925822518621" ref="B6:G55" totalsRowShown="0" headerRowDxfId="2084" dataDxfId="2083">
  <tableColumns count="6">
    <tableColumn id="1" xr3:uid="{9C68D148-5105-4D03-90CA-169A7ECCD0BB}" name="Exercices" dataDxfId="2082"/>
    <tableColumn id="2" xr3:uid="{F20A06B0-E76F-4F0B-AFDF-217732FA9638}" name="Répétition" dataDxfId="2081">
      <calculatedColumnFormula>R7</calculatedColumnFormula>
    </tableColumn>
    <tableColumn id="3" xr3:uid="{E85CB004-50BD-443E-B0FC-6681F7C5708B}" name="poids" dataDxfId="2080">
      <calculatedColumnFormula>65</calculatedColumnFormula>
    </tableColumn>
    <tableColumn id="4" xr3:uid="{52B07537-780F-426F-9E55-4D0C72E0A19A}" name="récup (s)" dataDxfId="2079">
      <calculatedColumnFormula>V7</calculatedColumnFormula>
    </tableColumn>
    <tableColumn id="5" xr3:uid="{A80E4F93-76C1-45AE-BE39-9EAA5256C1D9}" name="RPE" dataDxfId="2078">
      <calculatedColumnFormula>P7</calculatedColumnFormula>
    </tableColumn>
    <tableColumn id="6" xr3:uid="{CE2C59F6-5042-4BFF-A93B-7CF35D8B755B}" name="TONNAGE" dataDxfId="2077">
      <calculatedColumnFormula array="1">IF(OR($B7="",$C7=0,$D7=0),"",IF(AND($B7=$B8,$A7=$A8),"",IFERROR(
SUMPRODUCT(($B$7:$B$55=$B7)*($A$7:$A$55=$A7)*($C$7:$C$55)*($D$7:$D$55)),
"")))</calculatedColumnFormula>
    </tableColumn>
  </tableColumns>
  <tableStyleInfo name="TableStyleMedium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4C5797CD-74F3-4F9E-B400-01635074D27C}" name="Tableau463918304254667890114366378393402414426429438447456468477486495507534543546555558678684690681687693696699638790936932619722" displayName="Tableau463918304254667890114366378393402414426429438447456468477486495507534543546555558678684690681687693696699638790936932619722" ref="K6:O55" totalsRowShown="0" headerRowDxfId="2076" dataDxfId="2075" tableBorderDxfId="2074">
  <tableColumns count="5">
    <tableColumn id="1" xr3:uid="{7F411B67-F876-4938-8F4E-DAD10DB9EBC4}" name="Excentrique" dataDxfId="2073"/>
    <tableColumn id="2" xr3:uid="{62C54326-5173-4C6A-8050-FE269F8B840B}" name="transition E/C" dataDxfId="2072"/>
    <tableColumn id="3" xr3:uid="{E4D32A0C-6DBD-4AEC-9E78-9F2D6BBF06B3}" name="Concentrique" dataDxfId="2071"/>
    <tableColumn id="4" xr3:uid="{1F68E303-E26A-4D39-A363-523DE0477469}" name="Transition C/E" dataDxfId="2070"/>
    <tableColumn id="5" xr3:uid="{CAFA7625-8947-44A9-89D3-548CEDCB5632}" name="Configurator" dataDxfId="2069"/>
  </tableColumns>
  <tableStyleInfo name="TableStyleMedium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D3DFF101-BF62-4C57-852A-969B9FC2EE06}" name="Tableau4684101931435567799111536737939440341542743043944845746947848749650853554454755655967968569168268869469770064889194710427201123" displayName="Tableau4684101931435567799111536737939440341542743043944845746947848749650853554454755655967968569168268869469770064889194710427201123" ref="P6:Y55" totalsRowShown="0" headerRowDxfId="2068" dataDxfId="2067">
  <tableColumns count="10">
    <tableColumn id="1" xr3:uid="{5F90A0B5-F1EE-42A2-AEA1-777189756300}" name="RPE attendu" dataDxfId="2066"/>
    <tableColumn id="2" xr3:uid="{059ECD9B-E52A-4D6C-BA80-5AE5AA6EEBC2}" name="RPE réel" dataDxfId="2065">
      <calculatedColumnFormula>F7</calculatedColumnFormula>
    </tableColumn>
    <tableColumn id="3" xr3:uid="{AA511C8A-A420-43DA-89BB-8E28E41B1277}" name=" Répétition attendu" dataDxfId="2064"/>
    <tableColumn id="4" xr3:uid="{ADD27E5F-C14B-4FD7-92C6-5F4CEB599D8D}" name=" Répétition réel" dataDxfId="2063">
      <calculatedColumnFormula>C7</calculatedColumnFormula>
    </tableColumn>
    <tableColumn id="6" xr3:uid="{2C7325F6-1CDC-440E-A4F8-27A6375FF35F}" name="poids attendu" dataDxfId="2062"/>
    <tableColumn id="7" xr3:uid="{AC2BFD5B-FA5E-4356-A78F-7B689E278BC7}" name="poids réel" dataDxfId="2061">
      <calculatedColumnFormula>D7</calculatedColumnFormula>
    </tableColumn>
    <tableColumn id="8" xr3:uid="{62BD5BC9-FBC4-40DB-90AC-6095051B9FF9}" name="récup attendu" dataDxfId="2060"/>
    <tableColumn id="9" xr3:uid="{409E9407-06C7-479F-8490-60E3BDBAAB65}" name="récup réel" dataDxfId="2059">
      <calculatedColumnFormula>E7</calculatedColumnFormula>
    </tableColumn>
    <tableColumn id="10" xr3:uid="{94924F4D-9B88-4541-AC28-1AEE38D62559}" name="%1RM attendu" dataDxfId="2058">
      <calculatedColumnFormula>IF(B7="SQUAT Comp",T7/$J$1,
IF(B7="BENCH Comp",T7/$J$2,
IF(B7="DEADLIFT Comp",T7/$J$3,
IF(B7="Snatch",T7/$M$1,
IF(B7="Clean and Jerk",T7/$M$2,
IF(B7="MUSCLE UP",T7/$M$3,
IF(B7="PULL UP",T7/$M$4,
IF(B7="DIPS sur station",T7/$M$5,
""))))))))</calculatedColumnFormula>
    </tableColumn>
    <tableColumn id="11" xr3:uid="{AADC7CC5-8CA7-443A-B4F3-D24596522878}" name="%1RM réel" dataDxfId="2057">
      <calculatedColumnFormula>IF(B7="SQUAT Comp",T7/$J$1,
IF(B7="BENCH Comp",T7/$J$2,
IF(B7="DEADLIFT Comp",T7/$J$3,
IF(B7="Snatch",T7/$M$1,
IF(B7="Clean and Jerk",T7/$M$2,
IF(B7="MUSCLE UP",T7/$M$3,
IF(B7="PULL UP",T7/$M$4,
IF(B7="DIPS sur station",T7/$M$5,
""))))))))</calculatedColumnFormula>
    </tableColumn>
  </tableColumns>
  <tableStyleInfo name="TableStyleLight13"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9C7462F1-D59B-4399-BCD1-39DC6370FDA9}" name="Tableau42717294153657789113365377392401413425428437446455467476485494506533542545554557677683689680686692695698628689925822518624" displayName="Tableau42717294153657789113365377392401413425428437446455467476485494506533542545554557677683689680686692695698628689925822518624" ref="B6:G55" totalsRowShown="0" headerRowDxfId="1879" dataDxfId="1878">
  <tableColumns count="6">
    <tableColumn id="1" xr3:uid="{B7F17FB7-A217-4B0D-B099-BAE9C4ACED14}" name="Exercices" dataDxfId="1877"/>
    <tableColumn id="2" xr3:uid="{C202004A-FCC6-4CE8-90E1-3EBFDBF56AE6}" name="Répétition" dataDxfId="1876">
      <calculatedColumnFormula>R7</calculatedColumnFormula>
    </tableColumn>
    <tableColumn id="3" xr3:uid="{B6C60FB6-9E0E-43D6-9CF1-DE09FBAC885E}" name="poids" dataDxfId="1875">
      <calculatedColumnFormula>T7</calculatedColumnFormula>
    </tableColumn>
    <tableColumn id="4" xr3:uid="{DF194DB1-B5EA-46C9-9D5B-EAB4C80ECDDE}" name="récup (s)" dataDxfId="1874">
      <calculatedColumnFormula>V7</calculatedColumnFormula>
    </tableColumn>
    <tableColumn id="5" xr3:uid="{72B90379-8CC4-4032-B133-54C058720524}" name="RPE" dataDxfId="1873">
      <calculatedColumnFormula>P7</calculatedColumnFormula>
    </tableColumn>
    <tableColumn id="6" xr3:uid="{C2F4E2A3-9148-486C-8EE1-4799A8C2C509}" name="TONNAGE" dataDxfId="1872">
      <calculatedColumnFormula array="1">IF(OR($B7="",$C7=0,$D7=0),"",IF(AND($B7=$B8,$A7=$A8),"",IFERROR(
SUMPRODUCT(($B$7:$B$55=$B7)*($A$7:$A$55=$A7)*($C$7:$C$55)*($D$7:$D$55)),
"")))</calculatedColumnFormula>
    </tableColumn>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E171B36-DED8-4509-A6CB-26446881B89B}" name="Tableau463918304254667890114366378393402414426429438447456468477486495507534543546555558678684690681687693696699638790936932619725" displayName="Tableau463918304254667890114366378393402414426429438447456468477486495507534543546555558678684690681687693696699638790936932619725" ref="K6:O55" totalsRowShown="0" headerRowDxfId="1871" dataDxfId="1870" tableBorderDxfId="1869">
  <tableColumns count="5">
    <tableColumn id="1" xr3:uid="{1D2ECAD0-65CB-4C25-9021-88776DD1E879}" name="Excentrique" dataDxfId="1868"/>
    <tableColumn id="2" xr3:uid="{93A54FE6-19E2-45CF-BCCF-170461217543}" name="transition E/C" dataDxfId="1867"/>
    <tableColumn id="3" xr3:uid="{6BF71C57-8BD2-49AD-95EA-BA8798837383}" name="Concentrique" dataDxfId="1866"/>
    <tableColumn id="4" xr3:uid="{75B7BDD9-BC42-4B13-8434-B165FC674345}" name="Transition C/E" dataDxfId="1865"/>
    <tableColumn id="5" xr3:uid="{75D4AAA4-375B-4448-978D-57C5BA2F4F75}" name="Configurator" dataDxfId="1864"/>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A459C0F-732B-45FF-B284-C392C090D3BE}" name="Tableau4684101931435567799111536737939440341542743043944845746947848749650853554454755655967968569168268869469770064889194710427201126" displayName="Tableau4684101931435567799111536737939440341542743043944845746947848749650853554454755655967968569168268869469770064889194710427201126" ref="P6:Y55" totalsRowShown="0" headerRowDxfId="1863" dataDxfId="1862">
  <tableColumns count="10">
    <tableColumn id="1" xr3:uid="{35D1DF8C-6F33-490C-8D47-06B757E39AF7}" name="RPE attendu" dataDxfId="1861"/>
    <tableColumn id="2" xr3:uid="{0AA7F025-775C-4C34-AA74-A50FCB52BE32}" name="RPE réel" dataDxfId="1860">
      <calculatedColumnFormula>F7</calculatedColumnFormula>
    </tableColumn>
    <tableColumn id="3" xr3:uid="{8472BF90-C84E-4680-A38E-E29C25FF4D58}" name=" Répétition attendu" dataDxfId="1859"/>
    <tableColumn id="4" xr3:uid="{21720531-7143-4A60-A996-A6896ECFA7B3}" name=" Répétition réel" dataDxfId="1858">
      <calculatedColumnFormula>C7</calculatedColumnFormula>
    </tableColumn>
    <tableColumn id="6" xr3:uid="{288DBDF9-E7D8-4044-854B-E08CB8A98F82}" name="poids attendu" dataDxfId="1857"/>
    <tableColumn id="7" xr3:uid="{C392C690-943D-4E0F-ACD3-1BD3EDB479ED}" name="poids réel" dataDxfId="1856">
      <calculatedColumnFormula>D7</calculatedColumnFormula>
    </tableColumn>
    <tableColumn id="8" xr3:uid="{76876D41-6DBE-4E21-9483-349B43D096F8}" name="récup attendu" dataDxfId="1855"/>
    <tableColumn id="9" xr3:uid="{6398B5A8-6F4C-4B22-8A1B-A18CB53F6660}" name="récup réel" dataDxfId="1854">
      <calculatedColumnFormula>E7</calculatedColumnFormula>
    </tableColumn>
    <tableColumn id="10" xr3:uid="{E0F3B13B-3E11-411B-B493-C4423C5EA7D7}" name="%1RM attendu" dataDxfId="1853">
      <calculatedColumnFormula>IF(B7="SQUAT Comp",T7/$J$1,
IF(B7="BENCH Comp",T7/$J$2,
IF(B7="DEADLIFT Comp",T7/$J$3,
IF(B7="Snatch",T7/$M$1,
IF(B7="Clean and Jerk",T7/$M$2,
IF(B7="MUSCLE UP",T7/$M$3,
IF(B7="PULL UP",T7/$M$4,
IF(B7="DIPS sur station",T7/$M$5,
""))))))))</calculatedColumnFormula>
    </tableColumn>
    <tableColumn id="11" xr3:uid="{AA0B854B-DAC0-458A-8E28-4FB63207E585}" name="%1RM réel" dataDxfId="1852">
      <calculatedColumnFormula>IF(B7="SQUAT Comp",T7/$J$1,
IF(B7="BENCH Comp",T7/$J$2,
IF(B7="DEADLIFT Comp",T7/$J$3,
IF(B7="Snatch",T7/$M$1,
IF(B7="Clean and Jerk",T7/$M$2,
IF(B7="MUSCLE UP",T7/$M$3,
IF(B7="PULL UP",T7/$M$4,
IF(B7="DIPS sur station",T7/$M$5,
""))))))))</calculatedColumnFormula>
    </tableColumn>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7F94AF1-501C-48DE-9773-4545DE078291}" name="Tableau42717294153657789113365377392401413425428437446455467476485494506533542545554557677683689680686692695698628689925822518627" displayName="Tableau42717294153657789113365377392401413425428437446455467476485494506533542545554557677683689680686692695698628689925822518627" ref="B6:G55" totalsRowShown="0" headerRowDxfId="1674" dataDxfId="1673">
  <tableColumns count="6">
    <tableColumn id="1" xr3:uid="{3268D14D-3A51-4922-81A8-432107632129}" name="Exercices" dataDxfId="1672"/>
    <tableColumn id="2" xr3:uid="{38005354-8F54-4936-B3A9-7302DD29BD96}" name="Répétition" dataDxfId="1671">
      <calculatedColumnFormula>R7</calculatedColumnFormula>
    </tableColumn>
    <tableColumn id="3" xr3:uid="{4E9780E3-6EA1-449E-8C6C-C99AED8DEACD}" name="poids" dataDxfId="1670">
      <calculatedColumnFormula>T7</calculatedColumnFormula>
    </tableColumn>
    <tableColumn id="4" xr3:uid="{7FAAF9CB-E0B0-4617-97B0-4561E05EA54E}" name="récup (s)" dataDxfId="1669">
      <calculatedColumnFormula>V7</calculatedColumnFormula>
    </tableColumn>
    <tableColumn id="5" xr3:uid="{BEF2B2B1-4BB0-4200-92FD-E7CFDEF10317}" name="RPE" dataDxfId="1668">
      <calculatedColumnFormula>P7</calculatedColumnFormula>
    </tableColumn>
    <tableColumn id="6" xr3:uid="{967AF18A-13B3-416A-AA81-87FB6F407FD5}" name="TONNAGE" dataDxfId="1667">
      <calculatedColumnFormula array="1">IF(OR($B7="",$C7=0,$D7=0),"",IF(AND($B7=$B8,$A7=$A8),"",IFERROR(
SUMPRODUCT(($B$7:$B$55=$B7)*($A$7:$A$55=$A7)*($C$7:$C$55)*($D$7:$D$55)),
"")))</calculatedColumnFormula>
    </tableColumn>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D5F5E7F-A7B3-45F0-94AC-62A2E1B196C0}" name="Tableau463918304254667890114366378393402414426429438447456468477486495507534543546555558678684690681687693696699638790936932619728" displayName="Tableau463918304254667890114366378393402414426429438447456468477486495507534543546555558678684690681687693696699638790936932619728" ref="K6:O55" totalsRowShown="0" headerRowDxfId="1666" dataDxfId="1665" tableBorderDxfId="1664">
  <tableColumns count="5">
    <tableColumn id="1" xr3:uid="{5E0D9FAC-7D80-4481-B023-00866CA6F3E3}" name="Excentrique" dataDxfId="1663"/>
    <tableColumn id="2" xr3:uid="{634C9225-376E-4F97-86B0-CDB5870FC3C1}" name="transition E/C" dataDxfId="1662"/>
    <tableColumn id="3" xr3:uid="{DDB031E1-B5B0-4127-80CE-8A4F3AC75702}" name="Concentrique" dataDxfId="1661"/>
    <tableColumn id="4" xr3:uid="{7EDBFB04-1A6C-4911-A292-76036767D8D4}" name="Transition C/E" dataDxfId="1660"/>
    <tableColumn id="5" xr3:uid="{CDB5D62F-FC77-492B-A703-CDF6F8560778}" name="Configurator" dataDxfId="1659"/>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A4B58E8-1D9C-4B16-A6FF-AE27FFFDC3CC}" name="Tableau4684101931435567799111536737939440341542743043944845746947848749650853554454755655967968569168268869469770064889194710427201129" displayName="Tableau4684101931435567799111536737939440341542743043944845746947848749650853554454755655967968569168268869469770064889194710427201129" ref="P6:Y55" totalsRowShown="0" headerRowDxfId="1658" dataDxfId="1657">
  <tableColumns count="10">
    <tableColumn id="1" xr3:uid="{AA0EFCC5-ED00-4D27-B569-B4A3734C23F2}" name="RPE attendu" dataDxfId="1656"/>
    <tableColumn id="2" xr3:uid="{4AD00D53-DE71-4922-A1A8-9E9B6019E502}" name="RPE réel" dataDxfId="1655">
      <calculatedColumnFormula>F7</calculatedColumnFormula>
    </tableColumn>
    <tableColumn id="3" xr3:uid="{0CD498B9-A344-4011-ADC1-A297F98A1E20}" name=" Répétition attendu" dataDxfId="1654"/>
    <tableColumn id="4" xr3:uid="{EE3F4FF3-D315-49C4-90C0-BF23BD8BB237}" name=" Répétition réel" dataDxfId="1653">
      <calculatedColumnFormula>C7</calculatedColumnFormula>
    </tableColumn>
    <tableColumn id="6" xr3:uid="{C13CDF99-5FDE-4FF7-98D6-D452AD44488C}" name="poids attendu" dataDxfId="1652"/>
    <tableColumn id="7" xr3:uid="{D1B98D27-A10A-4BEA-93FA-FFF4E0F2F3B7}" name="poids réel" dataDxfId="1651">
      <calculatedColumnFormula>D7</calculatedColumnFormula>
    </tableColumn>
    <tableColumn id="8" xr3:uid="{7C110463-DE3B-4B6A-BB00-8907E76AE6DC}" name="récup attendu" dataDxfId="1650"/>
    <tableColumn id="9" xr3:uid="{49DDD558-29D4-42C7-83AB-154474D6296B}" name="récup réel" dataDxfId="1649">
      <calculatedColumnFormula>E7</calculatedColumnFormula>
    </tableColumn>
    <tableColumn id="10" xr3:uid="{12FC0B1C-5B56-4D86-A2B3-9971183D23F9}" name="%1RM attendu" dataDxfId="1648">
      <calculatedColumnFormula>IF(B7="SQUAT Comp",T7/$J$1,
IF(B7="BENCH Comp",T7/$J$2,
IF(B7="DEADLIFT Comp",T7/$J$3,
IF(B7="Snatch",T7/$M$1,
IF(B7="Clean and Jerk",T7/$M$2,
IF(B7="MUSCLE UP",T7/$M$3,
IF(B7="PULL UP",T7/$M$4,
IF(B7="DIPS sur station",T7/$M$5,
""))))))))</calculatedColumnFormula>
    </tableColumn>
    <tableColumn id="11" xr3:uid="{C2B375FE-7BD0-42E1-B404-5AAD4FB9B195}" name="%1RM réel" dataDxfId="1647">
      <calculatedColumnFormula>IF(B7="SQUAT Comp",T7/$J$1,
IF(B7="BENCH Comp",T7/$J$2,
IF(B7="DEADLIFT Comp",T7/$J$3,
IF(B7="Snatch",T7/$M$1,
IF(B7="Clean and Jerk",T7/$M$2,
IF(B7="MUSCLE UP",T7/$M$3,
IF(B7="PULL UP",T7/$M$4,
IF(B7="DIPS sur station",T7/$M$5,
""))))))))</calculatedColumnFormula>
    </tableColumn>
  </tableColumns>
  <tableStyleInfo name="TableStyleLight13"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3C08B38B-9900-4EE2-A923-D990904B0037}" name="Tableau42717294153657789113365377392401413425428437446455467476485494506533542545554557677683689680686692695698628689925822518630" displayName="Tableau42717294153657789113365377392401413425428437446455467476485494506533542545554557677683689680686692695698628689925822518630" ref="B6:G55" totalsRowShown="0" headerRowDxfId="1469" dataDxfId="1468">
  <tableColumns count="6">
    <tableColumn id="1" xr3:uid="{B2CBF199-BE01-42DC-A3EC-CCB56CE8C457}" name="Exercices" dataDxfId="1467"/>
    <tableColumn id="2" xr3:uid="{BB4CC9D2-DF63-4AB7-8E1E-E3C699DFF644}" name="Répétition" dataDxfId="1466">
      <calculatedColumnFormula>R7</calculatedColumnFormula>
    </tableColumn>
    <tableColumn id="3" xr3:uid="{D676953B-274D-40A4-9844-04C6598FD6A5}" name="poids" dataDxfId="1465">
      <calculatedColumnFormula>T7</calculatedColumnFormula>
    </tableColumn>
    <tableColumn id="4" xr3:uid="{3F228FBF-9983-4D4D-9767-A2DB589F9F65}" name="récup (s)" dataDxfId="1464">
      <calculatedColumnFormula>V7</calculatedColumnFormula>
    </tableColumn>
    <tableColumn id="5" xr3:uid="{DBE3BCEE-8440-479C-9E2D-004A92871E8E}" name="RPE" dataDxfId="1463">
      <calculatedColumnFormula>P7</calculatedColumnFormula>
    </tableColumn>
    <tableColumn id="6" xr3:uid="{A84B060F-7249-4D21-81A7-1DCFEDA4670B}" name="TONNAGE" dataDxfId="1462">
      <calculatedColumnFormula array="1">IF(OR($B7="",$C7=0,$D7=0),"",IF(AND($B7=$B8,$A7=$A8),"",IFERROR(
SUMPRODUCT(($B$7:$B$55=$B7)*($A$7:$A$55=$A7)*($C$7:$C$55)*($D$7:$D$55)),
"")))</calculatedColumnFormula>
    </tableColumn>
  </tableColumns>
  <tableStyleInfo name="TableStyleMedium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C08C2B4E-ED98-428E-B294-3F3583387FC0}" name="Tableau463918304254667890114366378393402414426429438447456468477486495507534543546555558678684690681687693696699638790936932619731" displayName="Tableau463918304254667890114366378393402414426429438447456468477486495507534543546555558678684690681687693696699638790936932619731" ref="K6:O55" totalsRowShown="0" headerRowDxfId="1461" dataDxfId="1460" tableBorderDxfId="1459">
  <tableColumns count="5">
    <tableColumn id="1" xr3:uid="{CFD82A93-1A63-4A17-AA68-80B6ADEB808F}" name="Excentrique" dataDxfId="1458"/>
    <tableColumn id="2" xr3:uid="{1780B057-3AFA-4F4B-B298-E06C83819C63}" name="transition E/C" dataDxfId="1457"/>
    <tableColumn id="3" xr3:uid="{35658FE5-E145-47ED-B998-511CEA3F46F5}" name="Concentrique" dataDxfId="1456"/>
    <tableColumn id="4" xr3:uid="{9B721F31-CCEE-43ED-AA3A-7F0CC5BF6953}" name="Transition C/E" dataDxfId="1455"/>
    <tableColumn id="5" xr3:uid="{FCAF1FAA-F2B1-42F3-B15C-7C789D8C5850}" name="Configurator" dataDxfId="1454"/>
  </tableColumns>
  <tableStyleInfo name="TableStyleMedium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3D827A79-91F8-432C-803C-06E918755C78}" name="Tableau4684101931435567799111536737939440341542743043944845746947848749650853554454755655967968569168268869469770064889194710427201132" displayName="Tableau4684101931435567799111536737939440341542743043944845746947848749650853554454755655967968569168268869469770064889194710427201132" ref="P6:Y55" totalsRowShown="0" headerRowDxfId="1453" dataDxfId="1452">
  <tableColumns count="10">
    <tableColumn id="1" xr3:uid="{6946F034-204D-4B68-975F-59D84938E35E}" name="RPE attendu" dataDxfId="1451"/>
    <tableColumn id="2" xr3:uid="{5E95C961-BC39-41E4-B6DE-10C4BAB9A537}" name="RPE réel" dataDxfId="1450">
      <calculatedColumnFormula>F7</calculatedColumnFormula>
    </tableColumn>
    <tableColumn id="3" xr3:uid="{C675F37D-E232-40A9-BB85-B67D7E7BD829}" name=" Répétition attendu" dataDxfId="1449"/>
    <tableColumn id="4" xr3:uid="{F4B45AE7-1B38-44EE-AAD7-3EFCC8D3026A}" name=" Répétition réel" dataDxfId="1448">
      <calculatedColumnFormula>C7</calculatedColumnFormula>
    </tableColumn>
    <tableColumn id="6" xr3:uid="{673A353A-E9F8-45D8-A8B3-A4B5FE019803}" name="poids attendu" dataDxfId="1447"/>
    <tableColumn id="7" xr3:uid="{83EE28A8-5784-48CC-BCAC-25F31D09E9E3}" name="poids réel" dataDxfId="1446">
      <calculatedColumnFormula>D7</calculatedColumnFormula>
    </tableColumn>
    <tableColumn id="8" xr3:uid="{975EFE1C-12D7-4B8A-B648-F201B3757C0B}" name="récup attendu" dataDxfId="1445"/>
    <tableColumn id="9" xr3:uid="{A87FA3FC-E731-4743-9BA5-566BBF764F1F}" name="récup réel" dataDxfId="1444">
      <calculatedColumnFormula>E7</calculatedColumnFormula>
    </tableColumn>
    <tableColumn id="10" xr3:uid="{E8D82788-E6C5-4498-AFF9-93D1EA16E9F1}" name="%1RM attendu" dataDxfId="1443">
      <calculatedColumnFormula>IF(B7="SQUAT Comp",T7/$J$1,
IF(B7="BENCH Comp",T7/$J$2,
IF(B7="DEADLIFT Comp",T7/$J$3,
IF(B7="Snatch",T7/$M$1,
IF(B7="Clean and Jerk",T7/$M$2,
IF(B7="MUSCLE UP",T7/$M$3,
IF(B7="PULL UP",T7/$M$4,
IF(B7="DIPS sur station",T7/$M$5,
""))))))))</calculatedColumnFormula>
    </tableColumn>
    <tableColumn id="11" xr3:uid="{8D9B377C-6C9C-474B-9A0E-AF147CE6B7AA}" name="%1RM réel" dataDxfId="1442">
      <calculatedColumnFormula>IF(B7="SQUAT Comp",T7/$J$1,
IF(B7="BENCH Comp",T7/$J$2,
IF(B7="DEADLIFT Comp",T7/$J$3,
IF(B7="Snatch",T7/$M$1,
IF(B7="Clean and Jerk",T7/$M$2,
IF(B7="MUSCLE UP",T7/$M$3,
IF(B7="PULL UP",T7/$M$4,
IF(B7="DIPS sur station",T7/$M$5,
""))))))))</calculatedColumnFormula>
    </tableColumn>
  </tableColumns>
  <tableStyleInfo name="TableStyleLight13"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279E86BD-FDE7-4EDC-A6C3-3D19A103B85E}" name="Tableau42717294153657789113365377392401413425428437446455467476485494506533542545554557677683689680686692695698628689925822518633" displayName="Tableau42717294153657789113365377392401413425428437446455467476485494506533542545554557677683689680686692695698628689925822518633" ref="B6:G55" totalsRowShown="0" headerRowDxfId="1257" dataDxfId="1256">
  <tableColumns count="6">
    <tableColumn id="1" xr3:uid="{A7FA0832-06C6-4FFA-BBCB-CF5AD3A0E2A7}" name="Exercices" dataDxfId="1255"/>
    <tableColumn id="2" xr3:uid="{01E20C7A-9A0C-4846-9F5F-73A848247DE3}" name="Répétition" dataDxfId="1254">
      <calculatedColumnFormula>R7</calculatedColumnFormula>
    </tableColumn>
    <tableColumn id="3" xr3:uid="{1F928218-E394-4951-B8D6-AB8F976C679E}" name="poids" dataDxfId="1253">
      <calculatedColumnFormula>T7</calculatedColumnFormula>
    </tableColumn>
    <tableColumn id="4" xr3:uid="{7ACD3D5B-5015-4723-8997-8601583477C2}" name="récup (s)" dataDxfId="1252">
      <calculatedColumnFormula>V7</calculatedColumnFormula>
    </tableColumn>
    <tableColumn id="5" xr3:uid="{38CE26E6-56E6-4DD1-AE4E-557298C86AF0}" name="RPE" dataDxfId="1251">
      <calculatedColumnFormula>P7</calculatedColumnFormula>
    </tableColumn>
    <tableColumn id="6" xr3:uid="{533B75D7-F85A-4D47-9F5D-E70139C7204D}" name="TONNAGE" dataDxfId="1250">
      <calculatedColumnFormula array="1">IF(OR($B7="",$C7=0,$D7=0),"",IF(AND($B7=$B8,$A7=$A8),"",IFERROR(
SUMPRODUCT(($B$7:$B$55=$B7)*($A$7:$A$55=$A7)*($C$7:$C$55)*($D$7:$D$55)),
"")))</calculatedColumnFormula>
    </tableColumn>
  </tableColumns>
  <tableStyleInfo name="TableStyleMedium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FE748180-A39F-46D5-9B8C-F8CA399C8554}" name="Tableau463918304254667890114366378393402414426429438447456468477486495507534543546555558678684690681687693696699638790936932619734" displayName="Tableau463918304254667890114366378393402414426429438447456468477486495507534543546555558678684690681687693696699638790936932619734" ref="K6:O55" totalsRowShown="0" headerRowDxfId="1249" dataDxfId="1248" tableBorderDxfId="1247">
  <tableColumns count="5">
    <tableColumn id="1" xr3:uid="{9C646040-9809-4D1C-8E30-C8970A331C5C}" name="Excentrique" dataDxfId="1246"/>
    <tableColumn id="2" xr3:uid="{B3D9267E-02A9-425D-8390-40AEE9B648BE}" name="transition E/C" dataDxfId="1245"/>
    <tableColumn id="3" xr3:uid="{D9339869-DF82-4B80-84C3-2D53CFBBFDE7}" name="Concentrique" dataDxfId="1244"/>
    <tableColumn id="4" xr3:uid="{A884AF9C-DF64-4006-893A-BB0A20A6B91B}" name="Transition C/E" dataDxfId="1243"/>
    <tableColumn id="5" xr3:uid="{079F8386-EBB1-49D4-8219-DA207EC654CD}" name="Configurator" dataDxfId="1242"/>
  </tableColumns>
  <tableStyleInfo name="TableStyleMedium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8EE389E-35D8-4182-8AC0-910E00130A18}" name="Tableau4684101931435567799111536737939440341542743043944845746947848749650853554454755655967968569168268869469770064889194710427201135" displayName="Tableau4684101931435567799111536737939440341542743043944845746947848749650853554454755655967968569168268869469770064889194710427201135" ref="P6:Y55" totalsRowShown="0" headerRowDxfId="1241" dataDxfId="1240">
  <tableColumns count="10">
    <tableColumn id="1" xr3:uid="{B2BA76AC-43F2-4814-A2E0-73F2F3A13861}" name="RPE attendu" dataDxfId="1239"/>
    <tableColumn id="2" xr3:uid="{2282A24E-0060-4B6E-A8D7-9409BC3BB3CD}" name="RPE réel" dataDxfId="1238">
      <calculatedColumnFormula>F7</calculatedColumnFormula>
    </tableColumn>
    <tableColumn id="3" xr3:uid="{2E73B7EB-990A-4185-89BD-0141D143CEBA}" name=" Répétition attendu" dataDxfId="1237"/>
    <tableColumn id="4" xr3:uid="{82D063FB-F524-4295-9509-9B2F28004156}" name=" Répétition réel" dataDxfId="1236">
      <calculatedColumnFormula>C7</calculatedColumnFormula>
    </tableColumn>
    <tableColumn id="6" xr3:uid="{2C7F9E7F-ECF0-49D2-AC27-2793D860BFAD}" name="poids attendu" dataDxfId="1235"/>
    <tableColumn id="7" xr3:uid="{94592132-48C4-44A1-BD48-BD51FB00091D}" name="poids réel" dataDxfId="1234">
      <calculatedColumnFormula>D7</calculatedColumnFormula>
    </tableColumn>
    <tableColumn id="8" xr3:uid="{D9194860-B24A-4328-BA28-DD2B393C1675}" name="récup attendu" dataDxfId="1233"/>
    <tableColumn id="9" xr3:uid="{A6EC5B98-E274-4C7A-B348-087B51E6BC14}" name="récup réel" dataDxfId="1232">
      <calculatedColumnFormula>E7</calculatedColumnFormula>
    </tableColumn>
    <tableColumn id="10" xr3:uid="{8EF9718A-0612-4E61-9522-AF9D3AD48E85}" name="%1RM attendu" dataDxfId="1231">
      <calculatedColumnFormula>IF(B7="SQUAT Comp",T7/$J$1,
IF(B7="BENCH Comp",T7/$J$2,
IF(B7="DEADLIFT Comp",T7/$J$3,
IF(B7="Snatch",T7/$M$1,
IF(B7="Clean and Jerk",T7/$M$2,
IF(B7="MUSCLE UP",T7/$M$3,
IF(B7="PULL UP",T7/$M$4,
IF(B7="DIPS sur station",T7/$M$5,
""))))))))</calculatedColumnFormula>
    </tableColumn>
    <tableColumn id="11" xr3:uid="{A603AC18-F6FC-4317-B794-C5E445F9BA6F}" name="%1RM réel" dataDxfId="1230">
      <calculatedColumnFormula>IF(B7="SQUAT Comp",T7/$J$1,
IF(B7="BENCH Comp",T7/$J$2,
IF(B7="DEADLIFT Comp",T7/$J$3,
IF(B7="Snatch",T7/$M$1,
IF(B7="Clean and Jerk",T7/$M$2,
IF(B7="MUSCLE UP",T7/$M$3,
IF(B7="PULL UP",T7/$M$4,
IF(B7="DIPS sur station",T7/$M$5,
""))))))))</calculatedColumnFormula>
    </tableColumn>
  </tableColumns>
  <tableStyleInfo name="TableStyleLight13"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BA85E1A0-942D-4769-B30E-EC1A874503E6}" name="Tableau42717294153657789113365377392401413425428437446455467476485494506533542545554557677683689680686692695698628689925822518636" displayName="Tableau42717294153657789113365377392401413425428437446455467476485494506533542545554557677683689680686692695698628689925822518636" ref="B6:G55" totalsRowShown="0" headerRowDxfId="1052" dataDxfId="1051">
  <tableColumns count="6">
    <tableColumn id="1" xr3:uid="{864B3169-D825-4175-AC34-A74DBBA8F51D}" name="Exercices" dataDxfId="1050"/>
    <tableColumn id="2" xr3:uid="{8B2699D7-06E5-45E0-AE11-49B5945021C7}" name="Répétition" dataDxfId="1049">
      <calculatedColumnFormula>R7</calculatedColumnFormula>
    </tableColumn>
    <tableColumn id="3" xr3:uid="{F5FAE6B4-3208-49D2-A900-2E64A2F34D8D}" name="poids" dataDxfId="1048">
      <calculatedColumnFormula>T7</calculatedColumnFormula>
    </tableColumn>
    <tableColumn id="4" xr3:uid="{4698CFCE-8C9C-4986-ABC1-0F4ECB41B8BD}" name="récup (s)" dataDxfId="1047">
      <calculatedColumnFormula>V7</calculatedColumnFormula>
    </tableColumn>
    <tableColumn id="5" xr3:uid="{B66C40E1-35D2-400F-BA89-5EC12870806D}" name="RPE" dataDxfId="1046">
      <calculatedColumnFormula>P7</calculatedColumnFormula>
    </tableColumn>
    <tableColumn id="6" xr3:uid="{595656C5-B801-4649-A75F-A4EFBB26EDBB}" name="TONNAGE" dataDxfId="1045">
      <calculatedColumnFormula array="1">IF(OR($B7="",$C7=0,$D7=0),"",IF(AND($B7=$B8,$A7=$A8),"",IFERROR(
SUMPRODUCT(($B$7:$B$55=$B7)*($A$7:$A$55=$A7)*($C$7:$C$55)*($D$7:$D$55)),
"")))</calculatedColumnFormula>
    </tableColumn>
  </tableColumns>
  <tableStyleInfo name="TableStyleMedium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EA63348-7D75-440A-9562-E5253445B99C}" name="Tableau463918304254667890114366378393402414426429438447456468477486495507534543546555558678684690681687693696699638790936932619737" displayName="Tableau463918304254667890114366378393402414426429438447456468477486495507534543546555558678684690681687693696699638790936932619737" ref="K6:O55" totalsRowShown="0" headerRowDxfId="1044" dataDxfId="1043" tableBorderDxfId="1042">
  <tableColumns count="5">
    <tableColumn id="1" xr3:uid="{2755914D-8092-4A0B-92EB-9614E81068E9}" name="Excentrique" dataDxfId="1041"/>
    <tableColumn id="2" xr3:uid="{AB29C518-14B9-41E4-9913-20F536F7FA16}" name="transition E/C" dataDxfId="1040"/>
    <tableColumn id="3" xr3:uid="{F2627F2B-C338-4B5E-B6DA-531A50818427}" name="Concentrique" dataDxfId="1039"/>
    <tableColumn id="4" xr3:uid="{EC555CA6-BDBE-4AED-BFD9-5BAF95556FAA}" name="Transition C/E" dataDxfId="1038"/>
    <tableColumn id="5" xr3:uid="{79B3CBF7-1A74-4347-BEE2-81BF0D1DFDCD}" name="Configurator" dataDxfId="1037"/>
  </tableColumns>
  <tableStyleInfo name="TableStyleMedium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18C8BFB-500F-4F5B-AE8E-F0F6D62E6F63}" name="Tableau4684101931435567799111536737939440341542743043944845746947848749650853554454755655967968569168268869469770064889194710427201138" displayName="Tableau4684101931435567799111536737939440341542743043944845746947848749650853554454755655967968569168268869469770064889194710427201138" ref="P6:Y55" totalsRowShown="0" headerRowDxfId="1036" dataDxfId="1035">
  <tableColumns count="10">
    <tableColumn id="1" xr3:uid="{29852F3D-451E-45E6-9D70-E0C2B5299FEB}" name="RPE attendu" dataDxfId="1034"/>
    <tableColumn id="2" xr3:uid="{70AC7A7F-E8BB-447C-B8B6-FFD90E70DA79}" name="RPE réel" dataDxfId="1033">
      <calculatedColumnFormula>F7</calculatedColumnFormula>
    </tableColumn>
    <tableColumn id="3" xr3:uid="{1EE9F609-9138-4834-92A6-AE25F7AE2E67}" name=" Répétition attendu" dataDxfId="1032"/>
    <tableColumn id="4" xr3:uid="{D8869F42-0141-4E91-A485-DFE6E7E1D626}" name=" Répétition réel" dataDxfId="1031">
      <calculatedColumnFormula>C7</calculatedColumnFormula>
    </tableColumn>
    <tableColumn id="6" xr3:uid="{C8D8EB91-2014-49E9-B0D5-3B3ED4CFAE42}" name="poids attendu" dataDxfId="1030"/>
    <tableColumn id="7" xr3:uid="{FDE5681B-43DE-43AB-AA8E-3C82DB492CC7}" name="poids réel" dataDxfId="1029">
      <calculatedColumnFormula>D7</calculatedColumnFormula>
    </tableColumn>
    <tableColumn id="8" xr3:uid="{0FEA4EF9-1B7B-4728-A55E-C3EE24651FE0}" name="récup attendu" dataDxfId="1028"/>
    <tableColumn id="9" xr3:uid="{A6BF7EB2-BCD7-40E1-95B5-FEB39F06BABE}" name="récup réel" dataDxfId="1027">
      <calculatedColumnFormula>E7</calculatedColumnFormula>
    </tableColumn>
    <tableColumn id="10" xr3:uid="{6ACB4136-3360-4534-ACA8-0D7DECF07DFD}" name="%1RM attendu" dataDxfId="1026">
      <calculatedColumnFormula>IF(B7="SQUAT Comp",T7/$J$1,
IF(B7="BENCH Comp",T7/$J$2,
IF(B7="DEADLIFT Comp",T7/$J$3,
IF(B7="Snatch",T7/$M$1,
IF(B7="Clean and Jerk",T7/$M$2,
IF(B7="MUSCLE UP",T7/$M$3,
IF(B7="PULL UP",T7/$M$4,
IF(B7="DIPS sur station",T7/$M$5,
""))))))))</calculatedColumnFormula>
    </tableColumn>
    <tableColumn id="11" xr3:uid="{A99DDD17-CC66-4712-B702-F373096FA855}" name="%1RM réel" dataDxfId="1025">
      <calculatedColumnFormula>IF(B7="SQUAT Comp",T7/$J$1,
IF(B7="BENCH Comp",T7/$J$2,
IF(B7="DEADLIFT Comp",T7/$J$3,
IF(B7="Snatch",T7/$M$1,
IF(B7="Clean and Jerk",T7/$M$2,
IF(B7="MUSCLE UP",T7/$M$3,
IF(B7="PULL UP",T7/$M$4,
IF(B7="DIPS sur station",T7/$M$5,
""))))))))</calculatedColumnFormula>
    </tableColumn>
  </tableColumns>
  <tableStyleInfo name="TableStyleLight13"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9736B02-9DA3-4AA7-80B0-0D020422D9ED}" name="Tableau42717294153657789113365377392401413425428437446455467476485494506533542545554557677683689680686692695698628689925822518639" displayName="Tableau42717294153657789113365377392401413425428437446455467476485494506533542545554557677683689680686692695698628689925822518639" ref="B6:G55" totalsRowShown="0" headerRowDxfId="847" dataDxfId="846">
  <tableColumns count="6">
    <tableColumn id="1" xr3:uid="{931C9D5D-4F00-49FC-9650-CE6A02E9FAF7}" name="Exercices" dataDxfId="845"/>
    <tableColumn id="2" xr3:uid="{29F88A5A-5E3C-4765-A028-B3376B98B710}" name="Répétition" dataDxfId="844">
      <calculatedColumnFormula>R7</calculatedColumnFormula>
    </tableColumn>
    <tableColumn id="3" xr3:uid="{694612BE-F374-4208-9E8C-6060B6CAD27D}" name="poids" dataDxfId="843">
      <calculatedColumnFormula>T7</calculatedColumnFormula>
    </tableColumn>
    <tableColumn id="4" xr3:uid="{EAC24BF2-22ED-489D-83A8-6A9C4433EE1F}" name="récup (s)" dataDxfId="842">
      <calculatedColumnFormula>V7</calculatedColumnFormula>
    </tableColumn>
    <tableColumn id="5" xr3:uid="{D63D1E95-ABEC-403B-A645-B06E4547D9E3}" name="RPE" dataDxfId="841">
      <calculatedColumnFormula>P7</calculatedColumnFormula>
    </tableColumn>
    <tableColumn id="6" xr3:uid="{03776746-1031-4A88-9946-E29B9CB265BC}" name="TONNAGE" dataDxfId="840">
      <calculatedColumnFormula array="1">IF(OR($B7="",$C7=0,$D7=0),"",IF(AND($B7=$B8,$A7=$A8),"",IFERROR(
SUMPRODUCT(($B$7:$B$55=$B7)*($A$7:$A$55=$A7)*($C$7:$C$55)*($D$7:$D$55)),
"")))</calculatedColumnFormula>
    </tableColumn>
  </tableColumns>
  <tableStyleInfo name="TableStyleMedium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B62B5BBB-9DAE-4095-B04E-99F5A795C09F}" name="Tableau463918304254667890114366378393402414426429438447456468477486495507534543546555558678684690681687693696699638790936932619740" displayName="Tableau463918304254667890114366378393402414426429438447456468477486495507534543546555558678684690681687693696699638790936932619740" ref="K6:O55" totalsRowShown="0" headerRowDxfId="839" dataDxfId="838" tableBorderDxfId="837">
  <tableColumns count="5">
    <tableColumn id="1" xr3:uid="{9B2941C9-27E5-41C4-AD1D-396FD653E472}" name="Excentrique" dataDxfId="836"/>
    <tableColumn id="2" xr3:uid="{D9174F90-56F3-4E83-87F7-7853855A5B58}" name="transition E/C" dataDxfId="835"/>
    <tableColumn id="3" xr3:uid="{D10547D7-7EE4-462B-B023-54D9B938CF20}" name="Concentrique" dataDxfId="834"/>
    <tableColumn id="4" xr3:uid="{CDE0D64D-F308-45D3-8584-FFDD682ADB91}" name="Transition C/E" dataDxfId="833"/>
    <tableColumn id="5" xr3:uid="{1EBBA77C-88F9-4CCC-9CF8-5E18F50B1F30}" name="Configurator" dataDxfId="832"/>
  </tableColumns>
  <tableStyleInfo name="TableStyleMedium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E52E964-1C5C-46DA-AD5E-0555AB425513}" name="Tableau4684101931435567799111536737939440341542743043944845746947848749650853554454755655967968569168268869469770064889194710427201141" displayName="Tableau4684101931435567799111536737939440341542743043944845746947848749650853554454755655967968569168268869469770064889194710427201141" ref="P6:Y55" totalsRowShown="0" headerRowDxfId="831" dataDxfId="830">
  <tableColumns count="10">
    <tableColumn id="1" xr3:uid="{5D81C6C9-770A-4FE7-96E0-56FA083187F1}" name="RPE attendu" dataDxfId="829"/>
    <tableColumn id="2" xr3:uid="{63C3A960-684D-4B8A-ACE4-5EAF1CDA7337}" name="RPE réel" dataDxfId="828">
      <calculatedColumnFormula>F7</calculatedColumnFormula>
    </tableColumn>
    <tableColumn id="3" xr3:uid="{8E04CBD6-2478-4528-B924-2DFB4E77C864}" name=" Répétition attendu" dataDxfId="827"/>
    <tableColumn id="4" xr3:uid="{E64937BD-1FD3-43C5-A3C2-02B9907210A7}" name=" Répétition réel" dataDxfId="826">
      <calculatedColumnFormula>C7</calculatedColumnFormula>
    </tableColumn>
    <tableColumn id="6" xr3:uid="{B034D10A-CAD5-4285-9519-D6F40E677C8E}" name="poids attendu" dataDxfId="825"/>
    <tableColumn id="7" xr3:uid="{F4D62C27-2AD7-4E2B-813C-2F83700889B2}" name="poids réel" dataDxfId="824">
      <calculatedColumnFormula>D7</calculatedColumnFormula>
    </tableColumn>
    <tableColumn id="8" xr3:uid="{29840ECE-B0CB-4074-A637-2164EB2CC8B0}" name="récup attendu" dataDxfId="823"/>
    <tableColumn id="9" xr3:uid="{D7B3E1E4-D265-4241-9988-402F7ABCFF24}" name="récup réel" dataDxfId="822">
      <calculatedColumnFormula>E7</calculatedColumnFormula>
    </tableColumn>
    <tableColumn id="10" xr3:uid="{71CC5A25-4305-499F-9C7A-5D231801771F}" name="%1RM attendu" dataDxfId="821">
      <calculatedColumnFormula>IF(B7="SQUAT Comp",T7/$J$1,
IF(B7="BENCH Comp",T7/$J$2,
IF(B7="DEADLIFT Comp",T7/$J$3,
IF(B7="Snatch",T7/$M$1,
IF(B7="Clean and Jerk",T7/$M$2,
IF(B7="MUSCLE UP",T7/$M$3,
IF(B7="PULL UP",T7/$M$4,
IF(B7="DIPS sur station",T7/$M$5,
""))))))))</calculatedColumnFormula>
    </tableColumn>
    <tableColumn id="11" xr3:uid="{CB010A9B-1E2C-4C8C-B820-5A0CC4D7DB3C}" name="%1RM réel" dataDxfId="820">
      <calculatedColumnFormula>IF(B7="SQUAT Comp",T7/$J$1,
IF(B7="BENCH Comp",T7/$J$2,
IF(B7="DEADLIFT Comp",T7/$J$3,
IF(B7="Snatch",T7/$M$1,
IF(B7="Clean and Jerk",T7/$M$2,
IF(B7="MUSCLE UP",T7/$M$3,
IF(B7="PULL UP",T7/$M$4,
IF(B7="DIPS sur station",T7/$M$5,
""))))))))</calculatedColumnFormula>
    </tableColumn>
  </tableColumns>
  <tableStyleInfo name="TableStyleLight1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48881E26-6FCF-41B1-802E-0BBB23407871}" name="Tableau4271729415365778911336537739240141342542843744645546747648549450653354254555455767768368968068669269569862868992582251863045" displayName="Tableau4271729415365778911336537739240141342542843744645546747648549450653354254555455767768368968068669269569862868992582251863045" ref="B6:G55" totalsRowShown="0" headerRowDxfId="642" dataDxfId="641">
  <tableColumns count="6">
    <tableColumn id="1" xr3:uid="{3F7E43E5-0941-42E8-86BA-1DF5902B8157}" name="Exercices" dataDxfId="640"/>
    <tableColumn id="2" xr3:uid="{3AF0E041-EA45-4BFA-B165-F345F49200ED}" name="Répétition" dataDxfId="639">
      <calculatedColumnFormula>R7</calculatedColumnFormula>
    </tableColumn>
    <tableColumn id="3" xr3:uid="{1BF41F2F-5F0A-44E3-B7E0-E68DC4B1468F}" name="poids" dataDxfId="638">
      <calculatedColumnFormula>T7</calculatedColumnFormula>
    </tableColumn>
    <tableColumn id="4" xr3:uid="{53E81EB2-4C24-4321-979A-261956E78DB3}" name="récup (s)" dataDxfId="637">
      <calculatedColumnFormula>V7</calculatedColumnFormula>
    </tableColumn>
    <tableColumn id="5" xr3:uid="{55C75517-3BDE-4584-968D-F128C8B60A4E}" name="RPE" dataDxfId="636">
      <calculatedColumnFormula>P7</calculatedColumnFormula>
    </tableColumn>
    <tableColumn id="6" xr3:uid="{E3114653-5227-46D7-92A7-1E4C885F9B6B}" name="TONNAGE" dataDxfId="635">
      <calculatedColumnFormula array="1">IF(OR($B7="",$C7=0,$D7=0),"",IF(AND($B7=$B8,$A7=$A8),"",IFERROR(
SUMPRODUCT(($B$7:$B$55=$B7)*($A$7:$A$55=$A7)*($C$7:$C$55)*($D$7:$D$55)),
"")))</calculatedColumnFormula>
    </tableColumn>
  </tableColumns>
  <tableStyleInfo name="TableStyleMedium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58AF462-5CC6-4E7E-A64E-A75C0E19776D}" name="Tableau46391830425466789011436637839340241442642943844745646847748649550753454354655555867868469068168769369669963879093693261973146" displayName="Tableau46391830425466789011436637839340241442642943844745646847748649550753454354655555867868469068168769369669963879093693261973146" ref="K6:O55" totalsRowShown="0" headerRowDxfId="634" dataDxfId="633" tableBorderDxfId="632">
  <tableColumns count="5">
    <tableColumn id="1" xr3:uid="{3EB357B6-9EBA-4039-AE71-3821E1D45A0C}" name="Excentrique" dataDxfId="631"/>
    <tableColumn id="2" xr3:uid="{C3D731B2-6585-4BE4-97AF-BB700833677B}" name="transition E/C" dataDxfId="630"/>
    <tableColumn id="3" xr3:uid="{92B51296-24A1-4890-A207-28E1864789CF}" name="Concentrique" dataDxfId="629"/>
    <tableColumn id="4" xr3:uid="{AFB594A9-3037-4EB5-A341-2A052A98FF06}" name="Transition C/E" dataDxfId="628"/>
    <tableColumn id="5" xr3:uid="{14684DFE-F6D5-46FC-BD35-803498313329}" name="Configurator" dataDxfId="627"/>
  </tableColumns>
  <tableStyleInfo name="TableStyleMedium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70D08D34-090C-43FA-8751-B41FE4FB34D1}" name="Tableau468410193143556779911153673793944034154274304394484574694784874965085355445475565596796856916826886946977006488919471042720113247" displayName="Tableau468410193143556779911153673793944034154274304394484574694784874965085355445475565596796856916826886946977006488919471042720113247" ref="P6:Y55" totalsRowShown="0" headerRowDxfId="626" dataDxfId="625">
  <tableColumns count="10">
    <tableColumn id="1" xr3:uid="{DEDCF957-45E3-4F22-AC4B-BFEAF5D9AF87}" name="RPE attendu" dataDxfId="624"/>
    <tableColumn id="2" xr3:uid="{6AB431B4-BF77-4CFA-A4DB-338D19425615}" name="RPE réel" dataDxfId="623">
      <calculatedColumnFormula>F7</calculatedColumnFormula>
    </tableColumn>
    <tableColumn id="3" xr3:uid="{E86F4952-CB3A-46CB-82D7-41B4E776C1F3}" name=" Répétition attendu" dataDxfId="622"/>
    <tableColumn id="4" xr3:uid="{915D948F-64F9-4495-97F2-D9C4DD512DC3}" name=" Répétition réel" dataDxfId="621">
      <calculatedColumnFormula>C7</calculatedColumnFormula>
    </tableColumn>
    <tableColumn id="6" xr3:uid="{138BBDAF-FA7B-4704-8035-5EF883C5D609}" name="poids attendu" dataDxfId="620"/>
    <tableColumn id="7" xr3:uid="{21C38339-C45F-42D6-B847-D23D9B235A38}" name="poids réel" dataDxfId="619">
      <calculatedColumnFormula>D7</calculatedColumnFormula>
    </tableColumn>
    <tableColumn id="8" xr3:uid="{74D71B5E-5F84-4B8A-9619-8E746E777B9C}" name="récup attendu" dataDxfId="618"/>
    <tableColumn id="9" xr3:uid="{CAC186F6-8D29-45E4-8A45-20E95509CCF8}" name="récup réel" dataDxfId="617">
      <calculatedColumnFormula>E7</calculatedColumnFormula>
    </tableColumn>
    <tableColumn id="10" xr3:uid="{890F4E80-C612-4D7E-991D-9CC3224E270F}" name="%1RM attendu" dataDxfId="616">
      <calculatedColumnFormula>IF(B7="SQUAT Comp",T7/$J$1,
IF(B7="BENCH Comp",T7/$J$2,
IF(B7="DEADLIFT Comp",T7/$J$3,
IF(B7="Snatch",T7/$M$1,
IF(B7="Clean and Jerk",T7/$M$2,
IF(B7="MUSCLE UP",T7/$M$3,
IF(B7="PULL UP",T7/$M$4,
IF(B7="DIPS sur station",T7/$M$5,
""))))))))</calculatedColumnFormula>
    </tableColumn>
    <tableColumn id="11" xr3:uid="{76AD9D7E-F926-4C3F-9416-FE99BB2C96A0}" name="%1RM réel" dataDxfId="615">
      <calculatedColumnFormula>IF(B7="SQUAT Comp",T7/$J$1,
IF(B7="BENCH Comp",T7/$J$2,
IF(B7="DEADLIFT Comp",T7/$J$3,
IF(B7="Snatch",T7/$M$1,
IF(B7="Clean and Jerk",T7/$M$2,
IF(B7="MUSCLE UP",T7/$M$3,
IF(B7="PULL UP",T7/$M$4,
IF(B7="DIPS sur station",T7/$M$5,
""))))))))</calculatedColumnFormula>
    </tableColumn>
  </tableColumns>
  <tableStyleInfo name="TableStyleLight1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ABAFA23A-9D6E-4AAF-BB14-DA14F19586DE}" name="Tableau4271729415365778911336537739240141342542843744645546747648549450653354254555455767768368968068669269569862868992582251863348" displayName="Tableau4271729415365778911336537739240141342542843744645546747648549450653354254555455767768368968068669269569862868992582251863348" ref="B6:G55" totalsRowShown="0" headerRowDxfId="437" dataDxfId="436">
  <tableColumns count="6">
    <tableColumn id="1" xr3:uid="{188D4FF7-0040-4360-9984-D1741B189796}" name="Exercices" dataDxfId="435"/>
    <tableColumn id="2" xr3:uid="{88E853F0-8FE4-4037-8824-B22CD565267C}" name="Répétition" dataDxfId="434">
      <calculatedColumnFormula>R7</calculatedColumnFormula>
    </tableColumn>
    <tableColumn id="3" xr3:uid="{D6050C9B-1E32-49B1-B6BB-AEA754E91BF3}" name="poids" dataDxfId="433">
      <calculatedColumnFormula>T7</calculatedColumnFormula>
    </tableColumn>
    <tableColumn id="4" xr3:uid="{A98428ED-395D-4ABB-A8F0-F472407E5958}" name="récup (s)" dataDxfId="432">
      <calculatedColumnFormula>V7</calculatedColumnFormula>
    </tableColumn>
    <tableColumn id="5" xr3:uid="{A5AD21DC-2E6C-49C6-BD1A-E9242F4193D3}" name="RPE" dataDxfId="431">
      <calculatedColumnFormula>P7</calculatedColumnFormula>
    </tableColumn>
    <tableColumn id="6" xr3:uid="{96C23C99-EA95-4C52-BBF6-5F9538D399E7}" name="TONNAGE" dataDxfId="430">
      <calculatedColumnFormula array="1">IF(OR($B7="",$C7=0,$D7=0),"",IF(AND($B7=$B8,$A7=$A8),"",IFERROR(
SUMPRODUCT(($B$7:$B$55=$B7)*($A$7:$A$55=$A7)*($C$7:$C$55)*($D$7:$D$55)),
"")))</calculatedColumnFormula>
    </tableColumn>
  </tableColumns>
  <tableStyleInfo name="TableStyleMedium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30B46D46-74EB-4368-9F8A-85B33021C0D2}" name="Tableau46391830425466789011436637839340241442642943844745646847748649550753454354655555867868469068168769369669963879093693261973449" displayName="Tableau46391830425466789011436637839340241442642943844745646847748649550753454354655555867868469068168769369669963879093693261973449" ref="K6:O55" totalsRowShown="0" headerRowDxfId="429" dataDxfId="428" tableBorderDxfId="427">
  <tableColumns count="5">
    <tableColumn id="1" xr3:uid="{571BD42E-3D4E-44E1-9EA9-8DBC09266C3E}" name="Excentrique" dataDxfId="426"/>
    <tableColumn id="2" xr3:uid="{FD364B3D-04D5-43EF-8075-EB5792344FCB}" name="transition E/C" dataDxfId="425"/>
    <tableColumn id="3" xr3:uid="{EDF33A99-B592-4933-9CDC-08641E46BCEA}" name="Concentrique" dataDxfId="424"/>
    <tableColumn id="4" xr3:uid="{4F448A92-B94B-4641-B626-5EAAED6A4240}" name="Transition C/E" dataDxfId="423"/>
    <tableColumn id="5" xr3:uid="{6D676727-E557-49D4-9A7D-004134C4DCED}" name="Configurator" dataDxfId="422"/>
  </tableColumns>
  <tableStyleInfo name="TableStyleMedium1"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5677403E-3C71-4EE3-8191-A9058982C878}" name="Tableau468410193143556779911153673793944034154274304394484574694784874965085355445475565596796856916826886946977006488919471042720113550" displayName="Tableau468410193143556779911153673793944034154274304394484574694784874965085355445475565596796856916826886946977006488919471042720113550" ref="P6:Y55" totalsRowShown="0" headerRowDxfId="421" dataDxfId="420">
  <tableColumns count="10">
    <tableColumn id="1" xr3:uid="{18FFEA77-9E17-4046-A648-AFF1EDDCFF1F}" name="RPE attendu" dataDxfId="419"/>
    <tableColumn id="2" xr3:uid="{2F567B00-EF27-4E0D-809E-D36DD2FC1A4D}" name="RPE réel" dataDxfId="418">
      <calculatedColumnFormula>F7</calculatedColumnFormula>
    </tableColumn>
    <tableColumn id="3" xr3:uid="{9B9BB5B9-D680-4F2D-B339-21FCA630BDEE}" name=" Répétition attendu" dataDxfId="417"/>
    <tableColumn id="4" xr3:uid="{34C230AF-1CE2-4643-8DE3-8C70DD91FE5E}" name=" Répétition réel" dataDxfId="416">
      <calculatedColumnFormula>C7</calculatedColumnFormula>
    </tableColumn>
    <tableColumn id="6" xr3:uid="{FE35F3CC-1B4A-4DD2-ACFF-C05E1B0DC230}" name="poids attendu" dataDxfId="415"/>
    <tableColumn id="7" xr3:uid="{A04A903A-56EE-401F-A8B5-7E2B00FC78BE}" name="poids réel" dataDxfId="414">
      <calculatedColumnFormula>D7</calculatedColumnFormula>
    </tableColumn>
    <tableColumn id="8" xr3:uid="{74DB9702-8224-47BF-A568-C53DE36FA73B}" name="récup attendu" dataDxfId="413"/>
    <tableColumn id="9" xr3:uid="{E120633F-B61E-4137-8CF8-70E4E7FD6061}" name="récup réel" dataDxfId="412">
      <calculatedColumnFormula>E7</calculatedColumnFormula>
    </tableColumn>
    <tableColumn id="10" xr3:uid="{D5AF972C-8BA8-44D3-A181-C4864CC06E98}" name="%1RM attendu" dataDxfId="411">
      <calculatedColumnFormula>IF(B7="SQUAT Comp",T7/$J$1,
IF(B7="BENCH Comp",T7/$J$2,
IF(B7="DEADLIFT Comp",T7/$J$3,
IF(B7="Snatch",T7/$M$1,
IF(B7="Clean and Jerk",T7/$M$2,
IF(B7="MUSCLE UP",T7/$M$3,
IF(B7="PULL UP",T7/$M$4,
IF(B7="DIPS sur station",T7/$M$5,
""))))))))</calculatedColumnFormula>
    </tableColumn>
    <tableColumn id="11" xr3:uid="{E665EE27-4AAC-49CA-ADC7-F494442359CE}" name="%1RM réel" dataDxfId="410">
      <calculatedColumnFormula>IF(B7="SQUAT Comp",T7/$J$1,
IF(B7="BENCH Comp",T7/$J$2,
IF(B7="DEADLIFT Comp",T7/$J$3,
IF(B7="Snatch",T7/$M$1,
IF(B7="Clean and Jerk",T7/$M$2,
IF(B7="MUSCLE UP",T7/$M$3,
IF(B7="PULL UP",T7/$M$4,
IF(B7="DIPS sur station",T7/$M$5,
""))))))))</calculatedColumnFormula>
    </tableColumn>
  </tableColumns>
  <tableStyleInfo name="TableStyleLight1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BAC138E9-4DCC-4DFE-AFCA-E9FE39D62EF5}" name="Tableau4271729415365778911336537739240141342542843744645546747648549450653354254555455767768368968068669269569862868992582251863651" displayName="Tableau4271729415365778911336537739240141342542843744645546747648549450653354254555455767768368968068669269569862868992582251863651" ref="B6:G55" totalsRowShown="0" headerRowDxfId="232" dataDxfId="231">
  <tableColumns count="6">
    <tableColumn id="1" xr3:uid="{161F229D-27B6-425A-AF4F-8F1C862C40F0}" name="Exercices" dataDxfId="230"/>
    <tableColumn id="2" xr3:uid="{4B5C41EA-7993-4D93-9CE5-B9253C1283F3}" name="Répétition" dataDxfId="229">
      <calculatedColumnFormula>R7</calculatedColumnFormula>
    </tableColumn>
    <tableColumn id="3" xr3:uid="{BC1D954E-A853-4837-AB52-E5D9B540EA3D}" name="poids" dataDxfId="228">
      <calculatedColumnFormula>T7</calculatedColumnFormula>
    </tableColumn>
    <tableColumn id="4" xr3:uid="{B2C5D855-8D1A-4574-9A3C-9FC8FE1A6BE2}" name="récup (s)" dataDxfId="227">
      <calculatedColumnFormula>V7</calculatedColumnFormula>
    </tableColumn>
    <tableColumn id="5" xr3:uid="{118710E6-3ECB-4583-8BE9-BDC24B6DED70}" name="RPE" dataDxfId="226">
      <calculatedColumnFormula>P7</calculatedColumnFormula>
    </tableColumn>
    <tableColumn id="6" xr3:uid="{EF0CC150-EFB3-473E-94E2-937FA22B80A9}" name="TONNAGE" dataDxfId="225">
      <calculatedColumnFormula array="1">IF(OR($B7="",$C7=0,$D7=0),"",IF(AND($B7=$B8,$A7=$A8),"",IFERROR(
SUMPRODUCT(($B$7:$B$55=$B7)*($A$7:$A$55=$A7)*($C$7:$C$55)*($D$7:$D$55)),
"")))</calculatedColumnFormula>
    </tableColumn>
  </tableColumns>
  <tableStyleInfo name="TableStyleMedium1"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1DA7DDE-74F7-4179-A61B-2281383AEFE6}" name="Tableau46391830425466789011436637839340241442642943844745646847748649550753454354655555867868469068168769369669963879093693261973752" displayName="Tableau46391830425466789011436637839340241442642943844745646847748649550753454354655555867868469068168769369669963879093693261973752" ref="K6:O55" totalsRowShown="0" headerRowDxfId="224" dataDxfId="223" tableBorderDxfId="222">
  <tableColumns count="5">
    <tableColumn id="1" xr3:uid="{EAE18B2F-FCD6-404C-BF90-A7FA745BC397}" name="Excentrique" dataDxfId="221"/>
    <tableColumn id="2" xr3:uid="{861E1DA7-03F4-494D-86DA-6BB83421E7ED}" name="transition E/C" dataDxfId="220"/>
    <tableColumn id="3" xr3:uid="{BAAD3D45-A814-407D-A86A-5243F721BFEB}" name="Concentrique" dataDxfId="219"/>
    <tableColumn id="4" xr3:uid="{5CCE7C0D-AE3F-405D-A1DB-C3CCA5329876}" name="Transition C/E" dataDxfId="218"/>
    <tableColumn id="5" xr3:uid="{038C3E3E-D2DC-45A0-A929-18F27885FC7E}" name="Configurator" dataDxfId="217"/>
  </tableColumns>
  <tableStyleInfo name="TableStyleMedium1"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10D7708A-5A7B-40D9-812F-FB4AD4974247}" name="Tableau468410193143556779911153673793944034154274304394484574694784874965085355445475565596796856916826886946977006488919471042720113853" displayName="Tableau468410193143556779911153673793944034154274304394484574694784874965085355445475565596796856916826886946977006488919471042720113853" ref="P6:Y55" totalsRowShown="0" headerRowDxfId="216" dataDxfId="215">
  <tableColumns count="10">
    <tableColumn id="1" xr3:uid="{B6E126A5-996B-4155-8D66-FA5EB5858C3E}" name="RPE attendu" dataDxfId="214"/>
    <tableColumn id="2" xr3:uid="{D6853051-2CFF-4063-A3EB-F1BE57BD43B9}" name="RPE réel" dataDxfId="213">
      <calculatedColumnFormula>F7</calculatedColumnFormula>
    </tableColumn>
    <tableColumn id="3" xr3:uid="{26332EB2-69FB-44D7-A8C6-840B90836149}" name=" Répétition attendu" dataDxfId="212"/>
    <tableColumn id="4" xr3:uid="{4400DC44-6E11-495E-8F21-AD925E2B25D8}" name=" Répétition réel" dataDxfId="211">
      <calculatedColumnFormula>C7</calculatedColumnFormula>
    </tableColumn>
    <tableColumn id="6" xr3:uid="{56084069-1056-4312-BCDE-1CAFE237F7B2}" name="poids attendu" dataDxfId="210"/>
    <tableColumn id="7" xr3:uid="{03F2DB91-B2A9-4C9F-A404-D320E6444289}" name="poids réel" dataDxfId="209">
      <calculatedColumnFormula>D7</calculatedColumnFormula>
    </tableColumn>
    <tableColumn id="8" xr3:uid="{5E7D111A-FC54-48A4-AB4A-A09DA17281E6}" name="récup attendu" dataDxfId="208"/>
    <tableColumn id="9" xr3:uid="{20F60A1C-2381-4852-8305-1161896B9BF4}" name="récup réel" dataDxfId="207">
      <calculatedColumnFormula>E7</calculatedColumnFormula>
    </tableColumn>
    <tableColumn id="10" xr3:uid="{71C65812-FFD4-46CB-8E26-CAFB07611AB6}" name="%1RM attendu" dataDxfId="206">
      <calculatedColumnFormula>IF(B7="SQUAT Comp",T7/$J$1,
IF(B7="BENCH Comp",T7/$J$2,
IF(B7="DEADLIFT Comp",T7/$J$3,
IF(B7="Snatch",T7/$M$1,
IF(B7="Clean and Jerk",T7/$M$2,
IF(B7="MUSCLE UP",T7/$M$3,
IF(B7="PULL UP",T7/$M$4,
IF(B7="DIPS sur station",T7/$M$5,
""))))))))</calculatedColumnFormula>
    </tableColumn>
    <tableColumn id="11" xr3:uid="{820981DA-E0CC-41D4-A0C5-7941AAA45F46}" name="%1RM réel" dataDxfId="205">
      <calculatedColumnFormula>IF(B7="SQUAT Comp",T7/$J$1,
IF(B7="BENCH Comp",T7/$J$2,
IF(B7="DEADLIFT Comp",T7/$J$3,
IF(B7="Snatch",T7/$M$1,
IF(B7="Clean and Jerk",T7/$M$2,
IF(B7="MUSCLE UP",T7/$M$3,
IF(B7="PULL UP",T7/$M$4,
IF(B7="DIPS sur station",T7/$M$5,
""))))))))</calculatedColumnFormula>
    </tableColumn>
  </tableColumns>
  <tableStyleInfo name="TableStyleLight1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58126D96-0924-4896-B7D4-791E8014C1C6}" name="Tableau4271729415365778911336537739240141342542843744645546747648549450653354254555455767768368968068669269569862868992582251863954" displayName="Tableau4271729415365778911336537739240141342542843744645546747648549450653354254555455767768368968068669269569862868992582251863954" ref="B6:G55" totalsRowShown="0" headerRowDxfId="27" dataDxfId="26">
  <tableColumns count="6">
    <tableColumn id="1" xr3:uid="{A23D7F7D-5F93-40C2-8A1F-8CEF7769C880}" name="Exercices" dataDxfId="25"/>
    <tableColumn id="2" xr3:uid="{A6711C18-F7B0-4BAD-941F-F1534CB3FA62}" name="Répétition" dataDxfId="24">
      <calculatedColumnFormula>R7</calculatedColumnFormula>
    </tableColumn>
    <tableColumn id="3" xr3:uid="{213AD466-2C2E-44F2-84B0-6EC84309DDB3}" name="poids" dataDxfId="23">
      <calculatedColumnFormula>T7</calculatedColumnFormula>
    </tableColumn>
    <tableColumn id="4" xr3:uid="{DD1A598B-D102-44FD-A349-3036C98DE076}" name="récup (s)" dataDxfId="22">
      <calculatedColumnFormula>V7</calculatedColumnFormula>
    </tableColumn>
    <tableColumn id="5" xr3:uid="{AFD8A49C-4C92-452C-BA56-94A9FDB137C2}" name="RPE" dataDxfId="21">
      <calculatedColumnFormula>P7</calculatedColumnFormula>
    </tableColumn>
    <tableColumn id="6" xr3:uid="{72C6D588-52A6-4844-BE88-0A2D403E0327}" name="TONNAGE" dataDxfId="20">
      <calculatedColumnFormula array="1">IF(OR($B7="",$C7=0,$D7=0),"",IF(AND($B7=$B8,$A7=$A8),"",IFERROR(
SUMPRODUCT(($B$7:$B$55=$B7)*($A$7:$A$55=$A7)*($C$7:$C$55)*($D$7:$D$55)),
"")))</calculatedColumnFormula>
    </tableColumn>
  </tableColumns>
  <tableStyleInfo name="TableStyleMedium1"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81A84417-B4B5-460E-A764-6C7492D13D4D}" name="Tableau46391830425466789011436637839340241442642943844745646847748649550753454354655555867868469068168769369669963879093693261974055" displayName="Tableau46391830425466789011436637839340241442642943844745646847748649550753454354655555867868469068168769369669963879093693261974055" ref="K6:O55" totalsRowShown="0" headerRowDxfId="19" dataDxfId="18" tableBorderDxfId="17">
  <tableColumns count="5">
    <tableColumn id="1" xr3:uid="{B9F5D917-2D36-4B87-990A-B1A6F973530A}" name="Excentrique" dataDxfId="16"/>
    <tableColumn id="2" xr3:uid="{12A02C9F-069F-40A3-B158-36A0DB37EFE0}" name="transition E/C" dataDxfId="15"/>
    <tableColumn id="3" xr3:uid="{5EB8B389-1D26-4827-AC2B-E11525ED587D}" name="Concentrique" dataDxfId="14"/>
    <tableColumn id="4" xr3:uid="{7E4D0D0B-B57D-42B5-8984-7EB3CCCC6517}" name="Transition C/E" dataDxfId="13"/>
    <tableColumn id="5" xr3:uid="{240D4819-31BB-4BB1-A06D-D7A712437878}" name="Configurator" dataDxfId="12"/>
  </tableColumns>
  <tableStyleInfo name="TableStyleMedium1"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BA5A81D8-8029-412A-9ABF-DF376E0E26AD}" name="Tableau468410193143556779911153673793944034154274304394484574694784874965085355445475565596796856916826886946977006488919471042720114156" displayName="Tableau468410193143556779911153673793944034154274304394484574694784874965085355445475565596796856916826886946977006488919471042720114156" ref="P6:Y55" totalsRowShown="0" headerRowDxfId="11" dataDxfId="10">
  <tableColumns count="10">
    <tableColumn id="1" xr3:uid="{7C5531ED-36A6-4953-A81E-BF08A415352C}" name="RPE attendu" dataDxfId="9"/>
    <tableColumn id="2" xr3:uid="{E7D61562-7418-4452-81D5-74593498B0DD}" name="RPE réel" dataDxfId="8">
      <calculatedColumnFormula>F7</calculatedColumnFormula>
    </tableColumn>
    <tableColumn id="3" xr3:uid="{0411CC63-0BAB-4DF1-A4BF-0DC129DA2F41}" name=" Répétition attendu" dataDxfId="7"/>
    <tableColumn id="4" xr3:uid="{CA4D5B9E-8035-4CB8-BDE2-498FEB1CDE24}" name=" Répétition réel" dataDxfId="6">
      <calculatedColumnFormula>C7</calculatedColumnFormula>
    </tableColumn>
    <tableColumn id="6" xr3:uid="{FA12D060-22D0-4BEB-A4F0-6121C1B59C6B}" name="poids attendu" dataDxfId="5"/>
    <tableColumn id="7" xr3:uid="{80FE9415-86AA-427A-8518-269EF70F6CCC}" name="poids réel" dataDxfId="4">
      <calculatedColumnFormula>D7</calculatedColumnFormula>
    </tableColumn>
    <tableColumn id="8" xr3:uid="{A2BD0030-8538-48B8-BBC2-7A3C905E73E9}" name="récup attendu" dataDxfId="3"/>
    <tableColumn id="9" xr3:uid="{87ACFB38-883F-4079-AC1F-52B59A1B62B9}" name="récup réel" dataDxfId="2">
      <calculatedColumnFormula>E7</calculatedColumnFormula>
    </tableColumn>
    <tableColumn id="10" xr3:uid="{A321249B-B193-475D-8B06-7978F3BB6478}" name="%1RM attendu" dataDxfId="1">
      <calculatedColumnFormula>IF(B7="SQUAT Comp",T7/$J$1,
IF(B7="BENCH Comp",T7/$J$2,
IF(B7="DEADLIFT Comp",T7/$J$3,
IF(B7="Snatch",T7/$M$1,
IF(B7="Clean and Jerk",T7/$M$2,
IF(B7="MUSCLE UP",T7/$M$3,
IF(B7="PULL UP",T7/$M$4,
IF(B7="DIPS sur station",T7/$M$5,
""))))))))</calculatedColumnFormula>
    </tableColumn>
    <tableColumn id="11" xr3:uid="{82A8E526-3732-482F-8794-7843F9987365}" name="%1RM réel" dataDxfId="0">
      <calculatedColumnFormula>IF(B7="SQUAT Comp",T7/$J$1,
IF(B7="BENCH Comp",T7/$J$2,
IF(B7="DEADLIFT Comp",T7/$J$3,
IF(B7="Snatch",T7/$M$1,
IF(B7="Clean and Jerk",T7/$M$2,
IF(B7="MUSCLE UP",T7/$M$3,
IF(B7="PULL UP",T7/$M$4,
IF(B7="DIPS sur station",T7/$M$5,
""))))))))</calculatedColumnFormula>
    </tableColumn>
  </tableColumns>
  <tableStyleInfo name="TableStyleLight13" showFirstColumn="0" showLastColumn="0" showRowStripes="1" showColumnStripes="0"/>
</table>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 /></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 /><Relationship Id="rId2" Type="http://schemas.openxmlformats.org/officeDocument/2006/relationships/drawing" Target="../drawings/drawing1.xml" /><Relationship Id="rId1" Type="http://schemas.openxmlformats.org/officeDocument/2006/relationships/printerSettings" Target="../printerSettings/printerSettings1.bin" /><Relationship Id="rId6" Type="http://schemas.openxmlformats.org/officeDocument/2006/relationships/ctrlProp" Target="../ctrlProps/ctrlProp3.xml" /><Relationship Id="rId5" Type="http://schemas.openxmlformats.org/officeDocument/2006/relationships/ctrlProp" Target="../ctrlProps/ctrlProp2.xml" /><Relationship Id="rId4" Type="http://schemas.openxmlformats.org/officeDocument/2006/relationships/ctrlProp" Target="../ctrlProps/ctrlProp1.xml" /></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 /><Relationship Id="rId7" Type="http://schemas.microsoft.com/office/2007/relationships/slicer" Target="../slicers/slicer1.xml" /><Relationship Id="rId2" Type="http://schemas.openxmlformats.org/officeDocument/2006/relationships/pivotTable" Target="../pivotTables/pivotTable2.xml" /><Relationship Id="rId1" Type="http://schemas.openxmlformats.org/officeDocument/2006/relationships/pivotTable" Target="../pivotTables/pivotTable1.xml" /><Relationship Id="rId6" Type="http://schemas.openxmlformats.org/officeDocument/2006/relationships/ctrlProp" Target="../ctrlProps/ctrlProp4.xml" /><Relationship Id="rId5" Type="http://schemas.openxmlformats.org/officeDocument/2006/relationships/vmlDrawing" Target="../drawings/vmlDrawing2.vml" /><Relationship Id="rId4" Type="http://schemas.openxmlformats.org/officeDocument/2006/relationships/drawing" Target="../drawings/drawing2.xml" /></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 /><Relationship Id="rId2" Type="http://schemas.openxmlformats.org/officeDocument/2006/relationships/vmlDrawing" Target="../drawings/vmlDrawing3.vml" /><Relationship Id="rId1" Type="http://schemas.openxmlformats.org/officeDocument/2006/relationships/drawing" Target="../drawings/drawing3.xml" /><Relationship Id="rId4" Type="http://schemas.openxmlformats.org/officeDocument/2006/relationships/ctrlProp" Target="../ctrlProps/ctrlProp6.xml" /></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2.xml" /><Relationship Id="rId13" Type="http://schemas.openxmlformats.org/officeDocument/2006/relationships/table" Target="../tables/table2.xml" /><Relationship Id="rId3" Type="http://schemas.openxmlformats.org/officeDocument/2006/relationships/ctrlProp" Target="../ctrlProps/ctrlProp7.xml" /><Relationship Id="rId7" Type="http://schemas.openxmlformats.org/officeDocument/2006/relationships/ctrlProp" Target="../ctrlProps/ctrlProp11.xml" /><Relationship Id="rId12" Type="http://schemas.openxmlformats.org/officeDocument/2006/relationships/ctrlProp" Target="../ctrlProps/ctrlProp16.xml" /><Relationship Id="rId2" Type="http://schemas.openxmlformats.org/officeDocument/2006/relationships/vmlDrawing" Target="../drawings/vmlDrawing4.vml" /><Relationship Id="rId1" Type="http://schemas.openxmlformats.org/officeDocument/2006/relationships/drawing" Target="../drawings/drawing4.xml" /><Relationship Id="rId6" Type="http://schemas.openxmlformats.org/officeDocument/2006/relationships/ctrlProp" Target="../ctrlProps/ctrlProp10.xml" /><Relationship Id="rId11" Type="http://schemas.openxmlformats.org/officeDocument/2006/relationships/ctrlProp" Target="../ctrlProps/ctrlProp15.xml" /><Relationship Id="rId5" Type="http://schemas.openxmlformats.org/officeDocument/2006/relationships/ctrlProp" Target="../ctrlProps/ctrlProp9.xml" /><Relationship Id="rId15" Type="http://schemas.openxmlformats.org/officeDocument/2006/relationships/table" Target="../tables/table4.xml" /><Relationship Id="rId10" Type="http://schemas.openxmlformats.org/officeDocument/2006/relationships/ctrlProp" Target="../ctrlProps/ctrlProp14.xml" /><Relationship Id="rId4" Type="http://schemas.openxmlformats.org/officeDocument/2006/relationships/ctrlProp" Target="../ctrlProps/ctrlProp8.xml" /><Relationship Id="rId9" Type="http://schemas.openxmlformats.org/officeDocument/2006/relationships/ctrlProp" Target="../ctrlProps/ctrlProp13.xml" /><Relationship Id="rId14" Type="http://schemas.openxmlformats.org/officeDocument/2006/relationships/table" Target="../tables/table3.xml" /></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1.xml" /><Relationship Id="rId13" Type="http://schemas.openxmlformats.org/officeDocument/2006/relationships/table" Target="../tables/table5.xml" /><Relationship Id="rId3" Type="http://schemas.openxmlformats.org/officeDocument/2006/relationships/vmlDrawing" Target="../drawings/vmlDrawing5.vml" /><Relationship Id="rId7" Type="http://schemas.openxmlformats.org/officeDocument/2006/relationships/ctrlProp" Target="../ctrlProps/ctrlProp20.xml" /><Relationship Id="rId12" Type="http://schemas.openxmlformats.org/officeDocument/2006/relationships/ctrlProp" Target="../ctrlProps/ctrlProp25.xml" /><Relationship Id="rId2" Type="http://schemas.openxmlformats.org/officeDocument/2006/relationships/drawing" Target="../drawings/drawing5.xml" /><Relationship Id="rId1" Type="http://schemas.openxmlformats.org/officeDocument/2006/relationships/printerSettings" Target="../printerSettings/printerSettings2.bin" /><Relationship Id="rId6" Type="http://schemas.openxmlformats.org/officeDocument/2006/relationships/ctrlProp" Target="../ctrlProps/ctrlProp19.xml" /><Relationship Id="rId11" Type="http://schemas.openxmlformats.org/officeDocument/2006/relationships/ctrlProp" Target="../ctrlProps/ctrlProp24.xml" /><Relationship Id="rId5" Type="http://schemas.openxmlformats.org/officeDocument/2006/relationships/ctrlProp" Target="../ctrlProps/ctrlProp18.xml" /><Relationship Id="rId15" Type="http://schemas.openxmlformats.org/officeDocument/2006/relationships/table" Target="../tables/table7.xml" /><Relationship Id="rId10" Type="http://schemas.openxmlformats.org/officeDocument/2006/relationships/ctrlProp" Target="../ctrlProps/ctrlProp23.xml" /><Relationship Id="rId4" Type="http://schemas.openxmlformats.org/officeDocument/2006/relationships/ctrlProp" Target="../ctrlProps/ctrlProp17.xml" /><Relationship Id="rId9" Type="http://schemas.openxmlformats.org/officeDocument/2006/relationships/ctrlProp" Target="../ctrlProps/ctrlProp22.xml" /><Relationship Id="rId14" Type="http://schemas.openxmlformats.org/officeDocument/2006/relationships/table" Target="../tables/table6.xml" /></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1.xml" /><Relationship Id="rId13" Type="http://schemas.openxmlformats.org/officeDocument/2006/relationships/table" Target="../tables/table8.xml" /><Relationship Id="rId3" Type="http://schemas.openxmlformats.org/officeDocument/2006/relationships/ctrlProp" Target="../ctrlProps/ctrlProp26.xml" /><Relationship Id="rId7" Type="http://schemas.openxmlformats.org/officeDocument/2006/relationships/ctrlProp" Target="../ctrlProps/ctrlProp30.xml" /><Relationship Id="rId12" Type="http://schemas.openxmlformats.org/officeDocument/2006/relationships/ctrlProp" Target="../ctrlProps/ctrlProp35.xml" /><Relationship Id="rId2" Type="http://schemas.openxmlformats.org/officeDocument/2006/relationships/vmlDrawing" Target="../drawings/vmlDrawing6.vml" /><Relationship Id="rId1" Type="http://schemas.openxmlformats.org/officeDocument/2006/relationships/drawing" Target="../drawings/drawing6.xml" /><Relationship Id="rId6" Type="http://schemas.openxmlformats.org/officeDocument/2006/relationships/ctrlProp" Target="../ctrlProps/ctrlProp29.xml" /><Relationship Id="rId11" Type="http://schemas.openxmlformats.org/officeDocument/2006/relationships/ctrlProp" Target="../ctrlProps/ctrlProp34.xml" /><Relationship Id="rId5" Type="http://schemas.openxmlformats.org/officeDocument/2006/relationships/ctrlProp" Target="../ctrlProps/ctrlProp28.xml" /><Relationship Id="rId15" Type="http://schemas.openxmlformats.org/officeDocument/2006/relationships/table" Target="../tables/table10.xml" /><Relationship Id="rId10" Type="http://schemas.openxmlformats.org/officeDocument/2006/relationships/ctrlProp" Target="../ctrlProps/ctrlProp33.xml" /><Relationship Id="rId4" Type="http://schemas.openxmlformats.org/officeDocument/2006/relationships/ctrlProp" Target="../ctrlProps/ctrlProp27.xml" /><Relationship Id="rId9" Type="http://schemas.openxmlformats.org/officeDocument/2006/relationships/ctrlProp" Target="../ctrlProps/ctrlProp32.xml" /><Relationship Id="rId14" Type="http://schemas.openxmlformats.org/officeDocument/2006/relationships/table" Target="../tables/table9.xml" /></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41.xml" /><Relationship Id="rId13" Type="http://schemas.openxmlformats.org/officeDocument/2006/relationships/table" Target="../tables/table11.xml" /><Relationship Id="rId3" Type="http://schemas.openxmlformats.org/officeDocument/2006/relationships/ctrlProp" Target="../ctrlProps/ctrlProp36.xml" /><Relationship Id="rId7" Type="http://schemas.openxmlformats.org/officeDocument/2006/relationships/ctrlProp" Target="../ctrlProps/ctrlProp40.xml" /><Relationship Id="rId12" Type="http://schemas.openxmlformats.org/officeDocument/2006/relationships/ctrlProp" Target="../ctrlProps/ctrlProp45.xml" /><Relationship Id="rId2" Type="http://schemas.openxmlformats.org/officeDocument/2006/relationships/vmlDrawing" Target="../drawings/vmlDrawing7.vml" /><Relationship Id="rId1" Type="http://schemas.openxmlformats.org/officeDocument/2006/relationships/drawing" Target="../drawings/drawing7.xml" /><Relationship Id="rId6" Type="http://schemas.openxmlformats.org/officeDocument/2006/relationships/ctrlProp" Target="../ctrlProps/ctrlProp39.xml" /><Relationship Id="rId11" Type="http://schemas.openxmlformats.org/officeDocument/2006/relationships/ctrlProp" Target="../ctrlProps/ctrlProp44.xml" /><Relationship Id="rId5" Type="http://schemas.openxmlformats.org/officeDocument/2006/relationships/ctrlProp" Target="../ctrlProps/ctrlProp38.xml" /><Relationship Id="rId15" Type="http://schemas.openxmlformats.org/officeDocument/2006/relationships/table" Target="../tables/table13.xml" /><Relationship Id="rId10" Type="http://schemas.openxmlformats.org/officeDocument/2006/relationships/ctrlProp" Target="../ctrlProps/ctrlProp43.xml" /><Relationship Id="rId4" Type="http://schemas.openxmlformats.org/officeDocument/2006/relationships/ctrlProp" Target="../ctrlProps/ctrlProp37.xml" /><Relationship Id="rId9" Type="http://schemas.openxmlformats.org/officeDocument/2006/relationships/ctrlProp" Target="../ctrlProps/ctrlProp42.xml" /><Relationship Id="rId14" Type="http://schemas.openxmlformats.org/officeDocument/2006/relationships/table" Target="../tables/table12.xml" /></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51.xml" /><Relationship Id="rId13" Type="http://schemas.openxmlformats.org/officeDocument/2006/relationships/table" Target="../tables/table14.xml" /><Relationship Id="rId3" Type="http://schemas.openxmlformats.org/officeDocument/2006/relationships/ctrlProp" Target="../ctrlProps/ctrlProp46.xml" /><Relationship Id="rId7" Type="http://schemas.openxmlformats.org/officeDocument/2006/relationships/ctrlProp" Target="../ctrlProps/ctrlProp50.xml" /><Relationship Id="rId12" Type="http://schemas.openxmlformats.org/officeDocument/2006/relationships/ctrlProp" Target="../ctrlProps/ctrlProp55.xml" /><Relationship Id="rId2" Type="http://schemas.openxmlformats.org/officeDocument/2006/relationships/vmlDrawing" Target="../drawings/vmlDrawing8.vml" /><Relationship Id="rId1" Type="http://schemas.openxmlformats.org/officeDocument/2006/relationships/drawing" Target="../drawings/drawing8.xml" /><Relationship Id="rId6" Type="http://schemas.openxmlformats.org/officeDocument/2006/relationships/ctrlProp" Target="../ctrlProps/ctrlProp49.xml" /><Relationship Id="rId11" Type="http://schemas.openxmlformats.org/officeDocument/2006/relationships/ctrlProp" Target="../ctrlProps/ctrlProp54.xml" /><Relationship Id="rId5" Type="http://schemas.openxmlformats.org/officeDocument/2006/relationships/ctrlProp" Target="../ctrlProps/ctrlProp48.xml" /><Relationship Id="rId15" Type="http://schemas.openxmlformats.org/officeDocument/2006/relationships/table" Target="../tables/table16.xml" /><Relationship Id="rId10" Type="http://schemas.openxmlformats.org/officeDocument/2006/relationships/ctrlProp" Target="../ctrlProps/ctrlProp53.xml" /><Relationship Id="rId4" Type="http://schemas.openxmlformats.org/officeDocument/2006/relationships/ctrlProp" Target="../ctrlProps/ctrlProp47.xml" /><Relationship Id="rId9" Type="http://schemas.openxmlformats.org/officeDocument/2006/relationships/ctrlProp" Target="../ctrlProps/ctrlProp52.xml" /><Relationship Id="rId14" Type="http://schemas.openxmlformats.org/officeDocument/2006/relationships/table" Target="../tables/table15.xml" /></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61.xml" /><Relationship Id="rId13" Type="http://schemas.openxmlformats.org/officeDocument/2006/relationships/table" Target="../tables/table17.xml" /><Relationship Id="rId3" Type="http://schemas.openxmlformats.org/officeDocument/2006/relationships/ctrlProp" Target="../ctrlProps/ctrlProp56.xml" /><Relationship Id="rId7" Type="http://schemas.openxmlformats.org/officeDocument/2006/relationships/ctrlProp" Target="../ctrlProps/ctrlProp60.xml" /><Relationship Id="rId12" Type="http://schemas.openxmlformats.org/officeDocument/2006/relationships/ctrlProp" Target="../ctrlProps/ctrlProp65.xml" /><Relationship Id="rId2" Type="http://schemas.openxmlformats.org/officeDocument/2006/relationships/vmlDrawing" Target="../drawings/vmlDrawing9.vml" /><Relationship Id="rId1" Type="http://schemas.openxmlformats.org/officeDocument/2006/relationships/drawing" Target="../drawings/drawing9.xml" /><Relationship Id="rId6" Type="http://schemas.openxmlformats.org/officeDocument/2006/relationships/ctrlProp" Target="../ctrlProps/ctrlProp59.xml" /><Relationship Id="rId11" Type="http://schemas.openxmlformats.org/officeDocument/2006/relationships/ctrlProp" Target="../ctrlProps/ctrlProp64.xml" /><Relationship Id="rId5" Type="http://schemas.openxmlformats.org/officeDocument/2006/relationships/ctrlProp" Target="../ctrlProps/ctrlProp58.xml" /><Relationship Id="rId15" Type="http://schemas.openxmlformats.org/officeDocument/2006/relationships/table" Target="../tables/table19.xml" /><Relationship Id="rId10" Type="http://schemas.openxmlformats.org/officeDocument/2006/relationships/ctrlProp" Target="../ctrlProps/ctrlProp63.xml" /><Relationship Id="rId4" Type="http://schemas.openxmlformats.org/officeDocument/2006/relationships/ctrlProp" Target="../ctrlProps/ctrlProp57.xml" /><Relationship Id="rId9" Type="http://schemas.openxmlformats.org/officeDocument/2006/relationships/ctrlProp" Target="../ctrlProps/ctrlProp62.xml" /><Relationship Id="rId14" Type="http://schemas.openxmlformats.org/officeDocument/2006/relationships/table" Target="../tables/table18.xml" /></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71.xml" /><Relationship Id="rId13" Type="http://schemas.openxmlformats.org/officeDocument/2006/relationships/table" Target="../tables/table20.xml" /><Relationship Id="rId3" Type="http://schemas.openxmlformats.org/officeDocument/2006/relationships/ctrlProp" Target="../ctrlProps/ctrlProp66.xml" /><Relationship Id="rId7" Type="http://schemas.openxmlformats.org/officeDocument/2006/relationships/ctrlProp" Target="../ctrlProps/ctrlProp70.xml" /><Relationship Id="rId12" Type="http://schemas.openxmlformats.org/officeDocument/2006/relationships/ctrlProp" Target="../ctrlProps/ctrlProp75.xml" /><Relationship Id="rId2" Type="http://schemas.openxmlformats.org/officeDocument/2006/relationships/vmlDrawing" Target="../drawings/vmlDrawing10.vml" /><Relationship Id="rId1" Type="http://schemas.openxmlformats.org/officeDocument/2006/relationships/drawing" Target="../drawings/drawing10.xml" /><Relationship Id="rId6" Type="http://schemas.openxmlformats.org/officeDocument/2006/relationships/ctrlProp" Target="../ctrlProps/ctrlProp69.xml" /><Relationship Id="rId11" Type="http://schemas.openxmlformats.org/officeDocument/2006/relationships/ctrlProp" Target="../ctrlProps/ctrlProp74.xml" /><Relationship Id="rId5" Type="http://schemas.openxmlformats.org/officeDocument/2006/relationships/ctrlProp" Target="../ctrlProps/ctrlProp68.xml" /><Relationship Id="rId15" Type="http://schemas.openxmlformats.org/officeDocument/2006/relationships/table" Target="../tables/table22.xml" /><Relationship Id="rId10" Type="http://schemas.openxmlformats.org/officeDocument/2006/relationships/ctrlProp" Target="../ctrlProps/ctrlProp73.xml" /><Relationship Id="rId4" Type="http://schemas.openxmlformats.org/officeDocument/2006/relationships/ctrlProp" Target="../ctrlProps/ctrlProp67.xml" /><Relationship Id="rId9" Type="http://schemas.openxmlformats.org/officeDocument/2006/relationships/ctrlProp" Target="../ctrlProps/ctrlProp72.xml" /><Relationship Id="rId14" Type="http://schemas.openxmlformats.org/officeDocument/2006/relationships/table" Target="../tables/table21.xml" /></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81.xml" /><Relationship Id="rId13" Type="http://schemas.openxmlformats.org/officeDocument/2006/relationships/table" Target="../tables/table23.xml" /><Relationship Id="rId3" Type="http://schemas.openxmlformats.org/officeDocument/2006/relationships/ctrlProp" Target="../ctrlProps/ctrlProp76.xml" /><Relationship Id="rId7" Type="http://schemas.openxmlformats.org/officeDocument/2006/relationships/ctrlProp" Target="../ctrlProps/ctrlProp80.xml" /><Relationship Id="rId12" Type="http://schemas.openxmlformats.org/officeDocument/2006/relationships/ctrlProp" Target="../ctrlProps/ctrlProp85.xml" /><Relationship Id="rId2" Type="http://schemas.openxmlformats.org/officeDocument/2006/relationships/vmlDrawing" Target="../drawings/vmlDrawing11.vml" /><Relationship Id="rId1" Type="http://schemas.openxmlformats.org/officeDocument/2006/relationships/drawing" Target="../drawings/drawing11.xml" /><Relationship Id="rId6" Type="http://schemas.openxmlformats.org/officeDocument/2006/relationships/ctrlProp" Target="../ctrlProps/ctrlProp79.xml" /><Relationship Id="rId11" Type="http://schemas.openxmlformats.org/officeDocument/2006/relationships/ctrlProp" Target="../ctrlProps/ctrlProp84.xml" /><Relationship Id="rId5" Type="http://schemas.openxmlformats.org/officeDocument/2006/relationships/ctrlProp" Target="../ctrlProps/ctrlProp78.xml" /><Relationship Id="rId15" Type="http://schemas.openxmlformats.org/officeDocument/2006/relationships/table" Target="../tables/table25.xml" /><Relationship Id="rId10" Type="http://schemas.openxmlformats.org/officeDocument/2006/relationships/ctrlProp" Target="../ctrlProps/ctrlProp83.xml" /><Relationship Id="rId4" Type="http://schemas.openxmlformats.org/officeDocument/2006/relationships/ctrlProp" Target="../ctrlProps/ctrlProp77.xml" /><Relationship Id="rId9" Type="http://schemas.openxmlformats.org/officeDocument/2006/relationships/ctrlProp" Target="../ctrlProps/ctrlProp82.xml" /><Relationship Id="rId14" Type="http://schemas.openxmlformats.org/officeDocument/2006/relationships/table" Target="../tables/table24.xml" /></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91.xml" /><Relationship Id="rId13" Type="http://schemas.openxmlformats.org/officeDocument/2006/relationships/table" Target="../tables/table26.xml" /><Relationship Id="rId3" Type="http://schemas.openxmlformats.org/officeDocument/2006/relationships/ctrlProp" Target="../ctrlProps/ctrlProp86.xml" /><Relationship Id="rId7" Type="http://schemas.openxmlformats.org/officeDocument/2006/relationships/ctrlProp" Target="../ctrlProps/ctrlProp90.xml" /><Relationship Id="rId12" Type="http://schemas.openxmlformats.org/officeDocument/2006/relationships/ctrlProp" Target="../ctrlProps/ctrlProp95.xml" /><Relationship Id="rId2" Type="http://schemas.openxmlformats.org/officeDocument/2006/relationships/vmlDrawing" Target="../drawings/vmlDrawing12.vml" /><Relationship Id="rId1" Type="http://schemas.openxmlformats.org/officeDocument/2006/relationships/drawing" Target="../drawings/drawing12.xml" /><Relationship Id="rId6" Type="http://schemas.openxmlformats.org/officeDocument/2006/relationships/ctrlProp" Target="../ctrlProps/ctrlProp89.xml" /><Relationship Id="rId11" Type="http://schemas.openxmlformats.org/officeDocument/2006/relationships/ctrlProp" Target="../ctrlProps/ctrlProp94.xml" /><Relationship Id="rId5" Type="http://schemas.openxmlformats.org/officeDocument/2006/relationships/ctrlProp" Target="../ctrlProps/ctrlProp88.xml" /><Relationship Id="rId15" Type="http://schemas.openxmlformats.org/officeDocument/2006/relationships/table" Target="../tables/table28.xml" /><Relationship Id="rId10" Type="http://schemas.openxmlformats.org/officeDocument/2006/relationships/ctrlProp" Target="../ctrlProps/ctrlProp93.xml" /><Relationship Id="rId4" Type="http://schemas.openxmlformats.org/officeDocument/2006/relationships/ctrlProp" Target="../ctrlProps/ctrlProp87.xml" /><Relationship Id="rId9" Type="http://schemas.openxmlformats.org/officeDocument/2006/relationships/ctrlProp" Target="../ctrlProps/ctrlProp92.xml" /><Relationship Id="rId14" Type="http://schemas.openxmlformats.org/officeDocument/2006/relationships/table" Target="../tables/table27.xml" /></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01.xml" /><Relationship Id="rId13" Type="http://schemas.openxmlformats.org/officeDocument/2006/relationships/table" Target="../tables/table29.xml" /><Relationship Id="rId3" Type="http://schemas.openxmlformats.org/officeDocument/2006/relationships/ctrlProp" Target="../ctrlProps/ctrlProp96.xml" /><Relationship Id="rId7" Type="http://schemas.openxmlformats.org/officeDocument/2006/relationships/ctrlProp" Target="../ctrlProps/ctrlProp100.xml" /><Relationship Id="rId12" Type="http://schemas.openxmlformats.org/officeDocument/2006/relationships/ctrlProp" Target="../ctrlProps/ctrlProp105.xml" /><Relationship Id="rId2" Type="http://schemas.openxmlformats.org/officeDocument/2006/relationships/vmlDrawing" Target="../drawings/vmlDrawing13.vml" /><Relationship Id="rId1" Type="http://schemas.openxmlformats.org/officeDocument/2006/relationships/drawing" Target="../drawings/drawing13.xml" /><Relationship Id="rId6" Type="http://schemas.openxmlformats.org/officeDocument/2006/relationships/ctrlProp" Target="../ctrlProps/ctrlProp99.xml" /><Relationship Id="rId11" Type="http://schemas.openxmlformats.org/officeDocument/2006/relationships/ctrlProp" Target="../ctrlProps/ctrlProp104.xml" /><Relationship Id="rId5" Type="http://schemas.openxmlformats.org/officeDocument/2006/relationships/ctrlProp" Target="../ctrlProps/ctrlProp98.xml" /><Relationship Id="rId15" Type="http://schemas.openxmlformats.org/officeDocument/2006/relationships/table" Target="../tables/table31.xml" /><Relationship Id="rId10" Type="http://schemas.openxmlformats.org/officeDocument/2006/relationships/ctrlProp" Target="../ctrlProps/ctrlProp103.xml" /><Relationship Id="rId4" Type="http://schemas.openxmlformats.org/officeDocument/2006/relationships/ctrlProp" Target="../ctrlProps/ctrlProp97.xml" /><Relationship Id="rId9" Type="http://schemas.openxmlformats.org/officeDocument/2006/relationships/ctrlProp" Target="../ctrlProps/ctrlProp102.xml" /><Relationship Id="rId14" Type="http://schemas.openxmlformats.org/officeDocument/2006/relationships/table" Target="../tables/table30.xml" /></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111.xml" /><Relationship Id="rId13" Type="http://schemas.openxmlformats.org/officeDocument/2006/relationships/table" Target="../tables/table32.xml" /><Relationship Id="rId3" Type="http://schemas.openxmlformats.org/officeDocument/2006/relationships/ctrlProp" Target="../ctrlProps/ctrlProp106.xml" /><Relationship Id="rId7" Type="http://schemas.openxmlformats.org/officeDocument/2006/relationships/ctrlProp" Target="../ctrlProps/ctrlProp110.xml" /><Relationship Id="rId12" Type="http://schemas.openxmlformats.org/officeDocument/2006/relationships/ctrlProp" Target="../ctrlProps/ctrlProp115.xml" /><Relationship Id="rId2" Type="http://schemas.openxmlformats.org/officeDocument/2006/relationships/vmlDrawing" Target="../drawings/vmlDrawing14.vml" /><Relationship Id="rId1" Type="http://schemas.openxmlformats.org/officeDocument/2006/relationships/drawing" Target="../drawings/drawing14.xml" /><Relationship Id="rId6" Type="http://schemas.openxmlformats.org/officeDocument/2006/relationships/ctrlProp" Target="../ctrlProps/ctrlProp109.xml" /><Relationship Id="rId11" Type="http://schemas.openxmlformats.org/officeDocument/2006/relationships/ctrlProp" Target="../ctrlProps/ctrlProp114.xml" /><Relationship Id="rId5" Type="http://schemas.openxmlformats.org/officeDocument/2006/relationships/ctrlProp" Target="../ctrlProps/ctrlProp108.xml" /><Relationship Id="rId15" Type="http://schemas.openxmlformats.org/officeDocument/2006/relationships/table" Target="../tables/table34.xml" /><Relationship Id="rId10" Type="http://schemas.openxmlformats.org/officeDocument/2006/relationships/ctrlProp" Target="../ctrlProps/ctrlProp113.xml" /><Relationship Id="rId4" Type="http://schemas.openxmlformats.org/officeDocument/2006/relationships/ctrlProp" Target="../ctrlProps/ctrlProp107.xml" /><Relationship Id="rId9" Type="http://schemas.openxmlformats.org/officeDocument/2006/relationships/ctrlProp" Target="../ctrlProps/ctrlProp112.xml" /><Relationship Id="rId14" Type="http://schemas.openxmlformats.org/officeDocument/2006/relationships/table" Target="../tables/table33.xml" /></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121.xml" /><Relationship Id="rId13" Type="http://schemas.openxmlformats.org/officeDocument/2006/relationships/table" Target="../tables/table35.xml" /><Relationship Id="rId3" Type="http://schemas.openxmlformats.org/officeDocument/2006/relationships/ctrlProp" Target="../ctrlProps/ctrlProp116.xml" /><Relationship Id="rId7" Type="http://schemas.openxmlformats.org/officeDocument/2006/relationships/ctrlProp" Target="../ctrlProps/ctrlProp120.xml" /><Relationship Id="rId12" Type="http://schemas.openxmlformats.org/officeDocument/2006/relationships/ctrlProp" Target="../ctrlProps/ctrlProp125.xml" /><Relationship Id="rId2" Type="http://schemas.openxmlformats.org/officeDocument/2006/relationships/vmlDrawing" Target="../drawings/vmlDrawing15.vml" /><Relationship Id="rId1" Type="http://schemas.openxmlformats.org/officeDocument/2006/relationships/drawing" Target="../drawings/drawing15.xml" /><Relationship Id="rId6" Type="http://schemas.openxmlformats.org/officeDocument/2006/relationships/ctrlProp" Target="../ctrlProps/ctrlProp119.xml" /><Relationship Id="rId11" Type="http://schemas.openxmlformats.org/officeDocument/2006/relationships/ctrlProp" Target="../ctrlProps/ctrlProp124.xml" /><Relationship Id="rId5" Type="http://schemas.openxmlformats.org/officeDocument/2006/relationships/ctrlProp" Target="../ctrlProps/ctrlProp118.xml" /><Relationship Id="rId15" Type="http://schemas.openxmlformats.org/officeDocument/2006/relationships/table" Target="../tables/table37.xml" /><Relationship Id="rId10" Type="http://schemas.openxmlformats.org/officeDocument/2006/relationships/ctrlProp" Target="../ctrlProps/ctrlProp123.xml" /><Relationship Id="rId4" Type="http://schemas.openxmlformats.org/officeDocument/2006/relationships/ctrlProp" Target="../ctrlProps/ctrlProp117.xml" /><Relationship Id="rId9" Type="http://schemas.openxmlformats.org/officeDocument/2006/relationships/ctrlProp" Target="../ctrlProps/ctrlProp122.xml" /><Relationship Id="rId14" Type="http://schemas.openxmlformats.org/officeDocument/2006/relationships/table" Target="../tables/table36.xml" /></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131.xml" /><Relationship Id="rId13" Type="http://schemas.openxmlformats.org/officeDocument/2006/relationships/table" Target="../tables/table38.xml" /><Relationship Id="rId3" Type="http://schemas.openxmlformats.org/officeDocument/2006/relationships/ctrlProp" Target="../ctrlProps/ctrlProp126.xml" /><Relationship Id="rId7" Type="http://schemas.openxmlformats.org/officeDocument/2006/relationships/ctrlProp" Target="../ctrlProps/ctrlProp130.xml" /><Relationship Id="rId12" Type="http://schemas.openxmlformats.org/officeDocument/2006/relationships/ctrlProp" Target="../ctrlProps/ctrlProp135.xml" /><Relationship Id="rId2" Type="http://schemas.openxmlformats.org/officeDocument/2006/relationships/vmlDrawing" Target="../drawings/vmlDrawing16.vml" /><Relationship Id="rId1" Type="http://schemas.openxmlformats.org/officeDocument/2006/relationships/drawing" Target="../drawings/drawing16.xml" /><Relationship Id="rId6" Type="http://schemas.openxmlformats.org/officeDocument/2006/relationships/ctrlProp" Target="../ctrlProps/ctrlProp129.xml" /><Relationship Id="rId11" Type="http://schemas.openxmlformats.org/officeDocument/2006/relationships/ctrlProp" Target="../ctrlProps/ctrlProp134.xml" /><Relationship Id="rId5" Type="http://schemas.openxmlformats.org/officeDocument/2006/relationships/ctrlProp" Target="../ctrlProps/ctrlProp128.xml" /><Relationship Id="rId15" Type="http://schemas.openxmlformats.org/officeDocument/2006/relationships/table" Target="../tables/table40.xml" /><Relationship Id="rId10" Type="http://schemas.openxmlformats.org/officeDocument/2006/relationships/ctrlProp" Target="../ctrlProps/ctrlProp133.xml" /><Relationship Id="rId4" Type="http://schemas.openxmlformats.org/officeDocument/2006/relationships/ctrlProp" Target="../ctrlProps/ctrlProp127.xml" /><Relationship Id="rId9" Type="http://schemas.openxmlformats.org/officeDocument/2006/relationships/ctrlProp" Target="../ctrlProps/ctrlProp132.xml" /><Relationship Id="rId14" Type="http://schemas.openxmlformats.org/officeDocument/2006/relationships/table" Target="../tables/table39.xml" /></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141.xml" /><Relationship Id="rId13" Type="http://schemas.openxmlformats.org/officeDocument/2006/relationships/table" Target="../tables/table41.xml" /><Relationship Id="rId3" Type="http://schemas.openxmlformats.org/officeDocument/2006/relationships/ctrlProp" Target="../ctrlProps/ctrlProp136.xml" /><Relationship Id="rId7" Type="http://schemas.openxmlformats.org/officeDocument/2006/relationships/ctrlProp" Target="../ctrlProps/ctrlProp140.xml" /><Relationship Id="rId12" Type="http://schemas.openxmlformats.org/officeDocument/2006/relationships/ctrlProp" Target="../ctrlProps/ctrlProp145.xml" /><Relationship Id="rId2" Type="http://schemas.openxmlformats.org/officeDocument/2006/relationships/vmlDrawing" Target="../drawings/vmlDrawing17.vml" /><Relationship Id="rId1" Type="http://schemas.openxmlformats.org/officeDocument/2006/relationships/drawing" Target="../drawings/drawing17.xml" /><Relationship Id="rId6" Type="http://schemas.openxmlformats.org/officeDocument/2006/relationships/ctrlProp" Target="../ctrlProps/ctrlProp139.xml" /><Relationship Id="rId11" Type="http://schemas.openxmlformats.org/officeDocument/2006/relationships/ctrlProp" Target="../ctrlProps/ctrlProp144.xml" /><Relationship Id="rId5" Type="http://schemas.openxmlformats.org/officeDocument/2006/relationships/ctrlProp" Target="../ctrlProps/ctrlProp138.xml" /><Relationship Id="rId15" Type="http://schemas.openxmlformats.org/officeDocument/2006/relationships/table" Target="../tables/table43.xml" /><Relationship Id="rId10" Type="http://schemas.openxmlformats.org/officeDocument/2006/relationships/ctrlProp" Target="../ctrlProps/ctrlProp143.xml" /><Relationship Id="rId4" Type="http://schemas.openxmlformats.org/officeDocument/2006/relationships/ctrlProp" Target="../ctrlProps/ctrlProp137.xml" /><Relationship Id="rId9" Type="http://schemas.openxmlformats.org/officeDocument/2006/relationships/ctrlProp" Target="../ctrlProps/ctrlProp142.xml" /><Relationship Id="rId14" Type="http://schemas.openxmlformats.org/officeDocument/2006/relationships/table" Target="../tables/table42.xml" /></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151.xml" /><Relationship Id="rId13" Type="http://schemas.openxmlformats.org/officeDocument/2006/relationships/table" Target="../tables/table44.xml" /><Relationship Id="rId3" Type="http://schemas.openxmlformats.org/officeDocument/2006/relationships/ctrlProp" Target="../ctrlProps/ctrlProp146.xml" /><Relationship Id="rId7" Type="http://schemas.openxmlformats.org/officeDocument/2006/relationships/ctrlProp" Target="../ctrlProps/ctrlProp150.xml" /><Relationship Id="rId12" Type="http://schemas.openxmlformats.org/officeDocument/2006/relationships/ctrlProp" Target="../ctrlProps/ctrlProp155.xml" /><Relationship Id="rId2" Type="http://schemas.openxmlformats.org/officeDocument/2006/relationships/vmlDrawing" Target="../drawings/vmlDrawing18.vml" /><Relationship Id="rId1" Type="http://schemas.openxmlformats.org/officeDocument/2006/relationships/drawing" Target="../drawings/drawing18.xml" /><Relationship Id="rId6" Type="http://schemas.openxmlformats.org/officeDocument/2006/relationships/ctrlProp" Target="../ctrlProps/ctrlProp149.xml" /><Relationship Id="rId11" Type="http://schemas.openxmlformats.org/officeDocument/2006/relationships/ctrlProp" Target="../ctrlProps/ctrlProp154.xml" /><Relationship Id="rId5" Type="http://schemas.openxmlformats.org/officeDocument/2006/relationships/ctrlProp" Target="../ctrlProps/ctrlProp148.xml" /><Relationship Id="rId15" Type="http://schemas.openxmlformats.org/officeDocument/2006/relationships/table" Target="../tables/table46.xml" /><Relationship Id="rId10" Type="http://schemas.openxmlformats.org/officeDocument/2006/relationships/ctrlProp" Target="../ctrlProps/ctrlProp153.xml" /><Relationship Id="rId4" Type="http://schemas.openxmlformats.org/officeDocument/2006/relationships/ctrlProp" Target="../ctrlProps/ctrlProp147.xml" /><Relationship Id="rId9" Type="http://schemas.openxmlformats.org/officeDocument/2006/relationships/ctrlProp" Target="../ctrlProps/ctrlProp152.xml" /><Relationship Id="rId14" Type="http://schemas.openxmlformats.org/officeDocument/2006/relationships/table" Target="../tables/table45.xml" /></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161.xml" /><Relationship Id="rId13" Type="http://schemas.openxmlformats.org/officeDocument/2006/relationships/table" Target="../tables/table47.xml" /><Relationship Id="rId3" Type="http://schemas.openxmlformats.org/officeDocument/2006/relationships/ctrlProp" Target="../ctrlProps/ctrlProp156.xml" /><Relationship Id="rId7" Type="http://schemas.openxmlformats.org/officeDocument/2006/relationships/ctrlProp" Target="../ctrlProps/ctrlProp160.xml" /><Relationship Id="rId12" Type="http://schemas.openxmlformats.org/officeDocument/2006/relationships/ctrlProp" Target="../ctrlProps/ctrlProp165.xml" /><Relationship Id="rId2" Type="http://schemas.openxmlformats.org/officeDocument/2006/relationships/vmlDrawing" Target="../drawings/vmlDrawing19.vml" /><Relationship Id="rId1" Type="http://schemas.openxmlformats.org/officeDocument/2006/relationships/drawing" Target="../drawings/drawing19.xml" /><Relationship Id="rId6" Type="http://schemas.openxmlformats.org/officeDocument/2006/relationships/ctrlProp" Target="../ctrlProps/ctrlProp159.xml" /><Relationship Id="rId11" Type="http://schemas.openxmlformats.org/officeDocument/2006/relationships/ctrlProp" Target="../ctrlProps/ctrlProp164.xml" /><Relationship Id="rId5" Type="http://schemas.openxmlformats.org/officeDocument/2006/relationships/ctrlProp" Target="../ctrlProps/ctrlProp158.xml" /><Relationship Id="rId15" Type="http://schemas.openxmlformats.org/officeDocument/2006/relationships/table" Target="../tables/table49.xml" /><Relationship Id="rId10" Type="http://schemas.openxmlformats.org/officeDocument/2006/relationships/ctrlProp" Target="../ctrlProps/ctrlProp163.xml" /><Relationship Id="rId4" Type="http://schemas.openxmlformats.org/officeDocument/2006/relationships/ctrlProp" Target="../ctrlProps/ctrlProp157.xml" /><Relationship Id="rId9" Type="http://schemas.openxmlformats.org/officeDocument/2006/relationships/ctrlProp" Target="../ctrlProps/ctrlProp162.xml" /><Relationship Id="rId14" Type="http://schemas.openxmlformats.org/officeDocument/2006/relationships/table" Target="../tables/table48.xml" /></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171.xml" /><Relationship Id="rId13" Type="http://schemas.openxmlformats.org/officeDocument/2006/relationships/table" Target="../tables/table50.xml" /><Relationship Id="rId3" Type="http://schemas.openxmlformats.org/officeDocument/2006/relationships/ctrlProp" Target="../ctrlProps/ctrlProp166.xml" /><Relationship Id="rId7" Type="http://schemas.openxmlformats.org/officeDocument/2006/relationships/ctrlProp" Target="../ctrlProps/ctrlProp170.xml" /><Relationship Id="rId12" Type="http://schemas.openxmlformats.org/officeDocument/2006/relationships/ctrlProp" Target="../ctrlProps/ctrlProp175.xml" /><Relationship Id="rId2" Type="http://schemas.openxmlformats.org/officeDocument/2006/relationships/vmlDrawing" Target="../drawings/vmlDrawing20.vml" /><Relationship Id="rId1" Type="http://schemas.openxmlformats.org/officeDocument/2006/relationships/drawing" Target="../drawings/drawing20.xml" /><Relationship Id="rId6" Type="http://schemas.openxmlformats.org/officeDocument/2006/relationships/ctrlProp" Target="../ctrlProps/ctrlProp169.xml" /><Relationship Id="rId11" Type="http://schemas.openxmlformats.org/officeDocument/2006/relationships/ctrlProp" Target="../ctrlProps/ctrlProp174.xml" /><Relationship Id="rId5" Type="http://schemas.openxmlformats.org/officeDocument/2006/relationships/ctrlProp" Target="../ctrlProps/ctrlProp168.xml" /><Relationship Id="rId15" Type="http://schemas.openxmlformats.org/officeDocument/2006/relationships/table" Target="../tables/table52.xml" /><Relationship Id="rId10" Type="http://schemas.openxmlformats.org/officeDocument/2006/relationships/ctrlProp" Target="../ctrlProps/ctrlProp173.xml" /><Relationship Id="rId4" Type="http://schemas.openxmlformats.org/officeDocument/2006/relationships/ctrlProp" Target="../ctrlProps/ctrlProp167.xml" /><Relationship Id="rId9" Type="http://schemas.openxmlformats.org/officeDocument/2006/relationships/ctrlProp" Target="../ctrlProps/ctrlProp172.xml" /><Relationship Id="rId14" Type="http://schemas.openxmlformats.org/officeDocument/2006/relationships/table" Target="../tables/table51.xml" /></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181.xml" /><Relationship Id="rId13" Type="http://schemas.openxmlformats.org/officeDocument/2006/relationships/table" Target="../tables/table53.xml" /><Relationship Id="rId3" Type="http://schemas.openxmlformats.org/officeDocument/2006/relationships/ctrlProp" Target="../ctrlProps/ctrlProp176.xml" /><Relationship Id="rId7" Type="http://schemas.openxmlformats.org/officeDocument/2006/relationships/ctrlProp" Target="../ctrlProps/ctrlProp180.xml" /><Relationship Id="rId12" Type="http://schemas.openxmlformats.org/officeDocument/2006/relationships/ctrlProp" Target="../ctrlProps/ctrlProp185.xml" /><Relationship Id="rId2" Type="http://schemas.openxmlformats.org/officeDocument/2006/relationships/vmlDrawing" Target="../drawings/vmlDrawing21.vml" /><Relationship Id="rId1" Type="http://schemas.openxmlformats.org/officeDocument/2006/relationships/drawing" Target="../drawings/drawing21.xml" /><Relationship Id="rId6" Type="http://schemas.openxmlformats.org/officeDocument/2006/relationships/ctrlProp" Target="../ctrlProps/ctrlProp179.xml" /><Relationship Id="rId11" Type="http://schemas.openxmlformats.org/officeDocument/2006/relationships/ctrlProp" Target="../ctrlProps/ctrlProp184.xml" /><Relationship Id="rId5" Type="http://schemas.openxmlformats.org/officeDocument/2006/relationships/ctrlProp" Target="../ctrlProps/ctrlProp178.xml" /><Relationship Id="rId15" Type="http://schemas.openxmlformats.org/officeDocument/2006/relationships/table" Target="../tables/table55.xml" /><Relationship Id="rId10" Type="http://schemas.openxmlformats.org/officeDocument/2006/relationships/ctrlProp" Target="../ctrlProps/ctrlProp183.xml" /><Relationship Id="rId4" Type="http://schemas.openxmlformats.org/officeDocument/2006/relationships/ctrlProp" Target="../ctrlProps/ctrlProp177.xml" /><Relationship Id="rId9" Type="http://schemas.openxmlformats.org/officeDocument/2006/relationships/ctrlProp" Target="../ctrlProps/ctrlProp182.xml" /><Relationship Id="rId14" Type="http://schemas.openxmlformats.org/officeDocument/2006/relationships/table" Target="../tables/table54.xml"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130668-1A25-4B09-B687-C4FFDBB03E8E}">
  <sheetPr codeName="Feuil1"/>
  <dimension ref="C1:AQ300"/>
  <sheetViews>
    <sheetView topLeftCell="C147" workbookViewId="0">
      <selection activeCell="D155" sqref="D155"/>
    </sheetView>
  </sheetViews>
  <sheetFormatPr defaultColWidth="0" defaultRowHeight="15" x14ac:dyDescent="0.2"/>
  <cols>
    <col min="1" max="2" width="11.43359375" hidden="1" customWidth="1"/>
    <col min="3" max="3" width="21.38671875" customWidth="1"/>
    <col min="4" max="4" width="35.91796875" customWidth="1"/>
    <col min="5" max="6" width="22.46484375" customWidth="1"/>
    <col min="7" max="7" width="11.43359375" hidden="1" customWidth="1"/>
    <col min="8" max="43" width="0" hidden="1" customWidth="1"/>
    <col min="44" max="16384" width="11.43359375" hidden="1"/>
  </cols>
  <sheetData>
    <row r="1" spans="3:7" ht="29.25" x14ac:dyDescent="0.2">
      <c r="C1" t="s">
        <v>0</v>
      </c>
      <c r="D1" s="37" t="s">
        <v>1</v>
      </c>
      <c r="E1" s="2" t="s">
        <v>2</v>
      </c>
      <c r="F1" s="2"/>
      <c r="G1" s="2"/>
    </row>
    <row r="2" spans="3:7" x14ac:dyDescent="0.2">
      <c r="C2" t="s">
        <v>3</v>
      </c>
      <c r="D2" s="38" t="s">
        <v>4</v>
      </c>
      <c r="E2" s="1" t="s">
        <v>5</v>
      </c>
      <c r="F2" s="1"/>
      <c r="G2" s="1"/>
    </row>
    <row r="3" spans="3:7" x14ac:dyDescent="0.2">
      <c r="D3" s="38" t="s">
        <v>6</v>
      </c>
      <c r="E3" s="3" t="s">
        <v>7</v>
      </c>
      <c r="F3" s="3"/>
      <c r="G3" s="3"/>
    </row>
    <row r="4" spans="3:7" x14ac:dyDescent="0.2">
      <c r="D4" s="38" t="s">
        <v>8</v>
      </c>
      <c r="E4" s="4" t="s">
        <v>9</v>
      </c>
      <c r="F4" s="4"/>
      <c r="G4" s="4"/>
    </row>
    <row r="5" spans="3:7" x14ac:dyDescent="0.2">
      <c r="D5" s="38" t="s">
        <v>10</v>
      </c>
      <c r="E5" s="4" t="s">
        <v>11</v>
      </c>
      <c r="F5" s="4"/>
      <c r="G5" s="4"/>
    </row>
    <row r="6" spans="3:7" x14ac:dyDescent="0.2">
      <c r="D6" s="38" t="s">
        <v>12</v>
      </c>
      <c r="E6" s="4" t="s">
        <v>13</v>
      </c>
      <c r="F6" s="4"/>
      <c r="G6" s="4"/>
    </row>
    <row r="7" spans="3:7" x14ac:dyDescent="0.2">
      <c r="D7" s="38" t="s">
        <v>14</v>
      </c>
      <c r="E7" s="4" t="s">
        <v>15</v>
      </c>
    </row>
    <row r="8" spans="3:7" x14ac:dyDescent="0.2">
      <c r="D8" s="38" t="s">
        <v>16</v>
      </c>
      <c r="E8" s="4" t="s">
        <v>17</v>
      </c>
    </row>
    <row r="9" spans="3:7" x14ac:dyDescent="0.2">
      <c r="D9" s="39" t="s">
        <v>18</v>
      </c>
      <c r="E9" s="4" t="s">
        <v>19</v>
      </c>
    </row>
    <row r="10" spans="3:7" x14ac:dyDescent="0.2">
      <c r="C10" t="s">
        <v>20</v>
      </c>
      <c r="D10" s="38" t="s">
        <v>21</v>
      </c>
      <c r="E10" s="4" t="s">
        <v>22</v>
      </c>
    </row>
    <row r="11" spans="3:7" x14ac:dyDescent="0.2">
      <c r="C11" t="s">
        <v>20</v>
      </c>
      <c r="D11" s="38" t="s">
        <v>23</v>
      </c>
      <c r="E11" s="4" t="s">
        <v>24</v>
      </c>
    </row>
    <row r="12" spans="3:7" x14ac:dyDescent="0.2">
      <c r="C12" t="s">
        <v>25</v>
      </c>
      <c r="D12" s="38" t="s">
        <v>26</v>
      </c>
      <c r="E12" s="4" t="s">
        <v>27</v>
      </c>
    </row>
    <row r="13" spans="3:7" x14ac:dyDescent="0.2">
      <c r="D13" s="38"/>
      <c r="E13" s="4" t="s">
        <v>28</v>
      </c>
    </row>
    <row r="14" spans="3:7" x14ac:dyDescent="0.2">
      <c r="C14" t="s">
        <v>29</v>
      </c>
      <c r="D14" s="38" t="s">
        <v>30</v>
      </c>
      <c r="E14" s="4" t="s">
        <v>31</v>
      </c>
    </row>
    <row r="15" spans="3:7" x14ac:dyDescent="0.2">
      <c r="C15" t="s">
        <v>32</v>
      </c>
      <c r="D15" s="38" t="s">
        <v>33</v>
      </c>
      <c r="E15" s="4" t="s">
        <v>34</v>
      </c>
    </row>
    <row r="16" spans="3:7" x14ac:dyDescent="0.2">
      <c r="C16" t="s">
        <v>25</v>
      </c>
      <c r="D16" s="38" t="s">
        <v>35</v>
      </c>
      <c r="E16" s="4" t="s">
        <v>36</v>
      </c>
    </row>
    <row r="17" spans="3:5" x14ac:dyDescent="0.2">
      <c r="C17" t="s">
        <v>32</v>
      </c>
      <c r="D17" s="38" t="s">
        <v>37</v>
      </c>
      <c r="E17" t="s">
        <v>38</v>
      </c>
    </row>
    <row r="18" spans="3:5" x14ac:dyDescent="0.2">
      <c r="D18" s="38"/>
      <c r="E18" t="s">
        <v>39</v>
      </c>
    </row>
    <row r="19" spans="3:5" x14ac:dyDescent="0.2">
      <c r="C19" t="s">
        <v>40</v>
      </c>
      <c r="D19" s="38" t="s">
        <v>41</v>
      </c>
      <c r="E19" t="s">
        <v>42</v>
      </c>
    </row>
    <row r="20" spans="3:5" x14ac:dyDescent="0.2">
      <c r="C20" t="s">
        <v>29</v>
      </c>
      <c r="D20" s="38" t="s">
        <v>43</v>
      </c>
      <c r="E20" t="s">
        <v>44</v>
      </c>
    </row>
    <row r="21" spans="3:5" x14ac:dyDescent="0.2">
      <c r="C21" t="s">
        <v>29</v>
      </c>
      <c r="D21" s="38" t="s">
        <v>45</v>
      </c>
      <c r="E21" t="s">
        <v>46</v>
      </c>
    </row>
    <row r="22" spans="3:5" x14ac:dyDescent="0.2">
      <c r="C22" t="s">
        <v>29</v>
      </c>
      <c r="D22" s="38" t="s">
        <v>47</v>
      </c>
      <c r="E22" t="s">
        <v>48</v>
      </c>
    </row>
    <row r="23" spans="3:5" x14ac:dyDescent="0.2">
      <c r="C23" t="s">
        <v>29</v>
      </c>
      <c r="D23" s="38" t="s">
        <v>49</v>
      </c>
      <c r="E23" t="s">
        <v>50</v>
      </c>
    </row>
    <row r="24" spans="3:5" x14ac:dyDescent="0.2">
      <c r="C24" t="s">
        <v>29</v>
      </c>
      <c r="D24" s="38" t="s">
        <v>51</v>
      </c>
      <c r="E24" t="s">
        <v>52</v>
      </c>
    </row>
    <row r="25" spans="3:5" x14ac:dyDescent="0.2">
      <c r="C25" t="s">
        <v>29</v>
      </c>
      <c r="D25" s="38" t="s">
        <v>53</v>
      </c>
      <c r="E25" t="s">
        <v>54</v>
      </c>
    </row>
    <row r="26" spans="3:5" x14ac:dyDescent="0.2">
      <c r="C26" t="s">
        <v>29</v>
      </c>
      <c r="D26" s="38" t="s">
        <v>55</v>
      </c>
      <c r="E26" t="s">
        <v>56</v>
      </c>
    </row>
    <row r="27" spans="3:5" x14ac:dyDescent="0.2">
      <c r="C27" t="s">
        <v>29</v>
      </c>
      <c r="D27" s="38" t="s">
        <v>57</v>
      </c>
      <c r="E27" t="s">
        <v>58</v>
      </c>
    </row>
    <row r="28" spans="3:5" x14ac:dyDescent="0.2">
      <c r="C28" t="s">
        <v>32</v>
      </c>
      <c r="D28" s="38" t="s">
        <v>59</v>
      </c>
      <c r="E28" t="s">
        <v>60</v>
      </c>
    </row>
    <row r="29" spans="3:5" x14ac:dyDescent="0.2">
      <c r="C29" t="s">
        <v>29</v>
      </c>
      <c r="D29" s="38" t="s">
        <v>61</v>
      </c>
      <c r="E29" t="s">
        <v>62</v>
      </c>
    </row>
    <row r="30" spans="3:5" x14ac:dyDescent="0.2">
      <c r="C30" t="s">
        <v>29</v>
      </c>
      <c r="D30" s="38" t="s">
        <v>63</v>
      </c>
      <c r="E30" t="s">
        <v>64</v>
      </c>
    </row>
    <row r="31" spans="3:5" x14ac:dyDescent="0.2">
      <c r="C31" t="s">
        <v>29</v>
      </c>
      <c r="D31" s="38" t="s">
        <v>65</v>
      </c>
      <c r="E31" t="s">
        <v>66</v>
      </c>
    </row>
    <row r="32" spans="3:5" x14ac:dyDescent="0.2">
      <c r="C32" t="s">
        <v>29</v>
      </c>
      <c r="D32" s="38" t="s">
        <v>67</v>
      </c>
      <c r="E32" t="s">
        <v>68</v>
      </c>
    </row>
    <row r="33" spans="3:5" x14ac:dyDescent="0.2">
      <c r="C33" t="s">
        <v>29</v>
      </c>
      <c r="D33" s="38" t="s">
        <v>69</v>
      </c>
      <c r="E33" t="s">
        <v>70</v>
      </c>
    </row>
    <row r="34" spans="3:5" x14ac:dyDescent="0.2">
      <c r="C34" t="s">
        <v>29</v>
      </c>
      <c r="D34" s="38" t="s">
        <v>71</v>
      </c>
      <c r="E34" t="s">
        <v>72</v>
      </c>
    </row>
    <row r="35" spans="3:5" x14ac:dyDescent="0.2">
      <c r="C35" t="s">
        <v>32</v>
      </c>
      <c r="D35" s="38" t="s">
        <v>73</v>
      </c>
      <c r="E35" t="s">
        <v>74</v>
      </c>
    </row>
    <row r="36" spans="3:5" x14ac:dyDescent="0.2">
      <c r="C36" t="s">
        <v>32</v>
      </c>
      <c r="D36" s="38" t="s">
        <v>75</v>
      </c>
      <c r="E36" t="s">
        <v>76</v>
      </c>
    </row>
    <row r="37" spans="3:5" x14ac:dyDescent="0.2">
      <c r="C37" t="s">
        <v>32</v>
      </c>
      <c r="D37" s="38" t="s">
        <v>77</v>
      </c>
      <c r="E37" t="s">
        <v>78</v>
      </c>
    </row>
    <row r="38" spans="3:5" x14ac:dyDescent="0.2">
      <c r="C38" t="s">
        <v>32</v>
      </c>
      <c r="D38" s="38" t="s">
        <v>79</v>
      </c>
      <c r="E38" t="s">
        <v>80</v>
      </c>
    </row>
    <row r="39" spans="3:5" x14ac:dyDescent="0.2">
      <c r="C39" t="s">
        <v>32</v>
      </c>
      <c r="D39" s="38" t="s">
        <v>81</v>
      </c>
      <c r="E39" t="s">
        <v>82</v>
      </c>
    </row>
    <row r="40" spans="3:5" x14ac:dyDescent="0.2">
      <c r="C40" t="s">
        <v>32</v>
      </c>
      <c r="D40" s="38" t="s">
        <v>83</v>
      </c>
      <c r="E40" t="s">
        <v>84</v>
      </c>
    </row>
    <row r="41" spans="3:5" x14ac:dyDescent="0.2">
      <c r="C41" t="s">
        <v>25</v>
      </c>
      <c r="D41" s="38" t="s">
        <v>85</v>
      </c>
      <c r="E41" t="s">
        <v>86</v>
      </c>
    </row>
    <row r="42" spans="3:5" x14ac:dyDescent="0.2">
      <c r="C42" t="s">
        <v>25</v>
      </c>
      <c r="D42" s="38" t="s">
        <v>87</v>
      </c>
      <c r="E42" t="s">
        <v>88</v>
      </c>
    </row>
    <row r="43" spans="3:5" x14ac:dyDescent="0.2">
      <c r="C43" t="s">
        <v>25</v>
      </c>
      <c r="D43" s="38" t="s">
        <v>89</v>
      </c>
      <c r="E43" t="s">
        <v>90</v>
      </c>
    </row>
    <row r="44" spans="3:5" x14ac:dyDescent="0.2">
      <c r="C44" t="s">
        <v>25</v>
      </c>
      <c r="D44" s="38" t="s">
        <v>91</v>
      </c>
      <c r="E44" t="s">
        <v>92</v>
      </c>
    </row>
    <row r="45" spans="3:5" x14ac:dyDescent="0.2">
      <c r="C45" t="s">
        <v>25</v>
      </c>
      <c r="D45" s="38" t="s">
        <v>93</v>
      </c>
      <c r="E45" t="s">
        <v>94</v>
      </c>
    </row>
    <row r="46" spans="3:5" x14ac:dyDescent="0.2">
      <c r="C46" t="s">
        <v>25</v>
      </c>
      <c r="D46" s="38" t="s">
        <v>95</v>
      </c>
      <c r="E46" t="s">
        <v>96</v>
      </c>
    </row>
    <row r="47" spans="3:5" x14ac:dyDescent="0.2">
      <c r="C47" t="s">
        <v>25</v>
      </c>
      <c r="D47" s="38" t="s">
        <v>97</v>
      </c>
      <c r="E47" t="s">
        <v>98</v>
      </c>
    </row>
    <row r="48" spans="3:5" x14ac:dyDescent="0.2">
      <c r="C48" t="s">
        <v>25</v>
      </c>
      <c r="D48" s="38" t="s">
        <v>99</v>
      </c>
      <c r="E48" t="s">
        <v>100</v>
      </c>
    </row>
    <row r="49" spans="3:5" x14ac:dyDescent="0.2">
      <c r="C49" t="s">
        <v>25</v>
      </c>
      <c r="D49" s="38" t="s">
        <v>101</v>
      </c>
      <c r="E49" t="s">
        <v>102</v>
      </c>
    </row>
    <row r="50" spans="3:5" x14ac:dyDescent="0.2">
      <c r="C50" t="s">
        <v>25</v>
      </c>
      <c r="D50" s="38" t="s">
        <v>103</v>
      </c>
      <c r="E50" t="s">
        <v>104</v>
      </c>
    </row>
    <row r="51" spans="3:5" x14ac:dyDescent="0.2">
      <c r="C51" t="s">
        <v>25</v>
      </c>
      <c r="D51" s="38" t="s">
        <v>105</v>
      </c>
    </row>
    <row r="52" spans="3:5" x14ac:dyDescent="0.2">
      <c r="C52" t="s">
        <v>25</v>
      </c>
      <c r="D52" s="38" t="s">
        <v>106</v>
      </c>
    </row>
    <row r="53" spans="3:5" x14ac:dyDescent="0.2">
      <c r="C53" t="s">
        <v>25</v>
      </c>
      <c r="D53" s="38" t="s">
        <v>107</v>
      </c>
    </row>
    <row r="54" spans="3:5" x14ac:dyDescent="0.2">
      <c r="C54" t="s">
        <v>108</v>
      </c>
      <c r="D54" s="38"/>
    </row>
    <row r="55" spans="3:5" x14ac:dyDescent="0.2">
      <c r="D55" s="38"/>
    </row>
    <row r="56" spans="3:5" x14ac:dyDescent="0.2">
      <c r="D56" s="38"/>
    </row>
    <row r="57" spans="3:5" x14ac:dyDescent="0.2">
      <c r="D57" s="38"/>
    </row>
    <row r="58" spans="3:5" x14ac:dyDescent="0.2">
      <c r="C58" t="s">
        <v>108</v>
      </c>
      <c r="D58" s="38" t="s">
        <v>109</v>
      </c>
    </row>
    <row r="59" spans="3:5" x14ac:dyDescent="0.2">
      <c r="C59" t="s">
        <v>108</v>
      </c>
      <c r="D59" s="38" t="s">
        <v>110</v>
      </c>
    </row>
    <row r="60" spans="3:5" x14ac:dyDescent="0.2">
      <c r="C60" t="s">
        <v>108</v>
      </c>
      <c r="D60" s="38" t="s">
        <v>111</v>
      </c>
    </row>
    <row r="61" spans="3:5" x14ac:dyDescent="0.2">
      <c r="C61" t="s">
        <v>108</v>
      </c>
      <c r="D61" s="38" t="s">
        <v>112</v>
      </c>
    </row>
    <row r="62" spans="3:5" x14ac:dyDescent="0.2">
      <c r="C62" t="s">
        <v>108</v>
      </c>
      <c r="D62" s="38" t="s">
        <v>113</v>
      </c>
    </row>
    <row r="63" spans="3:5" x14ac:dyDescent="0.2">
      <c r="C63" t="s">
        <v>108</v>
      </c>
      <c r="D63" s="38" t="s">
        <v>114</v>
      </c>
    </row>
    <row r="64" spans="3:5" x14ac:dyDescent="0.2">
      <c r="C64" t="s">
        <v>108</v>
      </c>
      <c r="D64" s="38" t="s">
        <v>115</v>
      </c>
    </row>
    <row r="65" spans="3:4" x14ac:dyDescent="0.2">
      <c r="C65" t="s">
        <v>108</v>
      </c>
      <c r="D65" s="38" t="s">
        <v>116</v>
      </c>
    </row>
    <row r="66" spans="3:4" x14ac:dyDescent="0.2">
      <c r="C66" t="s">
        <v>108</v>
      </c>
      <c r="D66" s="38" t="s">
        <v>117</v>
      </c>
    </row>
    <row r="67" spans="3:4" x14ac:dyDescent="0.2">
      <c r="C67" t="s">
        <v>108</v>
      </c>
      <c r="D67" s="38" t="s">
        <v>118</v>
      </c>
    </row>
    <row r="68" spans="3:4" x14ac:dyDescent="0.2">
      <c r="C68" t="s">
        <v>108</v>
      </c>
      <c r="D68" s="38" t="s">
        <v>119</v>
      </c>
    </row>
    <row r="69" spans="3:4" x14ac:dyDescent="0.2">
      <c r="C69" t="s">
        <v>108</v>
      </c>
      <c r="D69" s="38" t="s">
        <v>120</v>
      </c>
    </row>
    <row r="70" spans="3:4" x14ac:dyDescent="0.2">
      <c r="C70" t="s">
        <v>108</v>
      </c>
      <c r="D70" s="38" t="s">
        <v>121</v>
      </c>
    </row>
    <row r="71" spans="3:4" x14ac:dyDescent="0.2">
      <c r="C71" t="s">
        <v>108</v>
      </c>
      <c r="D71" s="38" t="s">
        <v>122</v>
      </c>
    </row>
    <row r="72" spans="3:4" x14ac:dyDescent="0.2">
      <c r="C72" t="s">
        <v>108</v>
      </c>
      <c r="D72" s="38" t="s">
        <v>123</v>
      </c>
    </row>
    <row r="73" spans="3:4" x14ac:dyDescent="0.2">
      <c r="C73" t="s">
        <v>108</v>
      </c>
      <c r="D73" s="38" t="s">
        <v>124</v>
      </c>
    </row>
    <row r="74" spans="3:4" x14ac:dyDescent="0.2">
      <c r="C74" t="s">
        <v>108</v>
      </c>
      <c r="D74" s="38" t="s">
        <v>125</v>
      </c>
    </row>
    <row r="75" spans="3:4" x14ac:dyDescent="0.2">
      <c r="C75" t="s">
        <v>108</v>
      </c>
      <c r="D75" s="38" t="s">
        <v>126</v>
      </c>
    </row>
    <row r="76" spans="3:4" x14ac:dyDescent="0.2">
      <c r="C76" t="s">
        <v>108</v>
      </c>
      <c r="D76" s="38" t="s">
        <v>127</v>
      </c>
    </row>
    <row r="77" spans="3:4" x14ac:dyDescent="0.2">
      <c r="C77" t="s">
        <v>108</v>
      </c>
      <c r="D77" s="38" t="s">
        <v>128</v>
      </c>
    </row>
    <row r="78" spans="3:4" x14ac:dyDescent="0.2">
      <c r="C78" t="s">
        <v>108</v>
      </c>
      <c r="D78" s="38" t="s">
        <v>129</v>
      </c>
    </row>
    <row r="79" spans="3:4" x14ac:dyDescent="0.2">
      <c r="D79" s="38"/>
    </row>
    <row r="80" spans="3:4" x14ac:dyDescent="0.2">
      <c r="C80" t="s">
        <v>108</v>
      </c>
      <c r="D80" s="38" t="s">
        <v>130</v>
      </c>
    </row>
    <row r="81" spans="3:4" x14ac:dyDescent="0.2">
      <c r="C81" t="s">
        <v>108</v>
      </c>
      <c r="D81" s="38" t="s">
        <v>131</v>
      </c>
    </row>
    <row r="82" spans="3:4" x14ac:dyDescent="0.2">
      <c r="C82" t="s">
        <v>108</v>
      </c>
      <c r="D82" s="38" t="s">
        <v>132</v>
      </c>
    </row>
    <row r="83" spans="3:4" x14ac:dyDescent="0.2">
      <c r="C83" t="s">
        <v>108</v>
      </c>
      <c r="D83" s="38" t="s">
        <v>133</v>
      </c>
    </row>
    <row r="84" spans="3:4" x14ac:dyDescent="0.2">
      <c r="C84" t="s">
        <v>134</v>
      </c>
      <c r="D84" s="38" t="s">
        <v>135</v>
      </c>
    </row>
    <row r="85" spans="3:4" x14ac:dyDescent="0.2">
      <c r="C85" t="s">
        <v>134</v>
      </c>
      <c r="D85" s="38" t="s">
        <v>136</v>
      </c>
    </row>
    <row r="86" spans="3:4" x14ac:dyDescent="0.2">
      <c r="C86" t="s">
        <v>134</v>
      </c>
      <c r="D86" s="38" t="s">
        <v>137</v>
      </c>
    </row>
    <row r="87" spans="3:4" x14ac:dyDescent="0.2">
      <c r="C87" t="s">
        <v>134</v>
      </c>
      <c r="D87" s="38" t="s">
        <v>138</v>
      </c>
    </row>
    <row r="88" spans="3:4" x14ac:dyDescent="0.2">
      <c r="C88" t="s">
        <v>134</v>
      </c>
      <c r="D88" s="38" t="s">
        <v>139</v>
      </c>
    </row>
    <row r="89" spans="3:4" x14ac:dyDescent="0.2">
      <c r="C89" t="s">
        <v>134</v>
      </c>
      <c r="D89" s="38" t="s">
        <v>140</v>
      </c>
    </row>
    <row r="90" spans="3:4" x14ac:dyDescent="0.2">
      <c r="C90" t="s">
        <v>134</v>
      </c>
      <c r="D90" s="38" t="s">
        <v>141</v>
      </c>
    </row>
    <row r="91" spans="3:4" x14ac:dyDescent="0.2">
      <c r="C91" t="s">
        <v>134</v>
      </c>
      <c r="D91" s="38" t="s">
        <v>142</v>
      </c>
    </row>
    <row r="92" spans="3:4" x14ac:dyDescent="0.2">
      <c r="C92" t="s">
        <v>134</v>
      </c>
      <c r="D92" s="38" t="s">
        <v>143</v>
      </c>
    </row>
    <row r="93" spans="3:4" x14ac:dyDescent="0.2">
      <c r="C93" t="s">
        <v>134</v>
      </c>
      <c r="D93" s="38" t="s">
        <v>144</v>
      </c>
    </row>
    <row r="94" spans="3:4" x14ac:dyDescent="0.2">
      <c r="C94" t="s">
        <v>134</v>
      </c>
      <c r="D94" s="38" t="s">
        <v>145</v>
      </c>
    </row>
    <row r="95" spans="3:4" x14ac:dyDescent="0.2">
      <c r="C95" t="s">
        <v>134</v>
      </c>
      <c r="D95" s="38" t="s">
        <v>146</v>
      </c>
    </row>
    <row r="96" spans="3:4" x14ac:dyDescent="0.2">
      <c r="C96" t="s">
        <v>134</v>
      </c>
      <c r="D96" s="38" t="s">
        <v>147</v>
      </c>
    </row>
    <row r="97" spans="3:4" x14ac:dyDescent="0.2">
      <c r="C97" t="s">
        <v>134</v>
      </c>
      <c r="D97" s="38" t="s">
        <v>148</v>
      </c>
    </row>
    <row r="98" spans="3:4" x14ac:dyDescent="0.2">
      <c r="C98" t="s">
        <v>134</v>
      </c>
      <c r="D98" s="38" t="s">
        <v>149</v>
      </c>
    </row>
    <row r="99" spans="3:4" x14ac:dyDescent="0.2">
      <c r="C99" t="s">
        <v>150</v>
      </c>
      <c r="D99" s="38" t="s">
        <v>151</v>
      </c>
    </row>
    <row r="100" spans="3:4" x14ac:dyDescent="0.2">
      <c r="C100" t="s">
        <v>150</v>
      </c>
      <c r="D100" s="38" t="s">
        <v>152</v>
      </c>
    </row>
    <row r="101" spans="3:4" x14ac:dyDescent="0.2">
      <c r="C101" t="s">
        <v>150</v>
      </c>
      <c r="D101" s="38" t="s">
        <v>153</v>
      </c>
    </row>
    <row r="102" spans="3:4" x14ac:dyDescent="0.2">
      <c r="C102" t="s">
        <v>150</v>
      </c>
      <c r="D102" s="38" t="s">
        <v>154</v>
      </c>
    </row>
    <row r="103" spans="3:4" x14ac:dyDescent="0.2">
      <c r="C103" t="s">
        <v>150</v>
      </c>
      <c r="D103" s="38" t="s">
        <v>155</v>
      </c>
    </row>
    <row r="104" spans="3:4" x14ac:dyDescent="0.2">
      <c r="C104" t="s">
        <v>150</v>
      </c>
      <c r="D104" s="38" t="s">
        <v>156</v>
      </c>
    </row>
    <row r="105" spans="3:4" x14ac:dyDescent="0.2">
      <c r="C105" t="s">
        <v>150</v>
      </c>
      <c r="D105" s="38" t="s">
        <v>157</v>
      </c>
    </row>
    <row r="106" spans="3:4" x14ac:dyDescent="0.2">
      <c r="C106" t="s">
        <v>150</v>
      </c>
      <c r="D106" s="38" t="s">
        <v>158</v>
      </c>
    </row>
    <row r="107" spans="3:4" x14ac:dyDescent="0.2">
      <c r="C107" t="s">
        <v>150</v>
      </c>
      <c r="D107" s="38" t="s">
        <v>159</v>
      </c>
    </row>
    <row r="108" spans="3:4" x14ac:dyDescent="0.2">
      <c r="C108" t="s">
        <v>150</v>
      </c>
      <c r="D108" s="38" t="s">
        <v>160</v>
      </c>
    </row>
    <row r="109" spans="3:4" x14ac:dyDescent="0.2">
      <c r="C109" t="s">
        <v>150</v>
      </c>
      <c r="D109" s="38" t="s">
        <v>161</v>
      </c>
    </row>
    <row r="110" spans="3:4" x14ac:dyDescent="0.2">
      <c r="C110" t="s">
        <v>150</v>
      </c>
      <c r="D110" s="38" t="s">
        <v>162</v>
      </c>
    </row>
    <row r="111" spans="3:4" x14ac:dyDescent="0.2">
      <c r="C111" t="s">
        <v>150</v>
      </c>
      <c r="D111" s="38" t="s">
        <v>163</v>
      </c>
    </row>
    <row r="112" spans="3:4" x14ac:dyDescent="0.2">
      <c r="C112" t="s">
        <v>150</v>
      </c>
      <c r="D112" s="38" t="s">
        <v>164</v>
      </c>
    </row>
    <row r="113" spans="3:4" x14ac:dyDescent="0.2">
      <c r="C113" t="s">
        <v>150</v>
      </c>
      <c r="D113" s="38" t="s">
        <v>165</v>
      </c>
    </row>
    <row r="114" spans="3:4" x14ac:dyDescent="0.2">
      <c r="C114" t="s">
        <v>150</v>
      </c>
      <c r="D114" s="38" t="s">
        <v>166</v>
      </c>
    </row>
    <row r="115" spans="3:4" x14ac:dyDescent="0.2">
      <c r="C115" t="s">
        <v>150</v>
      </c>
      <c r="D115" s="38" t="s">
        <v>167</v>
      </c>
    </row>
    <row r="116" spans="3:4" x14ac:dyDescent="0.2">
      <c r="C116" t="s">
        <v>150</v>
      </c>
      <c r="D116" s="38" t="s">
        <v>168</v>
      </c>
    </row>
    <row r="117" spans="3:4" x14ac:dyDescent="0.2">
      <c r="C117" t="s">
        <v>150</v>
      </c>
      <c r="D117" s="38" t="s">
        <v>169</v>
      </c>
    </row>
    <row r="118" spans="3:4" x14ac:dyDescent="0.2">
      <c r="C118" t="s">
        <v>150</v>
      </c>
      <c r="D118" s="38" t="s">
        <v>170</v>
      </c>
    </row>
    <row r="119" spans="3:4" x14ac:dyDescent="0.2">
      <c r="C119" t="s">
        <v>150</v>
      </c>
      <c r="D119" s="38" t="s">
        <v>171</v>
      </c>
    </row>
    <row r="120" spans="3:4" x14ac:dyDescent="0.2">
      <c r="C120" t="s">
        <v>172</v>
      </c>
      <c r="D120" s="38" t="s">
        <v>173</v>
      </c>
    </row>
    <row r="121" spans="3:4" x14ac:dyDescent="0.2">
      <c r="C121" t="s">
        <v>172</v>
      </c>
      <c r="D121" s="38" t="s">
        <v>174</v>
      </c>
    </row>
    <row r="122" spans="3:4" x14ac:dyDescent="0.2">
      <c r="C122" t="s">
        <v>172</v>
      </c>
      <c r="D122" s="38" t="s">
        <v>175</v>
      </c>
    </row>
    <row r="123" spans="3:4" x14ac:dyDescent="0.2">
      <c r="C123" t="s">
        <v>172</v>
      </c>
      <c r="D123" s="38" t="s">
        <v>176</v>
      </c>
    </row>
    <row r="124" spans="3:4" x14ac:dyDescent="0.2">
      <c r="C124" t="s">
        <v>172</v>
      </c>
      <c r="D124" s="38" t="s">
        <v>177</v>
      </c>
    </row>
    <row r="125" spans="3:4" x14ac:dyDescent="0.2">
      <c r="C125" t="s">
        <v>172</v>
      </c>
      <c r="D125" s="38" t="s">
        <v>178</v>
      </c>
    </row>
    <row r="126" spans="3:4" x14ac:dyDescent="0.2">
      <c r="C126" t="s">
        <v>172</v>
      </c>
      <c r="D126" s="38" t="s">
        <v>179</v>
      </c>
    </row>
    <row r="127" spans="3:4" x14ac:dyDescent="0.2">
      <c r="C127" t="s">
        <v>172</v>
      </c>
      <c r="D127" s="38" t="s">
        <v>180</v>
      </c>
    </row>
    <row r="128" spans="3:4" x14ac:dyDescent="0.2">
      <c r="C128" t="s">
        <v>172</v>
      </c>
      <c r="D128" s="38" t="s">
        <v>181</v>
      </c>
    </row>
    <row r="129" spans="3:4" x14ac:dyDescent="0.2">
      <c r="C129" t="s">
        <v>172</v>
      </c>
      <c r="D129" s="38" t="s">
        <v>182</v>
      </c>
    </row>
    <row r="130" spans="3:4" x14ac:dyDescent="0.2">
      <c r="C130" t="s">
        <v>172</v>
      </c>
      <c r="D130" s="38" t="s">
        <v>181</v>
      </c>
    </row>
    <row r="131" spans="3:4" x14ac:dyDescent="0.2">
      <c r="C131" t="s">
        <v>172</v>
      </c>
      <c r="D131" s="38" t="s">
        <v>183</v>
      </c>
    </row>
    <row r="132" spans="3:4" x14ac:dyDescent="0.2">
      <c r="C132" t="s">
        <v>172</v>
      </c>
      <c r="D132" s="38" t="s">
        <v>184</v>
      </c>
    </row>
    <row r="133" spans="3:4" x14ac:dyDescent="0.2">
      <c r="C133" t="s">
        <v>185</v>
      </c>
      <c r="D133" s="38" t="s">
        <v>186</v>
      </c>
    </row>
    <row r="134" spans="3:4" x14ac:dyDescent="0.2">
      <c r="C134" t="s">
        <v>187</v>
      </c>
      <c r="D134" s="38" t="s">
        <v>188</v>
      </c>
    </row>
    <row r="135" spans="3:4" x14ac:dyDescent="0.2">
      <c r="C135" t="s">
        <v>172</v>
      </c>
      <c r="D135" s="38" t="s">
        <v>189</v>
      </c>
    </row>
    <row r="136" spans="3:4" x14ac:dyDescent="0.2">
      <c r="C136" t="s">
        <v>172</v>
      </c>
      <c r="D136" s="38" t="s">
        <v>190</v>
      </c>
    </row>
    <row r="137" spans="3:4" x14ac:dyDescent="0.2">
      <c r="C137" t="s">
        <v>172</v>
      </c>
      <c r="D137" s="38" t="s">
        <v>191</v>
      </c>
    </row>
    <row r="138" spans="3:4" x14ac:dyDescent="0.2">
      <c r="C138" t="s">
        <v>172</v>
      </c>
      <c r="D138" s="38" t="s">
        <v>192</v>
      </c>
    </row>
    <row r="139" spans="3:4" x14ac:dyDescent="0.2">
      <c r="D139" s="38"/>
    </row>
    <row r="140" spans="3:4" x14ac:dyDescent="0.2">
      <c r="D140" s="38"/>
    </row>
    <row r="141" spans="3:4" x14ac:dyDescent="0.2">
      <c r="D141" s="38"/>
    </row>
    <row r="142" spans="3:4" x14ac:dyDescent="0.2">
      <c r="C142" t="s">
        <v>172</v>
      </c>
      <c r="D142" s="38" t="s">
        <v>193</v>
      </c>
    </row>
    <row r="143" spans="3:4" x14ac:dyDescent="0.2">
      <c r="C143" t="s">
        <v>172</v>
      </c>
      <c r="D143" s="38" t="s">
        <v>194</v>
      </c>
    </row>
    <row r="144" spans="3:4" x14ac:dyDescent="0.2">
      <c r="C144" t="s">
        <v>172</v>
      </c>
      <c r="D144" s="38" t="s">
        <v>195</v>
      </c>
    </row>
    <row r="145" spans="3:4" x14ac:dyDescent="0.2">
      <c r="C145" t="s">
        <v>172</v>
      </c>
      <c r="D145" s="38" t="s">
        <v>196</v>
      </c>
    </row>
    <row r="146" spans="3:4" x14ac:dyDescent="0.2">
      <c r="C146" t="s">
        <v>172</v>
      </c>
      <c r="D146" s="38" t="s">
        <v>197</v>
      </c>
    </row>
    <row r="147" spans="3:4" x14ac:dyDescent="0.2">
      <c r="C147" t="s">
        <v>172</v>
      </c>
      <c r="D147" s="38" t="s">
        <v>198</v>
      </c>
    </row>
    <row r="148" spans="3:4" x14ac:dyDescent="0.2">
      <c r="C148" t="s">
        <v>172</v>
      </c>
      <c r="D148" s="38" t="s">
        <v>199</v>
      </c>
    </row>
    <row r="149" spans="3:4" x14ac:dyDescent="0.2">
      <c r="C149" t="s">
        <v>172</v>
      </c>
      <c r="D149" s="38" t="s">
        <v>200</v>
      </c>
    </row>
    <row r="150" spans="3:4" x14ac:dyDescent="0.2">
      <c r="C150" t="s">
        <v>201</v>
      </c>
      <c r="D150" s="38" t="s">
        <v>202</v>
      </c>
    </row>
    <row r="151" spans="3:4" x14ac:dyDescent="0.2">
      <c r="C151" t="s">
        <v>172</v>
      </c>
      <c r="D151" s="38" t="s">
        <v>203</v>
      </c>
    </row>
    <row r="152" spans="3:4" x14ac:dyDescent="0.2">
      <c r="C152" t="s">
        <v>172</v>
      </c>
      <c r="D152" s="38" t="s">
        <v>204</v>
      </c>
    </row>
    <row r="153" spans="3:4" x14ac:dyDescent="0.2">
      <c r="D153" s="38"/>
    </row>
    <row r="154" spans="3:4" x14ac:dyDescent="0.2">
      <c r="D154" s="38" t="s">
        <v>205</v>
      </c>
    </row>
    <row r="155" spans="3:4" x14ac:dyDescent="0.2">
      <c r="D155" s="38" t="s">
        <v>206</v>
      </c>
    </row>
    <row r="156" spans="3:4" x14ac:dyDescent="0.2">
      <c r="D156" s="38" t="s">
        <v>36</v>
      </c>
    </row>
    <row r="157" spans="3:4" x14ac:dyDescent="0.2">
      <c r="D157" s="38"/>
    </row>
    <row r="158" spans="3:4" x14ac:dyDescent="0.2">
      <c r="D158" s="38" t="s">
        <v>207</v>
      </c>
    </row>
    <row r="159" spans="3:4" x14ac:dyDescent="0.2">
      <c r="D159" s="38"/>
    </row>
    <row r="160" spans="3:4" x14ac:dyDescent="0.2">
      <c r="C160" t="s">
        <v>3</v>
      </c>
      <c r="D160" s="38" t="s">
        <v>208</v>
      </c>
    </row>
    <row r="161" spans="3:4" x14ac:dyDescent="0.2">
      <c r="C161" t="s">
        <v>3</v>
      </c>
      <c r="D161" s="38" t="s">
        <v>209</v>
      </c>
    </row>
    <row r="162" spans="3:4" x14ac:dyDescent="0.2">
      <c r="C162" t="s">
        <v>3</v>
      </c>
      <c r="D162" s="38" t="s">
        <v>210</v>
      </c>
    </row>
    <row r="163" spans="3:4" x14ac:dyDescent="0.2">
      <c r="D163" s="40"/>
    </row>
    <row r="164" spans="3:4" x14ac:dyDescent="0.2">
      <c r="C164" t="s">
        <v>211</v>
      </c>
      <c r="D164" s="40" t="s">
        <v>212</v>
      </c>
    </row>
    <row r="165" spans="3:4" x14ac:dyDescent="0.2">
      <c r="D165" s="40"/>
    </row>
    <row r="166" spans="3:4" x14ac:dyDescent="0.2">
      <c r="D166" s="40"/>
    </row>
    <row r="167" spans="3:4" x14ac:dyDescent="0.2">
      <c r="D167" s="40" t="s">
        <v>213</v>
      </c>
    </row>
    <row r="168" spans="3:4" x14ac:dyDescent="0.2">
      <c r="D168" s="40" t="s">
        <v>214</v>
      </c>
    </row>
    <row r="169" spans="3:4" x14ac:dyDescent="0.2">
      <c r="D169" s="40" t="s">
        <v>215</v>
      </c>
    </row>
    <row r="170" spans="3:4" x14ac:dyDescent="0.2">
      <c r="D170" s="40"/>
    </row>
    <row r="171" spans="3:4" x14ac:dyDescent="0.2">
      <c r="D171" s="40" t="s">
        <v>216</v>
      </c>
    </row>
    <row r="172" spans="3:4" x14ac:dyDescent="0.2">
      <c r="D172" s="40" t="s">
        <v>217</v>
      </c>
    </row>
    <row r="173" spans="3:4" x14ac:dyDescent="0.2">
      <c r="D173" s="40" t="s">
        <v>218</v>
      </c>
    </row>
    <row r="174" spans="3:4" x14ac:dyDescent="0.2">
      <c r="D174" s="40" t="s">
        <v>219</v>
      </c>
    </row>
    <row r="175" spans="3:4" x14ac:dyDescent="0.2">
      <c r="D175" s="40" t="s">
        <v>220</v>
      </c>
    </row>
    <row r="176" spans="3:4" x14ac:dyDescent="0.2">
      <c r="D176" s="40"/>
    </row>
    <row r="177" spans="4:4" x14ac:dyDescent="0.2">
      <c r="D177" s="40"/>
    </row>
    <row r="178" spans="4:4" x14ac:dyDescent="0.2">
      <c r="D178" s="40" t="s">
        <v>221</v>
      </c>
    </row>
    <row r="179" spans="4:4" x14ac:dyDescent="0.2">
      <c r="D179" s="40"/>
    </row>
    <row r="180" spans="4:4" x14ac:dyDescent="0.2">
      <c r="D180" s="40" t="s">
        <v>222</v>
      </c>
    </row>
    <row r="181" spans="4:4" x14ac:dyDescent="0.2">
      <c r="D181" s="40" t="s">
        <v>223</v>
      </c>
    </row>
    <row r="182" spans="4:4" x14ac:dyDescent="0.2">
      <c r="D182" s="40"/>
    </row>
    <row r="183" spans="4:4" x14ac:dyDescent="0.2">
      <c r="D183" s="40" t="s">
        <v>224</v>
      </c>
    </row>
    <row r="184" spans="4:4" x14ac:dyDescent="0.2">
      <c r="D184" s="40" t="s">
        <v>225</v>
      </c>
    </row>
    <row r="185" spans="4:4" x14ac:dyDescent="0.2">
      <c r="D185" s="40"/>
    </row>
    <row r="186" spans="4:4" x14ac:dyDescent="0.2">
      <c r="D186" s="40"/>
    </row>
    <row r="187" spans="4:4" x14ac:dyDescent="0.2">
      <c r="D187" s="40" t="s">
        <v>226</v>
      </c>
    </row>
    <row r="188" spans="4:4" x14ac:dyDescent="0.2">
      <c r="D188" s="40"/>
    </row>
    <row r="189" spans="4:4" x14ac:dyDescent="0.2">
      <c r="D189" s="40" t="s">
        <v>227</v>
      </c>
    </row>
    <row r="190" spans="4:4" x14ac:dyDescent="0.2">
      <c r="D190" s="40"/>
    </row>
    <row r="191" spans="4:4" x14ac:dyDescent="0.2">
      <c r="D191" s="40"/>
    </row>
    <row r="192" spans="4:4" x14ac:dyDescent="0.2">
      <c r="D192" s="40" t="s">
        <v>228</v>
      </c>
    </row>
    <row r="193" spans="4:4" x14ac:dyDescent="0.2">
      <c r="D193" s="40"/>
    </row>
    <row r="194" spans="4:4" x14ac:dyDescent="0.2">
      <c r="D194" s="40"/>
    </row>
    <row r="195" spans="4:4" x14ac:dyDescent="0.2">
      <c r="D195" s="40"/>
    </row>
    <row r="196" spans="4:4" x14ac:dyDescent="0.2">
      <c r="D196" s="40"/>
    </row>
    <row r="197" spans="4:4" x14ac:dyDescent="0.2">
      <c r="D197" s="40"/>
    </row>
    <row r="198" spans="4:4" x14ac:dyDescent="0.2">
      <c r="D198" s="40"/>
    </row>
    <row r="199" spans="4:4" x14ac:dyDescent="0.2">
      <c r="D199" s="40"/>
    </row>
    <row r="200" spans="4:4" x14ac:dyDescent="0.2">
      <c r="D200" s="40"/>
    </row>
    <row r="201" spans="4:4" x14ac:dyDescent="0.2">
      <c r="D201" s="40"/>
    </row>
    <row r="202" spans="4:4" x14ac:dyDescent="0.2">
      <c r="D202" s="40"/>
    </row>
    <row r="203" spans="4:4" x14ac:dyDescent="0.2">
      <c r="D203" s="40"/>
    </row>
    <row r="204" spans="4:4" x14ac:dyDescent="0.2">
      <c r="D204" s="40"/>
    </row>
    <row r="205" spans="4:4" x14ac:dyDescent="0.2">
      <c r="D205" s="40"/>
    </row>
    <row r="206" spans="4:4" x14ac:dyDescent="0.2">
      <c r="D206" s="40"/>
    </row>
    <row r="207" spans="4:4" x14ac:dyDescent="0.2">
      <c r="D207" s="40"/>
    </row>
    <row r="208" spans="4:4" x14ac:dyDescent="0.2">
      <c r="D208" s="40"/>
    </row>
    <row r="209" spans="4:4" x14ac:dyDescent="0.2">
      <c r="D209" s="40"/>
    </row>
    <row r="210" spans="4:4" x14ac:dyDescent="0.2">
      <c r="D210" s="40"/>
    </row>
    <row r="211" spans="4:4" x14ac:dyDescent="0.2">
      <c r="D211" s="40"/>
    </row>
    <row r="212" spans="4:4" x14ac:dyDescent="0.2">
      <c r="D212" s="40"/>
    </row>
    <row r="213" spans="4:4" x14ac:dyDescent="0.2">
      <c r="D213" s="40"/>
    </row>
    <row r="214" spans="4:4" x14ac:dyDescent="0.2">
      <c r="D214" s="40"/>
    </row>
    <row r="215" spans="4:4" x14ac:dyDescent="0.2">
      <c r="D215" s="40"/>
    </row>
    <row r="216" spans="4:4" x14ac:dyDescent="0.2">
      <c r="D216" s="40"/>
    </row>
    <row r="217" spans="4:4" x14ac:dyDescent="0.2">
      <c r="D217" s="40"/>
    </row>
    <row r="218" spans="4:4" x14ac:dyDescent="0.2">
      <c r="D218" s="40"/>
    </row>
    <row r="219" spans="4:4" x14ac:dyDescent="0.2">
      <c r="D219" s="40"/>
    </row>
    <row r="220" spans="4:4" x14ac:dyDescent="0.2">
      <c r="D220" s="40"/>
    </row>
    <row r="221" spans="4:4" x14ac:dyDescent="0.2">
      <c r="D221" s="40"/>
    </row>
    <row r="222" spans="4:4" x14ac:dyDescent="0.2">
      <c r="D222" s="40"/>
    </row>
    <row r="223" spans="4:4" x14ac:dyDescent="0.2">
      <c r="D223" s="40"/>
    </row>
    <row r="224" spans="4:4" x14ac:dyDescent="0.2">
      <c r="D224" s="40"/>
    </row>
    <row r="225" spans="4:4" x14ac:dyDescent="0.2">
      <c r="D225" s="40"/>
    </row>
    <row r="226" spans="4:4" x14ac:dyDescent="0.2">
      <c r="D226" s="40"/>
    </row>
    <row r="227" spans="4:4" x14ac:dyDescent="0.2">
      <c r="D227" s="40"/>
    </row>
    <row r="228" spans="4:4" x14ac:dyDescent="0.2">
      <c r="D228" s="40"/>
    </row>
    <row r="229" spans="4:4" x14ac:dyDescent="0.2">
      <c r="D229" s="40"/>
    </row>
    <row r="230" spans="4:4" x14ac:dyDescent="0.2">
      <c r="D230" s="40"/>
    </row>
    <row r="231" spans="4:4" x14ac:dyDescent="0.2">
      <c r="D231" s="40"/>
    </row>
    <row r="232" spans="4:4" x14ac:dyDescent="0.2">
      <c r="D232" s="40"/>
    </row>
    <row r="233" spans="4:4" x14ac:dyDescent="0.2">
      <c r="D233" s="40"/>
    </row>
    <row r="234" spans="4:4" x14ac:dyDescent="0.2">
      <c r="D234" s="40"/>
    </row>
    <row r="235" spans="4:4" x14ac:dyDescent="0.2">
      <c r="D235" s="40"/>
    </row>
    <row r="236" spans="4:4" x14ac:dyDescent="0.2">
      <c r="D236" s="40"/>
    </row>
    <row r="237" spans="4:4" x14ac:dyDescent="0.2">
      <c r="D237" s="40"/>
    </row>
    <row r="238" spans="4:4" x14ac:dyDescent="0.2">
      <c r="D238" s="40"/>
    </row>
    <row r="239" spans="4:4" x14ac:dyDescent="0.2">
      <c r="D239" s="40"/>
    </row>
    <row r="240" spans="4:4" x14ac:dyDescent="0.2">
      <c r="D240" s="40"/>
    </row>
    <row r="241" spans="4:4" x14ac:dyDescent="0.2">
      <c r="D241" s="40"/>
    </row>
    <row r="242" spans="4:4" x14ac:dyDescent="0.2">
      <c r="D242" s="40"/>
    </row>
    <row r="243" spans="4:4" x14ac:dyDescent="0.2">
      <c r="D243" s="40"/>
    </row>
    <row r="244" spans="4:4" x14ac:dyDescent="0.2">
      <c r="D244" s="40"/>
    </row>
    <row r="245" spans="4:4" x14ac:dyDescent="0.2">
      <c r="D245" s="40"/>
    </row>
    <row r="246" spans="4:4" x14ac:dyDescent="0.2">
      <c r="D246" s="40"/>
    </row>
    <row r="247" spans="4:4" x14ac:dyDescent="0.2">
      <c r="D247" s="40"/>
    </row>
    <row r="248" spans="4:4" x14ac:dyDescent="0.2">
      <c r="D248" s="40"/>
    </row>
    <row r="249" spans="4:4" x14ac:dyDescent="0.2">
      <c r="D249" s="40"/>
    </row>
    <row r="250" spans="4:4" x14ac:dyDescent="0.2">
      <c r="D250" s="40"/>
    </row>
    <row r="251" spans="4:4" x14ac:dyDescent="0.2">
      <c r="D251" s="40"/>
    </row>
    <row r="252" spans="4:4" x14ac:dyDescent="0.2">
      <c r="D252" s="40"/>
    </row>
    <row r="253" spans="4:4" x14ac:dyDescent="0.2">
      <c r="D253" s="40"/>
    </row>
    <row r="254" spans="4:4" x14ac:dyDescent="0.2">
      <c r="D254" s="40"/>
    </row>
    <row r="255" spans="4:4" x14ac:dyDescent="0.2">
      <c r="D255" s="40"/>
    </row>
    <row r="256" spans="4:4" x14ac:dyDescent="0.2">
      <c r="D256" s="40"/>
    </row>
    <row r="257" spans="4:4" x14ac:dyDescent="0.2">
      <c r="D257" s="40"/>
    </row>
    <row r="258" spans="4:4" x14ac:dyDescent="0.2">
      <c r="D258" s="40"/>
    </row>
    <row r="259" spans="4:4" x14ac:dyDescent="0.2">
      <c r="D259" s="40"/>
    </row>
    <row r="260" spans="4:4" x14ac:dyDescent="0.2">
      <c r="D260" s="40"/>
    </row>
    <row r="261" spans="4:4" x14ac:dyDescent="0.2">
      <c r="D261" s="40"/>
    </row>
    <row r="262" spans="4:4" x14ac:dyDescent="0.2">
      <c r="D262" s="40"/>
    </row>
    <row r="263" spans="4:4" x14ac:dyDescent="0.2">
      <c r="D263" s="40"/>
    </row>
    <row r="264" spans="4:4" x14ac:dyDescent="0.2">
      <c r="D264" s="40"/>
    </row>
    <row r="265" spans="4:4" x14ac:dyDescent="0.2">
      <c r="D265" s="40"/>
    </row>
    <row r="266" spans="4:4" x14ac:dyDescent="0.2">
      <c r="D266" s="40"/>
    </row>
    <row r="267" spans="4:4" x14ac:dyDescent="0.2">
      <c r="D267" s="40"/>
    </row>
    <row r="268" spans="4:4" x14ac:dyDescent="0.2">
      <c r="D268" s="40"/>
    </row>
    <row r="269" spans="4:4" x14ac:dyDescent="0.2">
      <c r="D269" s="40"/>
    </row>
    <row r="270" spans="4:4" x14ac:dyDescent="0.2">
      <c r="D270" s="40"/>
    </row>
    <row r="271" spans="4:4" x14ac:dyDescent="0.2">
      <c r="D271" s="40"/>
    </row>
    <row r="272" spans="4:4" x14ac:dyDescent="0.2">
      <c r="D272" s="40"/>
    </row>
    <row r="273" spans="4:4" x14ac:dyDescent="0.2">
      <c r="D273" s="40"/>
    </row>
    <row r="274" spans="4:4" x14ac:dyDescent="0.2">
      <c r="D274" s="40"/>
    </row>
    <row r="275" spans="4:4" x14ac:dyDescent="0.2">
      <c r="D275" s="40"/>
    </row>
    <row r="276" spans="4:4" x14ac:dyDescent="0.2">
      <c r="D276" s="40"/>
    </row>
    <row r="277" spans="4:4" x14ac:dyDescent="0.2">
      <c r="D277" s="40"/>
    </row>
    <row r="278" spans="4:4" x14ac:dyDescent="0.2">
      <c r="D278" s="40"/>
    </row>
    <row r="279" spans="4:4" x14ac:dyDescent="0.2">
      <c r="D279" s="40"/>
    </row>
    <row r="280" spans="4:4" x14ac:dyDescent="0.2">
      <c r="D280" s="40"/>
    </row>
    <row r="281" spans="4:4" x14ac:dyDescent="0.2">
      <c r="D281" s="40"/>
    </row>
    <row r="282" spans="4:4" x14ac:dyDescent="0.2">
      <c r="D282" s="40"/>
    </row>
    <row r="283" spans="4:4" x14ac:dyDescent="0.2">
      <c r="D283" s="40"/>
    </row>
    <row r="284" spans="4:4" x14ac:dyDescent="0.2">
      <c r="D284" s="40"/>
    </row>
    <row r="285" spans="4:4" x14ac:dyDescent="0.2">
      <c r="D285" s="40"/>
    </row>
    <row r="286" spans="4:4" x14ac:dyDescent="0.2">
      <c r="D286" s="40"/>
    </row>
    <row r="287" spans="4:4" x14ac:dyDescent="0.2">
      <c r="D287" s="40"/>
    </row>
    <row r="288" spans="4:4" x14ac:dyDescent="0.2">
      <c r="D288" s="40"/>
    </row>
    <row r="289" spans="4:4" x14ac:dyDescent="0.2">
      <c r="D289" s="40"/>
    </row>
    <row r="290" spans="4:4" x14ac:dyDescent="0.2">
      <c r="D290" s="40"/>
    </row>
    <row r="291" spans="4:4" x14ac:dyDescent="0.2">
      <c r="D291" s="40"/>
    </row>
    <row r="292" spans="4:4" x14ac:dyDescent="0.2">
      <c r="D292" s="40"/>
    </row>
    <row r="293" spans="4:4" x14ac:dyDescent="0.2">
      <c r="D293" s="40"/>
    </row>
    <row r="294" spans="4:4" x14ac:dyDescent="0.2">
      <c r="D294" s="40"/>
    </row>
    <row r="295" spans="4:4" x14ac:dyDescent="0.2">
      <c r="D295" s="40"/>
    </row>
    <row r="296" spans="4:4" x14ac:dyDescent="0.2">
      <c r="D296" s="40"/>
    </row>
    <row r="297" spans="4:4" x14ac:dyDescent="0.2">
      <c r="D297" s="40"/>
    </row>
    <row r="298" spans="4:4" x14ac:dyDescent="0.2">
      <c r="D298" s="40"/>
    </row>
    <row r="299" spans="4:4" x14ac:dyDescent="0.2">
      <c r="D299" s="40"/>
    </row>
    <row r="300" spans="4:4" x14ac:dyDescent="0.2">
      <c r="D300" s="40"/>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83FE8-14CA-45B3-B2F0-C30ECB7BD5FE}">
  <sheetPr codeName="Feuil2"/>
  <dimension ref="A1:AN251"/>
  <sheetViews>
    <sheetView workbookViewId="0">
      <selection activeCell="D155" sqref="D155"/>
    </sheetView>
  </sheetViews>
  <sheetFormatPr defaultColWidth="0" defaultRowHeight="15" x14ac:dyDescent="0.2"/>
  <cols>
    <col min="1" max="1" width="60.53515625" customWidth="1"/>
    <col min="2" max="2" width="55.421875" bestFit="1" customWidth="1"/>
    <col min="3" max="3" width="11.43359375" customWidth="1"/>
    <col min="4" max="4" width="28.3828125" customWidth="1"/>
    <col min="5" max="5" width="12.5078125" bestFit="1" customWidth="1"/>
    <col min="6" max="6" width="27.98046875" bestFit="1" customWidth="1"/>
    <col min="7" max="13" width="22.46484375" customWidth="1"/>
    <col min="14" max="14" width="20.84765625" bestFit="1" customWidth="1"/>
    <col min="15" max="15" width="18.0234375" bestFit="1" customWidth="1"/>
    <col min="16" max="16" width="31.87890625" bestFit="1" customWidth="1"/>
    <col min="17" max="17" width="27.44140625" bestFit="1" customWidth="1"/>
    <col min="18" max="18" width="29.86328125" bestFit="1" customWidth="1"/>
    <col min="19" max="19" width="25.421875" bestFit="1" customWidth="1"/>
    <col min="20" max="20" width="20.84765625" bestFit="1" customWidth="1"/>
    <col min="21" max="21" width="18.0234375" bestFit="1" customWidth="1"/>
    <col min="22" max="22" width="31.87890625" bestFit="1" customWidth="1"/>
    <col min="23" max="23" width="27.44140625" bestFit="1" customWidth="1"/>
    <col min="24" max="24" width="29.86328125" bestFit="1" customWidth="1"/>
    <col min="25" max="25" width="25.421875" bestFit="1" customWidth="1"/>
    <col min="26" max="26" width="23.26953125" bestFit="1" customWidth="1"/>
    <col min="27" max="27" width="20.3125" bestFit="1" customWidth="1"/>
    <col min="28" max="28" width="34.16796875" bestFit="1" customWidth="1"/>
    <col min="29" max="29" width="29.7265625" bestFit="1" customWidth="1"/>
    <col min="30" max="30" width="32.28515625" bestFit="1" customWidth="1"/>
    <col min="31" max="31" width="27.84375" bestFit="1" customWidth="1"/>
    <col min="32" max="40" width="22.46484375" customWidth="1"/>
    <col min="41" max="16384" width="11.43359375" hidden="1"/>
  </cols>
  <sheetData>
    <row r="1" spans="1:40" ht="18" x14ac:dyDescent="0.2">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row>
    <row r="2" spans="1:40" ht="16.5" x14ac:dyDescent="0.2">
      <c r="F2" s="46"/>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row>
    <row r="3" spans="1:40" ht="16.5" x14ac:dyDescent="0.2">
      <c r="F3" s="46"/>
      <c r="G3" s="47"/>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3"/>
      <c r="AL3" s="3"/>
      <c r="AM3" s="3"/>
      <c r="AN3" s="3"/>
    </row>
    <row r="4" spans="1:40" ht="17.25" thickBot="1" x14ac:dyDescent="0.25">
      <c r="A4" t="s">
        <v>229</v>
      </c>
      <c r="F4" s="46"/>
      <c r="G4" s="48"/>
      <c r="H4" s="49"/>
      <c r="I4" s="49"/>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row>
    <row r="5" spans="1:40" ht="19.5" thickBot="1" x14ac:dyDescent="0.3">
      <c r="A5" t="str" cm="1">
        <f t="array" ref="A5:A29">TRANSPOSE(Liste_des_onglets)</f>
        <v>[TABLEUR FORCE Sarah G V4.xlsm]Variables exercices</v>
      </c>
      <c r="B5" s="50" t="str">
        <f>HYPERLINK(A5&amp;"!A3")</f>
        <v>[TABLEUR FORCE Sarah G V4.xlsm]Variables exercices!A3</v>
      </c>
      <c r="C5" t="str">
        <f>MID(B5,22,8)</f>
        <v>G V4.xls</v>
      </c>
      <c r="E5" s="1" t="s">
        <v>230</v>
      </c>
      <c r="F5" s="46" t="s">
        <v>231</v>
      </c>
      <c r="G5" s="46" t="s">
        <v>232</v>
      </c>
      <c r="H5" s="46" t="s">
        <v>233</v>
      </c>
      <c r="I5" s="46" t="s">
        <v>234</v>
      </c>
      <c r="J5" s="46" t="s">
        <v>235</v>
      </c>
      <c r="K5" s="46" t="s">
        <v>236</v>
      </c>
      <c r="L5" s="51" t="s">
        <v>237</v>
      </c>
      <c r="M5" s="51" t="s">
        <v>238</v>
      </c>
      <c r="N5" s="52" t="s">
        <v>239</v>
      </c>
      <c r="O5" s="53" t="s">
        <v>240</v>
      </c>
      <c r="P5" s="53" t="s">
        <v>241</v>
      </c>
      <c r="Q5" s="53" t="s">
        <v>242</v>
      </c>
      <c r="R5" s="53" t="s">
        <v>243</v>
      </c>
      <c r="S5" s="54" t="s">
        <v>244</v>
      </c>
      <c r="T5" s="52" t="s">
        <v>245</v>
      </c>
      <c r="U5" s="53" t="s">
        <v>246</v>
      </c>
      <c r="V5" s="53" t="s">
        <v>247</v>
      </c>
      <c r="W5" s="53" t="s">
        <v>248</v>
      </c>
      <c r="X5" s="53" t="s">
        <v>249</v>
      </c>
      <c r="Y5" s="54" t="s">
        <v>250</v>
      </c>
      <c r="Z5" s="52" t="s">
        <v>251</v>
      </c>
      <c r="AA5" s="53" t="s">
        <v>252</v>
      </c>
      <c r="AB5" s="53" t="s">
        <v>253</v>
      </c>
      <c r="AC5" s="53" t="s">
        <v>254</v>
      </c>
      <c r="AD5" s="53" t="s">
        <v>255</v>
      </c>
      <c r="AE5" s="54" t="s">
        <v>256</v>
      </c>
      <c r="AF5" s="4" t="s">
        <v>257</v>
      </c>
      <c r="AG5" s="4" t="s">
        <v>258</v>
      </c>
      <c r="AH5" s="4"/>
      <c r="AI5" s="4"/>
      <c r="AJ5" s="4"/>
      <c r="AK5" s="4"/>
      <c r="AL5" s="4"/>
      <c r="AM5" s="4"/>
      <c r="AN5" s="4"/>
    </row>
    <row r="6" spans="1:40" x14ac:dyDescent="0.2">
      <c r="A6" t="str">
        <v>[TABLEUR FORCE Sarah G V4.xlsm]TABLEUR 2</v>
      </c>
      <c r="B6" s="50" t="str">
        <f t="shared" ref="B6:B69" si="0">HYPERLINK(A6&amp;"!A3")</f>
        <v>[TABLEUR FORCE Sarah G V4.xlsm]TABLEUR 2!A3</v>
      </c>
      <c r="C6" s="1" t="str">
        <f>MID(B6,30,8)</f>
        <v>m]TABLEU</v>
      </c>
      <c r="E6" s="57"/>
      <c r="F6" s="55"/>
      <c r="G6" s="3"/>
      <c r="H6" s="3"/>
      <c r="I6" s="3"/>
      <c r="J6" s="3"/>
      <c r="K6" s="3"/>
      <c r="L6" s="56"/>
      <c r="M6" s="56"/>
      <c r="N6" s="56"/>
      <c r="O6" s="56"/>
      <c r="P6" s="56"/>
      <c r="Q6" s="56"/>
      <c r="R6" s="56"/>
      <c r="S6" s="56"/>
      <c r="T6" s="56"/>
      <c r="U6" s="56"/>
      <c r="V6" s="56"/>
      <c r="W6" s="56"/>
      <c r="X6" s="56"/>
      <c r="Y6" s="56"/>
      <c r="Z6" s="56"/>
      <c r="AA6" s="56"/>
      <c r="AB6" s="56"/>
      <c r="AC6" s="56"/>
      <c r="AD6" s="56"/>
      <c r="AE6" s="56"/>
      <c r="AF6" s="4"/>
      <c r="AG6" s="4"/>
      <c r="AH6" s="4"/>
      <c r="AI6" s="4"/>
      <c r="AJ6" s="4"/>
      <c r="AK6" s="4"/>
      <c r="AL6" s="4"/>
      <c r="AM6" s="4"/>
      <c r="AN6" s="4"/>
    </row>
    <row r="7" spans="1:40" x14ac:dyDescent="0.2">
      <c r="A7" t="str">
        <v>[TABLEUR FORCE Sarah G V4.xlsm]General</v>
      </c>
      <c r="B7" s="50" t="str">
        <f t="shared" si="0"/>
        <v>[TABLEUR FORCE Sarah G V4.xlsm]General!A3</v>
      </c>
      <c r="C7" s="1" t="str">
        <f>MID(B7,34,8)</f>
        <v>neral!A3</v>
      </c>
      <c r="E7" s="57"/>
      <c r="F7" s="55" t="e" cm="1">
        <f t="array" aca="1" ref="F7" ca="1">INDIRECT("'" &amp; E7 &amp; "'!C1")</f>
        <v>#REF!</v>
      </c>
      <c r="G7" s="3" t="e" cm="1">
        <f t="array" aca="1" ref="G7" ca="1">AVERAGE(IF(INDIRECT("'" &amp; E7 &amp; "'!Q7:Q55")&lt;&gt;0, INDIRECT("'" &amp; E7 &amp; "'!Q7:Q55")))</f>
        <v>#REF!</v>
      </c>
      <c r="H7" s="3" t="e" cm="1">
        <f t="array" aca="1" ref="H7" ca="1">AVERAGE(IF(INDIRECT("'" &amp; E7 &amp; "'!P7:P55")&lt;&gt;0, INDIRECT("'" &amp; E7 &amp; "'!P7:P55")))</f>
        <v>#REF!</v>
      </c>
      <c r="I7" s="3" t="e" cm="1">
        <f t="array" aca="1" ref="I7" ca="1">AVERAGE(SUMPRODUCT((INDIRECT("'" &amp; E7 &amp; "'!K7:K55") + INDIRECT("'" &amp; E7 &amp; "'!L7:L55") + INDIRECT("'" &amp; E7 &amp; "'!M7:M55") + INDIRECT("'" &amp; E7 &amp; "'!N7:N55")) * INDIRECT("'" &amp; E7 &amp; "'!S7:S55") * INDIRECT("'" &amp; E7 &amp; "'!U7:U55") * INDIRECT("'" &amp; E7 &amp; "'!Q7:Q55")))</f>
        <v>#REF!</v>
      </c>
      <c r="J7" s="3" t="e" cm="1">
        <f t="array" aca="1" ref="J7" ca="1">AVERAGE(SUMPRODUCT((INDIRECT("'" &amp; E7 &amp; "'!K7:K55") + INDIRECT("'" &amp; E7 &amp; "'!L7:L55") + INDIRECT("'" &amp; E7 &amp; "'!M7:M55") + INDIRECT("'" &amp; E7 &amp; "'!N7:N55")) * INDIRECT("'" &amp; E7 &amp; "'!R7:R55") * INDIRECT("'" &amp; E7 &amp; "'!T7:T55") * INDIRECT("'" &amp; E7 &amp; "'!P7:P55")))</f>
        <v>#REF!</v>
      </c>
      <c r="K7" s="3" t="e" cm="1">
        <f t="array" aca="1" ref="K7" ca="1">SUMPRODUCT(INDIRECT("'" &amp; E7 &amp; "'!S7:S55") * INDIRECT("'" &amp; E7 &amp; "'!U7:U55"))</f>
        <v>#REF!</v>
      </c>
      <c r="L7" s="56" t="e" cm="1">
        <f t="array" aca="1" ref="L7" ca="1">INDIRECT("'" &amp; E7 &amp; "'!C2")</f>
        <v>#REF!</v>
      </c>
      <c r="M7" s="56" t="e" cm="1">
        <f t="array" aca="1" ref="M7" ca="1">SUMPRODUCT(INDIRECT("'" &amp; E7 &amp; "'!R7:R55") * INDIRECT("'" &amp; E7 &amp; "'!T7:T55"))</f>
        <v>#REF!</v>
      </c>
      <c r="N7" s="56" t="e">
        <f t="shared" ref="N7:N8" ca="1" si="1">COUNTIF(INDIRECT("'" &amp; E7 &amp; "'!B:B"),"*Squat*")</f>
        <v>#REF!</v>
      </c>
      <c r="O7" s="56" t="e">
        <f t="shared" ref="O7:O8" ca="1" si="2">SUMIF(INDIRECT("'" &amp; E7 &amp; "'!B:B"), "*Squat*", INDIRECT("'" &amp; E7 &amp; "'!C:C"))</f>
        <v>#REF!</v>
      </c>
      <c r="P7" s="56" t="e">
        <f t="shared" ref="P7:P8" ca="1" si="3">SUMIF(INDIRECT("'" &amp; E7 &amp; "'!B:B"), "*Squat*", INDIRECT("'" &amp; E7 &amp; "'!P:P"))</f>
        <v>#REF!</v>
      </c>
      <c r="Q7" s="56" t="e">
        <f t="shared" ref="Q7:Q8" ca="1" si="4">SUMIF(INDIRECT("'" &amp; E7 &amp; "'!B:B"), "*Squat*", INDIRECT("'" &amp; E7 &amp; "'!Q:Q"))</f>
        <v>#REF!</v>
      </c>
      <c r="R7" s="56" t="e" cm="1">
        <f t="array" aca="1" ref="R7" ca="1">SUMPRODUCT((ISNUMBER(SEARCH("Squat", INDIRECT("'" &amp; E7 &amp; "'!B7:B55")))) * (INDIRECT("'" &amp; E7 &amp; "'!R7:R55") * INDIRECT("'" &amp; E7 &amp; "'!T7:T55")))</f>
        <v>#REF!</v>
      </c>
      <c r="S7" t="e" cm="1">
        <f t="array" aca="1" ref="S7" ca="1">SUMPRODUCT((ISNUMBER(SEARCH("Squat", INDIRECT("'" &amp; E7 &amp; "'!B7:B55")))) * (INDIRECT("'" &amp; E7 &amp; "'!S7:S55") * INDIRECT("'" &amp; E7 &amp; "'!U7:U55")))</f>
        <v>#REF!</v>
      </c>
      <c r="T7" s="56" t="e">
        <f t="shared" ref="T7:T8" ca="1" si="5">COUNTIF(INDIRECT("'" &amp; E7 &amp; "'!B:B"),"*Bench*")</f>
        <v>#REF!</v>
      </c>
      <c r="U7" s="56" t="e">
        <f t="shared" ref="U7:U8" ca="1" si="6">SUMIF(INDIRECT("'" &amp; E7 &amp; "'!B:B"), "*Bench*", INDIRECT("'" &amp; E7 &amp; "'!C:C"))</f>
        <v>#REF!</v>
      </c>
      <c r="V7" s="56" t="e">
        <f t="shared" ref="V7:V8" ca="1" si="7">SUMIF(INDIRECT("'" &amp; E7 &amp; "'!B:B"), "*Bench*", INDIRECT("'" &amp; E7 &amp; "'!P:P"))</f>
        <v>#REF!</v>
      </c>
      <c r="W7" s="56" t="e">
        <f t="shared" ref="W7:W8" ca="1" si="8">SUMIF(INDIRECT("'" &amp; E7 &amp; "'!B:B"), "*Bench*", INDIRECT("'" &amp; E7 &amp; "'!Q:Q"))</f>
        <v>#REF!</v>
      </c>
      <c r="X7" s="56" t="e" cm="1">
        <f t="array" aca="1" ref="X7" ca="1">SUMPRODUCT((ISNUMBER(SEARCH("Bench", INDIRECT("'" &amp; E7 &amp; "'!B7:B55")))) * (INDIRECT("'" &amp; E7 &amp; "'!R7:R55") * INDIRECT("'" &amp; E7 &amp; "'!T7:T55")))</f>
        <v>#REF!</v>
      </c>
      <c r="Y7" s="56" t="e" cm="1">
        <f t="array" aca="1" ref="Y7" ca="1">SUMPRODUCT((ISNUMBER(SEARCH("Bench", INDIRECT("'" &amp; E7 &amp; "'!B7:B55")))) * (INDIRECT("'" &amp; E7 &amp; "'!S7:S55") * INDIRECT("'" &amp; E7 &amp; "'!U7:U55")))</f>
        <v>#REF!</v>
      </c>
      <c r="Z7" s="56" t="e">
        <f t="shared" ref="Z7:Z8" ca="1" si="9">COUNTIF(INDIRECT("'" &amp; E7 &amp; "'!B:B"),"*Deadlift*")</f>
        <v>#REF!</v>
      </c>
      <c r="AA7" s="56" t="e">
        <f t="shared" ref="AA7:AA8" ca="1" si="10">SUMIF(INDIRECT("'" &amp; E7 &amp; "'!B:B"), "*Deadlift*", INDIRECT("'" &amp; E7 &amp; "'!C:C"))</f>
        <v>#REF!</v>
      </c>
      <c r="AB7" s="56" t="e">
        <f t="shared" ref="AB7:AB8" ca="1" si="11">SUMIF(INDIRECT("'" &amp; E7 &amp; "'!B:B"), "*Deadlift*", INDIRECT("'" &amp; E7 &amp; "'!P:P"))</f>
        <v>#REF!</v>
      </c>
      <c r="AC7" t="e">
        <f t="shared" ref="AC7:AC8" ca="1" si="12">SUMIF(INDIRECT("'" &amp; E7 &amp; "'!B:B"), "*Deadlift*", INDIRECT("'" &amp; E7 &amp; "'!Q:Q"))</f>
        <v>#REF!</v>
      </c>
      <c r="AD7" s="56" t="e" cm="1">
        <f t="array" aca="1" ref="AD7" ca="1">SUMPRODUCT((ISNUMBER(SEARCH("Deadlift", INDIRECT("'" &amp; E7 &amp; "'!B7:B55")))) * (INDIRECT("'" &amp; E7 &amp; "'!R7:R55") * INDIRECT("'" &amp; E7 &amp; "'!T7:T55")))</f>
        <v>#REF!</v>
      </c>
      <c r="AE7" s="56" t="e" cm="1">
        <f t="array" aca="1" ref="AE7" ca="1">SUMPRODUCT((ISNUMBER(SEARCH("Deadlift", INDIRECT("'" &amp; E7 &amp; "'!B7:B55")))) * (INDIRECT("'" &amp; E7 &amp; "'!S7:S55") * INDIRECT("'" &amp; E7 &amp; "'!U7:U55")))</f>
        <v>#REF!</v>
      </c>
      <c r="AH7" s="4"/>
      <c r="AJ7" s="4"/>
    </row>
    <row r="8" spans="1:40" x14ac:dyDescent="0.2">
      <c r="A8" t="str">
        <v>[TABLEUR FORCE Sarah G V4.xlsm]FDB SARAH</v>
      </c>
      <c r="B8" s="50" t="str">
        <f t="shared" si="0"/>
        <v>[TABLEUR FORCE Sarah G V4.xlsm]FDB SARAH!A3</v>
      </c>
      <c r="C8" s="1" t="str">
        <f t="shared" ref="C8" si="13">MID(B8,30,8)</f>
        <v>m]FDB SA</v>
      </c>
      <c r="E8" s="57"/>
      <c r="F8" s="55" t="e" cm="1">
        <f t="array" aca="1" ref="F8" ca="1">INDIRECT("'" &amp; E8 &amp; "'!C1")</f>
        <v>#REF!</v>
      </c>
      <c r="G8" s="3" t="e" cm="1">
        <f t="array" aca="1" ref="G8" ca="1">AVERAGE(IF(INDIRECT("'" &amp; E8 &amp; "'!Q7:Q55")&lt;&gt;0, INDIRECT("'" &amp; E8 &amp; "'!Q7:Q55")))</f>
        <v>#REF!</v>
      </c>
      <c r="H8" s="3" t="e" cm="1">
        <f t="array" aca="1" ref="H8" ca="1">AVERAGE(IF(INDIRECT("'" &amp; E8 &amp; "'!P7:P55")&lt;&gt;0, INDIRECT("'" &amp; E8 &amp; "'!P7:P55")))</f>
        <v>#REF!</v>
      </c>
      <c r="I8" s="3" t="e" cm="1">
        <f t="array" aca="1" ref="I8" ca="1">AVERAGE(SUMPRODUCT((INDIRECT("'" &amp; E8 &amp; "'!K7:K55") + INDIRECT("'" &amp; E8 &amp; "'!L7:L55") + INDIRECT("'" &amp; E8 &amp; "'!M7:M55") + INDIRECT("'" &amp; E8 &amp; "'!N7:N55")) * INDIRECT("'" &amp; E8 &amp; "'!S7:S55") * INDIRECT("'" &amp; E8 &amp; "'!U7:U55") * INDIRECT("'" &amp; E8 &amp; "'!Q7:Q55")))</f>
        <v>#REF!</v>
      </c>
      <c r="J8" s="3" t="e" cm="1">
        <f t="array" aca="1" ref="J8" ca="1">AVERAGE(SUMPRODUCT((INDIRECT("'" &amp; E8 &amp; "'!K7:K55") + INDIRECT("'" &amp; E8 &amp; "'!L7:L55") + INDIRECT("'" &amp; E8 &amp; "'!M7:M55") + INDIRECT("'" &amp; E8 &amp; "'!N7:N55")) * INDIRECT("'" &amp; E8 &amp; "'!R7:R55") * INDIRECT("'" &amp; E8 &amp; "'!T7:T55") * INDIRECT("'" &amp; E8 &amp; "'!P7:P55")))</f>
        <v>#REF!</v>
      </c>
      <c r="K8" s="3" t="e" cm="1">
        <f t="array" aca="1" ref="K8" ca="1">SUMPRODUCT(INDIRECT("'" &amp; E8 &amp; "'!S7:S55") * INDIRECT("'" &amp; E8 &amp; "'!U7:U55"))</f>
        <v>#REF!</v>
      </c>
      <c r="L8" s="56" t="e" cm="1">
        <f t="array" aca="1" ref="L8" ca="1">INDIRECT("'" &amp; E8 &amp; "'!C2")</f>
        <v>#REF!</v>
      </c>
      <c r="M8" s="56" t="e" cm="1">
        <f t="array" aca="1" ref="M8" ca="1">SUMPRODUCT(INDIRECT("'" &amp; E8 &amp; "'!R7:R55") * INDIRECT("'" &amp; E8 &amp; "'!T7:T55"))</f>
        <v>#REF!</v>
      </c>
      <c r="N8" s="56" t="e">
        <f t="shared" ca="1" si="1"/>
        <v>#REF!</v>
      </c>
      <c r="O8" s="56" t="e">
        <f t="shared" ca="1" si="2"/>
        <v>#REF!</v>
      </c>
      <c r="P8" s="56" t="e">
        <f t="shared" ca="1" si="3"/>
        <v>#REF!</v>
      </c>
      <c r="Q8" s="56" t="e">
        <f t="shared" ca="1" si="4"/>
        <v>#REF!</v>
      </c>
      <c r="R8" s="56" t="e" cm="1">
        <f t="array" aca="1" ref="R8" ca="1">SUMPRODUCT((ISNUMBER(SEARCH("Squat", INDIRECT("'" &amp; E8 &amp; "'!B7:B55")))) * (INDIRECT("'" &amp; E8 &amp; "'!R7:R55") * INDIRECT("'" &amp; E8 &amp; "'!T7:T55")))</f>
        <v>#REF!</v>
      </c>
      <c r="S8" t="e" cm="1">
        <f t="array" aca="1" ref="S8" ca="1">SUMPRODUCT((ISNUMBER(SEARCH("Squat", INDIRECT("'" &amp; E8 &amp; "'!B7:B55")))) * (INDIRECT("'" &amp; E8 &amp; "'!S7:S55") * INDIRECT("'" &amp; E8 &amp; "'!U7:U55")))</f>
        <v>#REF!</v>
      </c>
      <c r="T8" s="56" t="e">
        <f t="shared" ca="1" si="5"/>
        <v>#REF!</v>
      </c>
      <c r="U8" s="56" t="e">
        <f t="shared" ca="1" si="6"/>
        <v>#REF!</v>
      </c>
      <c r="V8" s="56" t="e">
        <f t="shared" ca="1" si="7"/>
        <v>#REF!</v>
      </c>
      <c r="W8" s="56" t="e">
        <f t="shared" ca="1" si="8"/>
        <v>#REF!</v>
      </c>
      <c r="X8" s="56" t="e" cm="1">
        <f t="array" aca="1" ref="X8" ca="1">SUMPRODUCT((ISNUMBER(SEARCH("Bench", INDIRECT("'" &amp; E8 &amp; "'!B7:B55")))) * (INDIRECT("'" &amp; E8 &amp; "'!R7:R55") * INDIRECT("'" &amp; E8 &amp; "'!T7:T55")))</f>
        <v>#REF!</v>
      </c>
      <c r="Y8" s="56" t="e" cm="1">
        <f t="array" aca="1" ref="Y8" ca="1">SUMPRODUCT((ISNUMBER(SEARCH("Bench", INDIRECT("'" &amp; E8 &amp; "'!B7:B55")))) * (INDIRECT("'" &amp; E8 &amp; "'!S7:S55") * INDIRECT("'" &amp; E8 &amp; "'!U7:U55")))</f>
        <v>#REF!</v>
      </c>
      <c r="Z8" s="56" t="e">
        <f t="shared" ca="1" si="9"/>
        <v>#REF!</v>
      </c>
      <c r="AA8" s="56" t="e">
        <f t="shared" ca="1" si="10"/>
        <v>#REF!</v>
      </c>
      <c r="AB8" s="56" t="e">
        <f t="shared" ca="1" si="11"/>
        <v>#REF!</v>
      </c>
      <c r="AC8" t="e">
        <f t="shared" ca="1" si="12"/>
        <v>#REF!</v>
      </c>
      <c r="AD8" s="56" t="e" cm="1">
        <f t="array" aca="1" ref="AD8" ca="1">SUMPRODUCT((ISNUMBER(SEARCH("Deadlift", INDIRECT("'" &amp; E8 &amp; "'!B7:B55")))) * (INDIRECT("'" &amp; E8 &amp; "'!R7:R55") * INDIRECT("'" &amp; E8 &amp; "'!T7:T55")))</f>
        <v>#REF!</v>
      </c>
      <c r="AE8" s="56" t="e" cm="1">
        <f t="array" aca="1" ref="AE8" ca="1">SUMPRODUCT((ISNUMBER(SEARCH("Deadlift", INDIRECT("'" &amp; E8 &amp; "'!B7:B55")))) * (INDIRECT("'" &amp; E8 &amp; "'!S7:S55") * INDIRECT("'" &amp; E8 &amp; "'!U7:U55")))</f>
        <v>#REF!</v>
      </c>
      <c r="AF8" t="e" cm="1">
        <f t="array" aca="1" ref="AF8" ca="1">INDIRECT("'" &amp; E8 &amp; "'!A2")</f>
        <v>#REF!</v>
      </c>
      <c r="AG8" t="e" cm="1">
        <f t="array" aca="1" ref="AG8" ca="1">INDIRECT("'" &amp; E8 &amp; "'!A5")</f>
        <v>#REF!</v>
      </c>
      <c r="AH8" s="4"/>
      <c r="AJ8" s="4"/>
    </row>
    <row r="9" spans="1:40" x14ac:dyDescent="0.2">
      <c r="A9" t="str">
        <v>[TABLEUR FORCE Sarah G V4.xlsm]VIERGE V2</v>
      </c>
      <c r="B9" s="50" t="str">
        <f t="shared" si="0"/>
        <v>[TABLEUR FORCE Sarah G V4.xlsm]VIERGE V2!A3</v>
      </c>
      <c r="C9" s="1" t="str">
        <f>MID(B9,32,8)</f>
        <v>VIERGE V</v>
      </c>
      <c r="E9" s="57" t="str">
        <f t="shared" ref="E9:E69" si="14">MID($B9,32,8)</f>
        <v>VIERGE V</v>
      </c>
      <c r="F9" s="55" t="e" cm="1">
        <f t="array" aca="1" ref="F9" ca="1">INDIRECT("'" &amp; E9 &amp; "'!C1")</f>
        <v>#REF!</v>
      </c>
      <c r="G9" s="3" t="e" cm="1">
        <f t="array" aca="1" ref="G9" ca="1">AVERAGE(IF(INDIRECT("'" &amp; E9 &amp; "'!Q7:Q55")&lt;&gt;0, INDIRECT("'" &amp; E9 &amp; "'!Q7:Q55")))</f>
        <v>#REF!</v>
      </c>
      <c r="H9" s="3" t="e" cm="1">
        <f t="array" aca="1" ref="H9" ca="1">AVERAGE(IF(INDIRECT("'" &amp; E9 &amp; "'!P7:P55")&lt;&gt;0, INDIRECT("'" &amp; E9 &amp; "'!P7:P55")))</f>
        <v>#REF!</v>
      </c>
      <c r="I9" s="3" t="e" cm="1">
        <f t="array" aca="1" ref="I9" ca="1">AVERAGE(SUMPRODUCT((INDIRECT("'" &amp; E9 &amp; "'!K7:K55") + INDIRECT("'" &amp; E9 &amp; "'!L7:L55") + INDIRECT("'" &amp; E9 &amp; "'!M7:M55") + INDIRECT("'" &amp; E9 &amp; "'!N7:N55")) * INDIRECT("'" &amp; E9 &amp; "'!S7:S55") * INDIRECT("'" &amp; E9 &amp; "'!U7:U55") * INDIRECT("'" &amp; E9 &amp; "'!Q7:Q55")))</f>
        <v>#REF!</v>
      </c>
      <c r="J9" s="3" t="e" cm="1">
        <f t="array" aca="1" ref="J9" ca="1">AVERAGE(SUMPRODUCT((INDIRECT("'" &amp; E9 &amp; "'!K7:K55") + INDIRECT("'" &amp; E9 &amp; "'!L7:L55") + INDIRECT("'" &amp; E9 &amp; "'!M7:M55") + INDIRECT("'" &amp; E9 &amp; "'!N7:N55")) * INDIRECT("'" &amp; E9 &amp; "'!R7:R55") * INDIRECT("'" &amp; E9 &amp; "'!T7:T55") * INDIRECT("'" &amp; E9 &amp; "'!P7:P55")))</f>
        <v>#REF!</v>
      </c>
      <c r="K9" s="3" t="e" cm="1">
        <f t="array" aca="1" ref="K9" ca="1">SUMPRODUCT(INDIRECT("'" &amp; E9 &amp; "'!S7:S55") * INDIRECT("'" &amp; E9 &amp; "'!U7:U55"))</f>
        <v>#REF!</v>
      </c>
      <c r="L9" s="56" t="e" cm="1">
        <f t="array" aca="1" ref="L9" ca="1">INDIRECT("'" &amp; E9 &amp; "'!C2")</f>
        <v>#REF!</v>
      </c>
      <c r="M9" s="56" t="e" cm="1">
        <f t="array" aca="1" ref="M9" ca="1">SUMPRODUCT(INDIRECT("'" &amp; E9 &amp; "'!R7:R55") * INDIRECT("'" &amp; E9 &amp; "'!T7:T55"))</f>
        <v>#REF!</v>
      </c>
      <c r="N9" s="56" t="e">
        <f t="shared" ref="N9" ca="1" si="15">COUNTIF(INDIRECT("'" &amp; E9 &amp; "'!B:B"),"*Squat*")</f>
        <v>#REF!</v>
      </c>
      <c r="O9" s="56" t="e">
        <f t="shared" ref="O9" ca="1" si="16">SUMIF(INDIRECT("'" &amp; E9 &amp; "'!B:B"), "*Squat*", INDIRECT("'" &amp; E9 &amp; "'!C:C"))</f>
        <v>#REF!</v>
      </c>
      <c r="P9" s="56" t="e">
        <f t="shared" ref="P9" ca="1" si="17">SUMIF(INDIRECT("'" &amp; E9 &amp; "'!B:B"), "*Squat*", INDIRECT("'" &amp; E9 &amp; "'!P:P"))</f>
        <v>#REF!</v>
      </c>
      <c r="Q9" s="56" t="e">
        <f t="shared" ref="Q9" ca="1" si="18">SUMIF(INDIRECT("'" &amp; E9 &amp; "'!B:B"), "*Squat*", INDIRECT("'" &amp; E9 &amp; "'!Q:Q"))</f>
        <v>#REF!</v>
      </c>
      <c r="R9" s="56" t="e" cm="1">
        <f t="array" aca="1" ref="R9" ca="1">SUMPRODUCT((ISNUMBER(SEARCH("Squat", INDIRECT("'" &amp; E9 &amp; "'!B7:B55")))) * (INDIRECT("'" &amp; E9 &amp; "'!R7:R55") * INDIRECT("'" &amp; E9 &amp; "'!T7:T55")))</f>
        <v>#REF!</v>
      </c>
      <c r="S9" t="e" cm="1">
        <f t="array" aca="1" ref="S9" ca="1">SUMPRODUCT((ISNUMBER(SEARCH("Squat", INDIRECT("'" &amp; E9 &amp; "'!B7:B55")))) * (INDIRECT("'" &amp; E9 &amp; "'!S7:S55") * INDIRECT("'" &amp; E9 &amp; "'!U7:U55")))</f>
        <v>#REF!</v>
      </c>
      <c r="T9" s="56" t="e">
        <f t="shared" ref="T9" ca="1" si="19">COUNTIF(INDIRECT("'" &amp; E9 &amp; "'!B:B"),"*Bench*")</f>
        <v>#REF!</v>
      </c>
      <c r="U9" s="56" t="e">
        <f t="shared" ref="U9" ca="1" si="20">SUMIF(INDIRECT("'" &amp; E9 &amp; "'!B:B"), "*Bench*", INDIRECT("'" &amp; E9 &amp; "'!C:C"))</f>
        <v>#REF!</v>
      </c>
      <c r="V9" s="56" t="e">
        <f t="shared" ref="V9" ca="1" si="21">SUMIF(INDIRECT("'" &amp; E9 &amp; "'!B:B"), "*Bench*", INDIRECT("'" &amp; E9 &amp; "'!P:P"))</f>
        <v>#REF!</v>
      </c>
      <c r="W9" s="56" t="e">
        <f t="shared" ref="W9" ca="1" si="22">SUMIF(INDIRECT("'" &amp; E9 &amp; "'!B:B"), "*Bench*", INDIRECT("'" &amp; E9 &amp; "'!Q:Q"))</f>
        <v>#REF!</v>
      </c>
      <c r="X9" s="56" t="e" cm="1">
        <f t="array" aca="1" ref="X9" ca="1">SUMPRODUCT((ISNUMBER(SEARCH("Bench", INDIRECT("'" &amp; E9 &amp; "'!B7:B55")))) * (INDIRECT("'" &amp; E9 &amp; "'!R7:R55") * INDIRECT("'" &amp; E9 &amp; "'!T7:T55")))</f>
        <v>#REF!</v>
      </c>
      <c r="Y9" s="56" t="e" cm="1">
        <f t="array" aca="1" ref="Y9" ca="1">SUMPRODUCT((ISNUMBER(SEARCH("Bench", INDIRECT("'" &amp; E9 &amp; "'!B7:B55")))) * (INDIRECT("'" &amp; E9 &amp; "'!S7:S55") * INDIRECT("'" &amp; E9 &amp; "'!U7:U55")))</f>
        <v>#REF!</v>
      </c>
      <c r="Z9" s="56" t="e">
        <f t="shared" ref="Z9" ca="1" si="23">COUNTIF(INDIRECT("'" &amp; E9 &amp; "'!B:B"),"*Deadlift*")</f>
        <v>#REF!</v>
      </c>
      <c r="AA9" s="56" t="e">
        <f t="shared" ref="AA9" ca="1" si="24">SUMIF(INDIRECT("'" &amp; E9 &amp; "'!B:B"), "*Deadlift*", INDIRECT("'" &amp; E9 &amp; "'!C:C"))</f>
        <v>#REF!</v>
      </c>
      <c r="AB9" s="56" t="e">
        <f t="shared" ref="AB9" ca="1" si="25">SUMIF(INDIRECT("'" &amp; E9 &amp; "'!B:B"), "*Deadlift*", INDIRECT("'" &amp; E9 &amp; "'!P:P"))</f>
        <v>#REF!</v>
      </c>
      <c r="AC9" t="e">
        <f t="shared" ref="AC9" ca="1" si="26">SUMIF(INDIRECT("'" &amp; E9 &amp; "'!B:B"), "*Deadlift*", INDIRECT("'" &amp; E9 &amp; "'!Q:Q"))</f>
        <v>#REF!</v>
      </c>
      <c r="AD9" s="56" t="e" cm="1">
        <f t="array" aca="1" ref="AD9" ca="1">SUMPRODUCT((ISNUMBER(SEARCH("Deadlift", INDIRECT("'" &amp; E9 &amp; "'!B7:B55")))) * (INDIRECT("'" &amp; E9 &amp; "'!R7:R55") * INDIRECT("'" &amp; E9 &amp; "'!T7:T55")))</f>
        <v>#REF!</v>
      </c>
      <c r="AE9" s="56" t="e" cm="1">
        <f t="array" aca="1" ref="AE9" ca="1">SUMPRODUCT((ISNUMBER(SEARCH("Deadlift", INDIRECT("'" &amp; E9 &amp; "'!B7:B55")))) * (INDIRECT("'" &amp; E9 &amp; "'!S7:S55") * INDIRECT("'" &amp; E9 &amp; "'!U7:U55")))</f>
        <v>#REF!</v>
      </c>
      <c r="AF9" t="e" cm="1">
        <f t="array" aca="1" ref="AF9" ca="1">INDIRECT("'" &amp; E9 &amp; "'!A2")</f>
        <v>#REF!</v>
      </c>
      <c r="AG9" t="e" cm="1">
        <f t="array" aca="1" ref="AG9" ca="1">INDIRECT("'" &amp; E9 &amp; "'!A5")</f>
        <v>#REF!</v>
      </c>
      <c r="AH9" s="4"/>
      <c r="AJ9" s="4"/>
    </row>
    <row r="10" spans="1:40" x14ac:dyDescent="0.2">
      <c r="A10" t="str">
        <v>[TABLEUR FORCE Sarah G V4.xlsm]Suivi Alimentaire VIERGE</v>
      </c>
      <c r="B10" s="50" t="str">
        <f t="shared" si="0"/>
        <v>[TABLEUR FORCE Sarah G V4.xlsm]Suivi Alimentaire VIERGE!A3</v>
      </c>
      <c r="C10" s="1" t="str">
        <f t="shared" ref="C10:C14" si="27">MID(B10,32,8)</f>
        <v>Suivi Al</v>
      </c>
      <c r="E10" s="57" t="str">
        <f t="shared" si="14"/>
        <v>Suivi Al</v>
      </c>
      <c r="F10" s="55" t="e" cm="1">
        <f t="array" aca="1" ref="F10" ca="1">INDIRECT("'" &amp; E10 &amp; "'!C1")</f>
        <v>#REF!</v>
      </c>
      <c r="G10" s="3" t="e" cm="1">
        <f t="array" aca="1" ref="G10" ca="1">AVERAGE(IF(INDIRECT("'" &amp; E10 &amp; "'!Q7:Q55")&lt;&gt;0, INDIRECT("'" &amp; E10 &amp; "'!Q7:Q55")))</f>
        <v>#REF!</v>
      </c>
      <c r="H10" s="3" t="e" cm="1">
        <f t="array" aca="1" ref="H10" ca="1">AVERAGE(IF(INDIRECT("'" &amp; E10 &amp; "'!P7:P55")&lt;&gt;0, INDIRECT("'" &amp; E10 &amp; "'!P7:P55")))</f>
        <v>#REF!</v>
      </c>
      <c r="I10" s="3" t="e" cm="1">
        <f t="array" aca="1" ref="I10" ca="1">AVERAGE(SUMPRODUCT((INDIRECT("'" &amp; E10 &amp; "'!K7:K55") + INDIRECT("'" &amp; E10 &amp; "'!L7:L55") + INDIRECT("'" &amp; E10 &amp; "'!M7:M55") + INDIRECT("'" &amp; E10 &amp; "'!N7:N55")) * INDIRECT("'" &amp; E10 &amp; "'!S7:S55") * INDIRECT("'" &amp; E10 &amp; "'!U7:U55") * INDIRECT("'" &amp; E10 &amp; "'!Q7:Q55")))</f>
        <v>#REF!</v>
      </c>
      <c r="J10" s="3" t="e" cm="1">
        <f t="array" aca="1" ref="J10" ca="1">AVERAGE(SUMPRODUCT((INDIRECT("'" &amp; E10 &amp; "'!K7:K55") + INDIRECT("'" &amp; E10 &amp; "'!L7:L55") + INDIRECT("'" &amp; E10 &amp; "'!M7:M55") + INDIRECT("'" &amp; E10 &amp; "'!N7:N55")) * INDIRECT("'" &amp; E10 &amp; "'!R7:R55") * INDIRECT("'" &amp; E10 &amp; "'!T7:T55") * INDIRECT("'" &amp; E10 &amp; "'!P7:P55")))</f>
        <v>#REF!</v>
      </c>
      <c r="K10" s="3" t="e" cm="1">
        <f t="array" aca="1" ref="K10" ca="1">SUMPRODUCT(INDIRECT("'" &amp; E10 &amp; "'!S7:S55") * INDIRECT("'" &amp; E10 &amp; "'!U7:U55"))</f>
        <v>#REF!</v>
      </c>
      <c r="L10" s="56" t="e" cm="1">
        <f t="array" aca="1" ref="L10" ca="1">INDIRECT("'" &amp; E10 &amp; "'!C2")</f>
        <v>#REF!</v>
      </c>
      <c r="M10" s="56" t="e" cm="1">
        <f t="array" aca="1" ref="M10" ca="1">SUMPRODUCT(INDIRECT("'" &amp; E10 &amp; "'!R7:R55") * INDIRECT("'" &amp; E10 &amp; "'!T7:T55"))</f>
        <v>#REF!</v>
      </c>
      <c r="N10" s="56" t="e">
        <f t="shared" ref="N10:N11" ca="1" si="28">COUNTIF(INDIRECT("'" &amp; E10 &amp; "'!B:B"),"*Squat*")</f>
        <v>#REF!</v>
      </c>
      <c r="O10" s="56" t="e">
        <f t="shared" ref="O10:O11" ca="1" si="29">SUMIF(INDIRECT("'" &amp; E10 &amp; "'!B:B"), "*Squat*", INDIRECT("'" &amp; E10 &amp; "'!C:C"))</f>
        <v>#REF!</v>
      </c>
      <c r="P10" s="56" t="e">
        <f t="shared" ref="P10:P11" ca="1" si="30">SUMIF(INDIRECT("'" &amp; E10 &amp; "'!B:B"), "*Squat*", INDIRECT("'" &amp; E10 &amp; "'!P:P"))</f>
        <v>#REF!</v>
      </c>
      <c r="Q10" s="56" t="e">
        <f t="shared" ref="Q10:Q11" ca="1" si="31">SUMIF(INDIRECT("'" &amp; E10 &amp; "'!B:B"), "*Squat*", INDIRECT("'" &amp; E10 &amp; "'!Q:Q"))</f>
        <v>#REF!</v>
      </c>
      <c r="R10" s="56" t="e" cm="1">
        <f t="array" aca="1" ref="R10" ca="1">SUMPRODUCT((ISNUMBER(SEARCH("Squat", INDIRECT("'" &amp; E10 &amp; "'!B7:B55")))) * (INDIRECT("'" &amp; E10 &amp; "'!R7:R55") * INDIRECT("'" &amp; E10 &amp; "'!T7:T55")))</f>
        <v>#REF!</v>
      </c>
      <c r="S10" t="e" cm="1">
        <f t="array" aca="1" ref="S10" ca="1">SUMPRODUCT((ISNUMBER(SEARCH("Squat", INDIRECT("'" &amp; E10 &amp; "'!B7:B55")))) * (INDIRECT("'" &amp; E10 &amp; "'!S7:S55") * INDIRECT("'" &amp; E10 &amp; "'!U7:U55")))</f>
        <v>#REF!</v>
      </c>
      <c r="T10" s="56" t="e">
        <f t="shared" ref="T10:T11" ca="1" si="32">COUNTIF(INDIRECT("'" &amp; E10 &amp; "'!B:B"),"*Bench*")</f>
        <v>#REF!</v>
      </c>
      <c r="U10" s="56" t="e">
        <f t="shared" ref="U10:U11" ca="1" si="33">SUMIF(INDIRECT("'" &amp; E10 &amp; "'!B:B"), "*Bench*", INDIRECT("'" &amp; E10 &amp; "'!C:C"))</f>
        <v>#REF!</v>
      </c>
      <c r="V10" s="56" t="e">
        <f t="shared" ref="V10:V11" ca="1" si="34">SUMIF(INDIRECT("'" &amp; E10 &amp; "'!B:B"), "*Bench*", INDIRECT("'" &amp; E10 &amp; "'!P:P"))</f>
        <v>#REF!</v>
      </c>
      <c r="W10" s="56" t="e">
        <f t="shared" ref="W10:W11" ca="1" si="35">SUMIF(INDIRECT("'" &amp; E10 &amp; "'!B:B"), "*Bench*", INDIRECT("'" &amp; E10 &amp; "'!Q:Q"))</f>
        <v>#REF!</v>
      </c>
      <c r="X10" s="56" t="e" cm="1">
        <f t="array" aca="1" ref="X10" ca="1">SUMPRODUCT((ISNUMBER(SEARCH("Bench", INDIRECT("'" &amp; E10 &amp; "'!B7:B55")))) * (INDIRECT("'" &amp; E10 &amp; "'!R7:R55") * INDIRECT("'" &amp; E10 &amp; "'!T7:T55")))</f>
        <v>#REF!</v>
      </c>
      <c r="Y10" s="56" t="e" cm="1">
        <f t="array" aca="1" ref="Y10" ca="1">SUMPRODUCT((ISNUMBER(SEARCH("Bench", INDIRECT("'" &amp; E10 &amp; "'!B7:B55")))) * (INDIRECT("'" &amp; E10 &amp; "'!S7:S55") * INDIRECT("'" &amp; E10 &amp; "'!U7:U55")))</f>
        <v>#REF!</v>
      </c>
      <c r="Z10" s="56" t="e">
        <f t="shared" ref="Z10:Z11" ca="1" si="36">COUNTIF(INDIRECT("'" &amp; E10 &amp; "'!B:B"),"*Deadlift*")</f>
        <v>#REF!</v>
      </c>
      <c r="AA10" s="56" t="e">
        <f t="shared" ref="AA10:AA11" ca="1" si="37">SUMIF(INDIRECT("'" &amp; E10 &amp; "'!B:B"), "*Deadlift*", INDIRECT("'" &amp; E10 &amp; "'!C:C"))</f>
        <v>#REF!</v>
      </c>
      <c r="AB10" s="56" t="e">
        <f t="shared" ref="AB10:AB11" ca="1" si="38">SUMIF(INDIRECT("'" &amp; E10 &amp; "'!B:B"), "*Deadlift*", INDIRECT("'" &amp; E10 &amp; "'!P:P"))</f>
        <v>#REF!</v>
      </c>
      <c r="AC10" t="e">
        <f t="shared" ref="AC10:AC11" ca="1" si="39">SUMIF(INDIRECT("'" &amp; E10 &amp; "'!B:B"), "*Deadlift*", INDIRECT("'" &amp; E10 &amp; "'!Q:Q"))</f>
        <v>#REF!</v>
      </c>
      <c r="AD10" s="56" t="e" cm="1">
        <f t="array" aca="1" ref="AD10" ca="1">SUMPRODUCT((ISNUMBER(SEARCH("Deadlift", INDIRECT("'" &amp; E10 &amp; "'!B7:B55")))) * (INDIRECT("'" &amp; E10 &amp; "'!R7:R55") * INDIRECT("'" &amp; E10 &amp; "'!T7:T55")))</f>
        <v>#REF!</v>
      </c>
      <c r="AE10" s="56" t="e" cm="1">
        <f t="array" aca="1" ref="AE10" ca="1">SUMPRODUCT((ISNUMBER(SEARCH("Deadlift", INDIRECT("'" &amp; E10 &amp; "'!B7:B55")))) * (INDIRECT("'" &amp; E10 &amp; "'!S7:S55") * INDIRECT("'" &amp; E10 &amp; "'!U7:U55")))</f>
        <v>#REF!</v>
      </c>
      <c r="AF10" t="e" cm="1">
        <f t="array" aca="1" ref="AF10" ca="1">INDIRECT("'" &amp; E10 &amp; "'!A2")</f>
        <v>#REF!</v>
      </c>
      <c r="AG10" t="e" cm="1">
        <f t="array" aca="1" ref="AG10" ca="1">INDIRECT("'" &amp; E10 &amp; "'!A5")</f>
        <v>#REF!</v>
      </c>
      <c r="AH10" s="4"/>
      <c r="AJ10" s="4"/>
    </row>
    <row r="11" spans="1:40" x14ac:dyDescent="0.2">
      <c r="A11" t="str">
        <v>[TABLEUR FORCE Sarah G V4.xlsm]VIERGE</v>
      </c>
      <c r="B11" s="50" t="str">
        <f t="shared" si="0"/>
        <v>[TABLEUR FORCE Sarah G V4.xlsm]VIERGE!A3</v>
      </c>
      <c r="C11" s="1" t="str">
        <f t="shared" si="27"/>
        <v>VIERGE!A</v>
      </c>
      <c r="E11" s="57" t="str">
        <f t="shared" si="14"/>
        <v>VIERGE!A</v>
      </c>
      <c r="F11" s="55" t="e" cm="1">
        <f t="array" aca="1" ref="F11" ca="1">INDIRECT("'" &amp; E11 &amp; "'!C1")</f>
        <v>#REF!</v>
      </c>
      <c r="G11" s="3" t="e" cm="1">
        <f t="array" aca="1" ref="G11" ca="1">AVERAGE(IF(INDIRECT("'" &amp; E11 &amp; "'!Q7:Q55")&lt;&gt;0, INDIRECT("'" &amp; E11 &amp; "'!Q7:Q55")))</f>
        <v>#REF!</v>
      </c>
      <c r="H11" s="3" t="e" cm="1">
        <f t="array" aca="1" ref="H11" ca="1">AVERAGE(IF(INDIRECT("'" &amp; E11 &amp; "'!P7:P55")&lt;&gt;0, INDIRECT("'" &amp; E11 &amp; "'!P7:P55")))</f>
        <v>#REF!</v>
      </c>
      <c r="I11" s="3" t="e" cm="1">
        <f t="array" aca="1" ref="I11" ca="1">AVERAGE(SUMPRODUCT((INDIRECT("'" &amp; E11 &amp; "'!K7:K55") + INDIRECT("'" &amp; E11 &amp; "'!L7:L55") + INDIRECT("'" &amp; E11 &amp; "'!M7:M55") + INDIRECT("'" &amp; E11 &amp; "'!N7:N55")) * INDIRECT("'" &amp; E11 &amp; "'!S7:S55") * INDIRECT("'" &amp; E11 &amp; "'!U7:U55") * INDIRECT("'" &amp; E11 &amp; "'!Q7:Q55")))</f>
        <v>#REF!</v>
      </c>
      <c r="J11" s="3" t="e" cm="1">
        <f t="array" aca="1" ref="J11" ca="1">AVERAGE(SUMPRODUCT((INDIRECT("'" &amp; E11 &amp; "'!K7:K55") + INDIRECT("'" &amp; E11 &amp; "'!L7:L55") + INDIRECT("'" &amp; E11 &amp; "'!M7:M55") + INDIRECT("'" &amp; E11 &amp; "'!N7:N55")) * INDIRECT("'" &amp; E11 &amp; "'!R7:R55") * INDIRECT("'" &amp; E11 &amp; "'!T7:T55") * INDIRECT("'" &amp; E11 &amp; "'!P7:P55")))</f>
        <v>#REF!</v>
      </c>
      <c r="K11" s="3" t="e" cm="1">
        <f t="array" aca="1" ref="K11" ca="1">SUMPRODUCT(INDIRECT("'" &amp; E11 &amp; "'!S7:S55") * INDIRECT("'" &amp; E11 &amp; "'!U7:U55"))</f>
        <v>#REF!</v>
      </c>
      <c r="L11" s="56" t="e" cm="1">
        <f t="array" aca="1" ref="L11" ca="1">INDIRECT("'" &amp; E11 &amp; "'!C2")</f>
        <v>#REF!</v>
      </c>
      <c r="M11" s="56" t="e" cm="1">
        <f t="array" aca="1" ref="M11" ca="1">SUMPRODUCT(INDIRECT("'" &amp; E11 &amp; "'!R7:R55") * INDIRECT("'" &amp; E11 &amp; "'!T7:T55"))</f>
        <v>#REF!</v>
      </c>
      <c r="N11" s="56" t="e">
        <f t="shared" ca="1" si="28"/>
        <v>#REF!</v>
      </c>
      <c r="O11" s="56" t="e">
        <f t="shared" ca="1" si="29"/>
        <v>#REF!</v>
      </c>
      <c r="P11" s="56" t="e">
        <f t="shared" ca="1" si="30"/>
        <v>#REF!</v>
      </c>
      <c r="Q11" s="56" t="e">
        <f t="shared" ca="1" si="31"/>
        <v>#REF!</v>
      </c>
      <c r="R11" s="56" t="e" cm="1">
        <f t="array" aca="1" ref="R11" ca="1">SUMPRODUCT((ISNUMBER(SEARCH("Squat", INDIRECT("'" &amp; E11 &amp; "'!B7:B55")))) * (INDIRECT("'" &amp; E11 &amp; "'!R7:R55") * INDIRECT("'" &amp; E11 &amp; "'!T7:T55")))</f>
        <v>#REF!</v>
      </c>
      <c r="S11" t="e" cm="1">
        <f t="array" aca="1" ref="S11" ca="1">SUMPRODUCT((ISNUMBER(SEARCH("Squat", INDIRECT("'" &amp; E11 &amp; "'!B7:B55")))) * (INDIRECT("'" &amp; E11 &amp; "'!S7:S55") * INDIRECT("'" &amp; E11 &amp; "'!U7:U55")))</f>
        <v>#REF!</v>
      </c>
      <c r="T11" s="56" t="e">
        <f t="shared" ca="1" si="32"/>
        <v>#REF!</v>
      </c>
      <c r="U11" s="56" t="e">
        <f t="shared" ca="1" si="33"/>
        <v>#REF!</v>
      </c>
      <c r="V11" s="56" t="e">
        <f t="shared" ca="1" si="34"/>
        <v>#REF!</v>
      </c>
      <c r="W11" s="56" t="e">
        <f t="shared" ca="1" si="35"/>
        <v>#REF!</v>
      </c>
      <c r="X11" s="56" t="e" cm="1">
        <f t="array" aca="1" ref="X11" ca="1">SUMPRODUCT((ISNUMBER(SEARCH("Bench", INDIRECT("'" &amp; E11 &amp; "'!B7:B55")))) * (INDIRECT("'" &amp; E11 &amp; "'!R7:R55") * INDIRECT("'" &amp; E11 &amp; "'!T7:T55")))</f>
        <v>#REF!</v>
      </c>
      <c r="Y11" s="56" t="e" cm="1">
        <f t="array" aca="1" ref="Y11" ca="1">SUMPRODUCT((ISNUMBER(SEARCH("Bench", INDIRECT("'" &amp; E11 &amp; "'!B7:B55")))) * (INDIRECT("'" &amp; E11 &amp; "'!S7:S55") * INDIRECT("'" &amp; E11 &amp; "'!U7:U55")))</f>
        <v>#REF!</v>
      </c>
      <c r="Z11" s="56" t="e">
        <f t="shared" ca="1" si="36"/>
        <v>#REF!</v>
      </c>
      <c r="AA11" s="56" t="e">
        <f t="shared" ca="1" si="37"/>
        <v>#REF!</v>
      </c>
      <c r="AB11" s="56" t="e">
        <f t="shared" ca="1" si="38"/>
        <v>#REF!</v>
      </c>
      <c r="AC11" t="e">
        <f t="shared" ca="1" si="39"/>
        <v>#REF!</v>
      </c>
      <c r="AD11" s="56" t="e" cm="1">
        <f t="array" aca="1" ref="AD11" ca="1">SUMPRODUCT((ISNUMBER(SEARCH("Deadlift", INDIRECT("'" &amp; E11 &amp; "'!B7:B55")))) * (INDIRECT("'" &amp; E11 &amp; "'!R7:R55") * INDIRECT("'" &amp; E11 &amp; "'!T7:T55")))</f>
        <v>#REF!</v>
      </c>
      <c r="AE11" s="56" t="e" cm="1">
        <f t="array" aca="1" ref="AE11" ca="1">SUMPRODUCT((ISNUMBER(SEARCH("Deadlift", INDIRECT("'" &amp; E11 &amp; "'!B7:B55")))) * (INDIRECT("'" &amp; E11 &amp; "'!S7:S55") * INDIRECT("'" &amp; E11 &amp; "'!U7:U55")))</f>
        <v>#REF!</v>
      </c>
      <c r="AF11" t="e" cm="1">
        <f t="array" aca="1" ref="AF11" ca="1">INDIRECT("'" &amp; E11 &amp; "'!A2")</f>
        <v>#REF!</v>
      </c>
      <c r="AG11" t="e" cm="1">
        <f t="array" aca="1" ref="AG11" ca="1">INDIRECT("'" &amp; E11 &amp; "'!A5")</f>
        <v>#REF!</v>
      </c>
      <c r="AH11" s="4"/>
      <c r="AJ11" s="4"/>
    </row>
    <row r="12" spans="1:40" x14ac:dyDescent="0.2">
      <c r="A12" t="str">
        <v>[TABLEUR FORCE Sarah G V4.xlsm]AGG_LOCAL</v>
      </c>
      <c r="B12" s="50" t="str">
        <f t="shared" si="0"/>
        <v>[TABLEUR FORCE Sarah G V4.xlsm]AGG_LOCAL!A3</v>
      </c>
      <c r="C12" s="1" t="str">
        <f t="shared" si="27"/>
        <v>AGG_LOCA</v>
      </c>
      <c r="E12" s="57" t="str">
        <f t="shared" si="14"/>
        <v>AGG_LOCA</v>
      </c>
      <c r="F12" s="55" t="e" cm="1">
        <f t="array" aca="1" ref="F12" ca="1">INDIRECT("'" &amp; E12 &amp; "'!C1")</f>
        <v>#REF!</v>
      </c>
      <c r="G12" s="3" t="e" cm="1">
        <f t="array" aca="1" ref="G12" ca="1">AVERAGE(IF(INDIRECT("'" &amp; E12 &amp; "'!Q7:Q55")&lt;&gt;0, INDIRECT("'" &amp; E12 &amp; "'!Q7:Q55")))</f>
        <v>#REF!</v>
      </c>
      <c r="H12" s="3" t="e" cm="1">
        <f t="array" aca="1" ref="H12" ca="1">AVERAGE(IF(INDIRECT("'" &amp; E12 &amp; "'!P7:P55")&lt;&gt;0, INDIRECT("'" &amp; E12 &amp; "'!P7:P55")))</f>
        <v>#REF!</v>
      </c>
      <c r="I12" s="3" t="e" cm="1">
        <f t="array" aca="1" ref="I12" ca="1">AVERAGE(SUMPRODUCT((INDIRECT("'" &amp; E12 &amp; "'!K7:K55") + INDIRECT("'" &amp; E12 &amp; "'!L7:L55") + INDIRECT("'" &amp; E12 &amp; "'!M7:M55") + INDIRECT("'" &amp; E12 &amp; "'!N7:N55")) * INDIRECT("'" &amp; E12 &amp; "'!S7:S55") * INDIRECT("'" &amp; E12 &amp; "'!U7:U55") * INDIRECT("'" &amp; E12 &amp; "'!Q7:Q55")))</f>
        <v>#REF!</v>
      </c>
      <c r="J12" s="3" t="e" cm="1">
        <f t="array" aca="1" ref="J12" ca="1">AVERAGE(SUMPRODUCT((INDIRECT("'" &amp; E12 &amp; "'!K7:K55") + INDIRECT("'" &amp; E12 &amp; "'!L7:L55") + INDIRECT("'" &amp; E12 &amp; "'!M7:M55") + INDIRECT("'" &amp; E12 &amp; "'!N7:N55")) * INDIRECT("'" &amp; E12 &amp; "'!R7:R55") * INDIRECT("'" &amp; E12 &amp; "'!T7:T55") * INDIRECT("'" &amp; E12 &amp; "'!P7:P55")))</f>
        <v>#REF!</v>
      </c>
      <c r="K12" s="3" t="e" cm="1">
        <f t="array" aca="1" ref="K12" ca="1">SUMPRODUCT(INDIRECT("'" &amp; E12 &amp; "'!S7:S55") * INDIRECT("'" &amp; E12 &amp; "'!U7:U55"))</f>
        <v>#REF!</v>
      </c>
      <c r="L12" s="56" t="e" cm="1">
        <f t="array" aca="1" ref="L12" ca="1">INDIRECT("'" &amp; E12 &amp; "'!C2")</f>
        <v>#REF!</v>
      </c>
      <c r="M12" s="56" t="e" cm="1">
        <f t="array" aca="1" ref="M12" ca="1">SUMPRODUCT(INDIRECT("'" &amp; E12 &amp; "'!R7:R55") * INDIRECT("'" &amp; E12 &amp; "'!T7:T55"))</f>
        <v>#REF!</v>
      </c>
      <c r="N12" s="56" t="e">
        <f t="shared" ref="N12:N20" ca="1" si="40">COUNTIF(INDIRECT("'" &amp; E12 &amp; "'!B:B"),"*Squat*")</f>
        <v>#REF!</v>
      </c>
      <c r="O12" s="56" t="e">
        <f t="shared" ref="O12:O20" ca="1" si="41">SUMIF(INDIRECT("'" &amp; E12 &amp; "'!B:B"), "*Squat*", INDIRECT("'" &amp; E12 &amp; "'!C:C"))</f>
        <v>#REF!</v>
      </c>
      <c r="P12" s="56" t="e">
        <f t="shared" ref="P12:P20" ca="1" si="42">SUMIF(INDIRECT("'" &amp; E12 &amp; "'!B:B"), "*Squat*", INDIRECT("'" &amp; E12 &amp; "'!P:P"))</f>
        <v>#REF!</v>
      </c>
      <c r="Q12" s="56" t="e">
        <f t="shared" ref="Q12:Q20" ca="1" si="43">SUMIF(INDIRECT("'" &amp; E12 &amp; "'!B:B"), "*Squat*", INDIRECT("'" &amp; E12 &amp; "'!Q:Q"))</f>
        <v>#REF!</v>
      </c>
      <c r="R12" s="56" t="e" cm="1">
        <f t="array" aca="1" ref="R12" ca="1">SUMPRODUCT((ISNUMBER(SEARCH("Squat", INDIRECT("'" &amp; E12 &amp; "'!B7:B55")))) * (INDIRECT("'" &amp; E12 &amp; "'!R7:R55") * INDIRECT("'" &amp; E12 &amp; "'!T7:T55")))</f>
        <v>#REF!</v>
      </c>
      <c r="S12" t="e" cm="1">
        <f t="array" aca="1" ref="S12" ca="1">SUMPRODUCT((ISNUMBER(SEARCH("Squat", INDIRECT("'" &amp; E12 &amp; "'!B7:B55")))) * (INDIRECT("'" &amp; E12 &amp; "'!S7:S55") * INDIRECT("'" &amp; E12 &amp; "'!U7:U55")))</f>
        <v>#REF!</v>
      </c>
      <c r="T12" s="56" t="e">
        <f t="shared" ref="T12:T20" ca="1" si="44">COUNTIF(INDIRECT("'" &amp; E12 &amp; "'!B:B"),"*Bench*")</f>
        <v>#REF!</v>
      </c>
      <c r="U12" s="56" t="e">
        <f t="shared" ref="U12:U20" ca="1" si="45">SUMIF(INDIRECT("'" &amp; E12 &amp; "'!B:B"), "*Bench*", INDIRECT("'" &amp; E12 &amp; "'!C:C"))</f>
        <v>#REF!</v>
      </c>
      <c r="V12" s="56" t="e">
        <f t="shared" ref="V12:V20" ca="1" si="46">SUMIF(INDIRECT("'" &amp; E12 &amp; "'!B:B"), "*Bench*", INDIRECT("'" &amp; E12 &amp; "'!P:P"))</f>
        <v>#REF!</v>
      </c>
      <c r="W12" s="56" t="e">
        <f t="shared" ref="W12:W20" ca="1" si="47">SUMIF(INDIRECT("'" &amp; E12 &amp; "'!B:B"), "*Bench*", INDIRECT("'" &amp; E12 &amp; "'!Q:Q"))</f>
        <v>#REF!</v>
      </c>
      <c r="X12" s="56" t="e" cm="1">
        <f t="array" aca="1" ref="X12" ca="1">SUMPRODUCT((ISNUMBER(SEARCH("Bench", INDIRECT("'" &amp; E12 &amp; "'!B7:B55")))) * (INDIRECT("'" &amp; E12 &amp; "'!R7:R55") * INDIRECT("'" &amp; E12 &amp; "'!T7:T55")))</f>
        <v>#REF!</v>
      </c>
      <c r="Y12" s="56" t="e" cm="1">
        <f t="array" aca="1" ref="Y12" ca="1">SUMPRODUCT((ISNUMBER(SEARCH("Bench", INDIRECT("'" &amp; E12 &amp; "'!B7:B55")))) * (INDIRECT("'" &amp; E12 &amp; "'!S7:S55") * INDIRECT("'" &amp; E12 &amp; "'!U7:U55")))</f>
        <v>#REF!</v>
      </c>
      <c r="Z12" s="56" t="e">
        <f t="shared" ref="Z12:Z20" ca="1" si="48">COUNTIF(INDIRECT("'" &amp; E12 &amp; "'!B:B"),"*Deadlift*")</f>
        <v>#REF!</v>
      </c>
      <c r="AA12" s="56" t="e">
        <f t="shared" ref="AA12:AA20" ca="1" si="49">SUMIF(INDIRECT("'" &amp; E12 &amp; "'!B:B"), "*Deadlift*", INDIRECT("'" &amp; E12 &amp; "'!C:C"))</f>
        <v>#REF!</v>
      </c>
      <c r="AB12" s="56" t="e">
        <f t="shared" ref="AB12:AB20" ca="1" si="50">SUMIF(INDIRECT("'" &amp; E12 &amp; "'!B:B"), "*Deadlift*", INDIRECT("'" &amp; E12 &amp; "'!P:P"))</f>
        <v>#REF!</v>
      </c>
      <c r="AC12" t="e">
        <f t="shared" ref="AC12:AC20" ca="1" si="51">SUMIF(INDIRECT("'" &amp; E12 &amp; "'!B:B"), "*Deadlift*", INDIRECT("'" &amp; E12 &amp; "'!Q:Q"))</f>
        <v>#REF!</v>
      </c>
      <c r="AD12" s="56" t="e" cm="1">
        <f t="array" aca="1" ref="AD12" ca="1">SUMPRODUCT((ISNUMBER(SEARCH("Deadlift", INDIRECT("'" &amp; E12 &amp; "'!B7:B55")))) * (INDIRECT("'" &amp; E12 &amp; "'!R7:R55") * INDIRECT("'" &amp; E12 &amp; "'!T7:T55")))</f>
        <v>#REF!</v>
      </c>
      <c r="AE12" s="56" t="e" cm="1">
        <f t="array" aca="1" ref="AE12" ca="1">SUMPRODUCT((ISNUMBER(SEARCH("Deadlift", INDIRECT("'" &amp; E12 &amp; "'!B7:B55")))) * (INDIRECT("'" &amp; E12 &amp; "'!S7:S55") * INDIRECT("'" &amp; E12 &amp; "'!U7:U55")))</f>
        <v>#REF!</v>
      </c>
      <c r="AF12" t="e" cm="1">
        <f t="array" aca="1" ref="AF12" ca="1">INDIRECT("'" &amp; E12 &amp; "'!A2")</f>
        <v>#REF!</v>
      </c>
      <c r="AG12" t="e" cm="1">
        <f t="array" aca="1" ref="AG12" ca="1">INDIRECT("'" &amp; E12 &amp; "'!A5")</f>
        <v>#REF!</v>
      </c>
      <c r="AH12" s="4"/>
      <c r="AJ12" s="4"/>
    </row>
    <row r="13" spans="1:40" x14ac:dyDescent="0.2">
      <c r="A13" t="str">
        <v>[TABLEUR FORCE Sarah G V4.xlsm]MAX_LOCAL</v>
      </c>
      <c r="B13" s="50" t="str">
        <f t="shared" si="0"/>
        <v>[TABLEUR FORCE Sarah G V4.xlsm]MAX_LOCAL!A3</v>
      </c>
      <c r="C13" s="1" t="str">
        <f t="shared" si="27"/>
        <v>MAX_LOCA</v>
      </c>
      <c r="E13" s="57" t="str">
        <f t="shared" si="14"/>
        <v>MAX_LOCA</v>
      </c>
      <c r="F13" s="55" t="e" cm="1">
        <f t="array" aca="1" ref="F13" ca="1">INDIRECT("'" &amp; E13 &amp; "'!C1")</f>
        <v>#REF!</v>
      </c>
      <c r="G13" s="3" t="e" cm="1">
        <f t="array" aca="1" ref="G13" ca="1">AVERAGE(IF(INDIRECT("'" &amp; E13 &amp; "'!Q7:Q55")&lt;&gt;0, INDIRECT("'" &amp; E13 &amp; "'!Q7:Q55")))</f>
        <v>#REF!</v>
      </c>
      <c r="H13" s="3" t="e" cm="1">
        <f t="array" aca="1" ref="H13" ca="1">AVERAGE(IF(INDIRECT("'" &amp; E13 &amp; "'!P7:P55")&lt;&gt;0, INDIRECT("'" &amp; E13 &amp; "'!P7:P55")))</f>
        <v>#REF!</v>
      </c>
      <c r="I13" s="3" t="e" cm="1">
        <f t="array" aca="1" ref="I13" ca="1">AVERAGE(SUMPRODUCT((INDIRECT("'" &amp; E13 &amp; "'!K7:K55") + INDIRECT("'" &amp; E13 &amp; "'!L7:L55") + INDIRECT("'" &amp; E13 &amp; "'!M7:M55") + INDIRECT("'" &amp; E13 &amp; "'!N7:N55")) * INDIRECT("'" &amp; E13 &amp; "'!S7:S55") * INDIRECT("'" &amp; E13 &amp; "'!U7:U55") * INDIRECT("'" &amp; E13 &amp; "'!Q7:Q55")))</f>
        <v>#REF!</v>
      </c>
      <c r="J13" s="3" t="e" cm="1">
        <f t="array" aca="1" ref="J13" ca="1">AVERAGE(SUMPRODUCT((INDIRECT("'" &amp; E13 &amp; "'!K7:K55") + INDIRECT("'" &amp; E13 &amp; "'!L7:L55") + INDIRECT("'" &amp; E13 &amp; "'!M7:M55") + INDIRECT("'" &amp; E13 &amp; "'!N7:N55")) * INDIRECT("'" &amp; E13 &amp; "'!R7:R55") * INDIRECT("'" &amp; E13 &amp; "'!T7:T55") * INDIRECT("'" &amp; E13 &amp; "'!P7:P55")))</f>
        <v>#REF!</v>
      </c>
      <c r="K13" s="3" t="e" cm="1">
        <f t="array" aca="1" ref="K13" ca="1">SUMPRODUCT(INDIRECT("'" &amp; E13 &amp; "'!S7:S55") * INDIRECT("'" &amp; E13 &amp; "'!U7:U55"))</f>
        <v>#REF!</v>
      </c>
      <c r="L13" s="56" t="e" cm="1">
        <f t="array" aca="1" ref="L13" ca="1">INDIRECT("'" &amp; E13 &amp; "'!C2")</f>
        <v>#REF!</v>
      </c>
      <c r="M13" s="56" t="e" cm="1">
        <f t="array" aca="1" ref="M13" ca="1">SUMPRODUCT(INDIRECT("'" &amp; E13 &amp; "'!R7:R55") * INDIRECT("'" &amp; E13 &amp; "'!T7:T55"))</f>
        <v>#REF!</v>
      </c>
      <c r="N13" s="56" t="e">
        <f t="shared" ca="1" si="40"/>
        <v>#REF!</v>
      </c>
      <c r="O13" s="56" t="e">
        <f t="shared" ca="1" si="41"/>
        <v>#REF!</v>
      </c>
      <c r="P13" s="56" t="e">
        <f t="shared" ca="1" si="42"/>
        <v>#REF!</v>
      </c>
      <c r="Q13" s="56" t="e">
        <f t="shared" ca="1" si="43"/>
        <v>#REF!</v>
      </c>
      <c r="R13" s="56" t="e" cm="1">
        <f t="array" aca="1" ref="R13" ca="1">SUMPRODUCT((ISNUMBER(SEARCH("Squat", INDIRECT("'" &amp; E13 &amp; "'!B7:B55")))) * (INDIRECT("'" &amp; E13 &amp; "'!R7:R55") * INDIRECT("'" &amp; E13 &amp; "'!T7:T55")))</f>
        <v>#REF!</v>
      </c>
      <c r="S13" t="e" cm="1">
        <f t="array" aca="1" ref="S13" ca="1">SUMPRODUCT((ISNUMBER(SEARCH("Squat", INDIRECT("'" &amp; E13 &amp; "'!B7:B55")))) * (INDIRECT("'" &amp; E13 &amp; "'!S7:S55") * INDIRECT("'" &amp; E13 &amp; "'!U7:U55")))</f>
        <v>#REF!</v>
      </c>
      <c r="T13" s="56" t="e">
        <f t="shared" ca="1" si="44"/>
        <v>#REF!</v>
      </c>
      <c r="U13" s="56" t="e">
        <f t="shared" ca="1" si="45"/>
        <v>#REF!</v>
      </c>
      <c r="V13" s="56" t="e">
        <f t="shared" ca="1" si="46"/>
        <v>#REF!</v>
      </c>
      <c r="W13" s="56" t="e">
        <f t="shared" ca="1" si="47"/>
        <v>#REF!</v>
      </c>
      <c r="X13" s="56" t="e" cm="1">
        <f t="array" aca="1" ref="X13" ca="1">SUMPRODUCT((ISNUMBER(SEARCH("Bench", INDIRECT("'" &amp; E13 &amp; "'!B7:B55")))) * (INDIRECT("'" &amp; E13 &amp; "'!R7:R55") * INDIRECT("'" &amp; E13 &amp; "'!T7:T55")))</f>
        <v>#REF!</v>
      </c>
      <c r="Y13" s="56" t="e" cm="1">
        <f t="array" aca="1" ref="Y13" ca="1">SUMPRODUCT((ISNUMBER(SEARCH("Bench", INDIRECT("'" &amp; E13 &amp; "'!B7:B55")))) * (INDIRECT("'" &amp; E13 &amp; "'!S7:S55") * INDIRECT("'" &amp; E13 &amp; "'!U7:U55")))</f>
        <v>#REF!</v>
      </c>
      <c r="Z13" s="56" t="e">
        <f t="shared" ca="1" si="48"/>
        <v>#REF!</v>
      </c>
      <c r="AA13" s="56" t="e">
        <f t="shared" ca="1" si="49"/>
        <v>#REF!</v>
      </c>
      <c r="AB13" s="56" t="e">
        <f t="shared" ca="1" si="50"/>
        <v>#REF!</v>
      </c>
      <c r="AC13" t="e">
        <f t="shared" ca="1" si="51"/>
        <v>#REF!</v>
      </c>
      <c r="AD13" s="56" t="e" cm="1">
        <f t="array" aca="1" ref="AD13" ca="1">SUMPRODUCT((ISNUMBER(SEARCH("Deadlift", INDIRECT("'" &amp; E13 &amp; "'!B7:B55")))) * (INDIRECT("'" &amp; E13 &amp; "'!R7:R55") * INDIRECT("'" &amp; E13 &amp; "'!T7:T55")))</f>
        <v>#REF!</v>
      </c>
      <c r="AE13" s="56" t="e" cm="1">
        <f t="array" aca="1" ref="AE13" ca="1">SUMPRODUCT((ISNUMBER(SEARCH("Deadlift", INDIRECT("'" &amp; E13 &amp; "'!B7:B55")))) * (INDIRECT("'" &amp; E13 &amp; "'!S7:S55") * INDIRECT("'" &amp; E13 &amp; "'!U7:U55")))</f>
        <v>#REF!</v>
      </c>
      <c r="AF13" t="e" cm="1">
        <f t="array" aca="1" ref="AF13" ca="1">INDIRECT("'" &amp; E13 &amp; "'!A2")</f>
        <v>#REF!</v>
      </c>
      <c r="AG13" t="e" cm="1">
        <f t="array" aca="1" ref="AG13" ca="1">INDIRECT("'" &amp; E13 &amp; "'!A5")</f>
        <v>#REF!</v>
      </c>
      <c r="AH13" s="4"/>
      <c r="AJ13" s="4"/>
    </row>
    <row r="14" spans="1:40" x14ac:dyDescent="0.2">
      <c r="A14" t="str">
        <v>[TABLEUR FORCE Sarah G V4.xlsm]01062026</v>
      </c>
      <c r="B14" s="50" t="str">
        <f t="shared" si="0"/>
        <v>[TABLEUR FORCE Sarah G V4.xlsm]01062026!A3</v>
      </c>
      <c r="C14" s="1" t="str">
        <f t="shared" si="27"/>
        <v>01062026</v>
      </c>
      <c r="E14" s="57" t="str">
        <f t="shared" si="14"/>
        <v>01062026</v>
      </c>
      <c r="F14" s="55" cm="1">
        <f t="array" aca="1" ref="F14" ca="1">INDIRECT("'" &amp; E14 &amp; "'!C1")</f>
        <v>46174</v>
      </c>
      <c r="G14" s="3" cm="1">
        <f t="array" aca="1" ref="G14" ca="1">AVERAGE(IF(INDIRECT("'" &amp; E14 &amp; "'!Q7:Q55")&lt;&gt;0, INDIRECT("'" &amp; E14 &amp; "'!Q7:Q55")))</f>
        <v>6.3636363636363633</v>
      </c>
      <c r="H14" s="3" cm="1">
        <f t="array" aca="1" ref="H14" ca="1">AVERAGE(IF(INDIRECT("'" &amp; E14 &amp; "'!P7:P55")&lt;&gt;0, INDIRECT("'" &amp; E14 &amp; "'!P7:P55")))</f>
        <v>5.7826086956521738</v>
      </c>
      <c r="I14" s="3" cm="1">
        <f t="array" aca="1" ref="I14" ca="1">AVERAGE(SUMPRODUCT((INDIRECT("'" &amp; E14 &amp; "'!K7:K55") + INDIRECT("'" &amp; E14 &amp; "'!L7:L55") + INDIRECT("'" &amp; E14 &amp; "'!M7:M55") + INDIRECT("'" &amp; E14 &amp; "'!N7:N55")) * INDIRECT("'" &amp; E14 &amp; "'!S7:S55") * INDIRECT("'" &amp; E14 &amp; "'!U7:U55") * INDIRECT("'" &amp; E14 &amp; "'!Q7:Q55")))</f>
        <v>0</v>
      </c>
      <c r="J14" s="3" cm="1">
        <f t="array" aca="1" ref="J14" ca="1">AVERAGE(SUMPRODUCT((INDIRECT("'" &amp; E14 &amp; "'!K7:K55") + INDIRECT("'" &amp; E14 &amp; "'!L7:L55") + INDIRECT("'" &amp; E14 &amp; "'!M7:M55") + INDIRECT("'" &amp; E14 &amp; "'!N7:N55")) * INDIRECT("'" &amp; E14 &amp; "'!R7:R55") * INDIRECT("'" &amp; E14 &amp; "'!T7:T55") * INDIRECT("'" &amp; E14 &amp; "'!P7:P55")))</f>
        <v>83511</v>
      </c>
      <c r="K14" s="3" cm="1">
        <f t="array" aca="1" ref="K14" ca="1">SUMPRODUCT(INDIRECT("'" &amp; E14 &amp; "'!S7:S55") * INDIRECT("'" &amp; E14 &amp; "'!U7:U55"))</f>
        <v>2210</v>
      </c>
      <c r="L14" s="56" cm="1">
        <f t="array" aca="1" ref="L14" ca="1">INDIRECT("'" &amp; E14 &amp; "'!C2")</f>
        <v>12</v>
      </c>
      <c r="M14" s="56" cm="1">
        <f t="array" aca="1" ref="M14" ca="1">SUMPRODUCT(INDIRECT("'" &amp; E14 &amp; "'!R7:R55") * INDIRECT("'" &amp; E14 &amp; "'!T7:T55"))</f>
        <v>6770</v>
      </c>
      <c r="N14" s="56">
        <f t="shared" ca="1" si="40"/>
        <v>8</v>
      </c>
      <c r="O14" s="56">
        <f t="shared" ca="1" si="41"/>
        <v>22</v>
      </c>
      <c r="P14" s="56">
        <f t="shared" ca="1" si="42"/>
        <v>42.5</v>
      </c>
      <c r="Q14" s="56">
        <f t="shared" ca="1" si="43"/>
        <v>0</v>
      </c>
      <c r="R14" s="56" cm="1">
        <f t="array" aca="1" ref="R14" ca="1">SUMPRODUCT((ISNUMBER(SEARCH("Squat", INDIRECT("'" &amp; E14 &amp; "'!B7:B55")))) * (INDIRECT("'" &amp; E14 &amp; "'!R7:R55") * INDIRECT("'" &amp; E14 &amp; "'!T7:T55")))</f>
        <v>2005</v>
      </c>
      <c r="S14" cm="1">
        <f t="array" aca="1" ref="S14" ca="1">SUMPRODUCT((ISNUMBER(SEARCH("Squat", INDIRECT("'" &amp; E14 &amp; "'!B7:B55")))) * (INDIRECT("'" &amp; E14 &amp; "'!S7:S55") * INDIRECT("'" &amp; E14 &amp; "'!U7:U55")))</f>
        <v>2005</v>
      </c>
      <c r="T14" s="56">
        <f t="shared" ca="1" si="44"/>
        <v>4</v>
      </c>
      <c r="U14" s="56">
        <f t="shared" ca="1" si="45"/>
        <v>4</v>
      </c>
      <c r="V14" s="56">
        <f t="shared" ca="1" si="46"/>
        <v>20.5</v>
      </c>
      <c r="W14" s="56">
        <f t="shared" ca="1" si="47"/>
        <v>0</v>
      </c>
      <c r="X14" s="56" cm="1">
        <f t="array" aca="1" ref="X14" ca="1">SUMPRODUCT((ISNUMBER(SEARCH("Bench", INDIRECT("'" &amp; E14 &amp; "'!B7:B55")))) * (INDIRECT("'" &amp; E14 &amp; "'!R7:R55") * INDIRECT("'" &amp; E14 &amp; "'!T7:T55")))</f>
        <v>205</v>
      </c>
      <c r="Y14" s="56" cm="1">
        <f t="array" aca="1" ref="Y14" ca="1">SUMPRODUCT((ISNUMBER(SEARCH("Bench", INDIRECT("'" &amp; E14 &amp; "'!B7:B55")))) * (INDIRECT("'" &amp; E14 &amp; "'!S7:S55") * INDIRECT("'" &amp; E14 &amp; "'!U7:U55")))</f>
        <v>205</v>
      </c>
      <c r="Z14" s="56">
        <f t="shared" ca="1" si="48"/>
        <v>0</v>
      </c>
      <c r="AA14" s="56">
        <f t="shared" ca="1" si="49"/>
        <v>0</v>
      </c>
      <c r="AB14" s="56">
        <f t="shared" ca="1" si="50"/>
        <v>0</v>
      </c>
      <c r="AC14">
        <f t="shared" ca="1" si="51"/>
        <v>0</v>
      </c>
      <c r="AD14" s="56" cm="1">
        <f t="array" aca="1" ref="AD14" ca="1">SUMPRODUCT((ISNUMBER(SEARCH("Deadlift", INDIRECT("'" &amp; E14 &amp; "'!B7:B55")))) * (INDIRECT("'" &amp; E14 &amp; "'!R7:R55") * INDIRECT("'" &amp; E14 &amp; "'!T7:T55")))</f>
        <v>0</v>
      </c>
      <c r="AE14" s="56" cm="1">
        <f t="array" aca="1" ref="AE14" ca="1">SUMPRODUCT((ISNUMBER(SEARCH("Deadlift", INDIRECT("'" &amp; E14 &amp; "'!B7:B55")))) * (INDIRECT("'" &amp; E14 &amp; "'!S7:S55") * INDIRECT("'" &amp; E14 &amp; "'!U7:U55")))</f>
        <v>0</v>
      </c>
      <c r="AF14" cm="1">
        <f t="array" aca="1" ref="AF14" ca="1">INDIRECT("'" &amp; E14 &amp; "'!A2")</f>
        <v>0</v>
      </c>
      <c r="AG14" cm="1">
        <f t="array" aca="1" ref="AG14" ca="1">INDIRECT("'" &amp; E14 &amp; "'!A5")</f>
        <v>0</v>
      </c>
      <c r="AH14" s="4"/>
      <c r="AJ14" s="4"/>
    </row>
    <row r="15" spans="1:40" x14ac:dyDescent="0.2">
      <c r="A15" t="str">
        <v>[TABLEUR FORCE Sarah G V4.xlsm]02062026</v>
      </c>
      <c r="B15" s="50" t="str">
        <f t="shared" si="0"/>
        <v>[TABLEUR FORCE Sarah G V4.xlsm]02062026!A3</v>
      </c>
      <c r="C15" s="1" t="str">
        <f t="shared" ref="C15:C74" si="52">MID(B15,32,8)</f>
        <v>02062026</v>
      </c>
      <c r="E15" s="57" t="str">
        <f t="shared" si="14"/>
        <v>02062026</v>
      </c>
      <c r="F15" s="55" cm="1">
        <f t="array" aca="1" ref="F15" ca="1">INDIRECT("'" &amp; E15 &amp; "'!C1")</f>
        <v>46175</v>
      </c>
      <c r="G15" s="3" cm="1">
        <f t="array" aca="1" ref="G15" ca="1">AVERAGE(IF(INDIRECT("'" &amp; E15 &amp; "'!Q7:Q55")&lt;&gt;0, INDIRECT("'" &amp; E15 &amp; "'!Q7:Q55")))</f>
        <v>6</v>
      </c>
      <c r="H15" s="3" cm="1">
        <f t="array" aca="1" ref="H15" ca="1">AVERAGE(IF(INDIRECT("'" &amp; E15 &amp; "'!P7:P55")&lt;&gt;0, INDIRECT("'" &amp; E15 &amp; "'!P7:P55")))</f>
        <v>5.6875</v>
      </c>
      <c r="I15" s="3" cm="1">
        <f t="array" aca="1" ref="I15" ca="1">AVERAGE(SUMPRODUCT((INDIRECT("'" &amp; E15 &amp; "'!K7:K55") + INDIRECT("'" &amp; E15 &amp; "'!L7:L55") + INDIRECT("'" &amp; E15 &amp; "'!M7:M55") + INDIRECT("'" &amp; E15 &amp; "'!N7:N55")) * INDIRECT("'" &amp; E15 &amp; "'!S7:S55") * INDIRECT("'" &amp; E15 &amp; "'!U7:U55") * INDIRECT("'" &amp; E15 &amp; "'!Q7:Q55")))</f>
        <v>0</v>
      </c>
      <c r="J15" s="3" cm="1">
        <f t="array" aca="1" ref="J15" ca="1">AVERAGE(SUMPRODUCT((INDIRECT("'" &amp; E15 &amp; "'!K7:K55") + INDIRECT("'" &amp; E15 &amp; "'!L7:L55") + INDIRECT("'" &amp; E15 &amp; "'!M7:M55") + INDIRECT("'" &amp; E15 &amp; "'!N7:N55")) * INDIRECT("'" &amp; E15 &amp; "'!R7:R55") * INDIRECT("'" &amp; E15 &amp; "'!T7:T55") * INDIRECT("'" &amp; E15 &amp; "'!P7:P55")))</f>
        <v>75766</v>
      </c>
      <c r="K15" s="3" cm="1">
        <f t="array" aca="1" ref="K15" ca="1">SUMPRODUCT(INDIRECT("'" &amp; E15 &amp; "'!S7:S55") * INDIRECT("'" &amp; E15 &amp; "'!U7:U55"))</f>
        <v>2425</v>
      </c>
      <c r="L15" s="56" cm="1">
        <f t="array" aca="1" ref="L15" ca="1">INDIRECT("'" &amp; E15 &amp; "'!C2")</f>
        <v>12</v>
      </c>
      <c r="M15" s="56" cm="1">
        <f t="array" aca="1" ref="M15" ca="1">SUMPRODUCT(INDIRECT("'" &amp; E15 &amp; "'!R7:R55") * INDIRECT("'" &amp; E15 &amp; "'!T7:T55"))</f>
        <v>6556</v>
      </c>
      <c r="N15" s="56">
        <f t="shared" ca="1" si="40"/>
        <v>0</v>
      </c>
      <c r="O15" s="56">
        <f t="shared" ca="1" si="41"/>
        <v>0</v>
      </c>
      <c r="P15" s="56">
        <f t="shared" ca="1" si="42"/>
        <v>0</v>
      </c>
      <c r="Q15" s="56">
        <f t="shared" ca="1" si="43"/>
        <v>0</v>
      </c>
      <c r="R15" s="56" cm="1">
        <f t="array" aca="1" ref="R15" ca="1">SUMPRODUCT((ISNUMBER(SEARCH("Squat", INDIRECT("'" &amp; E15 &amp; "'!B7:B55")))) * (INDIRECT("'" &amp; E15 &amp; "'!R7:R55") * INDIRECT("'" &amp; E15 &amp; "'!T7:T55")))</f>
        <v>0</v>
      </c>
      <c r="S15" cm="1">
        <f t="array" aca="1" ref="S15" ca="1">SUMPRODUCT((ISNUMBER(SEARCH("Squat", INDIRECT("'" &amp; E15 &amp; "'!B7:B55")))) * (INDIRECT("'" &amp; E15 &amp; "'!S7:S55") * INDIRECT("'" &amp; E15 &amp; "'!U7:U55")))</f>
        <v>0</v>
      </c>
      <c r="T15" s="56">
        <f t="shared" ca="1" si="44"/>
        <v>6</v>
      </c>
      <c r="U15" s="56">
        <f t="shared" ca="1" si="45"/>
        <v>18</v>
      </c>
      <c r="V15" s="56">
        <f t="shared" ca="1" si="46"/>
        <v>32</v>
      </c>
      <c r="W15" s="56">
        <f t="shared" ca="1" si="47"/>
        <v>0</v>
      </c>
      <c r="X15" s="56" cm="1">
        <f t="array" aca="1" ref="X15" ca="1">SUMPRODUCT((ISNUMBER(SEARCH("Bench", INDIRECT("'" &amp; E15 &amp; "'!B7:B55")))) * (INDIRECT("'" &amp; E15 &amp; "'!R7:R55") * INDIRECT("'" &amp; E15 &amp; "'!T7:T55")))</f>
        <v>975</v>
      </c>
      <c r="Y15" s="56" cm="1">
        <f t="array" aca="1" ref="Y15" ca="1">SUMPRODUCT((ISNUMBER(SEARCH("Bench", INDIRECT("'" &amp; E15 &amp; "'!B7:B55")))) * (INDIRECT("'" &amp; E15 &amp; "'!S7:S55") * INDIRECT("'" &amp; E15 &amp; "'!U7:U55")))</f>
        <v>975</v>
      </c>
      <c r="Z15" s="56">
        <f t="shared" ca="1" si="48"/>
        <v>5</v>
      </c>
      <c r="AA15" s="56">
        <f t="shared" ca="1" si="49"/>
        <v>18</v>
      </c>
      <c r="AB15" s="56">
        <f t="shared" ca="1" si="50"/>
        <v>26.5</v>
      </c>
      <c r="AC15">
        <f t="shared" ca="1" si="51"/>
        <v>0</v>
      </c>
      <c r="AD15" s="56" cm="1">
        <f t="array" aca="1" ref="AD15" ca="1">SUMPRODUCT((ISNUMBER(SEARCH("Deadlift", INDIRECT("'" &amp; E15 &amp; "'!B7:B55")))) * (INDIRECT("'" &amp; E15 &amp; "'!R7:R55") * INDIRECT("'" &amp; E15 &amp; "'!T7:T55")))</f>
        <v>1450</v>
      </c>
      <c r="AE15" s="56" cm="1">
        <f t="array" aca="1" ref="AE15" ca="1">SUMPRODUCT((ISNUMBER(SEARCH("Deadlift", INDIRECT("'" &amp; E15 &amp; "'!B7:B55")))) * (INDIRECT("'" &amp; E15 &amp; "'!S7:S55") * INDIRECT("'" &amp; E15 &amp; "'!U7:U55")))</f>
        <v>1450</v>
      </c>
      <c r="AF15" cm="1">
        <f t="array" aca="1" ref="AF15" ca="1">INDIRECT("'" &amp; E15 &amp; "'!A2")</f>
        <v>0</v>
      </c>
      <c r="AG15" cm="1">
        <f t="array" aca="1" ref="AG15" ca="1">INDIRECT("'" &amp; E15 &amp; "'!A5")</f>
        <v>0</v>
      </c>
      <c r="AH15" s="4"/>
      <c r="AJ15" s="4"/>
    </row>
    <row r="16" spans="1:40" x14ac:dyDescent="0.2">
      <c r="A16" t="str">
        <v>[TABLEUR FORCE Sarah G V4.xlsm]03062026</v>
      </c>
      <c r="B16" s="50" t="str">
        <f t="shared" si="0"/>
        <v>[TABLEUR FORCE Sarah G V4.xlsm]03062026!A3</v>
      </c>
      <c r="C16" s="1" t="str">
        <f t="shared" si="52"/>
        <v>03062026</v>
      </c>
      <c r="E16" s="57" t="str">
        <f t="shared" si="14"/>
        <v>03062026</v>
      </c>
      <c r="F16" s="55" cm="1">
        <f t="array" aca="1" ref="F16" ca="1">INDIRECT("'" &amp; E16 &amp; "'!C1")</f>
        <v>46176</v>
      </c>
      <c r="G16" s="3" cm="1">
        <f t="array" aca="1" ref="G16" ca="1">AVERAGE(IF(INDIRECT("'" &amp; E16 &amp; "'!Q7:Q55")&lt;&gt;0, INDIRECT("'" &amp; E16 &amp; "'!Q7:Q55")))</f>
        <v>6.15</v>
      </c>
      <c r="H16" s="3" cm="1">
        <f t="array" aca="1" ref="H16" ca="1">AVERAGE(IF(INDIRECT("'" &amp; E16 &amp; "'!P7:P55")&lt;&gt;0, INDIRECT("'" &amp; E16 &amp; "'!P7:P55")))</f>
        <v>5.7941176470588234</v>
      </c>
      <c r="I16" s="3" cm="1">
        <f t="array" aca="1" ref="I16" ca="1">AVERAGE(SUMPRODUCT((INDIRECT("'" &amp; E16 &amp; "'!K7:K55") + INDIRECT("'" &amp; E16 &amp; "'!L7:L55") + INDIRECT("'" &amp; E16 &amp; "'!M7:M55") + INDIRECT("'" &amp; E16 &amp; "'!N7:N55")) * INDIRECT("'" &amp; E16 &amp; "'!S7:S55") * INDIRECT("'" &amp; E16 &amp; "'!U7:U55") * INDIRECT("'" &amp; E16 &amp; "'!Q7:Q55")))</f>
        <v>0</v>
      </c>
      <c r="J16" s="3" cm="1">
        <f t="array" aca="1" ref="J16" ca="1">AVERAGE(SUMPRODUCT((INDIRECT("'" &amp; E16 &amp; "'!K7:K55") + INDIRECT("'" &amp; E16 &amp; "'!L7:L55") + INDIRECT("'" &amp; E16 &amp; "'!M7:M55") + INDIRECT("'" &amp; E16 &amp; "'!N7:N55")) * INDIRECT("'" &amp; E16 &amp; "'!R7:R55") * INDIRECT("'" &amp; E16 &amp; "'!T7:T55") * INDIRECT("'" &amp; E16 &amp; "'!P7:P55")))</f>
        <v>38610</v>
      </c>
      <c r="K16" s="3" cm="1">
        <f t="array" aca="1" ref="K16" ca="1">SUMPRODUCT(INDIRECT("'" &amp; E16 &amp; "'!S7:S55") * INDIRECT("'" &amp; E16 &amp; "'!U7:U55"))</f>
        <v>2005</v>
      </c>
      <c r="L16" s="56" cm="1">
        <f t="array" aca="1" ref="L16" ca="1">INDIRECT("'" &amp; E16 &amp; "'!C2")</f>
        <v>12</v>
      </c>
      <c r="M16" s="56" cm="1">
        <f t="array" aca="1" ref="M16" ca="1">SUMPRODUCT(INDIRECT("'" &amp; E16 &amp; "'!R7:R55") * INDIRECT("'" &amp; E16 &amp; "'!T7:T55"))</f>
        <v>3409</v>
      </c>
      <c r="N16" s="56">
        <f t="shared" ca="1" si="40"/>
        <v>0</v>
      </c>
      <c r="O16" s="56">
        <f t="shared" ca="1" si="41"/>
        <v>0</v>
      </c>
      <c r="P16" s="56">
        <f t="shared" ca="1" si="42"/>
        <v>0</v>
      </c>
      <c r="Q16" s="56">
        <f t="shared" ca="1" si="43"/>
        <v>0</v>
      </c>
      <c r="R16" s="56" cm="1">
        <f t="array" aca="1" ref="R16" ca="1">SUMPRODUCT((ISNUMBER(SEARCH("Squat", INDIRECT("'" &amp; E16 &amp; "'!B7:B55")))) * (INDIRECT("'" &amp; E16 &amp; "'!R7:R55") * INDIRECT("'" &amp; E16 &amp; "'!T7:T55")))</f>
        <v>0</v>
      </c>
      <c r="S16" cm="1">
        <f t="array" aca="1" ref="S16" ca="1">SUMPRODUCT((ISNUMBER(SEARCH("Squat", INDIRECT("'" &amp; E16 &amp; "'!B7:B55")))) * (INDIRECT("'" &amp; E16 &amp; "'!S7:S55") * INDIRECT("'" &amp; E16 &amp; "'!U7:U55")))</f>
        <v>0</v>
      </c>
      <c r="T16" s="56">
        <f t="shared" ca="1" si="44"/>
        <v>0</v>
      </c>
      <c r="U16" s="56">
        <f t="shared" ca="1" si="45"/>
        <v>0</v>
      </c>
      <c r="V16" s="56">
        <f t="shared" ca="1" si="46"/>
        <v>0</v>
      </c>
      <c r="W16" s="56">
        <f t="shared" ca="1" si="47"/>
        <v>0</v>
      </c>
      <c r="X16" s="56" cm="1">
        <f t="array" aca="1" ref="X16" ca="1">SUMPRODUCT((ISNUMBER(SEARCH("Bench", INDIRECT("'" &amp; E16 &amp; "'!B7:B55")))) * (INDIRECT("'" &amp; E16 &amp; "'!R7:R55") * INDIRECT("'" &amp; E16 &amp; "'!T7:T55")))</f>
        <v>0</v>
      </c>
      <c r="Y16" s="56" cm="1">
        <f t="array" aca="1" ref="Y16" ca="1">SUMPRODUCT((ISNUMBER(SEARCH("Bench", INDIRECT("'" &amp; E16 &amp; "'!B7:B55")))) * (INDIRECT("'" &amp; E16 &amp; "'!S7:S55") * INDIRECT("'" &amp; E16 &amp; "'!U7:U55")))</f>
        <v>0</v>
      </c>
      <c r="Z16" s="56">
        <f t="shared" ca="1" si="48"/>
        <v>7</v>
      </c>
      <c r="AA16" s="56">
        <f t="shared" ca="1" si="49"/>
        <v>21</v>
      </c>
      <c r="AB16" s="56">
        <f t="shared" ca="1" si="50"/>
        <v>37</v>
      </c>
      <c r="AC16">
        <f t="shared" ca="1" si="51"/>
        <v>0</v>
      </c>
      <c r="AD16" s="56" cm="1">
        <f t="array" aca="1" ref="AD16" ca="1">SUMPRODUCT((ISNUMBER(SEARCH("Deadlift", INDIRECT("'" &amp; E16 &amp; "'!B7:B55")))) * (INDIRECT("'" &amp; E16 &amp; "'!R7:R55") * INDIRECT("'" &amp; E16 &amp; "'!T7:T55")))</f>
        <v>2005</v>
      </c>
      <c r="AE16" s="56" cm="1">
        <f t="array" aca="1" ref="AE16" ca="1">SUMPRODUCT((ISNUMBER(SEARCH("Deadlift", INDIRECT("'" &amp; E16 &amp; "'!B7:B55")))) * (INDIRECT("'" &amp; E16 &amp; "'!S7:S55") * INDIRECT("'" &amp; E16 &amp; "'!U7:U55")))</f>
        <v>2005</v>
      </c>
      <c r="AF16" cm="1">
        <f t="array" aca="1" ref="AF16" ca="1">INDIRECT("'" &amp; E16 &amp; "'!A2")</f>
        <v>0</v>
      </c>
      <c r="AG16" cm="1">
        <f t="array" aca="1" ref="AG16" ca="1">INDIRECT("'" &amp; E16 &amp; "'!A5")</f>
        <v>0</v>
      </c>
      <c r="AH16" s="4"/>
      <c r="AJ16" s="4"/>
    </row>
    <row r="17" spans="1:36" x14ac:dyDescent="0.2">
      <c r="A17" t="str">
        <v>[TABLEUR FORCE Sarah G V4.xlsm]05062026</v>
      </c>
      <c r="B17" s="50" t="str">
        <f t="shared" si="0"/>
        <v>[TABLEUR FORCE Sarah G V4.xlsm]05062026!A3</v>
      </c>
      <c r="C17" s="1" t="str">
        <f t="shared" si="52"/>
        <v>05062026</v>
      </c>
      <c r="E17" s="57" t="str">
        <f t="shared" si="14"/>
        <v>05062026</v>
      </c>
      <c r="F17" s="55" cm="1">
        <f t="array" aca="1" ref="F17" ca="1">INDIRECT("'" &amp; E17 &amp; "'!C1")</f>
        <v>46178</v>
      </c>
      <c r="G17" s="3" cm="1">
        <f t="array" aca="1" ref="G17" ca="1">AVERAGE(IF(INDIRECT("'" &amp; E17 &amp; "'!Q7:Q55")&lt;&gt;0, INDIRECT("'" &amp; E17 &amp; "'!Q7:Q55")))</f>
        <v>6.0714285714285712</v>
      </c>
      <c r="H17" s="3" cm="1">
        <f t="array" aca="1" ref="H17" ca="1">AVERAGE(IF(INDIRECT("'" &amp; E17 &amp; "'!P7:P55")&lt;&gt;0, INDIRECT("'" &amp; E17 &amp; "'!P7:P55")))</f>
        <v>5.617647058823529</v>
      </c>
      <c r="I17" s="3" cm="1">
        <f t="array" aca="1" ref="I17" ca="1">AVERAGE(SUMPRODUCT((INDIRECT("'" &amp; E17 &amp; "'!K7:K55") + INDIRECT("'" &amp; E17 &amp; "'!L7:L55") + INDIRECT("'" &amp; E17 &amp; "'!M7:M55") + INDIRECT("'" &amp; E17 &amp; "'!N7:N55")) * INDIRECT("'" &amp; E17 &amp; "'!S7:S55") * INDIRECT("'" &amp; E17 &amp; "'!U7:U55") * INDIRECT("'" &amp; E17 &amp; "'!Q7:Q55")))</f>
        <v>0</v>
      </c>
      <c r="J17" s="3" cm="1">
        <f t="array" aca="1" ref="J17" ca="1">AVERAGE(SUMPRODUCT((INDIRECT("'" &amp; E17 &amp; "'!K7:K55") + INDIRECT("'" &amp; E17 &amp; "'!L7:L55") + INDIRECT("'" &amp; E17 &amp; "'!M7:M55") + INDIRECT("'" &amp; E17 &amp; "'!N7:N55")) * INDIRECT("'" &amp; E17 &amp; "'!R7:R55") * INDIRECT("'" &amp; E17 &amp; "'!T7:T55") * INDIRECT("'" &amp; E17 &amp; "'!P7:P55")))</f>
        <v>49940</v>
      </c>
      <c r="K17" s="3" cm="1">
        <f t="array" aca="1" ref="K17" ca="1">SUMPRODUCT(INDIRECT("'" &amp; E17 &amp; "'!S7:S55") * INDIRECT("'" &amp; E17 &amp; "'!U7:U55"))</f>
        <v>1875</v>
      </c>
      <c r="L17" s="56" cm="1">
        <f t="array" aca="1" ref="L17" ca="1">INDIRECT("'" &amp; E17 &amp; "'!C2")</f>
        <v>12</v>
      </c>
      <c r="M17" s="56" cm="1">
        <f t="array" aca="1" ref="M17" ca="1">SUMPRODUCT(INDIRECT("'" &amp; E17 &amp; "'!R7:R55") * INDIRECT("'" &amp; E17 &amp; "'!T7:T55"))</f>
        <v>2695</v>
      </c>
      <c r="N17" s="56">
        <f t="shared" ca="1" si="40"/>
        <v>5</v>
      </c>
      <c r="O17" s="56">
        <f t="shared" ca="1" si="41"/>
        <v>15</v>
      </c>
      <c r="P17" s="56">
        <f t="shared" ca="1" si="42"/>
        <v>26</v>
      </c>
      <c r="Q17" s="56">
        <f t="shared" ca="1" si="43"/>
        <v>0</v>
      </c>
      <c r="R17" s="56" cm="1">
        <f t="array" aca="1" ref="R17" ca="1">SUMPRODUCT((ISNUMBER(SEARCH("Squat", INDIRECT("'" &amp; E17 &amp; "'!B7:B55")))) * (INDIRECT("'" &amp; E17 &amp; "'!R7:R55") * INDIRECT("'" &amp; E17 &amp; "'!T7:T55")))</f>
        <v>1320</v>
      </c>
      <c r="S17" cm="1">
        <f t="array" aca="1" ref="S17" ca="1">SUMPRODUCT((ISNUMBER(SEARCH("Squat", INDIRECT("'" &amp; E17 &amp; "'!B7:B55")))) * (INDIRECT("'" &amp; E17 &amp; "'!S7:S55") * INDIRECT("'" &amp; E17 &amp; "'!U7:U55")))</f>
        <v>1320</v>
      </c>
      <c r="T17" s="56">
        <f t="shared" ca="1" si="44"/>
        <v>6</v>
      </c>
      <c r="U17" s="56">
        <f t="shared" ca="1" si="45"/>
        <v>18</v>
      </c>
      <c r="V17" s="56">
        <f t="shared" ca="1" si="46"/>
        <v>33.5</v>
      </c>
      <c r="W17" s="56">
        <f t="shared" ca="1" si="47"/>
        <v>6.5</v>
      </c>
      <c r="X17" s="56" cm="1">
        <f t="array" aca="1" ref="X17" ca="1">SUMPRODUCT((ISNUMBER(SEARCH("Bench", INDIRECT("'" &amp; E17 &amp; "'!B7:B55")))) * (INDIRECT("'" &amp; E17 &amp; "'!R7:R55") * INDIRECT("'" &amp; E17 &amp; "'!T7:T55")))</f>
        <v>555</v>
      </c>
      <c r="Y17" s="56" cm="1">
        <f t="array" aca="1" ref="Y17" ca="1">SUMPRODUCT((ISNUMBER(SEARCH("Bench", INDIRECT("'" &amp; E17 &amp; "'!B7:B55")))) * (INDIRECT("'" &amp; E17 &amp; "'!S7:S55") * INDIRECT("'" &amp; E17 &amp; "'!U7:U55")))</f>
        <v>555</v>
      </c>
      <c r="Z17" s="56">
        <f t="shared" ca="1" si="48"/>
        <v>0</v>
      </c>
      <c r="AA17" s="56">
        <f t="shared" ca="1" si="49"/>
        <v>0</v>
      </c>
      <c r="AB17" s="56">
        <f t="shared" ca="1" si="50"/>
        <v>0</v>
      </c>
      <c r="AC17">
        <f t="shared" ca="1" si="51"/>
        <v>0</v>
      </c>
      <c r="AD17" s="56" cm="1">
        <f t="array" aca="1" ref="AD17" ca="1">SUMPRODUCT((ISNUMBER(SEARCH("Deadlift", INDIRECT("'" &amp; E17 &amp; "'!B7:B55")))) * (INDIRECT("'" &amp; E17 &amp; "'!R7:R55") * INDIRECT("'" &amp; E17 &amp; "'!T7:T55")))</f>
        <v>0</v>
      </c>
      <c r="AE17" s="56" cm="1">
        <f t="array" aca="1" ref="AE17" ca="1">SUMPRODUCT((ISNUMBER(SEARCH("Deadlift", INDIRECT("'" &amp; E17 &amp; "'!B7:B55")))) * (INDIRECT("'" &amp; E17 &amp; "'!S7:S55") * INDIRECT("'" &amp; E17 &amp; "'!U7:U55")))</f>
        <v>0</v>
      </c>
      <c r="AF17" cm="1">
        <f t="array" aca="1" ref="AF17" ca="1">INDIRECT("'" &amp; E17 &amp; "'!A2")</f>
        <v>0</v>
      </c>
      <c r="AG17" cm="1">
        <f t="array" aca="1" ref="AG17" ca="1">INDIRECT("'" &amp; E17 &amp; "'!A5")</f>
        <v>0</v>
      </c>
      <c r="AH17" s="4"/>
      <c r="AJ17" s="4"/>
    </row>
    <row r="18" spans="1:36" x14ac:dyDescent="0.2">
      <c r="A18" t="str">
        <v>[TABLEUR FORCE Sarah G V4.xlsm]08062026</v>
      </c>
      <c r="B18" s="50" t="str">
        <f t="shared" si="0"/>
        <v>[TABLEUR FORCE Sarah G V4.xlsm]08062026!A3</v>
      </c>
      <c r="C18" s="1" t="str">
        <f t="shared" si="52"/>
        <v>08062026</v>
      </c>
      <c r="E18" s="57" t="str">
        <f t="shared" si="14"/>
        <v>08062026</v>
      </c>
      <c r="F18" s="55" cm="1">
        <f t="array" aca="1" ref="F18" ca="1">INDIRECT("'" &amp; E18 &amp; "'!C1")</f>
        <v>46181</v>
      </c>
      <c r="G18" s="3" cm="1">
        <f t="array" aca="1" ref="G18" ca="1">AVERAGE(IF(INDIRECT("'" &amp; E18 &amp; "'!Q7:Q55")&lt;&gt;0, INDIRECT("'" &amp; E18 &amp; "'!Q7:Q55")))</f>
        <v>7.1818181818181817</v>
      </c>
      <c r="H18" s="3" cm="1">
        <f t="array" aca="1" ref="H18" ca="1">AVERAGE(IF(INDIRECT("'" &amp; E18 &amp; "'!P7:P55")&lt;&gt;0, INDIRECT("'" &amp; E18 &amp; "'!P7:P55")))</f>
        <v>6.6086956521739131</v>
      </c>
      <c r="I18" s="3" cm="1">
        <f t="array" aca="1" ref="I18" ca="1">AVERAGE(SUMPRODUCT((INDIRECT("'" &amp; E18 &amp; "'!K7:K55") + INDIRECT("'" &amp; E18 &amp; "'!L7:L55") + INDIRECT("'" &amp; E18 &amp; "'!M7:M55") + INDIRECT("'" &amp; E18 &amp; "'!N7:N55")) * INDIRECT("'" &amp; E18 &amp; "'!S7:S55") * INDIRECT("'" &amp; E18 &amp; "'!U7:U55") * INDIRECT("'" &amp; E18 &amp; "'!Q7:Q55")))</f>
        <v>0</v>
      </c>
      <c r="J18" s="3" cm="1">
        <f t="array" aca="1" ref="J18" ca="1">AVERAGE(SUMPRODUCT((INDIRECT("'" &amp; E18 &amp; "'!K7:K55") + INDIRECT("'" &amp; E18 &amp; "'!L7:L55") + INDIRECT("'" &amp; E18 &amp; "'!M7:M55") + INDIRECT("'" &amp; E18 &amp; "'!N7:N55")) * INDIRECT("'" &amp; E18 &amp; "'!R7:R55") * INDIRECT("'" &amp; E18 &amp; "'!T7:T55") * INDIRECT("'" &amp; E18 &amp; "'!P7:P55")))</f>
        <v>109032</v>
      </c>
      <c r="K18" s="3" cm="1">
        <f t="array" aca="1" ref="K18" ca="1">SUMPRODUCT(INDIRECT("'" &amp; E18 &amp; "'!S7:S55") * INDIRECT("'" &amp; E18 &amp; "'!U7:U55"))</f>
        <v>2470</v>
      </c>
      <c r="L18" s="56" cm="1">
        <f t="array" aca="1" ref="L18" ca="1">INDIRECT("'" &amp; E18 &amp; "'!C2")</f>
        <v>12</v>
      </c>
      <c r="M18" s="56" cm="1">
        <f t="array" aca="1" ref="M18" ca="1">SUMPRODUCT(INDIRECT("'" &amp; E18 &amp; "'!R7:R55") * INDIRECT("'" &amp; E18 &amp; "'!T7:T55"))</f>
        <v>7940</v>
      </c>
      <c r="N18" s="56">
        <f t="shared" ca="1" si="40"/>
        <v>8</v>
      </c>
      <c r="O18" s="56">
        <f t="shared" ca="1" si="41"/>
        <v>22</v>
      </c>
      <c r="P18" s="56">
        <f t="shared" ca="1" si="42"/>
        <v>50</v>
      </c>
      <c r="Q18" s="56">
        <f t="shared" ca="1" si="43"/>
        <v>0</v>
      </c>
      <c r="R18" s="56" cm="1">
        <f t="array" aca="1" ref="R18" ca="1">SUMPRODUCT((ISNUMBER(SEARCH("Squat", INDIRECT("'" &amp; E18 &amp; "'!B7:B55")))) * (INDIRECT("'" &amp; E18 &amp; "'!R7:R55") * INDIRECT("'" &amp; E18 &amp; "'!T7:T55")))</f>
        <v>2250</v>
      </c>
      <c r="S18" cm="1">
        <f t="array" aca="1" ref="S18" ca="1">SUMPRODUCT((ISNUMBER(SEARCH("Squat", INDIRECT("'" &amp; E18 &amp; "'!B7:B55")))) * (INDIRECT("'" &amp; E18 &amp; "'!S7:S55") * INDIRECT("'" &amp; E18 &amp; "'!U7:U55")))</f>
        <v>2250</v>
      </c>
      <c r="T18" s="56">
        <f t="shared" ca="1" si="44"/>
        <v>4</v>
      </c>
      <c r="U18" s="56">
        <f t="shared" ca="1" si="45"/>
        <v>4</v>
      </c>
      <c r="V18" s="56">
        <f t="shared" ca="1" si="46"/>
        <v>23</v>
      </c>
      <c r="W18" s="56">
        <f t="shared" ca="1" si="47"/>
        <v>0</v>
      </c>
      <c r="X18" s="56" cm="1">
        <f t="array" aca="1" ref="X18" ca="1">SUMPRODUCT((ISNUMBER(SEARCH("Bench", INDIRECT("'" &amp; E18 &amp; "'!B7:B55")))) * (INDIRECT("'" &amp; E18 &amp; "'!R7:R55") * INDIRECT("'" &amp; E18 &amp; "'!T7:T55")))</f>
        <v>220</v>
      </c>
      <c r="Y18" s="56" cm="1">
        <f t="array" aca="1" ref="Y18" ca="1">SUMPRODUCT((ISNUMBER(SEARCH("Bench", INDIRECT("'" &amp; E18 &amp; "'!B7:B55")))) * (INDIRECT("'" &amp; E18 &amp; "'!S7:S55") * INDIRECT("'" &amp; E18 &amp; "'!U7:U55")))</f>
        <v>220</v>
      </c>
      <c r="Z18" s="56">
        <f t="shared" ca="1" si="48"/>
        <v>0</v>
      </c>
      <c r="AA18" s="56">
        <f t="shared" ca="1" si="49"/>
        <v>0</v>
      </c>
      <c r="AB18" s="56">
        <f t="shared" ca="1" si="50"/>
        <v>0</v>
      </c>
      <c r="AC18">
        <f t="shared" ca="1" si="51"/>
        <v>0</v>
      </c>
      <c r="AD18" s="56" cm="1">
        <f t="array" aca="1" ref="AD18" ca="1">SUMPRODUCT((ISNUMBER(SEARCH("Deadlift", INDIRECT("'" &amp; E18 &amp; "'!B7:B55")))) * (INDIRECT("'" &amp; E18 &amp; "'!R7:R55") * INDIRECT("'" &amp; E18 &amp; "'!T7:T55")))</f>
        <v>0</v>
      </c>
      <c r="AE18" s="56" cm="1">
        <f t="array" aca="1" ref="AE18" ca="1">SUMPRODUCT((ISNUMBER(SEARCH("Deadlift", INDIRECT("'" &amp; E18 &amp; "'!B7:B55")))) * (INDIRECT("'" &amp; E18 &amp; "'!S7:S55") * INDIRECT("'" &amp; E18 &amp; "'!U7:U55")))</f>
        <v>0</v>
      </c>
      <c r="AF18" cm="1">
        <f t="array" aca="1" ref="AF18" ca="1">INDIRECT("'" &amp; E18 &amp; "'!A2")</f>
        <v>0</v>
      </c>
      <c r="AG18" cm="1">
        <f t="array" aca="1" ref="AG18" ca="1">INDIRECT("'" &amp; E18 &amp; "'!A5")</f>
        <v>0</v>
      </c>
      <c r="AH18" s="4"/>
      <c r="AJ18" s="4"/>
    </row>
    <row r="19" spans="1:36" x14ac:dyDescent="0.2">
      <c r="A19" t="str">
        <v>[TABLEUR FORCE Sarah G V4.xlsm]09062026</v>
      </c>
      <c r="B19" s="50" t="str">
        <f t="shared" si="0"/>
        <v>[TABLEUR FORCE Sarah G V4.xlsm]09062026!A3</v>
      </c>
      <c r="C19" s="1" t="str">
        <f t="shared" si="52"/>
        <v>09062026</v>
      </c>
      <c r="E19" s="57" t="str">
        <f t="shared" si="14"/>
        <v>09062026</v>
      </c>
      <c r="F19" s="55" cm="1">
        <f t="array" aca="1" ref="F19" ca="1">INDIRECT("'" &amp; E19 &amp; "'!C1")</f>
        <v>46182</v>
      </c>
      <c r="G19" s="3" cm="1">
        <f t="array" aca="1" ref="G19" ca="1">AVERAGE(IF(INDIRECT("'" &amp; E19 &amp; "'!Q7:Q55")&lt;&gt;0, INDIRECT("'" &amp; E19 &amp; "'!Q7:Q55")))</f>
        <v>7</v>
      </c>
      <c r="H19" s="3" cm="1">
        <f t="array" aca="1" ref="H19" ca="1">AVERAGE(IF(INDIRECT("'" &amp; E19 &amp; "'!P7:P55")&lt;&gt;0, INDIRECT("'" &amp; E19 &amp; "'!P7:P55")))</f>
        <v>6.5625</v>
      </c>
      <c r="I19" s="3" cm="1">
        <f t="array" aca="1" ref="I19" ca="1">AVERAGE(SUMPRODUCT((INDIRECT("'" &amp; E19 &amp; "'!K7:K55") + INDIRECT("'" &amp; E19 &amp; "'!L7:L55") + INDIRECT("'" &amp; E19 &amp; "'!M7:M55") + INDIRECT("'" &amp; E19 &amp; "'!N7:N55")) * INDIRECT("'" &amp; E19 &amp; "'!S7:S55") * INDIRECT("'" &amp; E19 &amp; "'!U7:U55") * INDIRECT("'" &amp; E19 &amp; "'!Q7:Q55")))</f>
        <v>0</v>
      </c>
      <c r="J19" s="3" cm="1">
        <f t="array" aca="1" ref="J19" ca="1">AVERAGE(SUMPRODUCT((INDIRECT("'" &amp; E19 &amp; "'!K7:K55") + INDIRECT("'" &amp; E19 &amp; "'!L7:L55") + INDIRECT("'" &amp; E19 &amp; "'!M7:M55") + INDIRECT("'" &amp; E19 &amp; "'!N7:N55")) * INDIRECT("'" &amp; E19 &amp; "'!R7:R55") * INDIRECT("'" &amp; E19 &amp; "'!T7:T55") * INDIRECT("'" &amp; E19 &amp; "'!P7:P55")))</f>
        <v>53877</v>
      </c>
      <c r="K19" s="3" cm="1">
        <f t="array" aca="1" ref="K19" ca="1">SUMPRODUCT(INDIRECT("'" &amp; E19 &amp; "'!S7:S55") * INDIRECT("'" &amp; E19 &amp; "'!U7:U55"))</f>
        <v>2800</v>
      </c>
      <c r="L19" s="56" cm="1">
        <f t="array" aca="1" ref="L19" ca="1">INDIRECT("'" &amp; E19 &amp; "'!C2")</f>
        <v>12</v>
      </c>
      <c r="M19" s="56" cm="1">
        <f t="array" aca="1" ref="M19" ca="1">SUMPRODUCT(INDIRECT("'" &amp; E19 &amp; "'!R7:R55") * INDIRECT("'" &amp; E19 &amp; "'!T7:T55"))</f>
        <v>4232</v>
      </c>
      <c r="N19" s="56">
        <f t="shared" ca="1" si="40"/>
        <v>0</v>
      </c>
      <c r="O19" s="56">
        <f t="shared" ca="1" si="41"/>
        <v>0</v>
      </c>
      <c r="P19" s="56">
        <f t="shared" ca="1" si="42"/>
        <v>0</v>
      </c>
      <c r="Q19" s="56">
        <f t="shared" ca="1" si="43"/>
        <v>0</v>
      </c>
      <c r="R19" s="56" cm="1">
        <f t="array" aca="1" ref="R19" ca="1">SUMPRODUCT((ISNUMBER(SEARCH("Squat", INDIRECT("'" &amp; E19 &amp; "'!B7:B55")))) * (INDIRECT("'" &amp; E19 &amp; "'!R7:R55") * INDIRECT("'" &amp; E19 &amp; "'!T7:T55")))</f>
        <v>0</v>
      </c>
      <c r="S19" cm="1">
        <f t="array" aca="1" ref="S19" ca="1">SUMPRODUCT((ISNUMBER(SEARCH("Squat", INDIRECT("'" &amp; E19 &amp; "'!B7:B55")))) * (INDIRECT("'" &amp; E19 &amp; "'!S7:S55") * INDIRECT("'" &amp; E19 &amp; "'!U7:U55")))</f>
        <v>0</v>
      </c>
      <c r="T19" s="56">
        <f t="shared" ca="1" si="44"/>
        <v>6</v>
      </c>
      <c r="U19" s="56">
        <f t="shared" ca="1" si="45"/>
        <v>18</v>
      </c>
      <c r="V19" s="56">
        <f t="shared" ca="1" si="46"/>
        <v>37</v>
      </c>
      <c r="W19" s="56">
        <f t="shared" ca="1" si="47"/>
        <v>0</v>
      </c>
      <c r="X19" s="56" cm="1">
        <f t="array" aca="1" ref="X19" ca="1">SUMPRODUCT((ISNUMBER(SEARCH("Bench", INDIRECT("'" &amp; E19 &amp; "'!B7:B55")))) * (INDIRECT("'" &amp; E19 &amp; "'!R7:R55") * INDIRECT("'" &amp; E19 &amp; "'!T7:T55")))</f>
        <v>1035</v>
      </c>
      <c r="Y19" s="56" cm="1">
        <f t="array" aca="1" ref="Y19" ca="1">SUMPRODUCT((ISNUMBER(SEARCH("Bench", INDIRECT("'" &amp; E19 &amp; "'!B7:B55")))) * (INDIRECT("'" &amp; E19 &amp; "'!S7:S55") * INDIRECT("'" &amp; E19 &amp; "'!U7:U55")))</f>
        <v>1035</v>
      </c>
      <c r="Z19" s="56">
        <f t="shared" ca="1" si="48"/>
        <v>5</v>
      </c>
      <c r="AA19" s="56">
        <f t="shared" ca="1" si="49"/>
        <v>18</v>
      </c>
      <c r="AB19" s="56">
        <f t="shared" ca="1" si="50"/>
        <v>29.5</v>
      </c>
      <c r="AC19">
        <f t="shared" ca="1" si="51"/>
        <v>0</v>
      </c>
      <c r="AD19" s="56" cm="1">
        <f t="array" aca="1" ref="AD19" ca="1">SUMPRODUCT((ISNUMBER(SEARCH("Deadlift", INDIRECT("'" &amp; E19 &amp; "'!B7:B55")))) * (INDIRECT("'" &amp; E19 &amp; "'!R7:R55") * INDIRECT("'" &amp; E19 &amp; "'!T7:T55")))</f>
        <v>1765</v>
      </c>
      <c r="AE19" s="56" cm="1">
        <f t="array" aca="1" ref="AE19" ca="1">SUMPRODUCT((ISNUMBER(SEARCH("Deadlift", INDIRECT("'" &amp; E19 &amp; "'!B7:B55")))) * (INDIRECT("'" &amp; E19 &amp; "'!S7:S55") * INDIRECT("'" &amp; E19 &amp; "'!U7:U55")))</f>
        <v>1765</v>
      </c>
      <c r="AF19" cm="1">
        <f t="array" aca="1" ref="AF19" ca="1">INDIRECT("'" &amp; E19 &amp; "'!A2")</f>
        <v>0</v>
      </c>
      <c r="AG19" cm="1">
        <f t="array" aca="1" ref="AG19" ca="1">INDIRECT("'" &amp; E19 &amp; "'!A5")</f>
        <v>0</v>
      </c>
      <c r="AH19" s="4"/>
      <c r="AJ19" s="4"/>
    </row>
    <row r="20" spans="1:36" x14ac:dyDescent="0.2">
      <c r="A20" t="str">
        <v>[TABLEUR FORCE Sarah G V4.xlsm]10062026</v>
      </c>
      <c r="B20" s="50" t="str">
        <f t="shared" si="0"/>
        <v>[TABLEUR FORCE Sarah G V4.xlsm]10062026!A3</v>
      </c>
      <c r="C20" s="1" t="str">
        <f t="shared" si="52"/>
        <v>10062026</v>
      </c>
      <c r="E20" s="57" t="str">
        <f t="shared" si="14"/>
        <v>10062026</v>
      </c>
      <c r="F20" s="55" cm="1">
        <f t="array" aca="1" ref="F20" ca="1">INDIRECT("'" &amp; E20 &amp; "'!C1")</f>
        <v>46183</v>
      </c>
      <c r="G20" s="3" cm="1">
        <f t="array" aca="1" ref="G20" ca="1">AVERAGE(IF(INDIRECT("'" &amp; E20 &amp; "'!Q7:Q55")&lt;&gt;0, INDIRECT("'" &amp; E20 &amp; "'!Q7:Q55")))</f>
        <v>6.8</v>
      </c>
      <c r="H20" s="3" cm="1">
        <f t="array" aca="1" ref="H20" ca="1">AVERAGE(IF(INDIRECT("'" &amp; E20 &amp; "'!P7:P55")&lt;&gt;0, INDIRECT("'" &amp; E20 &amp; "'!P7:P55")))</f>
        <v>6.4705882352941178</v>
      </c>
      <c r="I20" s="3" cm="1">
        <f t="array" aca="1" ref="I20" ca="1">AVERAGE(SUMPRODUCT((INDIRECT("'" &amp; E20 &amp; "'!K7:K55") + INDIRECT("'" &amp; E20 &amp; "'!L7:L55") + INDIRECT("'" &amp; E20 &amp; "'!M7:M55") + INDIRECT("'" &amp; E20 &amp; "'!N7:N55")) * INDIRECT("'" &amp; E20 &amp; "'!S7:S55") * INDIRECT("'" &amp; E20 &amp; "'!U7:U55") * INDIRECT("'" &amp; E20 &amp; "'!Q7:Q55")))</f>
        <v>0</v>
      </c>
      <c r="J20" s="3" cm="1">
        <f t="array" aca="1" ref="J20" ca="1">AVERAGE(SUMPRODUCT((INDIRECT("'" &amp; E20 &amp; "'!K7:K55") + INDIRECT("'" &amp; E20 &amp; "'!L7:L55") + INDIRECT("'" &amp; E20 &amp; "'!M7:M55") + INDIRECT("'" &amp; E20 &amp; "'!N7:N55")) * INDIRECT("'" &amp; E20 &amp; "'!R7:R55") * INDIRECT("'" &amp; E20 &amp; "'!T7:T55") * INDIRECT("'" &amp; E20 &amp; "'!P7:P55")))</f>
        <v>43264</v>
      </c>
      <c r="K20" s="3" cm="1">
        <f t="array" aca="1" ref="K20" ca="1">SUMPRODUCT(INDIRECT("'" &amp; E20 &amp; "'!S7:S55") * INDIRECT("'" &amp; E20 &amp; "'!U7:U55"))</f>
        <v>2200</v>
      </c>
      <c r="L20" s="56" cm="1">
        <f t="array" aca="1" ref="L20" ca="1">INDIRECT("'" &amp; E20 &amp; "'!C2")</f>
        <v>12</v>
      </c>
      <c r="M20" s="56" cm="1">
        <f t="array" aca="1" ref="M20" ca="1">SUMPRODUCT(INDIRECT("'" &amp; E20 &amp; "'!R7:R55") * INDIRECT("'" &amp; E20 &amp; "'!T7:T55"))</f>
        <v>3516</v>
      </c>
      <c r="N20" s="56">
        <f t="shared" ca="1" si="40"/>
        <v>0</v>
      </c>
      <c r="O20" s="56">
        <f t="shared" ca="1" si="41"/>
        <v>0</v>
      </c>
      <c r="P20" s="56">
        <f t="shared" ca="1" si="42"/>
        <v>0</v>
      </c>
      <c r="Q20" s="56">
        <f t="shared" ca="1" si="43"/>
        <v>0</v>
      </c>
      <c r="R20" s="56" cm="1">
        <f t="array" aca="1" ref="R20" ca="1">SUMPRODUCT((ISNUMBER(SEARCH("Squat", INDIRECT("'" &amp; E20 &amp; "'!B7:B55")))) * (INDIRECT("'" &amp; E20 &amp; "'!R7:R55") * INDIRECT("'" &amp; E20 &amp; "'!T7:T55")))</f>
        <v>0</v>
      </c>
      <c r="S20" cm="1">
        <f t="array" aca="1" ref="S20" ca="1">SUMPRODUCT((ISNUMBER(SEARCH("Squat", INDIRECT("'" &amp; E20 &amp; "'!B7:B55")))) * (INDIRECT("'" &amp; E20 &amp; "'!S7:S55") * INDIRECT("'" &amp; E20 &amp; "'!U7:U55")))</f>
        <v>0</v>
      </c>
      <c r="T20" s="56">
        <f t="shared" ca="1" si="44"/>
        <v>0</v>
      </c>
      <c r="U20" s="56">
        <f t="shared" ca="1" si="45"/>
        <v>0</v>
      </c>
      <c r="V20" s="56">
        <f t="shared" ca="1" si="46"/>
        <v>0</v>
      </c>
      <c r="W20" s="56">
        <f t="shared" ca="1" si="47"/>
        <v>0</v>
      </c>
      <c r="X20" s="56" cm="1">
        <f t="array" aca="1" ref="X20" ca="1">SUMPRODUCT((ISNUMBER(SEARCH("Bench", INDIRECT("'" &amp; E20 &amp; "'!B7:B55")))) * (INDIRECT("'" &amp; E20 &amp; "'!R7:R55") * INDIRECT("'" &amp; E20 &amp; "'!T7:T55")))</f>
        <v>0</v>
      </c>
      <c r="Y20" s="56" cm="1">
        <f t="array" aca="1" ref="Y20" ca="1">SUMPRODUCT((ISNUMBER(SEARCH("Bench", INDIRECT("'" &amp; E20 &amp; "'!B7:B55")))) * (INDIRECT("'" &amp; E20 &amp; "'!S7:S55") * INDIRECT("'" &amp; E20 &amp; "'!U7:U55")))</f>
        <v>0</v>
      </c>
      <c r="Z20" s="56">
        <f t="shared" ca="1" si="48"/>
        <v>7</v>
      </c>
      <c r="AA20" s="56">
        <f t="shared" ca="1" si="49"/>
        <v>21</v>
      </c>
      <c r="AB20" s="56">
        <f t="shared" ca="1" si="50"/>
        <v>42</v>
      </c>
      <c r="AC20">
        <f t="shared" ca="1" si="51"/>
        <v>0</v>
      </c>
      <c r="AD20" s="56" cm="1">
        <f t="array" aca="1" ref="AD20" ca="1">SUMPRODUCT((ISNUMBER(SEARCH("Deadlift", INDIRECT("'" &amp; E20 &amp; "'!B7:B55")))) * (INDIRECT("'" &amp; E20 &amp; "'!R7:R55") * INDIRECT("'" &amp; E20 &amp; "'!T7:T55")))</f>
        <v>2200</v>
      </c>
      <c r="AE20" s="56" cm="1">
        <f t="array" aca="1" ref="AE20" ca="1">SUMPRODUCT((ISNUMBER(SEARCH("Deadlift", INDIRECT("'" &amp; E20 &amp; "'!B7:B55")))) * (INDIRECT("'" &amp; E20 &amp; "'!S7:S55") * INDIRECT("'" &amp; E20 &amp; "'!U7:U55")))</f>
        <v>2200</v>
      </c>
      <c r="AF20" cm="1">
        <f t="array" aca="1" ref="AF20" ca="1">INDIRECT("'" &amp; E20 &amp; "'!A2")</f>
        <v>0</v>
      </c>
      <c r="AG20" cm="1">
        <f t="array" aca="1" ref="AG20" ca="1">INDIRECT("'" &amp; E20 &amp; "'!A5")</f>
        <v>0</v>
      </c>
      <c r="AH20" s="4"/>
      <c r="AJ20" s="4"/>
    </row>
    <row r="21" spans="1:36" x14ac:dyDescent="0.2">
      <c r="A21" t="str">
        <v>[TABLEUR FORCE Sarah G V4.xlsm]13062026</v>
      </c>
      <c r="B21" s="50" t="str">
        <f t="shared" si="0"/>
        <v>[TABLEUR FORCE Sarah G V4.xlsm]13062026!A3</v>
      </c>
      <c r="C21" s="1" t="str">
        <f t="shared" si="52"/>
        <v>13062026</v>
      </c>
      <c r="E21" s="57" t="str">
        <f t="shared" si="14"/>
        <v>13062026</v>
      </c>
      <c r="F21" s="55" cm="1">
        <f t="array" aca="1" ref="F21" ca="1">INDIRECT("'" &amp; E21 &amp; "'!C1")</f>
        <v>46186</v>
      </c>
      <c r="G21" s="3" cm="1">
        <f t="array" aca="1" ref="G21" ca="1">AVERAGE(IF(INDIRECT("'" &amp; E21 &amp; "'!Q7:Q55")&lt;&gt;0, INDIRECT("'" &amp; E21 &amp; "'!Q7:Q55")))</f>
        <v>7.0714285714285712</v>
      </c>
      <c r="H21" s="3" cm="1">
        <f t="array" aca="1" ref="H21" ca="1">AVERAGE(IF(INDIRECT("'" &amp; E21 &amp; "'!P7:P55")&lt;&gt;0, INDIRECT("'" &amp; E21 &amp; "'!P7:P55")))</f>
        <v>6.4411764705882355</v>
      </c>
      <c r="I21" s="3" cm="1">
        <f t="array" aca="1" ref="I21" ca="1">AVERAGE(SUMPRODUCT((INDIRECT("'" &amp; E21 &amp; "'!K7:K55") + INDIRECT("'" &amp; E21 &amp; "'!L7:L55") + INDIRECT("'" &amp; E21 &amp; "'!M7:M55") + INDIRECT("'" &amp; E21 &amp; "'!N7:N55")) * INDIRECT("'" &amp; E21 &amp; "'!S7:S55") * INDIRECT("'" &amp; E21 &amp; "'!U7:U55") * INDIRECT("'" &amp; E21 &amp; "'!Q7:Q55")))</f>
        <v>0</v>
      </c>
      <c r="J21" s="3" cm="1">
        <f t="array" aca="1" ref="J21" ca="1">AVERAGE(SUMPRODUCT((INDIRECT("'" &amp; E21 &amp; "'!K7:K55") + INDIRECT("'" &amp; E21 &amp; "'!L7:L55") + INDIRECT("'" &amp; E21 &amp; "'!M7:M55") + INDIRECT("'" &amp; E21 &amp; "'!N7:N55")) * INDIRECT("'" &amp; E21 &amp; "'!R7:R55") * INDIRECT("'" &amp; E21 &amp; "'!T7:T55") * INDIRECT("'" &amp; E21 &amp; "'!P7:P55")))</f>
        <v>66215</v>
      </c>
      <c r="K21" s="3" cm="1">
        <f t="array" aca="1" ref="K21" ca="1">SUMPRODUCT(INDIRECT("'" &amp; E21 &amp; "'!S7:S55") * INDIRECT("'" &amp; E21 &amp; "'!U7:U55"))</f>
        <v>2180</v>
      </c>
      <c r="L21" s="56" cm="1">
        <f t="array" aca="1" ref="L21" ca="1">INDIRECT("'" &amp; E21 &amp; "'!C2")</f>
        <v>12</v>
      </c>
      <c r="M21" s="56" cm="1">
        <f t="array" aca="1" ref="M21" ca="1">SUMPRODUCT(INDIRECT("'" &amp; E21 &amp; "'!R7:R55") * INDIRECT("'" &amp; E21 &amp; "'!T7:T55"))</f>
        <v>3140</v>
      </c>
      <c r="N21" s="56">
        <f t="shared" ref="N21:N25" ca="1" si="53">COUNTIF(INDIRECT("'" &amp; E21 &amp; "'!B:B"),"*Squat*")</f>
        <v>5</v>
      </c>
      <c r="O21" s="56">
        <f t="shared" ref="O21:O25" ca="1" si="54">SUMIF(INDIRECT("'" &amp; E21 &amp; "'!B:B"), "*Squat*", INDIRECT("'" &amp; E21 &amp; "'!C:C"))</f>
        <v>15</v>
      </c>
      <c r="P21" s="56">
        <f t="shared" ref="P21:P25" ca="1" si="55">SUMIF(INDIRECT("'" &amp; E21 &amp; "'!B:B"), "*Squat*", INDIRECT("'" &amp; E21 &amp; "'!P:P"))</f>
        <v>29.5</v>
      </c>
      <c r="Q21" s="56">
        <f t="shared" ref="Q21:Q25" ca="1" si="56">SUMIF(INDIRECT("'" &amp; E21 &amp; "'!B:B"), "*Squat*", INDIRECT("'" &amp; E21 &amp; "'!Q:Q"))</f>
        <v>0</v>
      </c>
      <c r="R21" s="56" cm="1">
        <f t="array" aca="1" ref="R21" ca="1">SUMPRODUCT((ISNUMBER(SEARCH("Squat", INDIRECT("'" &amp; E21 &amp; "'!B7:B55")))) * (INDIRECT("'" &amp; E21 &amp; "'!R7:R55") * INDIRECT("'" &amp; E21 &amp; "'!T7:T55")))</f>
        <v>1485</v>
      </c>
      <c r="S21" cm="1">
        <f t="array" aca="1" ref="S21" ca="1">SUMPRODUCT((ISNUMBER(SEARCH("Squat", INDIRECT("'" &amp; E21 &amp; "'!B7:B55")))) * (INDIRECT("'" &amp; E21 &amp; "'!S7:S55") * INDIRECT("'" &amp; E21 &amp; "'!U7:U55")))</f>
        <v>1485</v>
      </c>
      <c r="T21" s="56">
        <f t="shared" ref="T21:T25" ca="1" si="57">COUNTIF(INDIRECT("'" &amp; E21 &amp; "'!B:B"),"*Bench*")</f>
        <v>6</v>
      </c>
      <c r="U21" s="56">
        <f t="shared" ref="U21:U25" ca="1" si="58">SUMIF(INDIRECT("'" &amp; E21 &amp; "'!B:B"), "*Bench*", INDIRECT("'" &amp; E21 &amp; "'!C:C"))</f>
        <v>18</v>
      </c>
      <c r="V21" s="56">
        <f t="shared" ref="V21:V25" ca="1" si="59">SUMIF(INDIRECT("'" &amp; E21 &amp; "'!B:B"), "*Bench*", INDIRECT("'" &amp; E21 &amp; "'!P:P"))</f>
        <v>38</v>
      </c>
      <c r="W21" s="56">
        <f t="shared" ref="W21:W25" ca="1" si="60">SUMIF(INDIRECT("'" &amp; E21 &amp; "'!B:B"), "*Bench*", INDIRECT("'" &amp; E21 &amp; "'!Q:Q"))</f>
        <v>7.5</v>
      </c>
      <c r="X21" s="56" cm="1">
        <f t="array" aca="1" ref="X21" ca="1">SUMPRODUCT((ISNUMBER(SEARCH("Bench", INDIRECT("'" &amp; E21 &amp; "'!B7:B55")))) * (INDIRECT("'" &amp; E21 &amp; "'!R7:R55") * INDIRECT("'" &amp; E21 &amp; "'!T7:T55")))</f>
        <v>695</v>
      </c>
      <c r="Y21" s="56" cm="1">
        <f t="array" aca="1" ref="Y21" ca="1">SUMPRODUCT((ISNUMBER(SEARCH("Bench", INDIRECT("'" &amp; E21 &amp; "'!B7:B55")))) * (INDIRECT("'" &amp; E21 &amp; "'!S7:S55") * INDIRECT("'" &amp; E21 &amp; "'!U7:U55")))</f>
        <v>695</v>
      </c>
      <c r="Z21" s="56">
        <f t="shared" ref="Z21:Z25" ca="1" si="61">COUNTIF(INDIRECT("'" &amp; E21 &amp; "'!B:B"),"*Deadlift*")</f>
        <v>0</v>
      </c>
      <c r="AA21" s="56">
        <f t="shared" ref="AA21:AA25" ca="1" si="62">SUMIF(INDIRECT("'" &amp; E21 &amp; "'!B:B"), "*Deadlift*", INDIRECT("'" &amp; E21 &amp; "'!C:C"))</f>
        <v>0</v>
      </c>
      <c r="AB21" s="56">
        <f t="shared" ref="AB21:AB25" ca="1" si="63">SUMIF(INDIRECT("'" &amp; E21 &amp; "'!B:B"), "*Deadlift*", INDIRECT("'" &amp; E21 &amp; "'!P:P"))</f>
        <v>0</v>
      </c>
      <c r="AC21">
        <f t="shared" ref="AC21:AC25" ca="1" si="64">SUMIF(INDIRECT("'" &amp; E21 &amp; "'!B:B"), "*Deadlift*", INDIRECT("'" &amp; E21 &amp; "'!Q:Q"))</f>
        <v>0</v>
      </c>
      <c r="AD21" s="56" cm="1">
        <f t="array" aca="1" ref="AD21" ca="1">SUMPRODUCT((ISNUMBER(SEARCH("Deadlift", INDIRECT("'" &amp; E21 &amp; "'!B7:B55")))) * (INDIRECT("'" &amp; E21 &amp; "'!R7:R55") * INDIRECT("'" &amp; E21 &amp; "'!T7:T55")))</f>
        <v>0</v>
      </c>
      <c r="AE21" s="56" cm="1">
        <f t="array" aca="1" ref="AE21" ca="1">SUMPRODUCT((ISNUMBER(SEARCH("Deadlift", INDIRECT("'" &amp; E21 &amp; "'!B7:B55")))) * (INDIRECT("'" &amp; E21 &amp; "'!S7:S55") * INDIRECT("'" &amp; E21 &amp; "'!U7:U55")))</f>
        <v>0</v>
      </c>
      <c r="AF21" cm="1">
        <f t="array" aca="1" ref="AF21" ca="1">INDIRECT("'" &amp; E21 &amp; "'!A2")</f>
        <v>0</v>
      </c>
      <c r="AG21" cm="1">
        <f t="array" aca="1" ref="AG21" ca="1">INDIRECT("'" &amp; E21 &amp; "'!A5")</f>
        <v>0</v>
      </c>
      <c r="AH21" s="4"/>
      <c r="AJ21" s="4"/>
    </row>
    <row r="22" spans="1:36" x14ac:dyDescent="0.2">
      <c r="A22" t="str">
        <v>[TABLEUR FORCE Sarah G V4.xlsm]14062026</v>
      </c>
      <c r="B22" s="50" t="str">
        <f t="shared" si="0"/>
        <v>[TABLEUR FORCE Sarah G V4.xlsm]14062026!A3</v>
      </c>
      <c r="C22" s="1" t="str">
        <f t="shared" si="52"/>
        <v>14062026</v>
      </c>
      <c r="E22" s="57" t="str">
        <f t="shared" si="14"/>
        <v>14062026</v>
      </c>
      <c r="F22" s="55" cm="1">
        <f t="array" aca="1" ref="F22" ca="1">INDIRECT("'" &amp; E22 &amp; "'!C1")</f>
        <v>46187</v>
      </c>
      <c r="G22" s="3" cm="1">
        <f t="array" aca="1" ref="G22" ca="1">AVERAGE(IF(INDIRECT("'" &amp; E22 &amp; "'!Q7:Q55")&lt;&gt;0, INDIRECT("'" &amp; E22 &amp; "'!Q7:Q55")))</f>
        <v>7.7272727272727275</v>
      </c>
      <c r="H22" s="3" cm="1">
        <f t="array" aca="1" ref="H22" ca="1">AVERAGE(IF(INDIRECT("'" &amp; E22 &amp; "'!P7:P55")&lt;&gt;0, INDIRECT("'" &amp; E22 &amp; "'!P7:P55")))</f>
        <v>7.3478260869565215</v>
      </c>
      <c r="I22" s="3" cm="1">
        <f t="array" aca="1" ref="I22" ca="1">AVERAGE(SUMPRODUCT((INDIRECT("'" &amp; E22 &amp; "'!K7:K55") + INDIRECT("'" &amp; E22 &amp; "'!L7:L55") + INDIRECT("'" &amp; E22 &amp; "'!M7:M55") + INDIRECT("'" &amp; E22 &amp; "'!N7:N55")) * INDIRECT("'" &amp; E22 &amp; "'!S7:S55") * INDIRECT("'" &amp; E22 &amp; "'!U7:U55") * INDIRECT("'" &amp; E22 &amp; "'!Q7:Q55")))</f>
        <v>22216</v>
      </c>
      <c r="J22" s="3" cm="1">
        <f t="array" aca="1" ref="J22" ca="1">AVERAGE(SUMPRODUCT((INDIRECT("'" &amp; E22 &amp; "'!K7:K55") + INDIRECT("'" &amp; E22 &amp; "'!L7:L55") + INDIRECT("'" &amp; E22 &amp; "'!M7:M55") + INDIRECT("'" &amp; E22 &amp; "'!N7:N55")) * INDIRECT("'" &amp; E22 &amp; "'!R7:R55") * INDIRECT("'" &amp; E22 &amp; "'!T7:T55") * INDIRECT("'" &amp; E22 &amp; "'!P7:P55")))</f>
        <v>63066</v>
      </c>
      <c r="K22" s="3" cm="1">
        <f t="array" aca="1" ref="K22" ca="1">SUMPRODUCT(INDIRECT("'" &amp; E22 &amp; "'!S7:S55") * INDIRECT("'" &amp; E22 &amp; "'!U7:U55"))</f>
        <v>4052</v>
      </c>
      <c r="L22" s="56" cm="1">
        <f t="array" aca="1" ref="L22" ca="1">INDIRECT("'" &amp; E22 &amp; "'!C2")</f>
        <v>12</v>
      </c>
      <c r="M22" s="56" cm="1">
        <f t="array" aca="1" ref="M22" ca="1">SUMPRODUCT(INDIRECT("'" &amp; E22 &amp; "'!R7:R55") * INDIRECT("'" &amp; E22 &amp; "'!T7:T55"))</f>
        <v>4052</v>
      </c>
      <c r="N22" s="56">
        <f t="shared" ca="1" si="53"/>
        <v>8</v>
      </c>
      <c r="O22" s="56">
        <f t="shared" ca="1" si="54"/>
        <v>22</v>
      </c>
      <c r="P22" s="56">
        <f t="shared" ca="1" si="55"/>
        <v>56</v>
      </c>
      <c r="Q22" s="56">
        <f t="shared" ca="1" si="56"/>
        <v>0</v>
      </c>
      <c r="R22" s="56" cm="1">
        <f t="array" aca="1" ref="R22" ca="1">SUMPRODUCT((ISNUMBER(SEARCH("Squat", INDIRECT("'" &amp; E22 &amp; "'!B7:B55")))) * (INDIRECT("'" &amp; E22 &amp; "'!R7:R55") * INDIRECT("'" &amp; E22 &amp; "'!T7:T55")))</f>
        <v>2375</v>
      </c>
      <c r="S22" cm="1">
        <f t="array" aca="1" ref="S22" ca="1">SUMPRODUCT((ISNUMBER(SEARCH("Squat", INDIRECT("'" &amp; E22 &amp; "'!B7:B55")))) * (INDIRECT("'" &amp; E22 &amp; "'!S7:S55") * INDIRECT("'" &amp; E22 &amp; "'!U7:U55")))</f>
        <v>2375</v>
      </c>
      <c r="T22" s="56">
        <f t="shared" ca="1" si="57"/>
        <v>4</v>
      </c>
      <c r="U22" s="56">
        <f t="shared" ca="1" si="58"/>
        <v>4</v>
      </c>
      <c r="V22" s="56">
        <f t="shared" ca="1" si="59"/>
        <v>28</v>
      </c>
      <c r="W22" s="56">
        <f t="shared" ca="1" si="60"/>
        <v>0</v>
      </c>
      <c r="X22" s="56" cm="1">
        <f t="array" aca="1" ref="X22" ca="1">SUMPRODUCT((ISNUMBER(SEARCH("Bench", INDIRECT("'" &amp; E22 &amp; "'!B7:B55")))) * (INDIRECT("'" &amp; E22 &amp; "'!R7:R55") * INDIRECT("'" &amp; E22 &amp; "'!T7:T55")))</f>
        <v>235</v>
      </c>
      <c r="Y22" s="56" cm="1">
        <f t="array" aca="1" ref="Y22" ca="1">SUMPRODUCT((ISNUMBER(SEARCH("Bench", INDIRECT("'" &amp; E22 &amp; "'!B7:B55")))) * (INDIRECT("'" &amp; E22 &amp; "'!S7:S55") * INDIRECT("'" &amp; E22 &amp; "'!U7:U55")))</f>
        <v>235</v>
      </c>
      <c r="Z22" s="56">
        <f t="shared" ca="1" si="61"/>
        <v>0</v>
      </c>
      <c r="AA22" s="56">
        <f t="shared" ca="1" si="62"/>
        <v>0</v>
      </c>
      <c r="AB22" s="56">
        <f t="shared" ca="1" si="63"/>
        <v>0</v>
      </c>
      <c r="AC22">
        <f t="shared" ca="1" si="64"/>
        <v>0</v>
      </c>
      <c r="AD22" s="56" cm="1">
        <f t="array" aca="1" ref="AD22" ca="1">SUMPRODUCT((ISNUMBER(SEARCH("Deadlift", INDIRECT("'" &amp; E22 &amp; "'!B7:B55")))) * (INDIRECT("'" &amp; E22 &amp; "'!R7:R55") * INDIRECT("'" &amp; E22 &amp; "'!T7:T55")))</f>
        <v>0</v>
      </c>
      <c r="AE22" s="56" cm="1">
        <f t="array" aca="1" ref="AE22" ca="1">SUMPRODUCT((ISNUMBER(SEARCH("Deadlift", INDIRECT("'" &amp; E22 &amp; "'!B7:B55")))) * (INDIRECT("'" &amp; E22 &amp; "'!S7:S55") * INDIRECT("'" &amp; E22 &amp; "'!U7:U55")))</f>
        <v>0</v>
      </c>
      <c r="AF22" cm="1">
        <f t="array" aca="1" ref="AF22" ca="1">INDIRECT("'" &amp; E22 &amp; "'!A2")</f>
        <v>0</v>
      </c>
      <c r="AG22" cm="1">
        <f t="array" aca="1" ref="AG22" ca="1">INDIRECT("'" &amp; E22 &amp; "'!A5")</f>
        <v>0</v>
      </c>
      <c r="AH22" s="4"/>
      <c r="AJ22" s="4"/>
    </row>
    <row r="23" spans="1:36" x14ac:dyDescent="0.2">
      <c r="A23" t="str">
        <v>[TABLEUR FORCE Sarah G V4.xlsm]16062026</v>
      </c>
      <c r="B23" s="50" t="str">
        <f t="shared" si="0"/>
        <v>[TABLEUR FORCE Sarah G V4.xlsm]16062026!A3</v>
      </c>
      <c r="C23" s="1" t="str">
        <f t="shared" si="52"/>
        <v>16062026</v>
      </c>
      <c r="E23" s="57" t="str">
        <f t="shared" si="14"/>
        <v>16062026</v>
      </c>
      <c r="F23" s="55" cm="1">
        <f t="array" aca="1" ref="F23" ca="1">INDIRECT("'" &amp; E23 &amp; "'!C1")</f>
        <v>46189</v>
      </c>
      <c r="G23" s="3" cm="1">
        <f t="array" aca="1" ref="G23" ca="1">AVERAGE(IF(INDIRECT("'" &amp; E23 &amp; "'!Q7:Q55")&lt;&gt;0, INDIRECT("'" &amp; E23 &amp; "'!Q7:Q55")))</f>
        <v>8</v>
      </c>
      <c r="H23" s="3" cm="1">
        <f t="array" aca="1" ref="H23" ca="1">AVERAGE(IF(INDIRECT("'" &amp; E23 &amp; "'!P7:P55")&lt;&gt;0, INDIRECT("'" &amp; E23 &amp; "'!P7:P55")))</f>
        <v>7.416666666666667</v>
      </c>
      <c r="I23" s="3" cm="1">
        <f t="array" aca="1" ref="I23" ca="1">AVERAGE(SUMPRODUCT((INDIRECT("'" &amp; E23 &amp; "'!K7:K55") + INDIRECT("'" &amp; E23 &amp; "'!L7:L55") + INDIRECT("'" &amp; E23 &amp; "'!M7:M55") + INDIRECT("'" &amp; E23 &amp; "'!N7:N55")) * INDIRECT("'" &amp; E23 &amp; "'!S7:S55") * INDIRECT("'" &amp; E23 &amp; "'!U7:U55") * INDIRECT("'" &amp; E23 &amp; "'!Q7:Q55")))</f>
        <v>0</v>
      </c>
      <c r="J23" s="3" cm="1">
        <f t="array" aca="1" ref="J23" ca="1">AVERAGE(SUMPRODUCT((INDIRECT("'" &amp; E23 &amp; "'!K7:K55") + INDIRECT("'" &amp; E23 &amp; "'!L7:L55") + INDIRECT("'" &amp; E23 &amp; "'!M7:M55") + INDIRECT("'" &amp; E23 &amp; "'!N7:N55")) * INDIRECT("'" &amp; E23 &amp; "'!R7:R55") * INDIRECT("'" &amp; E23 &amp; "'!T7:T55") * INDIRECT("'" &amp; E23 &amp; "'!P7:P55")))</f>
        <v>70602</v>
      </c>
      <c r="K23" s="3" cm="1">
        <f t="array" aca="1" ref="K23" ca="1">SUMPRODUCT(INDIRECT("'" &amp; E23 &amp; "'!S7:S55") * INDIRECT("'" &amp; E23 &amp; "'!U7:U55"))</f>
        <v>2952.5</v>
      </c>
      <c r="L23" s="56" cm="1">
        <f t="array" aca="1" ref="L23" ca="1">INDIRECT("'" &amp; E23 &amp; "'!C2")</f>
        <v>12</v>
      </c>
      <c r="M23" s="56" cm="1">
        <f t="array" aca="1" ref="M23" ca="1">SUMPRODUCT(INDIRECT("'" &amp; E23 &amp; "'!R7:R55") * INDIRECT("'" &amp; E23 &amp; "'!T7:T55"))</f>
        <v>4836.5</v>
      </c>
      <c r="N23" s="56">
        <f t="shared" ca="1" si="53"/>
        <v>0</v>
      </c>
      <c r="O23" s="56">
        <f t="shared" ca="1" si="54"/>
        <v>0</v>
      </c>
      <c r="P23" s="56">
        <f t="shared" ca="1" si="55"/>
        <v>0</v>
      </c>
      <c r="Q23" s="56">
        <f t="shared" ca="1" si="56"/>
        <v>0</v>
      </c>
      <c r="R23" s="56" cm="1">
        <f t="array" aca="1" ref="R23" ca="1">SUMPRODUCT((ISNUMBER(SEARCH("Squat", INDIRECT("'" &amp; E23 &amp; "'!B7:B55")))) * (INDIRECT("'" &amp; E23 &amp; "'!R7:R55") * INDIRECT("'" &amp; E23 &amp; "'!T7:T55")))</f>
        <v>0</v>
      </c>
      <c r="S23" cm="1">
        <f t="array" aca="1" ref="S23" ca="1">SUMPRODUCT((ISNUMBER(SEARCH("Squat", INDIRECT("'" &amp; E23 &amp; "'!B7:B55")))) * (INDIRECT("'" &amp; E23 &amp; "'!S7:S55") * INDIRECT("'" &amp; E23 &amp; "'!U7:U55")))</f>
        <v>0</v>
      </c>
      <c r="T23" s="56">
        <f t="shared" ca="1" si="57"/>
        <v>6</v>
      </c>
      <c r="U23" s="56">
        <f t="shared" ca="1" si="58"/>
        <v>18</v>
      </c>
      <c r="V23" s="56">
        <f t="shared" ca="1" si="59"/>
        <v>40</v>
      </c>
      <c r="W23" s="56">
        <f t="shared" ca="1" si="60"/>
        <v>0</v>
      </c>
      <c r="X23" s="56" cm="1">
        <f t="array" aca="1" ref="X23" ca="1">SUMPRODUCT((ISNUMBER(SEARCH("Bench", INDIRECT("'" &amp; E23 &amp; "'!B7:B55")))) * (INDIRECT("'" &amp; E23 &amp; "'!R7:R55") * INDIRECT("'" &amp; E23 &amp; "'!T7:T55")))</f>
        <v>1057.5</v>
      </c>
      <c r="Y23" s="56" cm="1">
        <f t="array" aca="1" ref="Y23" ca="1">SUMPRODUCT((ISNUMBER(SEARCH("Bench", INDIRECT("'" &amp; E23 &amp; "'!B7:B55")))) * (INDIRECT("'" &amp; E23 &amp; "'!S7:S55") * INDIRECT("'" &amp; E23 &amp; "'!U7:U55")))</f>
        <v>1057.5</v>
      </c>
      <c r="Z23" s="56">
        <f t="shared" ca="1" si="61"/>
        <v>5</v>
      </c>
      <c r="AA23" s="56">
        <f t="shared" ca="1" si="62"/>
        <v>18</v>
      </c>
      <c r="AB23" s="56">
        <f t="shared" ca="1" si="63"/>
        <v>34</v>
      </c>
      <c r="AC23">
        <f t="shared" ca="1" si="64"/>
        <v>0</v>
      </c>
      <c r="AD23" s="56" cm="1">
        <f t="array" aca="1" ref="AD23" ca="1">SUMPRODUCT((ISNUMBER(SEARCH("Deadlift", INDIRECT("'" &amp; E23 &amp; "'!B7:B55")))) * (INDIRECT("'" &amp; E23 &amp; "'!R7:R55") * INDIRECT("'" &amp; E23 &amp; "'!T7:T55")))</f>
        <v>1895</v>
      </c>
      <c r="AE23" s="56" cm="1">
        <f t="array" aca="1" ref="AE23" ca="1">SUMPRODUCT((ISNUMBER(SEARCH("Deadlift", INDIRECT("'" &amp; E23 &amp; "'!B7:B55")))) * (INDIRECT("'" &amp; E23 &amp; "'!S7:S55") * INDIRECT("'" &amp; E23 &amp; "'!U7:U55")))</f>
        <v>1895</v>
      </c>
      <c r="AF23" cm="1">
        <f t="array" aca="1" ref="AF23" ca="1">INDIRECT("'" &amp; E23 &amp; "'!A2")</f>
        <v>0</v>
      </c>
      <c r="AG23" cm="1">
        <f t="array" aca="1" ref="AG23" ca="1">INDIRECT("'" &amp; E23 &amp; "'!A5")</f>
        <v>0</v>
      </c>
      <c r="AH23" s="4"/>
      <c r="AJ23" s="4"/>
    </row>
    <row r="24" spans="1:36" x14ac:dyDescent="0.2">
      <c r="A24" t="str">
        <v>[TABLEUR FORCE Sarah G V4.xlsm]17062026</v>
      </c>
      <c r="B24" s="50" t="str">
        <f t="shared" si="0"/>
        <v>[TABLEUR FORCE Sarah G V4.xlsm]17062026!A3</v>
      </c>
      <c r="C24" s="1" t="str">
        <f t="shared" si="52"/>
        <v>17062026</v>
      </c>
      <c r="E24" s="57" t="str">
        <f t="shared" si="14"/>
        <v>17062026</v>
      </c>
      <c r="F24" s="55" cm="1">
        <f t="array" aca="1" ref="F24" ca="1">INDIRECT("'" &amp; E24 &amp; "'!C1")</f>
        <v>46190</v>
      </c>
      <c r="G24" s="3" cm="1">
        <f t="array" aca="1" ref="G24" ca="1">AVERAGE(IF(INDIRECT("'" &amp; E24 &amp; "'!Q7:Q55")&lt;&gt;0, INDIRECT("'" &amp; E24 &amp; "'!Q7:Q55")))</f>
        <v>6.9</v>
      </c>
      <c r="H24" s="3" cm="1">
        <f t="array" aca="1" ref="H24" ca="1">AVERAGE(IF(INDIRECT("'" &amp; E24 &amp; "'!P7:P55")&lt;&gt;0, INDIRECT("'" &amp; E24 &amp; "'!P7:P55")))</f>
        <v>6.8235294117647056</v>
      </c>
      <c r="I24" s="3" cm="1">
        <f t="array" aca="1" ref="I24" ca="1">AVERAGE(SUMPRODUCT((INDIRECT("'" &amp; E24 &amp; "'!K7:K55") + INDIRECT("'" &amp; E24 &amp; "'!L7:L55") + INDIRECT("'" &amp; E24 &amp; "'!M7:M55") + INDIRECT("'" &amp; E24 &amp; "'!N7:N55")) * INDIRECT("'" &amp; E24 &amp; "'!S7:S55") * INDIRECT("'" &amp; E24 &amp; "'!U7:U55") * INDIRECT("'" &amp; E24 &amp; "'!Q7:Q55")))</f>
        <v>0</v>
      </c>
      <c r="J24" s="3" cm="1">
        <f t="array" aca="1" ref="J24" ca="1">AVERAGE(SUMPRODUCT((INDIRECT("'" &amp; E24 &amp; "'!K7:K55") + INDIRECT("'" &amp; E24 &amp; "'!L7:L55") + INDIRECT("'" &amp; E24 &amp; "'!M7:M55") + INDIRECT("'" &amp; E24 &amp; "'!N7:N55")) * INDIRECT("'" &amp; E24 &amp; "'!R7:R55") * INDIRECT("'" &amp; E24 &amp; "'!T7:T55") * INDIRECT("'" &amp; E24 &amp; "'!P7:P55")))</f>
        <v>47871</v>
      </c>
      <c r="K24" s="3" cm="1">
        <f t="array" aca="1" ref="K24" ca="1">SUMPRODUCT(INDIRECT("'" &amp; E24 &amp; "'!S7:S55") * INDIRECT("'" &amp; E24 &amp; "'!U7:U55"))</f>
        <v>2325</v>
      </c>
      <c r="L24" s="56" cm="1">
        <f t="array" aca="1" ref="L24" ca="1">INDIRECT("'" &amp; E24 &amp; "'!C2")</f>
        <v>12</v>
      </c>
      <c r="M24" s="56" cm="1">
        <f t="array" aca="1" ref="M24" ca="1">SUMPRODUCT(INDIRECT("'" &amp; E24 &amp; "'!R7:R55") * INDIRECT("'" &amp; E24 &amp; "'!T7:T55"))</f>
        <v>3589</v>
      </c>
      <c r="N24" s="56">
        <f t="shared" ca="1" si="53"/>
        <v>0</v>
      </c>
      <c r="O24" s="56">
        <f t="shared" ca="1" si="54"/>
        <v>0</v>
      </c>
      <c r="P24" s="56">
        <f t="shared" ca="1" si="55"/>
        <v>0</v>
      </c>
      <c r="Q24" s="56">
        <f t="shared" ca="1" si="56"/>
        <v>0</v>
      </c>
      <c r="R24" s="56" cm="1">
        <f t="array" aca="1" ref="R24" ca="1">SUMPRODUCT((ISNUMBER(SEARCH("Squat", INDIRECT("'" &amp; E24 &amp; "'!B7:B55")))) * (INDIRECT("'" &amp; E24 &amp; "'!R7:R55") * INDIRECT("'" &amp; E24 &amp; "'!T7:T55")))</f>
        <v>0</v>
      </c>
      <c r="S24" cm="1">
        <f t="array" aca="1" ref="S24" ca="1">SUMPRODUCT((ISNUMBER(SEARCH("Squat", INDIRECT("'" &amp; E24 &amp; "'!B7:B55")))) * (INDIRECT("'" &amp; E24 &amp; "'!S7:S55") * INDIRECT("'" &amp; E24 &amp; "'!U7:U55")))</f>
        <v>0</v>
      </c>
      <c r="T24" s="56">
        <f t="shared" ca="1" si="57"/>
        <v>0</v>
      </c>
      <c r="U24" s="56">
        <f t="shared" ca="1" si="58"/>
        <v>0</v>
      </c>
      <c r="V24" s="56">
        <f t="shared" ca="1" si="59"/>
        <v>0</v>
      </c>
      <c r="W24" s="56">
        <f t="shared" ca="1" si="60"/>
        <v>0</v>
      </c>
      <c r="X24" s="56" cm="1">
        <f t="array" aca="1" ref="X24" ca="1">SUMPRODUCT((ISNUMBER(SEARCH("Bench", INDIRECT("'" &amp; E24 &amp; "'!B7:B55")))) * (INDIRECT("'" &amp; E24 &amp; "'!R7:R55") * INDIRECT("'" &amp; E24 &amp; "'!T7:T55")))</f>
        <v>0</v>
      </c>
      <c r="Y24" s="56" cm="1">
        <f t="array" aca="1" ref="Y24" ca="1">SUMPRODUCT((ISNUMBER(SEARCH("Bench", INDIRECT("'" &amp; E24 &amp; "'!B7:B55")))) * (INDIRECT("'" &amp; E24 &amp; "'!S7:S55") * INDIRECT("'" &amp; E24 &amp; "'!U7:U55")))</f>
        <v>0</v>
      </c>
      <c r="Z24" s="56">
        <f t="shared" ca="1" si="61"/>
        <v>7</v>
      </c>
      <c r="AA24" s="56">
        <f t="shared" ca="1" si="62"/>
        <v>21</v>
      </c>
      <c r="AB24" s="56">
        <f t="shared" ca="1" si="63"/>
        <v>47</v>
      </c>
      <c r="AC24">
        <f t="shared" ca="1" si="64"/>
        <v>0</v>
      </c>
      <c r="AD24" s="56" cm="1">
        <f t="array" aca="1" ref="AD24" ca="1">SUMPRODUCT((ISNUMBER(SEARCH("Deadlift", INDIRECT("'" &amp; E24 &amp; "'!B7:B55")))) * (INDIRECT("'" &amp; E24 &amp; "'!R7:R55") * INDIRECT("'" &amp; E24 &amp; "'!T7:T55")))</f>
        <v>2325</v>
      </c>
      <c r="AE24" s="56" cm="1">
        <f t="array" aca="1" ref="AE24" ca="1">SUMPRODUCT((ISNUMBER(SEARCH("Deadlift", INDIRECT("'" &amp; E24 &amp; "'!B7:B55")))) * (INDIRECT("'" &amp; E24 &amp; "'!S7:S55") * INDIRECT("'" &amp; E24 &amp; "'!U7:U55")))</f>
        <v>2325</v>
      </c>
      <c r="AF24" cm="1">
        <f t="array" aca="1" ref="AF24" ca="1">INDIRECT("'" &amp; E24 &amp; "'!A2")</f>
        <v>0</v>
      </c>
      <c r="AG24" cm="1">
        <f t="array" aca="1" ref="AG24" ca="1">INDIRECT("'" &amp; E24 &amp; "'!A5")</f>
        <v>0</v>
      </c>
      <c r="AH24" s="4"/>
      <c r="AJ24" s="4"/>
    </row>
    <row r="25" spans="1:36" x14ac:dyDescent="0.2">
      <c r="A25" t="str">
        <v>[TABLEUR FORCE Sarah G V4.xlsm]20062026</v>
      </c>
      <c r="B25" s="50" t="str">
        <f t="shared" si="0"/>
        <v>[TABLEUR FORCE Sarah G V4.xlsm]20062026!A3</v>
      </c>
      <c r="C25" s="1" t="str">
        <f t="shared" si="52"/>
        <v>20062026</v>
      </c>
      <c r="E25" s="57" t="str">
        <f t="shared" si="14"/>
        <v>20062026</v>
      </c>
      <c r="F25" s="55" cm="1">
        <f t="array" aca="1" ref="F25" ca="1">INDIRECT("'" &amp; E25 &amp; "'!C1")</f>
        <v>46193</v>
      </c>
      <c r="G25" s="3" cm="1">
        <f t="array" aca="1" ref="G25" ca="1">AVERAGE(IF(INDIRECT("'" &amp; E25 &amp; "'!Q7:Q55")&lt;&gt;0, INDIRECT("'" &amp; E25 &amp; "'!Q7:Q55")))</f>
        <v>8.1428571428571423</v>
      </c>
      <c r="H25" s="3" cm="1">
        <f t="array" aca="1" ref="H25" ca="1">AVERAGE(IF(INDIRECT("'" &amp; E25 &amp; "'!P7:P55")&lt;&gt;0, INDIRECT("'" &amp; E25 &amp; "'!P7:P55")))</f>
        <v>7.4117647058823533</v>
      </c>
      <c r="I25" s="3" cm="1">
        <f t="array" aca="1" ref="I25" ca="1">AVERAGE(SUMPRODUCT((INDIRECT("'" &amp; E25 &amp; "'!K7:K55") + INDIRECT("'" &amp; E25 &amp; "'!L7:L55") + INDIRECT("'" &amp; E25 &amp; "'!M7:M55") + INDIRECT("'" &amp; E25 &amp; "'!N7:N55")) * INDIRECT("'" &amp; E25 &amp; "'!S7:S55") * INDIRECT("'" &amp; E25 &amp; "'!U7:U55") * INDIRECT("'" &amp; E25 &amp; "'!Q7:Q55")))</f>
        <v>0</v>
      </c>
      <c r="J25" s="3" cm="1">
        <f t="array" aca="1" ref="J25" ca="1">AVERAGE(SUMPRODUCT((INDIRECT("'" &amp; E25 &amp; "'!K7:K55") + INDIRECT("'" &amp; E25 &amp; "'!L7:L55") + INDIRECT("'" &amp; E25 &amp; "'!M7:M55") + INDIRECT("'" &amp; E25 &amp; "'!N7:N55")) * INDIRECT("'" &amp; E25 &amp; "'!R7:R55") * INDIRECT("'" &amp; E25 &amp; "'!T7:T55") * INDIRECT("'" &amp; E25 &amp; "'!P7:P55")))</f>
        <v>82652.5</v>
      </c>
      <c r="K25" s="3" cm="1">
        <f t="array" aca="1" ref="K25" ca="1">SUMPRODUCT(INDIRECT("'" &amp; E25 &amp; "'!S7:S55") * INDIRECT("'" &amp; E25 &amp; "'!U7:U55"))</f>
        <v>2285</v>
      </c>
      <c r="L25" s="56" cm="1">
        <f t="array" aca="1" ref="L25" ca="1">INDIRECT("'" &amp; E25 &amp; "'!C2")</f>
        <v>12</v>
      </c>
      <c r="M25" s="56" cm="1">
        <f t="array" aca="1" ref="M25" ca="1">SUMPRODUCT(INDIRECT("'" &amp; E25 &amp; "'!R7:R55") * INDIRECT("'" &amp; E25 &amp; "'!T7:T55"))</f>
        <v>3157.5</v>
      </c>
      <c r="N25" s="56">
        <f t="shared" ca="1" si="53"/>
        <v>5</v>
      </c>
      <c r="O25" s="56">
        <f t="shared" ca="1" si="54"/>
        <v>15</v>
      </c>
      <c r="P25" s="56">
        <f t="shared" ca="1" si="55"/>
        <v>37</v>
      </c>
      <c r="Q25" s="56">
        <f t="shared" ca="1" si="56"/>
        <v>0</v>
      </c>
      <c r="R25" s="56" cm="1">
        <f t="array" aca="1" ref="R25" ca="1">SUMPRODUCT((ISNUMBER(SEARCH("Squat", INDIRECT("'" &amp; E25 &amp; "'!B7:B55")))) * (INDIRECT("'" &amp; E25 &amp; "'!R7:R55") * INDIRECT("'" &amp; E25 &amp; "'!T7:T55")))</f>
        <v>1590</v>
      </c>
      <c r="S25" cm="1">
        <f t="array" aca="1" ref="S25" ca="1">SUMPRODUCT((ISNUMBER(SEARCH("Squat", INDIRECT("'" &amp; E25 &amp; "'!B7:B55")))) * (INDIRECT("'" &amp; E25 &amp; "'!S7:S55") * INDIRECT("'" &amp; E25 &amp; "'!U7:U55")))</f>
        <v>1590</v>
      </c>
      <c r="T25" s="56">
        <f t="shared" ca="1" si="57"/>
        <v>6</v>
      </c>
      <c r="U25" s="56">
        <f t="shared" ca="1" si="58"/>
        <v>18</v>
      </c>
      <c r="V25" s="56">
        <f t="shared" ca="1" si="59"/>
        <v>41</v>
      </c>
      <c r="W25" s="56">
        <f t="shared" ca="1" si="60"/>
        <v>9</v>
      </c>
      <c r="X25" s="56" cm="1">
        <f t="array" aca="1" ref="X25" ca="1">SUMPRODUCT((ISNUMBER(SEARCH("Bench", INDIRECT("'" &amp; E25 &amp; "'!B7:B55")))) * (INDIRECT("'" &amp; E25 &amp; "'!R7:R55") * INDIRECT("'" &amp; E25 &amp; "'!T7:T55")))</f>
        <v>695</v>
      </c>
      <c r="Y25" s="56" cm="1">
        <f t="array" aca="1" ref="Y25" ca="1">SUMPRODUCT((ISNUMBER(SEARCH("Bench", INDIRECT("'" &amp; E25 &amp; "'!B7:B55")))) * (INDIRECT("'" &amp; E25 &amp; "'!S7:S55") * INDIRECT("'" &amp; E25 &amp; "'!U7:U55")))</f>
        <v>695</v>
      </c>
      <c r="Z25" s="56">
        <f t="shared" ca="1" si="61"/>
        <v>0</v>
      </c>
      <c r="AA25" s="56">
        <f t="shared" ca="1" si="62"/>
        <v>0</v>
      </c>
      <c r="AB25" s="56">
        <f t="shared" ca="1" si="63"/>
        <v>0</v>
      </c>
      <c r="AC25">
        <f t="shared" ca="1" si="64"/>
        <v>0</v>
      </c>
      <c r="AD25" s="56" cm="1">
        <f t="array" aca="1" ref="AD25" ca="1">SUMPRODUCT((ISNUMBER(SEARCH("Deadlift", INDIRECT("'" &amp; E25 &amp; "'!B7:B55")))) * (INDIRECT("'" &amp; E25 &amp; "'!R7:R55") * INDIRECT("'" &amp; E25 &amp; "'!T7:T55")))</f>
        <v>0</v>
      </c>
      <c r="AE25" s="56" cm="1">
        <f t="array" aca="1" ref="AE25" ca="1">SUMPRODUCT((ISNUMBER(SEARCH("Deadlift", INDIRECT("'" &amp; E25 &amp; "'!B7:B55")))) * (INDIRECT("'" &amp; E25 &amp; "'!S7:S55") * INDIRECT("'" &amp; E25 &amp; "'!U7:U55")))</f>
        <v>0</v>
      </c>
      <c r="AF25" cm="1">
        <f t="array" aca="1" ref="AF25" ca="1">INDIRECT("'" &amp; E25 &amp; "'!A2")</f>
        <v>0</v>
      </c>
      <c r="AG25" cm="1">
        <f t="array" aca="1" ref="AG25" ca="1">INDIRECT("'" &amp; E25 &amp; "'!A5")</f>
        <v>0</v>
      </c>
      <c r="AH25" s="4"/>
      <c r="AJ25" s="4"/>
    </row>
    <row r="26" spans="1:36" x14ac:dyDescent="0.2">
      <c r="A26" t="str">
        <v>[TABLEUR FORCE Sarah G V4.xlsm]21062026</v>
      </c>
      <c r="B26" s="50" t="str">
        <f t="shared" si="0"/>
        <v>[TABLEUR FORCE Sarah G V4.xlsm]21062026!A3</v>
      </c>
      <c r="C26" s="1" t="str">
        <f t="shared" si="52"/>
        <v>21062026</v>
      </c>
      <c r="E26" s="57" t="str">
        <f t="shared" si="14"/>
        <v>21062026</v>
      </c>
      <c r="F26" s="55" cm="1">
        <f t="array" aca="1" ref="F26" ca="1">INDIRECT("'" &amp; E26 &amp; "'!C1")</f>
        <v>46194</v>
      </c>
      <c r="G26" s="3" cm="1">
        <f t="array" aca="1" ref="G26" ca="1">AVERAGE(IF(INDIRECT("'" &amp; E26 &amp; "'!Q7:Q55")&lt;&gt;0, INDIRECT("'" &amp; E26 &amp; "'!Q7:Q55")))</f>
        <v>8.1818181818181817</v>
      </c>
      <c r="H26" s="3" cm="1">
        <f t="array" aca="1" ref="H26" ca="1">AVERAGE(IF(INDIRECT("'" &amp; E26 &amp; "'!P7:P55")&lt;&gt;0, INDIRECT("'" &amp; E26 &amp; "'!P7:P55")))</f>
        <v>7.7826086956521738</v>
      </c>
      <c r="I26" s="3" cm="1">
        <f t="array" aca="1" ref="I26" ca="1">AVERAGE(SUMPRODUCT((INDIRECT("'" &amp; E26 &amp; "'!K7:K55") + INDIRECT("'" &amp; E26 &amp; "'!L7:L55") + INDIRECT("'" &amp; E26 &amp; "'!M7:M55") + INDIRECT("'" &amp; E26 &amp; "'!N7:N55")) * INDIRECT("'" &amp; E26 &amp; "'!S7:S55") * INDIRECT("'" &amp; E26 &amp; "'!U7:U55") * INDIRECT("'" &amp; E26 &amp; "'!Q7:Q55")))</f>
        <v>0</v>
      </c>
      <c r="J26" s="3" cm="1">
        <f t="array" aca="1" ref="J26" ca="1">AVERAGE(SUMPRODUCT((INDIRECT("'" &amp; E26 &amp; "'!K7:K55") + INDIRECT("'" &amp; E26 &amp; "'!L7:L55") + INDIRECT("'" &amp; E26 &amp; "'!M7:M55") + INDIRECT("'" &amp; E26 &amp; "'!N7:N55")) * INDIRECT("'" &amp; E26 &amp; "'!R7:R55") * INDIRECT("'" &amp; E26 &amp; "'!T7:T55") * INDIRECT("'" &amp; E26 &amp; "'!P7:P55")))</f>
        <v>68648.5</v>
      </c>
      <c r="K26" s="3" cm="1">
        <f t="array" aca="1" ref="K26" ca="1">SUMPRODUCT(INDIRECT("'" &amp; E26 &amp; "'!S7:S55") * INDIRECT("'" &amp; E26 &amp; "'!U7:U55"))</f>
        <v>2702.5</v>
      </c>
      <c r="L26" s="56" cm="1">
        <f t="array" aca="1" ref="L26" ca="1">INDIRECT("'" &amp; E26 &amp; "'!C2")</f>
        <v>12</v>
      </c>
      <c r="M26" s="56" cm="1">
        <f t="array" aca="1" ref="M26" ca="1">SUMPRODUCT(INDIRECT("'" &amp; E26 &amp; "'!R7:R55") * INDIRECT("'" &amp; E26 &amp; "'!T7:T55"))</f>
        <v>4144.5</v>
      </c>
      <c r="N26" s="56">
        <f t="shared" ref="N26:N36" ca="1" si="65">COUNTIF(INDIRECT("'" &amp; E26 &amp; "'!B:B"),"*Squat*")</f>
        <v>8</v>
      </c>
      <c r="O26" s="56">
        <f t="shared" ref="O26:O36" ca="1" si="66">SUMIF(INDIRECT("'" &amp; E26 &amp; "'!B:B"), "*Squat*", INDIRECT("'" &amp; E26 &amp; "'!C:C"))</f>
        <v>22</v>
      </c>
      <c r="P26" s="56">
        <f t="shared" ref="P26:P36" ca="1" si="67">SUMIF(INDIRECT("'" &amp; E26 &amp; "'!B:B"), "*Squat*", INDIRECT("'" &amp; E26 &amp; "'!P:P"))</f>
        <v>61</v>
      </c>
      <c r="Q26" s="56">
        <f t="shared" ref="Q26:Q36" ca="1" si="68">SUMIF(INDIRECT("'" &amp; E26 &amp; "'!B:B"), "*Squat*", INDIRECT("'" &amp; E26 &amp; "'!Q:Q"))</f>
        <v>0</v>
      </c>
      <c r="R26" s="56" cm="1">
        <f t="array" aca="1" ref="R26" ca="1">SUMPRODUCT((ISNUMBER(SEARCH("Squat", INDIRECT("'" &amp; E26 &amp; "'!B7:B55")))) * (INDIRECT("'" &amp; E26 &amp; "'!R7:R55") * INDIRECT("'" &amp; E26 &amp; "'!T7:T55")))</f>
        <v>2460</v>
      </c>
      <c r="S26" cm="1">
        <f t="array" aca="1" ref="S26" ca="1">SUMPRODUCT((ISNUMBER(SEARCH("Squat", INDIRECT("'" &amp; E26 &amp; "'!B7:B55")))) * (INDIRECT("'" &amp; E26 &amp; "'!S7:S55") * INDIRECT("'" &amp; E26 &amp; "'!U7:U55")))</f>
        <v>2460</v>
      </c>
      <c r="T26" s="56">
        <f t="shared" ref="T26:T36" ca="1" si="69">COUNTIF(INDIRECT("'" &amp; E26 &amp; "'!B:B"),"*Bench*")</f>
        <v>4</v>
      </c>
      <c r="U26" s="56">
        <f t="shared" ref="U26:U36" ca="1" si="70">SUMIF(INDIRECT("'" &amp; E26 &amp; "'!B:B"), "*Bench*", INDIRECT("'" &amp; E26 &amp; "'!C:C"))</f>
        <v>4</v>
      </c>
      <c r="V26" s="56">
        <f t="shared" ref="V26:V36" ca="1" si="71">SUMIF(INDIRECT("'" &amp; E26 &amp; "'!B:B"), "*Bench*", INDIRECT("'" &amp; E26 &amp; "'!P:P"))</f>
        <v>28</v>
      </c>
      <c r="W26" s="56">
        <f t="shared" ref="W26:W36" ca="1" si="72">SUMIF(INDIRECT("'" &amp; E26 &amp; "'!B:B"), "*Bench*", INDIRECT("'" &amp; E26 &amp; "'!Q:Q"))</f>
        <v>0</v>
      </c>
      <c r="X26" s="56" cm="1">
        <f t="array" aca="1" ref="X26" ca="1">SUMPRODUCT((ISNUMBER(SEARCH("Bench", INDIRECT("'" &amp; E26 &amp; "'!B7:B55")))) * (INDIRECT("'" &amp; E26 &amp; "'!R7:R55") * INDIRECT("'" &amp; E26 &amp; "'!T7:T55")))</f>
        <v>242.5</v>
      </c>
      <c r="Y26" s="56" cm="1">
        <f t="array" aca="1" ref="Y26" ca="1">SUMPRODUCT((ISNUMBER(SEARCH("Bench", INDIRECT("'" &amp; E26 &amp; "'!B7:B55")))) * (INDIRECT("'" &amp; E26 &amp; "'!S7:S55") * INDIRECT("'" &amp; E26 &amp; "'!U7:U55")))</f>
        <v>242.5</v>
      </c>
      <c r="Z26" s="56">
        <f t="shared" ref="Z26:Z36" ca="1" si="73">COUNTIF(INDIRECT("'" &amp; E26 &amp; "'!B:B"),"*Deadlift*")</f>
        <v>0</v>
      </c>
      <c r="AA26" s="56">
        <f t="shared" ref="AA26:AA36" ca="1" si="74">SUMIF(INDIRECT("'" &amp; E26 &amp; "'!B:B"), "*Deadlift*", INDIRECT("'" &amp; E26 &amp; "'!C:C"))</f>
        <v>0</v>
      </c>
      <c r="AB26" s="56">
        <f t="shared" ref="AB26:AB36" ca="1" si="75">SUMIF(INDIRECT("'" &amp; E26 &amp; "'!B:B"), "*Deadlift*", INDIRECT("'" &amp; E26 &amp; "'!P:P"))</f>
        <v>0</v>
      </c>
      <c r="AC26">
        <f t="shared" ref="AC26:AC36" ca="1" si="76">SUMIF(INDIRECT("'" &amp; E26 &amp; "'!B:B"), "*Deadlift*", INDIRECT("'" &amp; E26 &amp; "'!Q:Q"))</f>
        <v>0</v>
      </c>
      <c r="AD26" s="56" cm="1">
        <f t="array" aca="1" ref="AD26" ca="1">SUMPRODUCT((ISNUMBER(SEARCH("Deadlift", INDIRECT("'" &amp; E26 &amp; "'!B7:B55")))) * (INDIRECT("'" &amp; E26 &amp; "'!R7:R55") * INDIRECT("'" &amp; E26 &amp; "'!T7:T55")))</f>
        <v>0</v>
      </c>
      <c r="AE26" s="56" cm="1">
        <f t="array" aca="1" ref="AE26" ca="1">SUMPRODUCT((ISNUMBER(SEARCH("Deadlift", INDIRECT("'" &amp; E26 &amp; "'!B7:B55")))) * (INDIRECT("'" &amp; E26 &amp; "'!S7:S55") * INDIRECT("'" &amp; E26 &amp; "'!U7:U55")))</f>
        <v>0</v>
      </c>
      <c r="AF26" cm="1">
        <f t="array" aca="1" ref="AF26" ca="1">INDIRECT("'" &amp; E26 &amp; "'!A2")</f>
        <v>0</v>
      </c>
      <c r="AG26" cm="1">
        <f t="array" aca="1" ref="AG26" ca="1">INDIRECT("'" &amp; E26 &amp; "'!A5")</f>
        <v>0</v>
      </c>
      <c r="AH26" s="4"/>
      <c r="AJ26" s="4"/>
    </row>
    <row r="27" spans="1:36" x14ac:dyDescent="0.2">
      <c r="A27" t="str">
        <v>[TABLEUR FORCE Sarah G V4.xlsm]23062026</v>
      </c>
      <c r="B27" s="50" t="str">
        <f t="shared" si="0"/>
        <v>[TABLEUR FORCE Sarah G V4.xlsm]23062026!A3</v>
      </c>
      <c r="C27" s="1" t="str">
        <f t="shared" si="52"/>
        <v>23062026</v>
      </c>
      <c r="E27" s="57" t="str">
        <f t="shared" si="14"/>
        <v>23062026</v>
      </c>
      <c r="F27" s="55" cm="1">
        <f t="array" aca="1" ref="F27" ca="1">INDIRECT("'" &amp; E27 &amp; "'!C1")</f>
        <v>46196</v>
      </c>
      <c r="G27" s="3" cm="1">
        <f t="array" aca="1" ref="G27" ca="1">AVERAGE(IF(INDIRECT("'" &amp; E27 &amp; "'!Q7:Q55")&lt;&gt;0, INDIRECT("'" &amp; E27 &amp; "'!Q7:Q55")))</f>
        <v>8.4615384615384617</v>
      </c>
      <c r="H27" s="3" cm="1">
        <f t="array" aca="1" ref="H27" ca="1">AVERAGE(IF(INDIRECT("'" &amp; E27 &amp; "'!P7:P55")&lt;&gt;0, INDIRECT("'" &amp; E27 &amp; "'!P7:P55")))</f>
        <v>7.916666666666667</v>
      </c>
      <c r="I27" s="3" cm="1">
        <f t="array" aca="1" ref="I27" ca="1">AVERAGE(SUMPRODUCT((INDIRECT("'" &amp; E27 &amp; "'!K7:K55") + INDIRECT("'" &amp; E27 &amp; "'!L7:L55") + INDIRECT("'" &amp; E27 &amp; "'!M7:M55") + INDIRECT("'" &amp; E27 &amp; "'!N7:N55")) * INDIRECT("'" &amp; E27 &amp; "'!S7:S55") * INDIRECT("'" &amp; E27 &amp; "'!U7:U55") * INDIRECT("'" &amp; E27 &amp; "'!Q7:Q55")))</f>
        <v>0</v>
      </c>
      <c r="J27" s="3" cm="1">
        <f t="array" aca="1" ref="J27" ca="1">AVERAGE(SUMPRODUCT((INDIRECT("'" &amp; E27 &amp; "'!K7:K55") + INDIRECT("'" &amp; E27 &amp; "'!L7:L55") + INDIRECT("'" &amp; E27 &amp; "'!M7:M55") + INDIRECT("'" &amp; E27 &amp; "'!N7:N55")) * INDIRECT("'" &amp; E27 &amp; "'!R7:R55") * INDIRECT("'" &amp; E27 &amp; "'!T7:T55") * INDIRECT("'" &amp; E27 &amp; "'!P7:P55")))</f>
        <v>77720</v>
      </c>
      <c r="K27" s="3" cm="1">
        <f t="array" aca="1" ref="K27" ca="1">SUMPRODUCT(INDIRECT("'" &amp; E27 &amp; "'!S7:S55") * INDIRECT("'" &amp; E27 &amp; "'!U7:U55"))</f>
        <v>3040</v>
      </c>
      <c r="L27" s="56" cm="1">
        <f t="array" aca="1" ref="L27" ca="1">INDIRECT("'" &amp; E27 &amp; "'!C2")</f>
        <v>12</v>
      </c>
      <c r="M27" s="56" cm="1">
        <f t="array" aca="1" ref="M27" ca="1">SUMPRODUCT(INDIRECT("'" &amp; E27 &amp; "'!R7:R55") * INDIRECT("'" &amp; E27 &amp; "'!T7:T55"))</f>
        <v>4924</v>
      </c>
      <c r="N27" s="56">
        <f t="shared" ca="1" si="65"/>
        <v>0</v>
      </c>
      <c r="O27" s="56">
        <f t="shared" ca="1" si="66"/>
        <v>0</v>
      </c>
      <c r="P27" s="56">
        <f t="shared" ca="1" si="67"/>
        <v>0</v>
      </c>
      <c r="Q27" s="56">
        <f t="shared" ca="1" si="68"/>
        <v>0</v>
      </c>
      <c r="R27" s="56" cm="1">
        <f t="array" aca="1" ref="R27" ca="1">SUMPRODUCT((ISNUMBER(SEARCH("Squat", INDIRECT("'" &amp; E27 &amp; "'!B7:B55")))) * (INDIRECT("'" &amp; E27 &amp; "'!R7:R55") * INDIRECT("'" &amp; E27 &amp; "'!T7:T55")))</f>
        <v>0</v>
      </c>
      <c r="S27" cm="1">
        <f t="array" aca="1" ref="S27" ca="1">SUMPRODUCT((ISNUMBER(SEARCH("Squat", INDIRECT("'" &amp; E27 &amp; "'!B7:B55")))) * (INDIRECT("'" &amp; E27 &amp; "'!S7:S55") * INDIRECT("'" &amp; E27 &amp; "'!U7:U55")))</f>
        <v>0</v>
      </c>
      <c r="T27" s="56">
        <f t="shared" ca="1" si="69"/>
        <v>6</v>
      </c>
      <c r="U27" s="56">
        <f t="shared" ca="1" si="70"/>
        <v>18</v>
      </c>
      <c r="V27" s="56">
        <f t="shared" ca="1" si="71"/>
        <v>43</v>
      </c>
      <c r="W27" s="56">
        <f t="shared" ca="1" si="72"/>
        <v>0</v>
      </c>
      <c r="X27" s="56" cm="1">
        <f t="array" aca="1" ref="X27" ca="1">SUMPRODUCT((ISNUMBER(SEARCH("Bench", INDIRECT("'" &amp; E27 &amp; "'!B7:B55")))) * (INDIRECT("'" &amp; E27 &amp; "'!R7:R55") * INDIRECT("'" &amp; E27 &amp; "'!T7:T55")))</f>
        <v>1080</v>
      </c>
      <c r="Y27" s="56" cm="1">
        <f t="array" aca="1" ref="Y27" ca="1">SUMPRODUCT((ISNUMBER(SEARCH("Bench", INDIRECT("'" &amp; E27 &amp; "'!B7:B55")))) * (INDIRECT("'" &amp; E27 &amp; "'!S7:S55") * INDIRECT("'" &amp; E27 &amp; "'!U7:U55")))</f>
        <v>1080</v>
      </c>
      <c r="Z27" s="56">
        <f t="shared" ca="1" si="73"/>
        <v>5</v>
      </c>
      <c r="AA27" s="56">
        <f t="shared" ca="1" si="74"/>
        <v>18</v>
      </c>
      <c r="AB27" s="56">
        <f t="shared" ca="1" si="75"/>
        <v>37</v>
      </c>
      <c r="AC27">
        <f t="shared" ca="1" si="76"/>
        <v>0</v>
      </c>
      <c r="AD27" s="56" cm="1">
        <f t="array" aca="1" ref="AD27" ca="1">SUMPRODUCT((ISNUMBER(SEARCH("Deadlift", INDIRECT("'" &amp; E27 &amp; "'!B7:B55")))) * (INDIRECT("'" &amp; E27 &amp; "'!R7:R55") * INDIRECT("'" &amp; E27 &amp; "'!T7:T55")))</f>
        <v>1960</v>
      </c>
      <c r="AE27" s="56" cm="1">
        <f t="array" aca="1" ref="AE27" ca="1">SUMPRODUCT((ISNUMBER(SEARCH("Deadlift", INDIRECT("'" &amp; E27 &amp; "'!B7:B55")))) * (INDIRECT("'" &amp; E27 &amp; "'!S7:S55") * INDIRECT("'" &amp; E27 &amp; "'!U7:U55")))</f>
        <v>1960</v>
      </c>
      <c r="AF27" cm="1">
        <f t="array" aca="1" ref="AF27" ca="1">INDIRECT("'" &amp; E27 &amp; "'!A2")</f>
        <v>0</v>
      </c>
      <c r="AG27" cm="1">
        <f t="array" aca="1" ref="AG27" ca="1">INDIRECT("'" &amp; E27 &amp; "'!A5")</f>
        <v>0</v>
      </c>
      <c r="AH27" s="4"/>
      <c r="AJ27" s="4"/>
    </row>
    <row r="28" spans="1:36" x14ac:dyDescent="0.2">
      <c r="A28" t="str">
        <v>[TABLEUR FORCE Sarah G V4.xlsm]24062026</v>
      </c>
      <c r="B28" s="50" t="str">
        <f t="shared" si="0"/>
        <v>[TABLEUR FORCE Sarah G V4.xlsm]24062026!A3</v>
      </c>
      <c r="C28" s="1" t="str">
        <f t="shared" si="52"/>
        <v>24062026</v>
      </c>
      <c r="E28" s="57" t="str">
        <f t="shared" si="14"/>
        <v>24062026</v>
      </c>
      <c r="F28" s="55" cm="1">
        <f t="array" aca="1" ref="F28" ca="1">INDIRECT("'" &amp; E28 &amp; "'!C1")</f>
        <v>46197</v>
      </c>
      <c r="G28" s="3" cm="1">
        <f t="array" aca="1" ref="G28" ca="1">AVERAGE(IF(INDIRECT("'" &amp; E28 &amp; "'!Q7:Q55")&lt;&gt;0, INDIRECT("'" &amp; E28 &amp; "'!Q7:Q55")))</f>
        <v>7.9</v>
      </c>
      <c r="H28" s="3" cm="1">
        <f t="array" aca="1" ref="H28" ca="1">AVERAGE(IF(INDIRECT("'" &amp; E28 &amp; "'!P7:P55")&lt;&gt;0, INDIRECT("'" &amp; E28 &amp; "'!P7:P55")))</f>
        <v>7.7647058823529411</v>
      </c>
      <c r="I28" s="3" cm="1">
        <f t="array" aca="1" ref="I28" ca="1">AVERAGE(SUMPRODUCT((INDIRECT("'" &amp; E28 &amp; "'!K7:K55") + INDIRECT("'" &amp; E28 &amp; "'!L7:L55") + INDIRECT("'" &amp; E28 &amp; "'!M7:M55") + INDIRECT("'" &amp; E28 &amp; "'!N7:N55")) * INDIRECT("'" &amp; E28 &amp; "'!S7:S55") * INDIRECT("'" &amp; E28 &amp; "'!U7:U55") * INDIRECT("'" &amp; E28 &amp; "'!Q7:Q55")))</f>
        <v>0</v>
      </c>
      <c r="J28" s="3" cm="1">
        <f t="array" aca="1" ref="J28" ca="1">AVERAGE(SUMPRODUCT((INDIRECT("'" &amp; E28 &amp; "'!K7:K55") + INDIRECT("'" &amp; E28 &amp; "'!L7:L55") + INDIRECT("'" &amp; E28 &amp; "'!M7:M55") + INDIRECT("'" &amp; E28 &amp; "'!N7:N55")) * INDIRECT("'" &amp; E28 &amp; "'!R7:R55") * INDIRECT("'" &amp; E28 &amp; "'!T7:T55") * INDIRECT("'" &amp; E28 &amp; "'!P7:P55")))</f>
        <v>56799</v>
      </c>
      <c r="K28" s="3" cm="1">
        <f t="array" aca="1" ref="K28" ca="1">SUMPRODUCT(INDIRECT("'" &amp; E28 &amp; "'!S7:S55") * INDIRECT("'" &amp; E28 &amp; "'!U7:U55"))</f>
        <v>2485</v>
      </c>
      <c r="L28" s="56" cm="1">
        <f t="array" aca="1" ref="L28" ca="1">INDIRECT("'" &amp; E28 &amp; "'!C2")</f>
        <v>12</v>
      </c>
      <c r="M28" s="56" cm="1">
        <f t="array" aca="1" ref="M28" ca="1">SUMPRODUCT(INDIRECT("'" &amp; E28 &amp; "'!R7:R55") * INDIRECT("'" &amp; E28 &amp; "'!T7:T55"))</f>
        <v>3749</v>
      </c>
      <c r="N28" s="56">
        <f t="shared" ca="1" si="65"/>
        <v>0</v>
      </c>
      <c r="O28" s="56">
        <f t="shared" ca="1" si="66"/>
        <v>0</v>
      </c>
      <c r="P28" s="56">
        <f t="shared" ca="1" si="67"/>
        <v>0</v>
      </c>
      <c r="Q28" s="56">
        <f t="shared" ca="1" si="68"/>
        <v>0</v>
      </c>
      <c r="R28" s="56" cm="1">
        <f t="array" aca="1" ref="R28" ca="1">SUMPRODUCT((ISNUMBER(SEARCH("Squat", INDIRECT("'" &amp; E28 &amp; "'!B7:B55")))) * (INDIRECT("'" &amp; E28 &amp; "'!R7:R55") * INDIRECT("'" &amp; E28 &amp; "'!T7:T55")))</f>
        <v>0</v>
      </c>
      <c r="S28" cm="1">
        <f t="array" aca="1" ref="S28" ca="1">SUMPRODUCT((ISNUMBER(SEARCH("Squat", INDIRECT("'" &amp; E28 &amp; "'!B7:B55")))) * (INDIRECT("'" &amp; E28 &amp; "'!S7:S55") * INDIRECT("'" &amp; E28 &amp; "'!U7:U55")))</f>
        <v>0</v>
      </c>
      <c r="T28" s="56">
        <f t="shared" ca="1" si="69"/>
        <v>0</v>
      </c>
      <c r="U28" s="56">
        <f t="shared" ca="1" si="70"/>
        <v>0</v>
      </c>
      <c r="V28" s="56">
        <f t="shared" ca="1" si="71"/>
        <v>0</v>
      </c>
      <c r="W28" s="56">
        <f t="shared" ca="1" si="72"/>
        <v>0</v>
      </c>
      <c r="X28" s="56" cm="1">
        <f t="array" aca="1" ref="X28" ca="1">SUMPRODUCT((ISNUMBER(SEARCH("Bench", INDIRECT("'" &amp; E28 &amp; "'!B7:B55")))) * (INDIRECT("'" &amp; E28 &amp; "'!R7:R55") * INDIRECT("'" &amp; E28 &amp; "'!T7:T55")))</f>
        <v>0</v>
      </c>
      <c r="Y28" s="56" cm="1">
        <f t="array" aca="1" ref="Y28" ca="1">SUMPRODUCT((ISNUMBER(SEARCH("Bench", INDIRECT("'" &amp; E28 &amp; "'!B7:B55")))) * (INDIRECT("'" &amp; E28 &amp; "'!S7:S55") * INDIRECT("'" &amp; E28 &amp; "'!U7:U55")))</f>
        <v>0</v>
      </c>
      <c r="Z28" s="56">
        <f t="shared" ca="1" si="73"/>
        <v>7</v>
      </c>
      <c r="AA28" s="56">
        <f t="shared" ca="1" si="74"/>
        <v>21</v>
      </c>
      <c r="AB28" s="56">
        <f t="shared" ca="1" si="75"/>
        <v>53</v>
      </c>
      <c r="AC28">
        <f t="shared" ca="1" si="76"/>
        <v>0</v>
      </c>
      <c r="AD28" s="56" cm="1">
        <f t="array" aca="1" ref="AD28" ca="1">SUMPRODUCT((ISNUMBER(SEARCH("Deadlift", INDIRECT("'" &amp; E28 &amp; "'!B7:B55")))) * (INDIRECT("'" &amp; E28 &amp; "'!R7:R55") * INDIRECT("'" &amp; E28 &amp; "'!T7:T55")))</f>
        <v>2485</v>
      </c>
      <c r="AE28" s="56" cm="1">
        <f t="array" aca="1" ref="AE28" ca="1">SUMPRODUCT((ISNUMBER(SEARCH("Deadlift", INDIRECT("'" &amp; E28 &amp; "'!B7:B55")))) * (INDIRECT("'" &amp; E28 &amp; "'!S7:S55") * INDIRECT("'" &amp; E28 &amp; "'!U7:U55")))</f>
        <v>2485</v>
      </c>
      <c r="AF28" cm="1">
        <f t="array" aca="1" ref="AF28" ca="1">INDIRECT("'" &amp; E28 &amp; "'!A2")</f>
        <v>0</v>
      </c>
      <c r="AG28" cm="1">
        <f t="array" aca="1" ref="AG28" ca="1">INDIRECT("'" &amp; E28 &amp; "'!A5")</f>
        <v>0</v>
      </c>
      <c r="AH28" s="4"/>
      <c r="AJ28" s="4"/>
    </row>
    <row r="29" spans="1:36" x14ac:dyDescent="0.2">
      <c r="A29" t="str">
        <v>[TABLEUR FORCE Sarah G V4.xlsm]20062026 (2)</v>
      </c>
      <c r="B29" s="50" t="str">
        <f t="shared" si="0"/>
        <v>[TABLEUR FORCE Sarah G V4.xlsm]20062026 (2)!A3</v>
      </c>
      <c r="C29" s="1" t="str">
        <f t="shared" si="52"/>
        <v>20062026</v>
      </c>
      <c r="E29" s="57" t="str">
        <f t="shared" si="14"/>
        <v>20062026</v>
      </c>
      <c r="F29" s="55" cm="1">
        <f t="array" aca="1" ref="F29" ca="1">INDIRECT("'" &amp; E29 &amp; "'!C1")</f>
        <v>46193</v>
      </c>
      <c r="G29" s="3" cm="1">
        <f t="array" aca="1" ref="G29" ca="1">AVERAGE(IF(INDIRECT("'" &amp; E29 &amp; "'!Q7:Q55")&lt;&gt;0, INDIRECT("'" &amp; E29 &amp; "'!Q7:Q55")))</f>
        <v>8.1428571428571423</v>
      </c>
      <c r="H29" s="3" cm="1">
        <f t="array" aca="1" ref="H29" ca="1">AVERAGE(IF(INDIRECT("'" &amp; E29 &amp; "'!P7:P55")&lt;&gt;0, INDIRECT("'" &amp; E29 &amp; "'!P7:P55")))</f>
        <v>7.4117647058823533</v>
      </c>
      <c r="I29" s="3" cm="1">
        <f t="array" aca="1" ref="I29" ca="1">AVERAGE(SUMPRODUCT((INDIRECT("'" &amp; E29 &amp; "'!K7:K55") + INDIRECT("'" &amp; E29 &amp; "'!L7:L55") + INDIRECT("'" &amp; E29 &amp; "'!M7:M55") + INDIRECT("'" &amp; E29 &amp; "'!N7:N55")) * INDIRECT("'" &amp; E29 &amp; "'!S7:S55") * INDIRECT("'" &amp; E29 &amp; "'!U7:U55") * INDIRECT("'" &amp; E29 &amp; "'!Q7:Q55")))</f>
        <v>0</v>
      </c>
      <c r="J29" s="3" cm="1">
        <f t="array" aca="1" ref="J29" ca="1">AVERAGE(SUMPRODUCT((INDIRECT("'" &amp; E29 &amp; "'!K7:K55") + INDIRECT("'" &amp; E29 &amp; "'!L7:L55") + INDIRECT("'" &amp; E29 &amp; "'!M7:M55") + INDIRECT("'" &amp; E29 &amp; "'!N7:N55")) * INDIRECT("'" &amp; E29 &amp; "'!R7:R55") * INDIRECT("'" &amp; E29 &amp; "'!T7:T55") * INDIRECT("'" &amp; E29 &amp; "'!P7:P55")))</f>
        <v>82652.5</v>
      </c>
      <c r="K29" s="3" cm="1">
        <f t="array" aca="1" ref="K29" ca="1">SUMPRODUCT(INDIRECT("'" &amp; E29 &amp; "'!S7:S55") * INDIRECT("'" &amp; E29 &amp; "'!U7:U55"))</f>
        <v>2285</v>
      </c>
      <c r="L29" s="56" cm="1">
        <f t="array" aca="1" ref="L29" ca="1">INDIRECT("'" &amp; E29 &amp; "'!C2")</f>
        <v>12</v>
      </c>
      <c r="M29" s="56" cm="1">
        <f t="array" aca="1" ref="M29" ca="1">SUMPRODUCT(INDIRECT("'" &amp; E29 &amp; "'!R7:R55") * INDIRECT("'" &amp; E29 &amp; "'!T7:T55"))</f>
        <v>3157.5</v>
      </c>
      <c r="N29" s="56">
        <f t="shared" ca="1" si="65"/>
        <v>5</v>
      </c>
      <c r="O29" s="56">
        <f t="shared" ca="1" si="66"/>
        <v>15</v>
      </c>
      <c r="P29" s="56">
        <f t="shared" ca="1" si="67"/>
        <v>37</v>
      </c>
      <c r="Q29" s="56">
        <f t="shared" ca="1" si="68"/>
        <v>0</v>
      </c>
      <c r="R29" s="56" cm="1">
        <f t="array" aca="1" ref="R29" ca="1">SUMPRODUCT((ISNUMBER(SEARCH("Squat", INDIRECT("'" &amp; E29 &amp; "'!B7:B55")))) * (INDIRECT("'" &amp; E29 &amp; "'!R7:R55") * INDIRECT("'" &amp; E29 &amp; "'!T7:T55")))</f>
        <v>1590</v>
      </c>
      <c r="S29" cm="1">
        <f t="array" aca="1" ref="S29" ca="1">SUMPRODUCT((ISNUMBER(SEARCH("Squat", INDIRECT("'" &amp; E29 &amp; "'!B7:B55")))) * (INDIRECT("'" &amp; E29 &amp; "'!S7:S55") * INDIRECT("'" &amp; E29 &amp; "'!U7:U55")))</f>
        <v>1590</v>
      </c>
      <c r="T29" s="56">
        <f t="shared" ca="1" si="69"/>
        <v>6</v>
      </c>
      <c r="U29" s="56">
        <f t="shared" ca="1" si="70"/>
        <v>18</v>
      </c>
      <c r="V29" s="56">
        <f t="shared" ca="1" si="71"/>
        <v>41</v>
      </c>
      <c r="W29" s="56">
        <f t="shared" ca="1" si="72"/>
        <v>9</v>
      </c>
      <c r="X29" s="56" cm="1">
        <f t="array" aca="1" ref="X29" ca="1">SUMPRODUCT((ISNUMBER(SEARCH("Bench", INDIRECT("'" &amp; E29 &amp; "'!B7:B55")))) * (INDIRECT("'" &amp; E29 &amp; "'!R7:R55") * INDIRECT("'" &amp; E29 &amp; "'!T7:T55")))</f>
        <v>695</v>
      </c>
      <c r="Y29" s="56" cm="1">
        <f t="array" aca="1" ref="Y29" ca="1">SUMPRODUCT((ISNUMBER(SEARCH("Bench", INDIRECT("'" &amp; E29 &amp; "'!B7:B55")))) * (INDIRECT("'" &amp; E29 &amp; "'!S7:S55") * INDIRECT("'" &amp; E29 &amp; "'!U7:U55")))</f>
        <v>695</v>
      </c>
      <c r="Z29" s="56">
        <f t="shared" ca="1" si="73"/>
        <v>0</v>
      </c>
      <c r="AA29" s="56">
        <f t="shared" ca="1" si="74"/>
        <v>0</v>
      </c>
      <c r="AB29" s="56">
        <f t="shared" ca="1" si="75"/>
        <v>0</v>
      </c>
      <c r="AC29">
        <f t="shared" ca="1" si="76"/>
        <v>0</v>
      </c>
      <c r="AD29" s="56" cm="1">
        <f t="array" aca="1" ref="AD29" ca="1">SUMPRODUCT((ISNUMBER(SEARCH("Deadlift", INDIRECT("'" &amp; E29 &amp; "'!B7:B55")))) * (INDIRECT("'" &amp; E29 &amp; "'!R7:R55") * INDIRECT("'" &amp; E29 &amp; "'!T7:T55")))</f>
        <v>0</v>
      </c>
      <c r="AE29" s="56" cm="1">
        <f t="array" aca="1" ref="AE29" ca="1">SUMPRODUCT((ISNUMBER(SEARCH("Deadlift", INDIRECT("'" &amp; E29 &amp; "'!B7:B55")))) * (INDIRECT("'" &amp; E29 &amp; "'!S7:S55") * INDIRECT("'" &amp; E29 &amp; "'!U7:U55")))</f>
        <v>0</v>
      </c>
      <c r="AF29" cm="1">
        <f t="array" aca="1" ref="AF29" ca="1">INDIRECT("'" &amp; E29 &amp; "'!A2")</f>
        <v>0</v>
      </c>
      <c r="AG29" cm="1">
        <f t="array" aca="1" ref="AG29" ca="1">INDIRECT("'" &amp; E29 &amp; "'!A5")</f>
        <v>0</v>
      </c>
      <c r="AH29" s="4"/>
      <c r="AJ29" s="4"/>
    </row>
    <row r="30" spans="1:36" x14ac:dyDescent="0.2">
      <c r="B30" s="50" t="str">
        <f t="shared" si="0"/>
        <v>!A3</v>
      </c>
      <c r="C30" s="1" t="str">
        <f t="shared" si="52"/>
        <v/>
      </c>
      <c r="E30" s="57" t="str">
        <f t="shared" si="14"/>
        <v/>
      </c>
      <c r="F30" s="55" t="e" cm="1">
        <f t="array" aca="1" ref="F30" ca="1">INDIRECT("'" &amp; E30 &amp; "'!C1")</f>
        <v>#REF!</v>
      </c>
      <c r="G30" s="3" t="e" cm="1">
        <f t="array" aca="1" ref="G30" ca="1">AVERAGE(IF(INDIRECT("'" &amp; E30 &amp; "'!Q7:Q55")&lt;&gt;0, INDIRECT("'" &amp; E30 &amp; "'!Q7:Q55")))</f>
        <v>#REF!</v>
      </c>
      <c r="H30" s="3" t="e" cm="1">
        <f t="array" aca="1" ref="H30" ca="1">AVERAGE(IF(INDIRECT("'" &amp; E30 &amp; "'!P7:P55")&lt;&gt;0, INDIRECT("'" &amp; E30 &amp; "'!P7:P55")))</f>
        <v>#REF!</v>
      </c>
      <c r="I30" s="3" t="e" cm="1">
        <f t="array" aca="1" ref="I30" ca="1">AVERAGE(SUMPRODUCT((INDIRECT("'" &amp; E30 &amp; "'!K7:K55") + INDIRECT("'" &amp; E30 &amp; "'!L7:L55") + INDIRECT("'" &amp; E30 &amp; "'!M7:M55") + INDIRECT("'" &amp; E30 &amp; "'!N7:N55")) * INDIRECT("'" &amp; E30 &amp; "'!S7:S55") * INDIRECT("'" &amp; E30 &amp; "'!U7:U55") * INDIRECT("'" &amp; E30 &amp; "'!Q7:Q55")))</f>
        <v>#REF!</v>
      </c>
      <c r="J30" s="3" t="e" cm="1">
        <f t="array" aca="1" ref="J30" ca="1">AVERAGE(SUMPRODUCT((INDIRECT("'" &amp; E30 &amp; "'!K7:K55") + INDIRECT("'" &amp; E30 &amp; "'!L7:L55") + INDIRECT("'" &amp; E30 &amp; "'!M7:M55") + INDIRECT("'" &amp; E30 &amp; "'!N7:N55")) * INDIRECT("'" &amp; E30 &amp; "'!R7:R55") * INDIRECT("'" &amp; E30 &amp; "'!T7:T55") * INDIRECT("'" &amp; E30 &amp; "'!P7:P55")))</f>
        <v>#REF!</v>
      </c>
      <c r="K30" s="3" t="e" cm="1">
        <f t="array" aca="1" ref="K30" ca="1">SUMPRODUCT(INDIRECT("'" &amp; E30 &amp; "'!S7:S55") * INDIRECT("'" &amp; E30 &amp; "'!U7:U55"))</f>
        <v>#REF!</v>
      </c>
      <c r="L30" s="56" t="e" cm="1">
        <f t="array" aca="1" ref="L30" ca="1">INDIRECT("'" &amp; E30 &amp; "'!C2")</f>
        <v>#REF!</v>
      </c>
      <c r="M30" s="56" t="e" cm="1">
        <f t="array" aca="1" ref="M30" ca="1">SUMPRODUCT(INDIRECT("'" &amp; E30 &amp; "'!R7:R55") * INDIRECT("'" &amp; E30 &amp; "'!T7:T55"))</f>
        <v>#REF!</v>
      </c>
      <c r="N30" s="56" t="e">
        <f t="shared" ca="1" si="65"/>
        <v>#REF!</v>
      </c>
      <c r="O30" s="56" t="e">
        <f t="shared" ca="1" si="66"/>
        <v>#REF!</v>
      </c>
      <c r="P30" s="56" t="e">
        <f t="shared" ca="1" si="67"/>
        <v>#REF!</v>
      </c>
      <c r="Q30" s="56" t="e">
        <f t="shared" ca="1" si="68"/>
        <v>#REF!</v>
      </c>
      <c r="R30" s="56" t="e" cm="1">
        <f t="array" aca="1" ref="R30" ca="1">SUMPRODUCT((ISNUMBER(SEARCH("Squat", INDIRECT("'" &amp; E30 &amp; "'!B7:B55")))) * (INDIRECT("'" &amp; E30 &amp; "'!R7:R55") * INDIRECT("'" &amp; E30 &amp; "'!T7:T55")))</f>
        <v>#REF!</v>
      </c>
      <c r="S30" t="e" cm="1">
        <f t="array" aca="1" ref="S30" ca="1">SUMPRODUCT((ISNUMBER(SEARCH("Squat", INDIRECT("'" &amp; E30 &amp; "'!B7:B55")))) * (INDIRECT("'" &amp; E30 &amp; "'!S7:S55") * INDIRECT("'" &amp; E30 &amp; "'!U7:U55")))</f>
        <v>#REF!</v>
      </c>
      <c r="T30" s="56" t="e">
        <f t="shared" ca="1" si="69"/>
        <v>#REF!</v>
      </c>
      <c r="U30" s="56" t="e">
        <f t="shared" ca="1" si="70"/>
        <v>#REF!</v>
      </c>
      <c r="V30" s="56" t="e">
        <f t="shared" ca="1" si="71"/>
        <v>#REF!</v>
      </c>
      <c r="W30" s="56" t="e">
        <f t="shared" ca="1" si="72"/>
        <v>#REF!</v>
      </c>
      <c r="X30" s="56" t="e" cm="1">
        <f t="array" aca="1" ref="X30" ca="1">SUMPRODUCT((ISNUMBER(SEARCH("Bench", INDIRECT("'" &amp; E30 &amp; "'!B7:B55")))) * (INDIRECT("'" &amp; E30 &amp; "'!R7:R55") * INDIRECT("'" &amp; E30 &amp; "'!T7:T55")))</f>
        <v>#REF!</v>
      </c>
      <c r="Y30" s="56" t="e" cm="1">
        <f t="array" aca="1" ref="Y30" ca="1">SUMPRODUCT((ISNUMBER(SEARCH("Bench", INDIRECT("'" &amp; E30 &amp; "'!B7:B55")))) * (INDIRECT("'" &amp; E30 &amp; "'!S7:S55") * INDIRECT("'" &amp; E30 &amp; "'!U7:U55")))</f>
        <v>#REF!</v>
      </c>
      <c r="Z30" s="56" t="e">
        <f t="shared" ca="1" si="73"/>
        <v>#REF!</v>
      </c>
      <c r="AA30" s="56" t="e">
        <f t="shared" ca="1" si="74"/>
        <v>#REF!</v>
      </c>
      <c r="AB30" s="56" t="e">
        <f t="shared" ca="1" si="75"/>
        <v>#REF!</v>
      </c>
      <c r="AC30" t="e">
        <f t="shared" ca="1" si="76"/>
        <v>#REF!</v>
      </c>
      <c r="AD30" s="56" t="e" cm="1">
        <f t="array" aca="1" ref="AD30" ca="1">SUMPRODUCT((ISNUMBER(SEARCH("Deadlift", INDIRECT("'" &amp; E30 &amp; "'!B7:B55")))) * (INDIRECT("'" &amp; E30 &amp; "'!R7:R55") * INDIRECT("'" &amp; E30 &amp; "'!T7:T55")))</f>
        <v>#REF!</v>
      </c>
      <c r="AE30" s="56" t="e" cm="1">
        <f t="array" aca="1" ref="AE30" ca="1">SUMPRODUCT((ISNUMBER(SEARCH("Deadlift", INDIRECT("'" &amp; E30 &amp; "'!B7:B55")))) * (INDIRECT("'" &amp; E30 &amp; "'!S7:S55") * INDIRECT("'" &amp; E30 &amp; "'!U7:U55")))</f>
        <v>#REF!</v>
      </c>
      <c r="AF30" t="e" cm="1">
        <f t="array" aca="1" ref="AF30" ca="1">INDIRECT("'" &amp; E30 &amp; "'!A2")</f>
        <v>#REF!</v>
      </c>
      <c r="AG30" t="e" cm="1">
        <f t="array" aca="1" ref="AG30" ca="1">INDIRECT("'" &amp; E30 &amp; "'!A5")</f>
        <v>#REF!</v>
      </c>
      <c r="AH30" s="4"/>
      <c r="AJ30" s="4"/>
    </row>
    <row r="31" spans="1:36" x14ac:dyDescent="0.2">
      <c r="B31" s="50" t="str">
        <f t="shared" si="0"/>
        <v>!A3</v>
      </c>
      <c r="C31" s="1" t="str">
        <f t="shared" si="52"/>
        <v/>
      </c>
      <c r="E31" s="57" t="str">
        <f t="shared" si="14"/>
        <v/>
      </c>
      <c r="F31" s="55" t="e" cm="1">
        <f t="array" aca="1" ref="F31" ca="1">INDIRECT("'" &amp; E31 &amp; "'!C1")</f>
        <v>#REF!</v>
      </c>
      <c r="G31" s="3" t="e" cm="1">
        <f t="array" aca="1" ref="G31" ca="1">AVERAGE(IF(INDIRECT("'" &amp; E31 &amp; "'!Q7:Q55")&lt;&gt;0, INDIRECT("'" &amp; E31 &amp; "'!Q7:Q55")))</f>
        <v>#REF!</v>
      </c>
      <c r="H31" s="3" t="e" cm="1">
        <f t="array" aca="1" ref="H31" ca="1">AVERAGE(IF(INDIRECT("'" &amp; E31 &amp; "'!P7:P55")&lt;&gt;0, INDIRECT("'" &amp; E31 &amp; "'!P7:P55")))</f>
        <v>#REF!</v>
      </c>
      <c r="I31" s="3" t="e" cm="1">
        <f t="array" aca="1" ref="I31" ca="1">AVERAGE(SUMPRODUCT((INDIRECT("'" &amp; E31 &amp; "'!K7:K55") + INDIRECT("'" &amp; E31 &amp; "'!L7:L55") + INDIRECT("'" &amp; E31 &amp; "'!M7:M55") + INDIRECT("'" &amp; E31 &amp; "'!N7:N55")) * INDIRECT("'" &amp; E31 &amp; "'!S7:S55") * INDIRECT("'" &amp; E31 &amp; "'!U7:U55") * INDIRECT("'" &amp; E31 &amp; "'!Q7:Q55")))</f>
        <v>#REF!</v>
      </c>
      <c r="J31" s="3" t="e" cm="1">
        <f t="array" aca="1" ref="J31" ca="1">AVERAGE(SUMPRODUCT((INDIRECT("'" &amp; E31 &amp; "'!K7:K55") + INDIRECT("'" &amp; E31 &amp; "'!L7:L55") + INDIRECT("'" &amp; E31 &amp; "'!M7:M55") + INDIRECT("'" &amp; E31 &amp; "'!N7:N55")) * INDIRECT("'" &amp; E31 &amp; "'!R7:R55") * INDIRECT("'" &amp; E31 &amp; "'!T7:T55") * INDIRECT("'" &amp; E31 &amp; "'!P7:P55")))</f>
        <v>#REF!</v>
      </c>
      <c r="K31" s="3" t="e" cm="1">
        <f t="array" aca="1" ref="K31" ca="1">SUMPRODUCT(INDIRECT("'" &amp; E31 &amp; "'!S7:S55") * INDIRECT("'" &amp; E31 &amp; "'!U7:U55"))</f>
        <v>#REF!</v>
      </c>
      <c r="L31" s="56" t="e" cm="1">
        <f t="array" aca="1" ref="L31" ca="1">INDIRECT("'" &amp; E31 &amp; "'!C2")</f>
        <v>#REF!</v>
      </c>
      <c r="M31" s="56" t="e" cm="1">
        <f t="array" aca="1" ref="M31" ca="1">SUMPRODUCT(INDIRECT("'" &amp; E31 &amp; "'!R7:R55") * INDIRECT("'" &amp; E31 &amp; "'!T7:T55"))</f>
        <v>#REF!</v>
      </c>
      <c r="N31" s="56" t="e">
        <f t="shared" ca="1" si="65"/>
        <v>#REF!</v>
      </c>
      <c r="O31" s="56" t="e">
        <f t="shared" ca="1" si="66"/>
        <v>#REF!</v>
      </c>
      <c r="P31" s="56" t="e">
        <f t="shared" ca="1" si="67"/>
        <v>#REF!</v>
      </c>
      <c r="Q31" s="56" t="e">
        <f t="shared" ca="1" si="68"/>
        <v>#REF!</v>
      </c>
      <c r="R31" s="56" t="e" cm="1">
        <f t="array" aca="1" ref="R31" ca="1">SUMPRODUCT((ISNUMBER(SEARCH("Squat", INDIRECT("'" &amp; E31 &amp; "'!B7:B55")))) * (INDIRECT("'" &amp; E31 &amp; "'!R7:R55") * INDIRECT("'" &amp; E31 &amp; "'!T7:T55")))</f>
        <v>#REF!</v>
      </c>
      <c r="S31" t="e" cm="1">
        <f t="array" aca="1" ref="S31" ca="1">SUMPRODUCT((ISNUMBER(SEARCH("Squat", INDIRECT("'" &amp; E31 &amp; "'!B7:B55")))) * (INDIRECT("'" &amp; E31 &amp; "'!S7:S55") * INDIRECT("'" &amp; E31 &amp; "'!U7:U55")))</f>
        <v>#REF!</v>
      </c>
      <c r="T31" s="56" t="e">
        <f t="shared" ca="1" si="69"/>
        <v>#REF!</v>
      </c>
      <c r="U31" s="56" t="e">
        <f t="shared" ca="1" si="70"/>
        <v>#REF!</v>
      </c>
      <c r="V31" s="56" t="e">
        <f t="shared" ca="1" si="71"/>
        <v>#REF!</v>
      </c>
      <c r="W31" s="56" t="e">
        <f t="shared" ca="1" si="72"/>
        <v>#REF!</v>
      </c>
      <c r="X31" s="56" t="e" cm="1">
        <f t="array" aca="1" ref="X31" ca="1">SUMPRODUCT((ISNUMBER(SEARCH("Bench", INDIRECT("'" &amp; E31 &amp; "'!B7:B55")))) * (INDIRECT("'" &amp; E31 &amp; "'!R7:R55") * INDIRECT("'" &amp; E31 &amp; "'!T7:T55")))</f>
        <v>#REF!</v>
      </c>
      <c r="Y31" s="56" t="e" cm="1">
        <f t="array" aca="1" ref="Y31" ca="1">SUMPRODUCT((ISNUMBER(SEARCH("Bench", INDIRECT("'" &amp; E31 &amp; "'!B7:B55")))) * (INDIRECT("'" &amp; E31 &amp; "'!S7:S55") * INDIRECT("'" &amp; E31 &amp; "'!U7:U55")))</f>
        <v>#REF!</v>
      </c>
      <c r="Z31" s="56" t="e">
        <f t="shared" ca="1" si="73"/>
        <v>#REF!</v>
      </c>
      <c r="AA31" s="56" t="e">
        <f t="shared" ca="1" si="74"/>
        <v>#REF!</v>
      </c>
      <c r="AB31" s="56" t="e">
        <f t="shared" ca="1" si="75"/>
        <v>#REF!</v>
      </c>
      <c r="AC31" t="e">
        <f t="shared" ca="1" si="76"/>
        <v>#REF!</v>
      </c>
      <c r="AD31" s="56" t="e" cm="1">
        <f t="array" aca="1" ref="AD31" ca="1">SUMPRODUCT((ISNUMBER(SEARCH("Deadlift", INDIRECT("'" &amp; E31 &amp; "'!B7:B55")))) * (INDIRECT("'" &amp; E31 &amp; "'!R7:R55") * INDIRECT("'" &amp; E31 &amp; "'!T7:T55")))</f>
        <v>#REF!</v>
      </c>
      <c r="AE31" s="56" t="e" cm="1">
        <f t="array" aca="1" ref="AE31" ca="1">SUMPRODUCT((ISNUMBER(SEARCH("Deadlift", INDIRECT("'" &amp; E31 &amp; "'!B7:B55")))) * (INDIRECT("'" &amp; E31 &amp; "'!S7:S55") * INDIRECT("'" &amp; E31 &amp; "'!U7:U55")))</f>
        <v>#REF!</v>
      </c>
      <c r="AF31" t="e" cm="1">
        <f t="array" aca="1" ref="AF31" ca="1">INDIRECT("'" &amp; E31 &amp; "'!A2")</f>
        <v>#REF!</v>
      </c>
      <c r="AG31" t="e" cm="1">
        <f t="array" aca="1" ref="AG31" ca="1">INDIRECT("'" &amp; E31 &amp; "'!A5")</f>
        <v>#REF!</v>
      </c>
      <c r="AH31" s="4"/>
      <c r="AJ31" s="4"/>
    </row>
    <row r="32" spans="1:36" x14ac:dyDescent="0.2">
      <c r="B32" s="50" t="str">
        <f t="shared" si="0"/>
        <v>!A3</v>
      </c>
      <c r="C32" s="1" t="str">
        <f t="shared" si="52"/>
        <v/>
      </c>
      <c r="E32" s="57" t="str">
        <f t="shared" si="14"/>
        <v/>
      </c>
      <c r="F32" s="55" t="e" cm="1">
        <f t="array" aca="1" ref="F32" ca="1">INDIRECT("'" &amp; E32 &amp; "'!C1")</f>
        <v>#REF!</v>
      </c>
      <c r="G32" s="3" t="e" cm="1">
        <f t="array" aca="1" ref="G32" ca="1">AVERAGE(IF(INDIRECT("'" &amp; E32 &amp; "'!Q7:Q55")&lt;&gt;0, INDIRECT("'" &amp; E32 &amp; "'!Q7:Q55")))</f>
        <v>#REF!</v>
      </c>
      <c r="H32" s="3" t="e" cm="1">
        <f t="array" aca="1" ref="H32" ca="1">AVERAGE(IF(INDIRECT("'" &amp; E32 &amp; "'!P7:P55")&lt;&gt;0, INDIRECT("'" &amp; E32 &amp; "'!P7:P55")))</f>
        <v>#REF!</v>
      </c>
      <c r="I32" s="3" t="e" cm="1">
        <f t="array" aca="1" ref="I32" ca="1">AVERAGE(SUMPRODUCT((INDIRECT("'" &amp; E32 &amp; "'!K7:K55") + INDIRECT("'" &amp; E32 &amp; "'!L7:L55") + INDIRECT("'" &amp; E32 &amp; "'!M7:M55") + INDIRECT("'" &amp; E32 &amp; "'!N7:N55")) * INDIRECT("'" &amp; E32 &amp; "'!S7:S55") * INDIRECT("'" &amp; E32 &amp; "'!U7:U55") * INDIRECT("'" &amp; E32 &amp; "'!Q7:Q55")))</f>
        <v>#REF!</v>
      </c>
      <c r="J32" s="3" t="e" cm="1">
        <f t="array" aca="1" ref="J32" ca="1">AVERAGE(SUMPRODUCT((INDIRECT("'" &amp; E32 &amp; "'!K7:K55") + INDIRECT("'" &amp; E32 &amp; "'!L7:L55") + INDIRECT("'" &amp; E32 &amp; "'!M7:M55") + INDIRECT("'" &amp; E32 &amp; "'!N7:N55")) * INDIRECT("'" &amp; E32 &amp; "'!R7:R55") * INDIRECT("'" &amp; E32 &amp; "'!T7:T55") * INDIRECT("'" &amp; E32 &amp; "'!P7:P55")))</f>
        <v>#REF!</v>
      </c>
      <c r="K32" s="3" t="e" cm="1">
        <f t="array" aca="1" ref="K32" ca="1">SUMPRODUCT(INDIRECT("'" &amp; E32 &amp; "'!S7:S55") * INDIRECT("'" &amp; E32 &amp; "'!U7:U55"))</f>
        <v>#REF!</v>
      </c>
      <c r="L32" s="56" t="e" cm="1">
        <f t="array" aca="1" ref="L32" ca="1">INDIRECT("'" &amp; E32 &amp; "'!C2")</f>
        <v>#REF!</v>
      </c>
      <c r="M32" s="56" t="e" cm="1">
        <f t="array" aca="1" ref="M32" ca="1">SUMPRODUCT(INDIRECT("'" &amp; E32 &amp; "'!R7:R55") * INDIRECT("'" &amp; E32 &amp; "'!T7:T55"))</f>
        <v>#REF!</v>
      </c>
      <c r="N32" s="56" t="e">
        <f t="shared" ca="1" si="65"/>
        <v>#REF!</v>
      </c>
      <c r="O32" s="56" t="e">
        <f t="shared" ca="1" si="66"/>
        <v>#REF!</v>
      </c>
      <c r="P32" s="56" t="e">
        <f t="shared" ca="1" si="67"/>
        <v>#REF!</v>
      </c>
      <c r="Q32" s="56" t="e">
        <f t="shared" ca="1" si="68"/>
        <v>#REF!</v>
      </c>
      <c r="R32" s="56" t="e" cm="1">
        <f t="array" aca="1" ref="R32" ca="1">SUMPRODUCT((ISNUMBER(SEARCH("Squat", INDIRECT("'" &amp; E32 &amp; "'!B7:B55")))) * (INDIRECT("'" &amp; E32 &amp; "'!R7:R55") * INDIRECT("'" &amp; E32 &amp; "'!T7:T55")))</f>
        <v>#REF!</v>
      </c>
      <c r="S32" t="e" cm="1">
        <f t="array" aca="1" ref="S32" ca="1">SUMPRODUCT((ISNUMBER(SEARCH("Squat", INDIRECT("'" &amp; E32 &amp; "'!B7:B55")))) * (INDIRECT("'" &amp; E32 &amp; "'!S7:S55") * INDIRECT("'" &amp; E32 &amp; "'!U7:U55")))</f>
        <v>#REF!</v>
      </c>
      <c r="T32" s="56" t="e">
        <f t="shared" ca="1" si="69"/>
        <v>#REF!</v>
      </c>
      <c r="U32" s="56" t="e">
        <f t="shared" ca="1" si="70"/>
        <v>#REF!</v>
      </c>
      <c r="V32" s="56" t="e">
        <f t="shared" ca="1" si="71"/>
        <v>#REF!</v>
      </c>
      <c r="W32" s="56" t="e">
        <f t="shared" ca="1" si="72"/>
        <v>#REF!</v>
      </c>
      <c r="X32" s="56" t="e" cm="1">
        <f t="array" aca="1" ref="X32" ca="1">SUMPRODUCT((ISNUMBER(SEARCH("Bench", INDIRECT("'" &amp; E32 &amp; "'!B7:B55")))) * (INDIRECT("'" &amp; E32 &amp; "'!R7:R55") * INDIRECT("'" &amp; E32 &amp; "'!T7:T55")))</f>
        <v>#REF!</v>
      </c>
      <c r="Y32" s="56" t="e" cm="1">
        <f t="array" aca="1" ref="Y32" ca="1">SUMPRODUCT((ISNUMBER(SEARCH("Bench", INDIRECT("'" &amp; E32 &amp; "'!B7:B55")))) * (INDIRECT("'" &amp; E32 &amp; "'!S7:S55") * INDIRECT("'" &amp; E32 &amp; "'!U7:U55")))</f>
        <v>#REF!</v>
      </c>
      <c r="Z32" s="56" t="e">
        <f t="shared" ca="1" si="73"/>
        <v>#REF!</v>
      </c>
      <c r="AA32" s="56" t="e">
        <f t="shared" ca="1" si="74"/>
        <v>#REF!</v>
      </c>
      <c r="AB32" s="56" t="e">
        <f t="shared" ca="1" si="75"/>
        <v>#REF!</v>
      </c>
      <c r="AC32" t="e">
        <f t="shared" ca="1" si="76"/>
        <v>#REF!</v>
      </c>
      <c r="AD32" s="56" t="e" cm="1">
        <f t="array" aca="1" ref="AD32" ca="1">SUMPRODUCT((ISNUMBER(SEARCH("Deadlift", INDIRECT("'" &amp; E32 &amp; "'!B7:B55")))) * (INDIRECT("'" &amp; E32 &amp; "'!R7:R55") * INDIRECT("'" &amp; E32 &amp; "'!T7:T55")))</f>
        <v>#REF!</v>
      </c>
      <c r="AE32" s="56" t="e" cm="1">
        <f t="array" aca="1" ref="AE32" ca="1">SUMPRODUCT((ISNUMBER(SEARCH("Deadlift", INDIRECT("'" &amp; E32 &amp; "'!B7:B55")))) * (INDIRECT("'" &amp; E32 &amp; "'!S7:S55") * INDIRECT("'" &amp; E32 &amp; "'!U7:U55")))</f>
        <v>#REF!</v>
      </c>
      <c r="AF32" t="e" cm="1">
        <f t="array" aca="1" ref="AF32" ca="1">INDIRECT("'" &amp; E32 &amp; "'!A2")</f>
        <v>#REF!</v>
      </c>
      <c r="AG32" t="e" cm="1">
        <f t="array" aca="1" ref="AG32" ca="1">INDIRECT("'" &amp; E32 &amp; "'!A5")</f>
        <v>#REF!</v>
      </c>
      <c r="AH32" s="4"/>
      <c r="AJ32" s="4"/>
    </row>
    <row r="33" spans="2:36" x14ac:dyDescent="0.2">
      <c r="B33" s="50" t="str">
        <f t="shared" si="0"/>
        <v>!A3</v>
      </c>
      <c r="C33" s="1" t="str">
        <f t="shared" si="52"/>
        <v/>
      </c>
      <c r="E33" s="57" t="str">
        <f t="shared" si="14"/>
        <v/>
      </c>
      <c r="F33" s="55" t="e" cm="1">
        <f t="array" aca="1" ref="F33" ca="1">INDIRECT("'" &amp; E33 &amp; "'!C1")</f>
        <v>#REF!</v>
      </c>
      <c r="G33" s="3" t="e" cm="1">
        <f t="array" aca="1" ref="G33" ca="1">AVERAGE(IF(INDIRECT("'" &amp; E33 &amp; "'!Q7:Q55")&lt;&gt;0, INDIRECT("'" &amp; E33 &amp; "'!Q7:Q55")))</f>
        <v>#REF!</v>
      </c>
      <c r="H33" s="3" t="e" cm="1">
        <f t="array" aca="1" ref="H33" ca="1">AVERAGE(IF(INDIRECT("'" &amp; E33 &amp; "'!P7:P55")&lt;&gt;0, INDIRECT("'" &amp; E33 &amp; "'!P7:P55")))</f>
        <v>#REF!</v>
      </c>
      <c r="I33" s="3" t="e" cm="1">
        <f t="array" aca="1" ref="I33" ca="1">AVERAGE(SUMPRODUCT((INDIRECT("'" &amp; E33 &amp; "'!K7:K55") + INDIRECT("'" &amp; E33 &amp; "'!L7:L55") + INDIRECT("'" &amp; E33 &amp; "'!M7:M55") + INDIRECT("'" &amp; E33 &amp; "'!N7:N55")) * INDIRECT("'" &amp; E33 &amp; "'!S7:S55") * INDIRECT("'" &amp; E33 &amp; "'!U7:U55") * INDIRECT("'" &amp; E33 &amp; "'!Q7:Q55")))</f>
        <v>#REF!</v>
      </c>
      <c r="J33" s="3" t="e" cm="1">
        <f t="array" aca="1" ref="J33" ca="1">AVERAGE(SUMPRODUCT((INDIRECT("'" &amp; E33 &amp; "'!K7:K55") + INDIRECT("'" &amp; E33 &amp; "'!L7:L55") + INDIRECT("'" &amp; E33 &amp; "'!M7:M55") + INDIRECT("'" &amp; E33 &amp; "'!N7:N55")) * INDIRECT("'" &amp; E33 &amp; "'!R7:R55") * INDIRECT("'" &amp; E33 &amp; "'!T7:T55") * INDIRECT("'" &amp; E33 &amp; "'!P7:P55")))</f>
        <v>#REF!</v>
      </c>
      <c r="K33" s="3" t="e" cm="1">
        <f t="array" aca="1" ref="K33" ca="1">SUMPRODUCT(INDIRECT("'" &amp; E33 &amp; "'!S7:S55") * INDIRECT("'" &amp; E33 &amp; "'!U7:U55"))</f>
        <v>#REF!</v>
      </c>
      <c r="L33" s="56" t="e" cm="1">
        <f t="array" aca="1" ref="L33" ca="1">INDIRECT("'" &amp; E33 &amp; "'!C2")</f>
        <v>#REF!</v>
      </c>
      <c r="M33" s="56" t="e" cm="1">
        <f t="array" aca="1" ref="M33" ca="1">SUMPRODUCT(INDIRECT("'" &amp; E33 &amp; "'!R7:R55") * INDIRECT("'" &amp; E33 &amp; "'!T7:T55"))</f>
        <v>#REF!</v>
      </c>
      <c r="N33" s="56" t="e">
        <f t="shared" ca="1" si="65"/>
        <v>#REF!</v>
      </c>
      <c r="O33" s="56" t="e">
        <f t="shared" ca="1" si="66"/>
        <v>#REF!</v>
      </c>
      <c r="P33" s="56" t="e">
        <f t="shared" ca="1" si="67"/>
        <v>#REF!</v>
      </c>
      <c r="Q33" s="56" t="e">
        <f t="shared" ca="1" si="68"/>
        <v>#REF!</v>
      </c>
      <c r="R33" s="56" t="e" cm="1">
        <f t="array" aca="1" ref="R33" ca="1">SUMPRODUCT((ISNUMBER(SEARCH("Squat", INDIRECT("'" &amp; E33 &amp; "'!B7:B55")))) * (INDIRECT("'" &amp; E33 &amp; "'!R7:R55") * INDIRECT("'" &amp; E33 &amp; "'!T7:T55")))</f>
        <v>#REF!</v>
      </c>
      <c r="S33" t="e" cm="1">
        <f t="array" aca="1" ref="S33" ca="1">SUMPRODUCT((ISNUMBER(SEARCH("Squat", INDIRECT("'" &amp; E33 &amp; "'!B7:B55")))) * (INDIRECT("'" &amp; E33 &amp; "'!S7:S55") * INDIRECT("'" &amp; E33 &amp; "'!U7:U55")))</f>
        <v>#REF!</v>
      </c>
      <c r="T33" s="56" t="e">
        <f t="shared" ca="1" si="69"/>
        <v>#REF!</v>
      </c>
      <c r="U33" s="56" t="e">
        <f t="shared" ca="1" si="70"/>
        <v>#REF!</v>
      </c>
      <c r="V33" s="56" t="e">
        <f t="shared" ca="1" si="71"/>
        <v>#REF!</v>
      </c>
      <c r="W33" s="56" t="e">
        <f t="shared" ca="1" si="72"/>
        <v>#REF!</v>
      </c>
      <c r="X33" s="56" t="e" cm="1">
        <f t="array" aca="1" ref="X33" ca="1">SUMPRODUCT((ISNUMBER(SEARCH("Bench", INDIRECT("'" &amp; E33 &amp; "'!B7:B55")))) * (INDIRECT("'" &amp; E33 &amp; "'!R7:R55") * INDIRECT("'" &amp; E33 &amp; "'!T7:T55")))</f>
        <v>#REF!</v>
      </c>
      <c r="Y33" s="56" t="e" cm="1">
        <f t="array" aca="1" ref="Y33" ca="1">SUMPRODUCT((ISNUMBER(SEARCH("Bench", INDIRECT("'" &amp; E33 &amp; "'!B7:B55")))) * (INDIRECT("'" &amp; E33 &amp; "'!S7:S55") * INDIRECT("'" &amp; E33 &amp; "'!U7:U55")))</f>
        <v>#REF!</v>
      </c>
      <c r="Z33" s="56" t="e">
        <f t="shared" ca="1" si="73"/>
        <v>#REF!</v>
      </c>
      <c r="AA33" s="56" t="e">
        <f t="shared" ca="1" si="74"/>
        <v>#REF!</v>
      </c>
      <c r="AB33" s="56" t="e">
        <f t="shared" ca="1" si="75"/>
        <v>#REF!</v>
      </c>
      <c r="AC33" t="e">
        <f t="shared" ca="1" si="76"/>
        <v>#REF!</v>
      </c>
      <c r="AD33" s="56" t="e" cm="1">
        <f t="array" aca="1" ref="AD33" ca="1">SUMPRODUCT((ISNUMBER(SEARCH("Deadlift", INDIRECT("'" &amp; E33 &amp; "'!B7:B55")))) * (INDIRECT("'" &amp; E33 &amp; "'!R7:R55") * INDIRECT("'" &amp; E33 &amp; "'!T7:T55")))</f>
        <v>#REF!</v>
      </c>
      <c r="AE33" s="56" t="e" cm="1">
        <f t="array" aca="1" ref="AE33" ca="1">SUMPRODUCT((ISNUMBER(SEARCH("Deadlift", INDIRECT("'" &amp; E33 &amp; "'!B7:B55")))) * (INDIRECT("'" &amp; E33 &amp; "'!S7:S55") * INDIRECT("'" &amp; E33 &amp; "'!U7:U55")))</f>
        <v>#REF!</v>
      </c>
      <c r="AF33" t="e" cm="1">
        <f t="array" aca="1" ref="AF33" ca="1">INDIRECT("'" &amp; E33 &amp; "'!A2")</f>
        <v>#REF!</v>
      </c>
      <c r="AG33" t="e" cm="1">
        <f t="array" aca="1" ref="AG33" ca="1">INDIRECT("'" &amp; E33 &amp; "'!A5")</f>
        <v>#REF!</v>
      </c>
      <c r="AH33" s="4"/>
      <c r="AJ33" s="4"/>
    </row>
    <row r="34" spans="2:36" x14ac:dyDescent="0.2">
      <c r="B34" s="50" t="str">
        <f t="shared" si="0"/>
        <v>!A3</v>
      </c>
      <c r="C34" s="1" t="str">
        <f t="shared" si="52"/>
        <v/>
      </c>
      <c r="E34" s="57" t="str">
        <f t="shared" si="14"/>
        <v/>
      </c>
      <c r="F34" s="55" t="e" cm="1">
        <f t="array" aca="1" ref="F34" ca="1">INDIRECT("'" &amp; E34 &amp; "'!C1")</f>
        <v>#REF!</v>
      </c>
      <c r="G34" s="3" t="e" cm="1">
        <f t="array" aca="1" ref="G34" ca="1">AVERAGE(IF(INDIRECT("'" &amp; E34 &amp; "'!Q7:Q55")&lt;&gt;0, INDIRECT("'" &amp; E34 &amp; "'!Q7:Q55")))</f>
        <v>#REF!</v>
      </c>
      <c r="H34" s="3" t="e" cm="1">
        <f t="array" aca="1" ref="H34" ca="1">AVERAGE(IF(INDIRECT("'" &amp; E34 &amp; "'!P7:P55")&lt;&gt;0, INDIRECT("'" &amp; E34 &amp; "'!P7:P55")))</f>
        <v>#REF!</v>
      </c>
      <c r="I34" s="3" t="e" cm="1">
        <f t="array" aca="1" ref="I34" ca="1">AVERAGE(SUMPRODUCT((INDIRECT("'" &amp; E34 &amp; "'!K7:K55") + INDIRECT("'" &amp; E34 &amp; "'!L7:L55") + INDIRECT("'" &amp; E34 &amp; "'!M7:M55") + INDIRECT("'" &amp; E34 &amp; "'!N7:N55")) * INDIRECT("'" &amp; E34 &amp; "'!S7:S55") * INDIRECT("'" &amp; E34 &amp; "'!U7:U55") * INDIRECT("'" &amp; E34 &amp; "'!Q7:Q55")))</f>
        <v>#REF!</v>
      </c>
      <c r="J34" s="3" t="e" cm="1">
        <f t="array" aca="1" ref="J34" ca="1">AVERAGE(SUMPRODUCT((INDIRECT("'" &amp; E34 &amp; "'!K7:K55") + INDIRECT("'" &amp; E34 &amp; "'!L7:L55") + INDIRECT("'" &amp; E34 &amp; "'!M7:M55") + INDIRECT("'" &amp; E34 &amp; "'!N7:N55")) * INDIRECT("'" &amp; E34 &amp; "'!R7:R55") * INDIRECT("'" &amp; E34 &amp; "'!T7:T55") * INDIRECT("'" &amp; E34 &amp; "'!P7:P55")))</f>
        <v>#REF!</v>
      </c>
      <c r="K34" s="3" t="e" cm="1">
        <f t="array" aca="1" ref="K34" ca="1">SUMPRODUCT(INDIRECT("'" &amp; E34 &amp; "'!S7:S55") * INDIRECT("'" &amp; E34 &amp; "'!U7:U55"))</f>
        <v>#REF!</v>
      </c>
      <c r="L34" s="56" t="e" cm="1">
        <f t="array" aca="1" ref="L34" ca="1">INDIRECT("'" &amp; E34 &amp; "'!C2")</f>
        <v>#REF!</v>
      </c>
      <c r="M34" s="56" t="e" cm="1">
        <f t="array" aca="1" ref="M34" ca="1">SUMPRODUCT(INDIRECT("'" &amp; E34 &amp; "'!R7:R55") * INDIRECT("'" &amp; E34 &amp; "'!T7:T55"))</f>
        <v>#REF!</v>
      </c>
      <c r="N34" s="56" t="e">
        <f t="shared" ca="1" si="65"/>
        <v>#REF!</v>
      </c>
      <c r="O34" s="56" t="e">
        <f t="shared" ca="1" si="66"/>
        <v>#REF!</v>
      </c>
      <c r="P34" s="56" t="e">
        <f t="shared" ca="1" si="67"/>
        <v>#REF!</v>
      </c>
      <c r="Q34" s="56" t="e">
        <f t="shared" ca="1" si="68"/>
        <v>#REF!</v>
      </c>
      <c r="R34" s="56" t="e" cm="1">
        <f t="array" aca="1" ref="R34" ca="1">SUMPRODUCT((ISNUMBER(SEARCH("Squat", INDIRECT("'" &amp; E34 &amp; "'!B7:B55")))) * (INDIRECT("'" &amp; E34 &amp; "'!R7:R55") * INDIRECT("'" &amp; E34 &amp; "'!T7:T55")))</f>
        <v>#REF!</v>
      </c>
      <c r="S34" t="e" cm="1">
        <f t="array" aca="1" ref="S34" ca="1">SUMPRODUCT((ISNUMBER(SEARCH("Squat", INDIRECT("'" &amp; E34 &amp; "'!B7:B55")))) * (INDIRECT("'" &amp; E34 &amp; "'!S7:S55") * INDIRECT("'" &amp; E34 &amp; "'!U7:U55")))</f>
        <v>#REF!</v>
      </c>
      <c r="T34" s="56" t="e">
        <f t="shared" ca="1" si="69"/>
        <v>#REF!</v>
      </c>
      <c r="U34" s="56" t="e">
        <f t="shared" ca="1" si="70"/>
        <v>#REF!</v>
      </c>
      <c r="V34" s="56" t="e">
        <f t="shared" ca="1" si="71"/>
        <v>#REF!</v>
      </c>
      <c r="W34" s="56" t="e">
        <f t="shared" ca="1" si="72"/>
        <v>#REF!</v>
      </c>
      <c r="X34" s="56" t="e" cm="1">
        <f t="array" aca="1" ref="X34" ca="1">SUMPRODUCT((ISNUMBER(SEARCH("Bench", INDIRECT("'" &amp; E34 &amp; "'!B7:B55")))) * (INDIRECT("'" &amp; E34 &amp; "'!R7:R55") * INDIRECT("'" &amp; E34 &amp; "'!T7:T55")))</f>
        <v>#REF!</v>
      </c>
      <c r="Y34" s="56" t="e" cm="1">
        <f t="array" aca="1" ref="Y34" ca="1">SUMPRODUCT((ISNUMBER(SEARCH("Bench", INDIRECT("'" &amp; E34 &amp; "'!B7:B55")))) * (INDIRECT("'" &amp; E34 &amp; "'!S7:S55") * INDIRECT("'" &amp; E34 &amp; "'!U7:U55")))</f>
        <v>#REF!</v>
      </c>
      <c r="Z34" s="56" t="e">
        <f t="shared" ca="1" si="73"/>
        <v>#REF!</v>
      </c>
      <c r="AA34" s="56" t="e">
        <f t="shared" ca="1" si="74"/>
        <v>#REF!</v>
      </c>
      <c r="AB34" s="56" t="e">
        <f t="shared" ca="1" si="75"/>
        <v>#REF!</v>
      </c>
      <c r="AC34" t="e">
        <f t="shared" ca="1" si="76"/>
        <v>#REF!</v>
      </c>
      <c r="AD34" s="56" t="e" cm="1">
        <f t="array" aca="1" ref="AD34" ca="1">SUMPRODUCT((ISNUMBER(SEARCH("Deadlift", INDIRECT("'" &amp; E34 &amp; "'!B7:B55")))) * (INDIRECT("'" &amp; E34 &amp; "'!R7:R55") * INDIRECT("'" &amp; E34 &amp; "'!T7:T55")))</f>
        <v>#REF!</v>
      </c>
      <c r="AE34" s="56" t="e" cm="1">
        <f t="array" aca="1" ref="AE34" ca="1">SUMPRODUCT((ISNUMBER(SEARCH("Deadlift", INDIRECT("'" &amp; E34 &amp; "'!B7:B55")))) * (INDIRECT("'" &amp; E34 &amp; "'!S7:S55") * INDIRECT("'" &amp; E34 &amp; "'!U7:U55")))</f>
        <v>#REF!</v>
      </c>
      <c r="AF34" t="e" cm="1">
        <f t="array" aca="1" ref="AF34" ca="1">INDIRECT("'" &amp; E34 &amp; "'!A2")</f>
        <v>#REF!</v>
      </c>
      <c r="AG34" t="e" cm="1">
        <f t="array" aca="1" ref="AG34" ca="1">INDIRECT("'" &amp; E34 &amp; "'!A5")</f>
        <v>#REF!</v>
      </c>
      <c r="AH34" s="4"/>
      <c r="AJ34" s="4"/>
    </row>
    <row r="35" spans="2:36" x14ac:dyDescent="0.2">
      <c r="B35" s="50" t="str">
        <f t="shared" si="0"/>
        <v>!A3</v>
      </c>
      <c r="C35" s="1" t="str">
        <f t="shared" si="52"/>
        <v/>
      </c>
      <c r="E35" s="57" t="str">
        <f t="shared" si="14"/>
        <v/>
      </c>
      <c r="F35" s="55" t="e" cm="1">
        <f t="array" aca="1" ref="F35" ca="1">INDIRECT("'" &amp; E35 &amp; "'!C1")</f>
        <v>#REF!</v>
      </c>
      <c r="G35" s="3" t="e" cm="1">
        <f t="array" aca="1" ref="G35" ca="1">AVERAGE(IF(INDIRECT("'" &amp; E35 &amp; "'!Q7:Q55")&lt;&gt;0, INDIRECT("'" &amp; E35 &amp; "'!Q7:Q55")))</f>
        <v>#REF!</v>
      </c>
      <c r="H35" s="3" t="e" cm="1">
        <f t="array" aca="1" ref="H35" ca="1">AVERAGE(IF(INDIRECT("'" &amp; E35 &amp; "'!P7:P55")&lt;&gt;0, INDIRECT("'" &amp; E35 &amp; "'!P7:P55")))</f>
        <v>#REF!</v>
      </c>
      <c r="I35" s="3" t="e" cm="1">
        <f t="array" aca="1" ref="I35" ca="1">AVERAGE(SUMPRODUCT((INDIRECT("'" &amp; E35 &amp; "'!K7:K55") + INDIRECT("'" &amp; E35 &amp; "'!L7:L55") + INDIRECT("'" &amp; E35 &amp; "'!M7:M55") + INDIRECT("'" &amp; E35 &amp; "'!N7:N55")) * INDIRECT("'" &amp; E35 &amp; "'!S7:S55") * INDIRECT("'" &amp; E35 &amp; "'!U7:U55") * INDIRECT("'" &amp; E35 &amp; "'!Q7:Q55")))</f>
        <v>#REF!</v>
      </c>
      <c r="J35" s="3" t="e" cm="1">
        <f t="array" aca="1" ref="J35" ca="1">AVERAGE(SUMPRODUCT((INDIRECT("'" &amp; E35 &amp; "'!K7:K55") + INDIRECT("'" &amp; E35 &amp; "'!L7:L55") + INDIRECT("'" &amp; E35 &amp; "'!M7:M55") + INDIRECT("'" &amp; E35 &amp; "'!N7:N55")) * INDIRECT("'" &amp; E35 &amp; "'!R7:R55") * INDIRECT("'" &amp; E35 &amp; "'!T7:T55") * INDIRECT("'" &amp; E35 &amp; "'!P7:P55")))</f>
        <v>#REF!</v>
      </c>
      <c r="K35" s="3" t="e" cm="1">
        <f t="array" aca="1" ref="K35" ca="1">SUMPRODUCT(INDIRECT("'" &amp; E35 &amp; "'!S7:S55") * INDIRECT("'" &amp; E35 &amp; "'!U7:U55"))</f>
        <v>#REF!</v>
      </c>
      <c r="L35" s="56" t="e" cm="1">
        <f t="array" aca="1" ref="L35" ca="1">INDIRECT("'" &amp; E35 &amp; "'!C2")</f>
        <v>#REF!</v>
      </c>
      <c r="M35" s="56" t="e" cm="1">
        <f t="array" aca="1" ref="M35" ca="1">SUMPRODUCT(INDIRECT("'" &amp; E35 &amp; "'!R7:R55") * INDIRECT("'" &amp; E35 &amp; "'!T7:T55"))</f>
        <v>#REF!</v>
      </c>
      <c r="N35" s="56" t="e">
        <f t="shared" ca="1" si="65"/>
        <v>#REF!</v>
      </c>
      <c r="O35" s="56" t="e">
        <f t="shared" ca="1" si="66"/>
        <v>#REF!</v>
      </c>
      <c r="P35" s="56" t="e">
        <f t="shared" ca="1" si="67"/>
        <v>#REF!</v>
      </c>
      <c r="Q35" s="56" t="e">
        <f t="shared" ca="1" si="68"/>
        <v>#REF!</v>
      </c>
      <c r="R35" s="56" t="e" cm="1">
        <f t="array" aca="1" ref="R35" ca="1">SUMPRODUCT((ISNUMBER(SEARCH("Squat", INDIRECT("'" &amp; E35 &amp; "'!B7:B55")))) * (INDIRECT("'" &amp; E35 &amp; "'!R7:R55") * INDIRECT("'" &amp; E35 &amp; "'!T7:T55")))</f>
        <v>#REF!</v>
      </c>
      <c r="S35" t="e" cm="1">
        <f t="array" aca="1" ref="S35" ca="1">SUMPRODUCT((ISNUMBER(SEARCH("Squat", INDIRECT("'" &amp; E35 &amp; "'!B7:B55")))) * (INDIRECT("'" &amp; E35 &amp; "'!S7:S55") * INDIRECT("'" &amp; E35 &amp; "'!U7:U55")))</f>
        <v>#REF!</v>
      </c>
      <c r="T35" s="56" t="e">
        <f t="shared" ca="1" si="69"/>
        <v>#REF!</v>
      </c>
      <c r="U35" s="56" t="e">
        <f t="shared" ca="1" si="70"/>
        <v>#REF!</v>
      </c>
      <c r="V35" s="56" t="e">
        <f t="shared" ca="1" si="71"/>
        <v>#REF!</v>
      </c>
      <c r="W35" s="56" t="e">
        <f t="shared" ca="1" si="72"/>
        <v>#REF!</v>
      </c>
      <c r="X35" s="56" t="e" cm="1">
        <f t="array" aca="1" ref="X35" ca="1">SUMPRODUCT((ISNUMBER(SEARCH("Bench", INDIRECT("'" &amp; E35 &amp; "'!B7:B55")))) * (INDIRECT("'" &amp; E35 &amp; "'!R7:R55") * INDIRECT("'" &amp; E35 &amp; "'!T7:T55")))</f>
        <v>#REF!</v>
      </c>
      <c r="Y35" s="56" t="e" cm="1">
        <f t="array" aca="1" ref="Y35" ca="1">SUMPRODUCT((ISNUMBER(SEARCH("Bench", INDIRECT("'" &amp; E35 &amp; "'!B7:B55")))) * (INDIRECT("'" &amp; E35 &amp; "'!S7:S55") * INDIRECT("'" &amp; E35 &amp; "'!U7:U55")))</f>
        <v>#REF!</v>
      </c>
      <c r="Z35" s="56" t="e">
        <f t="shared" ca="1" si="73"/>
        <v>#REF!</v>
      </c>
      <c r="AA35" s="56" t="e">
        <f t="shared" ca="1" si="74"/>
        <v>#REF!</v>
      </c>
      <c r="AB35" s="56" t="e">
        <f t="shared" ca="1" si="75"/>
        <v>#REF!</v>
      </c>
      <c r="AC35" t="e">
        <f t="shared" ca="1" si="76"/>
        <v>#REF!</v>
      </c>
      <c r="AD35" s="56" t="e" cm="1">
        <f t="array" aca="1" ref="AD35" ca="1">SUMPRODUCT((ISNUMBER(SEARCH("Deadlift", INDIRECT("'" &amp; E35 &amp; "'!B7:B55")))) * (INDIRECT("'" &amp; E35 &amp; "'!R7:R55") * INDIRECT("'" &amp; E35 &amp; "'!T7:T55")))</f>
        <v>#REF!</v>
      </c>
      <c r="AE35" s="56" t="e" cm="1">
        <f t="array" aca="1" ref="AE35" ca="1">SUMPRODUCT((ISNUMBER(SEARCH("Deadlift", INDIRECT("'" &amp; E35 &amp; "'!B7:B55")))) * (INDIRECT("'" &amp; E35 &amp; "'!S7:S55") * INDIRECT("'" &amp; E35 &amp; "'!U7:U55")))</f>
        <v>#REF!</v>
      </c>
      <c r="AF35" t="e" cm="1">
        <f t="array" aca="1" ref="AF35" ca="1">INDIRECT("'" &amp; E35 &amp; "'!A2")</f>
        <v>#REF!</v>
      </c>
      <c r="AG35" t="e" cm="1">
        <f t="array" aca="1" ref="AG35" ca="1">INDIRECT("'" &amp; E35 &amp; "'!A5")</f>
        <v>#REF!</v>
      </c>
      <c r="AH35" s="4"/>
      <c r="AJ35" s="4"/>
    </row>
    <row r="36" spans="2:36" x14ac:dyDescent="0.2">
      <c r="B36" s="50" t="str">
        <f t="shared" si="0"/>
        <v>!A3</v>
      </c>
      <c r="C36" s="1" t="str">
        <f t="shared" si="52"/>
        <v/>
      </c>
      <c r="E36" s="57" t="str">
        <f t="shared" si="14"/>
        <v/>
      </c>
      <c r="F36" s="55" t="e" cm="1">
        <f t="array" aca="1" ref="F36" ca="1">INDIRECT("'" &amp; E36 &amp; "'!C1")</f>
        <v>#REF!</v>
      </c>
      <c r="G36" s="3" t="e" cm="1">
        <f t="array" aca="1" ref="G36" ca="1">AVERAGE(IF(INDIRECT("'" &amp; E36 &amp; "'!Q7:Q55")&lt;&gt;0, INDIRECT("'" &amp; E36 &amp; "'!Q7:Q55")))</f>
        <v>#REF!</v>
      </c>
      <c r="H36" s="3" t="e" cm="1">
        <f t="array" aca="1" ref="H36" ca="1">AVERAGE(IF(INDIRECT("'" &amp; E36 &amp; "'!P7:P55")&lt;&gt;0, INDIRECT("'" &amp; E36 &amp; "'!P7:P55")))</f>
        <v>#REF!</v>
      </c>
      <c r="I36" s="3" t="e" cm="1">
        <f t="array" aca="1" ref="I36" ca="1">AVERAGE(SUMPRODUCT((INDIRECT("'" &amp; E36 &amp; "'!K7:K55") + INDIRECT("'" &amp; E36 &amp; "'!L7:L55") + INDIRECT("'" &amp; E36 &amp; "'!M7:M55") + INDIRECT("'" &amp; E36 &amp; "'!N7:N55")) * INDIRECT("'" &amp; E36 &amp; "'!S7:S55") * INDIRECT("'" &amp; E36 &amp; "'!U7:U55") * INDIRECT("'" &amp; E36 &amp; "'!Q7:Q55")))</f>
        <v>#REF!</v>
      </c>
      <c r="J36" s="3" t="e" cm="1">
        <f t="array" aca="1" ref="J36" ca="1">AVERAGE(SUMPRODUCT((INDIRECT("'" &amp; E36 &amp; "'!K7:K55") + INDIRECT("'" &amp; E36 &amp; "'!L7:L55") + INDIRECT("'" &amp; E36 &amp; "'!M7:M55") + INDIRECT("'" &amp; E36 &amp; "'!N7:N55")) * INDIRECT("'" &amp; E36 &amp; "'!R7:R55") * INDIRECT("'" &amp; E36 &amp; "'!T7:T55") * INDIRECT("'" &amp; E36 &amp; "'!P7:P55")))</f>
        <v>#REF!</v>
      </c>
      <c r="K36" s="3" t="e" cm="1">
        <f t="array" aca="1" ref="K36" ca="1">SUMPRODUCT(INDIRECT("'" &amp; E36 &amp; "'!S7:S55") * INDIRECT("'" &amp; E36 &amp; "'!U7:U55"))</f>
        <v>#REF!</v>
      </c>
      <c r="L36" s="56" t="e" cm="1">
        <f t="array" aca="1" ref="L36" ca="1">INDIRECT("'" &amp; E36 &amp; "'!C2")</f>
        <v>#REF!</v>
      </c>
      <c r="M36" s="56" t="e" cm="1">
        <f t="array" aca="1" ref="M36" ca="1">SUMPRODUCT(INDIRECT("'" &amp; E36 &amp; "'!R7:R55") * INDIRECT("'" &amp; E36 &amp; "'!T7:T55"))</f>
        <v>#REF!</v>
      </c>
      <c r="N36" s="56" t="e">
        <f t="shared" ca="1" si="65"/>
        <v>#REF!</v>
      </c>
      <c r="O36" s="56" t="e">
        <f t="shared" ca="1" si="66"/>
        <v>#REF!</v>
      </c>
      <c r="P36" s="56" t="e">
        <f t="shared" ca="1" si="67"/>
        <v>#REF!</v>
      </c>
      <c r="Q36" s="56" t="e">
        <f t="shared" ca="1" si="68"/>
        <v>#REF!</v>
      </c>
      <c r="R36" s="56" t="e" cm="1">
        <f t="array" aca="1" ref="R36" ca="1">SUMPRODUCT((ISNUMBER(SEARCH("Squat", INDIRECT("'" &amp; E36 &amp; "'!B7:B55")))) * (INDIRECT("'" &amp; E36 &amp; "'!R7:R55") * INDIRECT("'" &amp; E36 &amp; "'!T7:T55")))</f>
        <v>#REF!</v>
      </c>
      <c r="S36" t="e" cm="1">
        <f t="array" aca="1" ref="S36" ca="1">SUMPRODUCT((ISNUMBER(SEARCH("Squat", INDIRECT("'" &amp; E36 &amp; "'!B7:B55")))) * (INDIRECT("'" &amp; E36 &amp; "'!S7:S55") * INDIRECT("'" &amp; E36 &amp; "'!U7:U55")))</f>
        <v>#REF!</v>
      </c>
      <c r="T36" s="56" t="e">
        <f t="shared" ca="1" si="69"/>
        <v>#REF!</v>
      </c>
      <c r="U36" s="56" t="e">
        <f t="shared" ca="1" si="70"/>
        <v>#REF!</v>
      </c>
      <c r="V36" s="56" t="e">
        <f t="shared" ca="1" si="71"/>
        <v>#REF!</v>
      </c>
      <c r="W36" s="56" t="e">
        <f t="shared" ca="1" si="72"/>
        <v>#REF!</v>
      </c>
      <c r="X36" s="56" t="e" cm="1">
        <f t="array" aca="1" ref="X36" ca="1">SUMPRODUCT((ISNUMBER(SEARCH("Bench", INDIRECT("'" &amp; E36 &amp; "'!B7:B55")))) * (INDIRECT("'" &amp; E36 &amp; "'!R7:R55") * INDIRECT("'" &amp; E36 &amp; "'!T7:T55")))</f>
        <v>#REF!</v>
      </c>
      <c r="Y36" s="56" t="e" cm="1">
        <f t="array" aca="1" ref="Y36" ca="1">SUMPRODUCT((ISNUMBER(SEARCH("Bench", INDIRECT("'" &amp; E36 &amp; "'!B7:B55")))) * (INDIRECT("'" &amp; E36 &amp; "'!S7:S55") * INDIRECT("'" &amp; E36 &amp; "'!U7:U55")))</f>
        <v>#REF!</v>
      </c>
      <c r="Z36" s="56" t="e">
        <f t="shared" ca="1" si="73"/>
        <v>#REF!</v>
      </c>
      <c r="AA36" s="56" t="e">
        <f t="shared" ca="1" si="74"/>
        <v>#REF!</v>
      </c>
      <c r="AB36" s="56" t="e">
        <f t="shared" ca="1" si="75"/>
        <v>#REF!</v>
      </c>
      <c r="AC36" t="e">
        <f t="shared" ca="1" si="76"/>
        <v>#REF!</v>
      </c>
      <c r="AD36" s="56" t="e" cm="1">
        <f t="array" aca="1" ref="AD36" ca="1">SUMPRODUCT((ISNUMBER(SEARCH("Deadlift", INDIRECT("'" &amp; E36 &amp; "'!B7:B55")))) * (INDIRECT("'" &amp; E36 &amp; "'!R7:R55") * INDIRECT("'" &amp; E36 &amp; "'!T7:T55")))</f>
        <v>#REF!</v>
      </c>
      <c r="AE36" s="56" t="e" cm="1">
        <f t="array" aca="1" ref="AE36" ca="1">SUMPRODUCT((ISNUMBER(SEARCH("Deadlift", INDIRECT("'" &amp; E36 &amp; "'!B7:B55")))) * (INDIRECT("'" &amp; E36 &amp; "'!S7:S55") * INDIRECT("'" &amp; E36 &amp; "'!U7:U55")))</f>
        <v>#REF!</v>
      </c>
      <c r="AF36" t="e" cm="1">
        <f t="array" aca="1" ref="AF36" ca="1">INDIRECT("'" &amp; E36 &amp; "'!A2")</f>
        <v>#REF!</v>
      </c>
      <c r="AG36" t="e" cm="1">
        <f t="array" aca="1" ref="AG36" ca="1">INDIRECT("'" &amp; E36 &amp; "'!A5")</f>
        <v>#REF!</v>
      </c>
      <c r="AH36" s="4"/>
      <c r="AJ36" s="4"/>
    </row>
    <row r="37" spans="2:36" x14ac:dyDescent="0.2">
      <c r="B37" s="50" t="str">
        <f t="shared" si="0"/>
        <v>!A3</v>
      </c>
      <c r="C37" s="1" t="str">
        <f t="shared" si="52"/>
        <v/>
      </c>
      <c r="E37" s="57" t="str">
        <f t="shared" si="14"/>
        <v/>
      </c>
      <c r="F37" s="55" t="e" cm="1">
        <f t="array" aca="1" ref="F37" ca="1">INDIRECT("'" &amp; E37 &amp; "'!C1")</f>
        <v>#REF!</v>
      </c>
      <c r="G37" s="3" t="e" cm="1">
        <f t="array" aca="1" ref="G37" ca="1">AVERAGE(IF(INDIRECT("'" &amp; E37 &amp; "'!Q7:Q55")&lt;&gt;0, INDIRECT("'" &amp; E37 &amp; "'!Q7:Q55")))</f>
        <v>#REF!</v>
      </c>
      <c r="H37" s="3" t="e" cm="1">
        <f t="array" aca="1" ref="H37" ca="1">AVERAGE(IF(INDIRECT("'" &amp; E37 &amp; "'!P7:P55")&lt;&gt;0, INDIRECT("'" &amp; E37 &amp; "'!P7:P55")))</f>
        <v>#REF!</v>
      </c>
      <c r="I37" s="3" t="e" cm="1">
        <f t="array" aca="1" ref="I37" ca="1">AVERAGE(SUMPRODUCT((INDIRECT("'" &amp; E37 &amp; "'!K7:K55") + INDIRECT("'" &amp; E37 &amp; "'!L7:L55") + INDIRECT("'" &amp; E37 &amp; "'!M7:M55") + INDIRECT("'" &amp; E37 &amp; "'!N7:N55")) * INDIRECT("'" &amp; E37 &amp; "'!S7:S55") * INDIRECT("'" &amp; E37 &amp; "'!U7:U55") * INDIRECT("'" &amp; E37 &amp; "'!Q7:Q55")))</f>
        <v>#REF!</v>
      </c>
      <c r="J37" s="3" t="e" cm="1">
        <f t="array" aca="1" ref="J37" ca="1">AVERAGE(SUMPRODUCT((INDIRECT("'" &amp; E37 &amp; "'!K7:K55") + INDIRECT("'" &amp; E37 &amp; "'!L7:L55") + INDIRECT("'" &amp; E37 &amp; "'!M7:M55") + INDIRECT("'" &amp; E37 &amp; "'!N7:N55")) * INDIRECT("'" &amp; E37 &amp; "'!R7:R55") * INDIRECT("'" &amp; E37 &amp; "'!T7:T55") * INDIRECT("'" &amp; E37 &amp; "'!P7:P55")))</f>
        <v>#REF!</v>
      </c>
      <c r="K37" s="3" t="e" cm="1">
        <f t="array" aca="1" ref="K37" ca="1">SUMPRODUCT(INDIRECT("'" &amp; E37 &amp; "'!S7:S55") * INDIRECT("'" &amp; E37 &amp; "'!U7:U55"))</f>
        <v>#REF!</v>
      </c>
      <c r="L37" s="56" t="e" cm="1">
        <f t="array" aca="1" ref="L37" ca="1">INDIRECT("'" &amp; E37 &amp; "'!C2")</f>
        <v>#REF!</v>
      </c>
      <c r="M37" s="56" t="e" cm="1">
        <f t="array" aca="1" ref="M37" ca="1">SUMPRODUCT(INDIRECT("'" &amp; E37 &amp; "'!R7:R55") * INDIRECT("'" &amp; E37 &amp; "'!T7:T55"))</f>
        <v>#REF!</v>
      </c>
      <c r="N37" s="56" t="e">
        <f t="shared" ref="N37:N38" ca="1" si="77">COUNTIF(INDIRECT("'" &amp; E37 &amp; "'!B:B"),"*Squat*")</f>
        <v>#REF!</v>
      </c>
      <c r="O37" s="56" t="e">
        <f t="shared" ref="O37:O38" ca="1" si="78">SUMIF(INDIRECT("'" &amp; E37 &amp; "'!B:B"), "*Squat*", INDIRECT("'" &amp; E37 &amp; "'!C:C"))</f>
        <v>#REF!</v>
      </c>
      <c r="P37" s="56" t="e">
        <f t="shared" ref="P37:P38" ca="1" si="79">SUMIF(INDIRECT("'" &amp; E37 &amp; "'!B:B"), "*Squat*", INDIRECT("'" &amp; E37 &amp; "'!P:P"))</f>
        <v>#REF!</v>
      </c>
      <c r="Q37" s="56" t="e">
        <f t="shared" ref="Q37:Q38" ca="1" si="80">SUMIF(INDIRECT("'" &amp; E37 &amp; "'!B:B"), "*Squat*", INDIRECT("'" &amp; E37 &amp; "'!Q:Q"))</f>
        <v>#REF!</v>
      </c>
      <c r="R37" s="56" t="e" cm="1">
        <f t="array" aca="1" ref="R37" ca="1">SUMPRODUCT((ISNUMBER(SEARCH("Squat", INDIRECT("'" &amp; E37 &amp; "'!B7:B55")))) * (INDIRECT("'" &amp; E37 &amp; "'!R7:R55") * INDIRECT("'" &amp; E37 &amp; "'!T7:T55")))</f>
        <v>#REF!</v>
      </c>
      <c r="S37" t="e" cm="1">
        <f t="array" aca="1" ref="S37" ca="1">SUMPRODUCT((ISNUMBER(SEARCH("Squat", INDIRECT("'" &amp; E37 &amp; "'!B7:B55")))) * (INDIRECT("'" &amp; E37 &amp; "'!S7:S55") * INDIRECT("'" &amp; E37 &amp; "'!U7:U55")))</f>
        <v>#REF!</v>
      </c>
      <c r="T37" s="56" t="e">
        <f t="shared" ref="T37:T38" ca="1" si="81">COUNTIF(INDIRECT("'" &amp; E37 &amp; "'!B:B"),"*Bench*")</f>
        <v>#REF!</v>
      </c>
      <c r="U37" s="56" t="e">
        <f t="shared" ref="U37:U38" ca="1" si="82">SUMIF(INDIRECT("'" &amp; E37 &amp; "'!B:B"), "*Bench*", INDIRECT("'" &amp; E37 &amp; "'!C:C"))</f>
        <v>#REF!</v>
      </c>
      <c r="V37" s="56" t="e">
        <f t="shared" ref="V37:V38" ca="1" si="83">SUMIF(INDIRECT("'" &amp; E37 &amp; "'!B:B"), "*Bench*", INDIRECT("'" &amp; E37 &amp; "'!P:P"))</f>
        <v>#REF!</v>
      </c>
      <c r="W37" s="56" t="e">
        <f t="shared" ref="W37:W38" ca="1" si="84">SUMIF(INDIRECT("'" &amp; E37 &amp; "'!B:B"), "*Bench*", INDIRECT("'" &amp; E37 &amp; "'!Q:Q"))</f>
        <v>#REF!</v>
      </c>
      <c r="X37" s="56" t="e" cm="1">
        <f t="array" aca="1" ref="X37" ca="1">SUMPRODUCT((ISNUMBER(SEARCH("Bench", INDIRECT("'" &amp; E37 &amp; "'!B7:B55")))) * (INDIRECT("'" &amp; E37 &amp; "'!R7:R55") * INDIRECT("'" &amp; E37 &amp; "'!T7:T55")))</f>
        <v>#REF!</v>
      </c>
      <c r="Y37" s="56" t="e" cm="1">
        <f t="array" aca="1" ref="Y37" ca="1">SUMPRODUCT((ISNUMBER(SEARCH("Bench", INDIRECT("'" &amp; E37 &amp; "'!B7:B55")))) * (INDIRECT("'" &amp; E37 &amp; "'!S7:S55") * INDIRECT("'" &amp; E37 &amp; "'!U7:U55")))</f>
        <v>#REF!</v>
      </c>
      <c r="Z37" s="56" t="e">
        <f t="shared" ref="Z37:Z38" ca="1" si="85">COUNTIF(INDIRECT("'" &amp; E37 &amp; "'!B:B"),"*Deadlift*")</f>
        <v>#REF!</v>
      </c>
      <c r="AA37" s="56" t="e">
        <f t="shared" ref="AA37:AA38" ca="1" si="86">SUMIF(INDIRECT("'" &amp; E37 &amp; "'!B:B"), "*Deadlift*", INDIRECT("'" &amp; E37 &amp; "'!C:C"))</f>
        <v>#REF!</v>
      </c>
      <c r="AB37" s="56" t="e">
        <f t="shared" ref="AB37:AB38" ca="1" si="87">SUMIF(INDIRECT("'" &amp; E37 &amp; "'!B:B"), "*Deadlift*", INDIRECT("'" &amp; E37 &amp; "'!P:P"))</f>
        <v>#REF!</v>
      </c>
      <c r="AC37" t="e">
        <f t="shared" ref="AC37:AC38" ca="1" si="88">SUMIF(INDIRECT("'" &amp; E37 &amp; "'!B:B"), "*Deadlift*", INDIRECT("'" &amp; E37 &amp; "'!Q:Q"))</f>
        <v>#REF!</v>
      </c>
      <c r="AD37" s="56" t="e" cm="1">
        <f t="array" aca="1" ref="AD37" ca="1">SUMPRODUCT((ISNUMBER(SEARCH("Deadlift", INDIRECT("'" &amp; E37 &amp; "'!B7:B55")))) * (INDIRECT("'" &amp; E37 &amp; "'!R7:R55") * INDIRECT("'" &amp; E37 &amp; "'!T7:T55")))</f>
        <v>#REF!</v>
      </c>
      <c r="AE37" s="56" t="e" cm="1">
        <f t="array" aca="1" ref="AE37" ca="1">SUMPRODUCT((ISNUMBER(SEARCH("Deadlift", INDIRECT("'" &amp; E37 &amp; "'!B7:B55")))) * (INDIRECT("'" &amp; E37 &amp; "'!S7:S55") * INDIRECT("'" &amp; E37 &amp; "'!U7:U55")))</f>
        <v>#REF!</v>
      </c>
      <c r="AF37" t="e" cm="1">
        <f t="array" aca="1" ref="AF37" ca="1">INDIRECT("'" &amp; E37 &amp; "'!A2")</f>
        <v>#REF!</v>
      </c>
      <c r="AG37" t="e" cm="1">
        <f t="array" aca="1" ref="AG37" ca="1">INDIRECT("'" &amp; E37 &amp; "'!A5")</f>
        <v>#REF!</v>
      </c>
      <c r="AH37" s="4"/>
      <c r="AJ37" s="4"/>
    </row>
    <row r="38" spans="2:36" x14ac:dyDescent="0.2">
      <c r="B38" s="50" t="str">
        <f t="shared" si="0"/>
        <v>!A3</v>
      </c>
      <c r="C38" s="1" t="str">
        <f t="shared" si="52"/>
        <v/>
      </c>
      <c r="E38" s="57" t="str">
        <f t="shared" si="14"/>
        <v/>
      </c>
      <c r="F38" s="55" t="e" cm="1">
        <f t="array" aca="1" ref="F38" ca="1">INDIRECT("'" &amp; E38 &amp; "'!C1")</f>
        <v>#REF!</v>
      </c>
      <c r="G38" s="3" t="e" cm="1">
        <f t="array" aca="1" ref="G38" ca="1">AVERAGE(IF(INDIRECT("'" &amp; E38 &amp; "'!Q7:Q55")&lt;&gt;0, INDIRECT("'" &amp; E38 &amp; "'!Q7:Q55")))</f>
        <v>#REF!</v>
      </c>
      <c r="H38" s="3" t="e" cm="1">
        <f t="array" aca="1" ref="H38" ca="1">AVERAGE(IF(INDIRECT("'" &amp; E38 &amp; "'!P7:P55")&lt;&gt;0, INDIRECT("'" &amp; E38 &amp; "'!P7:P55")))</f>
        <v>#REF!</v>
      </c>
      <c r="I38" s="3" t="e" cm="1">
        <f t="array" aca="1" ref="I38" ca="1">AVERAGE(SUMPRODUCT((INDIRECT("'" &amp; E38 &amp; "'!K7:K55") + INDIRECT("'" &amp; E38 &amp; "'!L7:L55") + INDIRECT("'" &amp; E38 &amp; "'!M7:M55") + INDIRECT("'" &amp; E38 &amp; "'!N7:N55")) * INDIRECT("'" &amp; E38 &amp; "'!S7:S55") * INDIRECT("'" &amp; E38 &amp; "'!U7:U55") * INDIRECT("'" &amp; E38 &amp; "'!Q7:Q55")))</f>
        <v>#REF!</v>
      </c>
      <c r="J38" s="3" t="e" cm="1">
        <f t="array" aca="1" ref="J38" ca="1">AVERAGE(SUMPRODUCT((INDIRECT("'" &amp; E38 &amp; "'!K7:K55") + INDIRECT("'" &amp; E38 &amp; "'!L7:L55") + INDIRECT("'" &amp; E38 &amp; "'!M7:M55") + INDIRECT("'" &amp; E38 &amp; "'!N7:N55")) * INDIRECT("'" &amp; E38 &amp; "'!R7:R55") * INDIRECT("'" &amp; E38 &amp; "'!T7:T55") * INDIRECT("'" &amp; E38 &amp; "'!P7:P55")))</f>
        <v>#REF!</v>
      </c>
      <c r="K38" s="3" t="e" cm="1">
        <f t="array" aca="1" ref="K38" ca="1">SUMPRODUCT(INDIRECT("'" &amp; E38 &amp; "'!S7:S55") * INDIRECT("'" &amp; E38 &amp; "'!U7:U55"))</f>
        <v>#REF!</v>
      </c>
      <c r="L38" s="56" t="e" cm="1">
        <f t="array" aca="1" ref="L38" ca="1">INDIRECT("'" &amp; E38 &amp; "'!C2")</f>
        <v>#REF!</v>
      </c>
      <c r="M38" s="56" t="e" cm="1">
        <f t="array" aca="1" ref="M38" ca="1">SUMPRODUCT(INDIRECT("'" &amp; E38 &amp; "'!R7:R55") * INDIRECT("'" &amp; E38 &amp; "'!T7:T55"))</f>
        <v>#REF!</v>
      </c>
      <c r="N38" s="56" t="e">
        <f t="shared" ca="1" si="77"/>
        <v>#REF!</v>
      </c>
      <c r="O38" s="56" t="e">
        <f t="shared" ca="1" si="78"/>
        <v>#REF!</v>
      </c>
      <c r="P38" s="56" t="e">
        <f t="shared" ca="1" si="79"/>
        <v>#REF!</v>
      </c>
      <c r="Q38" s="56" t="e">
        <f t="shared" ca="1" si="80"/>
        <v>#REF!</v>
      </c>
      <c r="R38" s="56" t="e" cm="1">
        <f t="array" aca="1" ref="R38" ca="1">SUMPRODUCT((ISNUMBER(SEARCH("Squat", INDIRECT("'" &amp; E38 &amp; "'!B7:B55")))) * (INDIRECT("'" &amp; E38 &amp; "'!R7:R55") * INDIRECT("'" &amp; E38 &amp; "'!T7:T55")))</f>
        <v>#REF!</v>
      </c>
      <c r="S38" t="e" cm="1">
        <f t="array" aca="1" ref="S38" ca="1">SUMPRODUCT((ISNUMBER(SEARCH("Squat", INDIRECT("'" &amp; E38 &amp; "'!B7:B55")))) * (INDIRECT("'" &amp; E38 &amp; "'!S7:S55") * INDIRECT("'" &amp; E38 &amp; "'!U7:U55")))</f>
        <v>#REF!</v>
      </c>
      <c r="T38" s="56" t="e">
        <f t="shared" ca="1" si="81"/>
        <v>#REF!</v>
      </c>
      <c r="U38" s="56" t="e">
        <f t="shared" ca="1" si="82"/>
        <v>#REF!</v>
      </c>
      <c r="V38" s="56" t="e">
        <f t="shared" ca="1" si="83"/>
        <v>#REF!</v>
      </c>
      <c r="W38" s="56" t="e">
        <f t="shared" ca="1" si="84"/>
        <v>#REF!</v>
      </c>
      <c r="X38" s="56" t="e" cm="1">
        <f t="array" aca="1" ref="X38" ca="1">SUMPRODUCT((ISNUMBER(SEARCH("Bench", INDIRECT("'" &amp; E38 &amp; "'!B7:B55")))) * (INDIRECT("'" &amp; E38 &amp; "'!R7:R55") * INDIRECT("'" &amp; E38 &amp; "'!T7:T55")))</f>
        <v>#REF!</v>
      </c>
      <c r="Y38" s="56" t="e" cm="1">
        <f t="array" aca="1" ref="Y38" ca="1">SUMPRODUCT((ISNUMBER(SEARCH("Bench", INDIRECT("'" &amp; E38 &amp; "'!B7:B55")))) * (INDIRECT("'" &amp; E38 &amp; "'!S7:S55") * INDIRECT("'" &amp; E38 &amp; "'!U7:U55")))</f>
        <v>#REF!</v>
      </c>
      <c r="Z38" s="56" t="e">
        <f t="shared" ca="1" si="85"/>
        <v>#REF!</v>
      </c>
      <c r="AA38" s="56" t="e">
        <f t="shared" ca="1" si="86"/>
        <v>#REF!</v>
      </c>
      <c r="AB38" s="56" t="e">
        <f t="shared" ca="1" si="87"/>
        <v>#REF!</v>
      </c>
      <c r="AC38" t="e">
        <f t="shared" ca="1" si="88"/>
        <v>#REF!</v>
      </c>
      <c r="AD38" s="56" t="e" cm="1">
        <f t="array" aca="1" ref="AD38" ca="1">SUMPRODUCT((ISNUMBER(SEARCH("Deadlift", INDIRECT("'" &amp; E38 &amp; "'!B7:B55")))) * (INDIRECT("'" &amp; E38 &amp; "'!R7:R55") * INDIRECT("'" &amp; E38 &amp; "'!T7:T55")))</f>
        <v>#REF!</v>
      </c>
      <c r="AE38" s="56" t="e" cm="1">
        <f t="array" aca="1" ref="AE38" ca="1">SUMPRODUCT((ISNUMBER(SEARCH("Deadlift", INDIRECT("'" &amp; E38 &amp; "'!B7:B55")))) * (INDIRECT("'" &amp; E38 &amp; "'!S7:S55") * INDIRECT("'" &amp; E38 &amp; "'!U7:U55")))</f>
        <v>#REF!</v>
      </c>
      <c r="AF38" t="e" cm="1">
        <f t="array" aca="1" ref="AF38" ca="1">INDIRECT("'" &amp; E38 &amp; "'!A2")</f>
        <v>#REF!</v>
      </c>
      <c r="AG38" t="e" cm="1">
        <f t="array" aca="1" ref="AG38" ca="1">INDIRECT("'" &amp; E38 &amp; "'!A5")</f>
        <v>#REF!</v>
      </c>
      <c r="AH38" s="4"/>
      <c r="AJ38" s="4"/>
    </row>
    <row r="39" spans="2:36" x14ac:dyDescent="0.2">
      <c r="B39" s="50" t="str">
        <f t="shared" si="0"/>
        <v>!A3</v>
      </c>
      <c r="C39" s="1" t="str">
        <f t="shared" si="52"/>
        <v/>
      </c>
      <c r="E39" s="57" t="str">
        <f t="shared" si="14"/>
        <v/>
      </c>
      <c r="F39" s="1"/>
      <c r="L39" s="56"/>
      <c r="M39" s="56"/>
      <c r="N39" s="56"/>
      <c r="O39" s="56"/>
      <c r="P39" s="56"/>
      <c r="Q39" s="56"/>
      <c r="R39" s="56"/>
      <c r="S39" s="56"/>
      <c r="T39" s="56"/>
      <c r="U39" s="56"/>
      <c r="V39" s="56"/>
      <c r="W39" s="56"/>
      <c r="X39" s="56"/>
      <c r="Y39" s="56"/>
      <c r="Z39" s="56"/>
      <c r="AA39" s="56"/>
      <c r="AB39" s="56"/>
      <c r="AC39" s="56"/>
      <c r="AD39" s="56"/>
      <c r="AE39" s="56"/>
      <c r="AH39" s="4"/>
      <c r="AJ39" s="4"/>
    </row>
    <row r="40" spans="2:36" x14ac:dyDescent="0.2">
      <c r="B40" s="50" t="str">
        <f t="shared" si="0"/>
        <v>!A3</v>
      </c>
      <c r="C40" s="1" t="str">
        <f t="shared" si="52"/>
        <v/>
      </c>
      <c r="E40" s="57" t="str">
        <f t="shared" si="14"/>
        <v/>
      </c>
      <c r="F40" s="1"/>
      <c r="L40" s="56"/>
      <c r="M40" s="56"/>
      <c r="N40" s="56"/>
      <c r="O40" s="56"/>
      <c r="P40" s="56"/>
      <c r="Q40" s="56"/>
      <c r="R40" s="56"/>
      <c r="S40" s="56"/>
      <c r="T40" s="56"/>
      <c r="U40" s="56"/>
      <c r="V40" s="56"/>
      <c r="W40" s="56"/>
      <c r="X40" s="56"/>
      <c r="Y40" s="56"/>
      <c r="Z40" s="56"/>
      <c r="AA40" s="56"/>
      <c r="AB40" s="56"/>
      <c r="AC40" s="56"/>
      <c r="AD40" s="56"/>
      <c r="AE40" s="56"/>
      <c r="AH40" s="4"/>
      <c r="AJ40" s="4"/>
    </row>
    <row r="41" spans="2:36" x14ac:dyDescent="0.2">
      <c r="B41" s="50" t="str">
        <f t="shared" si="0"/>
        <v>!A3</v>
      </c>
      <c r="C41" s="1" t="str">
        <f t="shared" si="52"/>
        <v/>
      </c>
      <c r="E41" s="57" t="str">
        <f t="shared" si="14"/>
        <v/>
      </c>
      <c r="F41" s="1"/>
      <c r="L41" s="56"/>
      <c r="M41" s="56"/>
      <c r="N41" s="56"/>
      <c r="O41" s="56"/>
      <c r="P41" s="56"/>
      <c r="Q41" s="56"/>
      <c r="R41" s="56"/>
      <c r="S41" s="56"/>
      <c r="T41" s="56"/>
      <c r="U41" s="56"/>
      <c r="V41" s="56"/>
      <c r="W41" s="56"/>
      <c r="X41" s="56"/>
      <c r="Y41" s="56"/>
      <c r="Z41" s="56"/>
      <c r="AA41" s="56"/>
      <c r="AB41" s="56"/>
      <c r="AC41" s="56"/>
      <c r="AD41" s="56"/>
      <c r="AE41" s="56"/>
      <c r="AH41" s="4"/>
      <c r="AJ41" s="4"/>
    </row>
    <row r="42" spans="2:36" x14ac:dyDescent="0.2">
      <c r="B42" s="50" t="str">
        <f t="shared" si="0"/>
        <v>!A3</v>
      </c>
      <c r="C42" s="1" t="str">
        <f t="shared" si="52"/>
        <v/>
      </c>
      <c r="E42" s="57" t="str">
        <f t="shared" si="14"/>
        <v/>
      </c>
      <c r="F42" s="1"/>
      <c r="L42" s="56"/>
      <c r="M42" s="56"/>
      <c r="N42" s="56"/>
      <c r="O42" s="56"/>
      <c r="P42" s="56"/>
      <c r="Q42" s="56"/>
      <c r="R42" s="56"/>
      <c r="S42" s="56"/>
      <c r="T42" s="56"/>
      <c r="U42" s="56"/>
      <c r="V42" s="56"/>
      <c r="W42" s="56"/>
      <c r="X42" s="56"/>
      <c r="Y42" s="56"/>
      <c r="Z42" s="56"/>
      <c r="AA42" s="56"/>
      <c r="AB42" s="56"/>
      <c r="AC42" s="56"/>
      <c r="AD42" s="56"/>
      <c r="AE42" s="56"/>
      <c r="AH42" s="4"/>
      <c r="AJ42" s="4"/>
    </row>
    <row r="43" spans="2:36" x14ac:dyDescent="0.2">
      <c r="B43" s="50" t="str">
        <f t="shared" si="0"/>
        <v>!A3</v>
      </c>
      <c r="C43" s="1" t="str">
        <f t="shared" si="52"/>
        <v/>
      </c>
      <c r="E43" s="57" t="str">
        <f t="shared" si="14"/>
        <v/>
      </c>
      <c r="F43" s="1"/>
      <c r="L43" s="56"/>
      <c r="M43" s="56"/>
      <c r="N43" s="56"/>
      <c r="O43" s="56"/>
      <c r="P43" s="56"/>
      <c r="Q43" s="56"/>
      <c r="R43" s="56"/>
      <c r="S43" s="56"/>
      <c r="T43" s="56"/>
      <c r="U43" s="56"/>
      <c r="V43" s="56"/>
      <c r="W43" s="56"/>
      <c r="X43" s="56"/>
      <c r="Y43" s="56"/>
      <c r="Z43" s="56"/>
      <c r="AA43" s="56"/>
      <c r="AB43" s="56"/>
      <c r="AC43" s="56"/>
      <c r="AD43" s="56"/>
      <c r="AE43" s="56"/>
      <c r="AH43" s="4"/>
      <c r="AJ43" s="4"/>
    </row>
    <row r="44" spans="2:36" x14ac:dyDescent="0.2">
      <c r="B44" s="50" t="str">
        <f t="shared" si="0"/>
        <v>!A3</v>
      </c>
      <c r="C44" s="1" t="str">
        <f t="shared" si="52"/>
        <v/>
      </c>
      <c r="E44" s="57" t="str">
        <f t="shared" si="14"/>
        <v/>
      </c>
      <c r="F44" s="1"/>
      <c r="L44" s="56"/>
      <c r="M44" s="56"/>
      <c r="N44" s="56"/>
      <c r="O44" s="56"/>
      <c r="P44" s="56"/>
      <c r="Q44" s="56"/>
      <c r="R44" s="56"/>
      <c r="S44" s="56"/>
      <c r="T44" s="56"/>
      <c r="U44" s="56"/>
      <c r="V44" s="56"/>
      <c r="W44" s="56"/>
      <c r="X44" s="56"/>
      <c r="Y44" s="56"/>
      <c r="Z44" s="56"/>
      <c r="AA44" s="56"/>
      <c r="AB44" s="56"/>
      <c r="AC44" s="56"/>
      <c r="AD44" s="56"/>
      <c r="AE44" s="56"/>
      <c r="AH44" s="4"/>
      <c r="AJ44" s="4"/>
    </row>
    <row r="45" spans="2:36" x14ac:dyDescent="0.2">
      <c r="B45" s="50" t="str">
        <f t="shared" si="0"/>
        <v>!A3</v>
      </c>
      <c r="C45" s="1" t="str">
        <f t="shared" si="52"/>
        <v/>
      </c>
      <c r="E45" s="57" t="str">
        <f t="shared" si="14"/>
        <v/>
      </c>
      <c r="F45" s="1"/>
      <c r="L45" s="56"/>
      <c r="M45" s="56"/>
      <c r="N45" s="56"/>
      <c r="O45" s="56"/>
      <c r="P45" s="56"/>
      <c r="Q45" s="56"/>
      <c r="R45" s="56"/>
      <c r="S45" s="56"/>
      <c r="T45" s="56"/>
      <c r="U45" s="56"/>
      <c r="V45" s="56"/>
      <c r="W45" s="56"/>
      <c r="X45" s="56"/>
      <c r="Y45" s="56"/>
      <c r="Z45" s="56"/>
      <c r="AA45" s="56"/>
      <c r="AB45" s="56"/>
      <c r="AC45" s="56"/>
      <c r="AD45" s="56"/>
      <c r="AE45" s="56"/>
      <c r="AH45" s="4"/>
      <c r="AJ45" s="4"/>
    </row>
    <row r="46" spans="2:36" x14ac:dyDescent="0.2">
      <c r="B46" s="50" t="str">
        <f t="shared" si="0"/>
        <v>!A3</v>
      </c>
      <c r="C46" s="1" t="str">
        <f t="shared" si="52"/>
        <v/>
      </c>
      <c r="E46" s="57" t="str">
        <f t="shared" si="14"/>
        <v/>
      </c>
      <c r="F46" s="1"/>
      <c r="L46" s="56"/>
      <c r="M46" s="56"/>
      <c r="N46" s="56"/>
      <c r="O46" s="56"/>
      <c r="P46" s="56"/>
      <c r="Q46" s="56"/>
      <c r="R46" s="56"/>
      <c r="S46" s="56"/>
      <c r="T46" s="56"/>
      <c r="U46" s="56"/>
      <c r="V46" s="56"/>
      <c r="W46" s="56"/>
      <c r="X46" s="56"/>
      <c r="Y46" s="56"/>
      <c r="Z46" s="56"/>
      <c r="AA46" s="56"/>
      <c r="AB46" s="56"/>
      <c r="AC46" s="56"/>
      <c r="AD46" s="56"/>
      <c r="AE46" s="56"/>
      <c r="AH46" s="4"/>
      <c r="AJ46" s="4"/>
    </row>
    <row r="47" spans="2:36" x14ac:dyDescent="0.2">
      <c r="B47" s="50" t="str">
        <f t="shared" si="0"/>
        <v>!A3</v>
      </c>
      <c r="C47" s="1" t="str">
        <f t="shared" si="52"/>
        <v/>
      </c>
      <c r="E47" s="57" t="str">
        <f t="shared" si="14"/>
        <v/>
      </c>
      <c r="F47" s="1"/>
      <c r="L47" s="56"/>
      <c r="M47" s="56"/>
      <c r="N47" s="56"/>
      <c r="O47" s="56"/>
      <c r="P47" s="56"/>
      <c r="Q47" s="56"/>
      <c r="R47" s="56"/>
      <c r="S47" s="56"/>
      <c r="T47" s="56"/>
      <c r="U47" s="56"/>
      <c r="V47" s="56"/>
      <c r="W47" s="56"/>
      <c r="X47" s="56"/>
      <c r="Y47" s="56"/>
      <c r="Z47" s="56"/>
      <c r="AA47" s="56"/>
      <c r="AB47" s="56"/>
      <c r="AC47" s="56"/>
      <c r="AD47" s="56"/>
      <c r="AE47" s="56"/>
      <c r="AH47" s="4"/>
      <c r="AJ47" s="4"/>
    </row>
    <row r="48" spans="2:36" x14ac:dyDescent="0.2">
      <c r="B48" s="50" t="str">
        <f t="shared" si="0"/>
        <v>!A3</v>
      </c>
      <c r="C48" s="1" t="str">
        <f t="shared" si="52"/>
        <v/>
      </c>
      <c r="E48" s="57" t="str">
        <f t="shared" si="14"/>
        <v/>
      </c>
      <c r="F48" s="55"/>
      <c r="G48" s="3"/>
      <c r="H48" s="3"/>
      <c r="I48" s="3"/>
      <c r="J48" s="3"/>
      <c r="K48" s="3"/>
      <c r="L48" s="56"/>
      <c r="M48" s="56"/>
      <c r="N48" s="56"/>
      <c r="O48" s="56"/>
      <c r="P48" s="56"/>
      <c r="Q48" s="56"/>
      <c r="R48" s="56"/>
      <c r="S48" s="56"/>
      <c r="T48" s="56"/>
      <c r="U48" s="56"/>
      <c r="V48" s="56"/>
      <c r="W48" s="56"/>
      <c r="X48" s="56"/>
      <c r="Y48" s="56"/>
      <c r="Z48" s="56"/>
      <c r="AA48" s="56"/>
      <c r="AB48" s="56"/>
      <c r="AC48" s="56"/>
      <c r="AD48" s="56"/>
      <c r="AE48" s="56"/>
      <c r="AH48" s="4"/>
      <c r="AJ48" s="4"/>
    </row>
    <row r="49" spans="2:36" x14ac:dyDescent="0.2">
      <c r="B49" s="50" t="str">
        <f t="shared" si="0"/>
        <v>!A3</v>
      </c>
      <c r="C49" s="1" t="str">
        <f t="shared" si="52"/>
        <v/>
      </c>
      <c r="E49" s="57" t="str">
        <f t="shared" si="14"/>
        <v/>
      </c>
      <c r="F49" s="55"/>
      <c r="G49" s="3"/>
      <c r="H49" s="3"/>
      <c r="I49" s="3"/>
      <c r="J49" s="3"/>
      <c r="K49" s="3"/>
      <c r="L49" s="56"/>
      <c r="M49" s="56"/>
      <c r="N49" s="56"/>
      <c r="O49" s="56"/>
      <c r="P49" s="56"/>
      <c r="Q49" s="56"/>
      <c r="R49" s="56"/>
      <c r="S49" s="56"/>
      <c r="T49" s="56"/>
      <c r="U49" s="56"/>
      <c r="V49" s="56"/>
      <c r="W49" s="56"/>
      <c r="X49" s="56"/>
      <c r="Y49" s="56"/>
      <c r="Z49" s="56"/>
      <c r="AA49" s="56"/>
      <c r="AB49" s="56"/>
      <c r="AC49" s="56"/>
      <c r="AD49" s="56"/>
      <c r="AE49" s="56"/>
      <c r="AH49" s="4"/>
      <c r="AJ49" s="4"/>
    </row>
    <row r="50" spans="2:36" x14ac:dyDescent="0.2">
      <c r="B50" s="50" t="str">
        <f t="shared" si="0"/>
        <v>!A3</v>
      </c>
      <c r="C50" s="1" t="str">
        <f t="shared" si="52"/>
        <v/>
      </c>
      <c r="E50" s="57" t="str">
        <f t="shared" si="14"/>
        <v/>
      </c>
      <c r="F50" s="55"/>
      <c r="G50" s="3"/>
      <c r="H50" s="3"/>
      <c r="I50" s="3"/>
      <c r="J50" s="3"/>
      <c r="K50" s="3"/>
      <c r="L50" s="56"/>
      <c r="M50" s="56"/>
      <c r="N50" s="56"/>
      <c r="O50" s="56"/>
      <c r="P50" s="56"/>
      <c r="Q50" s="56"/>
      <c r="R50" s="56"/>
      <c r="S50" s="56"/>
      <c r="T50" s="56"/>
      <c r="U50" s="56"/>
      <c r="V50" s="56"/>
      <c r="W50" s="56"/>
      <c r="X50" s="56"/>
      <c r="Y50" s="56"/>
      <c r="Z50" s="56"/>
      <c r="AA50" s="56"/>
      <c r="AB50" s="56"/>
      <c r="AC50" s="56"/>
      <c r="AD50" s="56"/>
      <c r="AE50" s="56"/>
      <c r="AH50" s="4"/>
      <c r="AJ50" s="4"/>
    </row>
    <row r="51" spans="2:36" x14ac:dyDescent="0.2">
      <c r="B51" s="50" t="str">
        <f t="shared" si="0"/>
        <v>!A3</v>
      </c>
      <c r="C51" s="1" t="str">
        <f t="shared" si="52"/>
        <v/>
      </c>
      <c r="E51" s="57" t="str">
        <f t="shared" si="14"/>
        <v/>
      </c>
      <c r="F51" s="55"/>
      <c r="G51" s="3"/>
      <c r="H51" s="3"/>
      <c r="I51" s="3"/>
      <c r="J51" s="3"/>
      <c r="K51" s="3"/>
      <c r="L51" s="56"/>
      <c r="M51" s="56"/>
      <c r="N51" s="56"/>
      <c r="O51" s="56"/>
      <c r="P51" s="56"/>
      <c r="Q51" s="56"/>
      <c r="R51" s="56"/>
      <c r="S51" s="56"/>
      <c r="T51" s="56"/>
      <c r="U51" s="56"/>
      <c r="V51" s="56"/>
      <c r="W51" s="56"/>
      <c r="X51" s="56"/>
      <c r="Y51" s="56"/>
      <c r="Z51" s="56"/>
      <c r="AA51" s="56"/>
      <c r="AB51" s="56"/>
      <c r="AC51" s="56"/>
      <c r="AD51" s="56"/>
      <c r="AE51" s="56"/>
      <c r="AH51" s="4"/>
      <c r="AJ51" s="4"/>
    </row>
    <row r="52" spans="2:36" x14ac:dyDescent="0.2">
      <c r="B52" s="50" t="str">
        <f t="shared" si="0"/>
        <v>!A3</v>
      </c>
      <c r="C52" s="1" t="str">
        <f t="shared" si="52"/>
        <v/>
      </c>
      <c r="E52" s="57" t="str">
        <f t="shared" si="14"/>
        <v/>
      </c>
      <c r="F52" s="55"/>
      <c r="G52" s="3"/>
      <c r="H52" s="3"/>
      <c r="I52" s="3"/>
      <c r="J52" s="3"/>
      <c r="K52" s="3"/>
      <c r="L52" s="56"/>
      <c r="M52" s="56"/>
      <c r="N52" s="56"/>
      <c r="O52" s="56"/>
      <c r="P52" s="56"/>
      <c r="Q52" s="56"/>
      <c r="R52" s="56"/>
      <c r="S52" s="56"/>
      <c r="T52" s="56"/>
      <c r="U52" s="56"/>
      <c r="V52" s="56"/>
      <c r="W52" s="56"/>
      <c r="X52" s="56"/>
      <c r="Y52" s="56"/>
      <c r="Z52" s="56"/>
      <c r="AA52" s="56"/>
      <c r="AB52" s="56"/>
      <c r="AC52" s="56"/>
      <c r="AD52" s="56"/>
      <c r="AE52" s="56"/>
      <c r="AH52" s="4"/>
      <c r="AJ52" s="4"/>
    </row>
    <row r="53" spans="2:36" x14ac:dyDescent="0.2">
      <c r="B53" s="50" t="str">
        <f t="shared" si="0"/>
        <v>!A3</v>
      </c>
      <c r="C53" s="1" t="str">
        <f t="shared" si="52"/>
        <v/>
      </c>
      <c r="E53" s="57" t="str">
        <f t="shared" si="14"/>
        <v/>
      </c>
      <c r="F53" s="55"/>
      <c r="G53" s="3"/>
      <c r="H53" s="3"/>
      <c r="I53" s="3"/>
      <c r="J53" s="3"/>
      <c r="K53" s="3"/>
      <c r="L53" s="56"/>
      <c r="M53" s="56"/>
      <c r="N53" s="56"/>
      <c r="O53" s="56"/>
      <c r="P53" s="56"/>
      <c r="Q53" s="56"/>
      <c r="R53" s="56"/>
      <c r="S53" s="56"/>
      <c r="T53" s="56"/>
      <c r="U53" s="56"/>
      <c r="V53" s="56"/>
      <c r="W53" s="56"/>
      <c r="X53" s="56"/>
      <c r="Y53" s="56"/>
      <c r="Z53" s="56"/>
      <c r="AA53" s="56"/>
      <c r="AB53" s="56"/>
      <c r="AC53" s="56"/>
      <c r="AD53" s="56"/>
      <c r="AE53" s="56"/>
      <c r="AH53" s="4"/>
      <c r="AJ53" s="4"/>
    </row>
    <row r="54" spans="2:36" x14ac:dyDescent="0.2">
      <c r="B54" s="50" t="str">
        <f t="shared" si="0"/>
        <v>!A3</v>
      </c>
      <c r="C54" s="1" t="str">
        <f t="shared" si="52"/>
        <v/>
      </c>
      <c r="E54" s="57" t="str">
        <f t="shared" si="14"/>
        <v/>
      </c>
      <c r="F54" s="55"/>
      <c r="G54" s="3"/>
      <c r="H54" s="3"/>
      <c r="I54" s="3"/>
      <c r="J54" s="3"/>
      <c r="K54" s="3"/>
      <c r="L54" s="56"/>
      <c r="M54" s="56"/>
      <c r="N54" s="56"/>
      <c r="O54" s="56"/>
      <c r="P54" s="56"/>
      <c r="Q54" s="56"/>
      <c r="R54" s="56"/>
      <c r="S54" s="56"/>
      <c r="T54" s="56"/>
      <c r="U54" s="56"/>
      <c r="V54" s="56"/>
      <c r="W54" s="56"/>
      <c r="X54" s="56"/>
      <c r="Y54" s="56"/>
      <c r="Z54" s="56"/>
      <c r="AA54" s="56"/>
      <c r="AB54" s="56"/>
      <c r="AC54" s="56"/>
      <c r="AD54" s="56"/>
      <c r="AE54" s="56"/>
      <c r="AH54" s="4"/>
      <c r="AJ54" s="4"/>
    </row>
    <row r="55" spans="2:36" x14ac:dyDescent="0.2">
      <c r="B55" s="50" t="str">
        <f t="shared" si="0"/>
        <v>!A3</v>
      </c>
      <c r="C55" s="1" t="str">
        <f t="shared" si="52"/>
        <v/>
      </c>
      <c r="E55" s="57" t="str">
        <f t="shared" si="14"/>
        <v/>
      </c>
      <c r="F55" s="55"/>
      <c r="G55" s="3"/>
      <c r="H55" s="3"/>
      <c r="I55" s="3"/>
      <c r="J55" s="3"/>
      <c r="K55" s="3"/>
      <c r="L55" s="56"/>
      <c r="M55" s="56"/>
      <c r="N55" s="56"/>
      <c r="O55" s="56"/>
      <c r="P55" s="56"/>
      <c r="Q55" s="56"/>
      <c r="R55" s="56"/>
      <c r="S55" s="56"/>
      <c r="T55" s="56"/>
      <c r="U55" s="56"/>
      <c r="V55" s="56"/>
      <c r="W55" s="56"/>
      <c r="X55" s="56"/>
      <c r="Y55" s="56"/>
      <c r="Z55" s="56"/>
      <c r="AA55" s="56"/>
      <c r="AB55" s="56"/>
      <c r="AC55" s="56"/>
      <c r="AD55" s="56"/>
      <c r="AE55" s="56"/>
      <c r="AH55" s="4"/>
      <c r="AJ55" s="4"/>
    </row>
    <row r="56" spans="2:36" x14ac:dyDescent="0.2">
      <c r="B56" s="50" t="str">
        <f t="shared" si="0"/>
        <v>!A3</v>
      </c>
      <c r="C56" s="1" t="str">
        <f t="shared" si="52"/>
        <v/>
      </c>
      <c r="E56" s="57" t="str">
        <f t="shared" si="14"/>
        <v/>
      </c>
      <c r="F56" s="55"/>
      <c r="G56" s="3"/>
      <c r="H56" s="3"/>
      <c r="I56" s="3"/>
      <c r="J56" s="3"/>
      <c r="K56" s="3"/>
      <c r="L56" s="56"/>
      <c r="M56" s="56"/>
      <c r="N56" s="56"/>
      <c r="O56" s="56"/>
      <c r="P56" s="56"/>
      <c r="Q56" s="56"/>
      <c r="R56" s="56"/>
      <c r="S56" s="56"/>
      <c r="T56" s="56"/>
      <c r="U56" s="56"/>
      <c r="V56" s="56"/>
      <c r="W56" s="56"/>
      <c r="X56" s="56"/>
      <c r="Y56" s="56"/>
      <c r="Z56" s="56"/>
      <c r="AA56" s="56"/>
      <c r="AB56" s="56"/>
      <c r="AC56" s="56"/>
      <c r="AD56" s="56"/>
      <c r="AE56" s="56"/>
      <c r="AH56" s="4"/>
      <c r="AJ56" s="4"/>
    </row>
    <row r="57" spans="2:36" x14ac:dyDescent="0.2">
      <c r="B57" s="50" t="str">
        <f t="shared" si="0"/>
        <v>!A3</v>
      </c>
      <c r="C57" s="1" t="str">
        <f t="shared" si="52"/>
        <v/>
      </c>
      <c r="E57" s="57" t="str">
        <f t="shared" si="14"/>
        <v/>
      </c>
      <c r="F57" s="55"/>
      <c r="G57" s="3"/>
      <c r="H57" s="3"/>
      <c r="I57" s="3"/>
      <c r="J57" s="3"/>
      <c r="K57" s="3"/>
      <c r="L57" s="56"/>
      <c r="M57" s="56"/>
      <c r="N57" s="56"/>
      <c r="O57" s="56"/>
      <c r="P57" s="56"/>
      <c r="Q57" s="56"/>
      <c r="R57" s="56"/>
      <c r="S57" s="56"/>
      <c r="T57" s="56"/>
      <c r="U57" s="56"/>
      <c r="V57" s="56"/>
      <c r="W57" s="56"/>
      <c r="X57" s="56"/>
      <c r="Y57" s="56"/>
      <c r="Z57" s="56"/>
      <c r="AA57" s="56"/>
      <c r="AB57" s="56"/>
      <c r="AC57" s="56"/>
      <c r="AD57" s="56"/>
      <c r="AE57" s="56"/>
      <c r="AH57" s="4"/>
      <c r="AJ57" s="4"/>
    </row>
    <row r="58" spans="2:36" x14ac:dyDescent="0.2">
      <c r="B58" s="50" t="str">
        <f t="shared" si="0"/>
        <v>!A3</v>
      </c>
      <c r="C58" s="1" t="str">
        <f t="shared" si="52"/>
        <v/>
      </c>
      <c r="E58" s="57" t="str">
        <f t="shared" si="14"/>
        <v/>
      </c>
      <c r="F58" s="55"/>
      <c r="G58" s="3"/>
      <c r="H58" s="3"/>
      <c r="I58" s="3"/>
      <c r="J58" s="3"/>
      <c r="K58" s="3"/>
      <c r="L58" s="56"/>
      <c r="M58" s="56"/>
      <c r="N58" s="56"/>
      <c r="O58" s="56"/>
      <c r="P58" s="56"/>
      <c r="Q58" s="56"/>
      <c r="R58" s="56"/>
      <c r="S58" s="56"/>
      <c r="T58" s="56"/>
      <c r="U58" s="56"/>
      <c r="V58" s="56"/>
      <c r="W58" s="56"/>
      <c r="X58" s="56"/>
      <c r="Y58" s="56"/>
      <c r="Z58" s="56"/>
      <c r="AA58" s="56"/>
      <c r="AB58" s="56"/>
      <c r="AC58" s="56"/>
      <c r="AD58" s="56"/>
      <c r="AE58" s="56"/>
      <c r="AH58" s="4"/>
      <c r="AJ58" s="4"/>
    </row>
    <row r="59" spans="2:36" x14ac:dyDescent="0.2">
      <c r="B59" s="50" t="str">
        <f t="shared" si="0"/>
        <v>!A3</v>
      </c>
      <c r="C59" s="1" t="str">
        <f t="shared" si="52"/>
        <v/>
      </c>
      <c r="E59" s="57" t="str">
        <f t="shared" si="14"/>
        <v/>
      </c>
      <c r="F59" s="55"/>
      <c r="G59" s="3"/>
      <c r="H59" s="3"/>
      <c r="I59" s="3"/>
      <c r="J59" s="3"/>
      <c r="K59" s="3"/>
      <c r="L59" s="56"/>
      <c r="M59" s="56"/>
      <c r="N59" s="56"/>
      <c r="O59" s="56"/>
      <c r="P59" s="56"/>
      <c r="Q59" s="56"/>
      <c r="R59" s="56"/>
      <c r="S59" s="56"/>
      <c r="T59" s="56"/>
      <c r="U59" s="56"/>
      <c r="V59" s="56"/>
      <c r="W59" s="56"/>
      <c r="X59" s="56"/>
      <c r="Y59" s="56"/>
      <c r="Z59" s="56"/>
      <c r="AA59" s="56"/>
      <c r="AB59" s="56"/>
      <c r="AC59" s="56"/>
      <c r="AD59" s="56"/>
      <c r="AE59" s="56"/>
      <c r="AH59" s="4"/>
      <c r="AJ59" s="4"/>
    </row>
    <row r="60" spans="2:36" x14ac:dyDescent="0.2">
      <c r="B60" s="50" t="str">
        <f t="shared" si="0"/>
        <v>!A3</v>
      </c>
      <c r="C60" s="1" t="str">
        <f t="shared" si="52"/>
        <v/>
      </c>
      <c r="E60" s="57" t="str">
        <f t="shared" si="14"/>
        <v/>
      </c>
      <c r="F60" s="55"/>
      <c r="G60" s="3"/>
      <c r="H60" s="3"/>
      <c r="I60" s="3"/>
      <c r="J60" s="3"/>
      <c r="K60" s="3"/>
      <c r="L60" s="56"/>
      <c r="M60" s="56"/>
      <c r="N60" s="56"/>
      <c r="O60" s="56"/>
      <c r="P60" s="56"/>
      <c r="Q60" s="56"/>
      <c r="R60" s="56"/>
      <c r="S60" s="56"/>
      <c r="T60" s="56"/>
      <c r="U60" s="56"/>
      <c r="V60" s="56"/>
      <c r="W60" s="56"/>
      <c r="X60" s="56"/>
      <c r="Y60" s="56"/>
      <c r="Z60" s="56"/>
      <c r="AA60" s="56"/>
      <c r="AB60" s="56"/>
      <c r="AC60" s="56"/>
      <c r="AD60" s="56"/>
      <c r="AE60" s="56"/>
      <c r="AH60" s="4"/>
      <c r="AJ60" s="4"/>
    </row>
    <row r="61" spans="2:36" x14ac:dyDescent="0.2">
      <c r="B61" s="50" t="str">
        <f t="shared" si="0"/>
        <v>!A3</v>
      </c>
      <c r="C61" s="1" t="str">
        <f t="shared" si="52"/>
        <v/>
      </c>
      <c r="E61" s="57" t="str">
        <f t="shared" si="14"/>
        <v/>
      </c>
      <c r="F61" s="55"/>
      <c r="G61" s="3"/>
      <c r="H61" s="3"/>
      <c r="I61" s="3"/>
      <c r="J61" s="3"/>
      <c r="K61" s="3"/>
      <c r="L61" s="56"/>
      <c r="M61" s="56"/>
      <c r="N61" s="56"/>
      <c r="O61" s="56"/>
      <c r="P61" s="56"/>
      <c r="Q61" s="56"/>
      <c r="R61" s="56"/>
      <c r="S61" s="56"/>
      <c r="T61" s="56"/>
      <c r="U61" s="56"/>
      <c r="V61" s="56"/>
      <c r="W61" s="56"/>
      <c r="X61" s="56"/>
      <c r="Y61" s="56"/>
      <c r="Z61" s="56"/>
      <c r="AA61" s="56"/>
      <c r="AB61" s="56"/>
      <c r="AC61" s="56"/>
      <c r="AD61" s="56"/>
      <c r="AE61" s="56"/>
      <c r="AH61" s="4"/>
      <c r="AJ61" s="4"/>
    </row>
    <row r="62" spans="2:36" x14ac:dyDescent="0.2">
      <c r="B62" s="50" t="str">
        <f t="shared" si="0"/>
        <v>!A3</v>
      </c>
      <c r="C62" s="1" t="str">
        <f t="shared" si="52"/>
        <v/>
      </c>
      <c r="E62" s="57" t="str">
        <f t="shared" si="14"/>
        <v/>
      </c>
      <c r="F62" s="55"/>
      <c r="G62" s="3"/>
      <c r="H62" s="3"/>
      <c r="I62" s="3"/>
      <c r="J62" s="3"/>
      <c r="K62" s="3"/>
      <c r="L62" s="56"/>
      <c r="M62" s="56"/>
      <c r="N62" s="56"/>
      <c r="O62" s="56"/>
      <c r="P62" s="56"/>
      <c r="Q62" s="56"/>
      <c r="R62" s="56"/>
      <c r="S62" s="56"/>
      <c r="T62" s="56"/>
      <c r="U62" s="56"/>
      <c r="V62" s="56"/>
      <c r="W62" s="56"/>
      <c r="X62" s="56"/>
      <c r="Y62" s="56"/>
      <c r="Z62" s="56"/>
      <c r="AA62" s="56"/>
      <c r="AB62" s="56"/>
      <c r="AC62" s="56"/>
      <c r="AD62" s="56"/>
      <c r="AE62" s="56"/>
      <c r="AH62" s="4"/>
      <c r="AJ62" s="4"/>
    </row>
    <row r="63" spans="2:36" x14ac:dyDescent="0.2">
      <c r="B63" s="50" t="str">
        <f t="shared" si="0"/>
        <v>!A3</v>
      </c>
      <c r="C63" s="1" t="str">
        <f t="shared" si="52"/>
        <v/>
      </c>
      <c r="E63" s="57" t="str">
        <f t="shared" si="14"/>
        <v/>
      </c>
      <c r="F63" s="55"/>
      <c r="G63" s="3"/>
      <c r="H63" s="3"/>
      <c r="I63" s="3"/>
      <c r="J63" s="3"/>
      <c r="K63" s="3"/>
      <c r="L63" s="56"/>
      <c r="M63" s="56"/>
      <c r="N63" s="56"/>
      <c r="O63" s="56"/>
      <c r="P63" s="56"/>
      <c r="Q63" s="56"/>
      <c r="R63" s="56"/>
      <c r="S63" s="56"/>
      <c r="T63" s="56"/>
      <c r="U63" s="56"/>
      <c r="V63" s="56"/>
      <c r="W63" s="56"/>
      <c r="X63" s="56"/>
      <c r="Y63" s="56"/>
      <c r="Z63" s="56"/>
      <c r="AA63" s="56"/>
      <c r="AB63" s="56"/>
      <c r="AC63" s="56"/>
      <c r="AD63" s="56"/>
      <c r="AE63" s="56"/>
      <c r="AH63" s="4"/>
      <c r="AJ63" s="4"/>
    </row>
    <row r="64" spans="2:36" x14ac:dyDescent="0.2">
      <c r="B64" s="50" t="str">
        <f t="shared" si="0"/>
        <v>!A3</v>
      </c>
      <c r="C64" s="1" t="str">
        <f t="shared" si="52"/>
        <v/>
      </c>
      <c r="E64" s="57" t="str">
        <f t="shared" si="14"/>
        <v/>
      </c>
      <c r="F64" s="55"/>
      <c r="G64" s="3"/>
      <c r="H64" s="3"/>
      <c r="I64" s="3"/>
      <c r="J64" s="3"/>
      <c r="K64" s="3"/>
      <c r="L64" s="56"/>
      <c r="M64" s="56"/>
      <c r="N64" s="56"/>
      <c r="O64" s="56"/>
      <c r="P64" s="56"/>
      <c r="Q64" s="56"/>
      <c r="R64" s="56"/>
      <c r="S64" s="56"/>
      <c r="T64" s="56"/>
      <c r="U64" s="56"/>
      <c r="V64" s="56"/>
      <c r="W64" s="56"/>
      <c r="X64" s="56"/>
      <c r="Y64" s="56"/>
      <c r="Z64" s="56"/>
      <c r="AA64" s="56"/>
      <c r="AB64" s="56"/>
      <c r="AC64" s="56"/>
      <c r="AD64" s="56"/>
      <c r="AE64" s="56"/>
      <c r="AH64" s="4"/>
      <c r="AJ64" s="4"/>
    </row>
    <row r="65" spans="2:36" x14ac:dyDescent="0.2">
      <c r="B65" s="50" t="str">
        <f t="shared" si="0"/>
        <v>!A3</v>
      </c>
      <c r="C65" s="1" t="str">
        <f t="shared" si="52"/>
        <v/>
      </c>
      <c r="E65" s="57" t="str">
        <f t="shared" si="14"/>
        <v/>
      </c>
      <c r="F65" s="55"/>
      <c r="G65" s="3"/>
      <c r="H65" s="3"/>
      <c r="I65" s="3"/>
      <c r="J65" s="3"/>
      <c r="K65" s="3"/>
      <c r="L65" s="56"/>
      <c r="M65" s="56"/>
      <c r="N65" s="56"/>
      <c r="O65" s="56"/>
      <c r="P65" s="56"/>
      <c r="Q65" s="56"/>
      <c r="R65" s="56"/>
      <c r="S65" s="56"/>
      <c r="T65" s="56"/>
      <c r="U65" s="56"/>
      <c r="V65" s="56"/>
      <c r="W65" s="56"/>
      <c r="X65" s="56"/>
      <c r="Y65" s="56"/>
      <c r="Z65" s="56"/>
      <c r="AA65" s="56"/>
      <c r="AB65" s="56"/>
      <c r="AC65" s="56"/>
      <c r="AD65" s="56"/>
      <c r="AE65" s="56"/>
      <c r="AH65" s="4"/>
      <c r="AJ65" s="4"/>
    </row>
    <row r="66" spans="2:36" x14ac:dyDescent="0.2">
      <c r="B66" s="50" t="str">
        <f t="shared" si="0"/>
        <v>!A3</v>
      </c>
      <c r="C66" s="1" t="str">
        <f t="shared" si="52"/>
        <v/>
      </c>
      <c r="E66" s="57" t="str">
        <f t="shared" si="14"/>
        <v/>
      </c>
      <c r="F66" s="55"/>
      <c r="G66" s="3"/>
      <c r="H66" s="3"/>
      <c r="I66" s="3"/>
      <c r="J66" s="3"/>
      <c r="K66" s="3"/>
      <c r="L66" s="56"/>
      <c r="M66" s="56"/>
      <c r="N66" s="56"/>
      <c r="O66" s="56"/>
      <c r="P66" s="56"/>
      <c r="Q66" s="56"/>
      <c r="R66" s="56"/>
      <c r="S66" s="56"/>
      <c r="T66" s="56"/>
      <c r="U66" s="56"/>
      <c r="V66" s="56"/>
      <c r="W66" s="56"/>
      <c r="X66" s="56"/>
      <c r="Y66" s="56"/>
      <c r="Z66" s="56"/>
      <c r="AA66" s="56"/>
      <c r="AB66" s="56"/>
      <c r="AC66" s="56"/>
      <c r="AD66" s="56"/>
      <c r="AE66" s="56"/>
      <c r="AH66" s="4"/>
      <c r="AJ66" s="4"/>
    </row>
    <row r="67" spans="2:36" x14ac:dyDescent="0.2">
      <c r="B67" s="50" t="str">
        <f t="shared" si="0"/>
        <v>!A3</v>
      </c>
      <c r="C67" s="1" t="str">
        <f t="shared" si="52"/>
        <v/>
      </c>
      <c r="E67" s="57" t="str">
        <f t="shared" si="14"/>
        <v/>
      </c>
      <c r="F67" s="55"/>
      <c r="G67" s="3"/>
      <c r="H67" s="3"/>
      <c r="I67" s="3"/>
      <c r="J67" s="3"/>
      <c r="K67" s="3"/>
      <c r="L67" s="56"/>
      <c r="M67" s="56"/>
      <c r="N67" s="56"/>
      <c r="O67" s="56"/>
      <c r="P67" s="56"/>
      <c r="Q67" s="56"/>
      <c r="R67" s="56"/>
      <c r="S67" s="56"/>
      <c r="T67" s="56"/>
      <c r="U67" s="56"/>
      <c r="V67" s="56"/>
      <c r="W67" s="56"/>
      <c r="X67" s="56"/>
      <c r="Y67" s="56"/>
      <c r="Z67" s="56"/>
      <c r="AA67" s="56"/>
      <c r="AB67" s="56"/>
      <c r="AC67" s="56"/>
      <c r="AD67" s="56"/>
      <c r="AE67" s="56"/>
      <c r="AH67" s="4"/>
      <c r="AJ67" s="4"/>
    </row>
    <row r="68" spans="2:36" x14ac:dyDescent="0.2">
      <c r="B68" s="50" t="str">
        <f t="shared" si="0"/>
        <v>!A3</v>
      </c>
      <c r="C68" s="1" t="str">
        <f t="shared" si="52"/>
        <v/>
      </c>
      <c r="E68" s="57" t="str">
        <f t="shared" si="14"/>
        <v/>
      </c>
      <c r="F68" s="55"/>
      <c r="G68" s="3"/>
      <c r="H68" s="3"/>
      <c r="I68" s="3"/>
      <c r="J68" s="3"/>
      <c r="K68" s="3"/>
      <c r="L68" s="56"/>
      <c r="M68" s="56"/>
      <c r="N68" s="56"/>
      <c r="O68" s="56"/>
      <c r="P68" s="56"/>
      <c r="Q68" s="56"/>
      <c r="R68" s="56"/>
      <c r="S68" s="56"/>
      <c r="T68" s="56"/>
      <c r="U68" s="56"/>
      <c r="V68" s="56"/>
      <c r="W68" s="56"/>
      <c r="X68" s="56"/>
      <c r="Y68" s="56"/>
      <c r="Z68" s="56"/>
      <c r="AA68" s="56"/>
      <c r="AB68" s="56"/>
      <c r="AC68" s="56"/>
      <c r="AD68" s="56"/>
      <c r="AE68" s="56"/>
      <c r="AH68" s="4"/>
      <c r="AJ68" s="4"/>
    </row>
    <row r="69" spans="2:36" x14ac:dyDescent="0.2">
      <c r="B69" s="50" t="str">
        <f t="shared" si="0"/>
        <v>!A3</v>
      </c>
      <c r="C69" s="1" t="str">
        <f t="shared" si="52"/>
        <v/>
      </c>
      <c r="E69" s="57" t="str">
        <f t="shared" si="14"/>
        <v/>
      </c>
      <c r="F69" s="55"/>
      <c r="G69" s="3"/>
      <c r="H69" s="3"/>
      <c r="I69" s="3"/>
      <c r="J69" s="3"/>
      <c r="K69" s="3"/>
      <c r="L69" s="56"/>
      <c r="M69" s="56"/>
      <c r="N69" s="56"/>
      <c r="O69" s="56"/>
      <c r="P69" s="56"/>
      <c r="Q69" s="56"/>
      <c r="R69" s="56"/>
      <c r="S69" s="56"/>
      <c r="T69" s="56"/>
      <c r="U69" s="56"/>
      <c r="V69" s="56"/>
      <c r="W69" s="56"/>
      <c r="X69" s="56"/>
      <c r="Y69" s="56"/>
      <c r="Z69" s="56"/>
      <c r="AA69" s="56"/>
      <c r="AB69" s="56"/>
      <c r="AC69" s="56"/>
      <c r="AD69" s="56"/>
      <c r="AE69" s="56"/>
      <c r="AH69" s="4"/>
      <c r="AJ69" s="4"/>
    </row>
    <row r="70" spans="2:36" x14ac:dyDescent="0.2">
      <c r="B70" s="50" t="str">
        <f t="shared" ref="B70:B133" si="89">HYPERLINK(A70&amp;"!A3")</f>
        <v>!A3</v>
      </c>
      <c r="C70" s="1" t="str">
        <f t="shared" si="52"/>
        <v/>
      </c>
      <c r="E70" s="57" t="str">
        <f t="shared" ref="E70:E79" si="90">MID($B70,32,8)</f>
        <v/>
      </c>
      <c r="F70" s="55"/>
      <c r="G70" s="3"/>
      <c r="H70" s="3"/>
      <c r="I70" s="3"/>
      <c r="J70" s="3"/>
      <c r="K70" s="3"/>
      <c r="L70" s="56"/>
      <c r="M70" s="56"/>
      <c r="N70" s="56"/>
      <c r="O70" s="56"/>
      <c r="P70" s="56"/>
      <c r="Q70" s="56"/>
      <c r="R70" s="56"/>
      <c r="S70" s="56"/>
      <c r="T70" s="56"/>
      <c r="U70" s="56"/>
      <c r="V70" s="56"/>
      <c r="W70" s="56"/>
      <c r="X70" s="56"/>
      <c r="Y70" s="56"/>
      <c r="Z70" s="56"/>
      <c r="AA70" s="56"/>
      <c r="AB70" s="56"/>
      <c r="AC70" s="56"/>
      <c r="AD70" s="56"/>
      <c r="AE70" s="56"/>
      <c r="AH70" s="4"/>
      <c r="AJ70" s="4"/>
    </row>
    <row r="71" spans="2:36" x14ac:dyDescent="0.2">
      <c r="B71" s="50" t="str">
        <f t="shared" si="89"/>
        <v>!A3</v>
      </c>
      <c r="C71" s="1" t="str">
        <f t="shared" si="52"/>
        <v/>
      </c>
      <c r="E71" s="57" t="str">
        <f t="shared" si="90"/>
        <v/>
      </c>
      <c r="F71" s="55"/>
      <c r="G71" s="3"/>
      <c r="H71" s="3"/>
      <c r="I71" s="3"/>
      <c r="J71" s="3"/>
      <c r="K71" s="3"/>
      <c r="L71" s="56"/>
      <c r="M71" s="56"/>
      <c r="N71" s="56"/>
      <c r="O71" s="56"/>
      <c r="P71" s="56"/>
      <c r="Q71" s="56"/>
      <c r="R71" s="56"/>
      <c r="S71" s="56"/>
      <c r="T71" s="56"/>
      <c r="U71" s="56"/>
      <c r="V71" s="56"/>
      <c r="W71" s="56"/>
      <c r="X71" s="56"/>
      <c r="Y71" s="56"/>
      <c r="Z71" s="56"/>
      <c r="AA71" s="56"/>
      <c r="AB71" s="56"/>
      <c r="AC71" s="56"/>
      <c r="AD71" s="56"/>
      <c r="AE71" s="56"/>
      <c r="AH71" s="4"/>
      <c r="AJ71" s="4"/>
    </row>
    <row r="72" spans="2:36" x14ac:dyDescent="0.2">
      <c r="B72" s="50" t="str">
        <f t="shared" si="89"/>
        <v>!A3</v>
      </c>
      <c r="C72" s="1" t="str">
        <f t="shared" si="52"/>
        <v/>
      </c>
      <c r="E72" s="57" t="str">
        <f t="shared" si="90"/>
        <v/>
      </c>
      <c r="F72" s="55"/>
      <c r="G72" s="3"/>
      <c r="H72" s="3"/>
      <c r="I72" s="3"/>
      <c r="J72" s="3"/>
      <c r="K72" s="3"/>
      <c r="L72" s="56"/>
      <c r="M72" s="56"/>
      <c r="N72" s="56"/>
      <c r="O72" s="56"/>
      <c r="P72" s="56"/>
      <c r="Q72" s="56"/>
      <c r="R72" s="56"/>
      <c r="S72" s="56"/>
      <c r="T72" s="56"/>
      <c r="U72" s="56"/>
      <c r="V72" s="56"/>
      <c r="W72" s="56"/>
      <c r="X72" s="56"/>
      <c r="Y72" s="56"/>
      <c r="Z72" s="56"/>
      <c r="AA72" s="56"/>
      <c r="AB72" s="56"/>
      <c r="AC72" s="56"/>
      <c r="AD72" s="56"/>
      <c r="AE72" s="56"/>
      <c r="AH72" s="4"/>
      <c r="AJ72" s="4"/>
    </row>
    <row r="73" spans="2:36" x14ac:dyDescent="0.2">
      <c r="B73" s="50" t="str">
        <f t="shared" si="89"/>
        <v>!A3</v>
      </c>
      <c r="C73" s="1" t="str">
        <f t="shared" si="52"/>
        <v/>
      </c>
      <c r="E73" s="57" t="str">
        <f t="shared" si="90"/>
        <v/>
      </c>
      <c r="F73" s="55"/>
      <c r="G73" s="3"/>
      <c r="H73" s="3"/>
      <c r="I73" s="3"/>
      <c r="J73" s="3"/>
      <c r="K73" s="3"/>
      <c r="L73" s="56"/>
      <c r="M73" s="56"/>
      <c r="N73" s="56"/>
      <c r="O73" s="56"/>
      <c r="P73" s="56"/>
      <c r="Q73" s="56"/>
      <c r="R73" s="56"/>
      <c r="S73" s="56"/>
      <c r="T73" s="56"/>
      <c r="U73" s="56"/>
      <c r="V73" s="56"/>
      <c r="W73" s="56"/>
      <c r="X73" s="56"/>
      <c r="Y73" s="56"/>
      <c r="Z73" s="56"/>
      <c r="AA73" s="56"/>
      <c r="AB73" s="56"/>
      <c r="AC73" s="56"/>
      <c r="AD73" s="56"/>
      <c r="AE73" s="56"/>
      <c r="AH73" s="4"/>
      <c r="AJ73" s="4"/>
    </row>
    <row r="74" spans="2:36" x14ac:dyDescent="0.2">
      <c r="B74" s="50" t="str">
        <f t="shared" si="89"/>
        <v>!A3</v>
      </c>
      <c r="C74" s="1" t="str">
        <f t="shared" si="52"/>
        <v/>
      </c>
      <c r="E74" s="57" t="str">
        <f t="shared" si="90"/>
        <v/>
      </c>
      <c r="F74" s="55"/>
      <c r="G74" s="3"/>
      <c r="H74" s="3"/>
      <c r="I74" s="3"/>
      <c r="J74" s="3"/>
      <c r="K74" s="3"/>
      <c r="L74" s="56"/>
      <c r="M74" s="56"/>
      <c r="N74" s="56"/>
      <c r="O74" s="56"/>
      <c r="P74" s="56"/>
      <c r="Q74" s="56"/>
      <c r="R74" s="56"/>
      <c r="S74" s="56"/>
      <c r="T74" s="56"/>
      <c r="U74" s="56"/>
      <c r="V74" s="56"/>
      <c r="W74" s="56"/>
      <c r="X74" s="56"/>
      <c r="Y74" s="56"/>
      <c r="Z74" s="56"/>
      <c r="AA74" s="56"/>
      <c r="AB74" s="56"/>
      <c r="AC74" s="56"/>
      <c r="AD74" s="56"/>
      <c r="AE74" s="56"/>
      <c r="AH74" s="4"/>
      <c r="AJ74" s="4"/>
    </row>
    <row r="75" spans="2:36" x14ac:dyDescent="0.2">
      <c r="B75" s="50" t="str">
        <f t="shared" si="89"/>
        <v>!A3</v>
      </c>
      <c r="C75" s="1" t="str">
        <f t="shared" ref="C75:C138" si="91">MID(B75,32,8)</f>
        <v/>
      </c>
      <c r="E75" s="57" t="str">
        <f t="shared" si="90"/>
        <v/>
      </c>
      <c r="F75" s="55"/>
      <c r="G75" s="3"/>
      <c r="H75" s="3"/>
      <c r="I75" s="3"/>
      <c r="J75" s="3"/>
      <c r="K75" s="3"/>
      <c r="L75" s="56"/>
      <c r="M75" s="56"/>
      <c r="N75" s="56"/>
      <c r="O75" s="56"/>
      <c r="P75" s="56"/>
      <c r="Q75" s="56"/>
      <c r="R75" s="56"/>
      <c r="S75" s="56"/>
      <c r="T75" s="56"/>
      <c r="U75" s="56"/>
      <c r="V75" s="56"/>
      <c r="W75" s="56"/>
      <c r="X75" s="56"/>
      <c r="Y75" s="56"/>
      <c r="Z75" s="56"/>
      <c r="AA75" s="56"/>
      <c r="AB75" s="56"/>
      <c r="AC75" s="56"/>
      <c r="AD75" s="56"/>
      <c r="AE75" s="56"/>
      <c r="AH75" s="4"/>
      <c r="AJ75" s="4"/>
    </row>
    <row r="76" spans="2:36" x14ac:dyDescent="0.2">
      <c r="B76" s="50" t="str">
        <f t="shared" si="89"/>
        <v>!A3</v>
      </c>
      <c r="C76" s="1" t="str">
        <f t="shared" si="91"/>
        <v/>
      </c>
      <c r="E76" s="57" t="str">
        <f t="shared" si="90"/>
        <v/>
      </c>
      <c r="F76" s="55"/>
      <c r="G76" s="3"/>
      <c r="H76" s="3"/>
      <c r="I76" s="3"/>
      <c r="J76" s="3"/>
      <c r="K76" s="3"/>
      <c r="L76" s="56"/>
      <c r="M76" s="56"/>
      <c r="N76" s="56"/>
      <c r="O76" s="56"/>
      <c r="P76" s="56"/>
      <c r="Q76" s="56"/>
      <c r="R76" s="56"/>
      <c r="S76" s="56"/>
      <c r="T76" s="56"/>
      <c r="U76" s="56"/>
      <c r="V76" s="56"/>
      <c r="W76" s="56"/>
      <c r="X76" s="56"/>
      <c r="Y76" s="56"/>
      <c r="Z76" s="56"/>
      <c r="AA76" s="56"/>
      <c r="AB76" s="56"/>
      <c r="AC76" s="56"/>
      <c r="AD76" s="56"/>
      <c r="AE76" s="56"/>
      <c r="AH76" s="4"/>
      <c r="AJ76" s="4"/>
    </row>
    <row r="77" spans="2:36" x14ac:dyDescent="0.2">
      <c r="B77" s="50" t="str">
        <f t="shared" si="89"/>
        <v>!A3</v>
      </c>
      <c r="C77" s="1" t="str">
        <f t="shared" si="91"/>
        <v/>
      </c>
      <c r="E77" s="57" t="str">
        <f t="shared" si="90"/>
        <v/>
      </c>
      <c r="F77" s="55"/>
      <c r="G77" s="3"/>
      <c r="H77" s="3"/>
      <c r="I77" s="3"/>
      <c r="J77" s="3"/>
      <c r="K77" s="3"/>
      <c r="L77" s="56"/>
      <c r="M77" s="56"/>
      <c r="N77" s="56"/>
      <c r="O77" s="56"/>
      <c r="P77" s="56"/>
      <c r="Q77" s="56"/>
      <c r="R77" s="56"/>
      <c r="S77" s="56"/>
      <c r="T77" s="56"/>
      <c r="U77" s="56"/>
      <c r="V77" s="56"/>
      <c r="W77" s="56"/>
      <c r="X77" s="56"/>
      <c r="Y77" s="56"/>
      <c r="Z77" s="56"/>
      <c r="AA77" s="56"/>
      <c r="AB77" s="56"/>
      <c r="AC77" s="56"/>
      <c r="AD77" s="56"/>
      <c r="AE77" s="56"/>
      <c r="AH77" s="4"/>
      <c r="AJ77" s="4"/>
    </row>
    <row r="78" spans="2:36" x14ac:dyDescent="0.2">
      <c r="B78" s="50" t="str">
        <f t="shared" si="89"/>
        <v>!A3</v>
      </c>
      <c r="C78" s="1" t="str">
        <f t="shared" si="91"/>
        <v/>
      </c>
      <c r="E78" s="57" t="str">
        <f t="shared" si="90"/>
        <v/>
      </c>
      <c r="F78" s="55"/>
      <c r="G78" s="3"/>
      <c r="H78" s="3"/>
      <c r="I78" s="3"/>
      <c r="J78" s="3"/>
      <c r="K78" s="3"/>
      <c r="L78" s="56"/>
      <c r="M78" s="56"/>
      <c r="N78" s="56"/>
      <c r="O78" s="56"/>
      <c r="P78" s="56"/>
      <c r="Q78" s="56"/>
      <c r="R78" s="56"/>
      <c r="S78" s="56"/>
      <c r="T78" s="56"/>
      <c r="U78" s="56"/>
      <c r="V78" s="56"/>
      <c r="W78" s="56"/>
      <c r="X78" s="56"/>
      <c r="Y78" s="56"/>
      <c r="Z78" s="56"/>
      <c r="AA78" s="56"/>
      <c r="AB78" s="56"/>
      <c r="AC78" s="56"/>
      <c r="AD78" s="56"/>
      <c r="AE78" s="56"/>
      <c r="AH78" s="4"/>
      <c r="AJ78" s="4"/>
    </row>
    <row r="79" spans="2:36" x14ac:dyDescent="0.2">
      <c r="B79" s="50" t="str">
        <f t="shared" si="89"/>
        <v>!A3</v>
      </c>
      <c r="C79" s="1" t="str">
        <f t="shared" si="91"/>
        <v/>
      </c>
      <c r="E79" s="57" t="str">
        <f t="shared" si="90"/>
        <v/>
      </c>
      <c r="F79" s="55"/>
      <c r="G79" s="3"/>
      <c r="H79" s="3"/>
      <c r="I79" s="3"/>
      <c r="J79" s="3"/>
      <c r="K79" s="3"/>
      <c r="L79" s="56"/>
      <c r="M79" s="56"/>
      <c r="N79" s="56"/>
      <c r="O79" s="56"/>
      <c r="P79" s="56"/>
      <c r="Q79" s="56"/>
      <c r="R79" s="56"/>
      <c r="S79" s="56"/>
      <c r="T79" s="56"/>
      <c r="U79" s="56"/>
      <c r="V79" s="56"/>
      <c r="W79" s="56"/>
      <c r="X79" s="56"/>
      <c r="Y79" s="56"/>
      <c r="Z79" s="56"/>
      <c r="AA79" s="56"/>
      <c r="AB79" s="56"/>
      <c r="AC79" s="56"/>
      <c r="AD79" s="56"/>
      <c r="AE79" s="56"/>
      <c r="AH79" s="4"/>
      <c r="AJ79" s="4"/>
    </row>
    <row r="80" spans="2:36" x14ac:dyDescent="0.2">
      <c r="B80" s="50" t="str">
        <f t="shared" si="89"/>
        <v>!A3</v>
      </c>
      <c r="C80" s="1" t="str">
        <f t="shared" si="91"/>
        <v/>
      </c>
      <c r="E80" s="1" t="str">
        <f t="shared" ref="E80:E135" si="92">MID($B80,30,8)</f>
        <v/>
      </c>
      <c r="F80" s="55"/>
      <c r="G80" s="3"/>
      <c r="H80" s="3"/>
      <c r="I80" s="3"/>
      <c r="J80" s="3"/>
      <c r="K80" s="3"/>
      <c r="L80" s="56"/>
      <c r="M80" s="56"/>
      <c r="N80" s="56"/>
      <c r="O80" s="56"/>
      <c r="P80" s="56"/>
      <c r="Q80" s="56"/>
      <c r="R80" s="56"/>
      <c r="S80" s="56"/>
      <c r="T80" s="56"/>
      <c r="U80" s="56"/>
      <c r="V80" s="56"/>
      <c r="W80" s="56"/>
      <c r="X80" s="56"/>
      <c r="Y80" s="56"/>
      <c r="Z80" s="56"/>
      <c r="AA80" s="56"/>
      <c r="AB80" s="56"/>
      <c r="AC80" s="56"/>
      <c r="AD80" s="56"/>
      <c r="AE80" s="56"/>
      <c r="AH80" s="4"/>
      <c r="AJ80" s="4"/>
    </row>
    <row r="81" spans="2:36" x14ac:dyDescent="0.2">
      <c r="B81" s="50" t="str">
        <f t="shared" si="89"/>
        <v>!A3</v>
      </c>
      <c r="C81" s="1" t="str">
        <f t="shared" si="91"/>
        <v/>
      </c>
      <c r="E81" s="1" t="str">
        <f t="shared" si="92"/>
        <v/>
      </c>
      <c r="F81" s="55"/>
      <c r="G81" s="3"/>
      <c r="H81" s="3"/>
      <c r="I81" s="3"/>
      <c r="J81" s="3"/>
      <c r="K81" s="3"/>
      <c r="L81" s="56"/>
      <c r="M81" s="56"/>
      <c r="N81" s="56"/>
      <c r="O81" s="56"/>
      <c r="P81" s="56"/>
      <c r="Q81" s="56"/>
      <c r="R81" s="56"/>
      <c r="S81" s="56"/>
      <c r="T81" s="56"/>
      <c r="U81" s="56"/>
      <c r="V81" s="56"/>
      <c r="W81" s="56"/>
      <c r="X81" s="56"/>
      <c r="Y81" s="56"/>
      <c r="Z81" s="56"/>
      <c r="AA81" s="56"/>
      <c r="AB81" s="56"/>
      <c r="AC81" s="56"/>
      <c r="AD81" s="56"/>
      <c r="AE81" s="56"/>
      <c r="AH81" s="4"/>
      <c r="AJ81" s="4"/>
    </row>
    <row r="82" spans="2:36" x14ac:dyDescent="0.2">
      <c r="B82" s="50" t="str">
        <f t="shared" si="89"/>
        <v>!A3</v>
      </c>
      <c r="C82" s="1" t="str">
        <f t="shared" si="91"/>
        <v/>
      </c>
      <c r="E82" s="1" t="str">
        <f t="shared" si="92"/>
        <v/>
      </c>
      <c r="F82" s="55"/>
      <c r="G82" s="3"/>
      <c r="H82" s="3"/>
      <c r="I82" s="3"/>
      <c r="J82" s="3"/>
      <c r="K82" s="3"/>
      <c r="L82" s="56"/>
      <c r="M82" s="56"/>
      <c r="N82" s="56"/>
      <c r="O82" s="56"/>
      <c r="P82" s="56"/>
      <c r="Q82" s="56"/>
      <c r="R82" s="56"/>
      <c r="S82" s="56"/>
      <c r="T82" s="56"/>
      <c r="U82" s="56"/>
      <c r="V82" s="56"/>
      <c r="W82" s="56"/>
      <c r="X82" s="56"/>
      <c r="Y82" s="56"/>
      <c r="Z82" s="56"/>
      <c r="AA82" s="56"/>
      <c r="AB82" s="56"/>
      <c r="AC82" s="56"/>
      <c r="AD82" s="56"/>
      <c r="AE82" s="56"/>
      <c r="AH82" s="4"/>
      <c r="AJ82" s="4"/>
    </row>
    <row r="83" spans="2:36" x14ac:dyDescent="0.2">
      <c r="B83" s="50" t="str">
        <f t="shared" si="89"/>
        <v>!A3</v>
      </c>
      <c r="C83" s="1" t="str">
        <f t="shared" si="91"/>
        <v/>
      </c>
      <c r="E83" s="1" t="str">
        <f t="shared" si="92"/>
        <v/>
      </c>
      <c r="F83" s="55"/>
      <c r="G83" s="3"/>
      <c r="H83" s="3"/>
      <c r="I83" s="3"/>
      <c r="J83" s="3"/>
      <c r="K83" s="3"/>
      <c r="L83" s="56"/>
      <c r="M83" s="56"/>
      <c r="N83" s="56"/>
      <c r="O83" s="56"/>
      <c r="P83" s="56"/>
      <c r="Q83" s="56"/>
      <c r="R83" s="56"/>
      <c r="S83" s="56"/>
      <c r="T83" s="56"/>
      <c r="U83" s="56"/>
      <c r="V83" s="56"/>
      <c r="W83" s="56"/>
      <c r="X83" s="56"/>
      <c r="Y83" s="56"/>
      <c r="Z83" s="56"/>
      <c r="AA83" s="56"/>
      <c r="AB83" s="56"/>
      <c r="AC83" s="56"/>
      <c r="AD83" s="56"/>
      <c r="AE83" s="56"/>
      <c r="AH83" s="4"/>
      <c r="AJ83" s="4"/>
    </row>
    <row r="84" spans="2:36" x14ac:dyDescent="0.2">
      <c r="B84" s="50" t="str">
        <f t="shared" si="89"/>
        <v>!A3</v>
      </c>
      <c r="C84" s="1" t="str">
        <f t="shared" si="91"/>
        <v/>
      </c>
      <c r="E84" s="1" t="str">
        <f t="shared" si="92"/>
        <v/>
      </c>
      <c r="F84" s="55"/>
      <c r="G84" s="3"/>
      <c r="H84" s="3"/>
      <c r="I84" s="3"/>
      <c r="J84" s="3"/>
      <c r="K84" s="3"/>
      <c r="L84" s="56"/>
      <c r="M84" s="56"/>
      <c r="N84" s="56"/>
      <c r="O84" s="56"/>
      <c r="P84" s="56"/>
      <c r="Q84" s="56"/>
      <c r="R84" s="56"/>
      <c r="S84" s="56"/>
      <c r="T84" s="56"/>
      <c r="U84" s="56"/>
      <c r="V84" s="56"/>
      <c r="W84" s="56"/>
      <c r="X84" s="56"/>
      <c r="Y84" s="56"/>
      <c r="Z84" s="56"/>
      <c r="AA84" s="56"/>
      <c r="AB84" s="56"/>
      <c r="AC84" s="56"/>
      <c r="AD84" s="56"/>
      <c r="AE84" s="56"/>
      <c r="AH84" s="4"/>
      <c r="AJ84" s="4"/>
    </row>
    <row r="85" spans="2:36" x14ac:dyDescent="0.2">
      <c r="B85" s="50" t="str">
        <f t="shared" si="89"/>
        <v>!A3</v>
      </c>
      <c r="C85" s="1" t="str">
        <f t="shared" si="91"/>
        <v/>
      </c>
      <c r="E85" s="1" t="str">
        <f t="shared" si="92"/>
        <v/>
      </c>
      <c r="F85" s="55"/>
      <c r="G85" s="3"/>
      <c r="H85" s="3"/>
      <c r="I85" s="3"/>
      <c r="J85" s="3"/>
      <c r="K85" s="3"/>
      <c r="L85" s="56"/>
      <c r="M85" s="56"/>
      <c r="N85" s="56"/>
      <c r="O85" s="56"/>
      <c r="P85" s="56"/>
      <c r="Q85" s="56"/>
      <c r="R85" s="56"/>
      <c r="S85" s="56"/>
      <c r="T85" s="56"/>
      <c r="U85" s="56"/>
      <c r="V85" s="56"/>
      <c r="W85" s="56"/>
      <c r="X85" s="56"/>
      <c r="Y85" s="56"/>
      <c r="Z85" s="56"/>
      <c r="AA85" s="56"/>
      <c r="AB85" s="56"/>
      <c r="AC85" s="56"/>
      <c r="AD85" s="56"/>
      <c r="AE85" s="56"/>
      <c r="AH85" s="4"/>
      <c r="AJ85" s="4"/>
    </row>
    <row r="86" spans="2:36" x14ac:dyDescent="0.2">
      <c r="B86" s="50" t="str">
        <f t="shared" si="89"/>
        <v>!A3</v>
      </c>
      <c r="C86" s="1" t="str">
        <f t="shared" si="91"/>
        <v/>
      </c>
      <c r="E86" s="1" t="str">
        <f t="shared" si="92"/>
        <v/>
      </c>
      <c r="F86" s="55"/>
      <c r="G86" s="3"/>
      <c r="H86" s="3"/>
      <c r="I86" s="3"/>
      <c r="J86" s="3"/>
      <c r="K86" s="3"/>
      <c r="L86" s="56"/>
      <c r="M86" s="56"/>
      <c r="N86" s="56"/>
      <c r="O86" s="56"/>
      <c r="P86" s="56"/>
      <c r="Q86" s="56"/>
      <c r="R86" s="56"/>
      <c r="S86" s="56"/>
      <c r="T86" s="56"/>
      <c r="U86" s="56"/>
      <c r="V86" s="56"/>
      <c r="W86" s="56"/>
      <c r="X86" s="56"/>
      <c r="Y86" s="56"/>
      <c r="Z86" s="56"/>
      <c r="AA86" s="56"/>
      <c r="AB86" s="56"/>
      <c r="AC86" s="56"/>
      <c r="AD86" s="56"/>
      <c r="AE86" s="56"/>
      <c r="AH86" s="4"/>
      <c r="AJ86" s="4"/>
    </row>
    <row r="87" spans="2:36" x14ac:dyDescent="0.2">
      <c r="B87" s="50" t="str">
        <f t="shared" si="89"/>
        <v>!A3</v>
      </c>
      <c r="C87" s="1" t="str">
        <f t="shared" si="91"/>
        <v/>
      </c>
      <c r="E87" s="1" t="str">
        <f t="shared" si="92"/>
        <v/>
      </c>
      <c r="F87" s="55"/>
      <c r="G87" s="3"/>
      <c r="H87" s="3"/>
      <c r="I87" s="3"/>
      <c r="J87" s="3"/>
      <c r="K87" s="3"/>
      <c r="L87" s="56"/>
      <c r="M87" s="56"/>
      <c r="N87" s="56"/>
      <c r="O87" s="56"/>
      <c r="P87" s="56"/>
      <c r="Q87" s="56"/>
      <c r="R87" s="56"/>
      <c r="S87" s="56"/>
      <c r="T87" s="56"/>
      <c r="U87" s="56"/>
      <c r="V87" s="56"/>
      <c r="W87" s="56"/>
      <c r="X87" s="56"/>
      <c r="Y87" s="56"/>
      <c r="Z87" s="56"/>
      <c r="AA87" s="56"/>
      <c r="AB87" s="56"/>
      <c r="AC87" s="56"/>
      <c r="AD87" s="56"/>
      <c r="AE87" s="56"/>
      <c r="AH87" s="4"/>
      <c r="AJ87" s="4"/>
    </row>
    <row r="88" spans="2:36" x14ac:dyDescent="0.2">
      <c r="B88" s="50" t="str">
        <f t="shared" si="89"/>
        <v>!A3</v>
      </c>
      <c r="C88" s="1" t="str">
        <f t="shared" si="91"/>
        <v/>
      </c>
      <c r="E88" s="1" t="str">
        <f t="shared" si="92"/>
        <v/>
      </c>
      <c r="F88" s="55"/>
      <c r="G88" s="3"/>
      <c r="H88" s="3"/>
      <c r="I88" s="3"/>
      <c r="J88" s="3"/>
      <c r="K88" s="3"/>
      <c r="L88" s="56"/>
      <c r="M88" s="56"/>
      <c r="N88" s="56"/>
      <c r="O88" s="56"/>
      <c r="P88" s="56"/>
      <c r="Q88" s="56"/>
      <c r="R88" s="56"/>
      <c r="S88" s="56"/>
      <c r="T88" s="56"/>
      <c r="U88" s="56"/>
      <c r="V88" s="56"/>
      <c r="W88" s="56"/>
      <c r="X88" s="56"/>
      <c r="Y88" s="56"/>
      <c r="Z88" s="56"/>
      <c r="AA88" s="56"/>
      <c r="AB88" s="56"/>
      <c r="AC88" s="56"/>
      <c r="AD88" s="56"/>
      <c r="AE88" s="56"/>
      <c r="AH88" s="4"/>
      <c r="AJ88" s="4"/>
    </row>
    <row r="89" spans="2:36" x14ac:dyDescent="0.2">
      <c r="B89" s="50" t="str">
        <f t="shared" si="89"/>
        <v>!A3</v>
      </c>
      <c r="C89" s="1" t="str">
        <f t="shared" si="91"/>
        <v/>
      </c>
      <c r="E89" s="1" t="str">
        <f t="shared" si="92"/>
        <v/>
      </c>
      <c r="F89" s="55"/>
      <c r="G89" s="3"/>
      <c r="H89" s="3"/>
      <c r="I89" s="3"/>
      <c r="J89" s="3"/>
      <c r="K89" s="3"/>
      <c r="L89" s="56"/>
      <c r="M89" s="56"/>
      <c r="N89" s="56"/>
      <c r="O89" s="56"/>
      <c r="P89" s="56"/>
      <c r="Q89" s="56"/>
      <c r="R89" s="56"/>
      <c r="S89" s="56"/>
      <c r="T89" s="56"/>
      <c r="U89" s="56"/>
      <c r="V89" s="56"/>
      <c r="W89" s="56"/>
      <c r="X89" s="56"/>
      <c r="Y89" s="56"/>
      <c r="Z89" s="56"/>
      <c r="AA89" s="56"/>
      <c r="AB89" s="56"/>
      <c r="AC89" s="56"/>
      <c r="AD89" s="56"/>
      <c r="AE89" s="56"/>
      <c r="AH89" s="4"/>
      <c r="AJ89" s="4"/>
    </row>
    <row r="90" spans="2:36" x14ac:dyDescent="0.2">
      <c r="B90" s="50" t="str">
        <f t="shared" si="89"/>
        <v>!A3</v>
      </c>
      <c r="C90" s="1" t="str">
        <f t="shared" si="91"/>
        <v/>
      </c>
      <c r="E90" s="1" t="str">
        <f t="shared" si="92"/>
        <v/>
      </c>
      <c r="F90" s="55"/>
      <c r="G90" s="3"/>
      <c r="H90" s="3"/>
      <c r="I90" s="3"/>
      <c r="J90" s="3"/>
      <c r="K90" s="3"/>
      <c r="L90" s="56"/>
      <c r="M90" s="56"/>
      <c r="N90" s="56"/>
      <c r="O90" s="56"/>
      <c r="P90" s="56"/>
      <c r="Q90" s="56"/>
      <c r="R90" s="56"/>
      <c r="S90" s="56"/>
      <c r="T90" s="56"/>
      <c r="U90" s="56"/>
      <c r="V90" s="56"/>
      <c r="W90" s="56"/>
      <c r="X90" s="56"/>
      <c r="Y90" s="56"/>
      <c r="Z90" s="56"/>
      <c r="AA90" s="56"/>
      <c r="AB90" s="56"/>
      <c r="AC90" s="56"/>
      <c r="AD90" s="56"/>
      <c r="AE90" s="56"/>
      <c r="AH90" s="4"/>
      <c r="AJ90" s="4"/>
    </row>
    <row r="91" spans="2:36" x14ac:dyDescent="0.2">
      <c r="B91" s="50" t="str">
        <f t="shared" si="89"/>
        <v>!A3</v>
      </c>
      <c r="C91" s="1" t="str">
        <f t="shared" si="91"/>
        <v/>
      </c>
      <c r="E91" s="1" t="str">
        <f t="shared" si="92"/>
        <v/>
      </c>
      <c r="F91" s="55"/>
      <c r="G91" s="3"/>
      <c r="H91" s="3"/>
      <c r="I91" s="3"/>
      <c r="J91" s="3"/>
      <c r="K91" s="3"/>
      <c r="L91" s="56"/>
      <c r="M91" s="56"/>
      <c r="N91" s="56"/>
      <c r="O91" s="56"/>
      <c r="P91" s="56"/>
      <c r="Q91" s="56"/>
      <c r="R91" s="56"/>
      <c r="S91" s="56"/>
      <c r="T91" s="56"/>
      <c r="U91" s="56"/>
      <c r="V91" s="56"/>
      <c r="W91" s="56"/>
      <c r="X91" s="56"/>
      <c r="Y91" s="56"/>
      <c r="Z91" s="56"/>
      <c r="AA91" s="56"/>
      <c r="AB91" s="56"/>
      <c r="AC91" s="56"/>
      <c r="AD91" s="56"/>
      <c r="AE91" s="56"/>
      <c r="AH91" s="4"/>
      <c r="AJ91" s="4"/>
    </row>
    <row r="92" spans="2:36" x14ac:dyDescent="0.2">
      <c r="B92" s="50" t="str">
        <f t="shared" si="89"/>
        <v>!A3</v>
      </c>
      <c r="C92" s="1" t="str">
        <f t="shared" si="91"/>
        <v/>
      </c>
      <c r="E92" s="1" t="str">
        <f t="shared" si="92"/>
        <v/>
      </c>
      <c r="F92" s="55"/>
      <c r="G92" s="3"/>
      <c r="H92" s="3"/>
      <c r="I92" s="3"/>
      <c r="J92" s="3"/>
      <c r="K92" s="3"/>
      <c r="L92" s="56"/>
      <c r="M92" s="56"/>
      <c r="N92" s="56"/>
      <c r="O92" s="56"/>
      <c r="P92" s="56"/>
      <c r="Q92" s="56"/>
      <c r="R92" s="56"/>
      <c r="S92" s="56"/>
      <c r="T92" s="56"/>
      <c r="U92" s="56"/>
      <c r="V92" s="56"/>
      <c r="W92" s="56"/>
      <c r="X92" s="56"/>
      <c r="Y92" s="56"/>
      <c r="Z92" s="56"/>
      <c r="AA92" s="56"/>
      <c r="AB92" s="56"/>
      <c r="AC92" s="56"/>
      <c r="AD92" s="56"/>
      <c r="AE92" s="56"/>
      <c r="AH92" s="4"/>
      <c r="AJ92" s="4"/>
    </row>
    <row r="93" spans="2:36" x14ac:dyDescent="0.2">
      <c r="B93" s="50" t="str">
        <f t="shared" si="89"/>
        <v>!A3</v>
      </c>
      <c r="C93" s="1" t="str">
        <f t="shared" si="91"/>
        <v/>
      </c>
      <c r="E93" s="1" t="str">
        <f t="shared" si="92"/>
        <v/>
      </c>
      <c r="F93" s="55"/>
      <c r="G93" s="3"/>
      <c r="H93" s="3"/>
      <c r="I93" s="3"/>
      <c r="J93" s="3"/>
      <c r="K93" s="3"/>
      <c r="L93" s="56"/>
      <c r="M93" s="56"/>
      <c r="N93" s="56"/>
      <c r="O93" s="56"/>
      <c r="P93" s="56"/>
      <c r="Q93" s="56"/>
      <c r="R93" s="56"/>
      <c r="S93" s="56"/>
      <c r="T93" s="56"/>
      <c r="U93" s="56"/>
      <c r="V93" s="56"/>
      <c r="W93" s="56"/>
      <c r="X93" s="56"/>
      <c r="Y93" s="56"/>
      <c r="Z93" s="56"/>
      <c r="AA93" s="56"/>
      <c r="AB93" s="56"/>
      <c r="AC93" s="56"/>
      <c r="AD93" s="56"/>
      <c r="AE93" s="56"/>
      <c r="AH93" s="4"/>
      <c r="AJ93" s="4"/>
    </row>
    <row r="94" spans="2:36" x14ac:dyDescent="0.2">
      <c r="B94" s="50" t="str">
        <f t="shared" si="89"/>
        <v>!A3</v>
      </c>
      <c r="C94" s="1" t="str">
        <f t="shared" si="91"/>
        <v/>
      </c>
      <c r="E94" s="1" t="str">
        <f t="shared" si="92"/>
        <v/>
      </c>
      <c r="F94" s="55"/>
      <c r="G94" s="3"/>
      <c r="H94" s="3"/>
      <c r="I94" s="3"/>
      <c r="J94" s="3"/>
      <c r="K94" s="3"/>
      <c r="L94" s="56"/>
      <c r="M94" s="56"/>
      <c r="N94" s="56"/>
      <c r="O94" s="56"/>
      <c r="P94" s="56"/>
      <c r="Q94" s="56"/>
      <c r="R94" s="56"/>
      <c r="S94" s="56"/>
      <c r="T94" s="56"/>
      <c r="U94" s="56"/>
      <c r="V94" s="56"/>
      <c r="W94" s="56"/>
      <c r="X94" s="56"/>
      <c r="Y94" s="56"/>
      <c r="Z94" s="56"/>
      <c r="AA94" s="56"/>
      <c r="AB94" s="56"/>
      <c r="AC94" s="56"/>
      <c r="AD94" s="56"/>
      <c r="AE94" s="56"/>
      <c r="AH94" s="4"/>
      <c r="AJ94" s="4"/>
    </row>
    <row r="95" spans="2:36" x14ac:dyDescent="0.2">
      <c r="B95" s="50" t="str">
        <f t="shared" si="89"/>
        <v>!A3</v>
      </c>
      <c r="C95" s="1" t="str">
        <f t="shared" si="91"/>
        <v/>
      </c>
      <c r="E95" s="1" t="str">
        <f t="shared" si="92"/>
        <v/>
      </c>
      <c r="F95" s="55"/>
      <c r="G95" s="3"/>
      <c r="H95" s="3"/>
      <c r="I95" s="3"/>
      <c r="J95" s="3"/>
      <c r="K95" s="3"/>
      <c r="L95" s="56"/>
      <c r="M95" s="56"/>
      <c r="N95" s="56"/>
      <c r="O95" s="56"/>
      <c r="P95" s="56"/>
      <c r="Q95" s="56"/>
      <c r="R95" s="56"/>
      <c r="S95" s="56"/>
      <c r="T95" s="56"/>
      <c r="U95" s="56"/>
      <c r="V95" s="56"/>
      <c r="W95" s="56"/>
      <c r="X95" s="56"/>
      <c r="Y95" s="56"/>
      <c r="Z95" s="56"/>
      <c r="AA95" s="56"/>
      <c r="AB95" s="56"/>
      <c r="AC95" s="56"/>
      <c r="AD95" s="56"/>
      <c r="AE95" s="56"/>
      <c r="AH95" s="4"/>
      <c r="AJ95" s="4"/>
    </row>
    <row r="96" spans="2:36" x14ac:dyDescent="0.2">
      <c r="B96" s="50" t="str">
        <f t="shared" si="89"/>
        <v>!A3</v>
      </c>
      <c r="C96" s="1" t="str">
        <f t="shared" si="91"/>
        <v/>
      </c>
      <c r="E96" s="1" t="str">
        <f t="shared" si="92"/>
        <v/>
      </c>
      <c r="F96" s="55"/>
      <c r="G96" s="3"/>
      <c r="H96" s="3"/>
      <c r="I96" s="3"/>
      <c r="J96" s="3"/>
      <c r="K96" s="3"/>
      <c r="L96" s="56"/>
      <c r="M96" s="56"/>
      <c r="N96" s="56"/>
      <c r="O96" s="56"/>
      <c r="P96" s="56"/>
      <c r="Q96" s="56"/>
      <c r="R96" s="56"/>
      <c r="S96" s="56"/>
      <c r="T96" s="56"/>
      <c r="U96" s="56"/>
      <c r="V96" s="56"/>
      <c r="W96" s="56"/>
      <c r="X96" s="56"/>
      <c r="Y96" s="56"/>
      <c r="Z96" s="56"/>
      <c r="AA96" s="56"/>
      <c r="AB96" s="56"/>
      <c r="AC96" s="56"/>
      <c r="AD96" s="56"/>
      <c r="AE96" s="56"/>
      <c r="AH96" s="4"/>
      <c r="AJ96" s="4"/>
    </row>
    <row r="97" spans="2:36" x14ac:dyDescent="0.2">
      <c r="B97" s="50" t="str">
        <f t="shared" si="89"/>
        <v>!A3</v>
      </c>
      <c r="C97" s="1" t="str">
        <f t="shared" si="91"/>
        <v/>
      </c>
      <c r="E97" s="1" t="str">
        <f t="shared" si="92"/>
        <v/>
      </c>
      <c r="F97" s="55"/>
      <c r="G97" s="3"/>
      <c r="H97" s="3"/>
      <c r="I97" s="3"/>
      <c r="J97" s="3"/>
      <c r="K97" s="3"/>
      <c r="L97" s="56"/>
      <c r="M97" s="56"/>
      <c r="N97" s="56"/>
      <c r="O97" s="56"/>
      <c r="P97" s="56"/>
      <c r="Q97" s="56"/>
      <c r="R97" s="56"/>
      <c r="S97" s="56"/>
      <c r="T97" s="56"/>
      <c r="U97" s="56"/>
      <c r="V97" s="56"/>
      <c r="W97" s="56"/>
      <c r="X97" s="56"/>
      <c r="Y97" s="56"/>
      <c r="Z97" s="56"/>
      <c r="AA97" s="56"/>
      <c r="AB97" s="56"/>
      <c r="AC97" s="56"/>
      <c r="AD97" s="56"/>
      <c r="AE97" s="56"/>
      <c r="AH97" s="4"/>
      <c r="AJ97" s="4"/>
    </row>
    <row r="98" spans="2:36" x14ac:dyDescent="0.2">
      <c r="B98" s="50" t="str">
        <f t="shared" si="89"/>
        <v>!A3</v>
      </c>
      <c r="C98" s="1" t="str">
        <f t="shared" si="91"/>
        <v/>
      </c>
      <c r="E98" s="1" t="str">
        <f t="shared" si="92"/>
        <v/>
      </c>
      <c r="F98" s="55"/>
      <c r="G98" s="3"/>
      <c r="H98" s="3"/>
      <c r="I98" s="3"/>
      <c r="J98" s="3"/>
      <c r="K98" s="3"/>
      <c r="L98" s="56"/>
      <c r="M98" s="56"/>
      <c r="N98" s="56"/>
      <c r="O98" s="56"/>
      <c r="P98" s="56"/>
      <c r="Q98" s="56"/>
      <c r="R98" s="56"/>
      <c r="S98" s="56"/>
      <c r="T98" s="56"/>
      <c r="U98" s="56"/>
      <c r="V98" s="56"/>
      <c r="W98" s="56"/>
      <c r="X98" s="56"/>
      <c r="Y98" s="56"/>
      <c r="Z98" s="56"/>
      <c r="AA98" s="56"/>
      <c r="AB98" s="56"/>
      <c r="AC98" s="56"/>
      <c r="AD98" s="56"/>
      <c r="AE98" s="56"/>
      <c r="AH98" s="4"/>
      <c r="AJ98" s="4"/>
    </row>
    <row r="99" spans="2:36" x14ac:dyDescent="0.2">
      <c r="B99" s="50" t="str">
        <f t="shared" si="89"/>
        <v>!A3</v>
      </c>
      <c r="C99" s="1" t="str">
        <f t="shared" si="91"/>
        <v/>
      </c>
      <c r="E99" s="1" t="str">
        <f t="shared" si="92"/>
        <v/>
      </c>
      <c r="F99" s="55"/>
      <c r="G99" s="3"/>
      <c r="H99" s="3"/>
      <c r="I99" s="3"/>
      <c r="J99" s="3"/>
      <c r="K99" s="3"/>
      <c r="L99" s="56"/>
      <c r="M99" s="56"/>
      <c r="N99" s="56"/>
      <c r="O99" s="56"/>
      <c r="P99" s="56"/>
      <c r="Q99" s="56"/>
      <c r="R99" s="56"/>
      <c r="S99" s="56"/>
      <c r="T99" s="56"/>
      <c r="U99" s="56"/>
      <c r="V99" s="56"/>
      <c r="W99" s="56"/>
      <c r="X99" s="56"/>
      <c r="Y99" s="56"/>
      <c r="Z99" s="56"/>
      <c r="AA99" s="56"/>
      <c r="AB99" s="56"/>
      <c r="AC99" s="56"/>
      <c r="AD99" s="56"/>
      <c r="AE99" s="56"/>
      <c r="AH99" s="4"/>
      <c r="AJ99" s="4"/>
    </row>
    <row r="100" spans="2:36" x14ac:dyDescent="0.2">
      <c r="B100" s="50" t="str">
        <f t="shared" si="89"/>
        <v>!A3</v>
      </c>
      <c r="C100" s="1" t="str">
        <f t="shared" si="91"/>
        <v/>
      </c>
      <c r="E100" s="1" t="str">
        <f t="shared" si="92"/>
        <v/>
      </c>
      <c r="F100" s="55"/>
      <c r="G100" s="3"/>
      <c r="H100" s="3"/>
      <c r="I100" s="3"/>
      <c r="J100" s="3"/>
      <c r="K100" s="3"/>
      <c r="L100" s="56"/>
      <c r="M100" s="56"/>
      <c r="N100" s="56"/>
      <c r="O100" s="56"/>
      <c r="P100" s="56"/>
      <c r="Q100" s="56"/>
      <c r="R100" s="56"/>
      <c r="S100" s="56"/>
      <c r="T100" s="56"/>
      <c r="U100" s="56"/>
      <c r="V100" s="56"/>
      <c r="W100" s="56"/>
      <c r="X100" s="56"/>
      <c r="Y100" s="56"/>
      <c r="Z100" s="56"/>
      <c r="AA100" s="56"/>
      <c r="AB100" s="56"/>
      <c r="AC100" s="56"/>
      <c r="AD100" s="56"/>
      <c r="AE100" s="56"/>
      <c r="AH100" s="4"/>
      <c r="AJ100" s="4"/>
    </row>
    <row r="101" spans="2:36" x14ac:dyDescent="0.2">
      <c r="B101" s="50" t="str">
        <f t="shared" si="89"/>
        <v>!A3</v>
      </c>
      <c r="C101" s="1" t="str">
        <f t="shared" si="91"/>
        <v/>
      </c>
      <c r="E101" s="1" t="str">
        <f t="shared" si="92"/>
        <v/>
      </c>
      <c r="F101" s="55"/>
      <c r="G101" s="3"/>
      <c r="H101" s="3"/>
      <c r="I101" s="3"/>
      <c r="J101" s="3"/>
      <c r="K101" s="3"/>
      <c r="L101" s="56"/>
      <c r="M101" s="56"/>
      <c r="N101" s="56"/>
      <c r="O101" s="56"/>
      <c r="P101" s="56"/>
      <c r="Q101" s="56"/>
      <c r="R101" s="56"/>
      <c r="S101" s="56"/>
      <c r="T101" s="56"/>
      <c r="U101" s="56"/>
      <c r="V101" s="56"/>
      <c r="W101" s="56"/>
      <c r="X101" s="56"/>
      <c r="Y101" s="56"/>
      <c r="Z101" s="56"/>
      <c r="AA101" s="56"/>
      <c r="AB101" s="56"/>
      <c r="AC101" s="56"/>
      <c r="AD101" s="56"/>
      <c r="AE101" s="56"/>
      <c r="AH101" s="4"/>
      <c r="AJ101" s="4"/>
    </row>
    <row r="102" spans="2:36" x14ac:dyDescent="0.2">
      <c r="B102" s="50" t="str">
        <f t="shared" si="89"/>
        <v>!A3</v>
      </c>
      <c r="C102" s="1" t="str">
        <f t="shared" si="91"/>
        <v/>
      </c>
      <c r="E102" s="1" t="str">
        <f t="shared" si="92"/>
        <v/>
      </c>
      <c r="F102" s="55"/>
      <c r="G102" s="3"/>
      <c r="H102" s="3"/>
      <c r="I102" s="3"/>
      <c r="J102" s="3"/>
      <c r="K102" s="3"/>
      <c r="L102" s="56"/>
      <c r="M102" s="56"/>
      <c r="N102" s="56"/>
      <c r="O102" s="56"/>
      <c r="P102" s="56"/>
      <c r="Q102" s="56"/>
      <c r="R102" s="56"/>
      <c r="S102" s="56"/>
      <c r="T102" s="56"/>
      <c r="U102" s="56"/>
      <c r="V102" s="56"/>
      <c r="W102" s="56"/>
      <c r="X102" s="56"/>
      <c r="Y102" s="56"/>
      <c r="Z102" s="56"/>
      <c r="AA102" s="56"/>
      <c r="AB102" s="56"/>
      <c r="AC102" s="56"/>
      <c r="AD102" s="56"/>
      <c r="AE102" s="56"/>
      <c r="AH102" s="4"/>
      <c r="AJ102" s="4"/>
    </row>
    <row r="103" spans="2:36" x14ac:dyDescent="0.2">
      <c r="B103" s="50" t="str">
        <f t="shared" si="89"/>
        <v>!A3</v>
      </c>
      <c r="C103" s="1" t="str">
        <f t="shared" si="91"/>
        <v/>
      </c>
      <c r="E103" s="1" t="str">
        <f t="shared" si="92"/>
        <v/>
      </c>
      <c r="F103" s="55"/>
      <c r="G103" s="3"/>
      <c r="H103" s="3"/>
      <c r="I103" s="3"/>
      <c r="J103" s="3"/>
      <c r="K103" s="3"/>
      <c r="L103" s="56"/>
      <c r="M103" s="56"/>
      <c r="N103" s="56"/>
      <c r="O103" s="56"/>
      <c r="P103" s="56"/>
      <c r="Q103" s="56"/>
      <c r="R103" s="56"/>
      <c r="S103" s="56"/>
      <c r="T103" s="56"/>
      <c r="U103" s="56"/>
      <c r="V103" s="56"/>
      <c r="W103" s="56"/>
      <c r="X103" s="56"/>
      <c r="Y103" s="56"/>
      <c r="Z103" s="56"/>
      <c r="AA103" s="56"/>
      <c r="AB103" s="56"/>
      <c r="AC103" s="56"/>
      <c r="AD103" s="56"/>
      <c r="AE103" s="56"/>
      <c r="AH103" s="4"/>
      <c r="AJ103" s="4"/>
    </row>
    <row r="104" spans="2:36" x14ac:dyDescent="0.2">
      <c r="B104" s="50" t="str">
        <f t="shared" si="89"/>
        <v>!A3</v>
      </c>
      <c r="C104" s="1" t="str">
        <f t="shared" si="91"/>
        <v/>
      </c>
      <c r="E104" s="1" t="str">
        <f t="shared" si="92"/>
        <v/>
      </c>
      <c r="F104" s="55"/>
      <c r="G104" s="3"/>
      <c r="H104" s="3"/>
      <c r="I104" s="3"/>
      <c r="J104" s="3"/>
      <c r="K104" s="3"/>
      <c r="L104" s="56"/>
      <c r="M104" s="56"/>
      <c r="N104" s="56"/>
      <c r="O104" s="56"/>
      <c r="P104" s="56"/>
      <c r="Q104" s="56"/>
      <c r="R104" s="56"/>
      <c r="S104" s="56"/>
      <c r="T104" s="56"/>
      <c r="U104" s="56"/>
      <c r="V104" s="56"/>
      <c r="W104" s="56"/>
      <c r="X104" s="56"/>
      <c r="Y104" s="56"/>
      <c r="Z104" s="56"/>
      <c r="AA104" s="56"/>
      <c r="AB104" s="56"/>
      <c r="AC104" s="56"/>
      <c r="AD104" s="56"/>
      <c r="AE104" s="56"/>
      <c r="AH104" s="4"/>
      <c r="AJ104" s="4"/>
    </row>
    <row r="105" spans="2:36" x14ac:dyDescent="0.2">
      <c r="B105" s="50" t="str">
        <f t="shared" si="89"/>
        <v>!A3</v>
      </c>
      <c r="C105" s="1" t="str">
        <f t="shared" si="91"/>
        <v/>
      </c>
      <c r="E105" s="1" t="str">
        <f t="shared" si="92"/>
        <v/>
      </c>
      <c r="F105" s="55"/>
      <c r="G105" s="3"/>
      <c r="H105" s="3"/>
      <c r="I105" s="3"/>
      <c r="J105" s="3"/>
      <c r="K105" s="3"/>
      <c r="L105" s="56"/>
      <c r="M105" s="56"/>
      <c r="N105" s="56"/>
      <c r="O105" s="56"/>
      <c r="P105" s="56"/>
      <c r="Q105" s="56"/>
      <c r="R105" s="56"/>
      <c r="S105" s="56"/>
      <c r="T105" s="56"/>
      <c r="U105" s="56"/>
      <c r="V105" s="56"/>
      <c r="W105" s="56"/>
      <c r="X105" s="56"/>
      <c r="Y105" s="56"/>
      <c r="Z105" s="56"/>
      <c r="AA105" s="56"/>
      <c r="AB105" s="56"/>
      <c r="AC105" s="56"/>
      <c r="AD105" s="56"/>
      <c r="AE105" s="56"/>
      <c r="AH105" s="4"/>
      <c r="AJ105" s="4"/>
    </row>
    <row r="106" spans="2:36" x14ac:dyDescent="0.2">
      <c r="B106" s="50" t="str">
        <f t="shared" si="89"/>
        <v>!A3</v>
      </c>
      <c r="C106" s="1" t="str">
        <f t="shared" si="91"/>
        <v/>
      </c>
      <c r="E106" s="1" t="str">
        <f t="shared" si="92"/>
        <v/>
      </c>
      <c r="F106" s="55"/>
      <c r="G106" s="3"/>
      <c r="H106" s="3"/>
      <c r="I106" s="3"/>
      <c r="J106" s="3"/>
      <c r="K106" s="3"/>
      <c r="L106" s="56"/>
      <c r="M106" s="56"/>
      <c r="N106" s="56"/>
      <c r="O106" s="56"/>
      <c r="P106" s="56"/>
      <c r="Q106" s="56"/>
      <c r="R106" s="56"/>
      <c r="S106" s="56"/>
      <c r="T106" s="56"/>
      <c r="U106" s="56"/>
      <c r="V106" s="56"/>
      <c r="W106" s="56"/>
      <c r="X106" s="56"/>
      <c r="Y106" s="56"/>
      <c r="Z106" s="56"/>
      <c r="AA106" s="56"/>
      <c r="AB106" s="56"/>
      <c r="AC106" s="56"/>
      <c r="AD106" s="56"/>
      <c r="AE106" s="56"/>
      <c r="AH106" s="4"/>
      <c r="AJ106" s="4"/>
    </row>
    <row r="107" spans="2:36" x14ac:dyDescent="0.2">
      <c r="B107" s="50" t="str">
        <f t="shared" si="89"/>
        <v>!A3</v>
      </c>
      <c r="C107" s="1" t="str">
        <f t="shared" si="91"/>
        <v/>
      </c>
      <c r="E107" s="1" t="str">
        <f t="shared" si="92"/>
        <v/>
      </c>
      <c r="F107" s="55"/>
      <c r="G107" s="3"/>
      <c r="H107" s="3"/>
      <c r="I107" s="3"/>
      <c r="J107" s="3"/>
      <c r="K107" s="3"/>
      <c r="L107" s="56"/>
      <c r="M107" s="56"/>
      <c r="N107" s="56"/>
      <c r="O107" s="56"/>
      <c r="P107" s="56"/>
      <c r="Q107" s="56"/>
      <c r="R107" s="56"/>
      <c r="S107" s="56"/>
      <c r="T107" s="56"/>
      <c r="U107" s="56"/>
      <c r="V107" s="56"/>
      <c r="W107" s="56"/>
      <c r="X107" s="56"/>
      <c r="Y107" s="56"/>
      <c r="Z107" s="56"/>
      <c r="AA107" s="56"/>
      <c r="AB107" s="56"/>
      <c r="AC107" s="56"/>
      <c r="AD107" s="56"/>
      <c r="AE107" s="56"/>
      <c r="AH107" s="4"/>
      <c r="AJ107" s="4"/>
    </row>
    <row r="108" spans="2:36" x14ac:dyDescent="0.2">
      <c r="B108" s="50" t="str">
        <f t="shared" si="89"/>
        <v>!A3</v>
      </c>
      <c r="C108" s="1" t="str">
        <f t="shared" si="91"/>
        <v/>
      </c>
      <c r="E108" s="1" t="str">
        <f t="shared" si="92"/>
        <v/>
      </c>
      <c r="F108" s="55"/>
      <c r="G108" s="3"/>
      <c r="H108" s="3"/>
      <c r="I108" s="3"/>
      <c r="J108" s="3"/>
      <c r="K108" s="3"/>
      <c r="L108" s="56"/>
      <c r="M108" s="56"/>
      <c r="N108" s="56"/>
      <c r="O108" s="56"/>
      <c r="P108" s="56"/>
      <c r="Q108" s="56"/>
      <c r="R108" s="56"/>
      <c r="S108" s="56"/>
      <c r="T108" s="56"/>
      <c r="U108" s="56"/>
      <c r="V108" s="56"/>
      <c r="W108" s="56"/>
      <c r="X108" s="56"/>
      <c r="Y108" s="56"/>
      <c r="Z108" s="56"/>
      <c r="AA108" s="56"/>
      <c r="AB108" s="56"/>
      <c r="AC108" s="56"/>
      <c r="AD108" s="56"/>
      <c r="AE108" s="56"/>
    </row>
    <row r="109" spans="2:36" x14ac:dyDescent="0.2">
      <c r="B109" s="50" t="str">
        <f t="shared" si="89"/>
        <v>!A3</v>
      </c>
      <c r="C109" s="1" t="str">
        <f t="shared" si="91"/>
        <v/>
      </c>
      <c r="E109" s="1" t="str">
        <f t="shared" si="92"/>
        <v/>
      </c>
      <c r="F109" s="55"/>
      <c r="G109" s="3"/>
      <c r="H109" s="3"/>
      <c r="I109" s="3"/>
      <c r="J109" s="3"/>
      <c r="K109" s="3"/>
      <c r="L109" s="56"/>
      <c r="M109" s="56"/>
      <c r="N109" s="56"/>
      <c r="O109" s="56"/>
      <c r="P109" s="56"/>
      <c r="Q109" s="56"/>
      <c r="R109" s="56"/>
      <c r="S109" s="56"/>
      <c r="T109" s="56"/>
      <c r="U109" s="56"/>
      <c r="V109" s="56"/>
      <c r="W109" s="56"/>
      <c r="X109" s="56"/>
      <c r="Y109" s="56"/>
      <c r="Z109" s="56"/>
      <c r="AA109" s="56"/>
      <c r="AB109" s="56"/>
      <c r="AC109" s="56"/>
      <c r="AD109" s="56"/>
      <c r="AE109" s="56"/>
    </row>
    <row r="110" spans="2:36" x14ac:dyDescent="0.2">
      <c r="B110" s="50" t="str">
        <f t="shared" si="89"/>
        <v>!A3</v>
      </c>
      <c r="C110" s="1" t="str">
        <f t="shared" si="91"/>
        <v/>
      </c>
      <c r="E110" s="1" t="str">
        <f t="shared" si="92"/>
        <v/>
      </c>
      <c r="F110" s="55"/>
      <c r="G110" s="3"/>
      <c r="H110" s="3"/>
      <c r="I110" s="3"/>
      <c r="J110" s="3"/>
      <c r="K110" s="3"/>
      <c r="L110" s="56"/>
      <c r="M110" s="56"/>
      <c r="N110" s="56"/>
      <c r="O110" s="56"/>
      <c r="P110" s="56"/>
      <c r="Q110" s="56"/>
      <c r="R110" s="56"/>
      <c r="S110" s="56"/>
      <c r="T110" s="56"/>
      <c r="U110" s="56"/>
      <c r="V110" s="56"/>
      <c r="W110" s="56"/>
      <c r="X110" s="56"/>
      <c r="Y110" s="56"/>
      <c r="Z110" s="56"/>
      <c r="AA110" s="56"/>
      <c r="AB110" s="56"/>
      <c r="AC110" s="56"/>
      <c r="AD110" s="56"/>
      <c r="AE110" s="56"/>
    </row>
    <row r="111" spans="2:36" x14ac:dyDescent="0.2">
      <c r="B111" s="50" t="str">
        <f t="shared" si="89"/>
        <v>!A3</v>
      </c>
      <c r="C111" s="1" t="str">
        <f t="shared" si="91"/>
        <v/>
      </c>
      <c r="E111" s="1" t="str">
        <f t="shared" si="92"/>
        <v/>
      </c>
      <c r="F111" s="55"/>
      <c r="G111" s="3"/>
      <c r="H111" s="3"/>
      <c r="I111" s="3"/>
      <c r="J111" s="3"/>
      <c r="K111" s="3"/>
      <c r="L111" s="56"/>
      <c r="M111" s="56"/>
      <c r="N111" s="56"/>
      <c r="O111" s="56"/>
      <c r="P111" s="56"/>
      <c r="Q111" s="56"/>
      <c r="R111" s="56"/>
      <c r="S111" s="56"/>
      <c r="T111" s="56"/>
      <c r="U111" s="56"/>
      <c r="V111" s="56"/>
      <c r="W111" s="56"/>
      <c r="X111" s="56"/>
      <c r="Y111" s="56"/>
      <c r="Z111" s="56"/>
      <c r="AA111" s="56"/>
      <c r="AB111" s="56"/>
      <c r="AC111" s="56"/>
      <c r="AD111" s="56"/>
      <c r="AE111" s="56"/>
    </row>
    <row r="112" spans="2:36" x14ac:dyDescent="0.2">
      <c r="B112" s="50" t="str">
        <f t="shared" si="89"/>
        <v>!A3</v>
      </c>
      <c r="C112" s="1" t="str">
        <f t="shared" si="91"/>
        <v/>
      </c>
      <c r="E112" s="1" t="str">
        <f t="shared" si="92"/>
        <v/>
      </c>
      <c r="F112" s="55"/>
      <c r="G112" s="3"/>
      <c r="H112" s="3"/>
      <c r="I112" s="3"/>
      <c r="J112" s="3"/>
      <c r="K112" s="3"/>
      <c r="L112" s="56"/>
      <c r="M112" s="56"/>
      <c r="N112" s="56"/>
      <c r="O112" s="56"/>
      <c r="P112" s="56"/>
      <c r="Q112" s="56"/>
      <c r="R112" s="56"/>
      <c r="S112" s="56"/>
      <c r="T112" s="56"/>
      <c r="U112" s="56"/>
      <c r="V112" s="56"/>
      <c r="W112" s="56"/>
      <c r="X112" s="56"/>
      <c r="Y112" s="56"/>
      <c r="Z112" s="56"/>
      <c r="AA112" s="56"/>
      <c r="AB112" s="56"/>
      <c r="AC112" s="56"/>
      <c r="AD112" s="56"/>
      <c r="AE112" s="56"/>
    </row>
    <row r="113" spans="2:31" x14ac:dyDescent="0.2">
      <c r="B113" s="50" t="str">
        <f t="shared" si="89"/>
        <v>!A3</v>
      </c>
      <c r="C113" s="1" t="str">
        <f t="shared" si="91"/>
        <v/>
      </c>
      <c r="E113" s="1" t="str">
        <f t="shared" si="92"/>
        <v/>
      </c>
      <c r="F113" s="55"/>
      <c r="G113" s="3"/>
      <c r="H113" s="3"/>
      <c r="I113" s="3"/>
      <c r="J113" s="3"/>
      <c r="K113" s="3"/>
      <c r="L113" s="56"/>
      <c r="M113" s="56"/>
      <c r="N113" s="56"/>
      <c r="O113" s="56"/>
      <c r="P113" s="56"/>
      <c r="Q113" s="56"/>
      <c r="R113" s="56"/>
      <c r="S113" s="56"/>
      <c r="T113" s="56"/>
      <c r="U113" s="56"/>
      <c r="V113" s="56"/>
      <c r="W113" s="56"/>
      <c r="X113" s="56"/>
      <c r="Y113" s="56"/>
      <c r="Z113" s="56"/>
      <c r="AA113" s="56"/>
      <c r="AB113" s="56"/>
      <c r="AC113" s="56"/>
      <c r="AD113" s="56"/>
      <c r="AE113" s="56"/>
    </row>
    <row r="114" spans="2:31" x14ac:dyDescent="0.2">
      <c r="B114" s="50" t="str">
        <f t="shared" si="89"/>
        <v>!A3</v>
      </c>
      <c r="C114" s="1" t="str">
        <f t="shared" si="91"/>
        <v/>
      </c>
      <c r="E114" s="1" t="str">
        <f t="shared" si="92"/>
        <v/>
      </c>
      <c r="F114" s="55"/>
      <c r="G114" s="3"/>
      <c r="H114" s="3"/>
      <c r="I114" s="3"/>
      <c r="J114" s="3"/>
      <c r="K114" s="3"/>
      <c r="L114" s="56"/>
      <c r="M114" s="56"/>
      <c r="N114" s="56"/>
      <c r="O114" s="56"/>
      <c r="P114" s="56"/>
      <c r="Q114" s="56"/>
      <c r="R114" s="56"/>
      <c r="S114" s="56"/>
      <c r="T114" s="56"/>
      <c r="U114" s="56"/>
      <c r="V114" s="56"/>
      <c r="W114" s="56"/>
      <c r="X114" s="56"/>
      <c r="Y114" s="56"/>
      <c r="Z114" s="56"/>
      <c r="AA114" s="56"/>
      <c r="AB114" s="56"/>
      <c r="AC114" s="56"/>
      <c r="AD114" s="56"/>
      <c r="AE114" s="56"/>
    </row>
    <row r="115" spans="2:31" x14ac:dyDescent="0.2">
      <c r="B115" s="50" t="str">
        <f t="shared" si="89"/>
        <v>!A3</v>
      </c>
      <c r="C115" s="1" t="str">
        <f t="shared" si="91"/>
        <v/>
      </c>
      <c r="E115" s="1" t="str">
        <f t="shared" si="92"/>
        <v/>
      </c>
      <c r="F115" s="55"/>
      <c r="G115" s="3"/>
      <c r="H115" s="3"/>
      <c r="I115" s="3"/>
      <c r="J115" s="3"/>
      <c r="K115" s="3"/>
      <c r="L115" s="56"/>
      <c r="M115" s="56"/>
      <c r="N115" s="56"/>
      <c r="O115" s="56"/>
      <c r="P115" s="56"/>
      <c r="Q115" s="56"/>
      <c r="R115" s="56"/>
      <c r="S115" s="56"/>
      <c r="T115" s="56"/>
      <c r="U115" s="56"/>
      <c r="V115" s="56"/>
      <c r="W115" s="56"/>
      <c r="X115" s="56"/>
      <c r="Y115" s="56"/>
      <c r="Z115" s="56"/>
      <c r="AA115" s="56"/>
      <c r="AB115" s="56"/>
      <c r="AC115" s="56"/>
      <c r="AD115" s="56"/>
      <c r="AE115" s="56"/>
    </row>
    <row r="116" spans="2:31" x14ac:dyDescent="0.2">
      <c r="B116" s="50" t="str">
        <f t="shared" si="89"/>
        <v>!A3</v>
      </c>
      <c r="C116" s="1" t="str">
        <f t="shared" si="91"/>
        <v/>
      </c>
      <c r="E116" s="1" t="str">
        <f t="shared" si="92"/>
        <v/>
      </c>
      <c r="F116" s="55"/>
      <c r="G116" s="3"/>
      <c r="H116" s="3"/>
      <c r="I116" s="3"/>
      <c r="J116" s="3"/>
      <c r="K116" s="3"/>
      <c r="L116" s="56"/>
      <c r="M116" s="56"/>
      <c r="N116" s="56"/>
      <c r="O116" s="56"/>
      <c r="P116" s="56"/>
      <c r="Q116" s="56"/>
      <c r="R116" s="56"/>
      <c r="S116" s="56"/>
      <c r="T116" s="56"/>
      <c r="U116" s="56"/>
      <c r="V116" s="56"/>
      <c r="W116" s="56"/>
      <c r="X116" s="56"/>
      <c r="Y116" s="56"/>
      <c r="Z116" s="56"/>
      <c r="AA116" s="56"/>
      <c r="AB116" s="56"/>
      <c r="AC116" s="56"/>
      <c r="AD116" s="56"/>
      <c r="AE116" s="56"/>
    </row>
    <row r="117" spans="2:31" x14ac:dyDescent="0.2">
      <c r="B117" s="50" t="str">
        <f t="shared" si="89"/>
        <v>!A3</v>
      </c>
      <c r="C117" s="1" t="str">
        <f t="shared" si="91"/>
        <v/>
      </c>
      <c r="E117" s="1" t="str">
        <f t="shared" si="92"/>
        <v/>
      </c>
      <c r="F117" s="55"/>
      <c r="G117" s="3"/>
      <c r="H117" s="3"/>
      <c r="I117" s="3"/>
      <c r="J117" s="3"/>
      <c r="K117" s="3"/>
      <c r="L117" s="56"/>
      <c r="M117" s="56"/>
      <c r="N117" s="56"/>
      <c r="O117" s="56"/>
      <c r="P117" s="56"/>
      <c r="Q117" s="56"/>
      <c r="R117" s="56"/>
      <c r="S117" s="56"/>
      <c r="T117" s="56"/>
      <c r="U117" s="56"/>
      <c r="V117" s="56"/>
      <c r="W117" s="56"/>
      <c r="X117" s="56"/>
      <c r="Y117" s="56"/>
      <c r="Z117" s="56"/>
      <c r="AA117" s="56"/>
      <c r="AB117" s="56"/>
      <c r="AC117" s="56"/>
      <c r="AD117" s="56"/>
      <c r="AE117" s="56"/>
    </row>
    <row r="118" spans="2:31" x14ac:dyDescent="0.2">
      <c r="B118" s="50" t="str">
        <f t="shared" si="89"/>
        <v>!A3</v>
      </c>
      <c r="C118" s="1" t="str">
        <f t="shared" si="91"/>
        <v/>
      </c>
      <c r="E118" s="1" t="str">
        <f t="shared" si="92"/>
        <v/>
      </c>
      <c r="F118" s="55"/>
      <c r="G118" s="3"/>
      <c r="H118" s="3"/>
      <c r="I118" s="3"/>
      <c r="J118" s="3"/>
      <c r="K118" s="3"/>
      <c r="L118" s="56"/>
      <c r="M118" s="56"/>
      <c r="N118" s="56"/>
      <c r="O118" s="56"/>
      <c r="P118" s="56"/>
      <c r="Q118" s="56"/>
      <c r="R118" s="56"/>
      <c r="S118" s="56"/>
      <c r="T118" s="56"/>
      <c r="U118" s="56"/>
      <c r="V118" s="56"/>
      <c r="W118" s="56"/>
      <c r="X118" s="56"/>
      <c r="Y118" s="56"/>
      <c r="Z118" s="56"/>
      <c r="AA118" s="56"/>
      <c r="AB118" s="56"/>
      <c r="AC118" s="56"/>
      <c r="AD118" s="56"/>
      <c r="AE118" s="56"/>
    </row>
    <row r="119" spans="2:31" x14ac:dyDescent="0.2">
      <c r="B119" s="50" t="str">
        <f t="shared" si="89"/>
        <v>!A3</v>
      </c>
      <c r="C119" s="1" t="str">
        <f t="shared" si="91"/>
        <v/>
      </c>
      <c r="E119" s="1" t="str">
        <f t="shared" si="92"/>
        <v/>
      </c>
      <c r="F119" s="55"/>
      <c r="G119" s="3"/>
      <c r="H119" s="3"/>
      <c r="I119" s="3"/>
      <c r="J119" s="3"/>
      <c r="K119" s="3"/>
      <c r="L119" s="56"/>
      <c r="M119" s="56"/>
      <c r="N119" s="56"/>
      <c r="O119" s="56"/>
      <c r="P119" s="56"/>
      <c r="Q119" s="56"/>
      <c r="R119" s="56"/>
      <c r="S119" s="56"/>
      <c r="T119" s="56"/>
      <c r="U119" s="56"/>
      <c r="V119" s="56"/>
      <c r="W119" s="56"/>
      <c r="X119" s="56"/>
      <c r="Y119" s="56"/>
      <c r="Z119" s="56"/>
      <c r="AA119" s="56"/>
      <c r="AB119" s="56"/>
      <c r="AC119" s="56"/>
      <c r="AD119" s="56"/>
      <c r="AE119" s="56"/>
    </row>
    <row r="120" spans="2:31" x14ac:dyDescent="0.2">
      <c r="B120" s="50" t="str">
        <f t="shared" si="89"/>
        <v>!A3</v>
      </c>
      <c r="C120" s="1" t="str">
        <f t="shared" si="91"/>
        <v/>
      </c>
      <c r="E120" s="1" t="str">
        <f t="shared" si="92"/>
        <v/>
      </c>
      <c r="F120" s="55"/>
      <c r="G120" s="3"/>
      <c r="H120" s="3"/>
      <c r="I120" s="3"/>
      <c r="J120" s="3"/>
      <c r="K120" s="3"/>
      <c r="L120" s="56"/>
      <c r="M120" s="56"/>
      <c r="N120" s="56"/>
      <c r="O120" s="56"/>
      <c r="P120" s="56"/>
      <c r="Q120" s="56"/>
      <c r="R120" s="56"/>
      <c r="S120" s="56"/>
      <c r="T120" s="56"/>
      <c r="U120" s="56"/>
      <c r="V120" s="56"/>
      <c r="W120" s="56"/>
      <c r="X120" s="56"/>
      <c r="Y120" s="56"/>
      <c r="Z120" s="56"/>
      <c r="AA120" s="56"/>
      <c r="AB120" s="56"/>
      <c r="AC120" s="56"/>
      <c r="AD120" s="56"/>
      <c r="AE120" s="56"/>
    </row>
    <row r="121" spans="2:31" x14ac:dyDescent="0.2">
      <c r="B121" s="50" t="str">
        <f t="shared" si="89"/>
        <v>!A3</v>
      </c>
      <c r="C121" s="1" t="str">
        <f t="shared" si="91"/>
        <v/>
      </c>
      <c r="E121" s="1" t="str">
        <f t="shared" si="92"/>
        <v/>
      </c>
      <c r="F121" s="55"/>
      <c r="G121" s="3"/>
      <c r="H121" s="3"/>
      <c r="I121" s="3"/>
      <c r="J121" s="3"/>
      <c r="K121" s="3"/>
      <c r="L121" s="56"/>
      <c r="M121" s="56"/>
      <c r="N121" s="56"/>
      <c r="O121" s="56"/>
      <c r="P121" s="56"/>
      <c r="Q121" s="56"/>
      <c r="R121" s="56"/>
      <c r="S121" s="56"/>
      <c r="T121" s="56"/>
      <c r="U121" s="56"/>
      <c r="V121" s="56"/>
      <c r="W121" s="56"/>
      <c r="X121" s="56"/>
      <c r="Y121" s="56"/>
      <c r="Z121" s="56"/>
      <c r="AA121" s="56"/>
      <c r="AB121" s="56"/>
      <c r="AC121" s="56"/>
      <c r="AD121" s="56"/>
      <c r="AE121" s="56"/>
    </row>
    <row r="122" spans="2:31" x14ac:dyDescent="0.2">
      <c r="B122" s="50" t="str">
        <f t="shared" si="89"/>
        <v>!A3</v>
      </c>
      <c r="C122" s="1" t="str">
        <f t="shared" si="91"/>
        <v/>
      </c>
      <c r="E122" s="1" t="str">
        <f t="shared" si="92"/>
        <v/>
      </c>
      <c r="F122" s="55"/>
      <c r="G122" s="3"/>
      <c r="H122" s="3"/>
      <c r="I122" s="3"/>
      <c r="J122" s="3"/>
      <c r="K122" s="3"/>
      <c r="L122" s="56"/>
      <c r="M122" s="56"/>
      <c r="N122" s="56"/>
      <c r="O122" s="56"/>
      <c r="P122" s="56"/>
      <c r="Q122" s="56"/>
      <c r="R122" s="56"/>
      <c r="S122" s="56"/>
      <c r="T122" s="56"/>
      <c r="U122" s="56"/>
      <c r="V122" s="56"/>
      <c r="W122" s="56"/>
      <c r="X122" s="56"/>
      <c r="Y122" s="56"/>
      <c r="Z122" s="56"/>
      <c r="AA122" s="56"/>
      <c r="AB122" s="56"/>
      <c r="AC122" s="56"/>
      <c r="AD122" s="56"/>
      <c r="AE122" s="56"/>
    </row>
    <row r="123" spans="2:31" x14ac:dyDescent="0.2">
      <c r="B123" s="50" t="str">
        <f t="shared" si="89"/>
        <v>!A3</v>
      </c>
      <c r="C123" s="1" t="str">
        <f t="shared" si="91"/>
        <v/>
      </c>
      <c r="E123" s="1" t="str">
        <f t="shared" si="92"/>
        <v/>
      </c>
      <c r="F123" s="55"/>
      <c r="G123" s="3"/>
      <c r="H123" s="3"/>
      <c r="I123" s="3"/>
      <c r="J123" s="3"/>
      <c r="K123" s="3"/>
      <c r="L123" s="56"/>
      <c r="M123" s="56"/>
      <c r="N123" s="56"/>
      <c r="O123" s="56"/>
      <c r="P123" s="56"/>
      <c r="Q123" s="56"/>
      <c r="R123" s="56"/>
      <c r="S123" s="56"/>
      <c r="T123" s="56"/>
      <c r="U123" s="56"/>
      <c r="V123" s="56"/>
      <c r="W123" s="56"/>
      <c r="X123" s="56"/>
      <c r="Y123" s="56"/>
      <c r="Z123" s="56"/>
      <c r="AA123" s="56"/>
      <c r="AB123" s="56"/>
      <c r="AC123" s="56"/>
      <c r="AD123" s="56"/>
      <c r="AE123" s="56"/>
    </row>
    <row r="124" spans="2:31" x14ac:dyDescent="0.2">
      <c r="B124" s="50" t="str">
        <f t="shared" si="89"/>
        <v>!A3</v>
      </c>
      <c r="C124" s="1" t="str">
        <f t="shared" si="91"/>
        <v/>
      </c>
      <c r="E124" s="1" t="str">
        <f t="shared" si="92"/>
        <v/>
      </c>
      <c r="F124" s="55"/>
      <c r="G124" s="3"/>
      <c r="H124" s="3"/>
      <c r="I124" s="3"/>
      <c r="J124" s="3"/>
      <c r="K124" s="3"/>
      <c r="L124" s="56"/>
      <c r="M124" s="56"/>
      <c r="N124" s="56"/>
      <c r="O124" s="56"/>
      <c r="P124" s="56"/>
      <c r="Q124" s="56"/>
      <c r="R124" s="56"/>
      <c r="S124" s="56"/>
      <c r="T124" s="56"/>
      <c r="U124" s="56"/>
      <c r="V124" s="56"/>
      <c r="W124" s="56"/>
      <c r="X124" s="56"/>
      <c r="Y124" s="56"/>
      <c r="Z124" s="56"/>
      <c r="AA124" s="56"/>
      <c r="AB124" s="56"/>
      <c r="AC124" s="56"/>
      <c r="AD124" s="56"/>
      <c r="AE124" s="56"/>
    </row>
    <row r="125" spans="2:31" x14ac:dyDescent="0.2">
      <c r="B125" s="50" t="str">
        <f t="shared" si="89"/>
        <v>!A3</v>
      </c>
      <c r="C125" s="1" t="str">
        <f t="shared" si="91"/>
        <v/>
      </c>
      <c r="E125" s="1" t="str">
        <f t="shared" si="92"/>
        <v/>
      </c>
      <c r="F125" s="55"/>
      <c r="G125" s="3"/>
      <c r="H125" s="3"/>
      <c r="I125" s="3"/>
      <c r="J125" s="3"/>
      <c r="K125" s="3"/>
      <c r="L125" s="56"/>
      <c r="M125" s="56"/>
      <c r="N125" s="56"/>
      <c r="O125" s="56"/>
      <c r="P125" s="56"/>
      <c r="Q125" s="56"/>
      <c r="R125" s="56"/>
      <c r="S125" s="56"/>
      <c r="T125" s="56"/>
      <c r="U125" s="56"/>
      <c r="V125" s="56"/>
      <c r="W125" s="56"/>
      <c r="X125" s="56"/>
      <c r="Y125" s="56"/>
      <c r="Z125" s="56"/>
      <c r="AA125" s="56"/>
      <c r="AB125" s="56"/>
      <c r="AC125" s="56"/>
      <c r="AD125" s="56"/>
      <c r="AE125" s="56"/>
    </row>
    <row r="126" spans="2:31" x14ac:dyDescent="0.2">
      <c r="B126" s="50" t="str">
        <f t="shared" si="89"/>
        <v>!A3</v>
      </c>
      <c r="C126" s="1" t="str">
        <f t="shared" si="91"/>
        <v/>
      </c>
      <c r="E126" s="1" t="str">
        <f t="shared" si="92"/>
        <v/>
      </c>
      <c r="F126" s="55"/>
      <c r="G126" s="3"/>
      <c r="H126" s="3"/>
      <c r="I126" s="3"/>
      <c r="J126" s="3"/>
      <c r="K126" s="3"/>
      <c r="L126" s="56"/>
      <c r="M126" s="56"/>
      <c r="N126" s="56"/>
      <c r="O126" s="56"/>
      <c r="P126" s="56"/>
      <c r="Q126" s="56"/>
      <c r="R126" s="56"/>
      <c r="S126" s="56"/>
      <c r="T126" s="56"/>
      <c r="U126" s="56"/>
      <c r="V126" s="56"/>
      <c r="W126" s="56"/>
      <c r="X126" s="56"/>
      <c r="Y126" s="56"/>
      <c r="Z126" s="56"/>
      <c r="AA126" s="56"/>
      <c r="AB126" s="56"/>
      <c r="AC126" s="56"/>
      <c r="AD126" s="56"/>
      <c r="AE126" s="56"/>
    </row>
    <row r="127" spans="2:31" x14ac:dyDescent="0.2">
      <c r="B127" s="50" t="str">
        <f t="shared" si="89"/>
        <v>!A3</v>
      </c>
      <c r="C127" s="1" t="str">
        <f t="shared" si="91"/>
        <v/>
      </c>
      <c r="E127" s="1" t="str">
        <f t="shared" si="92"/>
        <v/>
      </c>
      <c r="F127" s="55"/>
      <c r="G127" s="3"/>
      <c r="H127" s="3"/>
      <c r="I127" s="3"/>
      <c r="J127" s="3"/>
      <c r="K127" s="3"/>
      <c r="L127" s="56"/>
      <c r="M127" s="56"/>
      <c r="N127" s="56"/>
      <c r="O127" s="56"/>
      <c r="P127" s="56"/>
      <c r="Q127" s="56"/>
      <c r="R127" s="56"/>
      <c r="S127" s="56"/>
      <c r="T127" s="56"/>
      <c r="U127" s="56"/>
      <c r="V127" s="56"/>
      <c r="W127" s="56"/>
      <c r="X127" s="56"/>
      <c r="Y127" s="56"/>
      <c r="Z127" s="56"/>
      <c r="AA127" s="56"/>
      <c r="AB127" s="56"/>
      <c r="AC127" s="56"/>
      <c r="AD127" s="56"/>
      <c r="AE127" s="56"/>
    </row>
    <row r="128" spans="2:31" x14ac:dyDescent="0.2">
      <c r="B128" s="50" t="str">
        <f t="shared" si="89"/>
        <v>!A3</v>
      </c>
      <c r="C128" s="1" t="str">
        <f t="shared" si="91"/>
        <v/>
      </c>
      <c r="E128" s="1" t="str">
        <f t="shared" si="92"/>
        <v/>
      </c>
      <c r="F128" s="55"/>
      <c r="G128" s="3"/>
      <c r="H128" s="3"/>
      <c r="I128" s="3"/>
      <c r="J128" s="3"/>
      <c r="K128" s="3"/>
      <c r="L128" s="56"/>
      <c r="M128" s="56"/>
      <c r="N128" s="56"/>
      <c r="O128" s="56"/>
      <c r="P128" s="56"/>
      <c r="Q128" s="56"/>
      <c r="R128" s="56"/>
      <c r="S128" s="56"/>
      <c r="T128" s="56"/>
      <c r="U128" s="56"/>
      <c r="V128" s="56"/>
      <c r="W128" s="56"/>
      <c r="X128" s="56"/>
      <c r="Y128" s="56"/>
      <c r="Z128" s="56"/>
      <c r="AA128" s="56"/>
      <c r="AB128" s="56"/>
      <c r="AC128" s="56"/>
      <c r="AD128" s="56"/>
      <c r="AE128" s="56"/>
    </row>
    <row r="129" spans="2:31" x14ac:dyDescent="0.2">
      <c r="B129" s="50" t="str">
        <f t="shared" si="89"/>
        <v>!A3</v>
      </c>
      <c r="C129" s="1" t="str">
        <f t="shared" si="91"/>
        <v/>
      </c>
      <c r="E129" s="1" t="str">
        <f t="shared" si="92"/>
        <v/>
      </c>
      <c r="F129" s="55"/>
      <c r="G129" s="3"/>
      <c r="H129" s="3"/>
      <c r="I129" s="3"/>
      <c r="J129" s="3"/>
      <c r="K129" s="3"/>
      <c r="L129" s="56"/>
      <c r="M129" s="56"/>
      <c r="N129" s="56"/>
      <c r="O129" s="56"/>
      <c r="P129" s="56"/>
      <c r="Q129" s="56"/>
      <c r="R129" s="56"/>
      <c r="S129" s="56"/>
      <c r="T129" s="56"/>
      <c r="U129" s="56"/>
      <c r="V129" s="56"/>
      <c r="W129" s="56"/>
      <c r="X129" s="56"/>
      <c r="Y129" s="56"/>
      <c r="Z129" s="56"/>
      <c r="AA129" s="56"/>
      <c r="AB129" s="56"/>
      <c r="AC129" s="56"/>
      <c r="AD129" s="56"/>
      <c r="AE129" s="56"/>
    </row>
    <row r="130" spans="2:31" x14ac:dyDescent="0.2">
      <c r="B130" s="50" t="str">
        <f t="shared" si="89"/>
        <v>!A3</v>
      </c>
      <c r="C130" s="1" t="str">
        <f t="shared" si="91"/>
        <v/>
      </c>
      <c r="E130" s="1" t="str">
        <f t="shared" si="92"/>
        <v/>
      </c>
      <c r="F130" s="55"/>
      <c r="G130" s="3"/>
      <c r="H130" s="3"/>
      <c r="I130" s="3"/>
      <c r="J130" s="3"/>
      <c r="K130" s="3"/>
      <c r="L130" s="56"/>
      <c r="M130" s="56"/>
      <c r="N130" s="56"/>
      <c r="O130" s="56"/>
      <c r="P130" s="56"/>
      <c r="Q130" s="56"/>
      <c r="R130" s="56"/>
      <c r="S130" s="56"/>
      <c r="T130" s="56"/>
      <c r="U130" s="56"/>
      <c r="V130" s="56"/>
      <c r="W130" s="56"/>
      <c r="X130" s="56"/>
      <c r="Y130" s="56"/>
      <c r="Z130" s="56"/>
      <c r="AA130" s="56"/>
      <c r="AB130" s="56"/>
      <c r="AC130" s="56"/>
      <c r="AD130" s="56"/>
      <c r="AE130" s="56"/>
    </row>
    <row r="131" spans="2:31" x14ac:dyDescent="0.2">
      <c r="B131" s="50" t="str">
        <f t="shared" si="89"/>
        <v>!A3</v>
      </c>
      <c r="C131" s="1" t="str">
        <f t="shared" si="91"/>
        <v/>
      </c>
      <c r="E131" s="1" t="str">
        <f t="shared" si="92"/>
        <v/>
      </c>
      <c r="F131" s="55"/>
      <c r="G131" s="3"/>
      <c r="H131" s="3"/>
      <c r="I131" s="3"/>
      <c r="J131" s="3"/>
      <c r="K131" s="3"/>
      <c r="L131" s="56"/>
      <c r="M131" s="56"/>
      <c r="N131" s="56"/>
      <c r="O131" s="56"/>
      <c r="P131" s="56"/>
      <c r="Q131" s="56"/>
      <c r="R131" s="56"/>
      <c r="S131" s="56"/>
      <c r="T131" s="56"/>
      <c r="U131" s="56"/>
      <c r="V131" s="56"/>
      <c r="W131" s="56"/>
      <c r="X131" s="56"/>
      <c r="Y131" s="56"/>
      <c r="Z131" s="56"/>
      <c r="AA131" s="56"/>
      <c r="AB131" s="56"/>
      <c r="AC131" s="56"/>
      <c r="AD131" s="56"/>
      <c r="AE131" s="56"/>
    </row>
    <row r="132" spans="2:31" x14ac:dyDescent="0.2">
      <c r="B132" s="50" t="str">
        <f t="shared" si="89"/>
        <v>!A3</v>
      </c>
      <c r="C132" s="1" t="str">
        <f t="shared" si="91"/>
        <v/>
      </c>
      <c r="E132" s="1" t="str">
        <f t="shared" si="92"/>
        <v/>
      </c>
      <c r="F132" s="55"/>
      <c r="G132" s="3"/>
      <c r="H132" s="3"/>
      <c r="I132" s="3"/>
      <c r="J132" s="3"/>
      <c r="K132" s="3"/>
      <c r="L132" s="56"/>
      <c r="M132" s="56"/>
      <c r="N132" s="56"/>
      <c r="O132" s="56"/>
      <c r="P132" s="56"/>
      <c r="Q132" s="56"/>
      <c r="R132" s="56"/>
      <c r="S132" s="56"/>
      <c r="T132" s="56"/>
      <c r="U132" s="56"/>
      <c r="V132" s="56"/>
      <c r="W132" s="56"/>
      <c r="X132" s="56"/>
      <c r="Y132" s="56"/>
      <c r="Z132" s="56"/>
      <c r="AA132" s="56"/>
      <c r="AB132" s="56"/>
      <c r="AC132" s="56"/>
      <c r="AD132" s="56"/>
      <c r="AE132" s="56"/>
    </row>
    <row r="133" spans="2:31" x14ac:dyDescent="0.2">
      <c r="B133" s="50" t="str">
        <f t="shared" si="89"/>
        <v>!A3</v>
      </c>
      <c r="C133" s="1" t="str">
        <f t="shared" si="91"/>
        <v/>
      </c>
      <c r="E133" s="1" t="str">
        <f t="shared" si="92"/>
        <v/>
      </c>
      <c r="F133" s="55"/>
      <c r="G133" s="3"/>
      <c r="H133" s="3"/>
      <c r="I133" s="3"/>
      <c r="J133" s="3"/>
      <c r="K133" s="3"/>
      <c r="L133" s="56"/>
      <c r="M133" s="56"/>
      <c r="N133" s="56"/>
      <c r="O133" s="56"/>
      <c r="P133" s="56"/>
      <c r="Q133" s="56"/>
      <c r="R133" s="56"/>
      <c r="S133" s="56"/>
      <c r="T133" s="56"/>
      <c r="U133" s="56"/>
      <c r="V133" s="56"/>
      <c r="W133" s="56"/>
      <c r="X133" s="56"/>
      <c r="Y133" s="56"/>
      <c r="Z133" s="56"/>
      <c r="AA133" s="56"/>
      <c r="AB133" s="56"/>
      <c r="AC133" s="56"/>
      <c r="AD133" s="56"/>
      <c r="AE133" s="56"/>
    </row>
    <row r="134" spans="2:31" x14ac:dyDescent="0.2">
      <c r="B134" s="50" t="str">
        <f t="shared" ref="B134:B197" si="93">HYPERLINK(A134&amp;"!A3")</f>
        <v>!A3</v>
      </c>
      <c r="C134" s="1" t="str">
        <f t="shared" si="91"/>
        <v/>
      </c>
      <c r="E134" s="1" t="str">
        <f t="shared" si="92"/>
        <v/>
      </c>
      <c r="F134" s="55"/>
      <c r="G134" s="3"/>
      <c r="H134" s="3"/>
      <c r="I134" s="3"/>
      <c r="J134" s="3"/>
      <c r="K134" s="3"/>
      <c r="L134" s="56"/>
      <c r="M134" s="56"/>
      <c r="N134" s="56"/>
      <c r="O134" s="56"/>
      <c r="P134" s="56"/>
      <c r="Q134" s="56"/>
      <c r="R134" s="56"/>
      <c r="S134" s="56"/>
      <c r="T134" s="56"/>
      <c r="U134" s="56"/>
      <c r="V134" s="56"/>
      <c r="W134" s="56"/>
      <c r="X134" s="56"/>
      <c r="Y134" s="56"/>
      <c r="Z134" s="56"/>
      <c r="AA134" s="56"/>
      <c r="AB134" s="56"/>
      <c r="AC134" s="56"/>
      <c r="AD134" s="56"/>
      <c r="AE134" s="56"/>
    </row>
    <row r="135" spans="2:31" x14ac:dyDescent="0.2">
      <c r="B135" s="50" t="str">
        <f t="shared" si="93"/>
        <v>!A3</v>
      </c>
      <c r="C135" s="1" t="str">
        <f t="shared" si="91"/>
        <v/>
      </c>
      <c r="E135" s="1" t="str">
        <f t="shared" si="92"/>
        <v/>
      </c>
      <c r="F135" s="55"/>
      <c r="G135" s="3"/>
      <c r="H135" s="3"/>
      <c r="I135" s="3"/>
      <c r="J135" s="3"/>
      <c r="K135" s="3"/>
      <c r="L135" s="56"/>
      <c r="M135" s="56"/>
      <c r="N135" s="56"/>
      <c r="O135" s="56"/>
      <c r="P135" s="56"/>
      <c r="Q135" s="56"/>
      <c r="R135" s="56"/>
      <c r="S135" s="56"/>
      <c r="T135" s="56"/>
      <c r="U135" s="56"/>
      <c r="V135" s="56"/>
      <c r="W135" s="56"/>
      <c r="X135" s="56"/>
      <c r="Y135" s="56"/>
      <c r="Z135" s="56"/>
      <c r="AA135" s="56"/>
      <c r="AB135" s="56"/>
      <c r="AC135" s="56"/>
      <c r="AD135" s="56"/>
      <c r="AE135" s="56"/>
    </row>
    <row r="136" spans="2:31" x14ac:dyDescent="0.2">
      <c r="B136" s="50" t="str">
        <f t="shared" si="93"/>
        <v>!A3</v>
      </c>
      <c r="C136" s="1" t="str">
        <f t="shared" si="91"/>
        <v/>
      </c>
      <c r="E136" s="1" t="str">
        <f t="shared" ref="E136:E199" si="94">MID($B136,30,8)</f>
        <v/>
      </c>
      <c r="F136" s="55"/>
      <c r="G136" s="3"/>
      <c r="H136" s="3"/>
      <c r="I136" s="3"/>
      <c r="J136" s="3"/>
      <c r="K136" s="3"/>
      <c r="L136" s="56"/>
      <c r="M136" s="56"/>
      <c r="N136" s="56"/>
      <c r="O136" s="56"/>
      <c r="P136" s="56"/>
      <c r="Q136" s="56"/>
      <c r="R136" s="56"/>
      <c r="S136" s="56"/>
      <c r="T136" s="56"/>
      <c r="U136" s="56"/>
      <c r="V136" s="56"/>
      <c r="W136" s="56"/>
      <c r="X136" s="56"/>
      <c r="Y136" s="56"/>
      <c r="Z136" s="56"/>
      <c r="AA136" s="56"/>
      <c r="AB136" s="56"/>
      <c r="AC136" s="56"/>
      <c r="AD136" s="56"/>
      <c r="AE136" s="56"/>
    </row>
    <row r="137" spans="2:31" x14ac:dyDescent="0.2">
      <c r="B137" s="50" t="str">
        <f t="shared" si="93"/>
        <v>!A3</v>
      </c>
      <c r="C137" s="1" t="str">
        <f t="shared" si="91"/>
        <v/>
      </c>
      <c r="E137" s="1" t="str">
        <f t="shared" si="94"/>
        <v/>
      </c>
      <c r="F137" s="55"/>
      <c r="G137" s="3"/>
      <c r="H137" s="3"/>
      <c r="I137" s="3"/>
      <c r="J137" s="3"/>
      <c r="K137" s="3"/>
      <c r="L137" s="56"/>
      <c r="M137" s="56"/>
      <c r="N137" s="56"/>
      <c r="O137" s="56"/>
      <c r="P137" s="56"/>
      <c r="Q137" s="56"/>
      <c r="R137" s="56"/>
      <c r="S137" s="56"/>
      <c r="T137" s="56"/>
      <c r="U137" s="56"/>
      <c r="V137" s="56"/>
      <c r="W137" s="56"/>
      <c r="X137" s="56"/>
      <c r="Y137" s="56"/>
      <c r="Z137" s="56"/>
      <c r="AA137" s="56"/>
      <c r="AB137" s="56"/>
      <c r="AC137" s="56"/>
      <c r="AD137" s="56"/>
      <c r="AE137" s="56"/>
    </row>
    <row r="138" spans="2:31" x14ac:dyDescent="0.2">
      <c r="B138" s="50" t="str">
        <f t="shared" si="93"/>
        <v>!A3</v>
      </c>
      <c r="C138" s="1" t="str">
        <f t="shared" si="91"/>
        <v/>
      </c>
      <c r="E138" s="1" t="str">
        <f t="shared" si="94"/>
        <v/>
      </c>
      <c r="F138" s="55"/>
      <c r="G138" s="3"/>
      <c r="H138" s="3"/>
      <c r="I138" s="3"/>
      <c r="J138" s="3"/>
      <c r="K138" s="3"/>
      <c r="L138" s="56"/>
      <c r="M138" s="56"/>
      <c r="N138" s="56"/>
      <c r="O138" s="56"/>
      <c r="P138" s="56"/>
      <c r="Q138" s="56"/>
      <c r="R138" s="56"/>
      <c r="S138" s="56"/>
      <c r="T138" s="56"/>
      <c r="U138" s="56"/>
      <c r="V138" s="56"/>
      <c r="W138" s="56"/>
      <c r="X138" s="56"/>
      <c r="Y138" s="56"/>
      <c r="Z138" s="56"/>
      <c r="AA138" s="56"/>
      <c r="AB138" s="56"/>
      <c r="AC138" s="56"/>
      <c r="AD138" s="56"/>
      <c r="AE138" s="56"/>
    </row>
    <row r="139" spans="2:31" x14ac:dyDescent="0.2">
      <c r="B139" s="50" t="str">
        <f t="shared" si="93"/>
        <v>!A3</v>
      </c>
      <c r="C139" s="1" t="str">
        <f t="shared" ref="C139:C202" si="95">MID(B139,32,8)</f>
        <v/>
      </c>
      <c r="E139" s="1" t="str">
        <f t="shared" si="94"/>
        <v/>
      </c>
      <c r="F139" s="55"/>
      <c r="G139" s="3"/>
      <c r="H139" s="3"/>
      <c r="I139" s="3"/>
      <c r="J139" s="3"/>
      <c r="K139" s="3"/>
      <c r="L139" s="56"/>
      <c r="M139" s="56"/>
      <c r="N139" s="56"/>
      <c r="O139" s="56"/>
      <c r="P139" s="56"/>
      <c r="Q139" s="56"/>
      <c r="R139" s="56"/>
      <c r="S139" s="56"/>
      <c r="T139" s="56"/>
      <c r="U139" s="56"/>
      <c r="V139" s="56"/>
      <c r="W139" s="56"/>
      <c r="X139" s="56"/>
      <c r="Y139" s="56"/>
      <c r="Z139" s="56"/>
      <c r="AA139" s="56"/>
      <c r="AB139" s="56"/>
      <c r="AC139" s="56"/>
      <c r="AD139" s="56"/>
      <c r="AE139" s="56"/>
    </row>
    <row r="140" spans="2:31" x14ac:dyDescent="0.2">
      <c r="B140" s="50" t="str">
        <f t="shared" si="93"/>
        <v>!A3</v>
      </c>
      <c r="C140" s="1" t="str">
        <f t="shared" si="95"/>
        <v/>
      </c>
      <c r="E140" s="1" t="str">
        <f t="shared" si="94"/>
        <v/>
      </c>
      <c r="F140" s="55"/>
      <c r="G140" s="3"/>
      <c r="H140" s="3"/>
      <c r="I140" s="3"/>
      <c r="J140" s="3"/>
      <c r="K140" s="3"/>
      <c r="L140" s="56"/>
      <c r="M140" s="56"/>
      <c r="N140" s="56"/>
      <c r="O140" s="56"/>
      <c r="P140" s="56"/>
      <c r="Q140" s="56"/>
      <c r="R140" s="56"/>
      <c r="S140" s="56"/>
      <c r="T140" s="56"/>
      <c r="U140" s="56"/>
      <c r="V140" s="56"/>
      <c r="W140" s="56"/>
      <c r="X140" s="56"/>
      <c r="Y140" s="56"/>
      <c r="Z140" s="56"/>
      <c r="AA140" s="56"/>
      <c r="AB140" s="56"/>
      <c r="AC140" s="56"/>
      <c r="AD140" s="56"/>
      <c r="AE140" s="56"/>
    </row>
    <row r="141" spans="2:31" x14ac:dyDescent="0.2">
      <c r="B141" s="50" t="str">
        <f t="shared" si="93"/>
        <v>!A3</v>
      </c>
      <c r="C141" s="1" t="str">
        <f t="shared" si="95"/>
        <v/>
      </c>
      <c r="E141" s="1" t="str">
        <f t="shared" si="94"/>
        <v/>
      </c>
      <c r="F141" s="55"/>
      <c r="G141" s="3"/>
      <c r="H141" s="3"/>
      <c r="I141" s="3"/>
      <c r="J141" s="3"/>
      <c r="K141" s="3"/>
      <c r="L141" s="56"/>
      <c r="M141" s="56"/>
      <c r="N141" s="56"/>
      <c r="O141" s="56"/>
      <c r="P141" s="56"/>
      <c r="Q141" s="56"/>
      <c r="R141" s="56"/>
      <c r="S141" s="56"/>
      <c r="T141" s="56"/>
      <c r="U141" s="56"/>
      <c r="V141" s="56"/>
      <c r="W141" s="56"/>
      <c r="X141" s="56"/>
      <c r="Y141" s="56"/>
      <c r="Z141" s="56"/>
      <c r="AA141" s="56"/>
      <c r="AB141" s="56"/>
      <c r="AC141" s="56"/>
      <c r="AD141" s="56"/>
      <c r="AE141" s="56"/>
    </row>
    <row r="142" spans="2:31" x14ac:dyDescent="0.2">
      <c r="B142" s="50" t="str">
        <f t="shared" si="93"/>
        <v>!A3</v>
      </c>
      <c r="C142" s="1" t="str">
        <f t="shared" si="95"/>
        <v/>
      </c>
      <c r="E142" s="1" t="str">
        <f t="shared" si="94"/>
        <v/>
      </c>
      <c r="F142" s="55"/>
      <c r="G142" s="3"/>
      <c r="H142" s="3"/>
      <c r="I142" s="3"/>
      <c r="J142" s="3"/>
      <c r="K142" s="3"/>
      <c r="L142" s="56"/>
      <c r="M142" s="56"/>
      <c r="N142" s="56"/>
      <c r="O142" s="56"/>
      <c r="P142" s="56"/>
      <c r="Q142" s="56"/>
      <c r="R142" s="56"/>
      <c r="S142" s="56"/>
      <c r="T142" s="56"/>
      <c r="U142" s="56"/>
      <c r="V142" s="56"/>
      <c r="W142" s="56"/>
      <c r="X142" s="56"/>
      <c r="Y142" s="56"/>
      <c r="Z142" s="56"/>
      <c r="AA142" s="56"/>
      <c r="AB142" s="56"/>
      <c r="AC142" s="56"/>
      <c r="AD142" s="56"/>
      <c r="AE142" s="56"/>
    </row>
    <row r="143" spans="2:31" x14ac:dyDescent="0.2">
      <c r="B143" s="50" t="str">
        <f t="shared" si="93"/>
        <v>!A3</v>
      </c>
      <c r="C143" s="1" t="str">
        <f t="shared" si="95"/>
        <v/>
      </c>
      <c r="E143" s="1" t="str">
        <f t="shared" si="94"/>
        <v/>
      </c>
      <c r="F143" s="55"/>
      <c r="G143" s="3"/>
      <c r="H143" s="3"/>
      <c r="I143" s="3"/>
      <c r="J143" s="3"/>
      <c r="K143" s="3"/>
      <c r="L143" s="56"/>
      <c r="M143" s="56"/>
      <c r="N143" s="56"/>
      <c r="O143" s="56"/>
      <c r="P143" s="56"/>
      <c r="Q143" s="56"/>
      <c r="R143" s="56"/>
      <c r="S143" s="56"/>
      <c r="T143" s="56"/>
      <c r="U143" s="56"/>
      <c r="V143" s="56"/>
      <c r="W143" s="56"/>
      <c r="X143" s="56"/>
      <c r="Y143" s="56"/>
      <c r="Z143" s="56"/>
      <c r="AA143" s="56"/>
      <c r="AB143" s="56"/>
      <c r="AC143" s="56"/>
      <c r="AD143" s="56"/>
      <c r="AE143" s="56"/>
    </row>
    <row r="144" spans="2:31" x14ac:dyDescent="0.2">
      <c r="B144" s="50" t="str">
        <f t="shared" si="93"/>
        <v>!A3</v>
      </c>
      <c r="C144" s="1" t="str">
        <f t="shared" si="95"/>
        <v/>
      </c>
      <c r="E144" s="1" t="str">
        <f t="shared" si="94"/>
        <v/>
      </c>
      <c r="F144" s="55"/>
      <c r="G144" s="3"/>
      <c r="H144" s="3"/>
      <c r="I144" s="3"/>
      <c r="J144" s="3"/>
      <c r="K144" s="3"/>
      <c r="L144" s="56"/>
      <c r="M144" s="56"/>
      <c r="N144" s="56"/>
      <c r="O144" s="56"/>
      <c r="P144" s="56"/>
      <c r="Q144" s="56"/>
      <c r="R144" s="56"/>
      <c r="S144" s="56"/>
      <c r="T144" s="56"/>
      <c r="U144" s="56"/>
      <c r="V144" s="56"/>
      <c r="W144" s="56"/>
      <c r="X144" s="56"/>
      <c r="Y144" s="56"/>
      <c r="Z144" s="56"/>
      <c r="AA144" s="56"/>
      <c r="AB144" s="56"/>
      <c r="AC144" s="56"/>
      <c r="AD144" s="56"/>
      <c r="AE144" s="56"/>
    </row>
    <row r="145" spans="2:31" x14ac:dyDescent="0.2">
      <c r="B145" s="50" t="str">
        <f t="shared" si="93"/>
        <v>!A3</v>
      </c>
      <c r="C145" s="1" t="str">
        <f t="shared" si="95"/>
        <v/>
      </c>
      <c r="E145" s="1" t="str">
        <f t="shared" si="94"/>
        <v/>
      </c>
      <c r="F145" s="55"/>
      <c r="G145" s="3"/>
      <c r="H145" s="3"/>
      <c r="I145" s="3"/>
      <c r="J145" s="3"/>
      <c r="K145" s="3"/>
      <c r="L145" s="56"/>
      <c r="M145" s="56"/>
      <c r="N145" s="56"/>
      <c r="O145" s="56"/>
      <c r="P145" s="56"/>
      <c r="Q145" s="56"/>
      <c r="R145" s="56"/>
      <c r="S145" s="56"/>
      <c r="T145" s="56"/>
      <c r="U145" s="56"/>
      <c r="V145" s="56"/>
      <c r="W145" s="56"/>
      <c r="X145" s="56"/>
      <c r="Y145" s="56"/>
      <c r="Z145" s="56"/>
      <c r="AA145" s="56"/>
      <c r="AB145" s="56"/>
      <c r="AC145" s="56"/>
      <c r="AD145" s="56"/>
      <c r="AE145" s="56"/>
    </row>
    <row r="146" spans="2:31" x14ac:dyDescent="0.2">
      <c r="B146" s="50" t="str">
        <f t="shared" si="93"/>
        <v>!A3</v>
      </c>
      <c r="C146" s="1" t="str">
        <f t="shared" si="95"/>
        <v/>
      </c>
      <c r="E146" s="1" t="str">
        <f t="shared" si="94"/>
        <v/>
      </c>
      <c r="F146" s="55"/>
      <c r="G146" s="3"/>
      <c r="H146" s="3"/>
      <c r="I146" s="3"/>
      <c r="J146" s="3"/>
      <c r="K146" s="3"/>
      <c r="L146" s="56"/>
      <c r="M146" s="56"/>
      <c r="N146" s="56"/>
      <c r="O146" s="56"/>
      <c r="P146" s="56"/>
      <c r="Q146" s="56"/>
      <c r="R146" s="56"/>
      <c r="S146" s="56"/>
      <c r="T146" s="56"/>
      <c r="U146" s="56"/>
      <c r="V146" s="56"/>
      <c r="W146" s="56"/>
      <c r="X146" s="56"/>
      <c r="Y146" s="56"/>
      <c r="Z146" s="56"/>
      <c r="AA146" s="56"/>
      <c r="AB146" s="56"/>
      <c r="AC146" s="56"/>
      <c r="AD146" s="56"/>
      <c r="AE146" s="56"/>
    </row>
    <row r="147" spans="2:31" x14ac:dyDescent="0.2">
      <c r="B147" s="50" t="str">
        <f t="shared" si="93"/>
        <v>!A3</v>
      </c>
      <c r="C147" s="1" t="str">
        <f t="shared" si="95"/>
        <v/>
      </c>
      <c r="E147" s="1" t="str">
        <f t="shared" si="94"/>
        <v/>
      </c>
      <c r="F147" s="55"/>
      <c r="G147" s="3"/>
      <c r="H147" s="3"/>
      <c r="I147" s="3"/>
      <c r="J147" s="3"/>
      <c r="K147" s="3"/>
      <c r="L147" s="56"/>
      <c r="M147" s="56"/>
      <c r="N147" s="56"/>
      <c r="O147" s="56"/>
      <c r="P147" s="56"/>
      <c r="Q147" s="56"/>
      <c r="R147" s="56"/>
      <c r="S147" s="56"/>
      <c r="T147" s="56"/>
      <c r="U147" s="56"/>
      <c r="V147" s="56"/>
      <c r="W147" s="56"/>
      <c r="X147" s="56"/>
      <c r="Y147" s="56"/>
      <c r="Z147" s="56"/>
      <c r="AA147" s="56"/>
      <c r="AB147" s="56"/>
      <c r="AC147" s="56"/>
      <c r="AD147" s="56"/>
      <c r="AE147" s="56"/>
    </row>
    <row r="148" spans="2:31" x14ac:dyDescent="0.2">
      <c r="B148" s="50" t="str">
        <f t="shared" si="93"/>
        <v>!A3</v>
      </c>
      <c r="C148" s="1" t="str">
        <f t="shared" si="95"/>
        <v/>
      </c>
      <c r="E148" s="1" t="str">
        <f t="shared" si="94"/>
        <v/>
      </c>
      <c r="F148" s="55"/>
      <c r="G148" s="3"/>
      <c r="H148" s="3"/>
      <c r="I148" s="3"/>
      <c r="J148" s="3"/>
      <c r="K148" s="3"/>
      <c r="L148" s="56"/>
      <c r="M148" s="56"/>
      <c r="N148" s="56"/>
      <c r="O148" s="56"/>
      <c r="P148" s="56"/>
      <c r="Q148" s="56"/>
      <c r="R148" s="56"/>
      <c r="S148" s="56"/>
      <c r="T148" s="56"/>
      <c r="U148" s="56"/>
      <c r="V148" s="56"/>
      <c r="W148" s="56"/>
      <c r="X148" s="56"/>
      <c r="Y148" s="56"/>
      <c r="Z148" s="56"/>
      <c r="AA148" s="56"/>
      <c r="AB148" s="56"/>
      <c r="AC148" s="56"/>
      <c r="AD148" s="56"/>
      <c r="AE148" s="56"/>
    </row>
    <row r="149" spans="2:31" x14ac:dyDescent="0.2">
      <c r="B149" s="50" t="str">
        <f t="shared" si="93"/>
        <v>!A3</v>
      </c>
      <c r="C149" s="1" t="str">
        <f t="shared" si="95"/>
        <v/>
      </c>
      <c r="E149" s="1" t="str">
        <f t="shared" si="94"/>
        <v/>
      </c>
      <c r="F149" s="55"/>
      <c r="G149" s="3"/>
      <c r="H149" s="3"/>
      <c r="I149" s="3"/>
      <c r="J149" s="3"/>
      <c r="K149" s="3"/>
      <c r="L149" s="56"/>
      <c r="M149" s="56"/>
      <c r="N149" s="56"/>
      <c r="O149" s="56"/>
      <c r="P149" s="56"/>
      <c r="Q149" s="56"/>
      <c r="R149" s="56"/>
      <c r="S149" s="56"/>
      <c r="T149" s="56"/>
      <c r="U149" s="56"/>
      <c r="V149" s="56"/>
      <c r="W149" s="56"/>
      <c r="X149" s="56"/>
      <c r="Y149" s="56"/>
      <c r="Z149" s="56"/>
      <c r="AA149" s="56"/>
      <c r="AB149" s="56"/>
      <c r="AC149" s="56"/>
      <c r="AD149" s="56"/>
      <c r="AE149" s="56"/>
    </row>
    <row r="150" spans="2:31" x14ac:dyDescent="0.2">
      <c r="B150" s="50" t="str">
        <f t="shared" si="93"/>
        <v>!A3</v>
      </c>
      <c r="C150" s="1" t="str">
        <f t="shared" si="95"/>
        <v/>
      </c>
      <c r="E150" s="1" t="str">
        <f t="shared" si="94"/>
        <v/>
      </c>
      <c r="F150" s="55"/>
      <c r="G150" s="3"/>
      <c r="H150" s="3"/>
      <c r="I150" s="3"/>
      <c r="J150" s="3"/>
      <c r="K150" s="3"/>
      <c r="L150" s="56"/>
      <c r="M150" s="56"/>
      <c r="N150" s="56"/>
      <c r="O150" s="56"/>
      <c r="P150" s="56"/>
      <c r="Q150" s="56"/>
      <c r="R150" s="56"/>
      <c r="S150" s="56"/>
      <c r="T150" s="56"/>
      <c r="U150" s="56"/>
      <c r="V150" s="56"/>
      <c r="W150" s="56"/>
      <c r="X150" s="56"/>
      <c r="Y150" s="56"/>
      <c r="Z150" s="56"/>
      <c r="AA150" s="56"/>
      <c r="AB150" s="56"/>
      <c r="AC150" s="56"/>
      <c r="AD150" s="56"/>
      <c r="AE150" s="56"/>
    </row>
    <row r="151" spans="2:31" x14ac:dyDescent="0.2">
      <c r="B151" s="50" t="str">
        <f t="shared" si="93"/>
        <v>!A3</v>
      </c>
      <c r="C151" s="1" t="str">
        <f t="shared" si="95"/>
        <v/>
      </c>
      <c r="E151" s="1" t="str">
        <f t="shared" si="94"/>
        <v/>
      </c>
      <c r="F151" s="55"/>
      <c r="G151" s="3"/>
      <c r="H151" s="3"/>
      <c r="I151" s="3"/>
      <c r="J151" s="3"/>
      <c r="K151" s="3"/>
      <c r="L151" s="56"/>
      <c r="M151" s="56"/>
      <c r="N151" s="56"/>
      <c r="O151" s="56"/>
      <c r="P151" s="56"/>
      <c r="Q151" s="56"/>
      <c r="R151" s="56"/>
      <c r="S151" s="56"/>
      <c r="T151" s="56"/>
      <c r="U151" s="56"/>
      <c r="V151" s="56"/>
      <c r="W151" s="56"/>
      <c r="X151" s="56"/>
      <c r="Y151" s="56"/>
      <c r="Z151" s="56"/>
      <c r="AA151" s="56"/>
      <c r="AB151" s="56"/>
      <c r="AC151" s="56"/>
      <c r="AD151" s="56"/>
      <c r="AE151" s="56"/>
    </row>
    <row r="152" spans="2:31" x14ac:dyDescent="0.2">
      <c r="B152" s="50" t="str">
        <f t="shared" si="93"/>
        <v>!A3</v>
      </c>
      <c r="C152" s="1" t="str">
        <f t="shared" si="95"/>
        <v/>
      </c>
      <c r="E152" s="1" t="str">
        <f t="shared" si="94"/>
        <v/>
      </c>
      <c r="F152" s="55"/>
      <c r="G152" s="3"/>
      <c r="H152" s="3"/>
      <c r="I152" s="3"/>
      <c r="J152" s="3"/>
      <c r="K152" s="3"/>
      <c r="L152" s="56"/>
      <c r="M152" s="56"/>
      <c r="N152" s="56"/>
      <c r="O152" s="56"/>
      <c r="P152" s="56"/>
      <c r="Q152" s="56"/>
      <c r="R152" s="56"/>
      <c r="S152" s="56"/>
      <c r="T152" s="56"/>
      <c r="U152" s="56"/>
      <c r="V152" s="56"/>
      <c r="W152" s="56"/>
      <c r="X152" s="56"/>
      <c r="Y152" s="56"/>
      <c r="Z152" s="56"/>
      <c r="AA152" s="56"/>
      <c r="AB152" s="56"/>
      <c r="AC152" s="56"/>
      <c r="AD152" s="56"/>
      <c r="AE152" s="56"/>
    </row>
    <row r="153" spans="2:31" x14ac:dyDescent="0.2">
      <c r="B153" s="50" t="str">
        <f t="shared" si="93"/>
        <v>!A3</v>
      </c>
      <c r="C153" s="1" t="str">
        <f t="shared" si="95"/>
        <v/>
      </c>
      <c r="E153" s="1" t="str">
        <f t="shared" si="94"/>
        <v/>
      </c>
      <c r="F153" s="55"/>
      <c r="G153" s="3"/>
      <c r="H153" s="3"/>
      <c r="I153" s="3"/>
      <c r="J153" s="3"/>
      <c r="K153" s="3"/>
      <c r="L153" s="56"/>
      <c r="M153" s="56"/>
      <c r="N153" s="56"/>
      <c r="O153" s="56"/>
      <c r="P153" s="56"/>
      <c r="Q153" s="56"/>
      <c r="R153" s="56"/>
      <c r="S153" s="56"/>
      <c r="T153" s="56"/>
      <c r="U153" s="56"/>
      <c r="V153" s="56"/>
      <c r="W153" s="56"/>
      <c r="X153" s="56"/>
      <c r="Y153" s="56"/>
      <c r="Z153" s="56"/>
      <c r="AA153" s="56"/>
      <c r="AB153" s="56"/>
      <c r="AC153" s="56"/>
      <c r="AD153" s="56"/>
      <c r="AE153" s="56"/>
    </row>
    <row r="154" spans="2:31" x14ac:dyDescent="0.2">
      <c r="B154" s="50" t="str">
        <f t="shared" si="93"/>
        <v>!A3</v>
      </c>
      <c r="C154" s="1" t="str">
        <f t="shared" si="95"/>
        <v/>
      </c>
      <c r="E154" s="1" t="str">
        <f t="shared" si="94"/>
        <v/>
      </c>
      <c r="F154" s="55"/>
      <c r="G154" s="3"/>
      <c r="H154" s="3"/>
      <c r="I154" s="3"/>
      <c r="J154" s="3"/>
      <c r="K154" s="3"/>
      <c r="L154" s="56"/>
      <c r="M154" s="56"/>
      <c r="N154" s="56"/>
      <c r="O154" s="56"/>
      <c r="P154" s="56"/>
      <c r="Q154" s="56"/>
      <c r="R154" s="56"/>
      <c r="S154" s="56"/>
      <c r="T154" s="56"/>
      <c r="U154" s="56"/>
      <c r="V154" s="56"/>
      <c r="W154" s="56"/>
      <c r="X154" s="56"/>
      <c r="Y154" s="56"/>
      <c r="Z154" s="56"/>
      <c r="AA154" s="56"/>
      <c r="AB154" s="56"/>
      <c r="AC154" s="56"/>
      <c r="AD154" s="56"/>
      <c r="AE154" s="56"/>
    </row>
    <row r="155" spans="2:31" x14ac:dyDescent="0.2">
      <c r="B155" s="50" t="str">
        <f t="shared" si="93"/>
        <v>!A3</v>
      </c>
      <c r="C155" s="1" t="str">
        <f t="shared" si="95"/>
        <v/>
      </c>
      <c r="E155" s="1" t="str">
        <f t="shared" si="94"/>
        <v/>
      </c>
      <c r="F155" s="55"/>
      <c r="G155" s="3"/>
      <c r="H155" s="3"/>
      <c r="I155" s="3"/>
      <c r="J155" s="3"/>
      <c r="K155" s="3"/>
      <c r="L155" s="56"/>
      <c r="M155" s="56"/>
      <c r="N155" s="56"/>
      <c r="O155" s="56"/>
      <c r="P155" s="56"/>
      <c r="Q155" s="56"/>
      <c r="R155" s="56"/>
      <c r="S155" s="56"/>
      <c r="T155" s="56"/>
      <c r="U155" s="56"/>
      <c r="V155" s="56"/>
      <c r="W155" s="56"/>
      <c r="X155" s="56"/>
      <c r="Y155" s="56"/>
      <c r="Z155" s="56"/>
      <c r="AA155" s="56"/>
      <c r="AB155" s="56"/>
      <c r="AC155" s="56"/>
      <c r="AD155" s="56"/>
      <c r="AE155" s="56"/>
    </row>
    <row r="156" spans="2:31" x14ac:dyDescent="0.2">
      <c r="B156" s="50" t="str">
        <f t="shared" si="93"/>
        <v>!A3</v>
      </c>
      <c r="C156" s="1" t="str">
        <f t="shared" si="95"/>
        <v/>
      </c>
      <c r="E156" s="1" t="str">
        <f t="shared" si="94"/>
        <v/>
      </c>
      <c r="F156" s="55"/>
      <c r="G156" s="3"/>
      <c r="H156" s="3"/>
      <c r="I156" s="3"/>
      <c r="J156" s="3"/>
      <c r="K156" s="3"/>
      <c r="L156" s="56"/>
      <c r="M156" s="56"/>
      <c r="N156" s="56"/>
      <c r="O156" s="56"/>
      <c r="P156" s="56"/>
      <c r="Q156" s="56"/>
      <c r="R156" s="56"/>
      <c r="S156" s="56"/>
      <c r="T156" s="56"/>
      <c r="U156" s="56"/>
      <c r="V156" s="56"/>
      <c r="W156" s="56"/>
      <c r="X156" s="56"/>
      <c r="Y156" s="56"/>
      <c r="Z156" s="56"/>
      <c r="AA156" s="56"/>
      <c r="AB156" s="56"/>
      <c r="AC156" s="56"/>
      <c r="AD156" s="56"/>
      <c r="AE156" s="56"/>
    </row>
    <row r="157" spans="2:31" x14ac:dyDescent="0.2">
      <c r="B157" s="50" t="str">
        <f t="shared" si="93"/>
        <v>!A3</v>
      </c>
      <c r="C157" s="1" t="str">
        <f t="shared" si="95"/>
        <v/>
      </c>
      <c r="E157" s="1" t="str">
        <f t="shared" si="94"/>
        <v/>
      </c>
      <c r="F157" s="55"/>
      <c r="G157" s="3"/>
      <c r="H157" s="3"/>
      <c r="I157" s="3"/>
      <c r="J157" s="3"/>
      <c r="K157" s="3"/>
      <c r="L157" s="56"/>
      <c r="M157" s="56"/>
      <c r="N157" s="56"/>
      <c r="O157" s="56"/>
      <c r="P157" s="56"/>
      <c r="Q157" s="56"/>
      <c r="R157" s="56"/>
      <c r="S157" s="56"/>
      <c r="T157" s="56"/>
      <c r="U157" s="56"/>
      <c r="V157" s="56"/>
      <c r="W157" s="56"/>
      <c r="X157" s="56"/>
      <c r="Y157" s="56"/>
      <c r="Z157" s="56"/>
      <c r="AA157" s="56"/>
      <c r="AB157" s="56"/>
      <c r="AC157" s="56"/>
      <c r="AD157" s="56"/>
      <c r="AE157" s="56"/>
    </row>
    <row r="158" spans="2:31" x14ac:dyDescent="0.2">
      <c r="B158" s="50" t="str">
        <f t="shared" si="93"/>
        <v>!A3</v>
      </c>
      <c r="C158" s="1" t="str">
        <f t="shared" si="95"/>
        <v/>
      </c>
      <c r="E158" s="1" t="str">
        <f t="shared" si="94"/>
        <v/>
      </c>
      <c r="F158" s="55"/>
      <c r="G158" s="3"/>
      <c r="H158" s="3"/>
      <c r="I158" s="3"/>
      <c r="J158" s="3"/>
      <c r="K158" s="3"/>
      <c r="L158" s="56"/>
      <c r="M158" s="56"/>
      <c r="N158" s="56"/>
      <c r="O158" s="56"/>
      <c r="P158" s="56"/>
      <c r="Q158" s="56"/>
      <c r="R158" s="56"/>
      <c r="S158" s="56"/>
      <c r="T158" s="56"/>
      <c r="U158" s="56"/>
      <c r="V158" s="56"/>
      <c r="W158" s="56"/>
      <c r="X158" s="56"/>
      <c r="Y158" s="56"/>
      <c r="Z158" s="56"/>
      <c r="AA158" s="56"/>
      <c r="AB158" s="56"/>
      <c r="AC158" s="56"/>
      <c r="AD158" s="56"/>
      <c r="AE158" s="56"/>
    </row>
    <row r="159" spans="2:31" x14ac:dyDescent="0.2">
      <c r="B159" s="50" t="str">
        <f t="shared" si="93"/>
        <v>!A3</v>
      </c>
      <c r="C159" s="1" t="str">
        <f t="shared" si="95"/>
        <v/>
      </c>
      <c r="E159" s="1" t="str">
        <f t="shared" si="94"/>
        <v/>
      </c>
      <c r="F159" s="55"/>
      <c r="G159" s="3"/>
      <c r="H159" s="3"/>
      <c r="I159" s="3"/>
      <c r="J159" s="3"/>
      <c r="K159" s="3"/>
      <c r="L159" s="56"/>
      <c r="M159" s="56"/>
      <c r="N159" s="56"/>
      <c r="O159" s="56"/>
      <c r="P159" s="56"/>
      <c r="Q159" s="56"/>
      <c r="R159" s="56"/>
      <c r="S159" s="56"/>
      <c r="T159" s="56"/>
      <c r="U159" s="56"/>
      <c r="V159" s="56"/>
      <c r="W159" s="56"/>
      <c r="X159" s="56"/>
      <c r="Y159" s="56"/>
      <c r="Z159" s="56"/>
      <c r="AA159" s="56"/>
      <c r="AB159" s="56"/>
      <c r="AC159" s="56"/>
      <c r="AD159" s="56"/>
      <c r="AE159" s="56"/>
    </row>
    <row r="160" spans="2:31" x14ac:dyDescent="0.2">
      <c r="B160" s="50" t="str">
        <f t="shared" si="93"/>
        <v>!A3</v>
      </c>
      <c r="C160" s="1" t="str">
        <f t="shared" si="95"/>
        <v/>
      </c>
      <c r="E160" s="1" t="str">
        <f t="shared" si="94"/>
        <v/>
      </c>
      <c r="F160" s="55"/>
      <c r="G160" s="3"/>
      <c r="H160" s="3"/>
      <c r="I160" s="3"/>
      <c r="J160" s="3"/>
      <c r="K160" s="3"/>
      <c r="L160" s="56"/>
      <c r="M160" s="56"/>
      <c r="N160" s="56"/>
      <c r="O160" s="56"/>
      <c r="P160" s="56"/>
      <c r="Q160" s="56"/>
      <c r="R160" s="56"/>
      <c r="S160" s="56"/>
      <c r="T160" s="56"/>
      <c r="U160" s="56"/>
      <c r="V160" s="56"/>
      <c r="W160" s="56"/>
      <c r="X160" s="56"/>
      <c r="Y160" s="56"/>
      <c r="Z160" s="56"/>
      <c r="AA160" s="56"/>
      <c r="AB160" s="56"/>
      <c r="AC160" s="56"/>
      <c r="AD160" s="56"/>
      <c r="AE160" s="56"/>
    </row>
    <row r="161" spans="2:31" x14ac:dyDescent="0.2">
      <c r="B161" s="50" t="str">
        <f t="shared" si="93"/>
        <v>!A3</v>
      </c>
      <c r="C161" s="1" t="str">
        <f t="shared" si="95"/>
        <v/>
      </c>
      <c r="E161" s="1" t="str">
        <f t="shared" si="94"/>
        <v/>
      </c>
      <c r="F161" s="55"/>
      <c r="G161" s="3"/>
      <c r="H161" s="3"/>
      <c r="I161" s="3"/>
      <c r="J161" s="3"/>
      <c r="K161" s="3"/>
      <c r="L161" s="56"/>
      <c r="M161" s="56"/>
      <c r="N161" s="56"/>
      <c r="O161" s="56"/>
      <c r="P161" s="56"/>
      <c r="Q161" s="56"/>
      <c r="R161" s="56"/>
      <c r="S161" s="56"/>
      <c r="T161" s="56"/>
      <c r="U161" s="56"/>
      <c r="V161" s="56"/>
      <c r="W161" s="56"/>
      <c r="X161" s="56"/>
      <c r="Y161" s="56"/>
      <c r="Z161" s="56"/>
      <c r="AA161" s="56"/>
      <c r="AB161" s="56"/>
      <c r="AC161" s="56"/>
      <c r="AD161" s="56"/>
      <c r="AE161" s="56"/>
    </row>
    <row r="162" spans="2:31" x14ac:dyDescent="0.2">
      <c r="B162" s="50" t="str">
        <f t="shared" si="93"/>
        <v>!A3</v>
      </c>
      <c r="C162" s="1" t="str">
        <f t="shared" si="95"/>
        <v/>
      </c>
      <c r="E162" s="1" t="str">
        <f t="shared" si="94"/>
        <v/>
      </c>
      <c r="F162" s="55"/>
      <c r="G162" s="3"/>
      <c r="H162" s="3"/>
      <c r="I162" s="3"/>
      <c r="J162" s="3"/>
      <c r="K162" s="3"/>
      <c r="L162" s="56"/>
      <c r="M162" s="56"/>
      <c r="N162" s="56"/>
      <c r="O162" s="56"/>
      <c r="P162" s="56"/>
      <c r="Q162" s="56"/>
      <c r="R162" s="56"/>
      <c r="S162" s="56"/>
      <c r="T162" s="56"/>
      <c r="U162" s="56"/>
      <c r="V162" s="56"/>
      <c r="W162" s="56"/>
      <c r="X162" s="56"/>
      <c r="Y162" s="56"/>
      <c r="Z162" s="56"/>
      <c r="AA162" s="56"/>
      <c r="AB162" s="56"/>
      <c r="AC162" s="56"/>
      <c r="AD162" s="56"/>
      <c r="AE162" s="56"/>
    </row>
    <row r="163" spans="2:31" x14ac:dyDescent="0.2">
      <c r="B163" s="50" t="str">
        <f t="shared" si="93"/>
        <v>!A3</v>
      </c>
      <c r="C163" s="1" t="str">
        <f t="shared" si="95"/>
        <v/>
      </c>
      <c r="E163" s="1" t="str">
        <f t="shared" si="94"/>
        <v/>
      </c>
      <c r="F163" s="55"/>
      <c r="G163" s="3"/>
      <c r="H163" s="3"/>
      <c r="I163" s="3"/>
      <c r="J163" s="3"/>
      <c r="K163" s="3"/>
      <c r="L163" s="56"/>
      <c r="M163" s="56"/>
      <c r="N163" s="56"/>
      <c r="O163" s="56"/>
      <c r="P163" s="56"/>
      <c r="Q163" s="56"/>
      <c r="R163" s="56"/>
      <c r="S163" s="56"/>
      <c r="T163" s="56"/>
      <c r="U163" s="56"/>
      <c r="V163" s="56"/>
      <c r="W163" s="56"/>
      <c r="X163" s="56"/>
      <c r="Y163" s="56"/>
      <c r="Z163" s="56"/>
      <c r="AA163" s="56"/>
      <c r="AB163" s="56"/>
      <c r="AC163" s="56"/>
      <c r="AD163" s="56"/>
      <c r="AE163" s="56"/>
    </row>
    <row r="164" spans="2:31" x14ac:dyDescent="0.2">
      <c r="B164" s="50" t="str">
        <f t="shared" si="93"/>
        <v>!A3</v>
      </c>
      <c r="C164" s="1" t="str">
        <f t="shared" si="95"/>
        <v/>
      </c>
      <c r="E164" s="1" t="str">
        <f t="shared" si="94"/>
        <v/>
      </c>
      <c r="F164" s="55"/>
      <c r="G164" s="3"/>
      <c r="H164" s="3"/>
      <c r="I164" s="3"/>
      <c r="J164" s="3"/>
      <c r="K164" s="3"/>
      <c r="L164" s="56"/>
      <c r="M164" s="56"/>
      <c r="N164" s="56"/>
      <c r="O164" s="56"/>
      <c r="P164" s="56"/>
      <c r="Q164" s="56"/>
      <c r="R164" s="56"/>
      <c r="S164" s="56"/>
      <c r="T164" s="56"/>
      <c r="U164" s="56"/>
      <c r="V164" s="56"/>
      <c r="W164" s="56"/>
      <c r="X164" s="56"/>
      <c r="Y164" s="56"/>
      <c r="Z164" s="56"/>
      <c r="AA164" s="56"/>
      <c r="AB164" s="56"/>
      <c r="AC164" s="56"/>
      <c r="AD164" s="56"/>
      <c r="AE164" s="56"/>
    </row>
    <row r="165" spans="2:31" x14ac:dyDescent="0.2">
      <c r="B165" s="50" t="str">
        <f t="shared" si="93"/>
        <v>!A3</v>
      </c>
      <c r="C165" s="1" t="str">
        <f t="shared" si="95"/>
        <v/>
      </c>
      <c r="E165" s="1" t="str">
        <f t="shared" si="94"/>
        <v/>
      </c>
      <c r="F165" s="55"/>
      <c r="G165" s="3"/>
      <c r="H165" s="3"/>
      <c r="I165" s="3"/>
      <c r="J165" s="3"/>
      <c r="K165" s="3"/>
      <c r="L165" s="56"/>
      <c r="M165" s="56"/>
      <c r="N165" s="56"/>
      <c r="O165" s="56"/>
      <c r="P165" s="56"/>
      <c r="Q165" s="56"/>
      <c r="R165" s="56"/>
      <c r="S165" s="56"/>
      <c r="T165" s="56"/>
      <c r="U165" s="56"/>
      <c r="V165" s="56"/>
      <c r="W165" s="56"/>
      <c r="X165" s="56"/>
      <c r="Y165" s="56"/>
      <c r="Z165" s="56"/>
      <c r="AA165" s="56"/>
      <c r="AB165" s="56"/>
      <c r="AC165" s="56"/>
      <c r="AD165" s="56"/>
      <c r="AE165" s="56"/>
    </row>
    <row r="166" spans="2:31" x14ac:dyDescent="0.2">
      <c r="B166" s="50" t="str">
        <f t="shared" si="93"/>
        <v>!A3</v>
      </c>
      <c r="C166" s="1" t="str">
        <f t="shared" si="95"/>
        <v/>
      </c>
      <c r="E166" s="1" t="str">
        <f t="shared" si="94"/>
        <v/>
      </c>
      <c r="F166" s="55"/>
      <c r="G166" s="3"/>
      <c r="H166" s="3"/>
      <c r="I166" s="3"/>
      <c r="J166" s="3"/>
      <c r="K166" s="3"/>
      <c r="L166" s="56"/>
      <c r="M166" s="56"/>
      <c r="N166" s="56"/>
      <c r="O166" s="56"/>
      <c r="P166" s="56"/>
      <c r="Q166" s="56"/>
      <c r="R166" s="56"/>
      <c r="S166" s="56"/>
      <c r="T166" s="56"/>
      <c r="U166" s="56"/>
      <c r="V166" s="56"/>
      <c r="W166" s="56"/>
      <c r="X166" s="56"/>
      <c r="Y166" s="56"/>
      <c r="Z166" s="56"/>
      <c r="AA166" s="56"/>
      <c r="AB166" s="56"/>
      <c r="AC166" s="56"/>
      <c r="AD166" s="56"/>
      <c r="AE166" s="56"/>
    </row>
    <row r="167" spans="2:31" x14ac:dyDescent="0.2">
      <c r="B167" s="50" t="str">
        <f t="shared" si="93"/>
        <v>!A3</v>
      </c>
      <c r="C167" s="1" t="str">
        <f t="shared" si="95"/>
        <v/>
      </c>
      <c r="E167" s="1" t="str">
        <f t="shared" si="94"/>
        <v/>
      </c>
      <c r="F167" s="55"/>
      <c r="G167" s="3"/>
      <c r="H167" s="3"/>
      <c r="I167" s="3"/>
      <c r="J167" s="3"/>
      <c r="K167" s="3"/>
      <c r="L167" s="56"/>
      <c r="M167" s="56"/>
      <c r="N167" s="56"/>
      <c r="O167" s="56"/>
      <c r="P167" s="56"/>
      <c r="Q167" s="56"/>
      <c r="R167" s="56"/>
      <c r="S167" s="56"/>
      <c r="T167" s="56"/>
      <c r="U167" s="56"/>
      <c r="V167" s="56"/>
      <c r="W167" s="56"/>
      <c r="X167" s="56"/>
      <c r="Y167" s="56"/>
      <c r="Z167" s="56"/>
      <c r="AA167" s="56"/>
      <c r="AB167" s="56"/>
      <c r="AC167" s="56"/>
      <c r="AD167" s="56"/>
      <c r="AE167" s="56"/>
    </row>
    <row r="168" spans="2:31" x14ac:dyDescent="0.2">
      <c r="B168" s="50" t="str">
        <f t="shared" si="93"/>
        <v>!A3</v>
      </c>
      <c r="C168" s="1" t="str">
        <f t="shared" si="95"/>
        <v/>
      </c>
      <c r="E168" s="1" t="str">
        <f t="shared" si="94"/>
        <v/>
      </c>
      <c r="F168" s="55"/>
      <c r="G168" s="3"/>
      <c r="H168" s="3"/>
      <c r="I168" s="3"/>
      <c r="J168" s="3"/>
      <c r="K168" s="3"/>
      <c r="L168" s="56"/>
      <c r="M168" s="56"/>
      <c r="N168" s="56"/>
      <c r="O168" s="56"/>
      <c r="P168" s="56"/>
      <c r="Q168" s="56"/>
      <c r="R168" s="56"/>
      <c r="S168" s="56"/>
      <c r="T168" s="56"/>
      <c r="U168" s="56"/>
      <c r="V168" s="56"/>
      <c r="W168" s="56"/>
      <c r="X168" s="56"/>
      <c r="Y168" s="56"/>
      <c r="Z168" s="56"/>
      <c r="AA168" s="56"/>
      <c r="AB168" s="56"/>
      <c r="AC168" s="56"/>
      <c r="AD168" s="56"/>
      <c r="AE168" s="56"/>
    </row>
    <row r="169" spans="2:31" x14ac:dyDescent="0.2">
      <c r="B169" s="50" t="str">
        <f t="shared" si="93"/>
        <v>!A3</v>
      </c>
      <c r="C169" s="1" t="str">
        <f t="shared" si="95"/>
        <v/>
      </c>
      <c r="E169" s="1" t="str">
        <f t="shared" si="94"/>
        <v/>
      </c>
      <c r="F169" s="55"/>
      <c r="G169" s="3"/>
      <c r="H169" s="3"/>
      <c r="I169" s="3"/>
      <c r="J169" s="3"/>
      <c r="K169" s="3"/>
      <c r="L169" s="56"/>
      <c r="M169" s="56"/>
      <c r="N169" s="56"/>
      <c r="O169" s="56"/>
      <c r="P169" s="56"/>
      <c r="Q169" s="56"/>
      <c r="R169" s="56"/>
      <c r="S169" s="56"/>
      <c r="T169" s="56"/>
      <c r="U169" s="56"/>
      <c r="V169" s="56"/>
      <c r="W169" s="56"/>
      <c r="X169" s="56"/>
      <c r="Y169" s="56"/>
      <c r="Z169" s="56"/>
      <c r="AA169" s="56"/>
      <c r="AB169" s="56"/>
      <c r="AC169" s="56"/>
      <c r="AD169" s="56"/>
      <c r="AE169" s="56"/>
    </row>
    <row r="170" spans="2:31" x14ac:dyDescent="0.2">
      <c r="B170" s="50" t="str">
        <f t="shared" si="93"/>
        <v>!A3</v>
      </c>
      <c r="C170" s="1" t="str">
        <f t="shared" si="95"/>
        <v/>
      </c>
      <c r="E170" s="1" t="str">
        <f t="shared" si="94"/>
        <v/>
      </c>
      <c r="F170" s="55"/>
      <c r="G170" s="3"/>
      <c r="H170" s="3"/>
      <c r="I170" s="3"/>
      <c r="J170" s="3"/>
      <c r="K170" s="3"/>
      <c r="L170" s="56"/>
      <c r="M170" s="56"/>
      <c r="N170" s="56"/>
      <c r="O170" s="56"/>
      <c r="P170" s="56"/>
      <c r="Q170" s="56"/>
      <c r="R170" s="56"/>
      <c r="S170" s="56"/>
      <c r="T170" s="56"/>
      <c r="U170" s="56"/>
      <c r="V170" s="56"/>
      <c r="W170" s="56"/>
      <c r="X170" s="56"/>
      <c r="Y170" s="56"/>
      <c r="Z170" s="56"/>
      <c r="AA170" s="56"/>
      <c r="AB170" s="56"/>
      <c r="AC170" s="56"/>
      <c r="AD170" s="56"/>
      <c r="AE170" s="56"/>
    </row>
    <row r="171" spans="2:31" x14ac:dyDescent="0.2">
      <c r="B171" s="50" t="str">
        <f t="shared" si="93"/>
        <v>!A3</v>
      </c>
      <c r="C171" s="1" t="str">
        <f t="shared" si="95"/>
        <v/>
      </c>
      <c r="E171" s="1" t="str">
        <f t="shared" si="94"/>
        <v/>
      </c>
      <c r="F171" s="55"/>
      <c r="G171" s="3"/>
      <c r="H171" s="3"/>
      <c r="I171" s="3"/>
      <c r="J171" s="3"/>
      <c r="K171" s="3"/>
      <c r="L171" s="56"/>
      <c r="M171" s="56"/>
      <c r="N171" s="56"/>
      <c r="O171" s="56"/>
      <c r="P171" s="56"/>
      <c r="Q171" s="56"/>
      <c r="R171" s="56"/>
      <c r="S171" s="56"/>
      <c r="T171" s="56"/>
      <c r="U171" s="56"/>
      <c r="V171" s="56"/>
      <c r="W171" s="56"/>
      <c r="X171" s="56"/>
      <c r="Y171" s="56"/>
      <c r="Z171" s="56"/>
      <c r="AA171" s="56"/>
      <c r="AB171" s="56"/>
      <c r="AC171" s="56"/>
      <c r="AD171" s="56"/>
      <c r="AE171" s="56"/>
    </row>
    <row r="172" spans="2:31" x14ac:dyDescent="0.2">
      <c r="B172" s="50" t="str">
        <f t="shared" si="93"/>
        <v>!A3</v>
      </c>
      <c r="C172" s="1" t="str">
        <f t="shared" si="95"/>
        <v/>
      </c>
      <c r="E172" s="1" t="str">
        <f t="shared" si="94"/>
        <v/>
      </c>
      <c r="F172" s="55"/>
      <c r="G172" s="3"/>
      <c r="H172" s="3"/>
      <c r="I172" s="3"/>
      <c r="J172" s="3"/>
      <c r="K172" s="3"/>
      <c r="L172" s="56"/>
      <c r="M172" s="56"/>
      <c r="N172" s="56"/>
      <c r="O172" s="56"/>
      <c r="P172" s="56"/>
      <c r="Q172" s="56"/>
      <c r="R172" s="56"/>
      <c r="S172" s="56"/>
      <c r="T172" s="56"/>
      <c r="U172" s="56"/>
      <c r="V172" s="56"/>
      <c r="W172" s="56"/>
      <c r="X172" s="56"/>
      <c r="Y172" s="56"/>
      <c r="Z172" s="56"/>
      <c r="AA172" s="56"/>
      <c r="AB172" s="56"/>
      <c r="AC172" s="56"/>
      <c r="AD172" s="56"/>
      <c r="AE172" s="56"/>
    </row>
    <row r="173" spans="2:31" x14ac:dyDescent="0.2">
      <c r="B173" s="50" t="str">
        <f t="shared" si="93"/>
        <v>!A3</v>
      </c>
      <c r="C173" s="1" t="str">
        <f t="shared" si="95"/>
        <v/>
      </c>
      <c r="E173" s="1" t="str">
        <f t="shared" si="94"/>
        <v/>
      </c>
      <c r="F173" s="55"/>
      <c r="G173" s="3"/>
      <c r="H173" s="3"/>
      <c r="I173" s="3"/>
      <c r="J173" s="3"/>
      <c r="K173" s="3"/>
      <c r="L173" s="56"/>
      <c r="M173" s="56"/>
      <c r="N173" s="56"/>
      <c r="O173" s="56"/>
      <c r="P173" s="56"/>
      <c r="Q173" s="56"/>
      <c r="R173" s="56"/>
      <c r="S173" s="56"/>
      <c r="T173" s="56"/>
      <c r="U173" s="56"/>
      <c r="V173" s="56"/>
      <c r="W173" s="56"/>
      <c r="X173" s="56"/>
      <c r="Y173" s="56"/>
      <c r="Z173" s="56"/>
      <c r="AA173" s="56"/>
      <c r="AB173" s="56"/>
      <c r="AC173" s="56"/>
      <c r="AD173" s="56"/>
      <c r="AE173" s="56"/>
    </row>
    <row r="174" spans="2:31" x14ac:dyDescent="0.2">
      <c r="B174" s="50" t="str">
        <f t="shared" si="93"/>
        <v>!A3</v>
      </c>
      <c r="C174" s="1" t="str">
        <f t="shared" si="95"/>
        <v/>
      </c>
      <c r="E174" s="1" t="str">
        <f t="shared" si="94"/>
        <v/>
      </c>
      <c r="F174" s="55"/>
      <c r="G174" s="3"/>
      <c r="H174" s="3"/>
      <c r="I174" s="3"/>
      <c r="J174" s="3"/>
      <c r="K174" s="3"/>
      <c r="L174" s="56"/>
      <c r="M174" s="56"/>
      <c r="N174" s="56"/>
      <c r="O174" s="56"/>
      <c r="P174" s="56"/>
      <c r="Q174" s="56"/>
      <c r="R174" s="56"/>
      <c r="S174" s="56"/>
      <c r="T174" s="56"/>
      <c r="U174" s="56"/>
      <c r="V174" s="56"/>
      <c r="W174" s="56"/>
      <c r="X174" s="56"/>
      <c r="Y174" s="56"/>
      <c r="Z174" s="56"/>
      <c r="AA174" s="56"/>
      <c r="AB174" s="56"/>
      <c r="AC174" s="56"/>
      <c r="AD174" s="56"/>
      <c r="AE174" s="56"/>
    </row>
    <row r="175" spans="2:31" x14ac:dyDescent="0.2">
      <c r="B175" s="50" t="str">
        <f t="shared" si="93"/>
        <v>!A3</v>
      </c>
      <c r="C175" s="1" t="str">
        <f t="shared" si="95"/>
        <v/>
      </c>
      <c r="E175" s="1" t="str">
        <f t="shared" si="94"/>
        <v/>
      </c>
      <c r="F175" s="55"/>
      <c r="G175" s="3"/>
      <c r="H175" s="3"/>
      <c r="I175" s="3"/>
      <c r="J175" s="3"/>
      <c r="K175" s="3"/>
      <c r="L175" s="56"/>
      <c r="M175" s="56"/>
      <c r="N175" s="56"/>
      <c r="O175" s="56"/>
      <c r="P175" s="56"/>
      <c r="Q175" s="56"/>
      <c r="R175" s="56"/>
      <c r="S175" s="56"/>
      <c r="T175" s="56"/>
      <c r="U175" s="56"/>
      <c r="V175" s="56"/>
      <c r="W175" s="56"/>
      <c r="X175" s="56"/>
      <c r="Y175" s="56"/>
      <c r="Z175" s="56"/>
      <c r="AA175" s="56"/>
      <c r="AB175" s="56"/>
      <c r="AC175" s="56"/>
      <c r="AD175" s="56"/>
      <c r="AE175" s="56"/>
    </row>
    <row r="176" spans="2:31" x14ac:dyDescent="0.2">
      <c r="B176" s="50" t="str">
        <f t="shared" si="93"/>
        <v>!A3</v>
      </c>
      <c r="C176" s="1" t="str">
        <f t="shared" si="95"/>
        <v/>
      </c>
      <c r="E176" s="1" t="str">
        <f t="shared" si="94"/>
        <v/>
      </c>
      <c r="F176" s="55"/>
      <c r="G176" s="3"/>
      <c r="H176" s="3"/>
      <c r="I176" s="3"/>
      <c r="J176" s="3"/>
      <c r="K176" s="3"/>
      <c r="L176" s="56"/>
      <c r="M176" s="56"/>
      <c r="N176" s="56"/>
      <c r="O176" s="56"/>
      <c r="P176" s="56"/>
      <c r="Q176" s="56"/>
      <c r="R176" s="56"/>
      <c r="S176" s="56"/>
      <c r="T176" s="56"/>
      <c r="U176" s="56"/>
      <c r="V176" s="56"/>
      <c r="W176" s="56"/>
      <c r="X176" s="56"/>
      <c r="Y176" s="56"/>
      <c r="Z176" s="56"/>
      <c r="AA176" s="56"/>
      <c r="AB176" s="56"/>
      <c r="AC176" s="56"/>
      <c r="AD176" s="56"/>
      <c r="AE176" s="56"/>
    </row>
    <row r="177" spans="2:31" x14ac:dyDescent="0.2">
      <c r="B177" s="50" t="str">
        <f t="shared" si="93"/>
        <v>!A3</v>
      </c>
      <c r="C177" s="1" t="str">
        <f t="shared" si="95"/>
        <v/>
      </c>
      <c r="E177" s="1" t="str">
        <f t="shared" si="94"/>
        <v/>
      </c>
      <c r="F177" s="55"/>
      <c r="G177" s="3"/>
      <c r="H177" s="3"/>
      <c r="I177" s="3"/>
      <c r="J177" s="3"/>
      <c r="K177" s="3"/>
      <c r="L177" s="56"/>
      <c r="M177" s="56"/>
      <c r="N177" s="56"/>
      <c r="O177" s="56"/>
      <c r="P177" s="56"/>
      <c r="Q177" s="56"/>
      <c r="R177" s="56"/>
      <c r="S177" s="56"/>
      <c r="T177" s="56"/>
      <c r="U177" s="56"/>
      <c r="V177" s="56"/>
      <c r="W177" s="56"/>
      <c r="X177" s="56"/>
      <c r="Y177" s="56"/>
      <c r="Z177" s="56"/>
      <c r="AA177" s="56"/>
      <c r="AB177" s="56"/>
      <c r="AC177" s="56"/>
      <c r="AD177" s="56"/>
      <c r="AE177" s="56"/>
    </row>
    <row r="178" spans="2:31" x14ac:dyDescent="0.2">
      <c r="B178" s="50" t="str">
        <f t="shared" si="93"/>
        <v>!A3</v>
      </c>
      <c r="C178" s="1" t="str">
        <f t="shared" si="95"/>
        <v/>
      </c>
      <c r="E178" s="1" t="str">
        <f t="shared" si="94"/>
        <v/>
      </c>
      <c r="F178" s="55"/>
      <c r="G178" s="3"/>
      <c r="H178" s="3"/>
      <c r="I178" s="3"/>
      <c r="J178" s="3"/>
      <c r="K178" s="3"/>
      <c r="L178" s="56"/>
      <c r="M178" s="56"/>
      <c r="N178" s="56"/>
      <c r="O178" s="56"/>
      <c r="P178" s="56"/>
      <c r="Q178" s="56"/>
      <c r="R178" s="56"/>
      <c r="S178" s="56"/>
      <c r="T178" s="56"/>
      <c r="U178" s="56"/>
      <c r="V178" s="56"/>
      <c r="W178" s="56"/>
      <c r="X178" s="56"/>
      <c r="Y178" s="56"/>
      <c r="Z178" s="56"/>
      <c r="AA178" s="56"/>
      <c r="AB178" s="56"/>
      <c r="AC178" s="56"/>
      <c r="AD178" s="56"/>
      <c r="AE178" s="56"/>
    </row>
    <row r="179" spans="2:31" x14ac:dyDescent="0.2">
      <c r="B179" s="50" t="str">
        <f t="shared" si="93"/>
        <v>!A3</v>
      </c>
      <c r="C179" s="1" t="str">
        <f t="shared" si="95"/>
        <v/>
      </c>
      <c r="E179" s="1" t="str">
        <f t="shared" si="94"/>
        <v/>
      </c>
      <c r="F179" s="55"/>
      <c r="G179" s="3"/>
      <c r="H179" s="3"/>
      <c r="I179" s="3"/>
      <c r="J179" s="3"/>
      <c r="K179" s="3"/>
      <c r="L179" s="56"/>
      <c r="M179" s="56"/>
      <c r="N179" s="56"/>
      <c r="O179" s="56"/>
      <c r="P179" s="56"/>
      <c r="Q179" s="56"/>
      <c r="R179" s="56"/>
      <c r="S179" s="56"/>
      <c r="T179" s="56"/>
      <c r="U179" s="56"/>
      <c r="V179" s="56"/>
      <c r="W179" s="56"/>
      <c r="X179" s="56"/>
      <c r="Y179" s="56"/>
      <c r="Z179" s="56"/>
      <c r="AA179" s="56"/>
      <c r="AB179" s="56"/>
      <c r="AC179" s="56"/>
      <c r="AD179" s="56"/>
      <c r="AE179" s="56"/>
    </row>
    <row r="180" spans="2:31" x14ac:dyDescent="0.2">
      <c r="B180" s="50" t="str">
        <f t="shared" si="93"/>
        <v>!A3</v>
      </c>
      <c r="C180" s="1" t="str">
        <f t="shared" si="95"/>
        <v/>
      </c>
      <c r="E180" s="1" t="str">
        <f t="shared" si="94"/>
        <v/>
      </c>
      <c r="F180" s="55"/>
      <c r="G180" s="3"/>
      <c r="H180" s="3"/>
      <c r="I180" s="3"/>
      <c r="J180" s="3"/>
      <c r="K180" s="3"/>
      <c r="L180" s="56"/>
      <c r="M180" s="56"/>
      <c r="N180" s="56"/>
      <c r="O180" s="56"/>
      <c r="P180" s="56"/>
      <c r="Q180" s="56"/>
      <c r="R180" s="56"/>
      <c r="S180" s="56"/>
      <c r="T180" s="56"/>
      <c r="U180" s="56"/>
      <c r="V180" s="56"/>
      <c r="W180" s="56"/>
      <c r="X180" s="56"/>
      <c r="Y180" s="56"/>
      <c r="Z180" s="56"/>
      <c r="AA180" s="56"/>
      <c r="AB180" s="56"/>
      <c r="AC180" s="56"/>
      <c r="AD180" s="56"/>
      <c r="AE180" s="56"/>
    </row>
    <row r="181" spans="2:31" x14ac:dyDescent="0.2">
      <c r="B181" s="50" t="str">
        <f t="shared" si="93"/>
        <v>!A3</v>
      </c>
      <c r="C181" s="1" t="str">
        <f t="shared" si="95"/>
        <v/>
      </c>
      <c r="E181" s="1" t="str">
        <f t="shared" si="94"/>
        <v/>
      </c>
      <c r="F181" s="55"/>
      <c r="G181" s="3"/>
      <c r="H181" s="3"/>
      <c r="I181" s="3"/>
      <c r="J181" s="3"/>
      <c r="K181" s="3"/>
      <c r="L181" s="56"/>
      <c r="M181" s="56"/>
      <c r="N181" s="56"/>
      <c r="O181" s="56"/>
      <c r="P181" s="56"/>
      <c r="Q181" s="56"/>
      <c r="R181" s="56"/>
      <c r="S181" s="56"/>
      <c r="T181" s="56"/>
      <c r="U181" s="56"/>
      <c r="V181" s="56"/>
      <c r="W181" s="56"/>
      <c r="X181" s="56"/>
      <c r="Y181" s="56"/>
      <c r="Z181" s="56"/>
      <c r="AA181" s="56"/>
      <c r="AB181" s="56"/>
      <c r="AC181" s="56"/>
      <c r="AD181" s="56"/>
      <c r="AE181" s="56"/>
    </row>
    <row r="182" spans="2:31" x14ac:dyDescent="0.2">
      <c r="B182" s="50" t="str">
        <f t="shared" si="93"/>
        <v>!A3</v>
      </c>
      <c r="C182" s="1" t="str">
        <f t="shared" si="95"/>
        <v/>
      </c>
      <c r="E182" s="1" t="str">
        <f t="shared" si="94"/>
        <v/>
      </c>
      <c r="F182" s="55"/>
      <c r="G182" s="3"/>
      <c r="H182" s="3"/>
      <c r="I182" s="3"/>
      <c r="J182" s="3"/>
      <c r="K182" s="3"/>
      <c r="L182" s="56"/>
      <c r="M182" s="56"/>
      <c r="N182" s="56"/>
      <c r="O182" s="56"/>
      <c r="P182" s="56"/>
      <c r="Q182" s="56"/>
      <c r="R182" s="56"/>
      <c r="S182" s="56"/>
      <c r="T182" s="56"/>
      <c r="U182" s="56"/>
      <c r="V182" s="56"/>
      <c r="W182" s="56"/>
      <c r="X182" s="56"/>
      <c r="Y182" s="56"/>
      <c r="Z182" s="56"/>
      <c r="AA182" s="56"/>
      <c r="AB182" s="56"/>
      <c r="AC182" s="56"/>
      <c r="AD182" s="56"/>
      <c r="AE182" s="56"/>
    </row>
    <row r="183" spans="2:31" x14ac:dyDescent="0.2">
      <c r="B183" s="50" t="str">
        <f t="shared" si="93"/>
        <v>!A3</v>
      </c>
      <c r="C183" s="1" t="str">
        <f t="shared" si="95"/>
        <v/>
      </c>
      <c r="E183" s="1" t="str">
        <f t="shared" si="94"/>
        <v/>
      </c>
      <c r="F183" s="55"/>
      <c r="G183" s="3"/>
      <c r="H183" s="3"/>
      <c r="I183" s="3"/>
      <c r="J183" s="3"/>
      <c r="K183" s="3"/>
      <c r="L183" s="56"/>
      <c r="M183" s="56"/>
      <c r="N183" s="56"/>
      <c r="O183" s="56"/>
      <c r="P183" s="56"/>
      <c r="Q183" s="56"/>
      <c r="R183" s="56"/>
      <c r="S183" s="56"/>
      <c r="T183" s="56"/>
      <c r="U183" s="56"/>
      <c r="V183" s="56"/>
      <c r="W183" s="56"/>
      <c r="X183" s="56"/>
      <c r="Y183" s="56"/>
      <c r="Z183" s="56"/>
      <c r="AA183" s="56"/>
      <c r="AB183" s="56"/>
      <c r="AC183" s="56"/>
      <c r="AD183" s="56"/>
      <c r="AE183" s="56"/>
    </row>
    <row r="184" spans="2:31" x14ac:dyDescent="0.2">
      <c r="B184" s="50" t="str">
        <f t="shared" si="93"/>
        <v>!A3</v>
      </c>
      <c r="C184" s="1" t="str">
        <f t="shared" si="95"/>
        <v/>
      </c>
      <c r="E184" s="1" t="str">
        <f t="shared" si="94"/>
        <v/>
      </c>
      <c r="F184" s="55"/>
      <c r="G184" s="3"/>
      <c r="H184" s="3"/>
      <c r="I184" s="3"/>
      <c r="J184" s="3"/>
      <c r="K184" s="3"/>
      <c r="L184" s="56"/>
      <c r="M184" s="56"/>
      <c r="N184" s="56"/>
      <c r="O184" s="56"/>
      <c r="P184" s="56"/>
      <c r="Q184" s="56"/>
      <c r="R184" s="56"/>
      <c r="S184" s="56"/>
      <c r="T184" s="56"/>
      <c r="U184" s="56"/>
      <c r="V184" s="56"/>
      <c r="W184" s="56"/>
      <c r="X184" s="56"/>
      <c r="Y184" s="56"/>
      <c r="Z184" s="56"/>
      <c r="AA184" s="56"/>
      <c r="AB184" s="56"/>
      <c r="AC184" s="56"/>
      <c r="AD184" s="56"/>
      <c r="AE184" s="56"/>
    </row>
    <row r="185" spans="2:31" x14ac:dyDescent="0.2">
      <c r="B185" s="50" t="str">
        <f t="shared" si="93"/>
        <v>!A3</v>
      </c>
      <c r="C185" s="1" t="str">
        <f t="shared" si="95"/>
        <v/>
      </c>
      <c r="E185" s="1" t="str">
        <f t="shared" si="94"/>
        <v/>
      </c>
      <c r="F185" s="55"/>
      <c r="G185" s="3"/>
      <c r="H185" s="3"/>
      <c r="I185" s="3"/>
      <c r="J185" s="3"/>
      <c r="K185" s="3"/>
      <c r="L185" s="56"/>
      <c r="M185" s="56"/>
      <c r="N185" s="56"/>
      <c r="O185" s="56"/>
      <c r="P185" s="56"/>
      <c r="Q185" s="56"/>
      <c r="R185" s="56"/>
      <c r="S185" s="56"/>
      <c r="T185" s="56"/>
      <c r="U185" s="56"/>
      <c r="V185" s="56"/>
      <c r="W185" s="56"/>
      <c r="X185" s="56"/>
      <c r="Y185" s="56"/>
      <c r="Z185" s="56"/>
      <c r="AA185" s="56"/>
      <c r="AB185" s="56"/>
      <c r="AC185" s="56"/>
      <c r="AD185" s="56"/>
      <c r="AE185" s="56"/>
    </row>
    <row r="186" spans="2:31" x14ac:dyDescent="0.2">
      <c r="B186" s="50" t="str">
        <f t="shared" si="93"/>
        <v>!A3</v>
      </c>
      <c r="C186" s="1" t="str">
        <f t="shared" si="95"/>
        <v/>
      </c>
      <c r="E186" s="1" t="str">
        <f t="shared" si="94"/>
        <v/>
      </c>
      <c r="F186" s="55"/>
      <c r="G186" s="3"/>
      <c r="H186" s="3"/>
      <c r="I186" s="3"/>
      <c r="J186" s="3"/>
      <c r="K186" s="3"/>
      <c r="L186" s="56"/>
      <c r="M186" s="56"/>
      <c r="N186" s="56"/>
      <c r="O186" s="56"/>
      <c r="P186" s="56"/>
      <c r="Q186" s="56"/>
      <c r="R186" s="56"/>
      <c r="S186" s="56"/>
      <c r="T186" s="56"/>
      <c r="U186" s="56"/>
      <c r="V186" s="56"/>
      <c r="W186" s="56"/>
      <c r="X186" s="56"/>
      <c r="Y186" s="56"/>
      <c r="Z186" s="56"/>
      <c r="AA186" s="56"/>
      <c r="AB186" s="56"/>
      <c r="AC186" s="56"/>
      <c r="AD186" s="56"/>
      <c r="AE186" s="56"/>
    </row>
    <row r="187" spans="2:31" x14ac:dyDescent="0.2">
      <c r="B187" s="50" t="str">
        <f t="shared" si="93"/>
        <v>!A3</v>
      </c>
      <c r="C187" s="1" t="str">
        <f t="shared" si="95"/>
        <v/>
      </c>
      <c r="E187" s="1" t="str">
        <f t="shared" si="94"/>
        <v/>
      </c>
      <c r="F187" s="55"/>
      <c r="G187" s="3"/>
      <c r="H187" s="3"/>
      <c r="I187" s="3"/>
      <c r="J187" s="3"/>
      <c r="K187" s="3"/>
      <c r="L187" s="56"/>
      <c r="M187" s="56"/>
      <c r="N187" s="56"/>
      <c r="O187" s="56"/>
      <c r="P187" s="56"/>
      <c r="Q187" s="56"/>
      <c r="R187" s="56"/>
      <c r="S187" s="56"/>
      <c r="T187" s="56"/>
      <c r="U187" s="56"/>
      <c r="V187" s="56"/>
      <c r="W187" s="56"/>
      <c r="X187" s="56"/>
      <c r="Y187" s="56"/>
      <c r="Z187" s="56"/>
      <c r="AA187" s="56"/>
      <c r="AB187" s="56"/>
      <c r="AC187" s="56"/>
      <c r="AD187" s="56"/>
      <c r="AE187" s="56"/>
    </row>
    <row r="188" spans="2:31" x14ac:dyDescent="0.2">
      <c r="B188" s="50" t="str">
        <f t="shared" si="93"/>
        <v>!A3</v>
      </c>
      <c r="C188" s="1" t="str">
        <f t="shared" si="95"/>
        <v/>
      </c>
      <c r="E188" s="1" t="str">
        <f t="shared" si="94"/>
        <v/>
      </c>
      <c r="F188" s="55"/>
      <c r="G188" s="3"/>
      <c r="H188" s="3"/>
      <c r="I188" s="3"/>
      <c r="J188" s="3"/>
      <c r="K188" s="3"/>
      <c r="L188" s="56"/>
      <c r="M188" s="56"/>
      <c r="N188" s="56"/>
      <c r="O188" s="56"/>
      <c r="P188" s="56"/>
      <c r="Q188" s="56"/>
      <c r="R188" s="56"/>
      <c r="S188" s="56"/>
      <c r="T188" s="56"/>
      <c r="U188" s="56"/>
      <c r="V188" s="56"/>
      <c r="W188" s="56"/>
      <c r="X188" s="56"/>
      <c r="Y188" s="56"/>
      <c r="Z188" s="56"/>
      <c r="AA188" s="56"/>
      <c r="AB188" s="56"/>
      <c r="AC188" s="56"/>
      <c r="AD188" s="56"/>
      <c r="AE188" s="56"/>
    </row>
    <row r="189" spans="2:31" x14ac:dyDescent="0.2">
      <c r="B189" s="50" t="str">
        <f t="shared" si="93"/>
        <v>!A3</v>
      </c>
      <c r="C189" s="1" t="str">
        <f t="shared" si="95"/>
        <v/>
      </c>
      <c r="E189" s="1" t="str">
        <f t="shared" si="94"/>
        <v/>
      </c>
      <c r="F189" s="55"/>
      <c r="G189" s="3"/>
      <c r="H189" s="3"/>
      <c r="I189" s="3"/>
      <c r="J189" s="3"/>
      <c r="K189" s="3"/>
      <c r="L189" s="56"/>
      <c r="M189" s="56"/>
      <c r="N189" s="56"/>
      <c r="O189" s="56"/>
      <c r="P189" s="56"/>
      <c r="Q189" s="56"/>
      <c r="R189" s="56"/>
      <c r="S189" s="56"/>
      <c r="T189" s="56"/>
      <c r="U189" s="56"/>
      <c r="V189" s="56"/>
      <c r="W189" s="56"/>
      <c r="X189" s="56"/>
      <c r="Y189" s="56"/>
      <c r="Z189" s="56"/>
      <c r="AA189" s="56"/>
      <c r="AB189" s="56"/>
      <c r="AC189" s="56"/>
      <c r="AD189" s="56"/>
      <c r="AE189" s="56"/>
    </row>
    <row r="190" spans="2:31" x14ac:dyDescent="0.2">
      <c r="B190" s="50" t="str">
        <f t="shared" si="93"/>
        <v>!A3</v>
      </c>
      <c r="C190" s="1" t="str">
        <f t="shared" si="95"/>
        <v/>
      </c>
      <c r="E190" s="1" t="str">
        <f t="shared" si="94"/>
        <v/>
      </c>
      <c r="F190" s="55"/>
      <c r="G190" s="3"/>
      <c r="H190" s="3"/>
      <c r="I190" s="3"/>
      <c r="J190" s="3"/>
      <c r="K190" s="3"/>
      <c r="L190" s="56"/>
      <c r="M190" s="56"/>
      <c r="N190" s="56"/>
      <c r="O190" s="56"/>
      <c r="P190" s="56"/>
      <c r="Q190" s="56"/>
      <c r="R190" s="56"/>
      <c r="S190" s="56"/>
      <c r="T190" s="56"/>
      <c r="U190" s="56"/>
      <c r="V190" s="56"/>
      <c r="W190" s="56"/>
      <c r="X190" s="56"/>
      <c r="Y190" s="56"/>
      <c r="Z190" s="56"/>
      <c r="AA190" s="56"/>
      <c r="AB190" s="56"/>
      <c r="AC190" s="56"/>
      <c r="AD190" s="56"/>
      <c r="AE190" s="56"/>
    </row>
    <row r="191" spans="2:31" x14ac:dyDescent="0.2">
      <c r="B191" s="50" t="str">
        <f t="shared" si="93"/>
        <v>!A3</v>
      </c>
      <c r="C191" s="1" t="str">
        <f t="shared" si="95"/>
        <v/>
      </c>
      <c r="E191" s="1" t="str">
        <f t="shared" si="94"/>
        <v/>
      </c>
      <c r="F191" s="55"/>
      <c r="G191" s="3"/>
      <c r="H191" s="3"/>
      <c r="I191" s="3"/>
      <c r="J191" s="3"/>
      <c r="K191" s="3"/>
      <c r="L191" s="56"/>
      <c r="M191" s="56"/>
      <c r="N191" s="56"/>
      <c r="O191" s="56"/>
      <c r="P191" s="56"/>
      <c r="Q191" s="56"/>
      <c r="R191" s="56"/>
      <c r="S191" s="56"/>
      <c r="T191" s="56"/>
      <c r="U191" s="56"/>
      <c r="V191" s="56"/>
      <c r="W191" s="56"/>
      <c r="X191" s="56"/>
      <c r="Y191" s="56"/>
      <c r="Z191" s="56"/>
      <c r="AA191" s="56"/>
      <c r="AB191" s="56"/>
      <c r="AC191" s="56"/>
      <c r="AD191" s="56"/>
      <c r="AE191" s="56"/>
    </row>
    <row r="192" spans="2:31" x14ac:dyDescent="0.2">
      <c r="B192" s="50" t="str">
        <f t="shared" si="93"/>
        <v>!A3</v>
      </c>
      <c r="C192" s="1" t="str">
        <f t="shared" si="95"/>
        <v/>
      </c>
      <c r="E192" s="1" t="str">
        <f t="shared" si="94"/>
        <v/>
      </c>
      <c r="F192" s="55"/>
      <c r="G192" s="3"/>
      <c r="H192" s="3"/>
      <c r="I192" s="3"/>
      <c r="J192" s="3"/>
      <c r="K192" s="3"/>
      <c r="L192" s="56"/>
      <c r="M192" s="56"/>
      <c r="N192" s="56"/>
      <c r="O192" s="56"/>
      <c r="P192" s="56"/>
      <c r="Q192" s="56"/>
      <c r="R192" s="56"/>
      <c r="S192" s="56"/>
      <c r="T192" s="56"/>
      <c r="U192" s="56"/>
      <c r="V192" s="56"/>
      <c r="W192" s="56"/>
      <c r="X192" s="56"/>
      <c r="Y192" s="56"/>
      <c r="Z192" s="56"/>
      <c r="AA192" s="56"/>
      <c r="AB192" s="56"/>
      <c r="AC192" s="56"/>
      <c r="AD192" s="56"/>
      <c r="AE192" s="56"/>
    </row>
    <row r="193" spans="2:31" x14ac:dyDescent="0.2">
      <c r="B193" s="50" t="str">
        <f t="shared" si="93"/>
        <v>!A3</v>
      </c>
      <c r="C193" s="1" t="str">
        <f t="shared" si="95"/>
        <v/>
      </c>
      <c r="E193" s="1" t="str">
        <f t="shared" si="94"/>
        <v/>
      </c>
      <c r="F193" s="55"/>
      <c r="G193" s="3"/>
      <c r="H193" s="3"/>
      <c r="I193" s="3"/>
      <c r="J193" s="3"/>
      <c r="K193" s="3"/>
      <c r="L193" s="56"/>
      <c r="M193" s="56"/>
      <c r="N193" s="56"/>
      <c r="O193" s="56"/>
      <c r="P193" s="56"/>
      <c r="Q193" s="56"/>
      <c r="R193" s="56"/>
      <c r="S193" s="56"/>
      <c r="T193" s="56"/>
      <c r="U193" s="56"/>
      <c r="V193" s="56"/>
      <c r="W193" s="56"/>
      <c r="X193" s="56"/>
      <c r="Y193" s="56"/>
      <c r="Z193" s="56"/>
      <c r="AA193" s="56"/>
      <c r="AB193" s="56"/>
      <c r="AC193" s="56"/>
      <c r="AD193" s="56"/>
      <c r="AE193" s="56"/>
    </row>
    <row r="194" spans="2:31" x14ac:dyDescent="0.2">
      <c r="B194" s="50" t="str">
        <f t="shared" si="93"/>
        <v>!A3</v>
      </c>
      <c r="C194" s="1" t="str">
        <f t="shared" si="95"/>
        <v/>
      </c>
      <c r="E194" s="1" t="str">
        <f t="shared" si="94"/>
        <v/>
      </c>
      <c r="F194" s="55"/>
      <c r="G194" s="3"/>
      <c r="H194" s="3"/>
      <c r="I194" s="3"/>
      <c r="J194" s="3"/>
      <c r="K194" s="3"/>
      <c r="L194" s="56"/>
      <c r="M194" s="56"/>
      <c r="N194" s="56"/>
      <c r="O194" s="56"/>
      <c r="P194" s="56"/>
      <c r="Q194" s="56"/>
      <c r="R194" s="56"/>
      <c r="S194" s="56"/>
      <c r="T194" s="56"/>
      <c r="U194" s="56"/>
      <c r="V194" s="56"/>
      <c r="W194" s="56"/>
      <c r="X194" s="56"/>
      <c r="Y194" s="56"/>
      <c r="Z194" s="56"/>
      <c r="AA194" s="56"/>
      <c r="AB194" s="56"/>
      <c r="AC194" s="56"/>
      <c r="AD194" s="56"/>
      <c r="AE194" s="56"/>
    </row>
    <row r="195" spans="2:31" x14ac:dyDescent="0.2">
      <c r="B195" s="50" t="str">
        <f t="shared" si="93"/>
        <v>!A3</v>
      </c>
      <c r="C195" s="1" t="str">
        <f t="shared" si="95"/>
        <v/>
      </c>
      <c r="E195" s="1" t="str">
        <f t="shared" si="94"/>
        <v/>
      </c>
      <c r="F195" s="55"/>
      <c r="G195" s="3"/>
      <c r="H195" s="3"/>
      <c r="I195" s="3"/>
      <c r="J195" s="3"/>
      <c r="K195" s="3"/>
      <c r="L195" s="56"/>
      <c r="M195" s="56"/>
      <c r="N195" s="56"/>
      <c r="O195" s="56"/>
      <c r="P195" s="56"/>
      <c r="Q195" s="56"/>
      <c r="R195" s="56"/>
      <c r="S195" s="56"/>
      <c r="T195" s="56"/>
      <c r="U195" s="56"/>
      <c r="V195" s="56"/>
      <c r="W195" s="56"/>
      <c r="X195" s="56"/>
      <c r="Y195" s="56"/>
      <c r="Z195" s="56"/>
      <c r="AA195" s="56"/>
      <c r="AB195" s="56"/>
      <c r="AC195" s="56"/>
      <c r="AD195" s="56"/>
      <c r="AE195" s="56"/>
    </row>
    <row r="196" spans="2:31" x14ac:dyDescent="0.2">
      <c r="B196" s="50" t="str">
        <f t="shared" si="93"/>
        <v>!A3</v>
      </c>
      <c r="C196" s="1" t="str">
        <f t="shared" si="95"/>
        <v/>
      </c>
      <c r="E196" s="1" t="str">
        <f t="shared" si="94"/>
        <v/>
      </c>
      <c r="F196" s="55"/>
      <c r="G196" s="3"/>
      <c r="H196" s="3"/>
      <c r="I196" s="3"/>
      <c r="J196" s="3"/>
      <c r="K196" s="3"/>
      <c r="L196" s="56"/>
      <c r="M196" s="56"/>
      <c r="N196" s="56"/>
      <c r="O196" s="56"/>
      <c r="P196" s="56"/>
      <c r="Q196" s="56"/>
      <c r="R196" s="56"/>
      <c r="S196" s="56"/>
      <c r="T196" s="56"/>
      <c r="U196" s="56"/>
      <c r="V196" s="56"/>
      <c r="W196" s="56"/>
      <c r="X196" s="56"/>
      <c r="Y196" s="56"/>
      <c r="Z196" s="56"/>
      <c r="AA196" s="56"/>
      <c r="AB196" s="56"/>
      <c r="AC196" s="56"/>
      <c r="AD196" s="56"/>
      <c r="AE196" s="56"/>
    </row>
    <row r="197" spans="2:31" x14ac:dyDescent="0.2">
      <c r="B197" s="50" t="str">
        <f t="shared" si="93"/>
        <v>!A3</v>
      </c>
      <c r="C197" s="1" t="str">
        <f t="shared" si="95"/>
        <v/>
      </c>
      <c r="E197" s="1" t="str">
        <f t="shared" si="94"/>
        <v/>
      </c>
      <c r="F197" s="55"/>
      <c r="G197" s="3"/>
      <c r="H197" s="3"/>
      <c r="I197" s="3"/>
      <c r="J197" s="3"/>
      <c r="K197" s="3"/>
      <c r="L197" s="56"/>
      <c r="M197" s="56"/>
      <c r="N197" s="56"/>
      <c r="O197" s="56"/>
      <c r="P197" s="56"/>
      <c r="Q197" s="56"/>
      <c r="R197" s="56"/>
      <c r="S197" s="56"/>
      <c r="T197" s="56"/>
      <c r="U197" s="56"/>
      <c r="V197" s="56"/>
      <c r="W197" s="56"/>
      <c r="X197" s="56"/>
      <c r="Y197" s="56"/>
      <c r="Z197" s="56"/>
      <c r="AA197" s="56"/>
      <c r="AB197" s="56"/>
      <c r="AC197" s="56"/>
      <c r="AD197" s="56"/>
      <c r="AE197" s="56"/>
    </row>
    <row r="198" spans="2:31" x14ac:dyDescent="0.2">
      <c r="B198" s="50" t="str">
        <f t="shared" ref="B198:B251" si="96">HYPERLINK(A198&amp;"!A3")</f>
        <v>!A3</v>
      </c>
      <c r="C198" s="1" t="str">
        <f t="shared" si="95"/>
        <v/>
      </c>
      <c r="E198" s="1" t="str">
        <f t="shared" si="94"/>
        <v/>
      </c>
      <c r="F198" s="55"/>
      <c r="G198" s="3"/>
      <c r="H198" s="3"/>
      <c r="I198" s="3"/>
      <c r="J198" s="3"/>
      <c r="K198" s="3"/>
      <c r="L198" s="56"/>
      <c r="M198" s="56"/>
      <c r="N198" s="56"/>
      <c r="O198" s="56"/>
      <c r="P198" s="56"/>
      <c r="Q198" s="56"/>
      <c r="R198" s="56"/>
      <c r="S198" s="56"/>
      <c r="T198" s="56"/>
      <c r="U198" s="56"/>
      <c r="V198" s="56"/>
      <c r="W198" s="56"/>
      <c r="X198" s="56"/>
      <c r="Y198" s="56"/>
      <c r="Z198" s="56"/>
      <c r="AA198" s="56"/>
      <c r="AB198" s="56"/>
      <c r="AC198" s="56"/>
      <c r="AD198" s="56"/>
      <c r="AE198" s="56"/>
    </row>
    <row r="199" spans="2:31" x14ac:dyDescent="0.2">
      <c r="B199" s="50" t="str">
        <f t="shared" si="96"/>
        <v>!A3</v>
      </c>
      <c r="C199" s="1" t="str">
        <f t="shared" si="95"/>
        <v/>
      </c>
      <c r="E199" s="1" t="str">
        <f t="shared" si="94"/>
        <v/>
      </c>
      <c r="F199" s="55"/>
      <c r="G199" s="3"/>
      <c r="H199" s="3"/>
      <c r="I199" s="3"/>
      <c r="J199" s="3"/>
      <c r="K199" s="3"/>
      <c r="L199" s="56"/>
      <c r="M199" s="56"/>
      <c r="N199" s="56"/>
      <c r="O199" s="56"/>
      <c r="P199" s="56"/>
      <c r="Q199" s="56"/>
      <c r="R199" s="56"/>
      <c r="S199" s="56"/>
      <c r="T199" s="56"/>
      <c r="U199" s="56"/>
      <c r="V199" s="56"/>
      <c r="W199" s="56"/>
      <c r="X199" s="56"/>
      <c r="Y199" s="56"/>
      <c r="Z199" s="56"/>
      <c r="AA199" s="56"/>
      <c r="AB199" s="56"/>
      <c r="AC199" s="56"/>
      <c r="AD199" s="56"/>
      <c r="AE199" s="56"/>
    </row>
    <row r="200" spans="2:31" x14ac:dyDescent="0.2">
      <c r="B200" s="50" t="str">
        <f t="shared" si="96"/>
        <v>!A3</v>
      </c>
      <c r="C200" s="1" t="str">
        <f t="shared" si="95"/>
        <v/>
      </c>
      <c r="E200" s="1" t="str">
        <f t="shared" ref="E200:E242" si="97">MID($B200,30,8)</f>
        <v/>
      </c>
      <c r="F200" s="55"/>
      <c r="G200" s="3"/>
      <c r="H200" s="3"/>
      <c r="I200" s="3"/>
      <c r="J200" s="3"/>
      <c r="K200" s="3"/>
      <c r="L200" s="56"/>
      <c r="M200" s="56"/>
      <c r="N200" s="56"/>
      <c r="O200" s="56"/>
      <c r="P200" s="56"/>
      <c r="Q200" s="56"/>
      <c r="R200" s="56"/>
      <c r="S200" s="56"/>
      <c r="T200" s="56"/>
      <c r="U200" s="56"/>
      <c r="V200" s="56"/>
      <c r="W200" s="56"/>
      <c r="X200" s="56"/>
      <c r="Y200" s="56"/>
      <c r="Z200" s="56"/>
      <c r="AA200" s="56"/>
      <c r="AB200" s="56"/>
      <c r="AC200" s="56"/>
      <c r="AD200" s="56"/>
      <c r="AE200" s="56"/>
    </row>
    <row r="201" spans="2:31" x14ac:dyDescent="0.2">
      <c r="B201" s="50" t="str">
        <f t="shared" si="96"/>
        <v>!A3</v>
      </c>
      <c r="C201" s="1" t="str">
        <f t="shared" si="95"/>
        <v/>
      </c>
      <c r="E201" s="1" t="str">
        <f t="shared" si="97"/>
        <v/>
      </c>
      <c r="F201" s="55"/>
      <c r="G201" s="3"/>
      <c r="H201" s="3"/>
      <c r="I201" s="3"/>
      <c r="J201" s="3"/>
      <c r="K201" s="3"/>
      <c r="L201" s="56"/>
      <c r="M201" s="56"/>
      <c r="N201" s="56"/>
      <c r="O201" s="56"/>
      <c r="P201" s="56"/>
      <c r="Q201" s="56"/>
      <c r="R201" s="56"/>
      <c r="S201" s="56"/>
      <c r="T201" s="56"/>
      <c r="U201" s="56"/>
      <c r="V201" s="56"/>
      <c r="W201" s="56"/>
      <c r="X201" s="56"/>
      <c r="Y201" s="56"/>
      <c r="Z201" s="56"/>
      <c r="AA201" s="56"/>
      <c r="AB201" s="56"/>
      <c r="AC201" s="56"/>
      <c r="AD201" s="56"/>
      <c r="AE201" s="56"/>
    </row>
    <row r="202" spans="2:31" x14ac:dyDescent="0.2">
      <c r="B202" s="50" t="str">
        <f t="shared" si="96"/>
        <v>!A3</v>
      </c>
      <c r="C202" s="1" t="str">
        <f t="shared" si="95"/>
        <v/>
      </c>
      <c r="E202" s="1" t="str">
        <f t="shared" si="97"/>
        <v/>
      </c>
      <c r="F202" s="55"/>
      <c r="G202" s="3"/>
      <c r="H202" s="3"/>
      <c r="I202" s="3"/>
      <c r="J202" s="3"/>
      <c r="K202" s="3"/>
      <c r="L202" s="56"/>
      <c r="M202" s="56"/>
      <c r="N202" s="56"/>
      <c r="O202" s="56"/>
      <c r="P202" s="56"/>
      <c r="Q202" s="56"/>
      <c r="R202" s="56"/>
      <c r="S202" s="56"/>
      <c r="T202" s="56"/>
      <c r="U202" s="56"/>
      <c r="V202" s="56"/>
      <c r="W202" s="56"/>
      <c r="X202" s="56"/>
      <c r="Y202" s="56"/>
      <c r="Z202" s="56"/>
      <c r="AA202" s="56"/>
      <c r="AB202" s="56"/>
      <c r="AC202" s="56"/>
      <c r="AD202" s="56"/>
      <c r="AE202" s="56"/>
    </row>
    <row r="203" spans="2:31" x14ac:dyDescent="0.2">
      <c r="B203" s="50" t="str">
        <f t="shared" si="96"/>
        <v>!A3</v>
      </c>
      <c r="C203" s="1" t="str">
        <f t="shared" ref="C203:C251" si="98">MID(B203,32,8)</f>
        <v/>
      </c>
      <c r="E203" s="1" t="str">
        <f t="shared" si="97"/>
        <v/>
      </c>
      <c r="F203" s="55"/>
      <c r="G203" s="3"/>
      <c r="H203" s="3"/>
      <c r="I203" s="3"/>
      <c r="J203" s="3"/>
      <c r="K203" s="3"/>
      <c r="L203" s="56"/>
      <c r="M203" s="56"/>
      <c r="N203" s="56"/>
      <c r="O203" s="56"/>
      <c r="P203" s="56"/>
      <c r="Q203" s="56"/>
      <c r="R203" s="56"/>
      <c r="S203" s="56"/>
      <c r="T203" s="56"/>
      <c r="U203" s="56"/>
      <c r="V203" s="56"/>
      <c r="W203" s="56"/>
      <c r="X203" s="56"/>
      <c r="Y203" s="56"/>
      <c r="Z203" s="56"/>
      <c r="AA203" s="56"/>
      <c r="AB203" s="56"/>
      <c r="AC203" s="56"/>
      <c r="AD203" s="56"/>
      <c r="AE203" s="56"/>
    </row>
    <row r="204" spans="2:31" x14ac:dyDescent="0.2">
      <c r="B204" s="50" t="str">
        <f t="shared" si="96"/>
        <v>!A3</v>
      </c>
      <c r="C204" s="1" t="str">
        <f t="shared" si="98"/>
        <v/>
      </c>
      <c r="E204" s="1" t="str">
        <f t="shared" si="97"/>
        <v/>
      </c>
      <c r="F204" s="55"/>
      <c r="G204" s="3"/>
      <c r="H204" s="3"/>
      <c r="I204" s="3"/>
      <c r="J204" s="3"/>
      <c r="K204" s="3"/>
      <c r="L204" s="56"/>
      <c r="M204" s="56"/>
      <c r="N204" s="56"/>
      <c r="O204" s="56"/>
      <c r="P204" s="56"/>
      <c r="Q204" s="56"/>
      <c r="R204" s="56"/>
      <c r="S204" s="56"/>
      <c r="T204" s="56"/>
      <c r="U204" s="56"/>
      <c r="V204" s="56"/>
      <c r="W204" s="56"/>
      <c r="X204" s="56"/>
      <c r="Y204" s="56"/>
      <c r="Z204" s="56"/>
      <c r="AA204" s="56"/>
      <c r="AB204" s="56"/>
      <c r="AC204" s="56"/>
      <c r="AD204" s="56"/>
      <c r="AE204" s="56"/>
    </row>
    <row r="205" spans="2:31" x14ac:dyDescent="0.2">
      <c r="B205" s="50" t="str">
        <f t="shared" si="96"/>
        <v>!A3</v>
      </c>
      <c r="C205" s="1" t="str">
        <f t="shared" si="98"/>
        <v/>
      </c>
      <c r="E205" s="1" t="str">
        <f t="shared" si="97"/>
        <v/>
      </c>
      <c r="F205" s="55"/>
      <c r="G205" s="3"/>
      <c r="H205" s="3"/>
      <c r="I205" s="3"/>
      <c r="J205" s="3"/>
      <c r="K205" s="3"/>
      <c r="L205" s="56"/>
      <c r="M205" s="56"/>
      <c r="N205" s="56"/>
      <c r="O205" s="56"/>
      <c r="P205" s="56"/>
      <c r="Q205" s="56"/>
      <c r="R205" s="56"/>
      <c r="S205" s="56"/>
      <c r="T205" s="56"/>
      <c r="U205" s="56"/>
      <c r="V205" s="56"/>
      <c r="W205" s="56"/>
      <c r="X205" s="56"/>
      <c r="Y205" s="56"/>
      <c r="Z205" s="56"/>
      <c r="AA205" s="56"/>
      <c r="AB205" s="56"/>
      <c r="AC205" s="56"/>
      <c r="AD205" s="56"/>
      <c r="AE205" s="56"/>
    </row>
    <row r="206" spans="2:31" x14ac:dyDescent="0.2">
      <c r="B206" s="50" t="str">
        <f t="shared" si="96"/>
        <v>!A3</v>
      </c>
      <c r="C206" s="1" t="str">
        <f t="shared" si="98"/>
        <v/>
      </c>
      <c r="E206" s="1" t="str">
        <f t="shared" si="97"/>
        <v/>
      </c>
      <c r="F206" s="55"/>
      <c r="G206" s="3"/>
      <c r="H206" s="3"/>
      <c r="I206" s="3"/>
      <c r="J206" s="3"/>
      <c r="K206" s="3"/>
      <c r="L206" s="56"/>
      <c r="M206" s="56"/>
      <c r="N206" s="56"/>
      <c r="O206" s="56"/>
      <c r="P206" s="56"/>
      <c r="Q206" s="56"/>
      <c r="R206" s="56"/>
      <c r="S206" s="56"/>
      <c r="T206" s="56"/>
      <c r="U206" s="56"/>
      <c r="V206" s="56"/>
      <c r="W206" s="56"/>
      <c r="X206" s="56"/>
      <c r="Y206" s="56"/>
      <c r="Z206" s="56"/>
      <c r="AA206" s="56"/>
      <c r="AB206" s="56"/>
      <c r="AC206" s="56"/>
      <c r="AD206" s="56"/>
      <c r="AE206" s="56"/>
    </row>
    <row r="207" spans="2:31" x14ac:dyDescent="0.2">
      <c r="B207" s="50" t="str">
        <f t="shared" si="96"/>
        <v>!A3</v>
      </c>
      <c r="C207" s="1" t="str">
        <f t="shared" si="98"/>
        <v/>
      </c>
      <c r="E207" s="1" t="str">
        <f t="shared" si="97"/>
        <v/>
      </c>
      <c r="F207" s="55"/>
      <c r="G207" s="3"/>
      <c r="H207" s="3"/>
      <c r="I207" s="3"/>
      <c r="J207" s="3"/>
      <c r="K207" s="3"/>
      <c r="L207" s="56"/>
      <c r="M207" s="56"/>
      <c r="N207" s="56"/>
      <c r="O207" s="56"/>
      <c r="P207" s="56"/>
      <c r="Q207" s="56"/>
      <c r="R207" s="56"/>
      <c r="S207" s="56"/>
      <c r="T207" s="56"/>
      <c r="U207" s="56"/>
      <c r="V207" s="56"/>
      <c r="W207" s="56"/>
      <c r="X207" s="56"/>
      <c r="Y207" s="56"/>
      <c r="Z207" s="56"/>
      <c r="AA207" s="56"/>
      <c r="AB207" s="56"/>
      <c r="AC207" s="56"/>
      <c r="AD207" s="56"/>
      <c r="AE207" s="56"/>
    </row>
    <row r="208" spans="2:31" x14ac:dyDescent="0.2">
      <c r="B208" s="50" t="str">
        <f t="shared" si="96"/>
        <v>!A3</v>
      </c>
      <c r="C208" s="1" t="str">
        <f t="shared" si="98"/>
        <v/>
      </c>
      <c r="E208" s="1" t="str">
        <f t="shared" si="97"/>
        <v/>
      </c>
      <c r="F208" s="55"/>
      <c r="G208" s="3"/>
      <c r="H208" s="3"/>
      <c r="I208" s="3"/>
      <c r="J208" s="3"/>
      <c r="K208" s="3"/>
      <c r="L208" s="56"/>
      <c r="M208" s="56"/>
      <c r="N208" s="56"/>
      <c r="O208" s="56"/>
      <c r="P208" s="56"/>
      <c r="Q208" s="56"/>
      <c r="R208" s="56"/>
      <c r="S208" s="56"/>
      <c r="T208" s="56"/>
      <c r="U208" s="56"/>
      <c r="V208" s="56"/>
      <c r="W208" s="56"/>
      <c r="X208" s="56"/>
      <c r="Y208" s="56"/>
      <c r="Z208" s="56"/>
      <c r="AA208" s="56"/>
      <c r="AB208" s="56"/>
      <c r="AC208" s="56"/>
      <c r="AD208" s="56"/>
      <c r="AE208" s="56"/>
    </row>
    <row r="209" spans="2:31" x14ac:dyDescent="0.2">
      <c r="B209" s="50" t="str">
        <f t="shared" si="96"/>
        <v>!A3</v>
      </c>
      <c r="C209" s="1" t="str">
        <f t="shared" si="98"/>
        <v/>
      </c>
      <c r="E209" s="1" t="str">
        <f t="shared" si="97"/>
        <v/>
      </c>
      <c r="F209" s="55"/>
      <c r="G209" s="3"/>
      <c r="H209" s="3"/>
      <c r="I209" s="3"/>
      <c r="J209" s="3"/>
      <c r="K209" s="3"/>
      <c r="L209" s="56"/>
      <c r="M209" s="56"/>
      <c r="N209" s="56"/>
      <c r="O209" s="56"/>
      <c r="P209" s="56"/>
      <c r="Q209" s="56"/>
      <c r="R209" s="56"/>
      <c r="S209" s="56"/>
      <c r="T209" s="56"/>
      <c r="U209" s="56"/>
      <c r="V209" s="56"/>
      <c r="W209" s="56"/>
      <c r="X209" s="56"/>
      <c r="Y209" s="56"/>
      <c r="Z209" s="56"/>
      <c r="AA209" s="56"/>
      <c r="AB209" s="56"/>
      <c r="AC209" s="56"/>
      <c r="AD209" s="56"/>
      <c r="AE209" s="56"/>
    </row>
    <row r="210" spans="2:31" x14ac:dyDescent="0.2">
      <c r="B210" s="50" t="str">
        <f t="shared" si="96"/>
        <v>!A3</v>
      </c>
      <c r="C210" s="1" t="str">
        <f t="shared" si="98"/>
        <v/>
      </c>
      <c r="E210" s="1" t="str">
        <f t="shared" si="97"/>
        <v/>
      </c>
      <c r="F210" s="55"/>
      <c r="G210" s="3"/>
      <c r="H210" s="3"/>
      <c r="I210" s="3"/>
      <c r="J210" s="3"/>
      <c r="K210" s="3"/>
      <c r="L210" s="56"/>
      <c r="M210" s="56"/>
      <c r="N210" s="56"/>
      <c r="O210" s="56"/>
      <c r="P210" s="56"/>
      <c r="Q210" s="56"/>
      <c r="R210" s="56"/>
      <c r="S210" s="56"/>
      <c r="T210" s="56"/>
      <c r="U210" s="56"/>
      <c r="V210" s="56"/>
      <c r="W210" s="56"/>
      <c r="X210" s="56"/>
      <c r="Y210" s="56"/>
      <c r="Z210" s="56"/>
      <c r="AA210" s="56"/>
      <c r="AB210" s="56"/>
      <c r="AC210" s="56"/>
      <c r="AD210" s="56"/>
      <c r="AE210" s="56"/>
    </row>
    <row r="211" spans="2:31" x14ac:dyDescent="0.2">
      <c r="B211" s="50" t="str">
        <f t="shared" si="96"/>
        <v>!A3</v>
      </c>
      <c r="C211" s="1" t="str">
        <f t="shared" si="98"/>
        <v/>
      </c>
      <c r="E211" s="1" t="str">
        <f t="shared" si="97"/>
        <v/>
      </c>
      <c r="F211" s="55"/>
      <c r="G211" s="3"/>
      <c r="H211" s="3"/>
      <c r="I211" s="3"/>
      <c r="J211" s="3"/>
      <c r="K211" s="3"/>
      <c r="L211" s="56"/>
      <c r="M211" s="56"/>
      <c r="N211" s="56"/>
      <c r="O211" s="56"/>
      <c r="P211" s="56"/>
      <c r="Q211" s="56"/>
      <c r="R211" s="56"/>
      <c r="S211" s="56"/>
      <c r="T211" s="56"/>
      <c r="U211" s="56"/>
      <c r="V211" s="56"/>
      <c r="W211" s="56"/>
      <c r="X211" s="56"/>
      <c r="Y211" s="56"/>
      <c r="Z211" s="56"/>
      <c r="AA211" s="56"/>
      <c r="AB211" s="56"/>
      <c r="AC211" s="56"/>
      <c r="AD211" s="56"/>
      <c r="AE211" s="56"/>
    </row>
    <row r="212" spans="2:31" x14ac:dyDescent="0.2">
      <c r="B212" s="50" t="str">
        <f t="shared" si="96"/>
        <v>!A3</v>
      </c>
      <c r="C212" s="1" t="str">
        <f t="shared" si="98"/>
        <v/>
      </c>
      <c r="E212" s="1" t="str">
        <f t="shared" si="97"/>
        <v/>
      </c>
      <c r="F212" s="55"/>
      <c r="G212" s="3"/>
      <c r="H212" s="3"/>
      <c r="I212" s="3"/>
      <c r="J212" s="3"/>
      <c r="K212" s="3"/>
      <c r="L212" s="56"/>
      <c r="M212" s="56"/>
      <c r="N212" s="56"/>
      <c r="O212" s="56"/>
      <c r="P212" s="56"/>
      <c r="Q212" s="56"/>
      <c r="R212" s="56"/>
      <c r="S212" s="56"/>
      <c r="T212" s="56"/>
      <c r="U212" s="56"/>
      <c r="V212" s="56"/>
      <c r="W212" s="56"/>
      <c r="X212" s="56"/>
      <c r="Y212" s="56"/>
      <c r="Z212" s="56"/>
      <c r="AA212" s="56"/>
      <c r="AB212" s="56"/>
      <c r="AC212" s="56"/>
      <c r="AD212" s="56"/>
      <c r="AE212" s="56"/>
    </row>
    <row r="213" spans="2:31" x14ac:dyDescent="0.2">
      <c r="B213" s="50" t="str">
        <f t="shared" si="96"/>
        <v>!A3</v>
      </c>
      <c r="C213" s="1" t="str">
        <f t="shared" si="98"/>
        <v/>
      </c>
      <c r="E213" s="1" t="str">
        <f t="shared" si="97"/>
        <v/>
      </c>
      <c r="F213" s="55"/>
      <c r="G213" s="3"/>
      <c r="H213" s="3"/>
      <c r="I213" s="3"/>
      <c r="J213" s="3"/>
      <c r="K213" s="3"/>
      <c r="L213" s="56"/>
      <c r="M213" s="56"/>
      <c r="N213" s="56"/>
      <c r="O213" s="56"/>
      <c r="P213" s="56"/>
      <c r="Q213" s="56"/>
      <c r="R213" s="56"/>
      <c r="S213" s="56"/>
      <c r="T213" s="56"/>
      <c r="U213" s="56"/>
      <c r="V213" s="56"/>
      <c r="W213" s="56"/>
      <c r="X213" s="56"/>
      <c r="Y213" s="56"/>
      <c r="Z213" s="56"/>
      <c r="AA213" s="56"/>
      <c r="AB213" s="56"/>
      <c r="AC213" s="56"/>
      <c r="AD213" s="56"/>
      <c r="AE213" s="56"/>
    </row>
    <row r="214" spans="2:31" x14ac:dyDescent="0.2">
      <c r="B214" s="50" t="str">
        <f t="shared" si="96"/>
        <v>!A3</v>
      </c>
      <c r="C214" s="1" t="str">
        <f t="shared" si="98"/>
        <v/>
      </c>
      <c r="E214" s="1" t="str">
        <f t="shared" si="97"/>
        <v/>
      </c>
      <c r="F214" s="55"/>
      <c r="G214" s="3"/>
      <c r="H214" s="3"/>
      <c r="I214" s="3"/>
      <c r="J214" s="3"/>
      <c r="K214" s="3"/>
      <c r="L214" s="56"/>
      <c r="M214" s="56"/>
      <c r="N214" s="56"/>
      <c r="O214" s="56"/>
      <c r="P214" s="56"/>
      <c r="Q214" s="56"/>
      <c r="R214" s="56"/>
      <c r="S214" s="56"/>
      <c r="T214" s="56"/>
      <c r="U214" s="56"/>
      <c r="V214" s="56"/>
      <c r="W214" s="56"/>
      <c r="X214" s="56"/>
      <c r="Y214" s="56"/>
      <c r="Z214" s="56"/>
      <c r="AA214" s="56"/>
      <c r="AB214" s="56"/>
      <c r="AC214" s="56"/>
      <c r="AD214" s="56"/>
      <c r="AE214" s="56"/>
    </row>
    <row r="215" spans="2:31" x14ac:dyDescent="0.2">
      <c r="B215" s="50" t="str">
        <f t="shared" si="96"/>
        <v>!A3</v>
      </c>
      <c r="C215" s="1" t="str">
        <f t="shared" si="98"/>
        <v/>
      </c>
      <c r="E215" s="1" t="str">
        <f t="shared" si="97"/>
        <v/>
      </c>
      <c r="F215" s="55"/>
      <c r="G215" s="3"/>
      <c r="H215" s="3"/>
      <c r="I215" s="3"/>
      <c r="J215" s="3"/>
      <c r="K215" s="3"/>
      <c r="L215" s="56"/>
      <c r="M215" s="56"/>
      <c r="N215" s="56"/>
      <c r="O215" s="56"/>
      <c r="P215" s="56"/>
      <c r="Q215" s="56"/>
      <c r="R215" s="56"/>
      <c r="S215" s="56"/>
      <c r="T215" s="56"/>
      <c r="U215" s="56"/>
      <c r="V215" s="56"/>
      <c r="W215" s="56"/>
      <c r="X215" s="56"/>
      <c r="Y215" s="56"/>
      <c r="Z215" s="56"/>
      <c r="AA215" s="56"/>
      <c r="AB215" s="56"/>
      <c r="AC215" s="56"/>
      <c r="AD215" s="56"/>
      <c r="AE215" s="56"/>
    </row>
    <row r="216" spans="2:31" x14ac:dyDescent="0.2">
      <c r="B216" s="50" t="str">
        <f t="shared" si="96"/>
        <v>!A3</v>
      </c>
      <c r="C216" s="1" t="str">
        <f t="shared" si="98"/>
        <v/>
      </c>
      <c r="E216" s="1" t="str">
        <f t="shared" si="97"/>
        <v/>
      </c>
      <c r="F216" s="55"/>
      <c r="G216" s="3"/>
      <c r="H216" s="3"/>
      <c r="I216" s="3"/>
      <c r="J216" s="3"/>
      <c r="K216" s="3"/>
      <c r="L216" s="56"/>
      <c r="M216" s="56"/>
      <c r="N216" s="56"/>
      <c r="O216" s="56"/>
      <c r="P216" s="56"/>
      <c r="Q216" s="56"/>
      <c r="R216" s="56"/>
      <c r="S216" s="56"/>
      <c r="T216" s="56"/>
      <c r="U216" s="56"/>
      <c r="V216" s="56"/>
      <c r="W216" s="56"/>
      <c r="X216" s="56"/>
      <c r="Y216" s="56"/>
      <c r="Z216" s="56"/>
      <c r="AA216" s="56"/>
      <c r="AB216" s="56"/>
      <c r="AC216" s="56"/>
      <c r="AD216" s="56"/>
      <c r="AE216" s="56"/>
    </row>
    <row r="217" spans="2:31" x14ac:dyDescent="0.2">
      <c r="B217" s="50" t="str">
        <f t="shared" si="96"/>
        <v>!A3</v>
      </c>
      <c r="C217" s="1" t="str">
        <f t="shared" si="98"/>
        <v/>
      </c>
      <c r="E217" s="1" t="str">
        <f t="shared" si="97"/>
        <v/>
      </c>
      <c r="F217" s="55"/>
      <c r="G217" s="3"/>
      <c r="H217" s="3"/>
      <c r="I217" s="3"/>
      <c r="J217" s="3"/>
      <c r="K217" s="3"/>
      <c r="L217" s="56"/>
      <c r="M217" s="56"/>
      <c r="N217" s="56"/>
      <c r="O217" s="56"/>
      <c r="P217" s="56"/>
      <c r="Q217" s="56"/>
      <c r="R217" s="56"/>
      <c r="S217" s="56"/>
      <c r="T217" s="56"/>
      <c r="U217" s="56"/>
      <c r="V217" s="56"/>
      <c r="W217" s="56"/>
      <c r="X217" s="56"/>
      <c r="Y217" s="56"/>
      <c r="Z217" s="56"/>
      <c r="AA217" s="56"/>
      <c r="AB217" s="56"/>
      <c r="AC217" s="56"/>
      <c r="AD217" s="56"/>
      <c r="AE217" s="56"/>
    </row>
    <row r="218" spans="2:31" x14ac:dyDescent="0.2">
      <c r="B218" s="50" t="str">
        <f t="shared" si="96"/>
        <v>!A3</v>
      </c>
      <c r="C218" s="1" t="str">
        <f t="shared" si="98"/>
        <v/>
      </c>
      <c r="E218" s="1" t="str">
        <f t="shared" si="97"/>
        <v/>
      </c>
      <c r="F218" s="55"/>
      <c r="G218" s="3"/>
      <c r="H218" s="3"/>
      <c r="I218" s="3"/>
      <c r="J218" s="3"/>
      <c r="K218" s="3"/>
      <c r="L218" s="56"/>
      <c r="M218" s="56"/>
      <c r="N218" s="56"/>
      <c r="O218" s="56"/>
      <c r="P218" s="56"/>
      <c r="Q218" s="56"/>
      <c r="R218" s="56"/>
      <c r="S218" s="56"/>
      <c r="T218" s="56"/>
      <c r="U218" s="56"/>
      <c r="V218" s="56"/>
      <c r="W218" s="56"/>
      <c r="X218" s="56"/>
      <c r="Y218" s="56"/>
      <c r="Z218" s="56"/>
      <c r="AA218" s="56"/>
      <c r="AB218" s="56"/>
      <c r="AC218" s="56"/>
      <c r="AD218" s="56"/>
      <c r="AE218" s="56"/>
    </row>
    <row r="219" spans="2:31" x14ac:dyDescent="0.2">
      <c r="B219" s="50" t="str">
        <f t="shared" si="96"/>
        <v>!A3</v>
      </c>
      <c r="C219" s="1" t="str">
        <f t="shared" si="98"/>
        <v/>
      </c>
      <c r="E219" s="1" t="str">
        <f t="shared" si="97"/>
        <v/>
      </c>
      <c r="F219" s="55"/>
      <c r="G219" s="3"/>
      <c r="H219" s="3"/>
      <c r="I219" s="3"/>
      <c r="J219" s="3"/>
      <c r="K219" s="3"/>
      <c r="L219" s="56"/>
      <c r="M219" s="56"/>
      <c r="N219" s="56"/>
      <c r="O219" s="56"/>
      <c r="P219" s="56"/>
      <c r="Q219" s="56"/>
      <c r="R219" s="56"/>
      <c r="S219" s="56"/>
      <c r="T219" s="56"/>
      <c r="U219" s="56"/>
      <c r="V219" s="56"/>
      <c r="W219" s="56"/>
      <c r="X219" s="56"/>
      <c r="Y219" s="56"/>
      <c r="Z219" s="56"/>
      <c r="AA219" s="56"/>
      <c r="AB219" s="56"/>
      <c r="AC219" s="56"/>
      <c r="AD219" s="56"/>
      <c r="AE219" s="56"/>
    </row>
    <row r="220" spans="2:31" x14ac:dyDescent="0.2">
      <c r="B220" s="50" t="str">
        <f t="shared" si="96"/>
        <v>!A3</v>
      </c>
      <c r="C220" s="1" t="str">
        <f t="shared" si="98"/>
        <v/>
      </c>
      <c r="E220" s="1" t="str">
        <f t="shared" si="97"/>
        <v/>
      </c>
      <c r="F220" s="55"/>
      <c r="G220" s="3"/>
      <c r="H220" s="3"/>
      <c r="I220" s="3"/>
      <c r="J220" s="3"/>
      <c r="K220" s="3"/>
      <c r="L220" s="56"/>
      <c r="M220" s="56"/>
      <c r="N220" s="56"/>
      <c r="O220" s="56"/>
      <c r="P220" s="56"/>
      <c r="Q220" s="56"/>
      <c r="R220" s="56"/>
      <c r="S220" s="56"/>
      <c r="T220" s="56"/>
      <c r="U220" s="56"/>
      <c r="V220" s="56"/>
      <c r="W220" s="56"/>
      <c r="X220" s="56"/>
      <c r="Y220" s="56"/>
      <c r="Z220" s="56"/>
      <c r="AA220" s="56"/>
      <c r="AB220" s="56"/>
      <c r="AC220" s="56"/>
      <c r="AD220" s="56"/>
      <c r="AE220" s="56"/>
    </row>
    <row r="221" spans="2:31" x14ac:dyDescent="0.2">
      <c r="B221" s="50" t="str">
        <f t="shared" si="96"/>
        <v>!A3</v>
      </c>
      <c r="C221" s="1" t="str">
        <f t="shared" si="98"/>
        <v/>
      </c>
      <c r="E221" s="1" t="str">
        <f t="shared" si="97"/>
        <v/>
      </c>
      <c r="F221" s="55"/>
      <c r="G221" s="3"/>
      <c r="H221" s="3"/>
      <c r="I221" s="3"/>
      <c r="J221" s="3"/>
      <c r="K221" s="3"/>
      <c r="L221" s="56"/>
      <c r="M221" s="56"/>
      <c r="N221" s="56"/>
      <c r="O221" s="56"/>
      <c r="P221" s="56"/>
      <c r="Q221" s="56"/>
      <c r="R221" s="56"/>
      <c r="S221" s="56"/>
      <c r="T221" s="56"/>
      <c r="U221" s="56"/>
      <c r="V221" s="56"/>
      <c r="W221" s="56"/>
      <c r="X221" s="56"/>
      <c r="Y221" s="56"/>
      <c r="Z221" s="56"/>
      <c r="AA221" s="56"/>
      <c r="AB221" s="56"/>
      <c r="AC221" s="56"/>
      <c r="AD221" s="56"/>
      <c r="AE221" s="56"/>
    </row>
    <row r="222" spans="2:31" x14ac:dyDescent="0.2">
      <c r="B222" s="50" t="str">
        <f t="shared" si="96"/>
        <v>!A3</v>
      </c>
      <c r="C222" s="1" t="str">
        <f t="shared" si="98"/>
        <v/>
      </c>
      <c r="E222" s="1" t="str">
        <f t="shared" si="97"/>
        <v/>
      </c>
      <c r="F222" s="55"/>
      <c r="G222" s="3"/>
      <c r="H222" s="3"/>
      <c r="I222" s="3"/>
      <c r="J222" s="3"/>
      <c r="K222" s="3"/>
      <c r="L222" s="56"/>
      <c r="M222" s="56"/>
      <c r="N222" s="56"/>
      <c r="O222" s="56"/>
      <c r="P222" s="56"/>
      <c r="Q222" s="56"/>
      <c r="R222" s="56"/>
      <c r="S222" s="56"/>
      <c r="T222" s="56"/>
      <c r="U222" s="56"/>
      <c r="V222" s="56"/>
      <c r="W222" s="56"/>
      <c r="X222" s="56"/>
      <c r="Y222" s="56"/>
      <c r="Z222" s="56"/>
      <c r="AA222" s="56"/>
      <c r="AB222" s="56"/>
      <c r="AC222" s="56"/>
      <c r="AD222" s="56"/>
      <c r="AE222" s="56"/>
    </row>
    <row r="223" spans="2:31" x14ac:dyDescent="0.2">
      <c r="B223" s="50" t="str">
        <f t="shared" si="96"/>
        <v>!A3</v>
      </c>
      <c r="C223" s="1" t="str">
        <f t="shared" si="98"/>
        <v/>
      </c>
      <c r="E223" s="1" t="str">
        <f t="shared" si="97"/>
        <v/>
      </c>
      <c r="F223" s="55"/>
      <c r="G223" s="3"/>
      <c r="H223" s="3"/>
      <c r="I223" s="3"/>
      <c r="J223" s="3"/>
      <c r="K223" s="3"/>
      <c r="L223" s="56"/>
      <c r="M223" s="56"/>
      <c r="N223" s="56"/>
      <c r="O223" s="56"/>
      <c r="P223" s="56"/>
      <c r="Q223" s="56"/>
      <c r="R223" s="56"/>
      <c r="S223" s="56"/>
      <c r="T223" s="56"/>
      <c r="U223" s="56"/>
      <c r="V223" s="56"/>
      <c r="W223" s="56"/>
      <c r="X223" s="56"/>
      <c r="Y223" s="56"/>
      <c r="Z223" s="56"/>
      <c r="AA223" s="56"/>
      <c r="AB223" s="56"/>
      <c r="AC223" s="56"/>
      <c r="AD223" s="56"/>
      <c r="AE223" s="56"/>
    </row>
    <row r="224" spans="2:31" x14ac:dyDescent="0.2">
      <c r="B224" s="50" t="str">
        <f t="shared" si="96"/>
        <v>!A3</v>
      </c>
      <c r="C224" s="1" t="str">
        <f t="shared" si="98"/>
        <v/>
      </c>
      <c r="E224" s="1" t="str">
        <f t="shared" si="97"/>
        <v/>
      </c>
      <c r="F224" s="55"/>
      <c r="G224" s="3"/>
      <c r="H224" s="3"/>
      <c r="I224" s="3"/>
      <c r="J224" s="3"/>
      <c r="K224" s="3"/>
      <c r="L224" s="56"/>
      <c r="M224" s="56"/>
      <c r="N224" s="56"/>
      <c r="O224" s="56"/>
      <c r="P224" s="56"/>
      <c r="Q224" s="56"/>
      <c r="R224" s="56"/>
      <c r="S224" s="56"/>
      <c r="T224" s="56"/>
      <c r="U224" s="56"/>
      <c r="V224" s="56"/>
      <c r="W224" s="56"/>
      <c r="X224" s="56"/>
      <c r="Y224" s="56"/>
      <c r="Z224" s="56"/>
      <c r="AA224" s="56"/>
      <c r="AB224" s="56"/>
      <c r="AC224" s="56"/>
      <c r="AD224" s="56"/>
      <c r="AE224" s="56"/>
    </row>
    <row r="225" spans="2:31" x14ac:dyDescent="0.2">
      <c r="B225" s="50" t="str">
        <f t="shared" si="96"/>
        <v>!A3</v>
      </c>
      <c r="C225" s="1" t="str">
        <f t="shared" si="98"/>
        <v/>
      </c>
      <c r="E225" s="1" t="str">
        <f t="shared" si="97"/>
        <v/>
      </c>
      <c r="F225" s="55"/>
      <c r="G225" s="3"/>
      <c r="H225" s="3"/>
      <c r="I225" s="3"/>
      <c r="J225" s="3"/>
      <c r="K225" s="3"/>
      <c r="L225" s="56"/>
      <c r="M225" s="56"/>
      <c r="N225" s="56"/>
      <c r="O225" s="56"/>
      <c r="P225" s="56"/>
      <c r="Q225" s="56"/>
      <c r="R225" s="56"/>
      <c r="S225" s="56"/>
      <c r="T225" s="56"/>
      <c r="U225" s="56"/>
      <c r="V225" s="56"/>
      <c r="W225" s="56"/>
      <c r="X225" s="56"/>
      <c r="Y225" s="56"/>
      <c r="Z225" s="56"/>
      <c r="AA225" s="56"/>
      <c r="AB225" s="56"/>
      <c r="AC225" s="56"/>
      <c r="AD225" s="56"/>
      <c r="AE225" s="56"/>
    </row>
    <row r="226" spans="2:31" x14ac:dyDescent="0.2">
      <c r="B226" s="50" t="str">
        <f t="shared" si="96"/>
        <v>!A3</v>
      </c>
      <c r="C226" s="1" t="str">
        <f t="shared" si="98"/>
        <v/>
      </c>
      <c r="E226" s="1" t="str">
        <f t="shared" si="97"/>
        <v/>
      </c>
      <c r="F226" s="55"/>
      <c r="G226" s="3"/>
      <c r="H226" s="3"/>
      <c r="I226" s="3"/>
      <c r="J226" s="3"/>
      <c r="K226" s="3"/>
      <c r="L226" s="56"/>
      <c r="M226" s="56"/>
      <c r="N226" s="56"/>
      <c r="O226" s="56"/>
      <c r="P226" s="56"/>
      <c r="Q226" s="56"/>
      <c r="R226" s="56"/>
      <c r="S226" s="56"/>
      <c r="T226" s="56"/>
      <c r="U226" s="56"/>
      <c r="V226" s="56"/>
      <c r="W226" s="56"/>
      <c r="X226" s="56"/>
      <c r="Y226" s="56"/>
      <c r="Z226" s="56"/>
      <c r="AA226" s="56"/>
      <c r="AB226" s="56"/>
      <c r="AC226" s="56"/>
      <c r="AD226" s="56"/>
      <c r="AE226" s="56"/>
    </row>
    <row r="227" spans="2:31" x14ac:dyDescent="0.2">
      <c r="B227" s="50" t="str">
        <f t="shared" si="96"/>
        <v>!A3</v>
      </c>
      <c r="C227" s="1" t="str">
        <f t="shared" si="98"/>
        <v/>
      </c>
      <c r="E227" s="1" t="str">
        <f t="shared" si="97"/>
        <v/>
      </c>
      <c r="F227" s="55"/>
      <c r="G227" s="3"/>
      <c r="H227" s="3"/>
      <c r="I227" s="3"/>
      <c r="J227" s="3"/>
      <c r="K227" s="3"/>
      <c r="L227" s="56"/>
      <c r="M227" s="56"/>
      <c r="N227" s="56"/>
      <c r="O227" s="56"/>
      <c r="P227" s="56"/>
      <c r="Q227" s="56"/>
      <c r="R227" s="56"/>
      <c r="S227" s="56"/>
      <c r="T227" s="56"/>
      <c r="U227" s="56"/>
      <c r="V227" s="56"/>
      <c r="W227" s="56"/>
      <c r="X227" s="56"/>
      <c r="Y227" s="56"/>
      <c r="Z227" s="56"/>
      <c r="AA227" s="56"/>
      <c r="AB227" s="56"/>
      <c r="AC227" s="56"/>
      <c r="AD227" s="56"/>
      <c r="AE227" s="56"/>
    </row>
    <row r="228" spans="2:31" x14ac:dyDescent="0.2">
      <c r="B228" s="50" t="str">
        <f t="shared" si="96"/>
        <v>!A3</v>
      </c>
      <c r="C228" s="1" t="str">
        <f t="shared" si="98"/>
        <v/>
      </c>
      <c r="E228" s="1" t="str">
        <f t="shared" si="97"/>
        <v/>
      </c>
      <c r="F228" s="55"/>
      <c r="G228" s="3"/>
      <c r="H228" s="3"/>
      <c r="I228" s="3"/>
      <c r="J228" s="3"/>
      <c r="K228" s="3"/>
      <c r="L228" s="56"/>
      <c r="M228" s="56"/>
      <c r="N228" s="56"/>
      <c r="O228" s="56"/>
      <c r="P228" s="56"/>
      <c r="Q228" s="56"/>
      <c r="R228" s="56"/>
      <c r="S228" s="56"/>
      <c r="T228" s="56"/>
      <c r="U228" s="56"/>
      <c r="V228" s="56"/>
      <c r="W228" s="56"/>
      <c r="X228" s="56"/>
      <c r="Y228" s="56"/>
      <c r="Z228" s="56"/>
      <c r="AA228" s="56"/>
      <c r="AB228" s="56"/>
      <c r="AC228" s="56"/>
      <c r="AD228" s="56"/>
      <c r="AE228" s="56"/>
    </row>
    <row r="229" spans="2:31" x14ac:dyDescent="0.2">
      <c r="B229" s="50" t="str">
        <f t="shared" si="96"/>
        <v>!A3</v>
      </c>
      <c r="C229" s="1" t="str">
        <f t="shared" si="98"/>
        <v/>
      </c>
      <c r="E229" s="1" t="str">
        <f t="shared" si="97"/>
        <v/>
      </c>
      <c r="F229" s="55"/>
      <c r="G229" s="3"/>
      <c r="H229" s="3"/>
      <c r="I229" s="3"/>
      <c r="J229" s="3"/>
      <c r="K229" s="3"/>
      <c r="L229" s="56"/>
      <c r="M229" s="56"/>
      <c r="N229" s="56"/>
      <c r="O229" s="56"/>
      <c r="P229" s="56"/>
      <c r="Q229" s="56"/>
      <c r="R229" s="56"/>
      <c r="S229" s="56"/>
      <c r="T229" s="56"/>
      <c r="U229" s="56"/>
      <c r="V229" s="56"/>
      <c r="W229" s="56"/>
      <c r="X229" s="56"/>
      <c r="Y229" s="56"/>
      <c r="Z229" s="56"/>
      <c r="AA229" s="56"/>
      <c r="AB229" s="56"/>
      <c r="AC229" s="56"/>
      <c r="AD229" s="56"/>
      <c r="AE229" s="56"/>
    </row>
    <row r="230" spans="2:31" x14ac:dyDescent="0.2">
      <c r="B230" s="50" t="str">
        <f t="shared" si="96"/>
        <v>!A3</v>
      </c>
      <c r="C230" s="1" t="str">
        <f t="shared" si="98"/>
        <v/>
      </c>
      <c r="E230" s="1" t="str">
        <f t="shared" si="97"/>
        <v/>
      </c>
      <c r="F230" s="55"/>
      <c r="G230" s="3"/>
      <c r="H230" s="3"/>
      <c r="I230" s="3"/>
      <c r="J230" s="3"/>
      <c r="K230" s="3"/>
      <c r="L230" s="56"/>
      <c r="M230" s="56"/>
      <c r="N230" s="56"/>
      <c r="O230" s="56"/>
      <c r="P230" s="56"/>
      <c r="Q230" s="56"/>
      <c r="R230" s="56"/>
      <c r="S230" s="56"/>
      <c r="T230" s="56"/>
      <c r="U230" s="56"/>
      <c r="V230" s="56"/>
      <c r="W230" s="56"/>
      <c r="X230" s="56"/>
      <c r="Y230" s="56"/>
      <c r="Z230" s="56"/>
      <c r="AA230" s="56"/>
      <c r="AB230" s="56"/>
      <c r="AC230" s="56"/>
      <c r="AD230" s="56"/>
      <c r="AE230" s="56"/>
    </row>
    <row r="231" spans="2:31" x14ac:dyDescent="0.2">
      <c r="B231" s="50" t="str">
        <f t="shared" si="96"/>
        <v>!A3</v>
      </c>
      <c r="C231" s="1" t="str">
        <f t="shared" si="98"/>
        <v/>
      </c>
      <c r="E231" s="1" t="str">
        <f t="shared" si="97"/>
        <v/>
      </c>
      <c r="F231" s="55"/>
      <c r="G231" s="3"/>
      <c r="H231" s="3"/>
      <c r="I231" s="3"/>
      <c r="J231" s="3"/>
      <c r="K231" s="3"/>
      <c r="L231" s="56"/>
      <c r="M231" s="56"/>
      <c r="N231" s="56"/>
      <c r="O231" s="56"/>
      <c r="P231" s="56"/>
      <c r="Q231" s="56"/>
      <c r="R231" s="56"/>
      <c r="S231" s="56"/>
      <c r="T231" s="56"/>
      <c r="U231" s="56"/>
      <c r="V231" s="56"/>
      <c r="W231" s="56"/>
      <c r="X231" s="56"/>
      <c r="Y231" s="56"/>
      <c r="Z231" s="56"/>
      <c r="AA231" s="56"/>
      <c r="AB231" s="56"/>
      <c r="AC231" s="56"/>
      <c r="AD231" s="56"/>
      <c r="AE231" s="56"/>
    </row>
    <row r="232" spans="2:31" x14ac:dyDescent="0.2">
      <c r="B232" s="50" t="str">
        <f t="shared" si="96"/>
        <v>!A3</v>
      </c>
      <c r="C232" s="1" t="str">
        <f t="shared" si="98"/>
        <v/>
      </c>
      <c r="E232" s="1" t="str">
        <f t="shared" si="97"/>
        <v/>
      </c>
      <c r="F232" s="55"/>
      <c r="G232" s="3"/>
      <c r="H232" s="3"/>
      <c r="I232" s="3"/>
      <c r="J232" s="3"/>
      <c r="K232" s="3"/>
      <c r="L232" s="56"/>
      <c r="M232" s="56"/>
      <c r="N232" s="56"/>
      <c r="O232" s="56"/>
      <c r="P232" s="56"/>
      <c r="Q232" s="56"/>
      <c r="R232" s="56"/>
      <c r="S232" s="56"/>
      <c r="T232" s="56"/>
      <c r="U232" s="56"/>
      <c r="V232" s="56"/>
      <c r="W232" s="56"/>
      <c r="X232" s="56"/>
      <c r="Y232" s="56"/>
      <c r="Z232" s="56"/>
      <c r="AA232" s="56"/>
      <c r="AB232" s="56"/>
      <c r="AC232" s="56"/>
      <c r="AD232" s="56"/>
      <c r="AE232" s="56"/>
    </row>
    <row r="233" spans="2:31" x14ac:dyDescent="0.2">
      <c r="B233" s="50" t="str">
        <f t="shared" si="96"/>
        <v>!A3</v>
      </c>
      <c r="C233" s="1" t="str">
        <f t="shared" si="98"/>
        <v/>
      </c>
      <c r="E233" s="1" t="str">
        <f t="shared" si="97"/>
        <v/>
      </c>
      <c r="F233" s="55"/>
      <c r="G233" s="3"/>
      <c r="H233" s="3"/>
      <c r="I233" s="3"/>
      <c r="J233" s="3"/>
      <c r="K233" s="3"/>
      <c r="L233" s="56"/>
      <c r="M233" s="56"/>
      <c r="N233" s="56"/>
      <c r="O233" s="56"/>
      <c r="P233" s="56"/>
      <c r="Q233" s="56"/>
      <c r="R233" s="56"/>
      <c r="S233" s="56"/>
      <c r="T233" s="56"/>
      <c r="U233" s="56"/>
      <c r="V233" s="56"/>
      <c r="W233" s="56"/>
      <c r="X233" s="56"/>
      <c r="Y233" s="56"/>
      <c r="Z233" s="56"/>
      <c r="AA233" s="56"/>
      <c r="AB233" s="56"/>
      <c r="AC233" s="56"/>
      <c r="AD233" s="56"/>
      <c r="AE233" s="56"/>
    </row>
    <row r="234" spans="2:31" x14ac:dyDescent="0.2">
      <c r="B234" s="50" t="str">
        <f t="shared" si="96"/>
        <v>!A3</v>
      </c>
      <c r="C234" s="1" t="str">
        <f t="shared" si="98"/>
        <v/>
      </c>
      <c r="E234" s="1" t="str">
        <f t="shared" si="97"/>
        <v/>
      </c>
      <c r="F234" s="55"/>
      <c r="G234" s="3"/>
      <c r="H234" s="3"/>
      <c r="I234" s="3"/>
      <c r="J234" s="3"/>
      <c r="K234" s="3"/>
      <c r="L234" s="56"/>
      <c r="M234" s="56"/>
      <c r="N234" s="56"/>
      <c r="O234" s="56"/>
      <c r="P234" s="56"/>
      <c r="Q234" s="56"/>
      <c r="R234" s="56"/>
      <c r="S234" s="56"/>
      <c r="T234" s="56"/>
      <c r="U234" s="56"/>
      <c r="V234" s="56"/>
      <c r="W234" s="56"/>
      <c r="X234" s="56"/>
      <c r="Y234" s="56"/>
      <c r="Z234" s="56"/>
      <c r="AA234" s="56"/>
      <c r="AB234" s="56"/>
      <c r="AC234" s="56"/>
      <c r="AD234" s="56"/>
      <c r="AE234" s="56"/>
    </row>
    <row r="235" spans="2:31" x14ac:dyDescent="0.2">
      <c r="B235" s="50" t="str">
        <f t="shared" si="96"/>
        <v>!A3</v>
      </c>
      <c r="C235" s="1" t="str">
        <f t="shared" si="98"/>
        <v/>
      </c>
      <c r="E235" s="1" t="str">
        <f t="shared" si="97"/>
        <v/>
      </c>
      <c r="F235" s="55"/>
      <c r="G235" s="3"/>
      <c r="H235" s="3"/>
      <c r="I235" s="3"/>
      <c r="J235" s="3"/>
      <c r="K235" s="3"/>
      <c r="L235" s="56"/>
      <c r="M235" s="56"/>
      <c r="N235" s="56"/>
      <c r="O235" s="56"/>
      <c r="P235" s="56"/>
      <c r="Q235" s="56"/>
      <c r="R235" s="56"/>
      <c r="S235" s="56"/>
      <c r="T235" s="56"/>
      <c r="U235" s="56"/>
      <c r="V235" s="56"/>
      <c r="W235" s="56"/>
      <c r="X235" s="56"/>
      <c r="Y235" s="56"/>
      <c r="Z235" s="56"/>
      <c r="AA235" s="56"/>
      <c r="AB235" s="56"/>
      <c r="AC235" s="56"/>
      <c r="AD235" s="56"/>
      <c r="AE235" s="56"/>
    </row>
    <row r="236" spans="2:31" x14ac:dyDescent="0.2">
      <c r="B236" s="50" t="str">
        <f t="shared" si="96"/>
        <v>!A3</v>
      </c>
      <c r="C236" s="1" t="str">
        <f t="shared" si="98"/>
        <v/>
      </c>
      <c r="E236" s="1" t="str">
        <f t="shared" si="97"/>
        <v/>
      </c>
      <c r="F236" s="55"/>
      <c r="G236" s="3"/>
      <c r="H236" s="3"/>
      <c r="I236" s="3"/>
      <c r="J236" s="3"/>
      <c r="K236" s="3"/>
      <c r="L236" s="56"/>
      <c r="M236" s="56"/>
      <c r="N236" s="56"/>
      <c r="O236" s="56"/>
      <c r="P236" s="56"/>
      <c r="Q236" s="56"/>
      <c r="R236" s="56"/>
      <c r="S236" s="56"/>
      <c r="T236" s="56"/>
      <c r="U236" s="56"/>
      <c r="V236" s="56"/>
      <c r="W236" s="56"/>
      <c r="X236" s="56"/>
      <c r="Y236" s="56"/>
      <c r="Z236" s="56"/>
      <c r="AA236" s="56"/>
      <c r="AB236" s="56"/>
      <c r="AC236" s="56"/>
      <c r="AD236" s="56"/>
      <c r="AE236" s="56"/>
    </row>
    <row r="237" spans="2:31" x14ac:dyDescent="0.2">
      <c r="B237" s="50" t="str">
        <f t="shared" si="96"/>
        <v>!A3</v>
      </c>
      <c r="C237" s="1" t="str">
        <f t="shared" si="98"/>
        <v/>
      </c>
      <c r="E237" s="1" t="str">
        <f t="shared" si="97"/>
        <v/>
      </c>
      <c r="F237" s="55"/>
      <c r="G237" s="3"/>
      <c r="H237" s="3"/>
      <c r="I237" s="3"/>
      <c r="J237" s="3"/>
      <c r="K237" s="3"/>
      <c r="L237" s="56"/>
      <c r="M237" s="56"/>
      <c r="N237" s="56"/>
      <c r="O237" s="56"/>
      <c r="P237" s="56"/>
      <c r="Q237" s="56"/>
      <c r="R237" s="56"/>
      <c r="S237" s="56"/>
      <c r="T237" s="56"/>
      <c r="U237" s="56"/>
      <c r="V237" s="56"/>
      <c r="W237" s="56"/>
      <c r="X237" s="56"/>
      <c r="Y237" s="56"/>
      <c r="Z237" s="56"/>
      <c r="AA237" s="56"/>
      <c r="AB237" s="56"/>
      <c r="AC237" s="56"/>
      <c r="AD237" s="56"/>
      <c r="AE237" s="56"/>
    </row>
    <row r="238" spans="2:31" x14ac:dyDescent="0.2">
      <c r="B238" s="50" t="str">
        <f t="shared" si="96"/>
        <v>!A3</v>
      </c>
      <c r="C238" s="1" t="str">
        <f t="shared" si="98"/>
        <v/>
      </c>
      <c r="E238" s="1" t="str">
        <f t="shared" si="97"/>
        <v/>
      </c>
      <c r="F238" s="55"/>
      <c r="G238" s="3"/>
      <c r="H238" s="3"/>
      <c r="I238" s="3"/>
      <c r="J238" s="3"/>
      <c r="K238" s="3"/>
      <c r="L238" s="56"/>
      <c r="M238" s="56"/>
      <c r="N238" s="56"/>
      <c r="O238" s="56"/>
      <c r="P238" s="56"/>
      <c r="Q238" s="56"/>
      <c r="R238" s="56"/>
      <c r="S238" s="56"/>
      <c r="T238" s="56"/>
      <c r="U238" s="56"/>
      <c r="V238" s="56"/>
      <c r="W238" s="56"/>
      <c r="X238" s="56"/>
      <c r="Y238" s="56"/>
      <c r="Z238" s="56"/>
      <c r="AA238" s="56"/>
      <c r="AB238" s="56"/>
      <c r="AC238" s="56"/>
      <c r="AD238" s="56"/>
      <c r="AE238" s="56"/>
    </row>
    <row r="239" spans="2:31" x14ac:dyDescent="0.2">
      <c r="B239" s="50" t="str">
        <f t="shared" si="96"/>
        <v>!A3</v>
      </c>
      <c r="C239" s="1" t="str">
        <f t="shared" si="98"/>
        <v/>
      </c>
      <c r="E239" s="1" t="str">
        <f t="shared" si="97"/>
        <v/>
      </c>
      <c r="F239" s="55"/>
      <c r="G239" s="3"/>
      <c r="H239" s="3"/>
      <c r="I239" s="3"/>
      <c r="J239" s="3"/>
      <c r="K239" s="3"/>
      <c r="L239" s="56"/>
      <c r="M239" s="56"/>
      <c r="N239" s="56"/>
      <c r="O239" s="56"/>
      <c r="P239" s="56"/>
      <c r="Q239" s="56"/>
      <c r="R239" s="56"/>
      <c r="S239" s="56"/>
      <c r="T239" s="56"/>
      <c r="U239" s="56"/>
      <c r="V239" s="56"/>
      <c r="W239" s="56"/>
      <c r="X239" s="56"/>
      <c r="Y239" s="56"/>
      <c r="Z239" s="56"/>
      <c r="AA239" s="56"/>
      <c r="AB239" s="56"/>
      <c r="AC239" s="56"/>
      <c r="AD239" s="56"/>
      <c r="AE239" s="56"/>
    </row>
    <row r="240" spans="2:31" x14ac:dyDescent="0.2">
      <c r="B240" s="50" t="str">
        <f t="shared" si="96"/>
        <v>!A3</v>
      </c>
      <c r="C240" s="1" t="str">
        <f t="shared" si="98"/>
        <v/>
      </c>
      <c r="E240" s="1" t="str">
        <f t="shared" si="97"/>
        <v/>
      </c>
      <c r="F240" s="55"/>
      <c r="G240" s="3"/>
      <c r="H240" s="3"/>
      <c r="I240" s="3"/>
      <c r="J240" s="3"/>
      <c r="K240" s="3"/>
      <c r="L240" s="56"/>
      <c r="M240" s="56"/>
      <c r="N240" s="56"/>
      <c r="O240" s="56"/>
      <c r="P240" s="56"/>
      <c r="Q240" s="56"/>
      <c r="R240" s="56"/>
      <c r="S240" s="56"/>
      <c r="T240" s="56"/>
      <c r="U240" s="56"/>
      <c r="V240" s="56"/>
      <c r="W240" s="56"/>
      <c r="X240" s="56"/>
      <c r="Y240" s="56"/>
      <c r="Z240" s="56"/>
      <c r="AA240" s="56"/>
      <c r="AB240" s="56"/>
      <c r="AC240" s="56"/>
      <c r="AD240" s="56"/>
      <c r="AE240" s="56"/>
    </row>
    <row r="241" spans="2:31" x14ac:dyDescent="0.2">
      <c r="B241" s="50" t="str">
        <f t="shared" si="96"/>
        <v>!A3</v>
      </c>
      <c r="C241" s="1" t="str">
        <f t="shared" si="98"/>
        <v/>
      </c>
      <c r="E241" s="1" t="str">
        <f t="shared" si="97"/>
        <v/>
      </c>
      <c r="F241" s="55"/>
      <c r="G241" s="3"/>
      <c r="H241" s="3"/>
      <c r="I241" s="3"/>
      <c r="J241" s="3"/>
      <c r="K241" s="3"/>
      <c r="L241" s="56"/>
      <c r="M241" s="56"/>
      <c r="N241" s="56"/>
      <c r="O241" s="56"/>
      <c r="P241" s="56"/>
      <c r="Q241" s="56"/>
      <c r="R241" s="56"/>
      <c r="S241" s="56"/>
      <c r="T241" s="56"/>
      <c r="U241" s="56"/>
      <c r="V241" s="56"/>
      <c r="W241" s="56"/>
      <c r="X241" s="56"/>
      <c r="Y241" s="56"/>
      <c r="Z241" s="56"/>
      <c r="AA241" s="56"/>
      <c r="AB241" s="56"/>
      <c r="AC241" s="56"/>
      <c r="AD241" s="56"/>
      <c r="AE241" s="56"/>
    </row>
    <row r="242" spans="2:31" x14ac:dyDescent="0.2">
      <c r="B242" s="50" t="str">
        <f t="shared" si="96"/>
        <v>!A3</v>
      </c>
      <c r="C242" s="1" t="str">
        <f t="shared" si="98"/>
        <v/>
      </c>
      <c r="E242" s="1" t="str">
        <f t="shared" si="97"/>
        <v/>
      </c>
      <c r="F242" s="55"/>
      <c r="G242" s="3"/>
      <c r="H242" s="3"/>
      <c r="I242" s="3"/>
      <c r="J242" s="3"/>
      <c r="K242" s="3"/>
      <c r="L242" s="56"/>
      <c r="M242" s="56"/>
      <c r="N242" s="56"/>
      <c r="O242" s="56"/>
      <c r="P242" s="56"/>
      <c r="Q242" s="56"/>
      <c r="R242" s="56"/>
      <c r="S242" s="56"/>
      <c r="T242" s="56"/>
      <c r="U242" s="56"/>
      <c r="V242" s="56"/>
      <c r="W242" s="56"/>
      <c r="X242" s="56"/>
      <c r="Y242" s="56"/>
      <c r="Z242" s="56"/>
      <c r="AA242" s="56"/>
      <c r="AB242" s="56"/>
      <c r="AC242" s="56"/>
      <c r="AD242" s="56"/>
      <c r="AE242" s="56"/>
    </row>
    <row r="243" spans="2:31" x14ac:dyDescent="0.2">
      <c r="B243" s="50" t="str">
        <f t="shared" si="96"/>
        <v>!A3</v>
      </c>
      <c r="C243" s="1" t="str">
        <f t="shared" si="98"/>
        <v/>
      </c>
      <c r="E243" s="1"/>
      <c r="F243" s="55"/>
      <c r="G243" s="3"/>
      <c r="H243" s="3"/>
      <c r="I243" s="3"/>
      <c r="J243" s="4"/>
      <c r="K243" s="4"/>
    </row>
    <row r="244" spans="2:31" x14ac:dyDescent="0.2">
      <c r="B244" s="50" t="str">
        <f t="shared" si="96"/>
        <v>!A3</v>
      </c>
      <c r="C244" s="1" t="str">
        <f t="shared" si="98"/>
        <v/>
      </c>
      <c r="E244" s="1"/>
      <c r="F244" s="55"/>
      <c r="G244" s="3"/>
      <c r="H244" s="3"/>
      <c r="I244" s="3"/>
      <c r="J244" s="4"/>
      <c r="K244" s="4"/>
    </row>
    <row r="245" spans="2:31" x14ac:dyDescent="0.2">
      <c r="B245" s="50" t="str">
        <f t="shared" si="96"/>
        <v>!A3</v>
      </c>
      <c r="C245" s="1" t="str">
        <f t="shared" si="98"/>
        <v/>
      </c>
      <c r="E245" s="1"/>
      <c r="F245" s="55"/>
      <c r="G245" s="3"/>
      <c r="H245" s="3"/>
      <c r="I245" s="3"/>
      <c r="J245" s="4"/>
      <c r="K245" s="4"/>
    </row>
    <row r="246" spans="2:31" x14ac:dyDescent="0.2">
      <c r="B246" s="50" t="str">
        <f t="shared" si="96"/>
        <v>!A3</v>
      </c>
      <c r="C246" s="1" t="str">
        <f t="shared" si="98"/>
        <v/>
      </c>
      <c r="E246" s="1"/>
      <c r="F246" s="55"/>
      <c r="G246" s="3"/>
      <c r="H246" s="3"/>
      <c r="I246" s="3"/>
      <c r="J246" s="4"/>
      <c r="K246" s="4"/>
    </row>
    <row r="247" spans="2:31" x14ac:dyDescent="0.2">
      <c r="B247" s="50" t="str">
        <f t="shared" si="96"/>
        <v>!A3</v>
      </c>
      <c r="C247" s="1" t="str">
        <f t="shared" si="98"/>
        <v/>
      </c>
      <c r="E247" s="1"/>
      <c r="F247" s="55"/>
      <c r="G247" s="3"/>
      <c r="H247" s="3"/>
      <c r="I247" s="3"/>
      <c r="J247" s="4"/>
      <c r="K247" s="4"/>
    </row>
    <row r="248" spans="2:31" x14ac:dyDescent="0.2">
      <c r="B248" s="50" t="str">
        <f t="shared" si="96"/>
        <v>!A3</v>
      </c>
      <c r="C248" s="1" t="str">
        <f t="shared" si="98"/>
        <v/>
      </c>
      <c r="E248" s="1"/>
      <c r="F248" s="55"/>
      <c r="G248" s="3"/>
      <c r="H248" s="3"/>
      <c r="I248" s="3"/>
      <c r="J248" s="4"/>
      <c r="K248" s="4"/>
    </row>
    <row r="249" spans="2:31" x14ac:dyDescent="0.2">
      <c r="B249" s="50" t="str">
        <f t="shared" si="96"/>
        <v>!A3</v>
      </c>
      <c r="C249" s="1" t="str">
        <f t="shared" si="98"/>
        <v/>
      </c>
      <c r="E249" s="1"/>
      <c r="F249" s="55"/>
      <c r="G249" s="3"/>
      <c r="H249" s="3"/>
      <c r="I249" s="3"/>
      <c r="J249" s="4"/>
      <c r="K249" s="4"/>
    </row>
    <row r="250" spans="2:31" x14ac:dyDescent="0.2">
      <c r="B250" s="50" t="str">
        <f t="shared" si="96"/>
        <v>!A3</v>
      </c>
      <c r="C250" s="1" t="str">
        <f t="shared" si="98"/>
        <v/>
      </c>
      <c r="E250" s="1"/>
      <c r="F250" s="55"/>
      <c r="G250" s="3"/>
      <c r="H250" s="3"/>
      <c r="I250" s="3"/>
      <c r="J250" s="4"/>
      <c r="K250" s="4"/>
    </row>
    <row r="251" spans="2:31" x14ac:dyDescent="0.2">
      <c r="B251" s="50" t="str">
        <f t="shared" si="96"/>
        <v>!A3</v>
      </c>
      <c r="C251" s="1" t="str">
        <f t="shared" si="98"/>
        <v/>
      </c>
      <c r="E251" s="1"/>
      <c r="F251" s="55"/>
      <c r="G251" s="3"/>
      <c r="H251" s="3"/>
      <c r="I251" s="3"/>
      <c r="J251" s="4"/>
      <c r="K251" s="4"/>
    </row>
  </sheetData>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Module3.CopyData">
                <anchor moveWithCells="1" sizeWithCells="1">
                  <from>
                    <xdr:col>3</xdr:col>
                    <xdr:colOff>47625</xdr:colOff>
                    <xdr:row>4</xdr:row>
                    <xdr:rowOff>66675</xdr:rowOff>
                  </from>
                  <to>
                    <xdr:col>3</xdr:col>
                    <xdr:colOff>1790700</xdr:colOff>
                    <xdr:row>8</xdr:row>
                    <xdr:rowOff>85725</xdr:rowOff>
                  </to>
                </anchor>
              </controlPr>
            </control>
          </mc:Choice>
        </mc:AlternateContent>
        <mc:AlternateContent xmlns:mc="http://schemas.openxmlformats.org/markup-compatibility/2006">
          <mc:Choice Requires="x14">
            <control shapeId="12290" r:id="rId5" name="Button 2">
              <controlPr defaultSize="0" print="0" autoFill="0" autoPict="0" macro="[0]!SupprimerFeuillesParValeur">
                <anchor moveWithCells="1" sizeWithCells="1">
                  <from>
                    <xdr:col>3</xdr:col>
                    <xdr:colOff>47625</xdr:colOff>
                    <xdr:row>13</xdr:row>
                    <xdr:rowOff>0</xdr:rowOff>
                  </from>
                  <to>
                    <xdr:col>3</xdr:col>
                    <xdr:colOff>1857375</xdr:colOff>
                    <xdr:row>16</xdr:row>
                    <xdr:rowOff>57150</xdr:rowOff>
                  </to>
                </anchor>
              </controlPr>
            </control>
          </mc:Choice>
        </mc:AlternateContent>
        <mc:AlternateContent xmlns:mc="http://schemas.openxmlformats.org/markup-compatibility/2006">
          <mc:Choice Requires="x14">
            <control shapeId="12291" r:id="rId6" name="Button 3">
              <controlPr defaultSize="0" print="0" autoFill="0" autoPict="0" macro="[0]!ExporterDonnees">
                <anchor moveWithCells="1" sizeWithCells="1">
                  <from>
                    <xdr:col>3</xdr:col>
                    <xdr:colOff>66675</xdr:colOff>
                    <xdr:row>9</xdr:row>
                    <xdr:rowOff>0</xdr:rowOff>
                  </from>
                  <to>
                    <xdr:col>3</xdr:col>
                    <xdr:colOff>1847850</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76BF4-7DDC-4473-9B86-06EB24913109}">
  <sheetPr codeName="Feuil4"/>
  <dimension ref="A1:BZ159"/>
  <sheetViews>
    <sheetView showGridLines="0" workbookViewId="0">
      <pane xSplit="1" topLeftCell="B1" activePane="topRight" state="frozen"/>
      <selection activeCell="B11" sqref="B11"/>
      <selection pane="topRight" activeCell="B13" sqref="B13"/>
    </sheetView>
  </sheetViews>
  <sheetFormatPr defaultColWidth="10.625" defaultRowHeight="15" x14ac:dyDescent="0.2"/>
  <cols>
    <col min="1" max="1" width="48.6953125" customWidth="1"/>
    <col min="2" max="2" width="23.9453125" bestFit="1" customWidth="1"/>
    <col min="3" max="3" width="11.02734375" bestFit="1" customWidth="1"/>
    <col min="4" max="14" width="10.625" customWidth="1"/>
    <col min="15" max="15" width="12.5078125" style="34" bestFit="1" customWidth="1"/>
    <col min="16" max="16" width="2.95703125" style="34" bestFit="1" customWidth="1"/>
    <col min="17" max="17" width="12.5078125" style="34" bestFit="1" customWidth="1"/>
    <col min="18" max="18" width="2.95703125" style="34" bestFit="1" customWidth="1"/>
    <col min="19" max="19" width="6.05078125" style="34" bestFit="1" customWidth="1"/>
    <col min="20" max="20" width="12.5078125" style="34" bestFit="1" customWidth="1"/>
    <col min="21" max="31" width="11.296875" style="34" customWidth="1"/>
    <col min="32" max="32" width="44.390625" style="34" bestFit="1" customWidth="1"/>
    <col min="33" max="33" width="23.80859375" style="34" bestFit="1" customWidth="1"/>
    <col min="34" max="34" width="4.9765625" style="34" bestFit="1" customWidth="1"/>
    <col min="35" max="35" width="4.03515625" style="34" bestFit="1" customWidth="1"/>
    <col min="36" max="36" width="4.9765625" style="34" bestFit="1" customWidth="1"/>
    <col min="37" max="37" width="4.03515625" style="34" bestFit="1" customWidth="1"/>
    <col min="38" max="38" width="4.9765625" style="34" bestFit="1" customWidth="1"/>
    <col min="39" max="40" width="6.05078125" style="34" bestFit="1" customWidth="1"/>
    <col min="41" max="41" width="4.03515625" style="34" bestFit="1" customWidth="1"/>
    <col min="42" max="42" width="6.05078125" style="34" bestFit="1" customWidth="1"/>
    <col min="43" max="43" width="4.9765625" style="34" bestFit="1" customWidth="1"/>
    <col min="44" max="46" width="2.95703125" style="34" bestFit="1" customWidth="1"/>
    <col min="47" max="47" width="4.9765625" style="34" bestFit="1" customWidth="1"/>
    <col min="48" max="51" width="2.95703125" style="34" bestFit="1" customWidth="1"/>
    <col min="52" max="52" width="12.5078125" style="34" bestFit="1" customWidth="1"/>
    <col min="53" max="57" width="4.03515625" style="34" bestFit="1" customWidth="1"/>
    <col min="58" max="58" width="6.859375" style="34" bestFit="1" customWidth="1"/>
    <col min="59" max="59" width="3.8984375" style="34" bestFit="1" customWidth="1"/>
    <col min="60" max="61" width="2.95703125" style="34" bestFit="1" customWidth="1"/>
    <col min="62" max="63" width="4.03515625" style="34" bestFit="1" customWidth="1"/>
    <col min="64" max="64" width="2.95703125" style="34" bestFit="1" customWidth="1"/>
    <col min="65" max="65" width="4.03515625" style="34" bestFit="1" customWidth="1"/>
    <col min="66" max="66" width="2.95703125" style="34" bestFit="1" customWidth="1"/>
    <col min="67" max="67" width="4.03515625" style="34" bestFit="1" customWidth="1"/>
    <col min="68" max="68" width="2.95703125" style="34" bestFit="1" customWidth="1"/>
    <col min="69" max="69" width="4.03515625" style="34" bestFit="1" customWidth="1"/>
    <col min="70" max="70" width="6.859375" style="34" bestFit="1" customWidth="1"/>
    <col min="71" max="71" width="3.8984375" style="34" bestFit="1" customWidth="1"/>
    <col min="72" max="72" width="2.95703125" style="34" bestFit="1" customWidth="1"/>
    <col min="73" max="73" width="4.03515625" style="34" bestFit="1" customWidth="1"/>
    <col min="74" max="74" width="2.95703125" style="34" bestFit="1" customWidth="1"/>
    <col min="75" max="75" width="4.03515625" style="34" bestFit="1" customWidth="1"/>
    <col min="76" max="76" width="2.95703125" style="34" bestFit="1" customWidth="1"/>
    <col min="77" max="77" width="4.03515625" style="34" bestFit="1" customWidth="1"/>
    <col min="78" max="78" width="2.95703125" style="34" bestFit="1" customWidth="1"/>
    <col min="79" max="79" width="4.03515625" bestFit="1" customWidth="1"/>
    <col min="80" max="80" width="2.95703125" bestFit="1" customWidth="1"/>
    <col min="81" max="81" width="4.03515625" bestFit="1" customWidth="1"/>
    <col min="82" max="82" width="6.859375" bestFit="1" customWidth="1"/>
    <col min="83" max="83" width="3.8984375" bestFit="1" customWidth="1"/>
    <col min="84" max="84" width="2.95703125" bestFit="1" customWidth="1"/>
    <col min="85" max="85" width="4.03515625" bestFit="1" customWidth="1"/>
    <col min="86" max="86" width="2.95703125" bestFit="1" customWidth="1"/>
    <col min="87" max="87" width="4.03515625" bestFit="1" customWidth="1"/>
    <col min="88" max="88" width="2.95703125" bestFit="1" customWidth="1"/>
    <col min="89" max="89" width="6.859375" bestFit="1" customWidth="1"/>
    <col min="90" max="90" width="3.8984375" bestFit="1" customWidth="1"/>
    <col min="91" max="93" width="2.95703125" bestFit="1" customWidth="1"/>
    <col min="94" max="94" width="4.03515625" bestFit="1" customWidth="1"/>
    <col min="95" max="95" width="2.95703125" bestFit="1" customWidth="1"/>
    <col min="96" max="96" width="4.03515625" bestFit="1" customWidth="1"/>
    <col min="97" max="97" width="2.95703125" bestFit="1" customWidth="1"/>
    <col min="98" max="98" width="4.03515625" bestFit="1" customWidth="1"/>
    <col min="99" max="99" width="6.859375" bestFit="1" customWidth="1"/>
    <col min="100" max="100" width="4.83984375" bestFit="1" customWidth="1"/>
    <col min="101" max="101" width="7.93359375" bestFit="1" customWidth="1"/>
    <col min="102" max="102" width="12.5078125" bestFit="1" customWidth="1"/>
  </cols>
  <sheetData>
    <row r="1" spans="1:52" x14ac:dyDescent="0.2">
      <c r="A1" s="34"/>
      <c r="B1" s="34"/>
      <c r="C1" s="34"/>
      <c r="D1" s="34"/>
      <c r="E1" s="34"/>
      <c r="F1" s="34"/>
      <c r="G1" s="34"/>
      <c r="H1" s="34"/>
      <c r="I1" s="34"/>
      <c r="J1" s="34"/>
      <c r="K1" s="34"/>
      <c r="L1" s="34"/>
      <c r="M1" s="34"/>
      <c r="N1" s="34"/>
      <c r="O1" s="78"/>
      <c r="AF1" s="34" t="s">
        <v>259</v>
      </c>
      <c r="AG1" s="34" t="s">
        <v>260</v>
      </c>
    </row>
    <row r="2" spans="1:52" x14ac:dyDescent="0.2">
      <c r="A2" s="34"/>
      <c r="B2" s="34"/>
      <c r="C2" s="34"/>
      <c r="D2" s="34"/>
      <c r="E2" s="34"/>
      <c r="F2" s="34"/>
      <c r="G2" s="34"/>
      <c r="H2" s="34"/>
      <c r="I2" s="34"/>
      <c r="J2" s="34"/>
      <c r="K2" s="34"/>
      <c r="L2" s="34"/>
      <c r="M2" s="34"/>
      <c r="N2" s="34"/>
      <c r="O2" s="78"/>
    </row>
    <row r="3" spans="1:52" ht="15.75" thickBot="1" x14ac:dyDescent="0.25">
      <c r="A3" s="34"/>
      <c r="B3" s="34"/>
      <c r="C3" s="34"/>
      <c r="D3" s="34"/>
      <c r="E3" s="34"/>
      <c r="F3" s="34"/>
      <c r="G3" s="34"/>
      <c r="H3" s="34"/>
      <c r="I3" s="34"/>
      <c r="J3" s="34"/>
      <c r="K3" s="34"/>
      <c r="L3" s="34"/>
      <c r="M3" s="34"/>
      <c r="N3" s="34"/>
      <c r="O3" s="78"/>
      <c r="AF3" s="34" t="s">
        <v>261</v>
      </c>
      <c r="AG3" s="34" t="s">
        <v>262</v>
      </c>
    </row>
    <row r="4" spans="1:52" hidden="1" x14ac:dyDescent="0.2">
      <c r="A4" s="34"/>
      <c r="B4" s="34"/>
      <c r="C4" s="34"/>
      <c r="D4" s="34"/>
      <c r="E4" s="34"/>
      <c r="F4" s="34"/>
      <c r="G4" s="34"/>
      <c r="H4" s="34"/>
      <c r="I4" s="34"/>
      <c r="J4" s="34"/>
      <c r="K4" s="34"/>
      <c r="L4" s="34"/>
      <c r="M4" s="34"/>
      <c r="N4" s="34"/>
      <c r="O4" s="78"/>
      <c r="AF4" s="34" t="s">
        <v>263</v>
      </c>
      <c r="AG4" s="34">
        <v>12</v>
      </c>
      <c r="AH4" s="34">
        <v>8</v>
      </c>
      <c r="AI4" s="34">
        <v>10</v>
      </c>
      <c r="AJ4" s="34">
        <v>5</v>
      </c>
      <c r="AK4" s="34">
        <v>15</v>
      </c>
      <c r="AL4" s="34">
        <v>6</v>
      </c>
      <c r="AM4" s="34">
        <v>3</v>
      </c>
      <c r="AN4" s="34">
        <v>2</v>
      </c>
      <c r="AO4" s="34">
        <v>4</v>
      </c>
      <c r="AP4" s="34">
        <v>1</v>
      </c>
      <c r="AQ4" s="34">
        <v>7</v>
      </c>
      <c r="AR4" s="34">
        <v>11</v>
      </c>
      <c r="AS4" s="34">
        <v>9</v>
      </c>
      <c r="AT4" s="34">
        <v>13</v>
      </c>
      <c r="AU4" s="34">
        <v>0</v>
      </c>
      <c r="AV4" s="34">
        <v>43</v>
      </c>
      <c r="AW4" s="34">
        <v>70</v>
      </c>
      <c r="AX4" s="34">
        <v>50</v>
      </c>
      <c r="AY4" s="34">
        <v>77</v>
      </c>
      <c r="AZ4" s="34" t="s">
        <v>264</v>
      </c>
    </row>
    <row r="5" spans="1:52" hidden="1" x14ac:dyDescent="0.2">
      <c r="A5" s="34"/>
      <c r="B5" s="34"/>
      <c r="C5" s="34"/>
      <c r="D5" s="34"/>
      <c r="E5" s="34"/>
      <c r="F5" s="34"/>
      <c r="G5" s="34"/>
      <c r="H5" s="34"/>
      <c r="I5" s="34"/>
      <c r="J5" s="34"/>
      <c r="K5" s="34"/>
      <c r="L5" s="34"/>
      <c r="M5" s="34"/>
      <c r="N5" s="34"/>
      <c r="O5" s="78"/>
      <c r="AF5" s="64" t="s">
        <v>6</v>
      </c>
      <c r="AG5" s="34">
        <v>20</v>
      </c>
      <c r="AH5" s="34">
        <v>57.5</v>
      </c>
      <c r="AI5" s="34">
        <v>20</v>
      </c>
      <c r="AJ5" s="34">
        <v>65</v>
      </c>
      <c r="AL5" s="34">
        <v>60</v>
      </c>
      <c r="AM5" s="34">
        <v>70</v>
      </c>
      <c r="AN5" s="34">
        <v>72.5</v>
      </c>
      <c r="AO5" s="34">
        <v>65</v>
      </c>
      <c r="AP5" s="34">
        <v>77.5</v>
      </c>
      <c r="AQ5" s="34">
        <v>65</v>
      </c>
      <c r="AU5" s="34">
        <v>77.5</v>
      </c>
      <c r="AZ5" s="34">
        <v>77.5</v>
      </c>
    </row>
    <row r="6" spans="1:52" hidden="1" x14ac:dyDescent="0.2">
      <c r="A6" s="34"/>
      <c r="B6" s="34"/>
      <c r="C6" s="34"/>
      <c r="D6" s="34"/>
      <c r="E6" s="34"/>
      <c r="F6" s="34"/>
      <c r="G6" s="34"/>
      <c r="H6" s="34"/>
      <c r="I6" s="34"/>
      <c r="J6" s="34"/>
      <c r="K6" s="34"/>
      <c r="L6" s="34"/>
      <c r="M6" s="34"/>
      <c r="N6" s="34"/>
      <c r="O6" s="78"/>
      <c r="AF6" s="64" t="s">
        <v>123</v>
      </c>
      <c r="AG6" s="34">
        <v>52</v>
      </c>
      <c r="AH6" s="34">
        <v>66</v>
      </c>
      <c r="AI6" s="34">
        <v>59</v>
      </c>
      <c r="AL6" s="34">
        <v>66</v>
      </c>
      <c r="AR6" s="34">
        <v>45</v>
      </c>
      <c r="AS6" s="34">
        <v>52</v>
      </c>
      <c r="AU6" s="34">
        <v>0</v>
      </c>
      <c r="AZ6" s="34">
        <v>66</v>
      </c>
    </row>
    <row r="7" spans="1:52" hidden="1" x14ac:dyDescent="0.2">
      <c r="A7" s="34"/>
      <c r="B7" s="34"/>
      <c r="C7" s="34"/>
      <c r="D7" s="34"/>
      <c r="E7" s="34"/>
      <c r="F7" s="34"/>
      <c r="G7" s="34"/>
      <c r="H7" s="34"/>
      <c r="I7" s="34"/>
      <c r="J7" s="34"/>
      <c r="K7" s="34"/>
      <c r="L7" s="34"/>
      <c r="M7" s="34"/>
      <c r="N7" s="34"/>
      <c r="O7" s="78"/>
      <c r="AF7" s="64" t="s">
        <v>136</v>
      </c>
      <c r="AH7" s="34">
        <v>16</v>
      </c>
      <c r="AI7" s="34">
        <v>14</v>
      </c>
      <c r="AZ7" s="34">
        <v>16</v>
      </c>
    </row>
    <row r="8" spans="1:52" hidden="1" x14ac:dyDescent="0.2">
      <c r="A8" s="34"/>
      <c r="B8" s="34"/>
      <c r="C8" s="34"/>
      <c r="D8" s="34"/>
      <c r="E8" s="34"/>
      <c r="F8" s="34"/>
      <c r="G8" s="34"/>
      <c r="H8" s="34"/>
      <c r="I8" s="34"/>
      <c r="J8" s="34"/>
      <c r="K8" s="34"/>
      <c r="L8" s="34"/>
      <c r="M8" s="34"/>
      <c r="N8" s="34"/>
      <c r="O8" s="78"/>
      <c r="AF8" s="64" t="s">
        <v>265</v>
      </c>
      <c r="AG8" s="34">
        <v>4</v>
      </c>
      <c r="AZ8" s="34">
        <v>4</v>
      </c>
    </row>
    <row r="9" spans="1:52" s="34" customFormat="1" ht="27" thickTop="1" thickBot="1" x14ac:dyDescent="0.25">
      <c r="A9" s="312" t="s">
        <v>266</v>
      </c>
      <c r="B9" s="313"/>
      <c r="C9" s="313"/>
      <c r="D9" s="313"/>
      <c r="E9" s="313"/>
      <c r="F9" s="313"/>
      <c r="G9" s="313"/>
      <c r="H9" s="313"/>
      <c r="I9" s="313"/>
      <c r="J9" s="313"/>
      <c r="K9" s="313"/>
      <c r="L9" s="313"/>
      <c r="M9" s="314"/>
      <c r="N9" s="58"/>
      <c r="O9" s="78"/>
      <c r="AF9" s="64" t="s">
        <v>8</v>
      </c>
      <c r="AH9" s="34">
        <v>100</v>
      </c>
      <c r="AI9" s="34">
        <v>70</v>
      </c>
      <c r="AJ9" s="34">
        <v>135</v>
      </c>
      <c r="AL9" s="34">
        <v>120</v>
      </c>
      <c r="AM9" s="34">
        <v>145</v>
      </c>
      <c r="AN9" s="34">
        <v>152.5</v>
      </c>
      <c r="AO9" s="34">
        <v>140</v>
      </c>
      <c r="AP9" s="34">
        <v>167.5</v>
      </c>
      <c r="AQ9" s="34">
        <v>100</v>
      </c>
      <c r="AU9" s="34">
        <v>0</v>
      </c>
      <c r="AZ9" s="34">
        <v>167.5</v>
      </c>
    </row>
    <row r="10" spans="1:52" s="34" customFormat="1" ht="19.5" thickTop="1" x14ac:dyDescent="0.2">
      <c r="A10" s="66"/>
      <c r="B10" s="67">
        <v>1</v>
      </c>
      <c r="C10" s="67">
        <v>2</v>
      </c>
      <c r="D10" s="67">
        <v>3</v>
      </c>
      <c r="E10" s="67">
        <v>4</v>
      </c>
      <c r="F10" s="67">
        <v>5</v>
      </c>
      <c r="G10" s="67">
        <v>6</v>
      </c>
      <c r="H10" s="67">
        <v>7</v>
      </c>
      <c r="I10" s="67">
        <v>8</v>
      </c>
      <c r="J10" s="67">
        <v>9</v>
      </c>
      <c r="K10" s="67">
        <v>10</v>
      </c>
      <c r="L10" s="67">
        <v>11</v>
      </c>
      <c r="M10" s="68">
        <v>12</v>
      </c>
      <c r="N10" s="310"/>
      <c r="O10" s="78"/>
      <c r="AF10" s="64" t="s">
        <v>114</v>
      </c>
      <c r="AH10" s="34">
        <v>60</v>
      </c>
      <c r="AI10" s="34">
        <v>50</v>
      </c>
      <c r="AZ10" s="34">
        <v>60</v>
      </c>
    </row>
    <row r="11" spans="1:52" s="34" customFormat="1" ht="18.75" x14ac:dyDescent="0.2">
      <c r="A11" s="69" t="s">
        <v>4</v>
      </c>
      <c r="B11" s="70">
        <f>GETPIVOTDATA("poids réel",$AF$3,"SERIE","SQUAT Comp"," Répétition réel",1)</f>
        <v>155</v>
      </c>
      <c r="C11" s="70">
        <f>GETPIVOTDATA("poids réel",$AF$3,"SERIE","SQUAT Comp"," Répétition réel",2)</f>
        <v>140</v>
      </c>
      <c r="D11" s="70">
        <f>GETPIVOTDATA("poids réel",$AF$3,"SERIE","SQUAT Comp"," Répétition réel",3)</f>
        <v>132.5</v>
      </c>
      <c r="E11" s="70">
        <f>GETPIVOTDATA("poids réel",$AF$3,"SERIE","SQUAT Comp"," Répétition réel",4)</f>
        <v>110</v>
      </c>
      <c r="F11" s="70">
        <f>GETPIVOTDATA("poids réel",$AF$3,"SERIE","SQUAT Comp"," Répétition réel",5)</f>
        <v>120</v>
      </c>
      <c r="G11" s="70">
        <f>GETPIVOTDATA("poids réel",$AF$3,"SERIE","SQUAT Comp"," Répétition réel",6)</f>
        <v>105</v>
      </c>
      <c r="H11" s="70">
        <f>GETPIVOTDATA("poids réel",$AF$3,"SERIE","SQUAT Comp"," Répétition réel",7)</f>
        <v>70</v>
      </c>
      <c r="I11" s="70">
        <f>GETPIVOTDATA("poids réel",$AF$3,"SERIE","SQUAT Comp"," Répétition réel",8)</f>
        <v>20</v>
      </c>
      <c r="J11" s="70">
        <f>GETPIVOTDATA("poids réel",$AF$3,"SERIE","SQUAT Comp"," Répétition réel",9)</f>
        <v>0</v>
      </c>
      <c r="K11" s="70">
        <f>GETPIVOTDATA("poids réel",$AF$3,"SERIE","SQUAT Comp"," Répétition réel",10)</f>
        <v>20</v>
      </c>
      <c r="L11" s="70">
        <f>GETPIVOTDATA("poids réel",$AF$3,"SERIE","SQUAT Comp"," Répétition réel",11)</f>
        <v>0</v>
      </c>
      <c r="M11" s="71">
        <f>GETPIVOTDATA("poids réel",$AF$3,"SERIE","SQUAT Comp"," Répétition réel",12)</f>
        <v>0</v>
      </c>
      <c r="N11" s="310"/>
      <c r="O11" s="78"/>
      <c r="AF11" s="64" t="s">
        <v>148</v>
      </c>
      <c r="AK11" s="34">
        <v>18</v>
      </c>
      <c r="AZ11" s="34">
        <v>18</v>
      </c>
    </row>
    <row r="12" spans="1:52" s="34" customFormat="1" ht="18.75" x14ac:dyDescent="0.2">
      <c r="A12" s="69" t="s">
        <v>6</v>
      </c>
      <c r="B12" s="70">
        <f>GETPIVOTDATA("poids réel",$AF$3,"SERIE","BENCH Comp"," Répétition réel",1)</f>
        <v>77.5</v>
      </c>
      <c r="C12" s="70">
        <f>GETPIVOTDATA("poids réel",$AF$3,"SERIE","BENCH Comp"," Répétition réel",2)</f>
        <v>72.5</v>
      </c>
      <c r="D12" s="70">
        <f>GETPIVOTDATA("poids réel",$AF$3,"SERIE","BENCH Comp"," Répétition réel",3)</f>
        <v>70</v>
      </c>
      <c r="E12" s="70">
        <f>GETPIVOTDATA("poids réel",$AF$3,"SERIE","BENCH Comp"," Répétition réel",4)</f>
        <v>65</v>
      </c>
      <c r="F12" s="70">
        <f>GETPIVOTDATA("poids réel",$AF$3,"SERIE","BENCH Comp"," Répétition réel",5)</f>
        <v>65</v>
      </c>
      <c r="G12" s="70">
        <f>GETPIVOTDATA("poids réel",$AF$3,"SERIE","BENCH Comp"," Répétition réel",6)</f>
        <v>60</v>
      </c>
      <c r="H12" s="70">
        <f>GETPIVOTDATA("poids réel",$AF$3,"SERIE","BENCH Comp"," Répétition réel",7)</f>
        <v>65</v>
      </c>
      <c r="I12" s="70">
        <f>GETPIVOTDATA("poids réel",$AF$3,"SERIE","BENCH Comp"," Répétition réel",8)</f>
        <v>57.5</v>
      </c>
      <c r="J12" s="70">
        <f>GETPIVOTDATA("poids réel",$AF$3,"SERIE","BENCH Comp"," Répétition réel",9)</f>
        <v>0</v>
      </c>
      <c r="K12" s="70">
        <f>GETPIVOTDATA("poids réel",$AF$3,"SERIE","BENCH Comp"," Répétition réel",10)</f>
        <v>20</v>
      </c>
      <c r="L12" s="70">
        <f>GETPIVOTDATA("poids réel",$AF$3,"SERIE","BENCH Comp"," Répétition réel",11)</f>
        <v>0</v>
      </c>
      <c r="M12" s="71">
        <f>GETPIVOTDATA("poids réel",$AF$3,"SERIE","BENCH Comp"," Répétition réel",12)</f>
        <v>20</v>
      </c>
      <c r="N12" s="310"/>
      <c r="O12" s="78"/>
      <c r="AF12" s="64" t="s">
        <v>218</v>
      </c>
      <c r="AG12" s="34">
        <v>18</v>
      </c>
      <c r="AH12" s="34">
        <v>28</v>
      </c>
      <c r="AI12" s="34">
        <v>26</v>
      </c>
      <c r="AL12" s="34">
        <v>28</v>
      </c>
      <c r="AU12" s="34">
        <v>0</v>
      </c>
      <c r="AZ12" s="34">
        <v>28</v>
      </c>
    </row>
    <row r="13" spans="1:52" s="34" customFormat="1" ht="18.75" x14ac:dyDescent="0.2">
      <c r="A13" s="69" t="s">
        <v>267</v>
      </c>
      <c r="B13" s="70">
        <f ca="1">GETPIVOTDATA("poids réel",$AF$3,"SERIE","DEADLIFT Comp"," Répétition réel",1)</f>
        <v>167.5</v>
      </c>
      <c r="C13" s="70">
        <f>GETPIVOTDATA("poids réel",$AF$3,"SERIE","DEADLIFT Comp"," Répétition réel",2)</f>
        <v>152.5</v>
      </c>
      <c r="D13" s="70">
        <f>GETPIVOTDATA("poids réel",$AF$3,"SERIE","DEADLIFT Comp"," Répétition réel",3)</f>
        <v>145</v>
      </c>
      <c r="E13" s="70">
        <f>GETPIVOTDATA("poids réel",$AF$3,"SERIE","DEADLIFT Comp"," Répétition réel",4)</f>
        <v>140</v>
      </c>
      <c r="F13" s="70">
        <f>GETPIVOTDATA("poids réel",$AF$3,"SERIE","DEADLIFT Comp"," Répétition réel",5)</f>
        <v>135</v>
      </c>
      <c r="G13" s="70">
        <f>GETPIVOTDATA("poids réel",$AF$3,"SERIE","DEADLIFT Comp"," Répétition réel",6)</f>
        <v>120</v>
      </c>
      <c r="H13" s="70">
        <f>GETPIVOTDATA("poids réel",$AF$3,"SERIE","DEADLIFT Comp"," Répétition réel",7)</f>
        <v>100</v>
      </c>
      <c r="I13" s="70">
        <f>GETPIVOTDATA("poids réel",$AF$3,"SERIE","DEADLIFT Comp"," Répétition réel",8)</f>
        <v>100</v>
      </c>
      <c r="J13" s="70">
        <f>GETPIVOTDATA("poids réel",$AF$3,"SERIE","DEADLIFT Comp"," Répétition réel",9)</f>
        <v>0</v>
      </c>
      <c r="K13" s="70">
        <f>GETPIVOTDATA("poids réel",$AF$3,"SERIE","DEADLIFT Comp"," Répétition réel",10)</f>
        <v>70</v>
      </c>
      <c r="L13" s="70">
        <f>GETPIVOTDATA("poids réel",$AF$3,"SERIE","DEADLIFT Comp"," Répétition réel",11)</f>
        <v>0</v>
      </c>
      <c r="M13" s="71">
        <f>GETPIVOTDATA("poids réel",$AF$3,"SERIE","DEADLIFT Comp"," Répétition réel",12)</f>
        <v>0</v>
      </c>
      <c r="N13" s="310"/>
      <c r="O13" s="78"/>
      <c r="AF13" s="64" t="s">
        <v>268</v>
      </c>
      <c r="AI13" s="34">
        <v>6</v>
      </c>
      <c r="AK13" s="34">
        <v>4</v>
      </c>
      <c r="AZ13" s="34">
        <v>6</v>
      </c>
    </row>
    <row r="14" spans="1:52" s="34" customFormat="1" ht="19.5" thickBot="1" x14ac:dyDescent="0.25">
      <c r="A14" s="72" t="s">
        <v>269</v>
      </c>
      <c r="B14" s="73">
        <f t="shared" ref="B14:M14" ca="1" si="0">SUM(B11:B13)</f>
        <v>400</v>
      </c>
      <c r="C14" s="73">
        <f t="shared" si="0"/>
        <v>365</v>
      </c>
      <c r="D14" s="73">
        <f t="shared" si="0"/>
        <v>347.5</v>
      </c>
      <c r="E14" s="73">
        <f t="shared" si="0"/>
        <v>315</v>
      </c>
      <c r="F14" s="73">
        <f t="shared" si="0"/>
        <v>320</v>
      </c>
      <c r="G14" s="73">
        <f t="shared" si="0"/>
        <v>285</v>
      </c>
      <c r="H14" s="73">
        <f t="shared" si="0"/>
        <v>235</v>
      </c>
      <c r="I14" s="73">
        <f t="shared" si="0"/>
        <v>177.5</v>
      </c>
      <c r="J14" s="73">
        <f>SUM(J11:J13)</f>
        <v>0</v>
      </c>
      <c r="K14" s="73">
        <f t="shared" si="0"/>
        <v>110</v>
      </c>
      <c r="L14" s="73">
        <f t="shared" si="0"/>
        <v>0</v>
      </c>
      <c r="M14" s="74">
        <f t="shared" si="0"/>
        <v>20</v>
      </c>
      <c r="N14" s="311"/>
      <c r="O14" s="78"/>
      <c r="AF14" s="64" t="s">
        <v>270</v>
      </c>
      <c r="AG14" s="34">
        <v>23</v>
      </c>
      <c r="AI14" s="34">
        <v>16</v>
      </c>
      <c r="AZ14" s="34">
        <v>23</v>
      </c>
    </row>
    <row r="15" spans="1:52" s="34" customFormat="1" ht="16.5" thickTop="1" thickBot="1" x14ac:dyDescent="0.25">
      <c r="A15" s="65"/>
      <c r="B15" s="65"/>
      <c r="C15" s="65"/>
      <c r="D15" s="65"/>
      <c r="E15" s="65"/>
      <c r="F15" s="65"/>
      <c r="G15" s="65"/>
      <c r="H15" s="65"/>
      <c r="I15" s="65"/>
      <c r="J15" s="65"/>
      <c r="K15" s="65"/>
      <c r="L15" s="65"/>
      <c r="M15" s="65"/>
      <c r="O15" s="78"/>
      <c r="AF15" s="64" t="s">
        <v>4</v>
      </c>
      <c r="AH15" s="34">
        <v>20</v>
      </c>
      <c r="AI15" s="34">
        <v>20</v>
      </c>
      <c r="AJ15" s="34">
        <v>120</v>
      </c>
      <c r="AL15" s="34">
        <v>105</v>
      </c>
      <c r="AM15" s="34">
        <v>132.5</v>
      </c>
      <c r="AN15" s="34">
        <v>140</v>
      </c>
      <c r="AO15" s="34">
        <v>110</v>
      </c>
      <c r="AP15" s="34">
        <v>155</v>
      </c>
      <c r="AQ15" s="34">
        <v>70</v>
      </c>
      <c r="AZ15" s="34">
        <v>155</v>
      </c>
    </row>
    <row r="16" spans="1:52" s="34" customFormat="1" ht="15.75" thickBot="1" x14ac:dyDescent="0.25">
      <c r="A16" s="204" t="s">
        <v>2</v>
      </c>
      <c r="B16" s="204" t="s">
        <v>260</v>
      </c>
      <c r="O16" s="78"/>
      <c r="AF16" s="64" t="s">
        <v>189</v>
      </c>
      <c r="AG16" s="34">
        <v>63</v>
      </c>
      <c r="AH16" s="34">
        <v>79.3</v>
      </c>
      <c r="AI16" s="34">
        <v>77</v>
      </c>
      <c r="AL16" s="34">
        <v>84</v>
      </c>
      <c r="AQ16" s="34">
        <v>43</v>
      </c>
      <c r="AR16" s="34">
        <v>63</v>
      </c>
      <c r="AS16" s="34">
        <v>63</v>
      </c>
      <c r="AT16" s="34">
        <v>63</v>
      </c>
      <c r="AU16" s="34">
        <v>0</v>
      </c>
      <c r="AZ16" s="34">
        <v>84</v>
      </c>
    </row>
    <row r="17" spans="1:52" s="34" customFormat="1" ht="15.75" thickBot="1" x14ac:dyDescent="0.25">
      <c r="O17" s="78"/>
      <c r="AF17" s="64" t="s">
        <v>271</v>
      </c>
      <c r="AG17" s="34">
        <v>90</v>
      </c>
      <c r="AI17" s="34">
        <v>180</v>
      </c>
      <c r="AZ17" s="34">
        <v>180</v>
      </c>
    </row>
    <row r="18" spans="1:52" s="34" customFormat="1" ht="15.75" thickBot="1" x14ac:dyDescent="0.25">
      <c r="A18" s="204" t="s">
        <v>261</v>
      </c>
      <c r="B18" s="204" t="s">
        <v>272</v>
      </c>
      <c r="C18" s="204"/>
      <c r="D18" s="204"/>
      <c r="E18" s="204"/>
      <c r="F18" s="204"/>
      <c r="G18" s="204"/>
      <c r="H18" s="204"/>
      <c r="I18" s="204"/>
      <c r="J18" s="204"/>
      <c r="K18" s="204"/>
      <c r="L18" s="204"/>
      <c r="O18" s="78"/>
      <c r="AF18" s="64" t="s">
        <v>273</v>
      </c>
      <c r="AG18" s="34">
        <v>16</v>
      </c>
      <c r="AZ18" s="34">
        <v>16</v>
      </c>
    </row>
    <row r="19" spans="1:52" s="34" customFormat="1" ht="15.75" thickBot="1" x14ac:dyDescent="0.25">
      <c r="A19" s="204" t="s">
        <v>274</v>
      </c>
      <c r="B19" s="204">
        <v>1</v>
      </c>
      <c r="C19" s="204">
        <v>2</v>
      </c>
      <c r="D19" s="204">
        <v>3</v>
      </c>
      <c r="E19" s="204">
        <v>4</v>
      </c>
      <c r="F19" s="204">
        <v>5</v>
      </c>
      <c r="G19" s="204">
        <v>6</v>
      </c>
      <c r="H19" s="204">
        <v>7</v>
      </c>
      <c r="I19" s="204">
        <v>8</v>
      </c>
      <c r="J19" s="204">
        <v>10</v>
      </c>
      <c r="K19" s="204">
        <v>12</v>
      </c>
      <c r="L19" s="204">
        <v>0</v>
      </c>
      <c r="O19" s="78"/>
      <c r="AF19" s="64" t="s">
        <v>21</v>
      </c>
      <c r="AG19" s="34">
        <v>18</v>
      </c>
      <c r="AH19" s="34">
        <v>27.3</v>
      </c>
      <c r="AI19" s="34">
        <v>25</v>
      </c>
      <c r="AL19" s="34">
        <v>27.3</v>
      </c>
      <c r="AR19" s="34">
        <v>18</v>
      </c>
      <c r="AS19" s="34">
        <v>18</v>
      </c>
      <c r="AZ19" s="34">
        <v>27.3</v>
      </c>
    </row>
    <row r="20" spans="1:52" s="34" customFormat="1" ht="15.75" thickBot="1" x14ac:dyDescent="0.25">
      <c r="A20" s="204" t="s">
        <v>4</v>
      </c>
      <c r="B20" s="204">
        <v>155</v>
      </c>
      <c r="C20" s="204">
        <v>140</v>
      </c>
      <c r="D20" s="204">
        <v>132.5</v>
      </c>
      <c r="E20" s="204">
        <v>110</v>
      </c>
      <c r="F20" s="204">
        <v>120</v>
      </c>
      <c r="G20" s="204">
        <v>105</v>
      </c>
      <c r="H20" s="204">
        <v>70</v>
      </c>
      <c r="I20" s="204">
        <v>20</v>
      </c>
      <c r="J20" s="204">
        <v>20</v>
      </c>
      <c r="K20" s="204"/>
      <c r="L20" s="204"/>
      <c r="O20" s="78"/>
      <c r="AF20" s="64" t="s">
        <v>175</v>
      </c>
      <c r="AI20" s="34">
        <v>120</v>
      </c>
      <c r="AZ20" s="34">
        <v>120</v>
      </c>
    </row>
    <row r="21" spans="1:52" s="34" customFormat="1" ht="15.75" thickBot="1" x14ac:dyDescent="0.25">
      <c r="A21" s="204" t="s">
        <v>6</v>
      </c>
      <c r="B21" s="204">
        <v>77.5</v>
      </c>
      <c r="C21" s="204">
        <v>72.5</v>
      </c>
      <c r="D21" s="204">
        <v>70</v>
      </c>
      <c r="E21" s="204">
        <v>65</v>
      </c>
      <c r="F21" s="204">
        <v>65</v>
      </c>
      <c r="G21" s="204">
        <v>60</v>
      </c>
      <c r="H21" s="204">
        <v>65</v>
      </c>
      <c r="I21" s="204">
        <v>57.5</v>
      </c>
      <c r="J21" s="204">
        <v>20</v>
      </c>
      <c r="K21" s="204">
        <v>20</v>
      </c>
      <c r="L21" s="204">
        <v>77.5</v>
      </c>
      <c r="O21" s="78"/>
      <c r="AF21" s="64" t="s">
        <v>83</v>
      </c>
      <c r="AG21" s="34">
        <v>27</v>
      </c>
      <c r="AI21" s="34">
        <v>45</v>
      </c>
      <c r="AZ21" s="34">
        <v>45</v>
      </c>
    </row>
    <row r="22" spans="1:52" s="34" customFormat="1" ht="15.75" thickBot="1" x14ac:dyDescent="0.25">
      <c r="A22" s="204" t="s">
        <v>8</v>
      </c>
      <c r="B22" s="204">
        <v>167.5</v>
      </c>
      <c r="C22" s="204">
        <v>152.5</v>
      </c>
      <c r="D22" s="204">
        <v>145</v>
      </c>
      <c r="E22" s="204">
        <v>140</v>
      </c>
      <c r="F22" s="204">
        <v>135</v>
      </c>
      <c r="G22" s="204">
        <v>120</v>
      </c>
      <c r="H22" s="204">
        <v>100</v>
      </c>
      <c r="I22" s="204">
        <v>100</v>
      </c>
      <c r="J22" s="204">
        <v>70</v>
      </c>
      <c r="K22" s="204"/>
      <c r="L22" s="204">
        <v>0</v>
      </c>
      <c r="O22" s="78"/>
      <c r="AF22" s="64" t="s">
        <v>275</v>
      </c>
      <c r="AG22" s="34">
        <v>25</v>
      </c>
      <c r="AH22" s="34">
        <v>50</v>
      </c>
      <c r="AI22" s="34">
        <v>50</v>
      </c>
      <c r="AZ22" s="34">
        <v>50</v>
      </c>
    </row>
    <row r="23" spans="1:52" s="34" customFormat="1" x14ac:dyDescent="0.2">
      <c r="O23" s="78"/>
      <c r="AF23" s="64" t="s">
        <v>192</v>
      </c>
      <c r="AG23" s="34">
        <v>40</v>
      </c>
      <c r="AH23" s="34">
        <v>43</v>
      </c>
      <c r="AI23" s="34">
        <v>40</v>
      </c>
      <c r="AL23" s="34">
        <v>43</v>
      </c>
      <c r="AQ23" s="34">
        <v>16.3</v>
      </c>
      <c r="AR23" s="34">
        <v>29</v>
      </c>
      <c r="AS23" s="34">
        <v>29</v>
      </c>
      <c r="AT23" s="34">
        <v>29</v>
      </c>
      <c r="AU23" s="34">
        <v>0</v>
      </c>
      <c r="AZ23" s="34">
        <v>43</v>
      </c>
    </row>
    <row r="24" spans="1:52" s="34" customFormat="1" x14ac:dyDescent="0.2">
      <c r="O24" s="78"/>
      <c r="AF24" s="64" t="s">
        <v>217</v>
      </c>
      <c r="AH24" s="34">
        <v>30</v>
      </c>
      <c r="AI24" s="34">
        <v>25</v>
      </c>
      <c r="AJ24" s="34">
        <v>32.5</v>
      </c>
      <c r="AL24" s="34">
        <v>35</v>
      </c>
      <c r="AQ24" s="34">
        <v>30</v>
      </c>
      <c r="AS24" s="34">
        <v>25</v>
      </c>
      <c r="AU24" s="34">
        <v>0</v>
      </c>
      <c r="AZ24" s="34">
        <v>35</v>
      </c>
    </row>
    <row r="25" spans="1:52" s="34" customFormat="1" x14ac:dyDescent="0.2">
      <c r="O25" s="78"/>
      <c r="AF25" s="64" t="s">
        <v>113</v>
      </c>
      <c r="AG25" s="34">
        <v>45</v>
      </c>
      <c r="AH25" s="34">
        <v>59</v>
      </c>
      <c r="AI25" s="34">
        <v>60</v>
      </c>
      <c r="AJ25" s="34">
        <v>66</v>
      </c>
      <c r="AL25" s="34">
        <v>61.3</v>
      </c>
      <c r="AO25" s="34">
        <v>66</v>
      </c>
      <c r="AZ25" s="34">
        <v>66</v>
      </c>
    </row>
    <row r="26" spans="1:52" s="34" customFormat="1" x14ac:dyDescent="0.2">
      <c r="O26" s="78"/>
      <c r="AF26" s="64" t="s">
        <v>191</v>
      </c>
      <c r="AG26" s="34">
        <v>32</v>
      </c>
      <c r="AI26" s="34">
        <v>36</v>
      </c>
      <c r="AZ26" s="34">
        <v>36</v>
      </c>
    </row>
    <row r="27" spans="1:52" s="34" customFormat="1" x14ac:dyDescent="0.2">
      <c r="O27" s="78"/>
      <c r="AF27" s="64" t="s">
        <v>276</v>
      </c>
      <c r="AI27" s="34">
        <v>32</v>
      </c>
      <c r="AZ27" s="34">
        <v>32</v>
      </c>
    </row>
    <row r="28" spans="1:52" s="34" customFormat="1" x14ac:dyDescent="0.2">
      <c r="O28" s="78"/>
      <c r="AF28" s="64" t="s">
        <v>277</v>
      </c>
      <c r="AH28" s="34">
        <v>50</v>
      </c>
      <c r="AI28" s="34">
        <v>90</v>
      </c>
      <c r="AZ28" s="34">
        <v>90</v>
      </c>
    </row>
    <row r="29" spans="1:52" s="34" customFormat="1" x14ac:dyDescent="0.2">
      <c r="O29" s="78"/>
      <c r="AF29" s="64" t="s">
        <v>168</v>
      </c>
      <c r="AP29" s="34">
        <v>1</v>
      </c>
      <c r="AZ29" s="34">
        <v>1</v>
      </c>
    </row>
    <row r="30" spans="1:52" s="34" customFormat="1" x14ac:dyDescent="0.2">
      <c r="O30" s="78"/>
      <c r="AF30" s="64" t="s">
        <v>221</v>
      </c>
      <c r="AG30" s="34">
        <v>16</v>
      </c>
      <c r="AI30" s="34">
        <v>12</v>
      </c>
      <c r="AZ30" s="34">
        <v>16</v>
      </c>
    </row>
    <row r="31" spans="1:52" s="34" customFormat="1" ht="15.75" thickBot="1" x14ac:dyDescent="0.25">
      <c r="O31" s="78"/>
      <c r="AF31" s="64" t="s">
        <v>117</v>
      </c>
      <c r="AH31" s="34">
        <v>70</v>
      </c>
      <c r="AI31" s="34">
        <v>20</v>
      </c>
      <c r="AZ31" s="34">
        <v>70</v>
      </c>
    </row>
    <row r="32" spans="1:52" s="34" customFormat="1" ht="29.25" thickTop="1" thickBot="1" x14ac:dyDescent="0.25">
      <c r="A32" s="83" t="s">
        <v>263</v>
      </c>
      <c r="B32" s="83" t="s">
        <v>278</v>
      </c>
      <c r="C32" s="84" t="s">
        <v>279</v>
      </c>
      <c r="O32" s="78"/>
      <c r="AF32" s="64" t="s">
        <v>280</v>
      </c>
      <c r="AI32" s="34">
        <v>1</v>
      </c>
      <c r="AZ32" s="34">
        <v>1</v>
      </c>
    </row>
    <row r="33" spans="1:52" s="34" customFormat="1" ht="15.75" thickTop="1" x14ac:dyDescent="0.2">
      <c r="A33" s="205" t="s">
        <v>6</v>
      </c>
      <c r="B33" s="205">
        <v>674</v>
      </c>
      <c r="C33" s="265">
        <v>2126</v>
      </c>
      <c r="O33" s="78"/>
      <c r="AF33" s="64" t="s">
        <v>281</v>
      </c>
      <c r="AI33" s="34">
        <v>80</v>
      </c>
      <c r="AZ33" s="34">
        <v>80</v>
      </c>
    </row>
    <row r="34" spans="1:52" s="34" customFormat="1" x14ac:dyDescent="0.2">
      <c r="A34" s="206" t="s">
        <v>8</v>
      </c>
      <c r="B34" s="206">
        <v>470</v>
      </c>
      <c r="C34" s="263">
        <v>2004</v>
      </c>
      <c r="O34" s="78"/>
      <c r="AF34" s="64" t="s">
        <v>129</v>
      </c>
      <c r="AG34" s="34">
        <v>20</v>
      </c>
      <c r="AZ34" s="34">
        <v>20</v>
      </c>
    </row>
    <row r="35" spans="1:52" s="34" customFormat="1" ht="15.75" thickBot="1" x14ac:dyDescent="0.25">
      <c r="A35" s="207" t="s">
        <v>4</v>
      </c>
      <c r="B35" s="207">
        <v>526</v>
      </c>
      <c r="C35" s="264">
        <v>1657</v>
      </c>
      <c r="O35" s="78"/>
      <c r="AF35" s="64" t="s">
        <v>36</v>
      </c>
      <c r="AI35" s="34">
        <v>60</v>
      </c>
      <c r="AZ35" s="34">
        <v>60</v>
      </c>
    </row>
    <row r="36" spans="1:52" s="34" customFormat="1" ht="15.75" thickTop="1" x14ac:dyDescent="0.2">
      <c r="A36"/>
      <c r="B36"/>
      <c r="C36"/>
      <c r="O36" s="78"/>
      <c r="AF36" s="64" t="s">
        <v>30</v>
      </c>
      <c r="AG36" s="34">
        <v>14</v>
      </c>
      <c r="AH36" s="34">
        <v>20</v>
      </c>
      <c r="AI36" s="34">
        <v>16</v>
      </c>
      <c r="AJ36" s="34">
        <v>16</v>
      </c>
      <c r="AL36" s="34">
        <v>24</v>
      </c>
      <c r="AO36" s="34">
        <v>20</v>
      </c>
      <c r="AQ36" s="34">
        <v>22</v>
      </c>
      <c r="AZ36" s="34">
        <v>24</v>
      </c>
    </row>
    <row r="37" spans="1:52" s="34" customFormat="1" x14ac:dyDescent="0.2">
      <c r="A37"/>
      <c r="B37"/>
      <c r="C37"/>
      <c r="O37" s="78"/>
      <c r="AF37" s="64" t="s">
        <v>109</v>
      </c>
      <c r="AG37" s="34">
        <v>59</v>
      </c>
      <c r="AH37" s="34">
        <v>60</v>
      </c>
      <c r="AI37" s="34">
        <v>52</v>
      </c>
      <c r="AL37" s="34">
        <v>70</v>
      </c>
      <c r="AQ37" s="34">
        <v>66</v>
      </c>
      <c r="AR37" s="34">
        <v>45</v>
      </c>
      <c r="AS37" s="34">
        <v>52</v>
      </c>
      <c r="AU37" s="34">
        <v>0</v>
      </c>
      <c r="AZ37" s="34">
        <v>70</v>
      </c>
    </row>
    <row r="38" spans="1:52" s="34" customFormat="1" x14ac:dyDescent="0.2">
      <c r="A38"/>
      <c r="B38"/>
      <c r="C38"/>
      <c r="O38" s="78"/>
      <c r="AF38" s="64" t="s">
        <v>91</v>
      </c>
      <c r="AG38" s="34">
        <v>25</v>
      </c>
      <c r="AH38" s="34">
        <v>18</v>
      </c>
      <c r="AI38" s="34">
        <v>18</v>
      </c>
      <c r="AL38" s="34">
        <v>23</v>
      </c>
      <c r="AR38" s="34">
        <v>18</v>
      </c>
      <c r="AS38" s="34">
        <v>23</v>
      </c>
      <c r="AT38" s="34">
        <v>25</v>
      </c>
      <c r="AZ38" s="34">
        <v>25</v>
      </c>
    </row>
    <row r="39" spans="1:52" s="34" customFormat="1" x14ac:dyDescent="0.2">
      <c r="A39"/>
      <c r="B39"/>
      <c r="C39"/>
      <c r="O39" s="78"/>
      <c r="AF39" s="64" t="s">
        <v>37</v>
      </c>
      <c r="AG39" s="34">
        <v>25</v>
      </c>
      <c r="AH39" s="34">
        <v>20.3</v>
      </c>
      <c r="AI39" s="34">
        <v>25</v>
      </c>
      <c r="AR39" s="34">
        <v>23</v>
      </c>
      <c r="AS39" s="34">
        <v>23</v>
      </c>
      <c r="AT39" s="34">
        <v>18</v>
      </c>
      <c r="AZ39" s="34">
        <v>25</v>
      </c>
    </row>
    <row r="40" spans="1:52" s="34" customFormat="1" x14ac:dyDescent="0.2">
      <c r="A40"/>
      <c r="B40"/>
      <c r="C40"/>
      <c r="O40" s="78"/>
      <c r="AF40" s="64" t="s">
        <v>120</v>
      </c>
      <c r="AM40" s="34">
        <v>1</v>
      </c>
      <c r="AN40" s="34">
        <v>1</v>
      </c>
      <c r="AO40" s="34">
        <v>1</v>
      </c>
      <c r="AP40" s="34">
        <v>1</v>
      </c>
      <c r="AZ40" s="34">
        <v>1</v>
      </c>
    </row>
    <row r="41" spans="1:52" s="34" customFormat="1" x14ac:dyDescent="0.2">
      <c r="A41"/>
      <c r="B41"/>
      <c r="C41"/>
      <c r="O41" s="78"/>
      <c r="AF41" s="64" t="s">
        <v>206</v>
      </c>
      <c r="AG41" s="34">
        <v>45</v>
      </c>
      <c r="AH41" s="34">
        <v>66</v>
      </c>
      <c r="AI41" s="34">
        <v>73</v>
      </c>
      <c r="AL41" s="34">
        <v>59</v>
      </c>
      <c r="AQ41" s="34">
        <v>66</v>
      </c>
      <c r="AR41" s="34">
        <v>18</v>
      </c>
      <c r="AS41" s="34">
        <v>45</v>
      </c>
      <c r="AT41" s="34">
        <v>25</v>
      </c>
      <c r="AU41" s="34">
        <v>0</v>
      </c>
      <c r="AZ41" s="34">
        <v>73</v>
      </c>
    </row>
    <row r="42" spans="1:52" s="34" customFormat="1" x14ac:dyDescent="0.2">
      <c r="A42"/>
      <c r="B42"/>
      <c r="C42"/>
      <c r="O42" s="78"/>
      <c r="AF42" s="64" t="s">
        <v>205</v>
      </c>
      <c r="AG42" s="34">
        <v>45</v>
      </c>
      <c r="AH42" s="34">
        <v>66</v>
      </c>
      <c r="AI42" s="34">
        <v>66</v>
      </c>
      <c r="AJ42" s="34">
        <v>73</v>
      </c>
      <c r="AL42" s="34">
        <v>66</v>
      </c>
      <c r="AQ42" s="34">
        <v>66</v>
      </c>
      <c r="AR42" s="34">
        <v>18</v>
      </c>
      <c r="AS42" s="34">
        <v>45</v>
      </c>
      <c r="AT42" s="34">
        <v>25</v>
      </c>
      <c r="AU42" s="34">
        <v>0</v>
      </c>
      <c r="AZ42" s="34">
        <v>73</v>
      </c>
    </row>
    <row r="43" spans="1:52" s="34" customFormat="1" x14ac:dyDescent="0.2">
      <c r="A43"/>
      <c r="B43"/>
      <c r="C43"/>
      <c r="O43" s="78"/>
      <c r="AF43" s="64" t="s">
        <v>186</v>
      </c>
      <c r="AH43" s="34">
        <v>57</v>
      </c>
      <c r="AI43" s="34">
        <v>63</v>
      </c>
      <c r="AQ43" s="34">
        <v>63</v>
      </c>
      <c r="AU43" s="34">
        <v>0</v>
      </c>
      <c r="AV43" s="34">
        <v>10</v>
      </c>
      <c r="AX43" s="34">
        <v>8</v>
      </c>
      <c r="AZ43" s="34">
        <v>63</v>
      </c>
    </row>
    <row r="44" spans="1:52" s="34" customFormat="1" x14ac:dyDescent="0.2">
      <c r="A44"/>
      <c r="B44"/>
      <c r="C44"/>
      <c r="O44" s="78"/>
      <c r="AF44" s="64" t="s">
        <v>188</v>
      </c>
      <c r="AG44" s="34">
        <v>104</v>
      </c>
      <c r="AH44" s="34">
        <v>104</v>
      </c>
      <c r="AI44" s="34">
        <v>104</v>
      </c>
      <c r="AK44" s="34">
        <v>104</v>
      </c>
      <c r="AU44" s="34">
        <v>0</v>
      </c>
      <c r="AW44" s="34">
        <v>12</v>
      </c>
      <c r="AY44" s="34">
        <v>12</v>
      </c>
      <c r="AZ44" s="34">
        <v>104</v>
      </c>
    </row>
    <row r="45" spans="1:52" s="34" customFormat="1" x14ac:dyDescent="0.2">
      <c r="A45"/>
      <c r="B45"/>
      <c r="C45"/>
      <c r="O45" s="78"/>
      <c r="AF45" s="64" t="s">
        <v>73</v>
      </c>
      <c r="AG45" s="34">
        <v>14</v>
      </c>
      <c r="AH45" s="34">
        <v>23</v>
      </c>
      <c r="AI45" s="34">
        <v>18</v>
      </c>
      <c r="AQ45" s="34">
        <v>14</v>
      </c>
      <c r="AS45" s="34">
        <v>18</v>
      </c>
      <c r="AU45" s="34">
        <v>0</v>
      </c>
      <c r="AZ45" s="34">
        <v>23</v>
      </c>
    </row>
    <row r="46" spans="1:52" s="34" customFormat="1" x14ac:dyDescent="0.2">
      <c r="A46"/>
      <c r="B46"/>
      <c r="C46"/>
      <c r="O46" s="78"/>
      <c r="AF46" s="64" t="s">
        <v>89</v>
      </c>
      <c r="AH46" s="34">
        <v>18</v>
      </c>
      <c r="AI46" s="34">
        <v>18</v>
      </c>
      <c r="AJ46" s="34">
        <v>18</v>
      </c>
      <c r="AL46" s="34">
        <v>18</v>
      </c>
      <c r="AQ46" s="34">
        <v>14</v>
      </c>
      <c r="AS46" s="34">
        <v>14</v>
      </c>
      <c r="AU46" s="34">
        <v>0</v>
      </c>
      <c r="AZ46" s="34">
        <v>18</v>
      </c>
    </row>
    <row r="47" spans="1:52" s="34" customFormat="1" x14ac:dyDescent="0.2">
      <c r="A47"/>
      <c r="B47"/>
      <c r="C47"/>
      <c r="O47" s="78"/>
      <c r="AF47" s="64" t="s">
        <v>142</v>
      </c>
      <c r="AG47" s="34">
        <v>4</v>
      </c>
      <c r="AH47" s="34">
        <v>8</v>
      </c>
      <c r="AI47" s="34">
        <v>6</v>
      </c>
      <c r="AJ47" s="34">
        <v>10</v>
      </c>
      <c r="AL47" s="34">
        <v>8</v>
      </c>
      <c r="AO47" s="34">
        <v>10</v>
      </c>
      <c r="AQ47" s="34">
        <v>8</v>
      </c>
      <c r="AS47" s="34">
        <v>6</v>
      </c>
      <c r="AU47" s="34">
        <v>0</v>
      </c>
      <c r="AZ47" s="34">
        <v>10</v>
      </c>
    </row>
    <row r="48" spans="1:52" s="34" customFormat="1" x14ac:dyDescent="0.2">
      <c r="A48"/>
      <c r="B48"/>
      <c r="C48"/>
      <c r="O48" s="78"/>
      <c r="AF48" s="64" t="s">
        <v>87</v>
      </c>
      <c r="AG48" s="34">
        <v>6</v>
      </c>
      <c r="AH48" s="34">
        <v>12</v>
      </c>
      <c r="AI48" s="34">
        <v>8</v>
      </c>
      <c r="AL48" s="34">
        <v>13</v>
      </c>
      <c r="AQ48" s="34">
        <v>12</v>
      </c>
      <c r="AU48" s="34">
        <v>0</v>
      </c>
      <c r="AZ48" s="34">
        <v>13</v>
      </c>
    </row>
    <row r="49" spans="1:52" s="34" customFormat="1" x14ac:dyDescent="0.2">
      <c r="A49"/>
      <c r="B49"/>
      <c r="C49"/>
      <c r="O49" s="78"/>
      <c r="AF49" s="64" t="s">
        <v>215</v>
      </c>
      <c r="AH49" s="34">
        <v>8</v>
      </c>
      <c r="AI49" s="34">
        <v>10</v>
      </c>
      <c r="AU49" s="34">
        <v>0</v>
      </c>
      <c r="AZ49" s="34">
        <v>10</v>
      </c>
    </row>
    <row r="50" spans="1:52" s="34" customFormat="1" x14ac:dyDescent="0.2">
      <c r="A50"/>
      <c r="B50"/>
      <c r="C50"/>
      <c r="O50" s="78"/>
      <c r="AF50" s="64" t="s">
        <v>264</v>
      </c>
      <c r="AG50" s="34">
        <v>104</v>
      </c>
      <c r="AH50" s="34">
        <v>104</v>
      </c>
      <c r="AI50" s="34">
        <v>180</v>
      </c>
      <c r="AJ50" s="34">
        <v>135</v>
      </c>
      <c r="AK50" s="34">
        <v>104</v>
      </c>
      <c r="AL50" s="34">
        <v>120</v>
      </c>
      <c r="AM50" s="34">
        <v>145</v>
      </c>
      <c r="AN50" s="34">
        <v>152.5</v>
      </c>
      <c r="AO50" s="34">
        <v>140</v>
      </c>
      <c r="AP50" s="34">
        <v>167.5</v>
      </c>
      <c r="AQ50" s="34">
        <v>100</v>
      </c>
      <c r="AR50" s="34">
        <v>63</v>
      </c>
      <c r="AS50" s="34">
        <v>63</v>
      </c>
      <c r="AT50" s="34">
        <v>63</v>
      </c>
      <c r="AU50" s="34">
        <v>77.5</v>
      </c>
      <c r="AV50" s="34">
        <v>10</v>
      </c>
      <c r="AW50" s="34">
        <v>12</v>
      </c>
      <c r="AX50" s="34">
        <v>8</v>
      </c>
      <c r="AY50" s="34">
        <v>12</v>
      </c>
      <c r="AZ50" s="34">
        <v>180</v>
      </c>
    </row>
    <row r="51" spans="1:52" s="34" customFormat="1" x14ac:dyDescent="0.2">
      <c r="A51"/>
      <c r="B51"/>
      <c r="C51"/>
      <c r="O51" s="78"/>
    </row>
    <row r="52" spans="1:52" s="34" customFormat="1" x14ac:dyDescent="0.2">
      <c r="A52"/>
      <c r="B52"/>
      <c r="C52"/>
      <c r="O52" s="78"/>
    </row>
    <row r="53" spans="1:52" s="34" customFormat="1" x14ac:dyDescent="0.2">
      <c r="A53"/>
      <c r="B53"/>
      <c r="C53"/>
      <c r="O53" s="78"/>
    </row>
    <row r="54" spans="1:52" s="34" customFormat="1" x14ac:dyDescent="0.2">
      <c r="A54"/>
      <c r="B54"/>
      <c r="C54"/>
      <c r="O54" s="78"/>
    </row>
    <row r="55" spans="1:52" s="34" customFormat="1" x14ac:dyDescent="0.2">
      <c r="A55"/>
      <c r="B55"/>
      <c r="C55"/>
      <c r="O55" s="78"/>
    </row>
    <row r="56" spans="1:52" s="34" customFormat="1" x14ac:dyDescent="0.2">
      <c r="A56"/>
      <c r="B56"/>
      <c r="C56"/>
      <c r="O56" s="78"/>
    </row>
    <row r="57" spans="1:52" s="34" customFormat="1" x14ac:dyDescent="0.2">
      <c r="A57"/>
      <c r="B57"/>
      <c r="C57"/>
      <c r="O57" s="78"/>
    </row>
    <row r="58" spans="1:52" s="34" customFormat="1" x14ac:dyDescent="0.2">
      <c r="A58"/>
      <c r="B58"/>
      <c r="C58"/>
      <c r="O58" s="78"/>
    </row>
    <row r="59" spans="1:52" s="34" customFormat="1" x14ac:dyDescent="0.2">
      <c r="A59"/>
      <c r="B59"/>
      <c r="C59"/>
      <c r="O59" s="78"/>
    </row>
    <row r="60" spans="1:52" s="34" customFormat="1" x14ac:dyDescent="0.2">
      <c r="A60"/>
      <c r="B60"/>
      <c r="C60"/>
      <c r="O60" s="78"/>
    </row>
    <row r="61" spans="1:52" s="34" customFormat="1" x14ac:dyDescent="0.2">
      <c r="A61"/>
      <c r="B61"/>
      <c r="C61"/>
      <c r="O61" s="78"/>
    </row>
    <row r="62" spans="1:52" s="34" customFormat="1" x14ac:dyDescent="0.2">
      <c r="A62"/>
      <c r="B62"/>
      <c r="C62"/>
      <c r="O62" s="78"/>
    </row>
    <row r="63" spans="1:52" s="34" customFormat="1" x14ac:dyDescent="0.2">
      <c r="A63"/>
      <c r="B63"/>
      <c r="C63"/>
      <c r="O63" s="78"/>
    </row>
    <row r="64" spans="1:52" s="34" customFormat="1" x14ac:dyDescent="0.2">
      <c r="A64"/>
      <c r="B64"/>
      <c r="C64"/>
      <c r="O64" s="78"/>
    </row>
    <row r="65" spans="1:34" s="34" customFormat="1" x14ac:dyDescent="0.2">
      <c r="A65"/>
      <c r="B65"/>
      <c r="C65"/>
      <c r="O65" s="78"/>
    </row>
    <row r="66" spans="1:34" s="34" customFormat="1" x14ac:dyDescent="0.2">
      <c r="A66"/>
      <c r="B66"/>
      <c r="C66"/>
      <c r="O66" s="78"/>
    </row>
    <row r="67" spans="1:34" s="34" customFormat="1" x14ac:dyDescent="0.2">
      <c r="A67"/>
      <c r="B67"/>
      <c r="C67"/>
      <c r="O67" s="78"/>
    </row>
    <row r="68" spans="1:34" s="34" customFormat="1" x14ac:dyDescent="0.2">
      <c r="A68"/>
      <c r="B68"/>
      <c r="C68"/>
      <c r="O68" s="78"/>
    </row>
    <row r="69" spans="1:34" s="34" customFormat="1" x14ac:dyDescent="0.2">
      <c r="A69"/>
      <c r="B69"/>
      <c r="C69"/>
      <c r="O69" s="78"/>
    </row>
    <row r="70" spans="1:34" s="34" customFormat="1" ht="15.75" thickBot="1" x14ac:dyDescent="0.25">
      <c r="A70"/>
      <c r="B70"/>
      <c r="C70"/>
      <c r="O70" s="78"/>
    </row>
    <row r="71" spans="1:34" s="34" customFormat="1" ht="15.75" thickTop="1" x14ac:dyDescent="0.2">
      <c r="O71" s="78"/>
    </row>
    <row r="72" spans="1:34" s="34" customFormat="1" x14ac:dyDescent="0.2">
      <c r="O72" s="78"/>
    </row>
    <row r="73" spans="1:34" s="34" customFormat="1" x14ac:dyDescent="0.2">
      <c r="O73" s="78"/>
    </row>
    <row r="74" spans="1:34" s="34" customFormat="1" x14ac:dyDescent="0.2">
      <c r="O74" s="78"/>
    </row>
    <row r="75" spans="1:34" s="34" customFormat="1" x14ac:dyDescent="0.2">
      <c r="O75" s="78"/>
    </row>
    <row r="76" spans="1:34" s="34" customFormat="1" x14ac:dyDescent="0.2">
      <c r="O76" s="78"/>
    </row>
    <row r="77" spans="1:34" s="34" customFormat="1" x14ac:dyDescent="0.2">
      <c r="O77" s="78"/>
    </row>
    <row r="78" spans="1:34" s="34" customFormat="1" x14ac:dyDescent="0.2">
      <c r="A78" s="65"/>
      <c r="B78" s="65"/>
      <c r="C78" s="65"/>
      <c r="D78" s="65"/>
      <c r="E78" s="65"/>
      <c r="F78" s="65"/>
      <c r="G78" s="65"/>
      <c r="H78" s="65"/>
      <c r="I78" s="65"/>
      <c r="J78" s="65"/>
      <c r="K78" s="65"/>
      <c r="L78" s="65"/>
      <c r="M78" s="65"/>
      <c r="O78" s="78"/>
    </row>
    <row r="79" spans="1:34" s="34" customFormat="1" x14ac:dyDescent="0.2">
      <c r="A79" s="65"/>
      <c r="B79" s="65"/>
      <c r="C79" s="65"/>
      <c r="D79" s="65"/>
      <c r="E79" s="65"/>
      <c r="F79" s="65"/>
      <c r="G79" s="65"/>
      <c r="H79" s="65"/>
      <c r="I79" s="65"/>
      <c r="J79" s="65"/>
      <c r="K79" s="65"/>
      <c r="L79" s="65"/>
      <c r="M79" s="65"/>
      <c r="O79" s="78"/>
    </row>
    <row r="80" spans="1:34" s="34" customFormat="1" x14ac:dyDescent="0.2">
      <c r="A80" s="65"/>
      <c r="B80" s="65"/>
      <c r="C80" s="65"/>
      <c r="D80" s="65"/>
      <c r="E80" s="65"/>
      <c r="F80" s="65"/>
      <c r="G80" s="65"/>
      <c r="H80" s="65"/>
      <c r="I80" s="65"/>
      <c r="J80" s="65"/>
      <c r="K80" s="65"/>
      <c r="L80" s="65"/>
      <c r="M80" s="65"/>
      <c r="O80" s="78"/>
      <c r="T80" s="65"/>
      <c r="U80" s="65"/>
      <c r="V80" s="65"/>
      <c r="W80" s="65"/>
      <c r="X80" s="65"/>
      <c r="Y80" s="65"/>
      <c r="Z80" s="65"/>
      <c r="AA80" s="65"/>
      <c r="AB80" s="65"/>
      <c r="AC80" s="65"/>
      <c r="AD80" s="65"/>
      <c r="AE80" s="65"/>
      <c r="AF80" s="65"/>
      <c r="AH80" s="78"/>
    </row>
    <row r="81" spans="1:34" s="34" customFormat="1" x14ac:dyDescent="0.2">
      <c r="A81" s="65"/>
      <c r="B81" s="65"/>
      <c r="C81" s="65"/>
      <c r="D81" s="65"/>
      <c r="E81" s="65"/>
      <c r="F81" s="65"/>
      <c r="G81" s="65"/>
      <c r="H81" s="65"/>
      <c r="I81" s="65"/>
      <c r="J81" s="65"/>
      <c r="K81" s="65"/>
      <c r="L81" s="65"/>
      <c r="M81" s="65"/>
      <c r="O81" s="78"/>
      <c r="T81" s="65"/>
      <c r="U81" s="65"/>
      <c r="V81" s="65"/>
      <c r="W81" s="65"/>
      <c r="X81" s="65"/>
      <c r="Y81" s="65"/>
      <c r="Z81" s="65"/>
      <c r="AA81" s="65"/>
      <c r="AB81" s="65"/>
      <c r="AC81" s="65"/>
      <c r="AD81" s="65"/>
      <c r="AE81" s="65"/>
      <c r="AF81" s="65"/>
      <c r="AH81" s="78"/>
    </row>
    <row r="82" spans="1:34" s="34" customFormat="1" x14ac:dyDescent="0.2">
      <c r="A82" s="65"/>
      <c r="B82" s="65"/>
      <c r="C82" s="65"/>
      <c r="D82" s="65"/>
      <c r="E82" s="65"/>
      <c r="F82" s="65"/>
      <c r="G82" s="65"/>
      <c r="H82" s="65"/>
      <c r="I82" s="65"/>
      <c r="J82" s="65"/>
      <c r="K82" s="65"/>
      <c r="L82" s="65"/>
      <c r="M82" s="65"/>
      <c r="O82" s="78"/>
      <c r="T82" s="65"/>
      <c r="U82" s="65"/>
      <c r="V82" s="65"/>
      <c r="W82" s="65"/>
      <c r="X82" s="65"/>
      <c r="Y82" s="65"/>
      <c r="Z82" s="65"/>
      <c r="AA82" s="65"/>
      <c r="AB82" s="65"/>
      <c r="AC82" s="65"/>
      <c r="AD82" s="65"/>
      <c r="AE82" s="65"/>
      <c r="AF82" s="65"/>
      <c r="AH82" s="78"/>
    </row>
    <row r="83" spans="1:34" s="34" customFormat="1" x14ac:dyDescent="0.2">
      <c r="A83" s="65"/>
      <c r="B83" s="65"/>
      <c r="C83" s="65"/>
      <c r="D83" s="65"/>
      <c r="E83" s="65"/>
      <c r="F83" s="65"/>
      <c r="G83" s="65"/>
      <c r="H83" s="65"/>
      <c r="I83" s="65"/>
      <c r="J83" s="65"/>
      <c r="K83" s="65"/>
      <c r="L83" s="65"/>
      <c r="M83" s="65"/>
      <c r="O83" s="78"/>
      <c r="T83" s="65"/>
      <c r="U83" s="65"/>
      <c r="V83" s="65"/>
      <c r="W83" s="65"/>
      <c r="X83" s="65"/>
      <c r="Y83" s="65"/>
      <c r="Z83" s="65"/>
      <c r="AA83" s="65"/>
      <c r="AB83" s="65"/>
      <c r="AC83" s="65"/>
      <c r="AD83" s="65"/>
      <c r="AE83" s="65"/>
      <c r="AF83" s="65"/>
      <c r="AH83" s="78"/>
    </row>
    <row r="84" spans="1:34" s="34" customFormat="1" ht="15.75" thickBot="1" x14ac:dyDescent="0.25">
      <c r="A84" s="65"/>
      <c r="B84" s="65"/>
      <c r="C84" s="65"/>
      <c r="D84" s="65"/>
      <c r="E84" s="65"/>
      <c r="F84" s="65"/>
      <c r="G84" s="65"/>
      <c r="H84" s="65"/>
      <c r="I84" s="65"/>
      <c r="J84" s="65"/>
      <c r="K84" s="65"/>
      <c r="L84" s="65"/>
      <c r="M84" s="65"/>
      <c r="O84" s="78"/>
      <c r="AH84" s="78"/>
    </row>
    <row r="85" spans="1:34" s="34" customFormat="1" ht="16.5" thickTop="1" thickBot="1" x14ac:dyDescent="0.25">
      <c r="A85" s="80"/>
      <c r="B85" s="81"/>
      <c r="C85" s="75"/>
      <c r="D85" s="65"/>
      <c r="E85" s="65"/>
      <c r="F85" s="65"/>
      <c r="G85" s="65"/>
      <c r="H85" s="65"/>
      <c r="I85" s="65"/>
      <c r="J85" s="65"/>
      <c r="K85" s="65"/>
      <c r="L85" s="65"/>
      <c r="M85" s="65"/>
      <c r="O85" s="78"/>
      <c r="AH85" s="78"/>
    </row>
    <row r="86" spans="1:34" s="34" customFormat="1" ht="15.75" thickTop="1" x14ac:dyDescent="0.2">
      <c r="A86" s="76"/>
      <c r="B86" s="65"/>
      <c r="C86" s="77"/>
      <c r="D86" s="65"/>
      <c r="E86" s="65"/>
      <c r="F86" s="65"/>
      <c r="G86" s="65"/>
      <c r="H86" s="65"/>
      <c r="I86" s="65"/>
      <c r="J86" s="65"/>
      <c r="K86" s="65"/>
      <c r="L86" s="65"/>
      <c r="M86" s="65"/>
      <c r="O86" s="78"/>
      <c r="AH86" s="78"/>
    </row>
    <row r="87" spans="1:34" s="34" customFormat="1" x14ac:dyDescent="0.2">
      <c r="A87"/>
      <c r="B87"/>
      <c r="C87"/>
      <c r="D87" s="65"/>
      <c r="E87" s="65"/>
      <c r="F87" s="65"/>
      <c r="G87" s="65"/>
      <c r="H87" s="65"/>
      <c r="I87" s="65"/>
      <c r="J87" s="65"/>
      <c r="K87" s="65"/>
      <c r="L87" s="65"/>
      <c r="M87" s="65"/>
      <c r="O87" s="78"/>
      <c r="AH87" s="78"/>
    </row>
    <row r="88" spans="1:34" s="34" customFormat="1" x14ac:dyDescent="0.2">
      <c r="A88"/>
      <c r="B88"/>
      <c r="C88"/>
      <c r="O88" s="78"/>
      <c r="AH88" s="78"/>
    </row>
    <row r="89" spans="1:34" s="34" customFormat="1" x14ac:dyDescent="0.2">
      <c r="A89"/>
      <c r="B89"/>
      <c r="C89"/>
      <c r="O89" s="78"/>
      <c r="AH89" s="78"/>
    </row>
    <row r="90" spans="1:34" s="34" customFormat="1" ht="15.75" thickBot="1" x14ac:dyDescent="0.25">
      <c r="A90"/>
      <c r="B90"/>
      <c r="C90"/>
      <c r="O90" s="78"/>
      <c r="AH90" s="82"/>
    </row>
    <row r="91" spans="1:34" s="34" customFormat="1" ht="15.75" thickTop="1" x14ac:dyDescent="0.2">
      <c r="A91"/>
      <c r="B91"/>
      <c r="C91"/>
      <c r="O91" s="78"/>
    </row>
    <row r="92" spans="1:34" s="34" customFormat="1" x14ac:dyDescent="0.2">
      <c r="A92"/>
      <c r="B92"/>
      <c r="C92"/>
      <c r="O92" s="78"/>
    </row>
    <row r="93" spans="1:34" s="34" customFormat="1" ht="15.75" thickTop="1" x14ac:dyDescent="0.2">
      <c r="A93"/>
      <c r="B93"/>
      <c r="C93"/>
      <c r="O93" s="78"/>
    </row>
    <row r="94" spans="1:34" s="34" customFormat="1" x14ac:dyDescent="0.2">
      <c r="A94"/>
      <c r="B94"/>
      <c r="C94"/>
      <c r="O94" s="78"/>
    </row>
    <row r="95" spans="1:34" s="34" customFormat="1" x14ac:dyDescent="0.2">
      <c r="A95"/>
      <c r="B95"/>
      <c r="C95"/>
      <c r="O95" s="78"/>
    </row>
    <row r="96" spans="1:34" s="34" customFormat="1" x14ac:dyDescent="0.2">
      <c r="A96"/>
      <c r="B96"/>
      <c r="C96"/>
      <c r="O96" s="78"/>
    </row>
    <row r="97" spans="1:15" s="34" customFormat="1" x14ac:dyDescent="0.2">
      <c r="A97"/>
      <c r="B97"/>
      <c r="C97"/>
      <c r="O97" s="78"/>
    </row>
    <row r="98" spans="1:15" s="34" customFormat="1" ht="15.75" thickBot="1" x14ac:dyDescent="0.25">
      <c r="A98"/>
      <c r="B98"/>
      <c r="C98"/>
      <c r="O98" s="78"/>
    </row>
    <row r="99" spans="1:15" s="34" customFormat="1" ht="16.5" thickTop="1" thickBot="1" x14ac:dyDescent="0.25">
      <c r="A99"/>
      <c r="B99"/>
      <c r="C99"/>
      <c r="D99" s="79"/>
      <c r="E99" s="79"/>
      <c r="F99" s="79"/>
      <c r="G99" s="79"/>
      <c r="H99" s="79"/>
      <c r="I99" s="79"/>
      <c r="J99" s="79"/>
      <c r="K99" s="79"/>
      <c r="L99" s="79"/>
      <c r="M99" s="79"/>
      <c r="N99" s="79"/>
      <c r="O99" s="79"/>
    </row>
    <row r="100" spans="1:15" s="34" customFormat="1" ht="15.75" thickTop="1" x14ac:dyDescent="0.2"/>
    <row r="101" spans="1:15" s="34" customFormat="1" x14ac:dyDescent="0.2"/>
    <row r="102" spans="1:15" s="34" customFormat="1" x14ac:dyDescent="0.2"/>
    <row r="103" spans="1:15" s="34" customFormat="1" x14ac:dyDescent="0.2"/>
    <row r="104" spans="1:15" s="34" customFormat="1" x14ac:dyDescent="0.2"/>
    <row r="105" spans="1:15" s="34" customFormat="1" x14ac:dyDescent="0.2"/>
    <row r="106" spans="1:15" s="34" customFormat="1" x14ac:dyDescent="0.2"/>
    <row r="107" spans="1:15" s="34" customFormat="1" x14ac:dyDescent="0.2"/>
    <row r="108" spans="1:15" s="34" customFormat="1" x14ac:dyDescent="0.2"/>
    <row r="109" spans="1:15" s="34" customFormat="1" x14ac:dyDescent="0.2"/>
    <row r="110" spans="1:15" s="34" customFormat="1" x14ac:dyDescent="0.2"/>
    <row r="111" spans="1:15" s="34" customFormat="1" x14ac:dyDescent="0.2"/>
    <row r="112" spans="1:15" s="34" customFormat="1" x14ac:dyDescent="0.2"/>
    <row r="113" s="34" customFormat="1" x14ac:dyDescent="0.2"/>
    <row r="114" s="34" customFormat="1" x14ac:dyDescent="0.2"/>
    <row r="115" s="34" customFormat="1" x14ac:dyDescent="0.2"/>
    <row r="116" s="34" customFormat="1" x14ac:dyDescent="0.2"/>
    <row r="117" s="34" customFormat="1" x14ac:dyDescent="0.2"/>
    <row r="118" s="34" customFormat="1" x14ac:dyDescent="0.2"/>
    <row r="119" s="34" customFormat="1" x14ac:dyDescent="0.2"/>
    <row r="120" s="34" customFormat="1" x14ac:dyDescent="0.2"/>
    <row r="121" s="34" customFormat="1" x14ac:dyDescent="0.2"/>
    <row r="122" s="34" customFormat="1" x14ac:dyDescent="0.2"/>
    <row r="123" s="34" customFormat="1" x14ac:dyDescent="0.2"/>
    <row r="124" s="34" customFormat="1" x14ac:dyDescent="0.2"/>
    <row r="125" s="34" customFormat="1" x14ac:dyDescent="0.2"/>
    <row r="126" s="34" customFormat="1" x14ac:dyDescent="0.2"/>
    <row r="127" s="34" customFormat="1" x14ac:dyDescent="0.2"/>
    <row r="128" s="34" customFormat="1" x14ac:dyDescent="0.2"/>
    <row r="129" s="34" customFormat="1" x14ac:dyDescent="0.2"/>
    <row r="130" s="34" customFormat="1" x14ac:dyDescent="0.2"/>
    <row r="131" s="34" customFormat="1" x14ac:dyDescent="0.2"/>
    <row r="132" s="34" customFormat="1" x14ac:dyDescent="0.2"/>
    <row r="133" s="34" customFormat="1" x14ac:dyDescent="0.2"/>
    <row r="134" s="34" customFormat="1" x14ac:dyDescent="0.2"/>
    <row r="135" s="34" customFormat="1" x14ac:dyDescent="0.2"/>
    <row r="136" s="34" customFormat="1" x14ac:dyDescent="0.2"/>
    <row r="137" s="34" customFormat="1" x14ac:dyDescent="0.2"/>
    <row r="138" s="34" customFormat="1" x14ac:dyDescent="0.2"/>
    <row r="139" s="34" customFormat="1" x14ac:dyDescent="0.2"/>
    <row r="140" s="34" customFormat="1" x14ac:dyDescent="0.2"/>
    <row r="141" s="34" customFormat="1" x14ac:dyDescent="0.2"/>
    <row r="142" s="34" customFormat="1" x14ac:dyDescent="0.2"/>
    <row r="143" s="34" customFormat="1" x14ac:dyDescent="0.2"/>
    <row r="144" s="34" customFormat="1" x14ac:dyDescent="0.2"/>
    <row r="145" s="34" customFormat="1" x14ac:dyDescent="0.2"/>
    <row r="146" s="34" customFormat="1" x14ac:dyDescent="0.2"/>
    <row r="147" s="34" customFormat="1" x14ac:dyDescent="0.2"/>
    <row r="148" s="34" customFormat="1" x14ac:dyDescent="0.2"/>
    <row r="149" s="34" customFormat="1" x14ac:dyDescent="0.2"/>
    <row r="150" s="34" customFormat="1" x14ac:dyDescent="0.2"/>
    <row r="151" s="34" customFormat="1" x14ac:dyDescent="0.2"/>
    <row r="152" s="34" customFormat="1" x14ac:dyDescent="0.2"/>
    <row r="153" s="34" customFormat="1" x14ac:dyDescent="0.2"/>
    <row r="154" s="34" customFormat="1" x14ac:dyDescent="0.2"/>
    <row r="155" s="34" customFormat="1" x14ac:dyDescent="0.2"/>
    <row r="156" s="34" customFormat="1" x14ac:dyDescent="0.2"/>
    <row r="157" s="34" customFormat="1" x14ac:dyDescent="0.2"/>
    <row r="158" s="34" customFormat="1" x14ac:dyDescent="0.2"/>
    <row r="159" s="34" customFormat="1" x14ac:dyDescent="0.2"/>
  </sheetData>
  <mergeCells count="2">
    <mergeCell ref="N10:N14"/>
    <mergeCell ref="A9:M9"/>
  </mergeCells>
  <pageMargins left="0.7" right="0.7" top="0.75" bottom="0.75" header="0.3" footer="0.3"/>
  <drawing r:id="rId4"/>
  <legacyDrawing r:id="rId5"/>
  <mc:AlternateContent xmlns:mc="http://schemas.openxmlformats.org/markup-compatibility/2006">
    <mc:Choice Requires="x14">
      <controls>
        <mc:AlternateContent xmlns:mc="http://schemas.openxmlformats.org/markup-compatibility/2006">
          <mc:Choice Requires="x14">
            <control shapeId="41985" r:id="rId6" name="Button 1">
              <controlPr defaultSize="0" print="0" autoFill="0" autoPict="0" macro="[0]!MettreAJourTCD">
                <anchor moveWithCells="1" sizeWithCells="1">
                  <from>
                    <xdr:col>21</xdr:col>
                    <xdr:colOff>19050</xdr:colOff>
                    <xdr:row>0</xdr:row>
                    <xdr:rowOff>19050</xdr:rowOff>
                  </from>
                  <to>
                    <xdr:col>23</xdr:col>
                    <xdr:colOff>314325</xdr:colOff>
                    <xdr:row>8</xdr:row>
                    <xdr:rowOff>161925</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37AED-6233-4488-9F9D-5E53CCDE5B30}">
  <sheetPr codeName="Feuil3"/>
  <dimension ref="A1:Y118"/>
  <sheetViews>
    <sheetView workbookViewId="0">
      <selection activeCell="D155" sqref="D155"/>
    </sheetView>
  </sheetViews>
  <sheetFormatPr defaultColWidth="11.43359375" defaultRowHeight="15" x14ac:dyDescent="0.2"/>
  <cols>
    <col min="1" max="1" width="29.86328125" style="160" bestFit="1" customWidth="1"/>
    <col min="2" max="2" width="13.5859375" style="160" bestFit="1" customWidth="1"/>
    <col min="3" max="3" width="14.9296875" style="160" bestFit="1" customWidth="1"/>
    <col min="4" max="4" width="13.71875" style="160" bestFit="1" customWidth="1"/>
    <col min="5" max="25" width="13.5859375" style="160" bestFit="1" customWidth="1"/>
    <col min="26" max="16384" width="11.43359375" style="160"/>
  </cols>
  <sheetData>
    <row r="1" spans="1:25" customFormat="1" ht="26.25" thickBot="1" x14ac:dyDescent="0.25">
      <c r="A1" s="315" t="s">
        <v>282</v>
      </c>
      <c r="B1" s="315"/>
      <c r="C1" s="315"/>
      <c r="D1" s="315"/>
      <c r="E1" s="315"/>
      <c r="F1" s="315"/>
      <c r="G1" s="315"/>
      <c r="H1" s="315"/>
      <c r="I1" s="315"/>
      <c r="J1" s="315"/>
      <c r="K1" s="315"/>
      <c r="L1" s="315"/>
      <c r="M1" s="315"/>
      <c r="N1" s="315"/>
      <c r="O1" s="315"/>
      <c r="P1" s="315"/>
      <c r="Q1" s="315"/>
      <c r="R1" s="315"/>
      <c r="S1" s="315"/>
      <c r="T1" s="315"/>
      <c r="U1" s="315"/>
      <c r="V1" s="315"/>
      <c r="W1" s="315"/>
      <c r="X1" s="315"/>
      <c r="Y1" s="315"/>
    </row>
    <row r="2" spans="1:25" customFormat="1" ht="20.25" thickTop="1" thickBot="1" x14ac:dyDescent="0.25">
      <c r="A2" s="145" t="s">
        <v>283</v>
      </c>
      <c r="B2" s="318" t="s">
        <v>284</v>
      </c>
      <c r="C2" s="316"/>
      <c r="D2" s="316"/>
      <c r="E2" s="316"/>
      <c r="F2" s="319" t="s">
        <v>285</v>
      </c>
      <c r="G2" s="316"/>
      <c r="H2" s="316"/>
      <c r="I2" s="316"/>
      <c r="J2" s="319" t="s">
        <v>286</v>
      </c>
      <c r="K2" s="316"/>
      <c r="L2" s="316"/>
      <c r="M2" s="320"/>
      <c r="N2" s="316" t="s">
        <v>287</v>
      </c>
      <c r="O2" s="316"/>
      <c r="P2" s="316"/>
      <c r="Q2" s="317"/>
      <c r="R2" s="318" t="s">
        <v>288</v>
      </c>
      <c r="S2" s="316"/>
      <c r="T2" s="316"/>
      <c r="U2" s="320"/>
      <c r="V2" s="316" t="s">
        <v>289</v>
      </c>
      <c r="W2" s="316"/>
      <c r="X2" s="316"/>
      <c r="Y2" s="317"/>
    </row>
    <row r="3" spans="1:25" customFormat="1" ht="16.5" thickTop="1" thickBot="1" x14ac:dyDescent="0.25">
      <c r="A3" s="145" t="s">
        <v>290</v>
      </c>
      <c r="B3" s="146" t="str">
        <f>TEXT(DATE(2024,1,6)+7*(COLUMN(B2)-2),"jj/mm") &amp; " au " &amp; TEXT(DATE(2024,1,6)+7*(COLUMN(B2)-2)+6,"jj/mm")</f>
        <v>06/01 au 12/01</v>
      </c>
      <c r="C3" s="147" t="str">
        <f t="shared" ref="C3:I3" si="0">TEXT(DATE(2024,1,6)+7*(COLUMN(C2)-2),"jj/mm") &amp; " au " &amp; TEXT(DATE(2024,1,6)+7*(COLUMN(C2)-2)+6,"jj/mm")</f>
        <v>13/01 au 19/01</v>
      </c>
      <c r="D3" s="147" t="str">
        <f t="shared" si="0"/>
        <v>20/01 au 26/01</v>
      </c>
      <c r="E3" s="148" t="str">
        <f t="shared" si="0"/>
        <v>27/01 au 02/02</v>
      </c>
      <c r="F3" s="146" t="str">
        <f t="shared" si="0"/>
        <v>03/02 au 09/02</v>
      </c>
      <c r="G3" s="147" t="str">
        <f t="shared" si="0"/>
        <v>10/02 au 16/02</v>
      </c>
      <c r="H3" s="147" t="str">
        <f t="shared" si="0"/>
        <v>17/02 au 23/02</v>
      </c>
      <c r="I3" s="148" t="str">
        <f t="shared" si="0"/>
        <v>24/02 au 01/03</v>
      </c>
      <c r="J3" s="146" t="str">
        <f>TEXT(DATE(2024,1,6)+7*(COLUMN(J3)-1.8),"jj/mm") &amp; " au " &amp; TEXT(DATE(2024,1,6)+7*(COLUMN(J3)-1.8)+6,"jj/mm")</f>
        <v>03/03 au 09/03</v>
      </c>
      <c r="K3" s="147" t="str">
        <f>TEXT(DATE(2024,1,6)+7*(COLUMN(K2)-1.8),"jj/mm") &amp; " au " &amp; TEXT(DATE(2024,1,6)+7*(COLUMN(K2)-1.8)+6,"jj/mm")</f>
        <v>10/03 au 16/03</v>
      </c>
      <c r="L3" s="147" t="str">
        <f>TEXT(DATE(2024,1,6)+7*(COLUMN(L3)-1.8),"jj/mm") &amp; " au " &amp; TEXT(DATE(2024,1,6)+7*(COLUMN(L3)-1.8)+6,"jj/mm")</f>
        <v>17/03 au 23/03</v>
      </c>
      <c r="M3" s="148" t="str">
        <f>TEXT(DATE(2024,1,6)+7*(COLUMN(M3)-1.8),"jj/mm") &amp; " au " &amp; TEXT(DATE(2024,1,6)+7*(COLUMN(M3)-1.8)+6,"jj/mm")</f>
        <v>24/03 au 30/03</v>
      </c>
      <c r="N3" s="146" t="str">
        <f t="shared" ref="N3" si="1">TEXT(DATE(2024,1,6)+7*(COLUMN(N3)-1.8),"jj/mm") &amp; " au " &amp; TEXT(DATE(2024,1,6)+7*(COLUMN(N3)-1.8)+6,"jj/mm")</f>
        <v>31/03 au 06/04</v>
      </c>
      <c r="O3" s="147" t="str">
        <f t="shared" ref="O3" si="2">TEXT(DATE(2024,1,6)+7*(COLUMN(O2)-1.8),"jj/mm") &amp; " au " &amp; TEXT(DATE(2024,1,6)+7*(COLUMN(O2)-1.8)+6,"jj/mm")</f>
        <v>07/04 au 13/04</v>
      </c>
      <c r="P3" s="147" t="str">
        <f t="shared" ref="P3:R3" si="3">TEXT(DATE(2024,1,6)+7*(COLUMN(P3)-1.8),"jj/mm") &amp; " au " &amp; TEXT(DATE(2024,1,6)+7*(COLUMN(P3)-1.8)+6,"jj/mm")</f>
        <v>14/04 au 20/04</v>
      </c>
      <c r="Q3" s="148" t="str">
        <f t="shared" si="3"/>
        <v>21/04 au 27/04</v>
      </c>
      <c r="R3" s="146" t="str">
        <f t="shared" si="3"/>
        <v>28/04 au 04/05</v>
      </c>
      <c r="S3" s="147" t="str">
        <f t="shared" ref="S3" si="4">TEXT(DATE(2024,1,6)+7*(COLUMN(S2)-1.8),"jj/mm") &amp; " au " &amp; TEXT(DATE(2024,1,6)+7*(COLUMN(S2)-1.8)+6,"jj/mm")</f>
        <v>05/05 au 11/05</v>
      </c>
      <c r="T3" s="147" t="str">
        <f t="shared" ref="T3:V3" si="5">TEXT(DATE(2024,1,6)+7*(COLUMN(T3)-1.8),"jj/mm") &amp; " au " &amp; TEXT(DATE(2024,1,6)+7*(COLUMN(T3)-1.8)+6,"jj/mm")</f>
        <v>12/05 au 18/05</v>
      </c>
      <c r="U3" s="148" t="str">
        <f t="shared" si="5"/>
        <v>19/05 au 25/05</v>
      </c>
      <c r="V3" s="146" t="str">
        <f t="shared" si="5"/>
        <v>26/05 au 01/06</v>
      </c>
      <c r="W3" s="147" t="str">
        <f t="shared" ref="W3" si="6">TEXT(DATE(2024,1,6)+7*(COLUMN(W2)-1.8),"jj/mm") &amp; " au " &amp; TEXT(DATE(2024,1,6)+7*(COLUMN(W2)-1.8)+6,"jj/mm")</f>
        <v>02/06 au 08/06</v>
      </c>
      <c r="X3" s="147" t="str">
        <f t="shared" ref="X3:Y3" si="7">TEXT(DATE(2024,1,6)+7*(COLUMN(X3)-1.8),"jj/mm") &amp; " au " &amp; TEXT(DATE(2024,1,6)+7*(COLUMN(X3)-1.8)+6,"jj/mm")</f>
        <v>09/06 au 15/06</v>
      </c>
      <c r="Y3" s="149" t="str">
        <f t="shared" si="7"/>
        <v>16/06 au 22/06</v>
      </c>
    </row>
    <row r="4" spans="1:25" customFormat="1" ht="16.5" thickTop="1" thickBot="1" x14ac:dyDescent="0.25">
      <c r="A4" s="145" t="s">
        <v>291</v>
      </c>
      <c r="B4" s="150">
        <v>2</v>
      </c>
      <c r="C4" s="151">
        <v>3</v>
      </c>
      <c r="D4" s="151">
        <v>4</v>
      </c>
      <c r="E4" s="152">
        <v>5</v>
      </c>
      <c r="F4" s="150">
        <v>6</v>
      </c>
      <c r="G4" s="151">
        <v>7</v>
      </c>
      <c r="H4" s="151">
        <v>8</v>
      </c>
      <c r="I4" s="152">
        <v>9</v>
      </c>
      <c r="J4" s="150">
        <v>10</v>
      </c>
      <c r="K4" s="151">
        <v>11</v>
      </c>
      <c r="L4" s="151">
        <v>12</v>
      </c>
      <c r="M4" s="152">
        <v>13</v>
      </c>
      <c r="N4" s="150">
        <v>14</v>
      </c>
      <c r="O4" s="151">
        <v>15</v>
      </c>
      <c r="P4" s="151">
        <v>16</v>
      </c>
      <c r="Q4" s="152">
        <v>17</v>
      </c>
      <c r="R4" s="150">
        <v>18</v>
      </c>
      <c r="S4" s="151">
        <v>19</v>
      </c>
      <c r="T4" s="151">
        <v>20</v>
      </c>
      <c r="U4" s="152">
        <v>21</v>
      </c>
      <c r="V4" s="150">
        <v>22</v>
      </c>
      <c r="W4" s="151">
        <v>23</v>
      </c>
      <c r="X4" s="151">
        <v>24</v>
      </c>
      <c r="Y4" s="152">
        <v>25</v>
      </c>
    </row>
    <row r="5" spans="1:25" customFormat="1" ht="16.5" thickTop="1" thickBot="1" x14ac:dyDescent="0.25">
      <c r="A5" s="145" t="s">
        <v>292</v>
      </c>
      <c r="B5" s="153"/>
      <c r="C5" s="154"/>
      <c r="D5" s="154"/>
      <c r="E5" s="154"/>
      <c r="F5" s="154"/>
      <c r="G5" s="154"/>
      <c r="H5" s="154"/>
      <c r="I5" s="154"/>
      <c r="J5" s="154"/>
      <c r="K5" s="154"/>
      <c r="L5" s="154"/>
      <c r="M5" s="154"/>
      <c r="N5" s="154"/>
      <c r="O5" s="154"/>
      <c r="P5" s="154"/>
      <c r="Q5" s="154"/>
      <c r="R5" s="154"/>
      <c r="S5" s="154"/>
      <c r="T5" s="154"/>
      <c r="U5" s="155"/>
      <c r="V5" s="155"/>
      <c r="W5" s="155"/>
      <c r="X5" s="155"/>
      <c r="Y5" s="156"/>
    </row>
    <row r="6" spans="1:25" customFormat="1" ht="16.5" thickTop="1" thickBot="1" x14ac:dyDescent="0.25">
      <c r="A6" s="145" t="s">
        <v>293</v>
      </c>
      <c r="B6" s="153"/>
      <c r="C6" s="154"/>
      <c r="D6" s="154"/>
      <c r="E6" s="154"/>
      <c r="F6" s="154"/>
      <c r="G6" s="154"/>
      <c r="H6" s="154"/>
      <c r="I6" s="154"/>
      <c r="J6" s="154"/>
      <c r="K6" s="154"/>
      <c r="L6" s="154"/>
      <c r="M6" s="154"/>
      <c r="N6" s="154"/>
      <c r="O6" s="154"/>
      <c r="P6" s="154"/>
      <c r="Q6" s="154"/>
      <c r="R6" s="154"/>
      <c r="S6" s="154"/>
      <c r="T6" s="154"/>
      <c r="U6" s="154"/>
      <c r="V6" s="154"/>
      <c r="W6" s="154"/>
      <c r="X6" s="154"/>
      <c r="Y6" s="157"/>
    </row>
    <row r="7" spans="1:25" customFormat="1" ht="16.5" thickTop="1" thickBot="1" x14ac:dyDescent="0.25">
      <c r="A7" s="145" t="s">
        <v>294</v>
      </c>
      <c r="B7" s="158"/>
      <c r="C7" s="158"/>
      <c r="D7" s="158"/>
      <c r="E7" s="158"/>
      <c r="F7" s="158"/>
      <c r="G7" s="158"/>
      <c r="H7" s="158"/>
      <c r="I7" s="158"/>
      <c r="J7" s="158"/>
      <c r="K7" s="158"/>
      <c r="L7" s="158"/>
      <c r="M7" s="158"/>
      <c r="N7" s="158"/>
      <c r="O7" s="158"/>
      <c r="P7" s="158"/>
      <c r="Q7" s="158"/>
      <c r="R7" s="158"/>
      <c r="S7" s="158"/>
      <c r="T7" s="158"/>
      <c r="U7" s="158"/>
      <c r="V7" s="158"/>
      <c r="W7" s="158"/>
      <c r="X7" s="158"/>
      <c r="Y7" s="159"/>
    </row>
    <row r="8" spans="1:25" ht="15.75" thickTop="1" x14ac:dyDescent="0.2"/>
    <row r="9" spans="1:25" ht="15.75" thickBot="1" x14ac:dyDescent="0.25"/>
    <row r="10" spans="1:25" customFormat="1" ht="15.75" thickTop="1" x14ac:dyDescent="0.2">
      <c r="A10" s="318" t="s">
        <v>295</v>
      </c>
      <c r="B10" s="316"/>
      <c r="C10" s="316"/>
      <c r="D10" s="316"/>
      <c r="E10" s="316"/>
      <c r="F10" s="316"/>
      <c r="G10" s="316"/>
      <c r="H10" s="316"/>
      <c r="I10" s="316"/>
      <c r="J10" s="316"/>
      <c r="K10" s="316"/>
      <c r="L10" s="316"/>
      <c r="M10" s="316"/>
      <c r="N10" s="316"/>
      <c r="O10" s="316"/>
      <c r="P10" s="316"/>
      <c r="Q10" s="316"/>
      <c r="R10" s="316"/>
      <c r="S10" s="317"/>
      <c r="T10" s="160"/>
      <c r="U10" s="160"/>
      <c r="V10" s="160"/>
      <c r="W10" s="160"/>
      <c r="X10" s="160"/>
      <c r="Y10" s="160"/>
    </row>
    <row r="11" spans="1:25" customFormat="1" ht="15.75" thickBot="1" x14ac:dyDescent="0.25">
      <c r="A11" s="321"/>
      <c r="B11" s="322"/>
      <c r="C11" s="322"/>
      <c r="D11" s="322"/>
      <c r="E11" s="322"/>
      <c r="F11" s="322"/>
      <c r="G11" s="322"/>
      <c r="H11" s="322"/>
      <c r="I11" s="322"/>
      <c r="J11" s="322"/>
      <c r="K11" s="322"/>
      <c r="L11" s="322"/>
      <c r="M11" s="322"/>
      <c r="N11" s="322"/>
      <c r="O11" s="322"/>
      <c r="P11" s="322"/>
      <c r="Q11" s="322"/>
      <c r="R11" s="322"/>
      <c r="S11" s="323"/>
      <c r="T11" s="160"/>
      <c r="U11" s="160"/>
      <c r="V11" s="160"/>
      <c r="W11" s="160"/>
      <c r="X11" s="160"/>
      <c r="Y11" s="160"/>
    </row>
    <row r="12" spans="1:25" customFormat="1" ht="20.25" thickTop="1" thickBot="1" x14ac:dyDescent="0.25">
      <c r="A12" s="324" t="s">
        <v>296</v>
      </c>
      <c r="B12" s="326" t="s">
        <v>297</v>
      </c>
      <c r="C12" s="326"/>
      <c r="D12" s="326"/>
      <c r="E12" s="326"/>
      <c r="F12" s="326"/>
      <c r="G12" s="326"/>
      <c r="H12" s="318" t="s">
        <v>298</v>
      </c>
      <c r="I12" s="316"/>
      <c r="J12" s="316"/>
      <c r="K12" s="316"/>
      <c r="L12" s="316"/>
      <c r="M12" s="317"/>
      <c r="N12" s="326" t="s">
        <v>299</v>
      </c>
      <c r="O12" s="326"/>
      <c r="P12" s="326"/>
      <c r="Q12" s="326"/>
      <c r="R12" s="326"/>
      <c r="S12" s="327"/>
      <c r="T12" s="160"/>
      <c r="U12" s="160"/>
      <c r="V12" s="160"/>
      <c r="W12" s="160"/>
      <c r="X12" s="160"/>
      <c r="Y12" s="160"/>
    </row>
    <row r="13" spans="1:25" customFormat="1" ht="15.75" thickTop="1" x14ac:dyDescent="0.2">
      <c r="A13" s="325"/>
      <c r="B13" s="161" t="s">
        <v>300</v>
      </c>
      <c r="C13" s="162" t="s">
        <v>301</v>
      </c>
      <c r="D13" s="257" t="s">
        <v>302</v>
      </c>
      <c r="E13" s="328" t="s">
        <v>303</v>
      </c>
      <c r="F13" s="329"/>
      <c r="G13" s="330"/>
      <c r="H13" s="161" t="s">
        <v>300</v>
      </c>
      <c r="I13" s="162" t="s">
        <v>301</v>
      </c>
      <c r="J13" s="257" t="s">
        <v>302</v>
      </c>
      <c r="K13" s="328" t="s">
        <v>303</v>
      </c>
      <c r="L13" s="329"/>
      <c r="M13" s="330"/>
      <c r="N13" s="161" t="s">
        <v>300</v>
      </c>
      <c r="O13" s="162" t="s">
        <v>301</v>
      </c>
      <c r="P13" s="257" t="s">
        <v>302</v>
      </c>
      <c r="Q13" s="328" t="s">
        <v>303</v>
      </c>
      <c r="R13" s="329"/>
      <c r="S13" s="330"/>
      <c r="T13" s="160"/>
      <c r="U13" s="160"/>
      <c r="V13" s="160"/>
      <c r="W13" s="160"/>
      <c r="X13" s="160"/>
      <c r="Y13" s="160"/>
    </row>
    <row r="14" spans="1:25" customFormat="1" x14ac:dyDescent="0.2">
      <c r="A14" s="325"/>
      <c r="B14" s="163"/>
      <c r="C14" s="164"/>
      <c r="D14" s="165"/>
      <c r="E14" s="331"/>
      <c r="F14" s="332"/>
      <c r="G14" s="333"/>
      <c r="H14" s="163"/>
      <c r="I14" s="164"/>
      <c r="J14" s="165"/>
      <c r="K14" s="331"/>
      <c r="L14" s="332"/>
      <c r="M14" s="333"/>
      <c r="N14" s="163"/>
      <c r="O14" s="164"/>
      <c r="P14" s="165"/>
      <c r="Q14" s="331"/>
      <c r="R14" s="332"/>
      <c r="S14" s="333"/>
      <c r="T14" s="160"/>
      <c r="U14" s="160"/>
      <c r="V14" s="160"/>
      <c r="W14" s="160"/>
      <c r="X14" s="160"/>
      <c r="Y14" s="160"/>
    </row>
    <row r="15" spans="1:25" customFormat="1" x14ac:dyDescent="0.2">
      <c r="A15" s="325"/>
      <c r="B15" s="163"/>
      <c r="C15" s="166"/>
      <c r="D15" s="165"/>
      <c r="E15" s="331"/>
      <c r="F15" s="332"/>
      <c r="G15" s="333"/>
      <c r="H15" s="163"/>
      <c r="I15" s="166"/>
      <c r="J15" s="165"/>
      <c r="K15" s="331"/>
      <c r="L15" s="332"/>
      <c r="M15" s="333"/>
      <c r="N15" s="163"/>
      <c r="O15" s="166"/>
      <c r="P15" s="165"/>
      <c r="Q15" s="331"/>
      <c r="R15" s="332"/>
      <c r="S15" s="333"/>
      <c r="T15" s="160"/>
      <c r="U15" s="160"/>
      <c r="V15" s="160"/>
      <c r="W15" s="160"/>
      <c r="X15" s="160"/>
      <c r="Y15" s="160"/>
    </row>
    <row r="16" spans="1:25" customFormat="1" x14ac:dyDescent="0.2">
      <c r="A16" s="325"/>
      <c r="B16" s="167"/>
      <c r="C16" s="166"/>
      <c r="D16" s="165"/>
      <c r="E16" s="331"/>
      <c r="F16" s="332"/>
      <c r="G16" s="333"/>
      <c r="H16" s="167"/>
      <c r="I16" s="166"/>
      <c r="J16" s="165"/>
      <c r="K16" s="331"/>
      <c r="L16" s="332"/>
      <c r="M16" s="333"/>
      <c r="N16" s="167"/>
      <c r="O16" s="166"/>
      <c r="P16" s="165"/>
      <c r="Q16" s="331"/>
      <c r="R16" s="332"/>
      <c r="S16" s="333"/>
      <c r="T16" s="160"/>
      <c r="U16" s="160"/>
      <c r="V16" s="160"/>
      <c r="W16" s="160"/>
      <c r="X16" s="160"/>
      <c r="Y16" s="160"/>
    </row>
    <row r="17" spans="1:25" customFormat="1" x14ac:dyDescent="0.2">
      <c r="A17" s="325"/>
      <c r="B17" s="163"/>
      <c r="C17" s="164"/>
      <c r="D17" s="165"/>
      <c r="E17" s="331"/>
      <c r="F17" s="332"/>
      <c r="G17" s="333"/>
      <c r="H17" s="163"/>
      <c r="I17" s="164"/>
      <c r="J17" s="165"/>
      <c r="K17" s="331"/>
      <c r="L17" s="332"/>
      <c r="M17" s="333"/>
      <c r="N17" s="163"/>
      <c r="O17" s="164"/>
      <c r="P17" s="165"/>
      <c r="Q17" s="331"/>
      <c r="R17" s="332"/>
      <c r="S17" s="333"/>
      <c r="T17" s="160"/>
      <c r="U17" s="160"/>
      <c r="V17" s="160"/>
      <c r="W17" s="160"/>
      <c r="X17" s="160"/>
      <c r="Y17" s="160"/>
    </row>
    <row r="18" spans="1:25" customFormat="1" x14ac:dyDescent="0.2">
      <c r="A18" s="325"/>
      <c r="B18" s="163"/>
      <c r="C18" s="166"/>
      <c r="D18" s="165"/>
      <c r="E18" s="331"/>
      <c r="F18" s="332"/>
      <c r="G18" s="333"/>
      <c r="H18" s="163"/>
      <c r="I18" s="166"/>
      <c r="J18" s="165"/>
      <c r="K18" s="331"/>
      <c r="L18" s="332"/>
      <c r="M18" s="333"/>
      <c r="N18" s="163"/>
      <c r="O18" s="166"/>
      <c r="P18" s="165"/>
      <c r="Q18" s="331"/>
      <c r="R18" s="332"/>
      <c r="S18" s="333"/>
      <c r="T18" s="160"/>
      <c r="U18" s="160"/>
      <c r="V18" s="160"/>
      <c r="W18" s="160"/>
      <c r="X18" s="160"/>
      <c r="Y18" s="160"/>
    </row>
    <row r="19" spans="1:25" customFormat="1" x14ac:dyDescent="0.2">
      <c r="A19" s="325"/>
      <c r="B19" s="167"/>
      <c r="C19" s="166"/>
      <c r="D19" s="165"/>
      <c r="E19" s="331"/>
      <c r="F19" s="332"/>
      <c r="G19" s="333"/>
      <c r="H19" s="167"/>
      <c r="I19" s="166"/>
      <c r="J19" s="165"/>
      <c r="K19" s="331"/>
      <c r="L19" s="332"/>
      <c r="M19" s="333"/>
      <c r="N19" s="167"/>
      <c r="O19" s="166"/>
      <c r="P19" s="165"/>
      <c r="Q19" s="331"/>
      <c r="R19" s="332"/>
      <c r="S19" s="333"/>
      <c r="T19" s="160"/>
      <c r="U19" s="160"/>
      <c r="V19" s="160"/>
      <c r="W19" s="160"/>
      <c r="X19" s="160"/>
      <c r="Y19" s="160"/>
    </row>
    <row r="20" spans="1:25" customFormat="1" x14ac:dyDescent="0.2">
      <c r="A20" s="325"/>
      <c r="B20" s="163"/>
      <c r="C20" s="164"/>
      <c r="D20" s="165"/>
      <c r="E20" s="331"/>
      <c r="F20" s="332"/>
      <c r="G20" s="333"/>
      <c r="H20" s="163"/>
      <c r="I20" s="164"/>
      <c r="J20" s="165"/>
      <c r="K20" s="331"/>
      <c r="L20" s="332"/>
      <c r="M20" s="333"/>
      <c r="N20" s="163"/>
      <c r="O20" s="164"/>
      <c r="P20" s="165"/>
      <c r="Q20" s="331"/>
      <c r="R20" s="332"/>
      <c r="S20" s="333"/>
      <c r="T20" s="160"/>
      <c r="U20" s="160"/>
      <c r="V20" s="160"/>
      <c r="W20" s="160"/>
      <c r="X20" s="160"/>
      <c r="Y20" s="160"/>
    </row>
    <row r="21" spans="1:25" customFormat="1" x14ac:dyDescent="0.2">
      <c r="A21" s="325"/>
      <c r="B21" s="163"/>
      <c r="C21" s="166"/>
      <c r="D21" s="165"/>
      <c r="E21" s="331"/>
      <c r="F21" s="332"/>
      <c r="G21" s="333"/>
      <c r="H21" s="163"/>
      <c r="I21" s="166"/>
      <c r="J21" s="165"/>
      <c r="K21" s="331"/>
      <c r="L21" s="332"/>
      <c r="M21" s="333"/>
      <c r="N21" s="163"/>
      <c r="O21" s="166"/>
      <c r="P21" s="165"/>
      <c r="Q21" s="331"/>
      <c r="R21" s="332"/>
      <c r="S21" s="333"/>
      <c r="T21" s="160"/>
      <c r="U21" s="160"/>
      <c r="V21" s="160"/>
      <c r="W21" s="160"/>
      <c r="X21" s="160"/>
      <c r="Y21" s="160"/>
    </row>
    <row r="22" spans="1:25" customFormat="1" ht="15.75" thickBot="1" x14ac:dyDescent="0.25">
      <c r="A22" s="325"/>
      <c r="B22" s="168"/>
      <c r="C22" s="169"/>
      <c r="D22" s="165"/>
      <c r="E22" s="334"/>
      <c r="F22" s="335"/>
      <c r="G22" s="336"/>
      <c r="H22" s="168"/>
      <c r="I22" s="169"/>
      <c r="J22" s="165"/>
      <c r="K22" s="334"/>
      <c r="L22" s="335"/>
      <c r="M22" s="336"/>
      <c r="N22" s="168"/>
      <c r="O22" s="169"/>
      <c r="P22" s="165"/>
      <c r="Q22" s="334"/>
      <c r="R22" s="335"/>
      <c r="S22" s="336"/>
      <c r="T22" s="160"/>
      <c r="U22" s="160"/>
      <c r="V22" s="160"/>
      <c r="W22" s="160"/>
      <c r="X22" s="160"/>
      <c r="Y22" s="160"/>
    </row>
    <row r="23" spans="1:25" customFormat="1" ht="15.75" thickTop="1" x14ac:dyDescent="0.2">
      <c r="A23" s="324" t="s">
        <v>304</v>
      </c>
      <c r="B23" s="161" t="s">
        <v>300</v>
      </c>
      <c r="C23" s="162" t="s">
        <v>301</v>
      </c>
      <c r="D23" s="257" t="s">
        <v>302</v>
      </c>
      <c r="E23" s="328" t="s">
        <v>303</v>
      </c>
      <c r="F23" s="329"/>
      <c r="G23" s="330"/>
      <c r="H23" s="161" t="s">
        <v>300</v>
      </c>
      <c r="I23" s="162" t="s">
        <v>301</v>
      </c>
      <c r="J23" s="257" t="s">
        <v>302</v>
      </c>
      <c r="K23" s="328" t="s">
        <v>303</v>
      </c>
      <c r="L23" s="329"/>
      <c r="M23" s="330"/>
      <c r="N23" s="161" t="s">
        <v>300</v>
      </c>
      <c r="O23" s="162" t="s">
        <v>301</v>
      </c>
      <c r="P23" s="257" t="s">
        <v>302</v>
      </c>
      <c r="Q23" s="328" t="s">
        <v>303</v>
      </c>
      <c r="R23" s="329"/>
      <c r="S23" s="330"/>
      <c r="T23" s="160"/>
      <c r="U23" s="160"/>
      <c r="V23" s="160"/>
      <c r="W23" s="160"/>
      <c r="X23" s="160"/>
      <c r="Y23" s="160"/>
    </row>
    <row r="24" spans="1:25" customFormat="1" x14ac:dyDescent="0.2">
      <c r="A24" s="325"/>
      <c r="B24" s="163"/>
      <c r="C24" s="164"/>
      <c r="D24" s="165"/>
      <c r="E24" s="331"/>
      <c r="F24" s="332"/>
      <c r="G24" s="333"/>
      <c r="H24" s="163"/>
      <c r="I24" s="164"/>
      <c r="J24" s="165"/>
      <c r="K24" s="331"/>
      <c r="L24" s="332"/>
      <c r="M24" s="333"/>
      <c r="N24" s="163"/>
      <c r="O24" s="164"/>
      <c r="P24" s="165"/>
      <c r="Q24" s="331"/>
      <c r="R24" s="332"/>
      <c r="S24" s="333"/>
      <c r="T24" s="160"/>
      <c r="U24" s="160"/>
      <c r="V24" s="160"/>
      <c r="W24" s="160"/>
      <c r="X24" s="160"/>
      <c r="Y24" s="160"/>
    </row>
    <row r="25" spans="1:25" customFormat="1" x14ac:dyDescent="0.2">
      <c r="A25" s="325"/>
      <c r="B25" s="163"/>
      <c r="C25" s="166"/>
      <c r="D25" s="165"/>
      <c r="E25" s="331"/>
      <c r="F25" s="332"/>
      <c r="G25" s="333"/>
      <c r="H25" s="163"/>
      <c r="I25" s="166"/>
      <c r="J25" s="165"/>
      <c r="K25" s="331"/>
      <c r="L25" s="332"/>
      <c r="M25" s="333"/>
      <c r="N25" s="163"/>
      <c r="O25" s="166"/>
      <c r="P25" s="165"/>
      <c r="Q25" s="331"/>
      <c r="R25" s="332"/>
      <c r="S25" s="333"/>
      <c r="T25" s="160"/>
      <c r="U25" s="160"/>
      <c r="V25" s="160"/>
      <c r="W25" s="160"/>
      <c r="X25" s="160"/>
      <c r="Y25" s="160"/>
    </row>
    <row r="26" spans="1:25" customFormat="1" x14ac:dyDescent="0.2">
      <c r="A26" s="325"/>
      <c r="B26" s="167"/>
      <c r="C26" s="166"/>
      <c r="D26" s="165"/>
      <c r="E26" s="331"/>
      <c r="F26" s="332"/>
      <c r="G26" s="333"/>
      <c r="H26" s="167"/>
      <c r="I26" s="166"/>
      <c r="J26" s="165"/>
      <c r="K26" s="331"/>
      <c r="L26" s="332"/>
      <c r="M26" s="333"/>
      <c r="N26" s="167"/>
      <c r="O26" s="166"/>
      <c r="P26" s="165"/>
      <c r="Q26" s="331"/>
      <c r="R26" s="332"/>
      <c r="S26" s="333"/>
      <c r="T26" s="160"/>
      <c r="U26" s="160"/>
      <c r="V26" s="160"/>
      <c r="W26" s="160"/>
      <c r="X26" s="160"/>
      <c r="Y26" s="160"/>
    </row>
    <row r="27" spans="1:25" customFormat="1" x14ac:dyDescent="0.2">
      <c r="A27" s="325"/>
      <c r="B27" s="163"/>
      <c r="C27" s="164"/>
      <c r="D27" s="165"/>
      <c r="E27" s="331"/>
      <c r="F27" s="332"/>
      <c r="G27" s="333"/>
      <c r="H27" s="163"/>
      <c r="I27" s="164"/>
      <c r="J27" s="165"/>
      <c r="K27" s="331"/>
      <c r="L27" s="332"/>
      <c r="M27" s="333"/>
      <c r="N27" s="163"/>
      <c r="O27" s="164"/>
      <c r="P27" s="165"/>
      <c r="Q27" s="331"/>
      <c r="R27" s="332"/>
      <c r="S27" s="333"/>
      <c r="T27" s="160"/>
      <c r="U27" s="160"/>
      <c r="V27" s="160"/>
      <c r="W27" s="160"/>
      <c r="X27" s="160"/>
      <c r="Y27" s="160"/>
    </row>
    <row r="28" spans="1:25" customFormat="1" x14ac:dyDescent="0.2">
      <c r="A28" s="325"/>
      <c r="B28" s="163"/>
      <c r="C28" s="166"/>
      <c r="D28" s="165"/>
      <c r="E28" s="331"/>
      <c r="F28" s="332"/>
      <c r="G28" s="333"/>
      <c r="H28" s="163"/>
      <c r="I28" s="166"/>
      <c r="J28" s="165"/>
      <c r="K28" s="331"/>
      <c r="L28" s="332"/>
      <c r="M28" s="333"/>
      <c r="N28" s="163"/>
      <c r="O28" s="166"/>
      <c r="P28" s="165"/>
      <c r="Q28" s="331"/>
      <c r="R28" s="332"/>
      <c r="S28" s="333"/>
      <c r="T28" s="160"/>
      <c r="U28" s="160"/>
      <c r="V28" s="160"/>
      <c r="W28" s="160"/>
      <c r="X28" s="160"/>
      <c r="Y28" s="160"/>
    </row>
    <row r="29" spans="1:25" customFormat="1" x14ac:dyDescent="0.2">
      <c r="A29" s="325"/>
      <c r="B29" s="167"/>
      <c r="C29" s="166"/>
      <c r="D29" s="165"/>
      <c r="E29" s="331"/>
      <c r="F29" s="332"/>
      <c r="G29" s="333"/>
      <c r="H29" s="167"/>
      <c r="I29" s="166"/>
      <c r="J29" s="165"/>
      <c r="K29" s="331"/>
      <c r="L29" s="332"/>
      <c r="M29" s="333"/>
      <c r="N29" s="167"/>
      <c r="O29" s="166"/>
      <c r="P29" s="165"/>
      <c r="Q29" s="331"/>
      <c r="R29" s="332"/>
      <c r="S29" s="333"/>
      <c r="T29" s="160"/>
      <c r="U29" s="160"/>
      <c r="V29" s="160"/>
      <c r="W29" s="160"/>
      <c r="X29" s="160"/>
      <c r="Y29" s="160"/>
    </row>
    <row r="30" spans="1:25" customFormat="1" x14ac:dyDescent="0.2">
      <c r="A30" s="325"/>
      <c r="B30" s="163"/>
      <c r="C30" s="164"/>
      <c r="D30" s="165"/>
      <c r="E30" s="331"/>
      <c r="F30" s="332"/>
      <c r="G30" s="333"/>
      <c r="H30" s="163"/>
      <c r="I30" s="164"/>
      <c r="J30" s="165"/>
      <c r="K30" s="331"/>
      <c r="L30" s="332"/>
      <c r="M30" s="333"/>
      <c r="N30" s="163"/>
      <c r="O30" s="164"/>
      <c r="P30" s="165"/>
      <c r="Q30" s="331"/>
      <c r="R30" s="332"/>
      <c r="S30" s="333"/>
      <c r="T30" s="160"/>
      <c r="U30" s="160"/>
      <c r="V30" s="160"/>
      <c r="W30" s="160"/>
      <c r="X30" s="160"/>
      <c r="Y30" s="160"/>
    </row>
    <row r="31" spans="1:25" customFormat="1" x14ac:dyDescent="0.2">
      <c r="A31" s="325"/>
      <c r="B31" s="163"/>
      <c r="C31" s="166"/>
      <c r="D31" s="165"/>
      <c r="E31" s="331"/>
      <c r="F31" s="332"/>
      <c r="G31" s="333"/>
      <c r="H31" s="163"/>
      <c r="I31" s="166"/>
      <c r="J31" s="165"/>
      <c r="K31" s="331"/>
      <c r="L31" s="332"/>
      <c r="M31" s="333"/>
      <c r="N31" s="163"/>
      <c r="O31" s="166"/>
      <c r="P31" s="165"/>
      <c r="Q31" s="331"/>
      <c r="R31" s="332"/>
      <c r="S31" s="333"/>
      <c r="T31" s="160"/>
      <c r="U31" s="160"/>
      <c r="V31" s="160"/>
      <c r="W31" s="160"/>
      <c r="X31" s="160"/>
      <c r="Y31" s="160"/>
    </row>
    <row r="32" spans="1:25" customFormat="1" ht="15.75" thickBot="1" x14ac:dyDescent="0.25">
      <c r="A32" s="337"/>
      <c r="B32" s="168"/>
      <c r="C32" s="169"/>
      <c r="D32" s="170"/>
      <c r="E32" s="334"/>
      <c r="F32" s="335"/>
      <c r="G32" s="336"/>
      <c r="H32" s="168"/>
      <c r="I32" s="169"/>
      <c r="J32" s="170"/>
      <c r="K32" s="334"/>
      <c r="L32" s="335"/>
      <c r="M32" s="336"/>
      <c r="N32" s="168"/>
      <c r="O32" s="169"/>
      <c r="P32" s="170"/>
      <c r="Q32" s="334"/>
      <c r="R32" s="335"/>
      <c r="S32" s="336"/>
      <c r="T32" s="160"/>
      <c r="U32" s="160"/>
      <c r="V32" s="160"/>
      <c r="W32" s="160"/>
      <c r="X32" s="160"/>
      <c r="Y32" s="160"/>
    </row>
    <row r="33" spans="1:25" ht="15.75" thickTop="1" x14ac:dyDescent="0.2"/>
    <row r="34" spans="1:25" customFormat="1" x14ac:dyDescent="0.2">
      <c r="A34" s="160"/>
      <c r="B34" s="160"/>
      <c r="C34" s="160"/>
      <c r="D34" s="160"/>
      <c r="E34" s="160"/>
      <c r="F34" s="160"/>
      <c r="G34" s="160"/>
      <c r="H34" s="160"/>
      <c r="I34" s="160"/>
      <c r="J34" s="160"/>
      <c r="K34" s="160"/>
      <c r="L34" s="160"/>
      <c r="M34" s="160"/>
      <c r="N34" s="160"/>
      <c r="O34" s="160"/>
      <c r="P34" s="160"/>
      <c r="Q34" s="160"/>
      <c r="R34" s="160"/>
      <c r="S34" s="160"/>
      <c r="T34" s="160"/>
      <c r="U34" s="160"/>
      <c r="V34" s="160"/>
      <c r="W34" s="160"/>
      <c r="X34" s="160"/>
      <c r="Y34" s="160"/>
    </row>
    <row r="35" spans="1:25" customFormat="1" x14ac:dyDescent="0.2">
      <c r="A35" s="160"/>
      <c r="B35" s="160"/>
      <c r="C35" s="160"/>
      <c r="D35" s="160"/>
      <c r="E35" s="160"/>
      <c r="F35" s="160"/>
      <c r="G35" s="160"/>
      <c r="H35" s="160"/>
      <c r="I35" s="160"/>
      <c r="J35" s="160"/>
      <c r="K35" s="160"/>
      <c r="L35" s="160"/>
      <c r="M35" s="160"/>
      <c r="N35" s="160"/>
      <c r="O35" s="160"/>
      <c r="P35" s="160"/>
      <c r="Q35" s="160"/>
      <c r="R35" s="160"/>
      <c r="S35" s="160"/>
      <c r="T35" s="160"/>
      <c r="U35" s="160"/>
      <c r="V35" s="160"/>
      <c r="W35" s="160"/>
      <c r="X35" s="160"/>
      <c r="Y35" s="160"/>
    </row>
    <row r="36" spans="1:25" customFormat="1" x14ac:dyDescent="0.2">
      <c r="A36" s="160"/>
      <c r="B36" s="160"/>
      <c r="C36" s="160"/>
      <c r="D36" s="160"/>
      <c r="E36" s="160"/>
      <c r="F36" s="160"/>
      <c r="G36" s="160"/>
      <c r="H36" s="160"/>
      <c r="I36" s="160"/>
      <c r="J36" s="160"/>
      <c r="K36" s="160"/>
      <c r="L36" s="160"/>
      <c r="M36" s="160"/>
      <c r="N36" s="160"/>
      <c r="O36" s="160"/>
      <c r="P36" s="160"/>
      <c r="Q36" s="160"/>
      <c r="R36" s="160"/>
      <c r="S36" s="160"/>
      <c r="T36" s="160"/>
      <c r="U36" s="160"/>
      <c r="V36" s="160"/>
      <c r="W36" s="160"/>
      <c r="X36" s="160"/>
      <c r="Y36" s="160"/>
    </row>
    <row r="37" spans="1:25" customFormat="1" x14ac:dyDescent="0.2">
      <c r="A37" s="160"/>
      <c r="B37" s="160"/>
      <c r="C37" s="160"/>
      <c r="D37" s="160"/>
      <c r="E37" s="160"/>
      <c r="F37" s="160"/>
      <c r="G37" s="160"/>
      <c r="H37" s="160"/>
      <c r="I37" s="160"/>
      <c r="J37" s="160"/>
      <c r="K37" s="160"/>
      <c r="L37" s="160"/>
      <c r="M37" s="160"/>
      <c r="N37" s="160"/>
      <c r="O37" s="160"/>
      <c r="P37" s="160"/>
      <c r="Q37" s="160"/>
      <c r="R37" s="160"/>
      <c r="S37" s="160"/>
      <c r="T37" s="160"/>
      <c r="U37" s="160"/>
      <c r="V37" s="160"/>
      <c r="W37" s="160"/>
      <c r="X37" s="160"/>
      <c r="Y37" s="160"/>
    </row>
    <row r="38" spans="1:25" customFormat="1" x14ac:dyDescent="0.2">
      <c r="A38" s="160"/>
      <c r="B38" s="160"/>
      <c r="C38" s="160"/>
      <c r="D38" s="160"/>
      <c r="E38" s="160"/>
      <c r="F38" s="160"/>
      <c r="G38" s="160"/>
      <c r="H38" s="160"/>
      <c r="I38" s="160"/>
      <c r="J38" s="160"/>
      <c r="K38" s="160"/>
      <c r="L38" s="160"/>
      <c r="M38" s="160"/>
      <c r="N38" s="160"/>
      <c r="O38" s="160"/>
      <c r="P38" s="160"/>
      <c r="Q38" s="160"/>
      <c r="R38" s="160"/>
      <c r="S38" s="160"/>
      <c r="T38" s="160"/>
      <c r="U38" s="160"/>
      <c r="V38" s="160"/>
      <c r="W38" s="160"/>
      <c r="X38" s="160"/>
      <c r="Y38" s="160"/>
    </row>
    <row r="39" spans="1:25" customFormat="1" ht="15.75" thickBot="1" x14ac:dyDescent="0.25">
      <c r="A39" s="160"/>
      <c r="B39" s="160"/>
      <c r="C39" s="160"/>
      <c r="D39" s="160"/>
      <c r="E39" s="160"/>
      <c r="F39" s="160"/>
      <c r="G39" s="160"/>
      <c r="H39" s="160"/>
      <c r="I39" s="160"/>
      <c r="J39" s="160"/>
      <c r="K39" s="160"/>
      <c r="L39" s="160"/>
      <c r="M39" s="160"/>
      <c r="N39" s="160"/>
      <c r="O39" s="160"/>
      <c r="P39" s="160"/>
      <c r="Q39" s="160"/>
      <c r="R39" s="160"/>
      <c r="S39" s="160"/>
      <c r="T39" s="160"/>
      <c r="U39" s="160"/>
      <c r="V39" s="160"/>
      <c r="W39" s="160"/>
      <c r="X39" s="160"/>
      <c r="Y39" s="160"/>
    </row>
    <row r="40" spans="1:25" customFormat="1" ht="15.75" thickTop="1" x14ac:dyDescent="0.2">
      <c r="A40" s="171" t="s">
        <v>305</v>
      </c>
      <c r="B40" s="172"/>
      <c r="C40" s="173"/>
      <c r="D40" s="173"/>
      <c r="E40" s="173"/>
      <c r="F40" s="171" t="s">
        <v>306</v>
      </c>
      <c r="G40" s="172"/>
      <c r="H40" s="173"/>
      <c r="I40" s="173"/>
      <c r="J40" s="173"/>
      <c r="K40" s="173"/>
      <c r="L40" s="173"/>
      <c r="M40" s="173"/>
      <c r="N40" s="173"/>
      <c r="O40" s="173"/>
      <c r="P40" s="160"/>
      <c r="Q40" s="160"/>
      <c r="R40" s="160"/>
      <c r="S40" s="160"/>
      <c r="T40" s="160"/>
      <c r="U40" s="160"/>
      <c r="V40" s="160"/>
      <c r="W40" s="160"/>
      <c r="X40" s="160"/>
      <c r="Y40" s="160"/>
    </row>
    <row r="41" spans="1:25" customFormat="1" ht="19.5" thickBot="1" x14ac:dyDescent="0.25">
      <c r="A41" s="174" t="s">
        <v>307</v>
      </c>
      <c r="B41" s="256"/>
      <c r="C41" s="256" t="s">
        <v>291</v>
      </c>
      <c r="D41" s="326"/>
      <c r="E41" s="327"/>
      <c r="F41" s="344" t="s">
        <v>308</v>
      </c>
      <c r="G41" s="345"/>
      <c r="H41" s="326" t="s">
        <v>309</v>
      </c>
      <c r="I41" s="326"/>
      <c r="J41" s="326"/>
      <c r="K41" s="326"/>
      <c r="L41" s="326"/>
      <c r="M41" s="326"/>
      <c r="N41" s="326"/>
      <c r="O41" s="327"/>
      <c r="P41" s="160"/>
      <c r="Q41" s="160"/>
      <c r="R41" s="160"/>
      <c r="S41" s="160"/>
      <c r="T41" s="160"/>
      <c r="U41" s="160"/>
      <c r="V41" s="160"/>
      <c r="W41" s="160"/>
      <c r="X41" s="160"/>
      <c r="Y41" s="160"/>
    </row>
    <row r="42" spans="1:25" customFormat="1" ht="15.75" thickTop="1" x14ac:dyDescent="0.2">
      <c r="A42" s="175" t="s">
        <v>2</v>
      </c>
      <c r="B42" s="176" t="s">
        <v>310</v>
      </c>
      <c r="C42" s="176" t="s">
        <v>311</v>
      </c>
      <c r="D42" s="176" t="s">
        <v>312</v>
      </c>
      <c r="E42" s="177" t="s">
        <v>313</v>
      </c>
      <c r="F42" s="178"/>
      <c r="G42" s="258"/>
      <c r="H42" s="339"/>
      <c r="I42" s="339"/>
      <c r="J42" s="339"/>
      <c r="K42" s="339"/>
      <c r="L42" s="339"/>
      <c r="M42" s="339"/>
      <c r="N42" s="339"/>
      <c r="O42" s="340"/>
      <c r="P42" s="160"/>
      <c r="Q42" s="160"/>
      <c r="R42" s="160"/>
      <c r="S42" s="160"/>
      <c r="T42" s="160"/>
      <c r="U42" s="160"/>
      <c r="V42" s="160"/>
      <c r="W42" s="160"/>
      <c r="X42" s="160"/>
      <c r="Y42" s="160"/>
    </row>
    <row r="43" spans="1:25" customFormat="1" x14ac:dyDescent="0.2">
      <c r="A43" s="179"/>
      <c r="B43" s="180"/>
      <c r="C43" s="180"/>
      <c r="D43" s="180"/>
      <c r="E43" s="181"/>
      <c r="F43" s="182"/>
      <c r="G43" s="258"/>
      <c r="H43" s="339"/>
      <c r="I43" s="339"/>
      <c r="J43" s="339"/>
      <c r="K43" s="339"/>
      <c r="L43" s="339"/>
      <c r="M43" s="339"/>
      <c r="N43" s="339"/>
      <c r="O43" s="340"/>
      <c r="P43" s="160"/>
      <c r="Q43" s="160"/>
      <c r="R43" s="160"/>
      <c r="S43" s="160"/>
      <c r="T43" s="160"/>
      <c r="U43" s="160"/>
      <c r="V43" s="160"/>
      <c r="W43" s="160"/>
      <c r="X43" s="160"/>
      <c r="Y43" s="160"/>
    </row>
    <row r="44" spans="1:25" customFormat="1" x14ac:dyDescent="0.2">
      <c r="A44" s="179"/>
      <c r="B44" s="180"/>
      <c r="C44" s="180"/>
      <c r="D44" s="180"/>
      <c r="E44" s="181"/>
      <c r="F44" s="182"/>
      <c r="G44" s="258"/>
      <c r="H44" s="339"/>
      <c r="I44" s="339"/>
      <c r="J44" s="339"/>
      <c r="K44" s="339"/>
      <c r="L44" s="339"/>
      <c r="M44" s="339"/>
      <c r="N44" s="339"/>
      <c r="O44" s="340"/>
      <c r="P44" s="160"/>
      <c r="Q44" s="160"/>
      <c r="R44" s="160"/>
      <c r="S44" s="160"/>
      <c r="T44" s="160"/>
      <c r="U44" s="160"/>
      <c r="V44" s="160"/>
      <c r="W44" s="160"/>
      <c r="X44" s="160"/>
      <c r="Y44" s="160"/>
    </row>
    <row r="45" spans="1:25" customFormat="1" x14ac:dyDescent="0.2">
      <c r="A45" s="179"/>
      <c r="B45" s="180"/>
      <c r="C45" s="180"/>
      <c r="D45" s="180"/>
      <c r="E45" s="181"/>
      <c r="F45" s="182"/>
      <c r="G45" s="258"/>
      <c r="H45" s="339"/>
      <c r="I45" s="339"/>
      <c r="J45" s="339"/>
      <c r="K45" s="339"/>
      <c r="L45" s="339"/>
      <c r="M45" s="339"/>
      <c r="N45" s="339"/>
      <c r="O45" s="340"/>
      <c r="P45" s="160"/>
      <c r="Q45" s="160"/>
      <c r="R45" s="160"/>
      <c r="S45" s="160"/>
      <c r="T45" s="160"/>
      <c r="U45" s="160"/>
      <c r="V45" s="160"/>
      <c r="W45" s="160"/>
      <c r="X45" s="160"/>
      <c r="Y45" s="160"/>
    </row>
    <row r="46" spans="1:25" customFormat="1" x14ac:dyDescent="0.2">
      <c r="A46" s="179"/>
      <c r="B46" s="180"/>
      <c r="C46" s="180"/>
      <c r="D46" s="180"/>
      <c r="E46" s="181"/>
      <c r="F46" s="182"/>
      <c r="G46" s="258"/>
      <c r="H46" s="339"/>
      <c r="I46" s="339"/>
      <c r="J46" s="339"/>
      <c r="K46" s="339"/>
      <c r="L46" s="339"/>
      <c r="M46" s="339"/>
      <c r="N46" s="339"/>
      <c r="O46" s="340"/>
      <c r="P46" s="160"/>
      <c r="Q46" s="160"/>
      <c r="R46" s="160"/>
      <c r="S46" s="160"/>
      <c r="T46" s="160"/>
      <c r="U46" s="160"/>
      <c r="V46" s="160"/>
      <c r="W46" s="160"/>
      <c r="X46" s="160"/>
      <c r="Y46" s="160"/>
    </row>
    <row r="47" spans="1:25" customFormat="1" x14ac:dyDescent="0.2">
      <c r="A47" s="179"/>
      <c r="B47" s="180"/>
      <c r="C47" s="180"/>
      <c r="D47" s="180"/>
      <c r="E47" s="181"/>
      <c r="F47" s="182"/>
      <c r="G47" s="258"/>
      <c r="H47" s="339"/>
      <c r="I47" s="339"/>
      <c r="J47" s="339"/>
      <c r="K47" s="339"/>
      <c r="L47" s="339"/>
      <c r="M47" s="339"/>
      <c r="N47" s="339"/>
      <c r="O47" s="340"/>
      <c r="P47" s="160"/>
      <c r="Q47" s="160"/>
      <c r="R47" s="160"/>
      <c r="S47" s="160"/>
      <c r="T47" s="160"/>
      <c r="U47" s="160"/>
      <c r="V47" s="160"/>
      <c r="W47" s="160"/>
      <c r="X47" s="160"/>
      <c r="Y47" s="160"/>
    </row>
    <row r="48" spans="1:25" customFormat="1" x14ac:dyDescent="0.2">
      <c r="A48" s="179"/>
      <c r="B48" s="180"/>
      <c r="C48" s="180"/>
      <c r="D48" s="180"/>
      <c r="E48" s="181"/>
      <c r="F48" s="182"/>
      <c r="G48" s="258"/>
      <c r="H48" s="339"/>
      <c r="I48" s="339"/>
      <c r="J48" s="339"/>
      <c r="K48" s="339"/>
      <c r="L48" s="339"/>
      <c r="M48" s="339"/>
      <c r="N48" s="339"/>
      <c r="O48" s="340"/>
      <c r="P48" s="160"/>
      <c r="Q48" s="160"/>
      <c r="R48" s="160"/>
      <c r="S48" s="160"/>
      <c r="T48" s="160"/>
      <c r="U48" s="160"/>
      <c r="V48" s="160"/>
      <c r="W48" s="160"/>
      <c r="X48" s="160"/>
      <c r="Y48" s="160"/>
    </row>
    <row r="49" spans="1:25" customFormat="1" x14ac:dyDescent="0.2">
      <c r="A49" s="179"/>
      <c r="B49" s="180"/>
      <c r="C49" s="180"/>
      <c r="D49" s="180"/>
      <c r="E49" s="181"/>
      <c r="F49" s="182"/>
      <c r="G49" s="258"/>
      <c r="H49" s="339"/>
      <c r="I49" s="339"/>
      <c r="J49" s="339"/>
      <c r="K49" s="339"/>
      <c r="L49" s="339"/>
      <c r="M49" s="339"/>
      <c r="N49" s="339"/>
      <c r="O49" s="340"/>
      <c r="P49" s="160"/>
      <c r="Q49" s="160"/>
      <c r="R49" s="160"/>
      <c r="S49" s="160"/>
      <c r="T49" s="160"/>
      <c r="U49" s="160"/>
      <c r="V49" s="160"/>
      <c r="W49" s="160"/>
      <c r="X49" s="160"/>
      <c r="Y49" s="160"/>
    </row>
    <row r="50" spans="1:25" customFormat="1" x14ac:dyDescent="0.2">
      <c r="A50" s="179"/>
      <c r="B50" s="180"/>
      <c r="C50" s="180"/>
      <c r="D50" s="180"/>
      <c r="E50" s="181"/>
      <c r="F50" s="182"/>
      <c r="G50" s="258"/>
      <c r="H50" s="339"/>
      <c r="I50" s="339"/>
      <c r="J50" s="339"/>
      <c r="K50" s="339"/>
      <c r="L50" s="339"/>
      <c r="M50" s="339"/>
      <c r="N50" s="339"/>
      <c r="O50" s="340"/>
      <c r="P50" s="160"/>
      <c r="Q50" s="160"/>
      <c r="R50" s="160"/>
      <c r="S50" s="160"/>
      <c r="T50" s="160"/>
      <c r="U50" s="160"/>
      <c r="V50" s="160"/>
      <c r="W50" s="160"/>
      <c r="X50" s="160"/>
      <c r="Y50" s="160"/>
    </row>
    <row r="51" spans="1:25" customFormat="1" x14ac:dyDescent="0.2">
      <c r="A51" s="179"/>
      <c r="B51" s="180"/>
      <c r="C51" s="180"/>
      <c r="D51" s="180"/>
      <c r="E51" s="181"/>
      <c r="F51" s="182"/>
      <c r="G51" s="258"/>
      <c r="H51" s="339"/>
      <c r="I51" s="339"/>
      <c r="J51" s="339"/>
      <c r="K51" s="339"/>
      <c r="L51" s="339"/>
      <c r="M51" s="339"/>
      <c r="N51" s="339"/>
      <c r="O51" s="340"/>
      <c r="P51" s="160"/>
      <c r="Q51" s="160"/>
      <c r="R51" s="160"/>
      <c r="S51" s="160"/>
      <c r="T51" s="160"/>
      <c r="U51" s="160"/>
      <c r="V51" s="160"/>
      <c r="W51" s="160"/>
      <c r="X51" s="160"/>
      <c r="Y51" s="160"/>
    </row>
    <row r="52" spans="1:25" customFormat="1" x14ac:dyDescent="0.2">
      <c r="A52" s="179"/>
      <c r="B52" s="180"/>
      <c r="C52" s="180"/>
      <c r="D52" s="180"/>
      <c r="E52" s="181"/>
      <c r="F52" s="182"/>
      <c r="G52" s="258"/>
      <c r="H52" s="339"/>
      <c r="I52" s="339"/>
      <c r="J52" s="339"/>
      <c r="K52" s="339"/>
      <c r="L52" s="339"/>
      <c r="M52" s="339"/>
      <c r="N52" s="339"/>
      <c r="O52" s="340"/>
      <c r="P52" s="160"/>
      <c r="Q52" s="160"/>
      <c r="R52" s="160"/>
      <c r="S52" s="160"/>
      <c r="T52" s="160"/>
      <c r="U52" s="160"/>
      <c r="V52" s="160"/>
      <c r="W52" s="160"/>
      <c r="X52" s="160"/>
      <c r="Y52" s="160"/>
    </row>
    <row r="53" spans="1:25" customFormat="1" x14ac:dyDescent="0.2">
      <c r="A53" s="179"/>
      <c r="B53" s="180"/>
      <c r="C53" s="180"/>
      <c r="D53" s="180"/>
      <c r="E53" s="181"/>
      <c r="F53" s="182"/>
      <c r="G53" s="258"/>
      <c r="H53" s="339"/>
      <c r="I53" s="339"/>
      <c r="J53" s="339"/>
      <c r="K53" s="339"/>
      <c r="L53" s="339"/>
      <c r="M53" s="339"/>
      <c r="N53" s="339"/>
      <c r="O53" s="340"/>
      <c r="P53" s="160"/>
      <c r="Q53" s="160"/>
      <c r="R53" s="160"/>
      <c r="S53" s="160"/>
      <c r="T53" s="160"/>
      <c r="U53" s="160"/>
      <c r="V53" s="160"/>
      <c r="W53" s="160"/>
      <c r="X53" s="160"/>
      <c r="Y53" s="160"/>
    </row>
    <row r="54" spans="1:25" customFormat="1" x14ac:dyDescent="0.2">
      <c r="A54" s="179"/>
      <c r="B54" s="180"/>
      <c r="C54" s="180"/>
      <c r="D54" s="180"/>
      <c r="E54" s="181"/>
      <c r="F54" s="182"/>
      <c r="G54" s="258"/>
      <c r="H54" s="339"/>
      <c r="I54" s="339"/>
      <c r="J54" s="339"/>
      <c r="K54" s="339"/>
      <c r="L54" s="339"/>
      <c r="M54" s="339"/>
      <c r="N54" s="339"/>
      <c r="O54" s="340"/>
      <c r="P54" s="160"/>
      <c r="Q54" s="160"/>
      <c r="R54" s="160"/>
      <c r="S54" s="160"/>
      <c r="T54" s="160"/>
      <c r="U54" s="160"/>
      <c r="V54" s="160"/>
      <c r="W54" s="160"/>
      <c r="X54" s="160"/>
      <c r="Y54" s="160"/>
    </row>
    <row r="55" spans="1:25" customFormat="1" x14ac:dyDescent="0.2">
      <c r="A55" s="179"/>
      <c r="B55" s="180"/>
      <c r="C55" s="180"/>
      <c r="D55" s="180"/>
      <c r="E55" s="181"/>
      <c r="F55" s="182"/>
      <c r="G55" s="258"/>
      <c r="H55" s="339"/>
      <c r="I55" s="339"/>
      <c r="J55" s="339"/>
      <c r="K55" s="339"/>
      <c r="L55" s="339"/>
      <c r="M55" s="339"/>
      <c r="N55" s="339"/>
      <c r="O55" s="340"/>
      <c r="P55" s="160"/>
      <c r="Q55" s="160"/>
      <c r="R55" s="160"/>
      <c r="S55" s="160"/>
      <c r="T55" s="160"/>
      <c r="U55" s="160"/>
      <c r="V55" s="160"/>
      <c r="W55" s="160"/>
      <c r="X55" s="160"/>
      <c r="Y55" s="160"/>
    </row>
    <row r="56" spans="1:25" customFormat="1" x14ac:dyDescent="0.2">
      <c r="A56" s="179"/>
      <c r="B56" s="180"/>
      <c r="C56" s="180"/>
      <c r="D56" s="180"/>
      <c r="E56" s="181"/>
      <c r="F56" s="182"/>
      <c r="G56" s="258"/>
      <c r="H56" s="339"/>
      <c r="I56" s="339"/>
      <c r="J56" s="339"/>
      <c r="K56" s="339"/>
      <c r="L56" s="339"/>
      <c r="M56" s="339"/>
      <c r="N56" s="339"/>
      <c r="O56" s="340"/>
      <c r="P56" s="160"/>
      <c r="Q56" s="160"/>
      <c r="R56" s="160"/>
      <c r="S56" s="160"/>
      <c r="T56" s="160"/>
      <c r="U56" s="160"/>
      <c r="V56" s="160"/>
      <c r="W56" s="160"/>
      <c r="X56" s="160"/>
      <c r="Y56" s="160"/>
    </row>
    <row r="57" spans="1:25" customFormat="1" x14ac:dyDescent="0.2">
      <c r="A57" s="179"/>
      <c r="B57" s="180"/>
      <c r="C57" s="180"/>
      <c r="D57" s="180"/>
      <c r="E57" s="181"/>
      <c r="F57" s="182"/>
      <c r="G57" s="258"/>
      <c r="H57" s="339"/>
      <c r="I57" s="339"/>
      <c r="J57" s="339"/>
      <c r="K57" s="339"/>
      <c r="L57" s="339"/>
      <c r="M57" s="339"/>
      <c r="N57" s="339"/>
      <c r="O57" s="340"/>
      <c r="P57" s="160"/>
      <c r="Q57" s="160"/>
      <c r="R57" s="160"/>
      <c r="S57" s="160"/>
      <c r="T57" s="160"/>
      <c r="U57" s="160"/>
      <c r="V57" s="160"/>
      <c r="W57" s="160"/>
      <c r="X57" s="160"/>
      <c r="Y57" s="160"/>
    </row>
    <row r="58" spans="1:25" customFormat="1" x14ac:dyDescent="0.2">
      <c r="A58" s="179"/>
      <c r="B58" s="180"/>
      <c r="C58" s="180"/>
      <c r="D58" s="180"/>
      <c r="E58" s="181"/>
      <c r="F58" s="182"/>
      <c r="G58" s="258"/>
      <c r="H58" s="339"/>
      <c r="I58" s="339"/>
      <c r="J58" s="339"/>
      <c r="K58" s="339"/>
      <c r="L58" s="339"/>
      <c r="M58" s="339"/>
      <c r="N58" s="339"/>
      <c r="O58" s="340"/>
      <c r="P58" s="160"/>
      <c r="Q58" s="160"/>
      <c r="R58" s="160"/>
      <c r="S58" s="160"/>
      <c r="T58" s="160"/>
      <c r="U58" s="160"/>
      <c r="V58" s="160"/>
      <c r="W58" s="160"/>
      <c r="X58" s="160"/>
      <c r="Y58" s="160"/>
    </row>
    <row r="59" spans="1:25" customFormat="1" x14ac:dyDescent="0.2">
      <c r="A59" s="179"/>
      <c r="B59" s="180"/>
      <c r="C59" s="180"/>
      <c r="D59" s="180"/>
      <c r="E59" s="181"/>
      <c r="F59" s="182"/>
      <c r="G59" s="258"/>
      <c r="H59" s="339"/>
      <c r="I59" s="339"/>
      <c r="J59" s="339"/>
      <c r="K59" s="339"/>
      <c r="L59" s="339"/>
      <c r="M59" s="339"/>
      <c r="N59" s="339"/>
      <c r="O59" s="340"/>
      <c r="P59" s="160"/>
      <c r="Q59" s="160"/>
      <c r="R59" s="160"/>
      <c r="S59" s="160"/>
      <c r="T59" s="160"/>
      <c r="U59" s="160"/>
      <c r="V59" s="160"/>
      <c r="W59" s="160"/>
      <c r="X59" s="160"/>
      <c r="Y59" s="160"/>
    </row>
    <row r="60" spans="1:25" customFormat="1" x14ac:dyDescent="0.2">
      <c r="A60" s="179"/>
      <c r="B60" s="180"/>
      <c r="C60" s="180"/>
      <c r="D60" s="180"/>
      <c r="E60" s="181"/>
      <c r="F60" s="182"/>
      <c r="G60" s="258"/>
      <c r="H60" s="339"/>
      <c r="I60" s="339"/>
      <c r="J60" s="339"/>
      <c r="K60" s="339"/>
      <c r="L60" s="339"/>
      <c r="M60" s="339"/>
      <c r="N60" s="339"/>
      <c r="O60" s="340"/>
      <c r="P60" s="160"/>
      <c r="Q60" s="160"/>
      <c r="R60" s="160"/>
      <c r="S60" s="160"/>
      <c r="T60" s="160"/>
      <c r="U60" s="160"/>
      <c r="V60" s="160"/>
      <c r="W60" s="160"/>
      <c r="X60" s="160"/>
      <c r="Y60" s="160"/>
    </row>
    <row r="61" spans="1:25" customFormat="1" x14ac:dyDescent="0.2">
      <c r="A61" s="179"/>
      <c r="B61" s="180"/>
      <c r="C61" s="180"/>
      <c r="D61" s="180"/>
      <c r="E61" s="181"/>
      <c r="F61" s="182"/>
      <c r="G61" s="258"/>
      <c r="H61" s="339"/>
      <c r="I61" s="339"/>
      <c r="J61" s="339"/>
      <c r="K61" s="339"/>
      <c r="L61" s="339"/>
      <c r="M61" s="339"/>
      <c r="N61" s="339"/>
      <c r="O61" s="340"/>
      <c r="P61" s="160"/>
      <c r="Q61" s="160"/>
      <c r="R61" s="160"/>
      <c r="S61" s="160"/>
      <c r="T61" s="160"/>
      <c r="U61" s="160"/>
      <c r="V61" s="160"/>
      <c r="W61" s="160"/>
      <c r="X61" s="160"/>
      <c r="Y61" s="160"/>
    </row>
    <row r="62" spans="1:25" customFormat="1" x14ac:dyDescent="0.2">
      <c r="A62" s="179"/>
      <c r="B62" s="180"/>
      <c r="C62" s="180"/>
      <c r="D62" s="180"/>
      <c r="E62" s="181"/>
      <c r="F62" s="182"/>
      <c r="G62" s="258"/>
      <c r="H62" s="339"/>
      <c r="I62" s="339"/>
      <c r="J62" s="339"/>
      <c r="K62" s="339"/>
      <c r="L62" s="339"/>
      <c r="M62" s="339"/>
      <c r="N62" s="339"/>
      <c r="O62" s="340"/>
      <c r="P62" s="160"/>
      <c r="Q62" s="160"/>
      <c r="R62" s="160"/>
      <c r="S62" s="160"/>
      <c r="T62" s="160"/>
      <c r="U62" s="160"/>
      <c r="V62" s="160"/>
      <c r="W62" s="160"/>
      <c r="X62" s="160"/>
      <c r="Y62" s="160"/>
    </row>
    <row r="63" spans="1:25" customFormat="1" x14ac:dyDescent="0.2">
      <c r="A63" s="179"/>
      <c r="B63" s="180"/>
      <c r="C63" s="180"/>
      <c r="D63" s="180"/>
      <c r="E63" s="181"/>
      <c r="F63" s="182"/>
      <c r="G63" s="258"/>
      <c r="H63" s="339"/>
      <c r="I63" s="339"/>
      <c r="J63" s="339"/>
      <c r="K63" s="339"/>
      <c r="L63" s="339"/>
      <c r="M63" s="339"/>
      <c r="N63" s="339"/>
      <c r="O63" s="340"/>
      <c r="P63" s="160"/>
      <c r="Q63" s="160"/>
      <c r="R63" s="160"/>
      <c r="S63" s="160"/>
      <c r="T63" s="160"/>
      <c r="U63" s="160"/>
      <c r="V63" s="160"/>
      <c r="W63" s="160"/>
      <c r="X63" s="160"/>
      <c r="Y63" s="160"/>
    </row>
    <row r="64" spans="1:25" customFormat="1" x14ac:dyDescent="0.2">
      <c r="A64" s="179"/>
      <c r="B64" s="180"/>
      <c r="C64" s="180"/>
      <c r="D64" s="180"/>
      <c r="E64" s="181"/>
      <c r="F64" s="182"/>
      <c r="G64" s="258"/>
      <c r="H64" s="339"/>
      <c r="I64" s="339"/>
      <c r="J64" s="339"/>
      <c r="K64" s="339"/>
      <c r="L64" s="339"/>
      <c r="M64" s="339"/>
      <c r="N64" s="339"/>
      <c r="O64" s="340"/>
      <c r="P64" s="160"/>
      <c r="Q64" s="160"/>
      <c r="R64" s="160"/>
      <c r="S64" s="160"/>
      <c r="T64" s="160"/>
      <c r="U64" s="160"/>
      <c r="V64" s="160"/>
      <c r="W64" s="160"/>
      <c r="X64" s="160"/>
      <c r="Y64" s="160"/>
    </row>
    <row r="65" spans="1:25" customFormat="1" x14ac:dyDescent="0.2">
      <c r="A65" s="179"/>
      <c r="B65" s="180"/>
      <c r="C65" s="180"/>
      <c r="D65" s="180"/>
      <c r="E65" s="181"/>
      <c r="F65" s="182"/>
      <c r="G65" s="258"/>
      <c r="H65" s="339"/>
      <c r="I65" s="339"/>
      <c r="J65" s="339"/>
      <c r="K65" s="339"/>
      <c r="L65" s="339"/>
      <c r="M65" s="339"/>
      <c r="N65" s="339"/>
      <c r="O65" s="340"/>
      <c r="P65" s="160"/>
      <c r="Q65" s="160"/>
      <c r="R65" s="160"/>
      <c r="S65" s="160"/>
      <c r="T65" s="160"/>
      <c r="U65" s="160"/>
      <c r="V65" s="160"/>
      <c r="W65" s="160"/>
      <c r="X65" s="160"/>
      <c r="Y65" s="160"/>
    </row>
    <row r="66" spans="1:25" customFormat="1" x14ac:dyDescent="0.2">
      <c r="A66" s="179"/>
      <c r="B66" s="180"/>
      <c r="C66" s="180"/>
      <c r="D66" s="180"/>
      <c r="E66" s="181"/>
      <c r="F66" s="182"/>
      <c r="G66" s="258"/>
      <c r="H66" s="339"/>
      <c r="I66" s="339"/>
      <c r="J66" s="339"/>
      <c r="K66" s="339"/>
      <c r="L66" s="339"/>
      <c r="M66" s="339"/>
      <c r="N66" s="339"/>
      <c r="O66" s="340"/>
      <c r="P66" s="160"/>
      <c r="Q66" s="160"/>
      <c r="R66" s="160"/>
      <c r="S66" s="160"/>
      <c r="T66" s="160"/>
      <c r="U66" s="160"/>
      <c r="V66" s="160"/>
      <c r="W66" s="160"/>
      <c r="X66" s="160"/>
      <c r="Y66" s="160"/>
    </row>
    <row r="67" spans="1:25" customFormat="1" x14ac:dyDescent="0.2">
      <c r="A67" s="179"/>
      <c r="B67" s="180"/>
      <c r="C67" s="180"/>
      <c r="D67" s="180"/>
      <c r="E67" s="181"/>
      <c r="F67" s="182"/>
      <c r="G67" s="258"/>
      <c r="H67" s="339"/>
      <c r="I67" s="339"/>
      <c r="J67" s="339"/>
      <c r="K67" s="339"/>
      <c r="L67" s="339"/>
      <c r="M67" s="339"/>
      <c r="N67" s="339"/>
      <c r="O67" s="340"/>
      <c r="P67" s="160"/>
      <c r="Q67" s="160"/>
      <c r="R67" s="160"/>
      <c r="S67" s="160"/>
      <c r="T67" s="160"/>
      <c r="U67" s="160"/>
      <c r="V67" s="160"/>
      <c r="W67" s="160"/>
      <c r="X67" s="160"/>
      <c r="Y67" s="160"/>
    </row>
    <row r="68" spans="1:25" customFormat="1" x14ac:dyDescent="0.2">
      <c r="A68" s="179"/>
      <c r="B68" s="180"/>
      <c r="C68" s="180"/>
      <c r="D68" s="180"/>
      <c r="E68" s="181"/>
      <c r="F68" s="182"/>
      <c r="G68" s="258"/>
      <c r="H68" s="339"/>
      <c r="I68" s="339"/>
      <c r="J68" s="339"/>
      <c r="K68" s="339"/>
      <c r="L68" s="339"/>
      <c r="M68" s="339"/>
      <c r="N68" s="339"/>
      <c r="O68" s="340"/>
      <c r="P68" s="160"/>
      <c r="Q68" s="160"/>
      <c r="R68" s="160"/>
      <c r="S68" s="160"/>
      <c r="T68" s="160"/>
      <c r="U68" s="160"/>
      <c r="V68" s="160"/>
      <c r="W68" s="160"/>
      <c r="X68" s="160"/>
      <c r="Y68" s="160"/>
    </row>
    <row r="69" spans="1:25" customFormat="1" x14ac:dyDescent="0.2">
      <c r="A69" s="179"/>
      <c r="B69" s="180"/>
      <c r="C69" s="180"/>
      <c r="D69" s="180"/>
      <c r="E69" s="181"/>
      <c r="F69" s="182"/>
      <c r="G69" s="258"/>
      <c r="H69" s="339"/>
      <c r="I69" s="339"/>
      <c r="J69" s="339"/>
      <c r="K69" s="339"/>
      <c r="L69" s="339"/>
      <c r="M69" s="339"/>
      <c r="N69" s="339"/>
      <c r="O69" s="340"/>
      <c r="P69" s="160"/>
      <c r="Q69" s="160"/>
      <c r="R69" s="160"/>
      <c r="S69" s="160"/>
      <c r="T69" s="160"/>
      <c r="U69" s="160"/>
      <c r="V69" s="160"/>
      <c r="W69" s="160"/>
      <c r="X69" s="160"/>
      <c r="Y69" s="160"/>
    </row>
    <row r="70" spans="1:25" customFormat="1" x14ac:dyDescent="0.2">
      <c r="A70" s="179"/>
      <c r="B70" s="180"/>
      <c r="C70" s="180"/>
      <c r="D70" s="180"/>
      <c r="E70" s="181"/>
      <c r="F70" s="182"/>
      <c r="G70" s="258"/>
      <c r="H70" s="339"/>
      <c r="I70" s="339"/>
      <c r="J70" s="339"/>
      <c r="K70" s="339"/>
      <c r="L70" s="339"/>
      <c r="M70" s="339"/>
      <c r="N70" s="339"/>
      <c r="O70" s="340"/>
      <c r="P70" s="160"/>
      <c r="Q70" s="160"/>
      <c r="R70" s="160"/>
      <c r="S70" s="160"/>
      <c r="T70" s="160"/>
      <c r="U70" s="160"/>
      <c r="V70" s="160"/>
      <c r="W70" s="160"/>
      <c r="X70" s="160"/>
      <c r="Y70" s="160"/>
    </row>
    <row r="71" spans="1:25" customFormat="1" x14ac:dyDescent="0.2">
      <c r="A71" s="179"/>
      <c r="B71" s="180"/>
      <c r="C71" s="180"/>
      <c r="D71" s="180"/>
      <c r="E71" s="181"/>
      <c r="F71" s="182"/>
      <c r="G71" s="258"/>
      <c r="H71" s="339"/>
      <c r="I71" s="339"/>
      <c r="J71" s="339"/>
      <c r="K71" s="339"/>
      <c r="L71" s="339"/>
      <c r="M71" s="339"/>
      <c r="N71" s="339"/>
      <c r="O71" s="340"/>
      <c r="P71" s="160"/>
      <c r="Q71" s="160"/>
      <c r="R71" s="160"/>
      <c r="S71" s="160"/>
      <c r="T71" s="160"/>
      <c r="U71" s="160"/>
      <c r="V71" s="160"/>
      <c r="W71" s="160"/>
      <c r="X71" s="160"/>
      <c r="Y71" s="160"/>
    </row>
    <row r="72" spans="1:25" customFormat="1" x14ac:dyDescent="0.2">
      <c r="A72" s="179"/>
      <c r="B72" s="180"/>
      <c r="C72" s="180"/>
      <c r="D72" s="180"/>
      <c r="E72" s="181"/>
      <c r="F72" s="182"/>
      <c r="G72" s="258"/>
      <c r="H72" s="339"/>
      <c r="I72" s="339"/>
      <c r="J72" s="339"/>
      <c r="K72" s="339"/>
      <c r="L72" s="339"/>
      <c r="M72" s="339"/>
      <c r="N72" s="339"/>
      <c r="O72" s="340"/>
      <c r="P72" s="160"/>
      <c r="Q72" s="160"/>
      <c r="R72" s="160"/>
      <c r="S72" s="160"/>
      <c r="T72" s="160"/>
      <c r="U72" s="160"/>
      <c r="V72" s="160"/>
      <c r="W72" s="160"/>
      <c r="X72" s="160"/>
      <c r="Y72" s="160"/>
    </row>
    <row r="73" spans="1:25" customFormat="1" ht="15.75" thickBot="1" x14ac:dyDescent="0.25">
      <c r="A73" s="179"/>
      <c r="B73" s="180"/>
      <c r="C73" s="180"/>
      <c r="D73" s="180"/>
      <c r="E73" s="181"/>
      <c r="F73" s="182"/>
      <c r="G73" s="258"/>
      <c r="H73" s="339"/>
      <c r="I73" s="339"/>
      <c r="J73" s="339"/>
      <c r="K73" s="339"/>
      <c r="L73" s="339"/>
      <c r="M73" s="339"/>
      <c r="N73" s="339"/>
      <c r="O73" s="340"/>
      <c r="P73" s="88" t="s">
        <v>314</v>
      </c>
      <c r="Q73" s="160"/>
      <c r="R73" s="160"/>
      <c r="S73" s="160"/>
      <c r="T73" s="160"/>
      <c r="U73" s="160"/>
      <c r="V73" s="160"/>
      <c r="W73" s="160"/>
      <c r="X73" s="160"/>
      <c r="Y73" s="160"/>
    </row>
    <row r="74" spans="1:25" customFormat="1" ht="15.75" thickTop="1" x14ac:dyDescent="0.2">
      <c r="A74" s="171" t="s">
        <v>315</v>
      </c>
      <c r="B74" s="172"/>
      <c r="C74" s="173"/>
      <c r="D74" s="173"/>
      <c r="E74" s="173"/>
      <c r="F74" s="171" t="s">
        <v>306</v>
      </c>
      <c r="G74" s="172"/>
      <c r="H74" s="173"/>
      <c r="I74" s="173"/>
      <c r="J74" s="173"/>
      <c r="K74" s="173"/>
      <c r="L74" s="173"/>
      <c r="M74" s="173"/>
      <c r="N74" s="173"/>
      <c r="O74" s="173"/>
      <c r="P74" s="160"/>
      <c r="Q74" s="160"/>
      <c r="R74" s="160"/>
      <c r="S74" s="160"/>
      <c r="T74" s="160"/>
      <c r="U74" s="160"/>
      <c r="V74" s="160"/>
      <c r="W74" s="160"/>
      <c r="X74" s="160"/>
      <c r="Y74" s="160"/>
    </row>
    <row r="75" spans="1:25" customFormat="1" ht="19.5" thickBot="1" x14ac:dyDescent="0.25">
      <c r="A75" s="174" t="s">
        <v>316</v>
      </c>
      <c r="B75" s="256"/>
      <c r="C75" s="256" t="s">
        <v>291</v>
      </c>
      <c r="D75" s="326"/>
      <c r="E75" s="327"/>
      <c r="F75" s="344" t="s">
        <v>308</v>
      </c>
      <c r="G75" s="345"/>
      <c r="H75" s="326" t="s">
        <v>317</v>
      </c>
      <c r="I75" s="326"/>
      <c r="J75" s="326"/>
      <c r="K75" s="326"/>
      <c r="L75" s="326"/>
      <c r="M75" s="326"/>
      <c r="N75" s="326"/>
      <c r="O75" s="327"/>
      <c r="P75" s="160"/>
      <c r="Q75" s="160"/>
      <c r="R75" s="160"/>
      <c r="S75" s="160"/>
      <c r="T75" s="160"/>
      <c r="U75" s="160"/>
      <c r="V75" s="160"/>
      <c r="W75" s="160"/>
      <c r="X75" s="160"/>
      <c r="Y75" s="160"/>
    </row>
    <row r="76" spans="1:25" customFormat="1" ht="15.75" customHeight="1" thickTop="1" x14ac:dyDescent="0.2">
      <c r="A76" s="175" t="s">
        <v>2</v>
      </c>
      <c r="B76" s="176" t="s">
        <v>310</v>
      </c>
      <c r="C76" s="176" t="s">
        <v>311</v>
      </c>
      <c r="D76" s="176" t="s">
        <v>312</v>
      </c>
      <c r="E76" s="177" t="s">
        <v>313</v>
      </c>
      <c r="F76" s="178"/>
      <c r="G76" s="258"/>
      <c r="H76" s="338"/>
      <c r="I76" s="339"/>
      <c r="J76" s="339"/>
      <c r="K76" s="339"/>
      <c r="L76" s="339"/>
      <c r="M76" s="339"/>
      <c r="N76" s="339"/>
      <c r="O76" s="340"/>
      <c r="P76" s="160"/>
      <c r="Q76" s="160"/>
      <c r="R76" s="160"/>
      <c r="S76" s="160"/>
      <c r="T76" s="160"/>
      <c r="U76" s="160"/>
      <c r="V76" s="160"/>
      <c r="W76" s="160"/>
      <c r="X76" s="160"/>
      <c r="Y76" s="160"/>
    </row>
    <row r="77" spans="1:25" customFormat="1" x14ac:dyDescent="0.2">
      <c r="A77" s="179"/>
      <c r="B77" s="180"/>
      <c r="C77" s="180"/>
      <c r="D77" s="180"/>
      <c r="E77" s="181"/>
      <c r="F77" s="182"/>
      <c r="G77" s="258"/>
      <c r="H77" s="338"/>
      <c r="I77" s="339"/>
      <c r="J77" s="339"/>
      <c r="K77" s="339"/>
      <c r="L77" s="339"/>
      <c r="M77" s="339"/>
      <c r="N77" s="339"/>
      <c r="O77" s="340"/>
      <c r="P77" s="160"/>
      <c r="Q77" s="160"/>
      <c r="R77" s="160"/>
      <c r="S77" s="160"/>
      <c r="T77" s="160"/>
      <c r="U77" s="160"/>
      <c r="V77" s="160"/>
      <c r="W77" s="160"/>
      <c r="X77" s="160"/>
      <c r="Y77" s="160"/>
    </row>
    <row r="78" spans="1:25" customFormat="1" x14ac:dyDescent="0.2">
      <c r="A78" s="179"/>
      <c r="B78" s="180"/>
      <c r="C78" s="180"/>
      <c r="D78" s="180"/>
      <c r="E78" s="181"/>
      <c r="F78" s="182"/>
      <c r="G78" s="258"/>
      <c r="H78" s="338"/>
      <c r="I78" s="339"/>
      <c r="J78" s="339"/>
      <c r="K78" s="339"/>
      <c r="L78" s="339"/>
      <c r="M78" s="339"/>
      <c r="N78" s="339"/>
      <c r="O78" s="340"/>
      <c r="P78" s="160"/>
      <c r="Q78" s="160"/>
      <c r="R78" s="160"/>
      <c r="S78" s="160"/>
      <c r="T78" s="160"/>
      <c r="U78" s="160"/>
      <c r="V78" s="160"/>
      <c r="W78" s="160"/>
      <c r="X78" s="160"/>
      <c r="Y78" s="160"/>
    </row>
    <row r="79" spans="1:25" customFormat="1" x14ac:dyDescent="0.2">
      <c r="A79" s="179"/>
      <c r="B79" s="180"/>
      <c r="C79" s="180"/>
      <c r="D79" s="180"/>
      <c r="E79" s="181"/>
      <c r="F79" s="182"/>
      <c r="G79" s="258"/>
      <c r="H79" s="338"/>
      <c r="I79" s="339"/>
      <c r="J79" s="339"/>
      <c r="K79" s="339"/>
      <c r="L79" s="339"/>
      <c r="M79" s="339"/>
      <c r="N79" s="339"/>
      <c r="O79" s="340"/>
      <c r="P79" s="160"/>
      <c r="Q79" s="160"/>
      <c r="R79" s="160"/>
      <c r="S79" s="160"/>
      <c r="T79" s="160"/>
      <c r="U79" s="160"/>
      <c r="V79" s="160"/>
      <c r="W79" s="160"/>
      <c r="X79" s="160"/>
      <c r="Y79" s="160"/>
    </row>
    <row r="80" spans="1:25" customFormat="1" x14ac:dyDescent="0.2">
      <c r="A80" s="179"/>
      <c r="B80" s="180"/>
      <c r="C80" s="180"/>
      <c r="D80" s="180"/>
      <c r="E80" s="181"/>
      <c r="F80" s="182"/>
      <c r="G80" s="258"/>
      <c r="H80" s="338"/>
      <c r="I80" s="339"/>
      <c r="J80" s="339"/>
      <c r="K80" s="339"/>
      <c r="L80" s="339"/>
      <c r="M80" s="339"/>
      <c r="N80" s="339"/>
      <c r="O80" s="340"/>
      <c r="P80" s="160"/>
      <c r="Q80" s="160"/>
      <c r="R80" s="160"/>
      <c r="S80" s="160"/>
      <c r="T80" s="160"/>
      <c r="U80" s="160"/>
      <c r="V80" s="160"/>
      <c r="W80" s="160"/>
      <c r="X80" s="160"/>
      <c r="Y80" s="160"/>
    </row>
    <row r="81" spans="1:25" customFormat="1" x14ac:dyDescent="0.2">
      <c r="A81" s="179"/>
      <c r="B81" s="180"/>
      <c r="C81" s="180"/>
      <c r="D81" s="180"/>
      <c r="E81" s="181"/>
      <c r="F81" s="182"/>
      <c r="G81" s="258"/>
      <c r="H81" s="338"/>
      <c r="I81" s="339"/>
      <c r="J81" s="339"/>
      <c r="K81" s="339"/>
      <c r="L81" s="339"/>
      <c r="M81" s="339"/>
      <c r="N81" s="339"/>
      <c r="O81" s="340"/>
      <c r="P81" s="160"/>
      <c r="Q81" s="160"/>
      <c r="R81" s="160"/>
      <c r="S81" s="160"/>
      <c r="T81" s="160"/>
      <c r="U81" s="160"/>
      <c r="V81" s="160"/>
      <c r="W81" s="160"/>
      <c r="X81" s="160"/>
      <c r="Y81" s="160"/>
    </row>
    <row r="82" spans="1:25" customFormat="1" x14ac:dyDescent="0.2">
      <c r="A82" s="179"/>
      <c r="B82" s="180"/>
      <c r="C82" s="180"/>
      <c r="D82" s="180"/>
      <c r="E82" s="181"/>
      <c r="F82" s="182"/>
      <c r="G82" s="258"/>
      <c r="H82" s="338"/>
      <c r="I82" s="339"/>
      <c r="J82" s="339"/>
      <c r="K82" s="339"/>
      <c r="L82" s="339"/>
      <c r="M82" s="339"/>
      <c r="N82" s="339"/>
      <c r="O82" s="340"/>
      <c r="P82" s="160"/>
      <c r="Q82" s="160"/>
      <c r="R82" s="160"/>
      <c r="S82" s="160"/>
      <c r="T82" s="160"/>
      <c r="U82" s="160"/>
      <c r="V82" s="160"/>
      <c r="W82" s="160"/>
      <c r="X82" s="160"/>
      <c r="Y82" s="160"/>
    </row>
    <row r="83" spans="1:25" customFormat="1" x14ac:dyDescent="0.2">
      <c r="A83" s="179"/>
      <c r="B83" s="180"/>
      <c r="C83" s="180"/>
      <c r="D83" s="180"/>
      <c r="E83" s="181"/>
      <c r="F83" s="182"/>
      <c r="G83" s="258"/>
      <c r="H83" s="338"/>
      <c r="I83" s="339"/>
      <c r="J83" s="339"/>
      <c r="K83" s="339"/>
      <c r="L83" s="339"/>
      <c r="M83" s="339"/>
      <c r="N83" s="339"/>
      <c r="O83" s="340"/>
      <c r="P83" s="160"/>
      <c r="Q83" s="160"/>
      <c r="R83" s="160"/>
      <c r="S83" s="160"/>
      <c r="T83" s="160"/>
      <c r="U83" s="160"/>
      <c r="V83" s="160"/>
      <c r="W83" s="160"/>
      <c r="X83" s="160"/>
      <c r="Y83" s="160"/>
    </row>
    <row r="84" spans="1:25" customFormat="1" x14ac:dyDescent="0.2">
      <c r="A84" s="179"/>
      <c r="B84" s="180"/>
      <c r="C84" s="180"/>
      <c r="D84" s="180"/>
      <c r="E84" s="181"/>
      <c r="F84" s="182"/>
      <c r="G84" s="258"/>
      <c r="H84" s="338"/>
      <c r="I84" s="339"/>
      <c r="J84" s="339"/>
      <c r="K84" s="339"/>
      <c r="L84" s="339"/>
      <c r="M84" s="339"/>
      <c r="N84" s="339"/>
      <c r="O84" s="340"/>
      <c r="P84" s="160"/>
      <c r="Q84" s="160"/>
      <c r="R84" s="160"/>
      <c r="S84" s="160"/>
      <c r="T84" s="160"/>
      <c r="U84" s="160"/>
      <c r="V84" s="160"/>
      <c r="W84" s="160"/>
      <c r="X84" s="160"/>
      <c r="Y84" s="160"/>
    </row>
    <row r="85" spans="1:25" customFormat="1" x14ac:dyDescent="0.2">
      <c r="A85" s="179"/>
      <c r="B85" s="180"/>
      <c r="C85" s="180"/>
      <c r="D85" s="180"/>
      <c r="E85" s="181"/>
      <c r="F85" s="182"/>
      <c r="G85" s="258"/>
      <c r="H85" s="338"/>
      <c r="I85" s="339"/>
      <c r="J85" s="339"/>
      <c r="K85" s="339"/>
      <c r="L85" s="339"/>
      <c r="M85" s="339"/>
      <c r="N85" s="339"/>
      <c r="O85" s="340"/>
      <c r="P85" s="160"/>
      <c r="Q85" s="160"/>
      <c r="R85" s="160"/>
      <c r="S85" s="160"/>
      <c r="T85" s="160"/>
      <c r="U85" s="160"/>
      <c r="V85" s="160"/>
      <c r="W85" s="160"/>
      <c r="X85" s="160"/>
      <c r="Y85" s="160"/>
    </row>
    <row r="86" spans="1:25" customFormat="1" x14ac:dyDescent="0.2">
      <c r="A86" s="179"/>
      <c r="B86" s="180"/>
      <c r="C86" s="180"/>
      <c r="D86" s="180"/>
      <c r="E86" s="181"/>
      <c r="F86" s="182"/>
      <c r="G86" s="258"/>
      <c r="H86" s="338"/>
      <c r="I86" s="339"/>
      <c r="J86" s="339"/>
      <c r="K86" s="339"/>
      <c r="L86" s="339"/>
      <c r="M86" s="339"/>
      <c r="N86" s="339"/>
      <c r="O86" s="340"/>
      <c r="P86" s="160"/>
      <c r="Q86" s="160"/>
      <c r="R86" s="160"/>
      <c r="S86" s="160"/>
      <c r="T86" s="160"/>
      <c r="U86" s="160"/>
      <c r="V86" s="160"/>
      <c r="W86" s="160"/>
      <c r="X86" s="160"/>
      <c r="Y86" s="160"/>
    </row>
    <row r="87" spans="1:25" customFormat="1" x14ac:dyDescent="0.2">
      <c r="A87" s="179"/>
      <c r="B87" s="180"/>
      <c r="C87" s="180"/>
      <c r="D87" s="180"/>
      <c r="E87" s="181"/>
      <c r="F87" s="182"/>
      <c r="G87" s="258"/>
      <c r="H87" s="338"/>
      <c r="I87" s="339"/>
      <c r="J87" s="339"/>
      <c r="K87" s="339"/>
      <c r="L87" s="339"/>
      <c r="M87" s="339"/>
      <c r="N87" s="339"/>
      <c r="O87" s="340"/>
      <c r="P87" s="160"/>
      <c r="Q87" s="160"/>
      <c r="R87" s="160"/>
      <c r="S87" s="160"/>
      <c r="T87" s="160"/>
      <c r="U87" s="160"/>
      <c r="V87" s="160"/>
      <c r="W87" s="160"/>
      <c r="X87" s="160"/>
      <c r="Y87" s="160"/>
    </row>
    <row r="88" spans="1:25" customFormat="1" x14ac:dyDescent="0.2">
      <c r="A88" s="179"/>
      <c r="B88" s="180"/>
      <c r="C88" s="180"/>
      <c r="D88" s="180"/>
      <c r="E88" s="181"/>
      <c r="F88" s="182"/>
      <c r="G88" s="258"/>
      <c r="H88" s="338"/>
      <c r="I88" s="339"/>
      <c r="J88" s="339"/>
      <c r="K88" s="339"/>
      <c r="L88" s="339"/>
      <c r="M88" s="339"/>
      <c r="N88" s="339"/>
      <c r="O88" s="340"/>
      <c r="P88" s="160"/>
      <c r="Q88" s="160"/>
      <c r="R88" s="160"/>
      <c r="S88" s="160"/>
      <c r="T88" s="160"/>
      <c r="U88" s="160"/>
      <c r="V88" s="160"/>
      <c r="W88" s="160"/>
      <c r="X88" s="160"/>
      <c r="Y88" s="160"/>
    </row>
    <row r="89" spans="1:25" customFormat="1" x14ac:dyDescent="0.2">
      <c r="A89" s="179"/>
      <c r="B89" s="180"/>
      <c r="C89" s="180"/>
      <c r="D89" s="180"/>
      <c r="E89" s="181"/>
      <c r="F89" s="182"/>
      <c r="G89" s="258"/>
      <c r="H89" s="338"/>
      <c r="I89" s="339"/>
      <c r="J89" s="339"/>
      <c r="K89" s="339"/>
      <c r="L89" s="339"/>
      <c r="M89" s="339"/>
      <c r="N89" s="339"/>
      <c r="O89" s="340"/>
      <c r="P89" s="160"/>
      <c r="Q89" s="160"/>
      <c r="R89" s="160"/>
      <c r="S89" s="160"/>
      <c r="T89" s="160"/>
      <c r="U89" s="160"/>
      <c r="V89" s="160"/>
      <c r="W89" s="160"/>
      <c r="X89" s="160"/>
      <c r="Y89" s="160"/>
    </row>
    <row r="90" spans="1:25" customFormat="1" x14ac:dyDescent="0.2">
      <c r="A90" s="179"/>
      <c r="B90" s="180"/>
      <c r="C90" s="180"/>
      <c r="D90" s="180"/>
      <c r="E90" s="181"/>
      <c r="F90" s="182"/>
      <c r="G90" s="258"/>
      <c r="H90" s="338"/>
      <c r="I90" s="339"/>
      <c r="J90" s="339"/>
      <c r="K90" s="339"/>
      <c r="L90" s="339"/>
      <c r="M90" s="339"/>
      <c r="N90" s="339"/>
      <c r="O90" s="340"/>
      <c r="P90" s="160"/>
      <c r="Q90" s="160"/>
      <c r="R90" s="160"/>
      <c r="S90" s="160"/>
      <c r="T90" s="160"/>
      <c r="U90" s="160"/>
      <c r="V90" s="160"/>
      <c r="W90" s="160"/>
      <c r="X90" s="160"/>
      <c r="Y90" s="160"/>
    </row>
    <row r="91" spans="1:25" customFormat="1" x14ac:dyDescent="0.2">
      <c r="A91" s="179"/>
      <c r="B91" s="180"/>
      <c r="C91" s="180"/>
      <c r="D91" s="180"/>
      <c r="E91" s="181"/>
      <c r="F91" s="182"/>
      <c r="G91" s="258"/>
      <c r="H91" s="338"/>
      <c r="I91" s="339"/>
      <c r="J91" s="339"/>
      <c r="K91" s="339"/>
      <c r="L91" s="339"/>
      <c r="M91" s="339"/>
      <c r="N91" s="339"/>
      <c r="O91" s="340"/>
      <c r="P91" s="160"/>
      <c r="Q91" s="160"/>
      <c r="R91" s="160"/>
      <c r="S91" s="160"/>
      <c r="T91" s="160"/>
      <c r="U91" s="160"/>
      <c r="V91" s="160"/>
      <c r="W91" s="160"/>
      <c r="X91" s="160"/>
      <c r="Y91" s="160"/>
    </row>
    <row r="92" spans="1:25" customFormat="1" x14ac:dyDescent="0.2">
      <c r="A92" s="179"/>
      <c r="B92" s="180"/>
      <c r="C92" s="180"/>
      <c r="D92" s="180"/>
      <c r="E92" s="181"/>
      <c r="F92" s="182"/>
      <c r="G92" s="258"/>
      <c r="H92" s="338"/>
      <c r="I92" s="339"/>
      <c r="J92" s="339"/>
      <c r="K92" s="339"/>
      <c r="L92" s="339"/>
      <c r="M92" s="339"/>
      <c r="N92" s="339"/>
      <c r="O92" s="340"/>
      <c r="P92" s="160"/>
      <c r="Q92" s="160"/>
      <c r="R92" s="160"/>
      <c r="S92" s="160"/>
      <c r="T92" s="160"/>
      <c r="U92" s="160"/>
      <c r="V92" s="160"/>
      <c r="W92" s="160"/>
      <c r="X92" s="160"/>
      <c r="Y92" s="160"/>
    </row>
    <row r="93" spans="1:25" customFormat="1" x14ac:dyDescent="0.2">
      <c r="A93" s="179"/>
      <c r="B93" s="180"/>
      <c r="C93" s="180"/>
      <c r="D93" s="180"/>
      <c r="E93" s="181"/>
      <c r="F93" s="182"/>
      <c r="G93" s="258"/>
      <c r="H93" s="338"/>
      <c r="I93" s="339"/>
      <c r="J93" s="339"/>
      <c r="K93" s="339"/>
      <c r="L93" s="339"/>
      <c r="M93" s="339"/>
      <c r="N93" s="339"/>
      <c r="O93" s="340"/>
      <c r="P93" s="160"/>
      <c r="Q93" s="160"/>
      <c r="R93" s="160"/>
      <c r="S93" s="160"/>
      <c r="T93" s="160"/>
      <c r="U93" s="160"/>
      <c r="V93" s="160"/>
      <c r="W93" s="160"/>
      <c r="X93" s="160"/>
      <c r="Y93" s="160"/>
    </row>
    <row r="94" spans="1:25" customFormat="1" x14ac:dyDescent="0.2">
      <c r="A94" s="179"/>
      <c r="B94" s="180"/>
      <c r="C94" s="180"/>
      <c r="D94" s="180"/>
      <c r="E94" s="181"/>
      <c r="F94" s="182"/>
      <c r="G94" s="258"/>
      <c r="H94" s="338"/>
      <c r="I94" s="339"/>
      <c r="J94" s="339"/>
      <c r="K94" s="339"/>
      <c r="L94" s="339"/>
      <c r="M94" s="339"/>
      <c r="N94" s="339"/>
      <c r="O94" s="340"/>
      <c r="P94" s="160"/>
      <c r="Q94" s="160"/>
      <c r="R94" s="160"/>
      <c r="S94" s="160"/>
      <c r="T94" s="160"/>
      <c r="U94" s="160"/>
      <c r="V94" s="160"/>
      <c r="W94" s="160"/>
      <c r="X94" s="160"/>
      <c r="Y94" s="160"/>
    </row>
    <row r="95" spans="1:25" customFormat="1" x14ac:dyDescent="0.2">
      <c r="A95" s="179"/>
      <c r="B95" s="180"/>
      <c r="C95" s="180"/>
      <c r="D95" s="180"/>
      <c r="E95" s="181"/>
      <c r="F95" s="182"/>
      <c r="G95" s="258"/>
      <c r="H95" s="338"/>
      <c r="I95" s="339"/>
      <c r="J95" s="339"/>
      <c r="K95" s="339"/>
      <c r="L95" s="339"/>
      <c r="M95" s="339"/>
      <c r="N95" s="339"/>
      <c r="O95" s="340"/>
      <c r="P95" s="160"/>
      <c r="Q95" s="160"/>
      <c r="R95" s="160"/>
      <c r="S95" s="160"/>
      <c r="T95" s="160"/>
      <c r="U95" s="160"/>
      <c r="V95" s="160"/>
      <c r="W95" s="160"/>
      <c r="X95" s="160"/>
      <c r="Y95" s="160"/>
    </row>
    <row r="96" spans="1:25" customFormat="1" x14ac:dyDescent="0.2">
      <c r="A96" s="179"/>
      <c r="B96" s="180"/>
      <c r="C96" s="180"/>
      <c r="D96" s="180"/>
      <c r="E96" s="181"/>
      <c r="F96" s="182"/>
      <c r="G96" s="258"/>
      <c r="H96" s="338"/>
      <c r="I96" s="339"/>
      <c r="J96" s="339"/>
      <c r="K96" s="339"/>
      <c r="L96" s="339"/>
      <c r="M96" s="339"/>
      <c r="N96" s="339"/>
      <c r="O96" s="340"/>
      <c r="P96" s="160"/>
      <c r="Q96" s="160"/>
      <c r="R96" s="160"/>
      <c r="S96" s="160"/>
      <c r="T96" s="160"/>
      <c r="U96" s="160"/>
      <c r="V96" s="160"/>
      <c r="W96" s="160"/>
      <c r="X96" s="160"/>
      <c r="Y96" s="160"/>
    </row>
    <row r="97" spans="1:25" customFormat="1" x14ac:dyDescent="0.2">
      <c r="A97" s="179"/>
      <c r="B97" s="180"/>
      <c r="C97" s="180"/>
      <c r="D97" s="180"/>
      <c r="E97" s="181"/>
      <c r="F97" s="182"/>
      <c r="G97" s="258"/>
      <c r="H97" s="338"/>
      <c r="I97" s="339"/>
      <c r="J97" s="339"/>
      <c r="K97" s="339"/>
      <c r="L97" s="339"/>
      <c r="M97" s="339"/>
      <c r="N97" s="339"/>
      <c r="O97" s="340"/>
      <c r="P97" s="160"/>
      <c r="Q97" s="160"/>
      <c r="R97" s="160"/>
      <c r="S97" s="160"/>
      <c r="T97" s="160"/>
      <c r="U97" s="160"/>
      <c r="V97" s="160"/>
      <c r="W97" s="160"/>
      <c r="X97" s="160"/>
      <c r="Y97" s="160"/>
    </row>
    <row r="98" spans="1:25" customFormat="1" x14ac:dyDescent="0.2">
      <c r="A98" s="179"/>
      <c r="B98" s="180"/>
      <c r="C98" s="180"/>
      <c r="D98" s="180"/>
      <c r="E98" s="181"/>
      <c r="F98" s="182"/>
      <c r="G98" s="258"/>
      <c r="H98" s="338"/>
      <c r="I98" s="339"/>
      <c r="J98" s="339"/>
      <c r="K98" s="339"/>
      <c r="L98" s="339"/>
      <c r="M98" s="339"/>
      <c r="N98" s="339"/>
      <c r="O98" s="340"/>
      <c r="P98" s="160"/>
      <c r="Q98" s="160"/>
      <c r="R98" s="160"/>
      <c r="S98" s="160"/>
      <c r="T98" s="160"/>
      <c r="U98" s="160"/>
      <c r="V98" s="160"/>
      <c r="W98" s="160"/>
      <c r="X98" s="160"/>
      <c r="Y98" s="160"/>
    </row>
    <row r="99" spans="1:25" customFormat="1" x14ac:dyDescent="0.2">
      <c r="A99" s="179"/>
      <c r="B99" s="180"/>
      <c r="C99" s="180"/>
      <c r="D99" s="180"/>
      <c r="E99" s="181"/>
      <c r="F99" s="182"/>
      <c r="G99" s="258"/>
      <c r="H99" s="338"/>
      <c r="I99" s="339"/>
      <c r="J99" s="339"/>
      <c r="K99" s="339"/>
      <c r="L99" s="339"/>
      <c r="M99" s="339"/>
      <c r="N99" s="339"/>
      <c r="O99" s="340"/>
      <c r="P99" s="160"/>
      <c r="Q99" s="160"/>
      <c r="R99" s="160"/>
      <c r="S99" s="160"/>
      <c r="T99" s="160"/>
      <c r="U99" s="160"/>
      <c r="V99" s="160"/>
      <c r="W99" s="160"/>
      <c r="X99" s="160"/>
      <c r="Y99" s="160"/>
    </row>
    <row r="100" spans="1:25" customFormat="1" x14ac:dyDescent="0.2">
      <c r="A100" s="179"/>
      <c r="B100" s="180"/>
      <c r="C100" s="180"/>
      <c r="D100" s="180"/>
      <c r="E100" s="181"/>
      <c r="F100" s="182"/>
      <c r="G100" s="258"/>
      <c r="H100" s="338"/>
      <c r="I100" s="339"/>
      <c r="J100" s="339"/>
      <c r="K100" s="339"/>
      <c r="L100" s="339"/>
      <c r="M100" s="339"/>
      <c r="N100" s="339"/>
      <c r="O100" s="340"/>
      <c r="P100" s="160"/>
      <c r="Q100" s="160"/>
      <c r="R100" s="160"/>
      <c r="S100" s="160"/>
      <c r="T100" s="160"/>
      <c r="U100" s="160"/>
      <c r="V100" s="160"/>
      <c r="W100" s="160"/>
      <c r="X100" s="160"/>
      <c r="Y100" s="160"/>
    </row>
    <row r="101" spans="1:25" customFormat="1" x14ac:dyDescent="0.2">
      <c r="A101" s="179"/>
      <c r="B101" s="180"/>
      <c r="C101" s="180"/>
      <c r="D101" s="180"/>
      <c r="E101" s="181"/>
      <c r="F101" s="182"/>
      <c r="G101" s="258"/>
      <c r="H101" s="338"/>
      <c r="I101" s="339"/>
      <c r="J101" s="339"/>
      <c r="K101" s="339"/>
      <c r="L101" s="339"/>
      <c r="M101" s="339"/>
      <c r="N101" s="339"/>
      <c r="O101" s="340"/>
      <c r="P101" s="160"/>
      <c r="Q101" s="160"/>
      <c r="R101" s="160"/>
      <c r="S101" s="160"/>
      <c r="T101" s="160"/>
      <c r="U101" s="160"/>
      <c r="V101" s="160"/>
      <c r="W101" s="160"/>
      <c r="X101" s="160"/>
      <c r="Y101" s="160"/>
    </row>
    <row r="102" spans="1:25" customFormat="1" x14ac:dyDescent="0.2">
      <c r="A102" s="179"/>
      <c r="B102" s="180"/>
      <c r="C102" s="180"/>
      <c r="D102" s="180"/>
      <c r="E102" s="181"/>
      <c r="F102" s="182"/>
      <c r="G102" s="258"/>
      <c r="H102" s="338"/>
      <c r="I102" s="339"/>
      <c r="J102" s="339"/>
      <c r="K102" s="339"/>
      <c r="L102" s="339"/>
      <c r="M102" s="339"/>
      <c r="N102" s="339"/>
      <c r="O102" s="340"/>
      <c r="P102" s="160"/>
      <c r="Q102" s="160"/>
      <c r="R102" s="160"/>
      <c r="S102" s="160"/>
      <c r="T102" s="160"/>
      <c r="U102" s="160"/>
      <c r="V102" s="160"/>
      <c r="W102" s="160"/>
      <c r="X102" s="160"/>
      <c r="Y102" s="160"/>
    </row>
    <row r="103" spans="1:25" customFormat="1" x14ac:dyDescent="0.2">
      <c r="A103" s="179"/>
      <c r="B103" s="180"/>
      <c r="C103" s="180"/>
      <c r="D103" s="180"/>
      <c r="E103" s="181"/>
      <c r="F103" s="182"/>
      <c r="G103" s="258"/>
      <c r="H103" s="338"/>
      <c r="I103" s="339"/>
      <c r="J103" s="339"/>
      <c r="K103" s="339"/>
      <c r="L103" s="339"/>
      <c r="M103" s="339"/>
      <c r="N103" s="339"/>
      <c r="O103" s="340"/>
      <c r="P103" s="160"/>
      <c r="Q103" s="160"/>
      <c r="R103" s="160"/>
      <c r="S103" s="160"/>
      <c r="T103" s="160"/>
      <c r="U103" s="160"/>
      <c r="V103" s="160"/>
      <c r="W103" s="160"/>
      <c r="X103" s="160"/>
      <c r="Y103" s="160"/>
    </row>
    <row r="104" spans="1:25" customFormat="1" x14ac:dyDescent="0.2">
      <c r="A104" s="179"/>
      <c r="B104" s="180"/>
      <c r="C104" s="180"/>
      <c r="D104" s="180"/>
      <c r="E104" s="181"/>
      <c r="F104" s="182"/>
      <c r="G104" s="258"/>
      <c r="H104" s="338"/>
      <c r="I104" s="339"/>
      <c r="J104" s="339"/>
      <c r="K104" s="339"/>
      <c r="L104" s="339"/>
      <c r="M104" s="339"/>
      <c r="N104" s="339"/>
      <c r="O104" s="340"/>
      <c r="P104" s="160"/>
      <c r="Q104" s="160"/>
      <c r="R104" s="160"/>
      <c r="S104" s="160"/>
      <c r="T104" s="160"/>
      <c r="U104" s="160"/>
      <c r="V104" s="160"/>
      <c r="W104" s="160"/>
      <c r="X104" s="160"/>
      <c r="Y104" s="160"/>
    </row>
    <row r="105" spans="1:25" customFormat="1" x14ac:dyDescent="0.2">
      <c r="A105" s="179"/>
      <c r="B105" s="180"/>
      <c r="C105" s="180"/>
      <c r="D105" s="180"/>
      <c r="E105" s="181"/>
      <c r="F105" s="182"/>
      <c r="G105" s="258"/>
      <c r="H105" s="338"/>
      <c r="I105" s="339"/>
      <c r="J105" s="339"/>
      <c r="K105" s="339"/>
      <c r="L105" s="339"/>
      <c r="M105" s="339"/>
      <c r="N105" s="339"/>
      <c r="O105" s="340"/>
      <c r="P105" s="160"/>
      <c r="Q105" s="160"/>
      <c r="R105" s="160"/>
      <c r="S105" s="160"/>
      <c r="T105" s="160"/>
      <c r="U105" s="160"/>
      <c r="V105" s="160"/>
      <c r="W105" s="160"/>
      <c r="X105" s="160"/>
      <c r="Y105" s="160"/>
    </row>
    <row r="106" spans="1:25" customFormat="1" x14ac:dyDescent="0.2">
      <c r="A106" s="179"/>
      <c r="B106" s="180"/>
      <c r="C106" s="180"/>
      <c r="D106" s="180"/>
      <c r="E106" s="181"/>
      <c r="F106" s="182"/>
      <c r="G106" s="258"/>
      <c r="H106" s="338"/>
      <c r="I106" s="339"/>
      <c r="J106" s="339"/>
      <c r="K106" s="339"/>
      <c r="L106" s="339"/>
      <c r="M106" s="339"/>
      <c r="N106" s="339"/>
      <c r="O106" s="340"/>
      <c r="P106" s="160"/>
      <c r="Q106" s="160"/>
      <c r="R106" s="160"/>
      <c r="S106" s="160"/>
      <c r="T106" s="160"/>
      <c r="U106" s="160"/>
      <c r="V106" s="160"/>
      <c r="W106" s="160"/>
      <c r="X106" s="160"/>
      <c r="Y106" s="160"/>
    </row>
    <row r="107" spans="1:25" customFormat="1" ht="15.75" thickBot="1" x14ac:dyDescent="0.25">
      <c r="A107" s="183"/>
      <c r="B107" s="184"/>
      <c r="C107" s="184"/>
      <c r="D107" s="184"/>
      <c r="E107" s="185"/>
      <c r="F107" s="186"/>
      <c r="G107" s="259"/>
      <c r="H107" s="341"/>
      <c r="I107" s="342"/>
      <c r="J107" s="342"/>
      <c r="K107" s="342"/>
      <c r="L107" s="342"/>
      <c r="M107" s="342"/>
      <c r="N107" s="342"/>
      <c r="O107" s="343"/>
      <c r="P107" s="88" t="s">
        <v>314</v>
      </c>
      <c r="Q107" s="160"/>
      <c r="R107" s="160"/>
      <c r="S107" s="160"/>
      <c r="T107" s="160"/>
      <c r="U107" s="160"/>
      <c r="V107" s="160"/>
      <c r="W107" s="160"/>
      <c r="X107" s="160"/>
      <c r="Y107" s="160"/>
    </row>
    <row r="108" spans="1:25" ht="15.75" thickTop="1" x14ac:dyDescent="0.2">
      <c r="A108" s="187"/>
    </row>
    <row r="111" spans="1:25" ht="15.75" thickBot="1" x14ac:dyDescent="0.25"/>
    <row r="112" spans="1:25" ht="24.75" thickTop="1" thickBot="1" x14ac:dyDescent="0.25">
      <c r="A112" s="89" t="s">
        <v>318</v>
      </c>
      <c r="B112" s="90"/>
    </row>
    <row r="113" spans="1:2" x14ac:dyDescent="0.2">
      <c r="A113" s="91" t="s">
        <v>319</v>
      </c>
      <c r="B113" s="92"/>
    </row>
    <row r="114" spans="1:2" x14ac:dyDescent="0.2">
      <c r="A114" s="93" t="s">
        <v>320</v>
      </c>
      <c r="B114" s="94"/>
    </row>
    <row r="115" spans="1:2" x14ac:dyDescent="0.2">
      <c r="A115" s="95" t="s">
        <v>321</v>
      </c>
      <c r="B115" s="96"/>
    </row>
    <row r="116" spans="1:2" x14ac:dyDescent="0.2">
      <c r="A116" s="95" t="s">
        <v>322</v>
      </c>
      <c r="B116" s="96"/>
    </row>
    <row r="117" spans="1:2" ht="15.75" thickBot="1" x14ac:dyDescent="0.25">
      <c r="A117" s="97" t="s">
        <v>323</v>
      </c>
      <c r="B117" s="98"/>
    </row>
    <row r="118" spans="1:2" ht="15.75" thickTop="1" x14ac:dyDescent="0.2"/>
  </sheetData>
  <mergeCells count="33">
    <mergeCell ref="H76:O107"/>
    <mergeCell ref="D41:E41"/>
    <mergeCell ref="F41:G41"/>
    <mergeCell ref="H41:O41"/>
    <mergeCell ref="H42:O73"/>
    <mergeCell ref="D75:E75"/>
    <mergeCell ref="F75:G75"/>
    <mergeCell ref="H75:O75"/>
    <mergeCell ref="A23:A32"/>
    <mergeCell ref="E23:G23"/>
    <mergeCell ref="K23:M23"/>
    <mergeCell ref="Q23:S23"/>
    <mergeCell ref="E24:G32"/>
    <mergeCell ref="K24:M32"/>
    <mergeCell ref="Q24:S32"/>
    <mergeCell ref="A10:S11"/>
    <mergeCell ref="A12:A22"/>
    <mergeCell ref="B12:G12"/>
    <mergeCell ref="H12:M12"/>
    <mergeCell ref="N12:S12"/>
    <mergeCell ref="E13:G13"/>
    <mergeCell ref="K13:M13"/>
    <mergeCell ref="Q13:S13"/>
    <mergeCell ref="E14:G22"/>
    <mergeCell ref="K14:M22"/>
    <mergeCell ref="Q14:S22"/>
    <mergeCell ref="A1:Y1"/>
    <mergeCell ref="V2:Y2"/>
    <mergeCell ref="B2:E2"/>
    <mergeCell ref="F2:I2"/>
    <mergeCell ref="J2:M2"/>
    <mergeCell ref="N2:Q2"/>
    <mergeCell ref="R2:U2"/>
  </mergeCells>
  <phoneticPr fontId="37" alignment="center"/>
  <conditionalFormatting sqref="B7:Y7">
    <cfRule type="expression" dxfId="3397" priority="1">
      <formula>ISNUMBER(SEARCH("T-partiel",B$7))</formula>
    </cfRule>
    <cfRule type="expression" dxfId="3396" priority="2">
      <formula>ISNUMBER(SEARCH("absent",B$7))</formula>
    </cfRule>
  </conditionalFormatting>
  <dataValidations count="2">
    <dataValidation type="list" allowBlank="1" showInputMessage="1" showErrorMessage="1" sqref="B113:B114" xr:uid="{2AFD772D-FFA2-4EDC-BDA1-BBC264F86488}">
      <formula1>"1,2,3,4,5"</formula1>
    </dataValidation>
    <dataValidation type="list" allowBlank="1" showInputMessage="1" showErrorMessage="1" sqref="B7:Y7" xr:uid="{6E443C9A-28A9-4D3E-B531-E2D16150EEA7}">
      <formula1>"Absent,T-partiel : 1,T-partiel : 2,T-partiel : 3,T-partiel : 4,COMPET,MOCK MEET,"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61" r:id="rId3" name="Button 1">
              <controlPr defaultSize="0" print="0" autoFill="0" autoPict="0" macro="[0]!CopierPlageVersFichier">
                <anchor moveWithCells="1" sizeWithCells="1">
                  <from>
                    <xdr:col>0</xdr:col>
                    <xdr:colOff>66675</xdr:colOff>
                    <xdr:row>34</xdr:row>
                    <xdr:rowOff>104775</xdr:rowOff>
                  </from>
                  <to>
                    <xdr:col>1</xdr:col>
                    <xdr:colOff>85725</xdr:colOff>
                    <xdr:row>37</xdr:row>
                    <xdr:rowOff>152400</xdr:rowOff>
                  </to>
                </anchor>
              </controlPr>
            </control>
          </mc:Choice>
        </mc:AlternateContent>
        <mc:AlternateContent xmlns:mc="http://schemas.openxmlformats.org/markup-compatibility/2006">
          <mc:Choice Requires="x14">
            <control shapeId="40962" r:id="rId4" name="Button 2">
              <controlPr defaultSize="0" print="0" autoFill="0" autoPict="0" macro="[0]!SupprimerPlagesSansPerteDeMiseEnFormeFusionnee">
                <anchor moveWithCells="1" sizeWithCells="1">
                  <from>
                    <xdr:col>2</xdr:col>
                    <xdr:colOff>9525</xdr:colOff>
                    <xdr:row>34</xdr:row>
                    <xdr:rowOff>104775</xdr:rowOff>
                  </from>
                  <to>
                    <xdr:col>3</xdr:col>
                    <xdr:colOff>809625</xdr:colOff>
                    <xdr:row>37</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FA6BF-494E-43BE-8131-750BD9140A31}">
  <sheetPr codeName="Feuil6"/>
  <dimension ref="A1:AC101"/>
  <sheetViews>
    <sheetView workbookViewId="0">
      <selection activeCell="D155" sqref="D155"/>
    </sheetView>
  </sheetViews>
  <sheetFormatPr defaultColWidth="10.625" defaultRowHeight="15" x14ac:dyDescent="0.2"/>
  <cols>
    <col min="1" max="1" width="26.36328125" style="87" customWidth="1"/>
    <col min="2" max="2" width="44.390625" style="87" bestFit="1" customWidth="1"/>
    <col min="3" max="3" width="9.68359375" style="87" bestFit="1" customWidth="1"/>
    <col min="4" max="4" width="6.58984375" style="87" bestFit="1" customWidth="1"/>
    <col min="5" max="5" width="8.33984375" style="87" bestFit="1" customWidth="1"/>
    <col min="6" max="6" width="7.26171875" style="87" customWidth="1"/>
    <col min="7" max="7" width="13.5859375" style="87" customWidth="1"/>
    <col min="8" max="8" width="12.10546875" style="87" customWidth="1"/>
    <col min="9" max="9" width="16.94921875" style="87" bestFit="1" customWidth="1"/>
    <col min="10" max="10" width="12.64453125" style="87" bestFit="1" customWidth="1"/>
    <col min="11" max="11" width="11.1640625" style="87" customWidth="1"/>
    <col min="12" max="12" width="13.71875" style="87" customWidth="1"/>
    <col min="13" max="13" width="12.375" style="87" bestFit="1" customWidth="1"/>
    <col min="14" max="14" width="12.5078125" style="87" bestFit="1" customWidth="1"/>
    <col min="15" max="15" width="14.9296875" style="87" customWidth="1"/>
    <col min="16" max="16" width="9.68359375" style="87" customWidth="1"/>
    <col min="17" max="17" width="7.26171875" style="87" customWidth="1"/>
    <col min="18" max="18" width="11.296875" style="87" customWidth="1"/>
    <col min="19" max="19" width="11.1640625" style="87" customWidth="1"/>
    <col min="20" max="20" width="10.625" style="87"/>
    <col min="21" max="21" width="7.26171875" style="87" customWidth="1"/>
    <col min="22" max="22" width="12.10546875" style="87" customWidth="1"/>
    <col min="23" max="23" width="7.53125" style="87" customWidth="1"/>
    <col min="24" max="24" width="10.89453125" style="87" customWidth="1"/>
    <col min="25" max="25" width="9.14453125" style="87" customWidth="1"/>
    <col min="26" max="16384" width="10.625" style="87"/>
  </cols>
  <sheetData>
    <row r="1" spans="1:29" ht="21.75" customHeight="1" x14ac:dyDescent="0.2">
      <c r="A1" s="5" t="s">
        <v>257</v>
      </c>
      <c r="B1" s="5" t="s">
        <v>231</v>
      </c>
      <c r="C1" s="266" t="e">
        <f ca="1">DATE(AC1,AB1,AA1)</f>
        <v>#VALUE!</v>
      </c>
      <c r="D1" s="266"/>
      <c r="E1" s="266"/>
      <c r="F1" s="267"/>
      <c r="G1" s="208" t="s">
        <v>324</v>
      </c>
      <c r="H1" s="268" t="s">
        <v>325</v>
      </c>
      <c r="I1" s="269"/>
      <c r="J1" s="255">
        <f ca="1">_xlfn.MAXIFS(
  MAX_LOCAL!$D$2:$D$10000,
  MAX_LOCAL!$A$2:$A$10000, "SQUAT COMP",
  MAX_LOCAL!$C$2:$C$10000, "&gt;0"
)</f>
        <v>155</v>
      </c>
      <c r="K1" s="270" t="s">
        <v>326</v>
      </c>
      <c r="L1" s="271"/>
      <c r="M1" s="272">
        <f ca="1">_xlfn.MAXIFS(
  MAX_LOCAL!$D$2:$D$10000,
  MAX_LOCAL!$A$2:$A$10000, "SNATCH",
  MAX_LOCAL!$C$2:$C$10000, "&gt;0"
)</f>
        <v>0</v>
      </c>
      <c r="N1" s="273"/>
      <c r="O1" s="209" t="s">
        <v>327</v>
      </c>
      <c r="P1" s="274" t="s">
        <v>328</v>
      </c>
      <c r="Q1" s="274"/>
      <c r="R1" s="274"/>
      <c r="S1" s="274"/>
      <c r="T1" s="274"/>
      <c r="U1" s="274"/>
      <c r="V1" s="274"/>
      <c r="W1" s="274"/>
      <c r="X1" s="274"/>
      <c r="Y1" s="274"/>
      <c r="Z1" t="str" cm="1">
        <f t="array" aca="1" ref="Z1" ca="1">MID(CELL("filename",B1),FIND("]",CELL("filename",B1))+1,32)</f>
        <v>VIERGE V2</v>
      </c>
      <c r="AA1" t="str">
        <f ca="1">LEFT(Z1,2)</f>
        <v>VI</v>
      </c>
      <c r="AB1" t="str">
        <f ca="1">MID(Z1,3,2)</f>
        <v>ER</v>
      </c>
      <c r="AC1" t="str">
        <f ca="1">RIGHT(Z1,4)</f>
        <v>E V2</v>
      </c>
    </row>
    <row r="2" spans="1:29" ht="19.5" customHeight="1" thickBot="1" x14ac:dyDescent="0.25">
      <c r="A2" s="210"/>
      <c r="B2" s="6" t="s">
        <v>259</v>
      </c>
      <c r="C2" s="275"/>
      <c r="D2" s="275"/>
      <c r="E2" s="275"/>
      <c r="F2" s="276"/>
      <c r="G2" s="211"/>
      <c r="H2" s="270" t="s">
        <v>329</v>
      </c>
      <c r="I2" s="271"/>
      <c r="J2" s="255">
        <f ca="1">_xlfn.MAXIFS(
  MAX_LOCAL!$D$2:$D$10000,
  MAX_LOCAL!$A$2:$A$10000, "BENCH COMP",
  MAX_LOCAL!$C$2:$C$10000, "&gt;0"
)</f>
        <v>77.5</v>
      </c>
      <c r="K2" s="270" t="s">
        <v>330</v>
      </c>
      <c r="L2" s="271"/>
      <c r="M2" s="277">
        <f ca="1">_xlfn.MAXIFS(
  MAX_LOCAL!$D$2:$D$10000,
  MAX_LOCAL!$A$2:$A$10000, "CLEAN AND JERK",
  MAX_LOCAL!$C$2:$C$10000, "&gt;0"
)</f>
        <v>0</v>
      </c>
      <c r="N2" s="278"/>
      <c r="O2" s="212">
        <f>SUM(M1:N2)</f>
        <v>0</v>
      </c>
      <c r="P2" s="274"/>
      <c r="Q2" s="274"/>
      <c r="R2" s="274"/>
      <c r="S2" s="274"/>
      <c r="T2" s="274"/>
      <c r="U2" s="274"/>
      <c r="V2" s="274"/>
      <c r="W2" s="274"/>
      <c r="X2" s="274"/>
      <c r="Y2" s="274"/>
      <c r="Z2"/>
      <c r="AA2"/>
      <c r="AB2"/>
      <c r="AC2"/>
    </row>
    <row r="3" spans="1:29" ht="14.45" customHeight="1" x14ac:dyDescent="0.2">
      <c r="A3" s="287" t="s">
        <v>258</v>
      </c>
      <c r="B3" s="6" t="s">
        <v>331</v>
      </c>
      <c r="C3" s="289"/>
      <c r="D3" s="289"/>
      <c r="E3" s="289"/>
      <c r="F3" s="290"/>
      <c r="G3" s="213"/>
      <c r="H3" s="270" t="s">
        <v>332</v>
      </c>
      <c r="I3" s="271"/>
      <c r="J3" s="255">
        <f ca="1">_xlfn.MAXIFS(
  MAX_LOCAL!$D$2:$D$10000,
  MAX_LOCAL!$A$2:$A$10000, "DEADLIFT COMP",
  MAX_LOCAL!$C$2:$C$10000, "&gt;0"
)</f>
        <v>167.5</v>
      </c>
      <c r="K3" s="270" t="s">
        <v>333</v>
      </c>
      <c r="L3" s="271"/>
      <c r="M3" s="277">
        <f ca="1">_xlfn.MAXIFS(
  MAX_LOCAL!$D$2:$D$10000,
  MAX_LOCAL!$A$2:$A$10000, "MUSCLE UP",
  MAX_LOCAL!$C$2:$C$10000, "&gt;0"
)</f>
        <v>0</v>
      </c>
      <c r="N3" s="278"/>
      <c r="O3" s="34"/>
      <c r="P3" s="274"/>
      <c r="Q3" s="274"/>
      <c r="R3" s="274"/>
      <c r="S3" s="274"/>
      <c r="T3" s="274"/>
      <c r="U3" s="274"/>
      <c r="V3" s="274"/>
      <c r="W3" s="274"/>
      <c r="X3" s="274"/>
      <c r="Y3" s="274"/>
      <c r="Z3"/>
      <c r="AA3"/>
      <c r="AB3"/>
      <c r="AC3"/>
    </row>
    <row r="4" spans="1:29" ht="14.45" customHeight="1" x14ac:dyDescent="0.2">
      <c r="A4" s="288"/>
      <c r="B4" s="6" t="s">
        <v>334</v>
      </c>
      <c r="C4" s="291"/>
      <c r="D4" s="291"/>
      <c r="E4" s="291"/>
      <c r="F4" s="292"/>
      <c r="G4" s="213"/>
      <c r="H4" s="293" t="s">
        <v>335</v>
      </c>
      <c r="I4" s="294"/>
      <c r="J4" s="295"/>
      <c r="K4" s="270" t="s">
        <v>336</v>
      </c>
      <c r="L4" s="271"/>
      <c r="M4" s="277">
        <f ca="1">_xlfn.MAXIFS(
  MAX_LOCAL!$D$2:$D$10000,
  MAX_LOCAL!$A$2:$A$10000, "PULL UP",
  MAX_LOCAL!$C$2:$C$10000, "&gt;0"
)</f>
        <v>0</v>
      </c>
      <c r="N4" s="278"/>
      <c r="O4" s="214" t="s">
        <v>337</v>
      </c>
      <c r="P4" s="274"/>
      <c r="Q4" s="274"/>
      <c r="R4" s="274"/>
      <c r="S4" s="274"/>
      <c r="T4" s="274"/>
      <c r="U4" s="274"/>
      <c r="V4" s="274"/>
      <c r="W4" s="274"/>
      <c r="X4" s="274"/>
      <c r="Y4" s="274"/>
      <c r="Z4"/>
      <c r="AA4"/>
      <c r="AB4"/>
      <c r="AC4"/>
    </row>
    <row r="5" spans="1:29" ht="19.5" customHeight="1" thickBot="1" x14ac:dyDescent="0.25">
      <c r="A5" s="86"/>
      <c r="B5" s="8" t="s">
        <v>338</v>
      </c>
      <c r="C5" s="279" cm="1">
        <f t="array" ref="C5">(((SUM(E7:E55)/60+15+10+(SUMPRODUCT((K7:K55+L7:L55+M7:M55+N7:N55)*C7:C55)/60))*1.4)/(24*60))</f>
        <v>2.4305555555555556E-2</v>
      </c>
      <c r="D5" s="279"/>
      <c r="E5" s="279"/>
      <c r="F5" s="280"/>
      <c r="G5" s="215"/>
      <c r="H5" s="296">
        <f>SUM(J1:J3)</f>
        <v>400</v>
      </c>
      <c r="I5" s="297"/>
      <c r="J5" s="298"/>
      <c r="K5" s="299" t="s">
        <v>339</v>
      </c>
      <c r="L5" s="300"/>
      <c r="M5" s="301">
        <f ca="1">_xlfn.MAXIFS(
  MAX_LOCAL!$D$2:$D$10000,
  MAX_LOCAL!$A$2:$A$10000, "DIPS SUR STATION",
  MAX_LOCAL!$C$2:$C$10000, "&gt;0"
)</f>
        <v>0</v>
      </c>
      <c r="N5" s="302"/>
      <c r="O5" s="212">
        <f>SUM(M3:N5)+J1</f>
        <v>155</v>
      </c>
      <c r="P5" s="274"/>
      <c r="Q5" s="274"/>
      <c r="R5" s="274"/>
      <c r="S5" s="274"/>
      <c r="T5" s="274"/>
      <c r="U5" s="274"/>
      <c r="V5" s="274"/>
      <c r="W5" s="274"/>
      <c r="X5" s="274"/>
      <c r="Y5" s="274"/>
      <c r="Z5"/>
      <c r="AA5"/>
      <c r="AB5"/>
      <c r="AC5"/>
    </row>
    <row r="6" spans="1:29" s="220" customFormat="1" ht="40.5" customHeight="1" thickTop="1" thickBot="1" x14ac:dyDescent="0.3">
      <c r="A6" s="36" t="s">
        <v>2</v>
      </c>
      <c r="B6" s="9" t="s">
        <v>340</v>
      </c>
      <c r="C6" s="7" t="s">
        <v>341</v>
      </c>
      <c r="D6" s="7" t="s">
        <v>342</v>
      </c>
      <c r="E6" s="7" t="s">
        <v>343</v>
      </c>
      <c r="F6" s="10" t="s">
        <v>344</v>
      </c>
      <c r="G6" s="216" t="s">
        <v>345</v>
      </c>
      <c r="H6" s="250" t="e">
        <f ca="1">"Dernier tonnage (au "&amp;TEXT($C$1-7,"jj/mm/aaaa")&amp;")"</f>
        <v>#VALUE!</v>
      </c>
      <c r="I6" s="217" t="s">
        <v>346</v>
      </c>
      <c r="J6" s="218" t="s">
        <v>347</v>
      </c>
      <c r="K6" s="7" t="s">
        <v>348</v>
      </c>
      <c r="L6" s="7" t="s">
        <v>349</v>
      </c>
      <c r="M6" s="7" t="s">
        <v>350</v>
      </c>
      <c r="N6" s="11" t="s">
        <v>351</v>
      </c>
      <c r="O6" s="219" t="s">
        <v>352</v>
      </c>
      <c r="P6" s="12" t="s">
        <v>353</v>
      </c>
      <c r="Q6" s="13" t="s">
        <v>354</v>
      </c>
      <c r="R6" s="14" t="s">
        <v>355</v>
      </c>
      <c r="S6" s="15" t="s">
        <v>311</v>
      </c>
      <c r="T6" s="14" t="s">
        <v>356</v>
      </c>
      <c r="U6" s="15" t="s">
        <v>312</v>
      </c>
      <c r="V6" s="14" t="s">
        <v>357</v>
      </c>
      <c r="W6" s="15" t="s">
        <v>358</v>
      </c>
      <c r="X6" s="14" t="s">
        <v>359</v>
      </c>
      <c r="Y6" s="15" t="s">
        <v>360</v>
      </c>
    </row>
    <row r="7" spans="1:29" ht="20.100000000000001" customHeight="1" thickTop="1" x14ac:dyDescent="0.2">
      <c r="A7" s="60"/>
      <c r="B7" s="59"/>
      <c r="C7" s="23">
        <f t="shared" ref="C7:C55" si="0">R7</f>
        <v>0</v>
      </c>
      <c r="D7" s="24">
        <f t="shared" ref="D7:D55" si="1">T7</f>
        <v>0</v>
      </c>
      <c r="E7" s="24">
        <f t="shared" ref="E7:E55" si="2">V7</f>
        <v>0</v>
      </c>
      <c r="F7" s="25">
        <f t="shared" ref="F7:F55" si="3">P7</f>
        <v>0</v>
      </c>
      <c r="G7" s="221" t="str" cm="1">
        <f t="array" ref="G7">IF(OR($B7="",$C7=0,$D7=0),"",IF(AND($B7=$B8,$A7=$A8),"",IFERROR(
SUMPRODUCT(($B$7:$B$55=$B7)*($A$7:$A$55=$A7)*($C$7:$C$55)*($D$7:$D$55)),
"")))</f>
        <v/>
      </c>
      <c r="H7" s="222" t="str">
        <f>IF(OR($B7="",AND($B7=$B8,$A7=$A8)),"",_xlfn.LET(_xlpm.DateSeance,$C$1,_xlpm.Exo,$B7,_xlpm.Var,$A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7" s="222" t="str" cm="1">
        <f t="array" ref="I7">IF(OR($B7="",AND($B7=$B8,$A7=$A8)),"",
_xlfn.LET(
  _xlpm.Exo,TRIM(SUBSTITUTE($B7,CHAR(160),"")),
  _xlpm.Var,TRIM(SUBSTITUTE($A7,CHAR(160),"")),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7" s="251" t="str">
        <f ca="1">IF($C7=0,"",IFERROR(
_xlfn.LET(
  _xlpm.ExoMax, MAX_LOCAL!$A$2:$A$10000,
  _xlpm.VarMax, MAX_LOCAL!$B$2:$B$10000,
  _xlpm.RepsMax, MAX_LOCAL!$C$2:$C$10000,
  _xlpm.KgMax,  MAX_LOCAL!$D$2:$D$10000,
  _xlpm.Res, IF($A7="",
     _xlfn.MAXIFS(_xlpm.KgMax, _xlpm.ExoMax, $B7, _xlpm.RepsMax, $C7),
     _xlfn.MAXIFS(_xlpm.KgMax, _xlpm.ExoMax, $B7, _xlpm.RepsMax, $C7, _xlpm.VarMax, $A7)
  ),
  IF(_xlpm.Res=0,"",_xlpm.Res)
),
""))</f>
        <v/>
      </c>
      <c r="K7" s="41">
        <v>1</v>
      </c>
      <c r="L7" s="41">
        <v>0</v>
      </c>
      <c r="M7" s="41">
        <v>1</v>
      </c>
      <c r="N7" s="41">
        <v>0</v>
      </c>
      <c r="O7" s="224"/>
      <c r="P7" s="42"/>
      <c r="Q7" s="43">
        <f t="shared" ref="Q7:Q55" si="4">F7</f>
        <v>0</v>
      </c>
      <c r="R7" s="42"/>
      <c r="S7" s="44">
        <f t="shared" ref="S7:S55" si="5">C7</f>
        <v>0</v>
      </c>
      <c r="T7" s="42"/>
      <c r="U7" s="44">
        <f t="shared" ref="U7:U55" si="6">D7</f>
        <v>0</v>
      </c>
      <c r="V7" s="42"/>
      <c r="W7" s="44">
        <f t="shared" ref="W7:W55" si="7">E7</f>
        <v>0</v>
      </c>
      <c r="X7" s="225" t="str">
        <f t="shared" ref="X7:X55" si="8">IF(B7="SQUAT Comp",T7/$J$1,
IF(B7="BENCH Comp",T7/$J$2,
IF(B7="DEADLIFT Comp",T7/$J$3,
IF(B7="Snatch",T7/$M$1,
IF(B7="Clean and Jerk",T7/$M$2,
IF(B7="MUSCLE UP",T7/$M$3,
IF(B7="PULL UP",T7/$M$4,
IF(B7="DIPS sur station",T7/$M$5,
""))))))))</f>
        <v/>
      </c>
      <c r="Y7" s="226" t="str">
        <f t="shared" ref="Y7:Y55" si="9">IF(B7="SQUAT Comp",T7/$J$1,
IF(B7="BENCH Comp",T7/$J$2,
IF(B7="DEADLIFT Comp",T7/$J$3,
IF(B7="Snatch",T7/$M$1,
IF(B7="Clean and Jerk",T7/$M$2,
IF(B7="MUSCLE UP",T7/$M$3,
IF(B7="PULL UP",T7/$M$4,
IF(B7="DIPS sur station",T7/$M$5,
""))))))))</f>
        <v/>
      </c>
    </row>
    <row r="8" spans="1:29" ht="20.100000000000001" customHeight="1" x14ac:dyDescent="0.2">
      <c r="A8" s="61"/>
      <c r="B8" s="59"/>
      <c r="C8" s="23">
        <f t="shared" si="0"/>
        <v>0</v>
      </c>
      <c r="D8" s="24">
        <f t="shared" si="1"/>
        <v>0</v>
      </c>
      <c r="E8" s="24">
        <f t="shared" si="2"/>
        <v>0</v>
      </c>
      <c r="F8" s="25">
        <f t="shared" si="3"/>
        <v>0</v>
      </c>
      <c r="G8" s="227" t="str" cm="1">
        <f t="array" ref="G8">IF(OR($B8="",$C8=0,$D8=0),"",IF(AND($B8=$B9,$A8=$A9),"",IFERROR(
SUMPRODUCT(($B$7:$B$55=$B8)*($A$7:$A$55=$A8)*($C$7:$C$55)*($D$7:$D$55)),
"")))</f>
        <v/>
      </c>
      <c r="H8" s="222" t="str">
        <f>IF(OR($B8="",AND($B8=$B9,$A8=$A9)),"",_xlfn.LET(_xlpm.DateSeance,$C$1,_xlpm.Exo,$B8,_xlpm.Var,$A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8" s="222" t="str" cm="1">
        <f t="array" ref="I8">IF(OR($B8="",AND($B8=$B9,$A8=$A9)),"",
_xlfn.LET(
  _xlpm.Exo,TRIM(SUBSTITUTE($B8,CHAR(160),"")),
  _xlpm.Var,TRIM(SUBSTITUTE($A8,CHAR(160),"")),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8" s="223" t="str">
        <f ca="1">IF($C8=0,"",IFERROR(
_xlfn.LET(
  _xlpm.ExoMax, MAX_LOCAL!$A$2:$A$10000,
  _xlpm.VarMax, MAX_LOCAL!$B$2:$B$10000,
  _xlpm.RepsMax, MAX_LOCAL!$C$2:$C$10000,
  _xlpm.KgMax,  MAX_LOCAL!$D$2:$D$10000,
  _xlpm.Res, IF($A8="",
     _xlfn.MAXIFS(_xlpm.KgMax, _xlpm.ExoMax, $B8, _xlpm.RepsMax, $C8),
     _xlfn.MAXIFS(_xlpm.KgMax, _xlpm.ExoMax, $B8, _xlpm.RepsMax, $C8, _xlpm.VarMax, $A8)
  ),
  IF(_xlpm.Res=0,"",_xlpm.Res)
),
""))</f>
        <v/>
      </c>
      <c r="K8" s="41">
        <v>1</v>
      </c>
      <c r="L8" s="41">
        <v>0</v>
      </c>
      <c r="M8" s="41">
        <v>1</v>
      </c>
      <c r="N8" s="41">
        <v>0</v>
      </c>
      <c r="O8" s="228"/>
      <c r="P8" s="42"/>
      <c r="Q8" s="43">
        <f t="shared" si="4"/>
        <v>0</v>
      </c>
      <c r="R8" s="42"/>
      <c r="S8" s="44">
        <f t="shared" si="5"/>
        <v>0</v>
      </c>
      <c r="T8" s="42"/>
      <c r="U8" s="44">
        <f t="shared" si="6"/>
        <v>0</v>
      </c>
      <c r="V8" s="42"/>
      <c r="W8" s="44">
        <f t="shared" si="7"/>
        <v>0</v>
      </c>
      <c r="X8" s="225" t="str">
        <f t="shared" si="8"/>
        <v/>
      </c>
      <c r="Y8" s="226" t="str">
        <f t="shared" si="9"/>
        <v/>
      </c>
    </row>
    <row r="9" spans="1:29" ht="20.100000000000001" customHeight="1" x14ac:dyDescent="0.2">
      <c r="A9" s="61"/>
      <c r="B9" s="59"/>
      <c r="C9" s="23">
        <f t="shared" si="0"/>
        <v>0</v>
      </c>
      <c r="D9" s="24">
        <f t="shared" si="1"/>
        <v>0</v>
      </c>
      <c r="E9" s="24">
        <f t="shared" si="2"/>
        <v>0</v>
      </c>
      <c r="F9" s="25">
        <f t="shared" si="3"/>
        <v>0</v>
      </c>
      <c r="G9" s="227" t="str" cm="1">
        <f t="array" ref="G9">IF(OR($B9="",$C9=0,$D9=0),"",IF(AND($B9=$B10,$A9=$A10),"",IFERROR(
SUMPRODUCT(($B$7:$B$55=$B9)*($A$7:$A$55=$A9)*($C$7:$C$55)*($D$7:$D$55)),
"")))</f>
        <v/>
      </c>
      <c r="H9" s="222" t="str">
        <f>IF(OR($B9="",AND($B9=$B10,$A9=$A10)),"",_xlfn.LET(_xlpm.DateSeance,$C$1,_xlpm.Exo,$B9,_xlpm.Var,$A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9" s="222" t="str" cm="1">
        <f t="array" ref="I9">IF(OR($B9="",AND($B9=$B10,$A9=$A10)),"",
_xlfn.LET(
  _xlpm.Exo,TRIM(SUBSTITUTE($B9,CHAR(160),"")),
  _xlpm.Var,TRIM(SUBSTITUTE($A9,CHAR(160),"")),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9" s="223" t="str">
        <f ca="1">IF($C9=0,"",IFERROR(
_xlfn.LET(
  _xlpm.ExoMax, MAX_LOCAL!$A$2:$A$10000,
  _xlpm.VarMax, MAX_LOCAL!$B$2:$B$10000,
  _xlpm.RepsMax, MAX_LOCAL!$C$2:$C$10000,
  _xlpm.KgMax,  MAX_LOCAL!$D$2:$D$10000,
  _xlpm.Res, IF($A9="",
     _xlfn.MAXIFS(_xlpm.KgMax, _xlpm.ExoMax, $B9, _xlpm.RepsMax, $C9),
     _xlfn.MAXIFS(_xlpm.KgMax, _xlpm.ExoMax, $B9, _xlpm.RepsMax, $C9, _xlpm.VarMax, $A9)
  ),
  IF(_xlpm.Res=0,"",_xlpm.Res)
),
""))</f>
        <v/>
      </c>
      <c r="K9" s="41">
        <v>1</v>
      </c>
      <c r="L9" s="41">
        <v>0</v>
      </c>
      <c r="M9" s="41">
        <v>1</v>
      </c>
      <c r="N9" s="41">
        <v>0</v>
      </c>
      <c r="O9" s="228"/>
      <c r="P9" s="42"/>
      <c r="Q9" s="43">
        <f t="shared" si="4"/>
        <v>0</v>
      </c>
      <c r="R9" s="42"/>
      <c r="S9" s="44">
        <f t="shared" si="5"/>
        <v>0</v>
      </c>
      <c r="T9" s="42"/>
      <c r="U9" s="44">
        <f t="shared" si="6"/>
        <v>0</v>
      </c>
      <c r="V9" s="42"/>
      <c r="W9" s="44">
        <f t="shared" si="7"/>
        <v>0</v>
      </c>
      <c r="X9" s="225" t="str">
        <f t="shared" si="8"/>
        <v/>
      </c>
      <c r="Y9" s="226" t="str">
        <f t="shared" si="9"/>
        <v/>
      </c>
    </row>
    <row r="10" spans="1:29" ht="20.100000000000001" customHeight="1" x14ac:dyDescent="0.2">
      <c r="A10" s="61"/>
      <c r="B10" s="59"/>
      <c r="C10" s="23">
        <f t="shared" si="0"/>
        <v>0</v>
      </c>
      <c r="D10" s="45">
        <f t="shared" si="1"/>
        <v>0</v>
      </c>
      <c r="E10" s="24">
        <f t="shared" si="2"/>
        <v>0</v>
      </c>
      <c r="F10" s="25">
        <f t="shared" si="3"/>
        <v>0</v>
      </c>
      <c r="G10" s="227" t="str" cm="1">
        <f t="array" ref="G10">IF(OR($B10="",$C10=0,$D10=0),"",IF(AND($B10=$B11,$A10=$A11),"",IFERROR(
SUMPRODUCT(($B$7:$B$55=$B10)*($A$7:$A$55=$A10)*($C$7:$C$55)*($D$7:$D$55)),
"")))</f>
        <v/>
      </c>
      <c r="H10" s="222" t="str">
        <f>IF(OR($B10="",AND($B10=$B11,$A10=$A11)),"",_xlfn.LET(_xlpm.DateSeance,$C$1,_xlpm.Exo,$B10,_xlpm.Var,$A10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0" s="222" t="str" cm="1">
        <f t="array" ref="I10">IF(OR($B10="",AND($B10=$B11,$A10=$A11)),"",
_xlfn.LET(
  _xlpm.Exo,TRIM(SUBSTITUTE($B10,CHAR(160),"")),
  _xlpm.Var,TRIM(SUBSTITUTE($A10,CHAR(160),"")),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0" s="223" t="str">
        <f ca="1">IF($C10=0,"",IFERROR(
_xlfn.LET(
  _xlpm.ExoMax, MAX_LOCAL!$A$2:$A$10000,
  _xlpm.VarMax, MAX_LOCAL!$B$2:$B$10000,
  _xlpm.RepsMax, MAX_LOCAL!$C$2:$C$10000,
  _xlpm.KgMax,  MAX_LOCAL!$D$2:$D$10000,
  _xlpm.Res, IF($A10="",
     _xlfn.MAXIFS(_xlpm.KgMax, _xlpm.ExoMax, $B10, _xlpm.RepsMax, $C10),
     _xlfn.MAXIFS(_xlpm.KgMax, _xlpm.ExoMax, $B10, _xlpm.RepsMax, $C10, _xlpm.VarMax, $A10)
  ),
  IF(_xlpm.Res=0,"",_xlpm.Res)
),
""))</f>
        <v/>
      </c>
      <c r="K10" s="41">
        <v>1</v>
      </c>
      <c r="L10" s="41">
        <v>0</v>
      </c>
      <c r="M10" s="41">
        <v>1</v>
      </c>
      <c r="N10" s="41">
        <v>0</v>
      </c>
      <c r="O10" s="228"/>
      <c r="P10" s="42"/>
      <c r="Q10" s="43">
        <f t="shared" si="4"/>
        <v>0</v>
      </c>
      <c r="R10" s="42"/>
      <c r="S10" s="44">
        <f t="shared" si="5"/>
        <v>0</v>
      </c>
      <c r="T10" s="42"/>
      <c r="U10" s="44">
        <f t="shared" si="6"/>
        <v>0</v>
      </c>
      <c r="V10" s="42"/>
      <c r="W10" s="44">
        <f t="shared" si="7"/>
        <v>0</v>
      </c>
      <c r="X10" s="225" t="str">
        <f t="shared" si="8"/>
        <v/>
      </c>
      <c r="Y10" s="226" t="str">
        <f t="shared" si="9"/>
        <v/>
      </c>
    </row>
    <row r="11" spans="1:29" ht="20.100000000000001" customHeight="1" x14ac:dyDescent="0.2">
      <c r="A11" s="61"/>
      <c r="B11" s="59"/>
      <c r="C11" s="23">
        <f t="shared" si="0"/>
        <v>0</v>
      </c>
      <c r="D11" s="24">
        <f t="shared" si="1"/>
        <v>0</v>
      </c>
      <c r="E11" s="24">
        <f t="shared" si="2"/>
        <v>0</v>
      </c>
      <c r="F11" s="25">
        <f t="shared" si="3"/>
        <v>0</v>
      </c>
      <c r="G11" s="227" t="str" cm="1">
        <f t="array" ref="G11">IF(OR($B11="",$C11=0,$D11=0),"",IF(AND($B11=$B12,$A11=$A12),"",IFERROR(
SUMPRODUCT(($B$7:$B$55=$B11)*($A$7:$A$55=$A11)*($C$7:$C$55)*($D$7:$D$55)),
"")))</f>
        <v/>
      </c>
      <c r="H11" s="222" t="str">
        <f>IF(OR($B11="",AND($B11=$B12,$A11=$A12)),"",_xlfn.LET(_xlpm.DateSeance,$C$1,_xlpm.Exo,$B11,_xlpm.Var,$A11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1" s="222" t="str" cm="1">
        <f t="array" ref="I11">IF(OR($B11="",AND($B11=$B12,$A11=$A12)),"",
_xlfn.LET(
  _xlpm.Exo,TRIM(SUBSTITUTE($B11,CHAR(160),"")),
  _xlpm.Var,TRIM(SUBSTITUTE($A11,CHAR(160),"")),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1" s="223" t="str">
        <f ca="1">IF($C11=0,"",IFERROR(
_xlfn.LET(
  _xlpm.ExoMax, MAX_LOCAL!$A$2:$A$10000,
  _xlpm.VarMax, MAX_LOCAL!$B$2:$B$10000,
  _xlpm.RepsMax, MAX_LOCAL!$C$2:$C$10000,
  _xlpm.KgMax,  MAX_LOCAL!$D$2:$D$10000,
  _xlpm.Res, IF($A11="",
     _xlfn.MAXIFS(_xlpm.KgMax, _xlpm.ExoMax, $B11, _xlpm.RepsMax, $C11),
     _xlfn.MAXIFS(_xlpm.KgMax, _xlpm.ExoMax, $B11, _xlpm.RepsMax, $C11, _xlpm.VarMax, $A11)
  ),
  IF(_xlpm.Res=0,"",_xlpm.Res)
),
""))</f>
        <v/>
      </c>
      <c r="K11" s="41">
        <v>1</v>
      </c>
      <c r="L11" s="41">
        <v>0</v>
      </c>
      <c r="M11" s="41">
        <v>1</v>
      </c>
      <c r="N11" s="41">
        <v>0</v>
      </c>
      <c r="O11" s="228"/>
      <c r="P11" s="42"/>
      <c r="Q11" s="43">
        <f t="shared" si="4"/>
        <v>0</v>
      </c>
      <c r="R11" s="42"/>
      <c r="S11" s="44">
        <f t="shared" si="5"/>
        <v>0</v>
      </c>
      <c r="T11" s="42"/>
      <c r="U11" s="44">
        <f t="shared" si="6"/>
        <v>0</v>
      </c>
      <c r="V11" s="42"/>
      <c r="W11" s="44">
        <f t="shared" si="7"/>
        <v>0</v>
      </c>
      <c r="X11" s="225" t="str">
        <f t="shared" si="8"/>
        <v/>
      </c>
      <c r="Y11" s="226" t="str">
        <f t="shared" si="9"/>
        <v/>
      </c>
    </row>
    <row r="12" spans="1:29" ht="20.100000000000001" customHeight="1" x14ac:dyDescent="0.2">
      <c r="A12" s="61"/>
      <c r="B12" s="59"/>
      <c r="C12" s="23">
        <f t="shared" si="0"/>
        <v>0</v>
      </c>
      <c r="D12" s="24">
        <f t="shared" si="1"/>
        <v>0</v>
      </c>
      <c r="E12" s="24">
        <f t="shared" si="2"/>
        <v>0</v>
      </c>
      <c r="F12" s="25">
        <f t="shared" si="3"/>
        <v>0</v>
      </c>
      <c r="G12" s="227" t="str" cm="1">
        <f t="array" ref="G12">IF(OR($B12="",$C12=0,$D12=0),"",IF(AND($B12=$B13,$A12=$A13),"",IFERROR(
SUMPRODUCT(($B$7:$B$55=$B12)*($A$7:$A$55=$A12)*($C$7:$C$55)*($D$7:$D$55)),
"")))</f>
        <v/>
      </c>
      <c r="H12" s="222" t="str">
        <f>IF(OR($B12="",AND($B12=$B13,$A12=$A13)),"",_xlfn.LET(_xlpm.DateSeance,$C$1,_xlpm.Exo,$B12,_xlpm.Var,$A12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2" s="222" t="str" cm="1">
        <f t="array" ref="I12">IF(OR($B12="",AND($B12=$B13,$A12=$A13)),"",
_xlfn.LET(
  _xlpm.Exo,TRIM(SUBSTITUTE($B12,CHAR(160),"")),
  _xlpm.Var,TRIM(SUBSTITUTE($A12,CHAR(160),"")),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2" s="223" t="str">
        <f ca="1">IF($C12=0,"",IFERROR(
_xlfn.LET(
  _xlpm.ExoMax, MAX_LOCAL!$A$2:$A$10000,
  _xlpm.VarMax, MAX_LOCAL!$B$2:$B$10000,
  _xlpm.RepsMax, MAX_LOCAL!$C$2:$C$10000,
  _xlpm.KgMax,  MAX_LOCAL!$D$2:$D$10000,
  _xlpm.Res, IF($A12="",
     _xlfn.MAXIFS(_xlpm.KgMax, _xlpm.ExoMax, $B12, _xlpm.RepsMax, $C12),
     _xlfn.MAXIFS(_xlpm.KgMax, _xlpm.ExoMax, $B12, _xlpm.RepsMax, $C12, _xlpm.VarMax, $A12)
  ),
  IF(_xlpm.Res=0,"",_xlpm.Res)
),
""))</f>
        <v/>
      </c>
      <c r="K12" s="41">
        <v>1</v>
      </c>
      <c r="L12" s="41">
        <v>0</v>
      </c>
      <c r="M12" s="41">
        <v>1</v>
      </c>
      <c r="N12" s="41">
        <v>0</v>
      </c>
      <c r="O12" s="228"/>
      <c r="P12" s="42"/>
      <c r="Q12" s="43">
        <f t="shared" si="4"/>
        <v>0</v>
      </c>
      <c r="R12" s="42"/>
      <c r="S12" s="44">
        <f t="shared" si="5"/>
        <v>0</v>
      </c>
      <c r="T12" s="42"/>
      <c r="U12" s="44">
        <f t="shared" si="6"/>
        <v>0</v>
      </c>
      <c r="V12" s="42"/>
      <c r="W12" s="44">
        <f t="shared" si="7"/>
        <v>0</v>
      </c>
      <c r="X12" s="225" t="str">
        <f t="shared" si="8"/>
        <v/>
      </c>
      <c r="Y12" s="226" t="str">
        <f t="shared" si="9"/>
        <v/>
      </c>
    </row>
    <row r="13" spans="1:29" ht="20.100000000000001" customHeight="1" x14ac:dyDescent="0.2">
      <c r="A13" s="61"/>
      <c r="B13" s="59"/>
      <c r="C13" s="23">
        <f t="shared" si="0"/>
        <v>0</v>
      </c>
      <c r="D13" s="24">
        <f t="shared" si="1"/>
        <v>0</v>
      </c>
      <c r="E13" s="24">
        <f t="shared" si="2"/>
        <v>0</v>
      </c>
      <c r="F13" s="25">
        <f t="shared" si="3"/>
        <v>0</v>
      </c>
      <c r="G13" s="227" t="str" cm="1">
        <f t="array" ref="G13">IF(OR($B13="",$C13=0,$D13=0),"",IF(AND($B13=$B14,$A13=$A14),"",IFERROR(
SUMPRODUCT(($B$7:$B$55=$B13)*($A$7:$A$55=$A13)*($C$7:$C$55)*($D$7:$D$55)),
"")))</f>
        <v/>
      </c>
      <c r="H13" s="222" t="str">
        <f>IF(OR($B13="",AND($B13=$B14,$A13=$A14)),"",_xlfn.LET(_xlpm.DateSeance,$C$1,_xlpm.Exo,$B13,_xlpm.Var,$A13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3" s="222" t="str" cm="1">
        <f t="array" ref="I13">IF(OR($B13="",AND($B13=$B14,$A13=$A14)),"",
_xlfn.LET(
  _xlpm.Exo,TRIM(SUBSTITUTE($B13,CHAR(160),"")),
  _xlpm.Var,TRIM(SUBSTITUTE($A13,CHAR(160),"")),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3" s="223" t="str">
        <f ca="1">IF($C13=0,"",IFERROR(
_xlfn.LET(
  _xlpm.ExoMax, MAX_LOCAL!$A$2:$A$10000,
  _xlpm.VarMax, MAX_LOCAL!$B$2:$B$10000,
  _xlpm.RepsMax, MAX_LOCAL!$C$2:$C$10000,
  _xlpm.KgMax,  MAX_LOCAL!$D$2:$D$10000,
  _xlpm.Res, IF($A13="",
     _xlfn.MAXIFS(_xlpm.KgMax, _xlpm.ExoMax, $B13, _xlpm.RepsMax, $C13),
     _xlfn.MAXIFS(_xlpm.KgMax, _xlpm.ExoMax, $B13, _xlpm.RepsMax, $C13, _xlpm.VarMax, $A13)
  ),
  IF(_xlpm.Res=0,"",_xlpm.Res)
),
""))</f>
        <v/>
      </c>
      <c r="K13" s="41">
        <v>1</v>
      </c>
      <c r="L13" s="41">
        <v>0</v>
      </c>
      <c r="M13" s="41">
        <v>1</v>
      </c>
      <c r="N13" s="41">
        <v>0</v>
      </c>
      <c r="O13" s="229">
        <v>5</v>
      </c>
      <c r="P13" s="42"/>
      <c r="Q13" s="43">
        <f t="shared" si="4"/>
        <v>0</v>
      </c>
      <c r="R13" s="42"/>
      <c r="S13" s="44">
        <f t="shared" si="5"/>
        <v>0</v>
      </c>
      <c r="T13" s="42"/>
      <c r="U13" s="44">
        <f t="shared" si="6"/>
        <v>0</v>
      </c>
      <c r="V13" s="42"/>
      <c r="W13" s="44">
        <f t="shared" si="7"/>
        <v>0</v>
      </c>
      <c r="X13" s="225" t="str">
        <f t="shared" si="8"/>
        <v/>
      </c>
      <c r="Y13" s="226" t="str">
        <f t="shared" si="9"/>
        <v/>
      </c>
    </row>
    <row r="14" spans="1:29" ht="20.100000000000001" customHeight="1" x14ac:dyDescent="0.2">
      <c r="A14" s="61"/>
      <c r="B14" s="59"/>
      <c r="C14" s="23">
        <f t="shared" si="0"/>
        <v>0</v>
      </c>
      <c r="D14" s="24">
        <f t="shared" si="1"/>
        <v>0</v>
      </c>
      <c r="E14" s="24">
        <f t="shared" si="2"/>
        <v>0</v>
      </c>
      <c r="F14" s="25">
        <f t="shared" si="3"/>
        <v>0</v>
      </c>
      <c r="G14" s="227" t="str" cm="1">
        <f t="array" ref="G14">IF(OR($B14="",$C14=0,$D14=0),"",IF(AND($B14=$B15,$A14=$A15),"",IFERROR(
SUMPRODUCT(($B$7:$B$55=$B14)*($A$7:$A$55=$A14)*($C$7:$C$55)*($D$7:$D$55)),
"")))</f>
        <v/>
      </c>
      <c r="H14" s="222" t="str">
        <f>IF(OR($B14="",AND($B14=$B15,$A14=$A15)),"",_xlfn.LET(_xlpm.DateSeance,$C$1,_xlpm.Exo,$B14,_xlpm.Var,$A14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4" s="222" t="str" cm="1">
        <f t="array" ref="I14">IF(OR($B14="",AND($B14=$B15,$A14=$A15)),"",
_xlfn.LET(
  _xlpm.Exo,TRIM(SUBSTITUTE($B14,CHAR(160),"")),
  _xlpm.Var,TRIM(SUBSTITUTE($A14,CHAR(160),"")),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4" s="223" t="str">
        <f ca="1">IF($C14=0,"",IFERROR(
_xlfn.LET(
  _xlpm.ExoMax, MAX_LOCAL!$A$2:$A$10000,
  _xlpm.VarMax, MAX_LOCAL!$B$2:$B$10000,
  _xlpm.RepsMax, MAX_LOCAL!$C$2:$C$10000,
  _xlpm.KgMax,  MAX_LOCAL!$D$2:$D$10000,
  _xlpm.Res, IF($A14="",
     _xlfn.MAXIFS(_xlpm.KgMax, _xlpm.ExoMax, $B14, _xlpm.RepsMax, $C14),
     _xlfn.MAXIFS(_xlpm.KgMax, _xlpm.ExoMax, $B14, _xlpm.RepsMax, $C14, _xlpm.VarMax, $A14)
  ),
  IF(_xlpm.Res=0,"",_xlpm.Res)
),
""))</f>
        <v/>
      </c>
      <c r="K14" s="41">
        <v>1</v>
      </c>
      <c r="L14" s="41">
        <v>0</v>
      </c>
      <c r="M14" s="41">
        <v>1</v>
      </c>
      <c r="N14" s="41">
        <v>0</v>
      </c>
      <c r="O14" s="228"/>
      <c r="P14" s="42"/>
      <c r="Q14" s="43">
        <f t="shared" si="4"/>
        <v>0</v>
      </c>
      <c r="R14" s="42"/>
      <c r="S14" s="44">
        <f t="shared" si="5"/>
        <v>0</v>
      </c>
      <c r="T14" s="42"/>
      <c r="U14" s="44">
        <f t="shared" si="6"/>
        <v>0</v>
      </c>
      <c r="V14" s="42"/>
      <c r="W14" s="44">
        <f t="shared" si="7"/>
        <v>0</v>
      </c>
      <c r="X14" s="225" t="str">
        <f t="shared" si="8"/>
        <v/>
      </c>
      <c r="Y14" s="226" t="str">
        <f t="shared" si="9"/>
        <v/>
      </c>
    </row>
    <row r="15" spans="1:29" ht="20.100000000000001" customHeight="1" x14ac:dyDescent="0.2">
      <c r="A15" s="61"/>
      <c r="B15" s="59"/>
      <c r="C15" s="23">
        <f t="shared" si="0"/>
        <v>0</v>
      </c>
      <c r="D15" s="24">
        <f t="shared" si="1"/>
        <v>0</v>
      </c>
      <c r="E15" s="24">
        <f t="shared" si="2"/>
        <v>0</v>
      </c>
      <c r="F15" s="25">
        <f t="shared" si="3"/>
        <v>0</v>
      </c>
      <c r="G15" s="227" t="str" cm="1">
        <f t="array" ref="G15">IF(OR($B15="",$C15=0,$D15=0),"",IF(AND($B15=$B16,$A15=$A16),"",IFERROR(
SUMPRODUCT(($B$7:$B$55=$B15)*($A$7:$A$55=$A15)*($C$7:$C$55)*($D$7:$D$55)),
"")))</f>
        <v/>
      </c>
      <c r="H15" s="222" t="str">
        <f>IF(OR($B15="",AND($B15=$B16,$A15=$A16)),"",_xlfn.LET(_xlpm.DateSeance,$C$1,_xlpm.Exo,$B15,_xlpm.Var,$A15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5" s="222" t="str" cm="1">
        <f t="array" ref="I15">IF(OR($B15="",AND($B15=$B16,$A15=$A16)),"",
_xlfn.LET(
  _xlpm.Exo,TRIM(SUBSTITUTE($B15,CHAR(160),"")),
  _xlpm.Var,TRIM(SUBSTITUTE($A15,CHAR(160),"")),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5" s="223" t="str">
        <f ca="1">IF($C15=0,"",IFERROR(
_xlfn.LET(
  _xlpm.ExoMax, MAX_LOCAL!$A$2:$A$10000,
  _xlpm.VarMax, MAX_LOCAL!$B$2:$B$10000,
  _xlpm.RepsMax, MAX_LOCAL!$C$2:$C$10000,
  _xlpm.KgMax,  MAX_LOCAL!$D$2:$D$10000,
  _xlpm.Res, IF($A15="",
     _xlfn.MAXIFS(_xlpm.KgMax, _xlpm.ExoMax, $B15, _xlpm.RepsMax, $C15),
     _xlfn.MAXIFS(_xlpm.KgMax, _xlpm.ExoMax, $B15, _xlpm.RepsMax, $C15, _xlpm.VarMax, $A15)
  ),
  IF(_xlpm.Res=0,"",_xlpm.Res)
),
""))</f>
        <v/>
      </c>
      <c r="K15" s="41">
        <v>1</v>
      </c>
      <c r="L15" s="41">
        <v>0</v>
      </c>
      <c r="M15" s="41">
        <v>1</v>
      </c>
      <c r="N15" s="41">
        <v>0</v>
      </c>
      <c r="O15" s="228"/>
      <c r="P15" s="42"/>
      <c r="Q15" s="43">
        <f t="shared" si="4"/>
        <v>0</v>
      </c>
      <c r="R15" s="42"/>
      <c r="S15" s="44">
        <f t="shared" si="5"/>
        <v>0</v>
      </c>
      <c r="T15" s="42"/>
      <c r="U15" s="44">
        <f t="shared" si="6"/>
        <v>0</v>
      </c>
      <c r="V15" s="42"/>
      <c r="W15" s="44">
        <f t="shared" si="7"/>
        <v>0</v>
      </c>
      <c r="X15" s="225" t="str">
        <f t="shared" si="8"/>
        <v/>
      </c>
      <c r="Y15" s="226" t="str">
        <f t="shared" si="9"/>
        <v/>
      </c>
    </row>
    <row r="16" spans="1:29" ht="20.100000000000001" customHeight="1" x14ac:dyDescent="0.2">
      <c r="A16" s="61"/>
      <c r="B16" s="59"/>
      <c r="C16" s="23">
        <f t="shared" si="0"/>
        <v>0</v>
      </c>
      <c r="D16" s="24">
        <f t="shared" si="1"/>
        <v>0</v>
      </c>
      <c r="E16" s="24">
        <f t="shared" si="2"/>
        <v>0</v>
      </c>
      <c r="F16" s="25">
        <f t="shared" si="3"/>
        <v>0</v>
      </c>
      <c r="G16" s="227" t="str" cm="1">
        <f t="array" ref="G16">IF(OR($B16="",$C16=0,$D16=0),"",IF(AND($B16=$B17,$A16=$A17),"",IFERROR(
SUMPRODUCT(($B$7:$B$55=$B16)*($A$7:$A$55=$A16)*($C$7:$C$55)*($D$7:$D$55)),
"")))</f>
        <v/>
      </c>
      <c r="H16" s="222" t="str">
        <f>IF(OR($B16="",AND($B16=$B17,$A16=$A17)),"",_xlfn.LET(_xlpm.DateSeance,$C$1,_xlpm.Exo,$B16,_xlpm.Var,$A16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6" s="222" t="str" cm="1">
        <f t="array" ref="I16">IF(OR($B16="",AND($B16=$B17,$A16=$A17)),"",
_xlfn.LET(
  _xlpm.Exo,TRIM(SUBSTITUTE($B16,CHAR(160),"")),
  _xlpm.Var,TRIM(SUBSTITUTE($A16,CHAR(160),"")),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6" s="223" t="str">
        <f ca="1">IF($C16=0,"",IFERROR(
_xlfn.LET(
  _xlpm.ExoMax, MAX_LOCAL!$A$2:$A$10000,
  _xlpm.VarMax, MAX_LOCAL!$B$2:$B$10000,
  _xlpm.RepsMax, MAX_LOCAL!$C$2:$C$10000,
  _xlpm.KgMax,  MAX_LOCAL!$D$2:$D$10000,
  _xlpm.Res, IF($A16="",
     _xlfn.MAXIFS(_xlpm.KgMax, _xlpm.ExoMax, $B16, _xlpm.RepsMax, $C16),
     _xlfn.MAXIFS(_xlpm.KgMax, _xlpm.ExoMax, $B16, _xlpm.RepsMax, $C16, _xlpm.VarMax, $A16)
  ),
  IF(_xlpm.Res=0,"",_xlpm.Res)
),
""))</f>
        <v/>
      </c>
      <c r="K16" s="41">
        <v>1</v>
      </c>
      <c r="L16" s="41">
        <v>0</v>
      </c>
      <c r="M16" s="41">
        <v>1</v>
      </c>
      <c r="N16" s="41">
        <v>0</v>
      </c>
      <c r="O16" s="228"/>
      <c r="P16" s="42"/>
      <c r="Q16" s="43">
        <f t="shared" si="4"/>
        <v>0</v>
      </c>
      <c r="R16" s="42"/>
      <c r="S16" s="44">
        <f t="shared" si="5"/>
        <v>0</v>
      </c>
      <c r="T16" s="42"/>
      <c r="U16" s="44">
        <f t="shared" si="6"/>
        <v>0</v>
      </c>
      <c r="V16" s="42"/>
      <c r="W16" s="44">
        <f t="shared" si="7"/>
        <v>0</v>
      </c>
      <c r="X16" s="225" t="str">
        <f t="shared" si="8"/>
        <v/>
      </c>
      <c r="Y16" s="226" t="str">
        <f t="shared" si="9"/>
        <v/>
      </c>
    </row>
    <row r="17" spans="1:25" ht="20.100000000000001" customHeight="1" x14ac:dyDescent="0.2">
      <c r="A17" s="61"/>
      <c r="B17" s="59"/>
      <c r="C17" s="23">
        <f t="shared" si="0"/>
        <v>0</v>
      </c>
      <c r="D17" s="24">
        <f t="shared" si="1"/>
        <v>0</v>
      </c>
      <c r="E17" s="24">
        <f t="shared" si="2"/>
        <v>0</v>
      </c>
      <c r="F17" s="25">
        <f t="shared" si="3"/>
        <v>0</v>
      </c>
      <c r="G17" s="227" t="str" cm="1">
        <f t="array" ref="G17">IF(OR($B17="",$C17=0,$D17=0),"",IF(AND($B17=$B18,$A17=$A18),"",IFERROR(
SUMPRODUCT(($B$7:$B$55=$B17)*($A$7:$A$55=$A17)*($C$7:$C$55)*($D$7:$D$55)),
"")))</f>
        <v/>
      </c>
      <c r="H17" s="222" t="str">
        <f>IF(OR($B17="",AND($B17=$B18,$A17=$A18)),"",_xlfn.LET(_xlpm.DateSeance,$C$1,_xlpm.Exo,$B17,_xlpm.Var,$A17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7" s="222" t="str" cm="1">
        <f t="array" ref="I17">IF(OR($B17="",AND($B17=$B18,$A17=$A18)),"",
_xlfn.LET(
  _xlpm.Exo,TRIM(SUBSTITUTE($B17,CHAR(160),"")),
  _xlpm.Var,TRIM(SUBSTITUTE($A17,CHAR(160),"")),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7" s="223" t="str">
        <f ca="1">IF($C17=0,"",IFERROR(
_xlfn.LET(
  _xlpm.ExoMax, MAX_LOCAL!$A$2:$A$10000,
  _xlpm.VarMax, MAX_LOCAL!$B$2:$B$10000,
  _xlpm.RepsMax, MAX_LOCAL!$C$2:$C$10000,
  _xlpm.KgMax,  MAX_LOCAL!$D$2:$D$10000,
  _xlpm.Res, IF($A17="",
     _xlfn.MAXIFS(_xlpm.KgMax, _xlpm.ExoMax, $B17, _xlpm.RepsMax, $C17),
     _xlfn.MAXIFS(_xlpm.KgMax, _xlpm.ExoMax, $B17, _xlpm.RepsMax, $C17, _xlpm.VarMax, $A17)
  ),
  IF(_xlpm.Res=0,"",_xlpm.Res)
),
""))</f>
        <v/>
      </c>
      <c r="K17" s="41">
        <v>1</v>
      </c>
      <c r="L17" s="41">
        <v>0</v>
      </c>
      <c r="M17" s="41">
        <v>1</v>
      </c>
      <c r="N17" s="41">
        <v>0</v>
      </c>
      <c r="O17" s="228"/>
      <c r="P17" s="42"/>
      <c r="Q17" s="43">
        <f t="shared" si="4"/>
        <v>0</v>
      </c>
      <c r="R17" s="42"/>
      <c r="S17" s="44">
        <f t="shared" si="5"/>
        <v>0</v>
      </c>
      <c r="T17" s="42"/>
      <c r="U17" s="44">
        <f t="shared" si="6"/>
        <v>0</v>
      </c>
      <c r="V17" s="42"/>
      <c r="W17" s="44">
        <f t="shared" si="7"/>
        <v>0</v>
      </c>
      <c r="X17" s="225" t="str">
        <f t="shared" si="8"/>
        <v/>
      </c>
      <c r="Y17" s="226" t="str">
        <f t="shared" si="9"/>
        <v/>
      </c>
    </row>
    <row r="18" spans="1:25" ht="20.100000000000001" customHeight="1" x14ac:dyDescent="0.2">
      <c r="A18" s="61"/>
      <c r="B18" s="59"/>
      <c r="C18" s="23">
        <f t="shared" si="0"/>
        <v>0</v>
      </c>
      <c r="D18" s="24">
        <f t="shared" si="1"/>
        <v>0</v>
      </c>
      <c r="E18" s="24">
        <f t="shared" si="2"/>
        <v>0</v>
      </c>
      <c r="F18" s="25">
        <f t="shared" si="3"/>
        <v>0</v>
      </c>
      <c r="G18" s="227" t="str" cm="1">
        <f t="array" ref="G18">IF(OR($B18="",$C18=0,$D18=0),"",IF(AND($B18=$B19,$A18=$A19),"",IFERROR(
SUMPRODUCT(($B$7:$B$55=$B18)*($A$7:$A$55=$A18)*($C$7:$C$55)*($D$7:$D$55)),
"")))</f>
        <v/>
      </c>
      <c r="H18" s="222" t="str">
        <f>IF(OR($B18="",AND($B18=$B19,$A18=$A19)),"",_xlfn.LET(_xlpm.DateSeance,$C$1,_xlpm.Exo,$B18,_xlpm.Var,$A18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8" s="222" t="str" cm="1">
        <f t="array" ref="I18">IF(OR($B18="",AND($B18=$B19,$A18=$A19)),"",
_xlfn.LET(
  _xlpm.Exo,TRIM(SUBSTITUTE($B18,CHAR(160),"")),
  _xlpm.Var,TRIM(SUBSTITUTE($A18,CHAR(160),"")),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8" s="223" t="str">
        <f ca="1">IF($C18=0,"",IFERROR(
_xlfn.LET(
  _xlpm.ExoMax, MAX_LOCAL!$A$2:$A$10000,
  _xlpm.VarMax, MAX_LOCAL!$B$2:$B$10000,
  _xlpm.RepsMax, MAX_LOCAL!$C$2:$C$10000,
  _xlpm.KgMax,  MAX_LOCAL!$D$2:$D$10000,
  _xlpm.Res, IF($A18="",
     _xlfn.MAXIFS(_xlpm.KgMax, _xlpm.ExoMax, $B18, _xlpm.RepsMax, $C18),
     _xlfn.MAXIFS(_xlpm.KgMax, _xlpm.ExoMax, $B18, _xlpm.RepsMax, $C18, _xlpm.VarMax, $A18)
  ),
  IF(_xlpm.Res=0,"",_xlpm.Res)
),
""))</f>
        <v/>
      </c>
      <c r="K18" s="41">
        <v>1</v>
      </c>
      <c r="L18" s="41">
        <v>0</v>
      </c>
      <c r="M18" s="41">
        <v>1</v>
      </c>
      <c r="N18" s="41">
        <v>0</v>
      </c>
      <c r="O18" s="228"/>
      <c r="P18" s="42"/>
      <c r="Q18" s="43">
        <f t="shared" si="4"/>
        <v>0</v>
      </c>
      <c r="R18" s="42"/>
      <c r="S18" s="44">
        <f t="shared" si="5"/>
        <v>0</v>
      </c>
      <c r="T18" s="42"/>
      <c r="U18" s="44">
        <f t="shared" si="6"/>
        <v>0</v>
      </c>
      <c r="V18" s="42"/>
      <c r="W18" s="44">
        <f t="shared" si="7"/>
        <v>0</v>
      </c>
      <c r="X18" s="225" t="str">
        <f t="shared" si="8"/>
        <v/>
      </c>
      <c r="Y18" s="226" t="str">
        <f t="shared" si="9"/>
        <v/>
      </c>
    </row>
    <row r="19" spans="1:25" ht="20.100000000000001" customHeight="1" x14ac:dyDescent="0.2">
      <c r="A19" s="61"/>
      <c r="B19" s="59"/>
      <c r="C19" s="23">
        <f t="shared" si="0"/>
        <v>0</v>
      </c>
      <c r="D19" s="24">
        <f t="shared" si="1"/>
        <v>0</v>
      </c>
      <c r="E19" s="24">
        <f t="shared" si="2"/>
        <v>0</v>
      </c>
      <c r="F19" s="25">
        <f t="shared" si="3"/>
        <v>0</v>
      </c>
      <c r="G19" s="227" t="str" cm="1">
        <f t="array" ref="G19">IF(OR($B19="",$C19=0,$D19=0),"",IF(AND($B19=$B20,$A19=$A20),"",IFERROR(
SUMPRODUCT(($B$7:$B$55=$B19)*($A$7:$A$55=$A19)*($C$7:$C$55)*($D$7:$D$55)),
"")))</f>
        <v/>
      </c>
      <c r="H19" s="222" t="str">
        <f>IF(OR($B19="",AND($B19=$B20,$A19=$A20)),"",_xlfn.LET(_xlpm.DateSeance,$C$1,_xlpm.Exo,$B19,_xlpm.Var,$A19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9" s="222" t="str" cm="1">
        <f t="array" ref="I19">IF(OR($B19="",AND($B19=$B20,$A19=$A20)),"",
_xlfn.LET(
  _xlpm.Exo,TRIM(SUBSTITUTE($B19,CHAR(160),"")),
  _xlpm.Var,TRIM(SUBSTITUTE($A19,CHAR(160),"")),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9" s="223" t="str">
        <f ca="1">IF($C19=0,"",IFERROR(
_xlfn.LET(
  _xlpm.ExoMax, MAX_LOCAL!$A$2:$A$10000,
  _xlpm.VarMax, MAX_LOCAL!$B$2:$B$10000,
  _xlpm.RepsMax, MAX_LOCAL!$C$2:$C$10000,
  _xlpm.KgMax,  MAX_LOCAL!$D$2:$D$10000,
  _xlpm.Res, IF($A19="",
     _xlfn.MAXIFS(_xlpm.KgMax, _xlpm.ExoMax, $B19, _xlpm.RepsMax, $C19),
     _xlfn.MAXIFS(_xlpm.KgMax, _xlpm.ExoMax, $B19, _xlpm.RepsMax, $C19, _xlpm.VarMax, $A19)
  ),
  IF(_xlpm.Res=0,"",_xlpm.Res)
),
""))</f>
        <v/>
      </c>
      <c r="K19" s="41">
        <v>1</v>
      </c>
      <c r="L19" s="41">
        <v>0</v>
      </c>
      <c r="M19" s="41">
        <v>1</v>
      </c>
      <c r="N19" s="41">
        <v>0</v>
      </c>
      <c r="O19" s="228"/>
      <c r="P19" s="42"/>
      <c r="Q19" s="43">
        <f t="shared" si="4"/>
        <v>0</v>
      </c>
      <c r="R19" s="42"/>
      <c r="S19" s="44">
        <f t="shared" si="5"/>
        <v>0</v>
      </c>
      <c r="T19" s="42"/>
      <c r="U19" s="44">
        <f t="shared" si="6"/>
        <v>0</v>
      </c>
      <c r="V19" s="42"/>
      <c r="W19" s="44">
        <f t="shared" si="7"/>
        <v>0</v>
      </c>
      <c r="X19" s="225" t="str">
        <f t="shared" si="8"/>
        <v/>
      </c>
      <c r="Y19" s="226" t="str">
        <f t="shared" si="9"/>
        <v/>
      </c>
    </row>
    <row r="20" spans="1:25" ht="20.100000000000001" customHeight="1" x14ac:dyDescent="0.2">
      <c r="A20" s="61"/>
      <c r="B20" s="59"/>
      <c r="C20" s="23">
        <f t="shared" si="0"/>
        <v>0</v>
      </c>
      <c r="D20" s="24">
        <f t="shared" si="1"/>
        <v>0</v>
      </c>
      <c r="E20" s="24">
        <f t="shared" si="2"/>
        <v>0</v>
      </c>
      <c r="F20" s="25">
        <f t="shared" si="3"/>
        <v>0</v>
      </c>
      <c r="G20" s="227" t="str" cm="1">
        <f t="array" ref="G20">IF(OR($B20="",$C20=0,$D20=0),"",IF(AND($B20=$B21,$A20=$A21),"",IFERROR(
SUMPRODUCT(($B$7:$B$55=$B20)*($A$7:$A$55=$A20)*($C$7:$C$55)*($D$7:$D$55)),
"")))</f>
        <v/>
      </c>
      <c r="H20" s="222" t="str">
        <f>IF(OR($B20="",AND($B20=$B21,$A20=$A21)),"",_xlfn.LET(_xlpm.DateSeance,$C$1,_xlpm.Exo,$B20,_xlpm.Var,$A20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0" s="222" t="str" cm="1">
        <f t="array" ref="I20">IF(OR($B20="",AND($B20=$B21,$A20=$A21)),"",
_xlfn.LET(
  _xlpm.Exo,TRIM(SUBSTITUTE($B20,CHAR(160),"")),
  _xlpm.Var,TRIM(SUBSTITUTE($A20,CHAR(160),"")),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0" s="223" t="str">
        <f ca="1">IF($C20=0,"",IFERROR(
_xlfn.LET(
  _xlpm.ExoMax, MAX_LOCAL!$A$2:$A$10000,
  _xlpm.VarMax, MAX_LOCAL!$B$2:$B$10000,
  _xlpm.RepsMax, MAX_LOCAL!$C$2:$C$10000,
  _xlpm.KgMax,  MAX_LOCAL!$D$2:$D$10000,
  _xlpm.Res, IF($A20="",
     _xlfn.MAXIFS(_xlpm.KgMax, _xlpm.ExoMax, $B20, _xlpm.RepsMax, $C20),
     _xlfn.MAXIFS(_xlpm.KgMax, _xlpm.ExoMax, $B20, _xlpm.RepsMax, $C20, _xlpm.VarMax, $A20)
  ),
  IF(_xlpm.Res=0,"",_xlpm.Res)
),
""))</f>
        <v/>
      </c>
      <c r="K20" s="41">
        <v>1</v>
      </c>
      <c r="L20" s="41">
        <v>0</v>
      </c>
      <c r="M20" s="41">
        <v>1</v>
      </c>
      <c r="N20" s="41">
        <v>0</v>
      </c>
      <c r="O20" s="228"/>
      <c r="P20" s="42"/>
      <c r="Q20" s="43">
        <f t="shared" si="4"/>
        <v>0</v>
      </c>
      <c r="R20" s="42"/>
      <c r="S20" s="44">
        <f t="shared" si="5"/>
        <v>0</v>
      </c>
      <c r="T20" s="42"/>
      <c r="U20" s="44">
        <f t="shared" si="6"/>
        <v>0</v>
      </c>
      <c r="V20" s="42"/>
      <c r="W20" s="44">
        <f t="shared" si="7"/>
        <v>0</v>
      </c>
      <c r="X20" s="225" t="str">
        <f t="shared" si="8"/>
        <v/>
      </c>
      <c r="Y20" s="226" t="str">
        <f t="shared" si="9"/>
        <v/>
      </c>
    </row>
    <row r="21" spans="1:25" ht="20.100000000000001" customHeight="1" x14ac:dyDescent="0.2">
      <c r="A21" s="61"/>
      <c r="B21" s="59"/>
      <c r="C21" s="23">
        <f t="shared" si="0"/>
        <v>0</v>
      </c>
      <c r="D21" s="24">
        <f t="shared" si="1"/>
        <v>0</v>
      </c>
      <c r="E21" s="24">
        <f t="shared" si="2"/>
        <v>0</v>
      </c>
      <c r="F21" s="25">
        <f t="shared" si="3"/>
        <v>0</v>
      </c>
      <c r="G21" s="227" t="str" cm="1">
        <f t="array" ref="G21">IF(OR($B21="",$C21=0,$D21=0),"",IF(AND($B21=$B22,$A21=$A22),"",IFERROR(
SUMPRODUCT(($B$7:$B$55=$B21)*($A$7:$A$55=$A21)*($C$7:$C$55)*($D$7:$D$55)),
"")))</f>
        <v/>
      </c>
      <c r="H21" s="222" t="str">
        <f>IF(OR($B21="",AND($B21=$B22,$A21=$A22)),"",_xlfn.LET(_xlpm.DateSeance,$C$1,_xlpm.Exo,$B21,_xlpm.Var,$A21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1" s="222" t="str" cm="1">
        <f t="array" ref="I21">IF(OR($B21="",AND($B21=$B22,$A21=$A22)),"",
_xlfn.LET(
  _xlpm.Exo,TRIM(SUBSTITUTE($B21,CHAR(160),"")),
  _xlpm.Var,TRIM(SUBSTITUTE($A21,CHAR(160),"")),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1" s="223" t="str">
        <f ca="1">IF($C21=0,"",IFERROR(
_xlfn.LET(
  _xlpm.ExoMax, MAX_LOCAL!$A$2:$A$10000,
  _xlpm.VarMax, MAX_LOCAL!$B$2:$B$10000,
  _xlpm.RepsMax, MAX_LOCAL!$C$2:$C$10000,
  _xlpm.KgMax,  MAX_LOCAL!$D$2:$D$10000,
  _xlpm.Res, IF($A21="",
     _xlfn.MAXIFS(_xlpm.KgMax, _xlpm.ExoMax, $B21, _xlpm.RepsMax, $C21),
     _xlfn.MAXIFS(_xlpm.KgMax, _xlpm.ExoMax, $B21, _xlpm.RepsMax, $C21, _xlpm.VarMax, $A21)
  ),
  IF(_xlpm.Res=0,"",_xlpm.Res)
),
""))</f>
        <v/>
      </c>
      <c r="K21" s="41">
        <v>1</v>
      </c>
      <c r="L21" s="41">
        <v>0</v>
      </c>
      <c r="M21" s="41">
        <v>1</v>
      </c>
      <c r="N21" s="41">
        <v>0</v>
      </c>
      <c r="O21" s="228"/>
      <c r="P21" s="42"/>
      <c r="Q21" s="43">
        <f t="shared" si="4"/>
        <v>0</v>
      </c>
      <c r="R21" s="42"/>
      <c r="S21" s="44">
        <f t="shared" si="5"/>
        <v>0</v>
      </c>
      <c r="T21" s="42"/>
      <c r="U21" s="44">
        <f t="shared" si="6"/>
        <v>0</v>
      </c>
      <c r="V21" s="42"/>
      <c r="W21" s="44">
        <f t="shared" si="7"/>
        <v>0</v>
      </c>
      <c r="X21" s="225" t="str">
        <f t="shared" si="8"/>
        <v/>
      </c>
      <c r="Y21" s="226" t="str">
        <f t="shared" si="9"/>
        <v/>
      </c>
    </row>
    <row r="22" spans="1:25" ht="20.100000000000001" customHeight="1" x14ac:dyDescent="0.2">
      <c r="A22" s="61"/>
      <c r="B22" s="59"/>
      <c r="C22" s="23">
        <f t="shared" si="0"/>
        <v>0</v>
      </c>
      <c r="D22" s="24">
        <f t="shared" si="1"/>
        <v>0</v>
      </c>
      <c r="E22" s="24">
        <f t="shared" si="2"/>
        <v>0</v>
      </c>
      <c r="F22" s="25">
        <f t="shared" si="3"/>
        <v>0</v>
      </c>
      <c r="G22" s="227" t="str" cm="1">
        <f t="array" ref="G22">IF(OR($B22="",$C22=0,$D22=0),"",IF(AND($B22=$B23,$A22=$A23),"",IFERROR(
SUMPRODUCT(($B$7:$B$55=$B22)*($A$7:$A$55=$A22)*($C$7:$C$55)*($D$7:$D$55)),
"")))</f>
        <v/>
      </c>
      <c r="H22" s="222" t="str">
        <f>IF(OR($B22="",AND($B22=$B23,$A22=$A23)),"",_xlfn.LET(_xlpm.DateSeance,$C$1,_xlpm.Exo,$B22,_xlpm.Var,$A22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2" s="222" t="str" cm="1">
        <f t="array" ref="I22">IF(OR($B22="",AND($B22=$B23,$A22=$A23)),"",
_xlfn.LET(
  _xlpm.Exo,TRIM(SUBSTITUTE($B22,CHAR(160),"")),
  _xlpm.Var,TRIM(SUBSTITUTE($A22,CHAR(160),"")),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2" s="223" t="str">
        <f ca="1">IF($C22=0,"",IFERROR(
_xlfn.LET(
  _xlpm.ExoMax, MAX_LOCAL!$A$2:$A$10000,
  _xlpm.VarMax, MAX_LOCAL!$B$2:$B$10000,
  _xlpm.RepsMax, MAX_LOCAL!$C$2:$C$10000,
  _xlpm.KgMax,  MAX_LOCAL!$D$2:$D$10000,
  _xlpm.Res, IF($A22="",
     _xlfn.MAXIFS(_xlpm.KgMax, _xlpm.ExoMax, $B22, _xlpm.RepsMax, $C22),
     _xlfn.MAXIFS(_xlpm.KgMax, _xlpm.ExoMax, $B22, _xlpm.RepsMax, $C22, _xlpm.VarMax, $A22)
  ),
  IF(_xlpm.Res=0,"",_xlpm.Res)
),
""))</f>
        <v/>
      </c>
      <c r="K22" s="41">
        <v>1</v>
      </c>
      <c r="L22" s="41">
        <v>0</v>
      </c>
      <c r="M22" s="41">
        <v>1</v>
      </c>
      <c r="N22" s="41">
        <v>0</v>
      </c>
      <c r="O22" s="228"/>
      <c r="P22" s="42"/>
      <c r="Q22" s="43">
        <f t="shared" si="4"/>
        <v>0</v>
      </c>
      <c r="R22" s="42"/>
      <c r="S22" s="44">
        <f t="shared" si="5"/>
        <v>0</v>
      </c>
      <c r="T22" s="42"/>
      <c r="U22" s="44">
        <f t="shared" si="6"/>
        <v>0</v>
      </c>
      <c r="V22" s="42"/>
      <c r="W22" s="44">
        <f t="shared" si="7"/>
        <v>0</v>
      </c>
      <c r="X22" s="225" t="str">
        <f t="shared" si="8"/>
        <v/>
      </c>
      <c r="Y22" s="226" t="str">
        <f t="shared" si="9"/>
        <v/>
      </c>
    </row>
    <row r="23" spans="1:25" ht="20.100000000000001" customHeight="1" x14ac:dyDescent="0.2">
      <c r="A23" s="61"/>
      <c r="B23" s="59"/>
      <c r="C23" s="23">
        <f t="shared" si="0"/>
        <v>0</v>
      </c>
      <c r="D23" s="24">
        <f t="shared" si="1"/>
        <v>0</v>
      </c>
      <c r="E23" s="24">
        <f t="shared" si="2"/>
        <v>0</v>
      </c>
      <c r="F23" s="25">
        <f t="shared" si="3"/>
        <v>0</v>
      </c>
      <c r="G23" s="227" t="str" cm="1">
        <f t="array" ref="G23">IF(OR($B23="",$C23=0,$D23=0),"",IF(AND($B23=$B24,$A23=$A24),"",IFERROR(
SUMPRODUCT(($B$7:$B$55=$B23)*($A$7:$A$55=$A23)*($C$7:$C$55)*($D$7:$D$55)),
"")))</f>
        <v/>
      </c>
      <c r="H23" s="222" t="str">
        <f>IF(OR($B23="",AND($B23=$B24,$A23=$A24)),"",_xlfn.LET(_xlpm.DateSeance,$C$1,_xlpm.Exo,$B23,_xlpm.Var,$A23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3" s="222" t="str" cm="1">
        <f t="array" ref="I23">IF(OR($B23="",AND($B23=$B24,$A23=$A24)),"",
_xlfn.LET(
  _xlpm.Exo,TRIM(SUBSTITUTE($B23,CHAR(160),"")),
  _xlpm.Var,TRIM(SUBSTITUTE($A23,CHAR(160),"")),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3" s="223" t="str">
        <f ca="1">IF($C23=0,"",IFERROR(
_xlfn.LET(
  _xlpm.ExoMax, MAX_LOCAL!$A$2:$A$10000,
  _xlpm.VarMax, MAX_LOCAL!$B$2:$B$10000,
  _xlpm.RepsMax, MAX_LOCAL!$C$2:$C$10000,
  _xlpm.KgMax,  MAX_LOCAL!$D$2:$D$10000,
  _xlpm.Res, IF($A23="",
     _xlfn.MAXIFS(_xlpm.KgMax, _xlpm.ExoMax, $B23, _xlpm.RepsMax, $C23),
     _xlfn.MAXIFS(_xlpm.KgMax, _xlpm.ExoMax, $B23, _xlpm.RepsMax, $C23, _xlpm.VarMax, $A23)
  ),
  IF(_xlpm.Res=0,"",_xlpm.Res)
),
""))</f>
        <v/>
      </c>
      <c r="K23" s="41">
        <v>1</v>
      </c>
      <c r="L23" s="41">
        <v>0</v>
      </c>
      <c r="M23" s="41">
        <v>1</v>
      </c>
      <c r="N23" s="41">
        <v>0</v>
      </c>
      <c r="O23" s="228"/>
      <c r="P23" s="42"/>
      <c r="Q23" s="43">
        <f t="shared" si="4"/>
        <v>0</v>
      </c>
      <c r="R23" s="42"/>
      <c r="S23" s="44">
        <f t="shared" si="5"/>
        <v>0</v>
      </c>
      <c r="T23" s="42"/>
      <c r="U23" s="44">
        <f t="shared" si="6"/>
        <v>0</v>
      </c>
      <c r="V23" s="42"/>
      <c r="W23" s="44">
        <f t="shared" si="7"/>
        <v>0</v>
      </c>
      <c r="X23" s="225" t="str">
        <f t="shared" si="8"/>
        <v/>
      </c>
      <c r="Y23" s="226" t="str">
        <f t="shared" si="9"/>
        <v/>
      </c>
    </row>
    <row r="24" spans="1:25" ht="20.100000000000001" customHeight="1" x14ac:dyDescent="0.2">
      <c r="A24" s="61"/>
      <c r="B24" s="59"/>
      <c r="C24" s="23">
        <f t="shared" si="0"/>
        <v>0</v>
      </c>
      <c r="D24" s="24">
        <f t="shared" si="1"/>
        <v>0</v>
      </c>
      <c r="E24" s="24">
        <f t="shared" si="2"/>
        <v>0</v>
      </c>
      <c r="F24" s="25">
        <f t="shared" si="3"/>
        <v>0</v>
      </c>
      <c r="G24" s="227" t="str" cm="1">
        <f t="array" ref="G24">IF(OR($B24="",$C24=0,$D24=0),"",IF(AND($B24=$B25,$A24=$A25),"",IFERROR(
SUMPRODUCT(($B$7:$B$55=$B24)*($A$7:$A$55=$A24)*($C$7:$C$55)*($D$7:$D$55)),
"")))</f>
        <v/>
      </c>
      <c r="H24" s="222" t="str">
        <f>IF(OR($B24="",AND($B24=$B25,$A24=$A25)),"",_xlfn.LET(_xlpm.DateSeance,$C$1,_xlpm.Exo,$B24,_xlpm.Var,$A24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4" s="222" t="str" cm="1">
        <f t="array" ref="I24">IF(OR($B24="",AND($B24=$B25,$A24=$A25)),"",
_xlfn.LET(
  _xlpm.Exo,TRIM(SUBSTITUTE($B24,CHAR(160),"")),
  _xlpm.Var,TRIM(SUBSTITUTE($A24,CHAR(160),"")),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4" s="223" t="str">
        <f ca="1">IF($C24=0,"",IFERROR(
_xlfn.LET(
  _xlpm.ExoMax, MAX_LOCAL!$A$2:$A$10000,
  _xlpm.VarMax, MAX_LOCAL!$B$2:$B$10000,
  _xlpm.RepsMax, MAX_LOCAL!$C$2:$C$10000,
  _xlpm.KgMax,  MAX_LOCAL!$D$2:$D$10000,
  _xlpm.Res, IF($A24="",
     _xlfn.MAXIFS(_xlpm.KgMax, _xlpm.ExoMax, $B24, _xlpm.RepsMax, $C24),
     _xlfn.MAXIFS(_xlpm.KgMax, _xlpm.ExoMax, $B24, _xlpm.RepsMax, $C24, _xlpm.VarMax, $A24)
  ),
  IF(_xlpm.Res=0,"",_xlpm.Res)
),
""))</f>
        <v/>
      </c>
      <c r="K24" s="41">
        <v>1</v>
      </c>
      <c r="L24" s="41">
        <v>0</v>
      </c>
      <c r="M24" s="41">
        <v>1</v>
      </c>
      <c r="N24" s="41">
        <v>0</v>
      </c>
      <c r="O24" s="228"/>
      <c r="P24" s="42"/>
      <c r="Q24" s="43">
        <f t="shared" si="4"/>
        <v>0</v>
      </c>
      <c r="R24" s="42"/>
      <c r="S24" s="44">
        <f t="shared" si="5"/>
        <v>0</v>
      </c>
      <c r="T24" s="42"/>
      <c r="U24" s="44">
        <f t="shared" si="6"/>
        <v>0</v>
      </c>
      <c r="V24" s="42"/>
      <c r="W24" s="44">
        <f t="shared" si="7"/>
        <v>0</v>
      </c>
      <c r="X24" s="225" t="str">
        <f t="shared" si="8"/>
        <v/>
      </c>
      <c r="Y24" s="226" t="str">
        <f t="shared" si="9"/>
        <v/>
      </c>
    </row>
    <row r="25" spans="1:25" ht="20.100000000000001" customHeight="1" x14ac:dyDescent="0.2">
      <c r="A25" s="61"/>
      <c r="B25" s="59"/>
      <c r="C25" s="23">
        <f t="shared" si="0"/>
        <v>0</v>
      </c>
      <c r="D25" s="24">
        <f t="shared" si="1"/>
        <v>0</v>
      </c>
      <c r="E25" s="24">
        <f t="shared" si="2"/>
        <v>0</v>
      </c>
      <c r="F25" s="25">
        <f t="shared" si="3"/>
        <v>0</v>
      </c>
      <c r="G25" s="227" t="str" cm="1">
        <f t="array" ref="G25">IF(OR($B25="",$C25=0,$D25=0),"",IF(AND($B25=$B26,$A25=$A26),"",IFERROR(
SUMPRODUCT(($B$7:$B$55=$B25)*($A$7:$A$55=$A25)*($C$7:$C$55)*($D$7:$D$55)),
"")))</f>
        <v/>
      </c>
      <c r="H25" s="222" t="str">
        <f>IF(OR($B25="",AND($B25=$B26,$A25=$A26)),"",_xlfn.LET(_xlpm.DateSeance,$C$1,_xlpm.Exo,$B25,_xlpm.Var,$A25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5" s="222" t="str" cm="1">
        <f t="array" ref="I25">IF(OR($B25="",AND($B25=$B26,$A25=$A26)),"",
_xlfn.LET(
  _xlpm.Exo,TRIM(SUBSTITUTE($B25,CHAR(160),"")),
  _xlpm.Var,TRIM(SUBSTITUTE($A25,CHAR(160),"")),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5" s="223" t="str">
        <f ca="1">IF($C25=0,"",IFERROR(
_xlfn.LET(
  _xlpm.ExoMax, MAX_LOCAL!$A$2:$A$10000,
  _xlpm.VarMax, MAX_LOCAL!$B$2:$B$10000,
  _xlpm.RepsMax, MAX_LOCAL!$C$2:$C$10000,
  _xlpm.KgMax,  MAX_LOCAL!$D$2:$D$10000,
  _xlpm.Res, IF($A25="",
     _xlfn.MAXIFS(_xlpm.KgMax, _xlpm.ExoMax, $B25, _xlpm.RepsMax, $C25),
     _xlfn.MAXIFS(_xlpm.KgMax, _xlpm.ExoMax, $B25, _xlpm.RepsMax, $C25, _xlpm.VarMax, $A25)
  ),
  IF(_xlpm.Res=0,"",_xlpm.Res)
),
""))</f>
        <v/>
      </c>
      <c r="K25" s="41">
        <v>1</v>
      </c>
      <c r="L25" s="41">
        <v>0</v>
      </c>
      <c r="M25" s="41">
        <v>1</v>
      </c>
      <c r="N25" s="41">
        <v>0</v>
      </c>
      <c r="O25" s="228"/>
      <c r="P25" s="42"/>
      <c r="Q25" s="43">
        <f t="shared" si="4"/>
        <v>0</v>
      </c>
      <c r="R25" s="42"/>
      <c r="S25" s="44">
        <f t="shared" si="5"/>
        <v>0</v>
      </c>
      <c r="T25" s="42"/>
      <c r="U25" s="44">
        <f t="shared" si="6"/>
        <v>0</v>
      </c>
      <c r="V25" s="42"/>
      <c r="W25" s="44">
        <f t="shared" si="7"/>
        <v>0</v>
      </c>
      <c r="X25" s="225" t="str">
        <f t="shared" si="8"/>
        <v/>
      </c>
      <c r="Y25" s="226" t="str">
        <f t="shared" si="9"/>
        <v/>
      </c>
    </row>
    <row r="26" spans="1:25" ht="20.100000000000001" customHeight="1" x14ac:dyDescent="0.2">
      <c r="A26" s="61"/>
      <c r="B26" s="59"/>
      <c r="C26" s="23">
        <f t="shared" si="0"/>
        <v>0</v>
      </c>
      <c r="D26" s="24">
        <f t="shared" si="1"/>
        <v>0</v>
      </c>
      <c r="E26" s="24">
        <f t="shared" si="2"/>
        <v>0</v>
      </c>
      <c r="F26" s="25">
        <f t="shared" si="3"/>
        <v>0</v>
      </c>
      <c r="G26" s="227" t="str" cm="1">
        <f t="array" ref="G26">IF(OR($B26="",$C26=0,$D26=0),"",IF(AND($B26=$B27,$A26=$A27),"",IFERROR(
SUMPRODUCT(($B$7:$B$55=$B26)*($A$7:$A$55=$A26)*($C$7:$C$55)*($D$7:$D$55)),
"")))</f>
        <v/>
      </c>
      <c r="H26" s="222" t="str">
        <f>IF(OR($B26="",AND($B26=$B27,$A26=$A27)),"",_xlfn.LET(_xlpm.DateSeance,$C$1,_xlpm.Exo,$B26,_xlpm.Var,$A26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6" s="222" t="str" cm="1">
        <f t="array" ref="I26">IF(OR($B26="",AND($B26=$B27,$A26=$A27)),"",
_xlfn.LET(
  _xlpm.Exo,TRIM(SUBSTITUTE($B26,CHAR(160),"")),
  _xlpm.Var,TRIM(SUBSTITUTE($A26,CHAR(160),"")),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6" s="223" t="str">
        <f ca="1">IF($C26=0,"",IFERROR(
_xlfn.LET(
  _xlpm.ExoMax, MAX_LOCAL!$A$2:$A$10000,
  _xlpm.VarMax, MAX_LOCAL!$B$2:$B$10000,
  _xlpm.RepsMax, MAX_LOCAL!$C$2:$C$10000,
  _xlpm.KgMax,  MAX_LOCAL!$D$2:$D$10000,
  _xlpm.Res, IF($A26="",
     _xlfn.MAXIFS(_xlpm.KgMax, _xlpm.ExoMax, $B26, _xlpm.RepsMax, $C26),
     _xlfn.MAXIFS(_xlpm.KgMax, _xlpm.ExoMax, $B26, _xlpm.RepsMax, $C26, _xlpm.VarMax, $A26)
  ),
  IF(_xlpm.Res=0,"",_xlpm.Res)
),
""))</f>
        <v/>
      </c>
      <c r="K26" s="41">
        <v>1</v>
      </c>
      <c r="L26" s="41">
        <v>0</v>
      </c>
      <c r="M26" s="41">
        <v>1</v>
      </c>
      <c r="N26" s="41">
        <v>0</v>
      </c>
      <c r="O26" s="228"/>
      <c r="P26" s="42"/>
      <c r="Q26" s="43">
        <f t="shared" si="4"/>
        <v>0</v>
      </c>
      <c r="R26" s="42"/>
      <c r="S26" s="44">
        <f t="shared" si="5"/>
        <v>0</v>
      </c>
      <c r="T26" s="42"/>
      <c r="U26" s="44">
        <f t="shared" si="6"/>
        <v>0</v>
      </c>
      <c r="V26" s="42"/>
      <c r="W26" s="44">
        <f t="shared" si="7"/>
        <v>0</v>
      </c>
      <c r="X26" s="225" t="str">
        <f t="shared" si="8"/>
        <v/>
      </c>
      <c r="Y26" s="226" t="str">
        <f t="shared" si="9"/>
        <v/>
      </c>
    </row>
    <row r="27" spans="1:25" ht="20.100000000000001" customHeight="1" x14ac:dyDescent="0.2">
      <c r="A27" s="61"/>
      <c r="B27" s="59"/>
      <c r="C27" s="23">
        <f t="shared" si="0"/>
        <v>0</v>
      </c>
      <c r="D27" s="24">
        <f t="shared" si="1"/>
        <v>0</v>
      </c>
      <c r="E27" s="24">
        <f t="shared" si="2"/>
        <v>0</v>
      </c>
      <c r="F27" s="25">
        <f t="shared" si="3"/>
        <v>0</v>
      </c>
      <c r="G27" s="227" t="str" cm="1">
        <f t="array" ref="G27">IF(OR($B27="",$C27=0,$D27=0),"",IF(AND($B27=$B28,$A27=$A28),"",IFERROR(
SUMPRODUCT(($B$7:$B$55=$B27)*($A$7:$A$55=$A27)*($C$7:$C$55)*($D$7:$D$55)),
"")))</f>
        <v/>
      </c>
      <c r="H27" s="222" t="str">
        <f>IF(OR($B27="",AND($B27=$B28,$A27=$A28)),"",_xlfn.LET(_xlpm.DateSeance,$C$1,_xlpm.Exo,$B27,_xlpm.Var,$A27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7" s="222" t="str" cm="1">
        <f t="array" ref="I27">IF(OR($B27="",AND($B27=$B28,$A27=$A28)),"",
_xlfn.LET(
  _xlpm.Exo,TRIM(SUBSTITUTE($B27,CHAR(160),"")),
  _xlpm.Var,TRIM(SUBSTITUTE($A27,CHAR(160),"")),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7" s="223" t="str">
        <f ca="1">IF($C27=0,"",IFERROR(
_xlfn.LET(
  _xlpm.ExoMax, MAX_LOCAL!$A$2:$A$10000,
  _xlpm.VarMax, MAX_LOCAL!$B$2:$B$10000,
  _xlpm.RepsMax, MAX_LOCAL!$C$2:$C$10000,
  _xlpm.KgMax,  MAX_LOCAL!$D$2:$D$10000,
  _xlpm.Res, IF($A27="",
     _xlfn.MAXIFS(_xlpm.KgMax, _xlpm.ExoMax, $B27, _xlpm.RepsMax, $C27),
     _xlfn.MAXIFS(_xlpm.KgMax, _xlpm.ExoMax, $B27, _xlpm.RepsMax, $C27, _xlpm.VarMax, $A27)
  ),
  IF(_xlpm.Res=0,"",_xlpm.Res)
),
""))</f>
        <v/>
      </c>
      <c r="K27" s="41">
        <v>1</v>
      </c>
      <c r="L27" s="41">
        <v>0</v>
      </c>
      <c r="M27" s="41">
        <v>1</v>
      </c>
      <c r="N27" s="41">
        <v>0</v>
      </c>
      <c r="O27" s="228"/>
      <c r="P27" s="42"/>
      <c r="Q27" s="43">
        <f t="shared" si="4"/>
        <v>0</v>
      </c>
      <c r="R27" s="42"/>
      <c r="S27" s="44">
        <f t="shared" si="5"/>
        <v>0</v>
      </c>
      <c r="T27" s="42"/>
      <c r="U27" s="44">
        <f t="shared" si="6"/>
        <v>0</v>
      </c>
      <c r="V27" s="42"/>
      <c r="W27" s="44">
        <f t="shared" si="7"/>
        <v>0</v>
      </c>
      <c r="X27" s="225" t="str">
        <f t="shared" si="8"/>
        <v/>
      </c>
      <c r="Y27" s="226" t="str">
        <f t="shared" si="9"/>
        <v/>
      </c>
    </row>
    <row r="28" spans="1:25" ht="20.100000000000001" customHeight="1" x14ac:dyDescent="0.2">
      <c r="A28" s="61"/>
      <c r="B28" s="59"/>
      <c r="C28" s="23">
        <f t="shared" si="0"/>
        <v>0</v>
      </c>
      <c r="D28" s="24">
        <f t="shared" si="1"/>
        <v>0</v>
      </c>
      <c r="E28" s="24">
        <f t="shared" si="2"/>
        <v>0</v>
      </c>
      <c r="F28" s="25">
        <f t="shared" si="3"/>
        <v>0</v>
      </c>
      <c r="G28" s="227" t="str" cm="1">
        <f t="array" ref="G28">IF(OR($B28="",$C28=0,$D28=0),"",IF(AND($B28=$B29,$A28=$A29),"",IFERROR(
SUMPRODUCT(($B$7:$B$55=$B28)*($A$7:$A$55=$A28)*($C$7:$C$55)*($D$7:$D$55)),
"")))</f>
        <v/>
      </c>
      <c r="H28" s="222" t="str">
        <f>IF(OR($B28="",AND($B28=$B29,$A28=$A29)),"",_xlfn.LET(_xlpm.DateSeance,$C$1,_xlpm.Exo,$B28,_xlpm.Var,$A28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8" s="222" t="str" cm="1">
        <f t="array" ref="I28">IF(OR($B28="",AND($B28=$B29,$A28=$A29)),"",
_xlfn.LET(
  _xlpm.Exo,TRIM(SUBSTITUTE($B28,CHAR(160),"")),
  _xlpm.Var,TRIM(SUBSTITUTE($A28,CHAR(160),"")),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8" s="223" t="str">
        <f ca="1">IF($C28=0,"",IFERROR(
_xlfn.LET(
  _xlpm.ExoMax, MAX_LOCAL!$A$2:$A$10000,
  _xlpm.VarMax, MAX_LOCAL!$B$2:$B$10000,
  _xlpm.RepsMax, MAX_LOCAL!$C$2:$C$10000,
  _xlpm.KgMax,  MAX_LOCAL!$D$2:$D$10000,
  _xlpm.Res, IF($A28="",
     _xlfn.MAXIFS(_xlpm.KgMax, _xlpm.ExoMax, $B28, _xlpm.RepsMax, $C28),
     _xlfn.MAXIFS(_xlpm.KgMax, _xlpm.ExoMax, $B28, _xlpm.RepsMax, $C28, _xlpm.VarMax, $A28)
  ),
  IF(_xlpm.Res=0,"",_xlpm.Res)
),
""))</f>
        <v/>
      </c>
      <c r="K28" s="41">
        <v>1</v>
      </c>
      <c r="L28" s="41">
        <v>0</v>
      </c>
      <c r="M28" s="41">
        <v>1</v>
      </c>
      <c r="N28" s="41">
        <v>0</v>
      </c>
      <c r="O28" s="228"/>
      <c r="P28" s="42"/>
      <c r="Q28" s="43">
        <f t="shared" si="4"/>
        <v>0</v>
      </c>
      <c r="R28" s="42"/>
      <c r="S28" s="44">
        <f t="shared" si="5"/>
        <v>0</v>
      </c>
      <c r="T28" s="42"/>
      <c r="U28" s="44">
        <f t="shared" si="6"/>
        <v>0</v>
      </c>
      <c r="V28" s="42"/>
      <c r="W28" s="44">
        <f t="shared" si="7"/>
        <v>0</v>
      </c>
      <c r="X28" s="225" t="str">
        <f t="shared" si="8"/>
        <v/>
      </c>
      <c r="Y28" s="226" t="str">
        <f t="shared" si="9"/>
        <v/>
      </c>
    </row>
    <row r="29" spans="1:25" ht="20.100000000000001" customHeight="1" x14ac:dyDescent="0.2">
      <c r="A29" s="61"/>
      <c r="B29" s="59"/>
      <c r="C29" s="23">
        <f t="shared" si="0"/>
        <v>0</v>
      </c>
      <c r="D29" s="24">
        <f t="shared" si="1"/>
        <v>0</v>
      </c>
      <c r="E29" s="24">
        <f t="shared" si="2"/>
        <v>0</v>
      </c>
      <c r="F29" s="25">
        <f t="shared" si="3"/>
        <v>0</v>
      </c>
      <c r="G29" s="227" t="str" cm="1">
        <f t="array" ref="G29">IF(OR($B29="",$C29=0,$D29=0),"",IF(AND($B29=$B30,$A29=$A30),"",IFERROR(
SUMPRODUCT(($B$7:$B$55=$B29)*($A$7:$A$55=$A29)*($C$7:$C$55)*($D$7:$D$55)),
"")))</f>
        <v/>
      </c>
      <c r="H29" s="222" t="str">
        <f>IF(OR($B29="",AND($B29=$B30,$A29=$A30)),"",_xlfn.LET(_xlpm.DateSeance,$C$1,_xlpm.Exo,$B29,_xlpm.Var,$A29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9" s="222" t="str" cm="1">
        <f t="array" ref="I29">IF(OR($B29="",AND($B29=$B30,$A29=$A30)),"",
_xlfn.LET(
  _xlpm.Exo,TRIM(SUBSTITUTE($B29,CHAR(160),"")),
  _xlpm.Var,TRIM(SUBSTITUTE($A29,CHAR(160),"")),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9" s="223" t="str">
        <f ca="1">IF($C29=0,"",IFERROR(
_xlfn.LET(
  _xlpm.ExoMax, MAX_LOCAL!$A$2:$A$10000,
  _xlpm.VarMax, MAX_LOCAL!$B$2:$B$10000,
  _xlpm.RepsMax, MAX_LOCAL!$C$2:$C$10000,
  _xlpm.KgMax,  MAX_LOCAL!$D$2:$D$10000,
  _xlpm.Res, IF($A29="",
     _xlfn.MAXIFS(_xlpm.KgMax, _xlpm.ExoMax, $B29, _xlpm.RepsMax, $C29),
     _xlfn.MAXIFS(_xlpm.KgMax, _xlpm.ExoMax, $B29, _xlpm.RepsMax, $C29, _xlpm.VarMax, $A29)
  ),
  IF(_xlpm.Res=0,"",_xlpm.Res)
),
""))</f>
        <v/>
      </c>
      <c r="K29" s="41">
        <v>1</v>
      </c>
      <c r="L29" s="41">
        <v>0</v>
      </c>
      <c r="M29" s="41">
        <v>1</v>
      </c>
      <c r="N29" s="41">
        <v>0</v>
      </c>
      <c r="O29" s="228"/>
      <c r="P29" s="42"/>
      <c r="Q29" s="43">
        <f t="shared" si="4"/>
        <v>0</v>
      </c>
      <c r="R29" s="42"/>
      <c r="S29" s="44">
        <f t="shared" si="5"/>
        <v>0</v>
      </c>
      <c r="T29" s="42"/>
      <c r="U29" s="44">
        <f t="shared" si="6"/>
        <v>0</v>
      </c>
      <c r="V29" s="42"/>
      <c r="W29" s="44">
        <f t="shared" si="7"/>
        <v>0</v>
      </c>
      <c r="X29" s="225" t="str">
        <f t="shared" si="8"/>
        <v/>
      </c>
      <c r="Y29" s="226" t="str">
        <f t="shared" si="9"/>
        <v/>
      </c>
    </row>
    <row r="30" spans="1:25" ht="20.100000000000001" customHeight="1" x14ac:dyDescent="0.2">
      <c r="A30" s="61"/>
      <c r="B30" s="59"/>
      <c r="C30" s="23">
        <f t="shared" si="0"/>
        <v>0</v>
      </c>
      <c r="D30" s="24">
        <f t="shared" si="1"/>
        <v>0</v>
      </c>
      <c r="E30" s="24">
        <f t="shared" si="2"/>
        <v>0</v>
      </c>
      <c r="F30" s="25">
        <f t="shared" si="3"/>
        <v>0</v>
      </c>
      <c r="G30" s="227" t="str" cm="1">
        <f t="array" ref="G30">IF(OR($B30="",$C30=0,$D30=0),"",IF(AND($B30=$B31,$A30=$A31),"",IFERROR(
SUMPRODUCT(($B$7:$B$55=$B30)*($A$7:$A$55=$A30)*($C$7:$C$55)*($D$7:$D$55)),
"")))</f>
        <v/>
      </c>
      <c r="H30" s="222" t="str">
        <f>IF(OR($B30="",AND($B30=$B31,$A30=$A31)),"",_xlfn.LET(_xlpm.DateSeance,$C$1,_xlpm.Exo,$B30,_xlpm.Var,$A30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0" s="222" t="str" cm="1">
        <f t="array" ref="I30">IF(OR($B30="",AND($B30=$B31,$A30=$A31)),"",
_xlfn.LET(
  _xlpm.Exo,TRIM(SUBSTITUTE($B30,CHAR(160),"")),
  _xlpm.Var,TRIM(SUBSTITUTE($A30,CHAR(160),"")),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0" s="223" t="str">
        <f ca="1">IF($C30=0,"",IFERROR(
_xlfn.LET(
  _xlpm.ExoMax, MAX_LOCAL!$A$2:$A$10000,
  _xlpm.VarMax, MAX_LOCAL!$B$2:$B$10000,
  _xlpm.RepsMax, MAX_LOCAL!$C$2:$C$10000,
  _xlpm.KgMax,  MAX_LOCAL!$D$2:$D$10000,
  _xlpm.Res, IF($A30="",
     _xlfn.MAXIFS(_xlpm.KgMax, _xlpm.ExoMax, $B30, _xlpm.RepsMax, $C30),
     _xlfn.MAXIFS(_xlpm.KgMax, _xlpm.ExoMax, $B30, _xlpm.RepsMax, $C30, _xlpm.VarMax, $A30)
  ),
  IF(_xlpm.Res=0,"",_xlpm.Res)
),
""))</f>
        <v/>
      </c>
      <c r="K30" s="41">
        <v>1</v>
      </c>
      <c r="L30" s="41">
        <v>0</v>
      </c>
      <c r="M30" s="41">
        <v>1</v>
      </c>
      <c r="N30" s="41">
        <v>0</v>
      </c>
      <c r="O30" s="228"/>
      <c r="P30" s="42"/>
      <c r="Q30" s="43">
        <f t="shared" si="4"/>
        <v>0</v>
      </c>
      <c r="R30" s="42"/>
      <c r="S30" s="44">
        <f t="shared" si="5"/>
        <v>0</v>
      </c>
      <c r="T30" s="42"/>
      <c r="U30" s="44">
        <f t="shared" si="6"/>
        <v>0</v>
      </c>
      <c r="V30" s="42"/>
      <c r="W30" s="44">
        <f t="shared" si="7"/>
        <v>0</v>
      </c>
      <c r="X30" s="225" t="str">
        <f t="shared" si="8"/>
        <v/>
      </c>
      <c r="Y30" s="226" t="str">
        <f t="shared" si="9"/>
        <v/>
      </c>
    </row>
    <row r="31" spans="1:25" ht="20.100000000000001" customHeight="1" x14ac:dyDescent="0.2">
      <c r="A31" s="61"/>
      <c r="B31" s="59"/>
      <c r="C31" s="23">
        <f t="shared" si="0"/>
        <v>0</v>
      </c>
      <c r="D31" s="24">
        <f t="shared" si="1"/>
        <v>0</v>
      </c>
      <c r="E31" s="24">
        <f t="shared" si="2"/>
        <v>0</v>
      </c>
      <c r="F31" s="25">
        <f t="shared" si="3"/>
        <v>0</v>
      </c>
      <c r="G31" s="227" t="str" cm="1">
        <f t="array" ref="G31">IF(OR($B31="",$C31=0,$D31=0),"",IF(AND($B31=$B32,$A31=$A32),"",IFERROR(
SUMPRODUCT(($B$7:$B$55=$B31)*($A$7:$A$55=$A31)*($C$7:$C$55)*($D$7:$D$55)),
"")))</f>
        <v/>
      </c>
      <c r="H31" s="222" t="str">
        <f>IF(OR($B31="",AND($B31=$B32,$A31=$A32)),"",_xlfn.LET(_xlpm.DateSeance,$C$1,_xlpm.Exo,$B31,_xlpm.Var,$A31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1" s="222" t="str" cm="1">
        <f t="array" ref="I31">IF(OR($B31="",AND($B31=$B32,$A31=$A32)),"",
_xlfn.LET(
  _xlpm.Exo,TRIM(SUBSTITUTE($B31,CHAR(160),"")),
  _xlpm.Var,TRIM(SUBSTITUTE($A31,CHAR(160),"")),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1" s="223" t="str">
        <f ca="1">IF($C31=0,"",IFERROR(
_xlfn.LET(
  _xlpm.ExoMax, MAX_LOCAL!$A$2:$A$10000,
  _xlpm.VarMax, MAX_LOCAL!$B$2:$B$10000,
  _xlpm.RepsMax, MAX_LOCAL!$C$2:$C$10000,
  _xlpm.KgMax,  MAX_LOCAL!$D$2:$D$10000,
  _xlpm.Res, IF($A31="",
     _xlfn.MAXIFS(_xlpm.KgMax, _xlpm.ExoMax, $B31, _xlpm.RepsMax, $C31),
     _xlfn.MAXIFS(_xlpm.KgMax, _xlpm.ExoMax, $B31, _xlpm.RepsMax, $C31, _xlpm.VarMax, $A31)
  ),
  IF(_xlpm.Res=0,"",_xlpm.Res)
),
""))</f>
        <v/>
      </c>
      <c r="K31" s="41">
        <v>1</v>
      </c>
      <c r="L31" s="41">
        <v>0</v>
      </c>
      <c r="M31" s="41">
        <v>1</v>
      </c>
      <c r="N31" s="41">
        <v>0</v>
      </c>
      <c r="O31" s="228"/>
      <c r="P31" s="42"/>
      <c r="Q31" s="43">
        <f t="shared" si="4"/>
        <v>0</v>
      </c>
      <c r="R31" s="42"/>
      <c r="S31" s="44">
        <f t="shared" si="5"/>
        <v>0</v>
      </c>
      <c r="T31" s="42"/>
      <c r="U31" s="44">
        <f t="shared" si="6"/>
        <v>0</v>
      </c>
      <c r="V31" s="42"/>
      <c r="W31" s="44">
        <f t="shared" si="7"/>
        <v>0</v>
      </c>
      <c r="X31" s="225" t="str">
        <f t="shared" si="8"/>
        <v/>
      </c>
      <c r="Y31" s="226" t="str">
        <f t="shared" si="9"/>
        <v/>
      </c>
    </row>
    <row r="32" spans="1:25" ht="20.100000000000001" customHeight="1" x14ac:dyDescent="0.2">
      <c r="A32" s="61"/>
      <c r="B32" s="59"/>
      <c r="C32" s="23">
        <f t="shared" si="0"/>
        <v>0</v>
      </c>
      <c r="D32" s="24">
        <f t="shared" si="1"/>
        <v>0</v>
      </c>
      <c r="E32" s="24">
        <f t="shared" si="2"/>
        <v>0</v>
      </c>
      <c r="F32" s="25">
        <f t="shared" si="3"/>
        <v>0</v>
      </c>
      <c r="G32" s="227" t="str" cm="1">
        <f t="array" ref="G32">IF(OR($B32="",$C32=0,$D32=0),"",IF(AND($B32=$B33,$A32=$A33),"",IFERROR(
SUMPRODUCT(($B$7:$B$55=$B32)*($A$7:$A$55=$A32)*($C$7:$C$55)*($D$7:$D$55)),
"")))</f>
        <v/>
      </c>
      <c r="H32" s="222" t="str">
        <f>IF(OR($B32="",AND($B32=$B33,$A32=$A33)),"",_xlfn.LET(_xlpm.DateSeance,$C$1,_xlpm.Exo,$B32,_xlpm.Var,$A32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2" s="222" t="str" cm="1">
        <f t="array" ref="I32">IF(OR($B32="",AND($B32=$B33,$A32=$A33)),"",
_xlfn.LET(
  _xlpm.Exo,TRIM(SUBSTITUTE($B32,CHAR(160),"")),
  _xlpm.Var,TRIM(SUBSTITUTE($A32,CHAR(160),"")),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2" s="223" t="str">
        <f ca="1">IF($C32=0,"",IFERROR(
_xlfn.LET(
  _xlpm.ExoMax, MAX_LOCAL!$A$2:$A$10000,
  _xlpm.VarMax, MAX_LOCAL!$B$2:$B$10000,
  _xlpm.RepsMax, MAX_LOCAL!$C$2:$C$10000,
  _xlpm.KgMax,  MAX_LOCAL!$D$2:$D$10000,
  _xlpm.Res, IF($A32="",
     _xlfn.MAXIFS(_xlpm.KgMax, _xlpm.ExoMax, $B32, _xlpm.RepsMax, $C32),
     _xlfn.MAXIFS(_xlpm.KgMax, _xlpm.ExoMax, $B32, _xlpm.RepsMax, $C32, _xlpm.VarMax, $A32)
  ),
  IF(_xlpm.Res=0,"",_xlpm.Res)
),
""))</f>
        <v/>
      </c>
      <c r="K32" s="41">
        <v>1</v>
      </c>
      <c r="L32" s="41">
        <v>0</v>
      </c>
      <c r="M32" s="41">
        <v>1</v>
      </c>
      <c r="N32" s="41">
        <v>0</v>
      </c>
      <c r="O32" s="228"/>
      <c r="P32" s="42"/>
      <c r="Q32" s="43">
        <f t="shared" si="4"/>
        <v>0</v>
      </c>
      <c r="R32" s="42"/>
      <c r="S32" s="44">
        <f t="shared" si="5"/>
        <v>0</v>
      </c>
      <c r="T32" s="42"/>
      <c r="U32" s="44">
        <f t="shared" si="6"/>
        <v>0</v>
      </c>
      <c r="V32" s="42"/>
      <c r="W32" s="44">
        <f t="shared" si="7"/>
        <v>0</v>
      </c>
      <c r="X32" s="225" t="str">
        <f t="shared" si="8"/>
        <v/>
      </c>
      <c r="Y32" s="226" t="str">
        <f t="shared" si="9"/>
        <v/>
      </c>
    </row>
    <row r="33" spans="1:25" ht="20.100000000000001" customHeight="1" x14ac:dyDescent="0.2">
      <c r="A33" s="61"/>
      <c r="B33" s="59"/>
      <c r="C33" s="23">
        <f t="shared" si="0"/>
        <v>0</v>
      </c>
      <c r="D33" s="24">
        <f t="shared" si="1"/>
        <v>0</v>
      </c>
      <c r="E33" s="24">
        <f t="shared" si="2"/>
        <v>0</v>
      </c>
      <c r="F33" s="25">
        <f t="shared" si="3"/>
        <v>0</v>
      </c>
      <c r="G33" s="227" t="str" cm="1">
        <f t="array" ref="G33">IF(OR($B33="",$C33=0,$D33=0),"",IF(AND($B33=$B34,$A33=$A34),"",IFERROR(
SUMPRODUCT(($B$7:$B$55=$B33)*($A$7:$A$55=$A33)*($C$7:$C$55)*($D$7:$D$55)),
"")))</f>
        <v/>
      </c>
      <c r="H33" s="222" t="str">
        <f>IF(OR($B33="",AND($B33=$B34,$A33=$A34)),"",_xlfn.LET(_xlpm.DateSeance,$C$1,_xlpm.Exo,$B33,_xlpm.Var,$A33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3" s="222" t="str" cm="1">
        <f t="array" ref="I33">IF(OR($B33="",AND($B33=$B34,$A33=$A34)),"",
_xlfn.LET(
  _xlpm.Exo,TRIM(SUBSTITUTE($B33,CHAR(160),"")),
  _xlpm.Var,TRIM(SUBSTITUTE($A33,CHAR(160),"")),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3" s="223" t="str">
        <f ca="1">IF($C33=0,"",IFERROR(
_xlfn.LET(
  _xlpm.ExoMax, MAX_LOCAL!$A$2:$A$10000,
  _xlpm.VarMax, MAX_LOCAL!$B$2:$B$10000,
  _xlpm.RepsMax, MAX_LOCAL!$C$2:$C$10000,
  _xlpm.KgMax,  MAX_LOCAL!$D$2:$D$10000,
  _xlpm.Res, IF($A33="",
     _xlfn.MAXIFS(_xlpm.KgMax, _xlpm.ExoMax, $B33, _xlpm.RepsMax, $C33),
     _xlfn.MAXIFS(_xlpm.KgMax, _xlpm.ExoMax, $B33, _xlpm.RepsMax, $C33, _xlpm.VarMax, $A33)
  ),
  IF(_xlpm.Res=0,"",_xlpm.Res)
),
""))</f>
        <v/>
      </c>
      <c r="K33" s="41">
        <v>1</v>
      </c>
      <c r="L33" s="41">
        <v>0</v>
      </c>
      <c r="M33" s="41">
        <v>1</v>
      </c>
      <c r="N33" s="41">
        <v>0</v>
      </c>
      <c r="O33" s="228"/>
      <c r="P33" s="42"/>
      <c r="Q33" s="43">
        <f t="shared" si="4"/>
        <v>0</v>
      </c>
      <c r="R33" s="42"/>
      <c r="S33" s="44">
        <f t="shared" si="5"/>
        <v>0</v>
      </c>
      <c r="T33" s="42"/>
      <c r="U33" s="44">
        <f t="shared" si="6"/>
        <v>0</v>
      </c>
      <c r="V33" s="42"/>
      <c r="W33" s="44">
        <f t="shared" si="7"/>
        <v>0</v>
      </c>
      <c r="X33" s="225" t="str">
        <f t="shared" si="8"/>
        <v/>
      </c>
      <c r="Y33" s="226" t="str">
        <f t="shared" si="9"/>
        <v/>
      </c>
    </row>
    <row r="34" spans="1:25" ht="20.100000000000001" customHeight="1" x14ac:dyDescent="0.2">
      <c r="A34" s="61"/>
      <c r="B34" s="59"/>
      <c r="C34" s="23">
        <f t="shared" si="0"/>
        <v>0</v>
      </c>
      <c r="D34" s="24">
        <f t="shared" si="1"/>
        <v>0</v>
      </c>
      <c r="E34" s="24">
        <f t="shared" si="2"/>
        <v>0</v>
      </c>
      <c r="F34" s="25">
        <f t="shared" si="3"/>
        <v>0</v>
      </c>
      <c r="G34" s="227" t="str" cm="1">
        <f t="array" ref="G34">IF(OR($B34="",$C34=0,$D34=0),"",IF(AND($B34=$B35,$A34=$A35),"",IFERROR(
SUMPRODUCT(($B$7:$B$55=$B34)*($A$7:$A$55=$A34)*($C$7:$C$55)*($D$7:$D$55)),
"")))</f>
        <v/>
      </c>
      <c r="H34" s="222" t="str">
        <f>IF(OR($B34="",AND($B34=$B35,$A34=$A35)),"",_xlfn.LET(_xlpm.DateSeance,$C$1,_xlpm.Exo,$B34,_xlpm.Var,$A34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4" s="222" t="str" cm="1">
        <f t="array" ref="I34">IF(OR($B34="",AND($B34=$B35,$A34=$A35)),"",
_xlfn.LET(
  _xlpm.Exo,TRIM(SUBSTITUTE($B34,CHAR(160),"")),
  _xlpm.Var,TRIM(SUBSTITUTE($A34,CHAR(160),"")),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4" s="223" t="str">
        <f ca="1">IF($C34=0,"",IFERROR(
_xlfn.LET(
  _xlpm.ExoMax, MAX_LOCAL!$A$2:$A$10000,
  _xlpm.VarMax, MAX_LOCAL!$B$2:$B$10000,
  _xlpm.RepsMax, MAX_LOCAL!$C$2:$C$10000,
  _xlpm.KgMax,  MAX_LOCAL!$D$2:$D$10000,
  _xlpm.Res, IF($A34="",
     _xlfn.MAXIFS(_xlpm.KgMax, _xlpm.ExoMax, $B34, _xlpm.RepsMax, $C34),
     _xlfn.MAXIFS(_xlpm.KgMax, _xlpm.ExoMax, $B34, _xlpm.RepsMax, $C34, _xlpm.VarMax, $A34)
  ),
  IF(_xlpm.Res=0,"",_xlpm.Res)
),
""))</f>
        <v/>
      </c>
      <c r="K34" s="41">
        <v>1</v>
      </c>
      <c r="L34" s="41">
        <v>0</v>
      </c>
      <c r="M34" s="41">
        <v>1</v>
      </c>
      <c r="N34" s="41">
        <v>0</v>
      </c>
      <c r="O34" s="228"/>
      <c r="P34" s="42"/>
      <c r="Q34" s="43">
        <f t="shared" si="4"/>
        <v>0</v>
      </c>
      <c r="R34" s="42"/>
      <c r="S34" s="44">
        <f t="shared" si="5"/>
        <v>0</v>
      </c>
      <c r="T34" s="42"/>
      <c r="U34" s="44">
        <f t="shared" si="6"/>
        <v>0</v>
      </c>
      <c r="V34" s="42"/>
      <c r="W34" s="44">
        <f t="shared" si="7"/>
        <v>0</v>
      </c>
      <c r="X34" s="225" t="str">
        <f t="shared" si="8"/>
        <v/>
      </c>
      <c r="Y34" s="226" t="str">
        <f t="shared" si="9"/>
        <v/>
      </c>
    </row>
    <row r="35" spans="1:25" ht="20.100000000000001" customHeight="1" x14ac:dyDescent="0.2">
      <c r="A35" s="61"/>
      <c r="B35" s="59"/>
      <c r="C35" s="23">
        <f t="shared" si="0"/>
        <v>0</v>
      </c>
      <c r="D35" s="24">
        <f t="shared" si="1"/>
        <v>0</v>
      </c>
      <c r="E35" s="24">
        <f t="shared" si="2"/>
        <v>0</v>
      </c>
      <c r="F35" s="25">
        <f t="shared" si="3"/>
        <v>0</v>
      </c>
      <c r="G35" s="227" t="str" cm="1">
        <f t="array" ref="G35">IF(OR($B35="",$C35=0,$D35=0),"",IF(AND($B35=$B36,$A35=$A36),"",IFERROR(
SUMPRODUCT(($B$7:$B$55=$B35)*($A$7:$A$55=$A35)*($C$7:$C$55)*($D$7:$D$55)),
"")))</f>
        <v/>
      </c>
      <c r="H35" s="222" t="str">
        <f>IF(OR($B35="",AND($B35=$B36,$A35=$A36)),"",_xlfn.LET(_xlpm.DateSeance,$C$1,_xlpm.Exo,$B35,_xlpm.Var,$A35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5" s="222" t="str" cm="1">
        <f t="array" ref="I35">IF(OR($B35="",AND($B35=$B36,$A35=$A36)),"",
_xlfn.LET(
  _xlpm.Exo,TRIM(SUBSTITUTE($B35,CHAR(160),"")),
  _xlpm.Var,TRIM(SUBSTITUTE($A35,CHAR(160),"")),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5" s="223" t="str">
        <f ca="1">IF($C35=0,"",IFERROR(
_xlfn.LET(
  _xlpm.ExoMax, MAX_LOCAL!$A$2:$A$10000,
  _xlpm.VarMax, MAX_LOCAL!$B$2:$B$10000,
  _xlpm.RepsMax, MAX_LOCAL!$C$2:$C$10000,
  _xlpm.KgMax,  MAX_LOCAL!$D$2:$D$10000,
  _xlpm.Res, IF($A35="",
     _xlfn.MAXIFS(_xlpm.KgMax, _xlpm.ExoMax, $B35, _xlpm.RepsMax, $C35),
     _xlfn.MAXIFS(_xlpm.KgMax, _xlpm.ExoMax, $B35, _xlpm.RepsMax, $C35, _xlpm.VarMax, $A35)
  ),
  IF(_xlpm.Res=0,"",_xlpm.Res)
),
""))</f>
        <v/>
      </c>
      <c r="K35" s="41">
        <v>1</v>
      </c>
      <c r="L35" s="41">
        <v>0</v>
      </c>
      <c r="M35" s="41">
        <v>1</v>
      </c>
      <c r="N35" s="41">
        <v>0</v>
      </c>
      <c r="O35" s="228"/>
      <c r="P35" s="42"/>
      <c r="Q35" s="43">
        <f t="shared" si="4"/>
        <v>0</v>
      </c>
      <c r="R35" s="42"/>
      <c r="S35" s="44">
        <f t="shared" si="5"/>
        <v>0</v>
      </c>
      <c r="T35" s="42"/>
      <c r="U35" s="44">
        <f t="shared" si="6"/>
        <v>0</v>
      </c>
      <c r="V35" s="42"/>
      <c r="W35" s="44">
        <f t="shared" si="7"/>
        <v>0</v>
      </c>
      <c r="X35" s="225" t="str">
        <f t="shared" si="8"/>
        <v/>
      </c>
      <c r="Y35" s="226" t="str">
        <f t="shared" si="9"/>
        <v/>
      </c>
    </row>
    <row r="36" spans="1:25" ht="20.100000000000001" customHeight="1" x14ac:dyDescent="0.2">
      <c r="A36" s="61"/>
      <c r="B36" s="59"/>
      <c r="C36" s="23">
        <f t="shared" si="0"/>
        <v>0</v>
      </c>
      <c r="D36" s="24">
        <f t="shared" si="1"/>
        <v>0</v>
      </c>
      <c r="E36" s="24">
        <f t="shared" si="2"/>
        <v>0</v>
      </c>
      <c r="F36" s="25">
        <f t="shared" si="3"/>
        <v>0</v>
      </c>
      <c r="G36" s="227" t="str" cm="1">
        <f t="array" ref="G36">IF(OR($B36="",$C36=0,$D36=0),"",IF(AND($B36=$B37,$A36=$A37),"",IFERROR(
SUMPRODUCT(($B$7:$B$55=$B36)*($A$7:$A$55=$A36)*($C$7:$C$55)*($D$7:$D$55)),
"")))</f>
        <v/>
      </c>
      <c r="H36" s="222" t="str">
        <f>IF(OR($B36="",AND($B36=$B37,$A36=$A37)),"",_xlfn.LET(_xlpm.DateSeance,$C$1,_xlpm.Exo,$B36,_xlpm.Var,$A36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6" s="222" t="str" cm="1">
        <f t="array" ref="I36">IF(OR($B36="",AND($B36=$B37,$A36=$A37)),"",
_xlfn.LET(
  _xlpm.Exo,TRIM(SUBSTITUTE($B36,CHAR(160),"")),
  _xlpm.Var,TRIM(SUBSTITUTE($A36,CHAR(160),"")),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6" s="223" t="str">
        <f ca="1">IF($C36=0,"",IFERROR(
_xlfn.LET(
  _xlpm.ExoMax, MAX_LOCAL!$A$2:$A$10000,
  _xlpm.VarMax, MAX_LOCAL!$B$2:$B$10000,
  _xlpm.RepsMax, MAX_LOCAL!$C$2:$C$10000,
  _xlpm.KgMax,  MAX_LOCAL!$D$2:$D$10000,
  _xlpm.Res, IF($A36="",
     _xlfn.MAXIFS(_xlpm.KgMax, _xlpm.ExoMax, $B36, _xlpm.RepsMax, $C36),
     _xlfn.MAXIFS(_xlpm.KgMax, _xlpm.ExoMax, $B36, _xlpm.RepsMax, $C36, _xlpm.VarMax, $A36)
  ),
  IF(_xlpm.Res=0,"",_xlpm.Res)
),
""))</f>
        <v/>
      </c>
      <c r="K36" s="41">
        <v>1</v>
      </c>
      <c r="L36" s="41">
        <v>0</v>
      </c>
      <c r="M36" s="41">
        <v>1</v>
      </c>
      <c r="N36" s="41">
        <v>0</v>
      </c>
      <c r="O36" s="228"/>
      <c r="P36" s="42"/>
      <c r="Q36" s="43">
        <f t="shared" si="4"/>
        <v>0</v>
      </c>
      <c r="R36" s="42"/>
      <c r="S36" s="44">
        <f t="shared" si="5"/>
        <v>0</v>
      </c>
      <c r="T36" s="42"/>
      <c r="U36" s="44">
        <f t="shared" si="6"/>
        <v>0</v>
      </c>
      <c r="V36" s="42"/>
      <c r="W36" s="44">
        <f t="shared" si="7"/>
        <v>0</v>
      </c>
      <c r="X36" s="225" t="str">
        <f t="shared" si="8"/>
        <v/>
      </c>
      <c r="Y36" s="226" t="str">
        <f t="shared" si="9"/>
        <v/>
      </c>
    </row>
    <row r="37" spans="1:25" ht="20.100000000000001" customHeight="1" x14ac:dyDescent="0.2">
      <c r="A37" s="61"/>
      <c r="B37" s="59"/>
      <c r="C37" s="23">
        <f t="shared" si="0"/>
        <v>0</v>
      </c>
      <c r="D37" s="24">
        <f t="shared" si="1"/>
        <v>0</v>
      </c>
      <c r="E37" s="24">
        <f t="shared" si="2"/>
        <v>0</v>
      </c>
      <c r="F37" s="25">
        <f t="shared" si="3"/>
        <v>0</v>
      </c>
      <c r="G37" s="227" t="str" cm="1">
        <f t="array" ref="G37">IF(OR($B37="",$C37=0,$D37=0),"",IF(AND($B37=$B38,$A37=$A38),"",IFERROR(
SUMPRODUCT(($B$7:$B$55=$B37)*($A$7:$A$55=$A37)*($C$7:$C$55)*($D$7:$D$55)),
"")))</f>
        <v/>
      </c>
      <c r="H37" s="222" t="str">
        <f>IF(OR($B37="",AND($B37=$B38,$A37=$A38)),"",_xlfn.LET(_xlpm.DateSeance,$C$1,_xlpm.Exo,$B37,_xlpm.Var,$A37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7" s="222" t="str" cm="1">
        <f t="array" ref="I37">IF(OR($B37="",AND($B37=$B38,$A37=$A38)),"",
_xlfn.LET(
  _xlpm.Exo,TRIM(SUBSTITUTE($B37,CHAR(160),"")),
  _xlpm.Var,TRIM(SUBSTITUTE($A37,CHAR(160),"")),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7" s="223" t="str">
        <f ca="1">IF($C37=0,"",IFERROR(
_xlfn.LET(
  _xlpm.ExoMax, MAX_LOCAL!$A$2:$A$10000,
  _xlpm.VarMax, MAX_LOCAL!$B$2:$B$10000,
  _xlpm.RepsMax, MAX_LOCAL!$C$2:$C$10000,
  _xlpm.KgMax,  MAX_LOCAL!$D$2:$D$10000,
  _xlpm.Res, IF($A37="",
     _xlfn.MAXIFS(_xlpm.KgMax, _xlpm.ExoMax, $B37, _xlpm.RepsMax, $C37),
     _xlfn.MAXIFS(_xlpm.KgMax, _xlpm.ExoMax, $B37, _xlpm.RepsMax, $C37, _xlpm.VarMax, $A37)
  ),
  IF(_xlpm.Res=0,"",_xlpm.Res)
),
""))</f>
        <v/>
      </c>
      <c r="K37" s="41">
        <v>1</v>
      </c>
      <c r="L37" s="41">
        <v>0</v>
      </c>
      <c r="M37" s="41">
        <v>1</v>
      </c>
      <c r="N37" s="41">
        <v>0</v>
      </c>
      <c r="O37" s="228"/>
      <c r="P37" s="42"/>
      <c r="Q37" s="43">
        <f t="shared" si="4"/>
        <v>0</v>
      </c>
      <c r="R37" s="42"/>
      <c r="S37" s="44">
        <f t="shared" si="5"/>
        <v>0</v>
      </c>
      <c r="T37" s="42"/>
      <c r="U37" s="44">
        <f t="shared" si="6"/>
        <v>0</v>
      </c>
      <c r="V37" s="42"/>
      <c r="W37" s="44">
        <f t="shared" si="7"/>
        <v>0</v>
      </c>
      <c r="X37" s="225" t="str">
        <f t="shared" si="8"/>
        <v/>
      </c>
      <c r="Y37" s="226" t="str">
        <f t="shared" si="9"/>
        <v/>
      </c>
    </row>
    <row r="38" spans="1:25" ht="20.100000000000001" customHeight="1" x14ac:dyDescent="0.2">
      <c r="A38" s="61"/>
      <c r="B38" s="59"/>
      <c r="C38" s="23">
        <f t="shared" si="0"/>
        <v>0</v>
      </c>
      <c r="D38" s="24">
        <f t="shared" si="1"/>
        <v>0</v>
      </c>
      <c r="E38" s="24">
        <f t="shared" si="2"/>
        <v>0</v>
      </c>
      <c r="F38" s="25">
        <f t="shared" si="3"/>
        <v>0</v>
      </c>
      <c r="G38" s="227" t="str" cm="1">
        <f t="array" ref="G38">IF(OR($B38="",$C38=0,$D38=0),"",IF(AND($B38=$B39,$A38=$A39),"",IFERROR(
SUMPRODUCT(($B$7:$B$55=$B38)*($A$7:$A$55=$A38)*($C$7:$C$55)*($D$7:$D$55)),
"")))</f>
        <v/>
      </c>
      <c r="H38" s="222" t="str">
        <f>IF(OR($B38="",AND($B38=$B39,$A38=$A39)),"",_xlfn.LET(_xlpm.DateSeance,$C$1,_xlpm.Exo,$B38,_xlpm.Var,$A38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8" s="222" t="str" cm="1">
        <f t="array" ref="I38">IF(OR($B38="",AND($B38=$B39,$A38=$A39)),"",
_xlfn.LET(
  _xlpm.Exo,TRIM(SUBSTITUTE($B38,CHAR(160),"")),
  _xlpm.Var,TRIM(SUBSTITUTE($A38,CHAR(160),"")),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8" s="223" t="str">
        <f ca="1">IF($C38=0,"",IFERROR(
_xlfn.LET(
  _xlpm.ExoMax, MAX_LOCAL!$A$2:$A$10000,
  _xlpm.VarMax, MAX_LOCAL!$B$2:$B$10000,
  _xlpm.RepsMax, MAX_LOCAL!$C$2:$C$10000,
  _xlpm.KgMax,  MAX_LOCAL!$D$2:$D$10000,
  _xlpm.Res, IF($A38="",
     _xlfn.MAXIFS(_xlpm.KgMax, _xlpm.ExoMax, $B38, _xlpm.RepsMax, $C38),
     _xlfn.MAXIFS(_xlpm.KgMax, _xlpm.ExoMax, $B38, _xlpm.RepsMax, $C38, _xlpm.VarMax, $A38)
  ),
  IF(_xlpm.Res=0,"",_xlpm.Res)
),
""))</f>
        <v/>
      </c>
      <c r="K38" s="41">
        <v>1</v>
      </c>
      <c r="L38" s="41">
        <v>0</v>
      </c>
      <c r="M38" s="41">
        <v>1</v>
      </c>
      <c r="N38" s="41">
        <v>0</v>
      </c>
      <c r="O38" s="228"/>
      <c r="P38" s="42"/>
      <c r="Q38" s="43">
        <f t="shared" si="4"/>
        <v>0</v>
      </c>
      <c r="R38" s="42"/>
      <c r="S38" s="44">
        <f t="shared" si="5"/>
        <v>0</v>
      </c>
      <c r="T38" s="42"/>
      <c r="U38" s="44">
        <f t="shared" si="6"/>
        <v>0</v>
      </c>
      <c r="V38" s="42"/>
      <c r="W38" s="44">
        <f t="shared" si="7"/>
        <v>0</v>
      </c>
      <c r="X38" s="225" t="str">
        <f t="shared" si="8"/>
        <v/>
      </c>
      <c r="Y38" s="226" t="str">
        <f t="shared" si="9"/>
        <v/>
      </c>
    </row>
    <row r="39" spans="1:25" ht="20.100000000000001" customHeight="1" x14ac:dyDescent="0.2">
      <c r="A39" s="61"/>
      <c r="B39" s="59"/>
      <c r="C39" s="23">
        <f t="shared" si="0"/>
        <v>0</v>
      </c>
      <c r="D39" s="24">
        <f t="shared" si="1"/>
        <v>0</v>
      </c>
      <c r="E39" s="24">
        <f t="shared" si="2"/>
        <v>0</v>
      </c>
      <c r="F39" s="25">
        <f t="shared" si="3"/>
        <v>0</v>
      </c>
      <c r="G39" s="227" t="str" cm="1">
        <f t="array" ref="G39">IF(OR($B39="",$C39=0,$D39=0),"",IF(AND($B39=$B40,$A39=$A40),"",IFERROR(
SUMPRODUCT(($B$7:$B$55=$B39)*($A$7:$A$55=$A39)*($C$7:$C$55)*($D$7:$D$55)),
"")))</f>
        <v/>
      </c>
      <c r="H39" s="222" t="str">
        <f>IF(OR($B39="",AND($B39=$B40,$A39=$A40)),"",_xlfn.LET(_xlpm.DateSeance,$C$1,_xlpm.Exo,$B39,_xlpm.Var,$A39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9" s="222" t="str" cm="1">
        <f t="array" ref="I39">IF(OR($B39="",AND($B39=$B40,$A39=$A40)),"",
_xlfn.LET(
  _xlpm.Exo,TRIM(SUBSTITUTE($B39,CHAR(160),"")),
  _xlpm.Var,TRIM(SUBSTITUTE($A39,CHAR(160),"")),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9" s="223" t="str">
        <f ca="1">IF($C39=0,"",IFERROR(
_xlfn.LET(
  _xlpm.ExoMax, MAX_LOCAL!$A$2:$A$10000,
  _xlpm.VarMax, MAX_LOCAL!$B$2:$B$10000,
  _xlpm.RepsMax, MAX_LOCAL!$C$2:$C$10000,
  _xlpm.KgMax,  MAX_LOCAL!$D$2:$D$10000,
  _xlpm.Res, IF($A39="",
     _xlfn.MAXIFS(_xlpm.KgMax, _xlpm.ExoMax, $B39, _xlpm.RepsMax, $C39),
     _xlfn.MAXIFS(_xlpm.KgMax, _xlpm.ExoMax, $B39, _xlpm.RepsMax, $C39, _xlpm.VarMax, $A39)
  ),
  IF(_xlpm.Res=0,"",_xlpm.Res)
),
""))</f>
        <v/>
      </c>
      <c r="K39" s="41">
        <v>1</v>
      </c>
      <c r="L39" s="41">
        <v>0</v>
      </c>
      <c r="M39" s="41">
        <v>1</v>
      </c>
      <c r="N39" s="41">
        <v>0</v>
      </c>
      <c r="O39" s="228"/>
      <c r="P39" s="42"/>
      <c r="Q39" s="43">
        <f t="shared" si="4"/>
        <v>0</v>
      </c>
      <c r="R39" s="42"/>
      <c r="S39" s="44">
        <f t="shared" si="5"/>
        <v>0</v>
      </c>
      <c r="T39" s="42"/>
      <c r="U39" s="44">
        <f t="shared" si="6"/>
        <v>0</v>
      </c>
      <c r="V39" s="42"/>
      <c r="W39" s="44">
        <f t="shared" si="7"/>
        <v>0</v>
      </c>
      <c r="X39" s="225" t="str">
        <f t="shared" si="8"/>
        <v/>
      </c>
      <c r="Y39" s="226" t="str">
        <f t="shared" si="9"/>
        <v/>
      </c>
    </row>
    <row r="40" spans="1:25" ht="20.100000000000001" customHeight="1" x14ac:dyDescent="0.2">
      <c r="A40" s="61"/>
      <c r="B40" s="59"/>
      <c r="C40" s="23">
        <f t="shared" si="0"/>
        <v>0</v>
      </c>
      <c r="D40" s="24">
        <f t="shared" si="1"/>
        <v>0</v>
      </c>
      <c r="E40" s="24">
        <f t="shared" si="2"/>
        <v>0</v>
      </c>
      <c r="F40" s="25">
        <f t="shared" si="3"/>
        <v>0</v>
      </c>
      <c r="G40" s="227" t="str" cm="1">
        <f t="array" ref="G40">IF(OR($B40="",$C40=0,$D40=0),"",IF(AND($B40=$B41,$A40=$A41),"",IFERROR(
SUMPRODUCT(($B$7:$B$55=$B40)*($A$7:$A$55=$A40)*($C$7:$C$55)*($D$7:$D$55)),
"")))</f>
        <v/>
      </c>
      <c r="H40" s="222" t="str">
        <f>IF(OR($B40="",AND($B40=$B41,$A40=$A41)),"",_xlfn.LET(_xlpm.DateSeance,$C$1,_xlpm.Exo,$B40,_xlpm.Var,$A40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0" s="222" t="str" cm="1">
        <f t="array" ref="I40">IF(OR($B40="",AND($B40=$B41,$A40=$A41)),"",
_xlfn.LET(
  _xlpm.Exo,TRIM(SUBSTITUTE($B40,CHAR(160),"")),
  _xlpm.Var,TRIM(SUBSTITUTE($A40,CHAR(160),"")),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0" s="223" t="str">
        <f ca="1">IF($C40=0,"",IFERROR(
_xlfn.LET(
  _xlpm.ExoMax, MAX_LOCAL!$A$2:$A$10000,
  _xlpm.VarMax, MAX_LOCAL!$B$2:$B$10000,
  _xlpm.RepsMax, MAX_LOCAL!$C$2:$C$10000,
  _xlpm.KgMax,  MAX_LOCAL!$D$2:$D$10000,
  _xlpm.Res, IF($A40="",
     _xlfn.MAXIFS(_xlpm.KgMax, _xlpm.ExoMax, $B40, _xlpm.RepsMax, $C40),
     _xlfn.MAXIFS(_xlpm.KgMax, _xlpm.ExoMax, $B40, _xlpm.RepsMax, $C40, _xlpm.VarMax, $A40)
  ),
  IF(_xlpm.Res=0,"",_xlpm.Res)
),
""))</f>
        <v/>
      </c>
      <c r="K40" s="41">
        <v>1</v>
      </c>
      <c r="L40" s="41">
        <v>0</v>
      </c>
      <c r="M40" s="41">
        <v>1</v>
      </c>
      <c r="N40" s="41">
        <v>0</v>
      </c>
      <c r="O40" s="228"/>
      <c r="P40" s="42"/>
      <c r="Q40" s="43">
        <f t="shared" si="4"/>
        <v>0</v>
      </c>
      <c r="R40" s="42"/>
      <c r="S40" s="44">
        <f t="shared" si="5"/>
        <v>0</v>
      </c>
      <c r="T40" s="42"/>
      <c r="U40" s="44">
        <f t="shared" si="6"/>
        <v>0</v>
      </c>
      <c r="V40" s="42"/>
      <c r="W40" s="44">
        <f t="shared" si="7"/>
        <v>0</v>
      </c>
      <c r="X40" s="225" t="str">
        <f t="shared" si="8"/>
        <v/>
      </c>
      <c r="Y40" s="226" t="str">
        <f t="shared" si="9"/>
        <v/>
      </c>
    </row>
    <row r="41" spans="1:25" ht="20.100000000000001" customHeight="1" x14ac:dyDescent="0.2">
      <c r="A41" s="61"/>
      <c r="B41" s="59"/>
      <c r="C41" s="23">
        <f t="shared" si="0"/>
        <v>0</v>
      </c>
      <c r="D41" s="24">
        <f t="shared" si="1"/>
        <v>0</v>
      </c>
      <c r="E41" s="24">
        <f t="shared" si="2"/>
        <v>0</v>
      </c>
      <c r="F41" s="25">
        <f t="shared" si="3"/>
        <v>0</v>
      </c>
      <c r="G41" s="227" t="str" cm="1">
        <f t="array" ref="G41">IF(OR($B41="",$C41=0,$D41=0),"",IF(AND($B41=$B42,$A41=$A42),"",IFERROR(
SUMPRODUCT(($B$7:$B$55=$B41)*($A$7:$A$55=$A41)*($C$7:$C$55)*($D$7:$D$55)),
"")))</f>
        <v/>
      </c>
      <c r="H41" s="222" t="str">
        <f>IF(OR($B41="",AND($B41=$B42,$A41=$A42)),"",_xlfn.LET(_xlpm.DateSeance,$C$1,_xlpm.Exo,$B41,_xlpm.Var,$A41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1" s="222" t="str" cm="1">
        <f t="array" ref="I41">IF(OR($B41="",AND($B41=$B42,$A41=$A42)),"",
_xlfn.LET(
  _xlpm.Exo,TRIM(SUBSTITUTE($B41,CHAR(160),"")),
  _xlpm.Var,TRIM(SUBSTITUTE($A41,CHAR(160),"")),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1" s="223" t="str">
        <f ca="1">IF($C41=0,"",IFERROR(
_xlfn.LET(
  _xlpm.ExoMax, MAX_LOCAL!$A$2:$A$10000,
  _xlpm.VarMax, MAX_LOCAL!$B$2:$B$10000,
  _xlpm.RepsMax, MAX_LOCAL!$C$2:$C$10000,
  _xlpm.KgMax,  MAX_LOCAL!$D$2:$D$10000,
  _xlpm.Res, IF($A41="",
     _xlfn.MAXIFS(_xlpm.KgMax, _xlpm.ExoMax, $B41, _xlpm.RepsMax, $C41),
     _xlfn.MAXIFS(_xlpm.KgMax, _xlpm.ExoMax, $B41, _xlpm.RepsMax, $C41, _xlpm.VarMax, $A41)
  ),
  IF(_xlpm.Res=0,"",_xlpm.Res)
),
""))</f>
        <v/>
      </c>
      <c r="K41" s="41">
        <v>1</v>
      </c>
      <c r="L41" s="41">
        <v>0</v>
      </c>
      <c r="M41" s="41">
        <v>1</v>
      </c>
      <c r="N41" s="41">
        <v>0</v>
      </c>
      <c r="O41" s="228"/>
      <c r="P41" s="42"/>
      <c r="Q41" s="43">
        <f t="shared" si="4"/>
        <v>0</v>
      </c>
      <c r="R41" s="42"/>
      <c r="S41" s="44">
        <f t="shared" si="5"/>
        <v>0</v>
      </c>
      <c r="T41" s="42"/>
      <c r="U41" s="44">
        <f t="shared" si="6"/>
        <v>0</v>
      </c>
      <c r="V41" s="42"/>
      <c r="W41" s="44">
        <f t="shared" si="7"/>
        <v>0</v>
      </c>
      <c r="X41" s="225" t="str">
        <f t="shared" si="8"/>
        <v/>
      </c>
      <c r="Y41" s="226" t="str">
        <f t="shared" si="9"/>
        <v/>
      </c>
    </row>
    <row r="42" spans="1:25" ht="20.100000000000001" customHeight="1" x14ac:dyDescent="0.2">
      <c r="A42" s="61"/>
      <c r="B42" s="59"/>
      <c r="C42" s="23">
        <f t="shared" si="0"/>
        <v>0</v>
      </c>
      <c r="D42" s="24">
        <f t="shared" si="1"/>
        <v>0</v>
      </c>
      <c r="E42" s="24">
        <f t="shared" si="2"/>
        <v>0</v>
      </c>
      <c r="F42" s="25">
        <f t="shared" si="3"/>
        <v>0</v>
      </c>
      <c r="G42" s="227" t="str" cm="1">
        <f t="array" ref="G42">IF(OR($B42="",$C42=0,$D42=0),"",IF(AND($B42=$B43,$A42=$A43),"",IFERROR(
SUMPRODUCT(($B$7:$B$55=$B42)*($A$7:$A$55=$A42)*($C$7:$C$55)*($D$7:$D$55)),
"")))</f>
        <v/>
      </c>
      <c r="H42" s="222" t="str">
        <f>IF(OR($B42="",AND($B42=$B43,$A42=$A43)),"",_xlfn.LET(_xlpm.DateSeance,$C$1,_xlpm.Exo,$B42,_xlpm.Var,$A42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2" s="222" t="str" cm="1">
        <f t="array" ref="I42">IF(OR($B42="",AND($B42=$B43,$A42=$A43)),"",
_xlfn.LET(
  _xlpm.Exo,TRIM(SUBSTITUTE($B42,CHAR(160),"")),
  _xlpm.Var,TRIM(SUBSTITUTE($A42,CHAR(160),"")),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2" s="223" t="str">
        <f ca="1">IF($C42=0,"",IFERROR(
_xlfn.LET(
  _xlpm.ExoMax, MAX_LOCAL!$A$2:$A$10000,
  _xlpm.VarMax, MAX_LOCAL!$B$2:$B$10000,
  _xlpm.RepsMax, MAX_LOCAL!$C$2:$C$10000,
  _xlpm.KgMax,  MAX_LOCAL!$D$2:$D$10000,
  _xlpm.Res, IF($A42="",
     _xlfn.MAXIFS(_xlpm.KgMax, _xlpm.ExoMax, $B42, _xlpm.RepsMax, $C42),
     _xlfn.MAXIFS(_xlpm.KgMax, _xlpm.ExoMax, $B42, _xlpm.RepsMax, $C42, _xlpm.VarMax, $A42)
  ),
  IF(_xlpm.Res=0,"",_xlpm.Res)
),
""))</f>
        <v/>
      </c>
      <c r="K42" s="41">
        <v>1</v>
      </c>
      <c r="L42" s="41">
        <v>0</v>
      </c>
      <c r="M42" s="41">
        <v>1</v>
      </c>
      <c r="N42" s="41">
        <v>0</v>
      </c>
      <c r="O42" s="228"/>
      <c r="P42" s="42"/>
      <c r="Q42" s="43">
        <f t="shared" si="4"/>
        <v>0</v>
      </c>
      <c r="R42" s="42"/>
      <c r="S42" s="44">
        <f t="shared" si="5"/>
        <v>0</v>
      </c>
      <c r="T42" s="42"/>
      <c r="U42" s="44">
        <f t="shared" si="6"/>
        <v>0</v>
      </c>
      <c r="V42" s="42"/>
      <c r="W42" s="44">
        <f t="shared" si="7"/>
        <v>0</v>
      </c>
      <c r="X42" s="225" t="str">
        <f t="shared" si="8"/>
        <v/>
      </c>
      <c r="Y42" s="226" t="str">
        <f t="shared" si="9"/>
        <v/>
      </c>
    </row>
    <row r="43" spans="1:25" ht="20.100000000000001" customHeight="1" x14ac:dyDescent="0.2">
      <c r="A43" s="61"/>
      <c r="B43" s="59"/>
      <c r="C43" s="23">
        <f t="shared" si="0"/>
        <v>0</v>
      </c>
      <c r="D43" s="24">
        <f t="shared" si="1"/>
        <v>0</v>
      </c>
      <c r="E43" s="24">
        <f t="shared" si="2"/>
        <v>0</v>
      </c>
      <c r="F43" s="25">
        <f t="shared" si="3"/>
        <v>0</v>
      </c>
      <c r="G43" s="227" t="str" cm="1">
        <f t="array" ref="G43">IF(OR($B43="",$C43=0,$D43=0),"",IF(AND($B43=$B44,$A43=$A44),"",IFERROR(
SUMPRODUCT(($B$7:$B$55=$B43)*($A$7:$A$55=$A43)*($C$7:$C$55)*($D$7:$D$55)),
"")))</f>
        <v/>
      </c>
      <c r="H43" s="222" t="str">
        <f>IF(OR($B43="",AND($B43=$B44,$A43=$A44)),"",_xlfn.LET(_xlpm.DateSeance,$C$1,_xlpm.Exo,$B43,_xlpm.Var,$A43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3" s="222" t="str" cm="1">
        <f t="array" ref="I43">IF(OR($B43="",AND($B43=$B44,$A43=$A44)),"",
_xlfn.LET(
  _xlpm.Exo,TRIM(SUBSTITUTE($B43,CHAR(160),"")),
  _xlpm.Var,TRIM(SUBSTITUTE($A43,CHAR(160),"")),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3" s="223" t="str">
        <f ca="1">IF($C43=0,"",IFERROR(
_xlfn.LET(
  _xlpm.ExoMax, MAX_LOCAL!$A$2:$A$10000,
  _xlpm.VarMax, MAX_LOCAL!$B$2:$B$10000,
  _xlpm.RepsMax, MAX_LOCAL!$C$2:$C$10000,
  _xlpm.KgMax,  MAX_LOCAL!$D$2:$D$10000,
  _xlpm.Res, IF($A43="",
     _xlfn.MAXIFS(_xlpm.KgMax, _xlpm.ExoMax, $B43, _xlpm.RepsMax, $C43),
     _xlfn.MAXIFS(_xlpm.KgMax, _xlpm.ExoMax, $B43, _xlpm.RepsMax, $C43, _xlpm.VarMax, $A43)
  ),
  IF(_xlpm.Res=0,"",_xlpm.Res)
),
""))</f>
        <v/>
      </c>
      <c r="K43" s="41">
        <v>1</v>
      </c>
      <c r="L43" s="41">
        <v>0</v>
      </c>
      <c r="M43" s="41">
        <v>1</v>
      </c>
      <c r="N43" s="41">
        <v>0</v>
      </c>
      <c r="O43" s="228"/>
      <c r="P43" s="42"/>
      <c r="Q43" s="43">
        <f t="shared" si="4"/>
        <v>0</v>
      </c>
      <c r="R43" s="42"/>
      <c r="S43" s="44">
        <f t="shared" si="5"/>
        <v>0</v>
      </c>
      <c r="T43" s="42"/>
      <c r="U43" s="44">
        <f t="shared" si="6"/>
        <v>0</v>
      </c>
      <c r="V43" s="42"/>
      <c r="W43" s="44">
        <f t="shared" si="7"/>
        <v>0</v>
      </c>
      <c r="X43" s="225" t="str">
        <f t="shared" si="8"/>
        <v/>
      </c>
      <c r="Y43" s="226" t="str">
        <f t="shared" si="9"/>
        <v/>
      </c>
    </row>
    <row r="44" spans="1:25" ht="20.100000000000001" customHeight="1" x14ac:dyDescent="0.2">
      <c r="A44" s="61"/>
      <c r="B44" s="59"/>
      <c r="C44" s="23">
        <f t="shared" si="0"/>
        <v>0</v>
      </c>
      <c r="D44" s="24">
        <f t="shared" si="1"/>
        <v>0</v>
      </c>
      <c r="E44" s="24">
        <f t="shared" si="2"/>
        <v>0</v>
      </c>
      <c r="F44" s="25">
        <f t="shared" si="3"/>
        <v>0</v>
      </c>
      <c r="G44" s="227" t="str" cm="1">
        <f t="array" ref="G44">IF(OR($B44="",$C44=0,$D44=0),"",IF(AND($B44=$B45,$A44=$A45),"",IFERROR(
SUMPRODUCT(($B$7:$B$55=$B44)*($A$7:$A$55=$A44)*($C$7:$C$55)*($D$7:$D$55)),
"")))</f>
        <v/>
      </c>
      <c r="H44" s="222" t="str">
        <f>IF(OR($B44="",AND($B44=$B45,$A44=$A45)),"",_xlfn.LET(_xlpm.DateSeance,$C$1,_xlpm.Exo,$B44,_xlpm.Var,$A44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4" s="222" t="str" cm="1">
        <f t="array" ref="I44">IF(OR($B44="",AND($B44=$B45,$A44=$A45)),"",
_xlfn.LET(
  _xlpm.Exo,TRIM(SUBSTITUTE($B44,CHAR(160),"")),
  _xlpm.Var,TRIM(SUBSTITUTE($A44,CHAR(160),"")),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4" s="223" t="str">
        <f ca="1">IF($C44=0,"",IFERROR(
_xlfn.LET(
  _xlpm.ExoMax, MAX_LOCAL!$A$2:$A$10000,
  _xlpm.VarMax, MAX_LOCAL!$B$2:$B$10000,
  _xlpm.RepsMax, MAX_LOCAL!$C$2:$C$10000,
  _xlpm.KgMax,  MAX_LOCAL!$D$2:$D$10000,
  _xlpm.Res, IF($A44="",
     _xlfn.MAXIFS(_xlpm.KgMax, _xlpm.ExoMax, $B44, _xlpm.RepsMax, $C44),
     _xlfn.MAXIFS(_xlpm.KgMax, _xlpm.ExoMax, $B44, _xlpm.RepsMax, $C44, _xlpm.VarMax, $A44)
  ),
  IF(_xlpm.Res=0,"",_xlpm.Res)
),
""))</f>
        <v/>
      </c>
      <c r="K44" s="41">
        <v>1</v>
      </c>
      <c r="L44" s="41">
        <v>0</v>
      </c>
      <c r="M44" s="41">
        <v>1</v>
      </c>
      <c r="N44" s="41">
        <v>0</v>
      </c>
      <c r="O44" s="228"/>
      <c r="P44" s="42"/>
      <c r="Q44" s="43">
        <f t="shared" si="4"/>
        <v>0</v>
      </c>
      <c r="R44" s="42"/>
      <c r="S44" s="44">
        <f t="shared" si="5"/>
        <v>0</v>
      </c>
      <c r="T44" s="42"/>
      <c r="U44" s="44">
        <f t="shared" si="6"/>
        <v>0</v>
      </c>
      <c r="V44" s="42"/>
      <c r="W44" s="44">
        <f t="shared" si="7"/>
        <v>0</v>
      </c>
      <c r="X44" s="225" t="str">
        <f t="shared" si="8"/>
        <v/>
      </c>
      <c r="Y44" s="226" t="str">
        <f t="shared" si="9"/>
        <v/>
      </c>
    </row>
    <row r="45" spans="1:25" ht="20.100000000000001" customHeight="1" x14ac:dyDescent="0.2">
      <c r="A45" s="61"/>
      <c r="B45" s="59"/>
      <c r="C45" s="23">
        <f t="shared" si="0"/>
        <v>0</v>
      </c>
      <c r="D45" s="24">
        <f t="shared" si="1"/>
        <v>0</v>
      </c>
      <c r="E45" s="24">
        <f t="shared" si="2"/>
        <v>0</v>
      </c>
      <c r="F45" s="25">
        <f t="shared" si="3"/>
        <v>0</v>
      </c>
      <c r="G45" s="227" t="str" cm="1">
        <f t="array" ref="G45">IF(OR($B45="",$C45=0,$D45=0),"",IF(AND($B45=$B46,$A45=$A46),"",IFERROR(
SUMPRODUCT(($B$7:$B$55=$B45)*($A$7:$A$55=$A45)*($C$7:$C$55)*($D$7:$D$55)),
"")))</f>
        <v/>
      </c>
      <c r="H45" s="222" t="str">
        <f>IF(OR($B45="",AND($B45=$B46,$A45=$A46)),"",_xlfn.LET(_xlpm.DateSeance,$C$1,_xlpm.Exo,$B45,_xlpm.Var,$A45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5" s="222" t="str" cm="1">
        <f t="array" ref="I45">IF(OR($B45="",AND($B45=$B46,$A45=$A46)),"",
_xlfn.LET(
  _xlpm.Exo,TRIM(SUBSTITUTE($B45,CHAR(160),"")),
  _xlpm.Var,TRIM(SUBSTITUTE($A45,CHAR(160),"")),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5" s="223" t="str">
        <f ca="1">IF($C45=0,"",IFERROR(
_xlfn.LET(
  _xlpm.ExoMax, MAX_LOCAL!$A$2:$A$10000,
  _xlpm.VarMax, MAX_LOCAL!$B$2:$B$10000,
  _xlpm.RepsMax, MAX_LOCAL!$C$2:$C$10000,
  _xlpm.KgMax,  MAX_LOCAL!$D$2:$D$10000,
  _xlpm.Res, IF($A45="",
     _xlfn.MAXIFS(_xlpm.KgMax, _xlpm.ExoMax, $B45, _xlpm.RepsMax, $C45),
     _xlfn.MAXIFS(_xlpm.KgMax, _xlpm.ExoMax, $B45, _xlpm.RepsMax, $C45, _xlpm.VarMax, $A45)
  ),
  IF(_xlpm.Res=0,"",_xlpm.Res)
),
""))</f>
        <v/>
      </c>
      <c r="K45" s="41">
        <v>1</v>
      </c>
      <c r="L45" s="41">
        <v>0</v>
      </c>
      <c r="M45" s="41">
        <v>1</v>
      </c>
      <c r="N45" s="41">
        <v>0</v>
      </c>
      <c r="O45" s="228"/>
      <c r="P45" s="42"/>
      <c r="Q45" s="43">
        <f t="shared" si="4"/>
        <v>0</v>
      </c>
      <c r="R45" s="42"/>
      <c r="S45" s="44">
        <f t="shared" si="5"/>
        <v>0</v>
      </c>
      <c r="T45" s="42"/>
      <c r="U45" s="44">
        <f t="shared" si="6"/>
        <v>0</v>
      </c>
      <c r="V45" s="42"/>
      <c r="W45" s="44">
        <f t="shared" si="7"/>
        <v>0</v>
      </c>
      <c r="X45" s="225" t="str">
        <f t="shared" si="8"/>
        <v/>
      </c>
      <c r="Y45" s="226" t="str">
        <f t="shared" si="9"/>
        <v/>
      </c>
    </row>
    <row r="46" spans="1:25" ht="20.100000000000001" customHeight="1" x14ac:dyDescent="0.2">
      <c r="A46" s="61"/>
      <c r="B46" s="59"/>
      <c r="C46" s="23">
        <f t="shared" si="0"/>
        <v>0</v>
      </c>
      <c r="D46" s="24">
        <f t="shared" si="1"/>
        <v>0</v>
      </c>
      <c r="E46" s="24">
        <f t="shared" si="2"/>
        <v>0</v>
      </c>
      <c r="F46" s="25">
        <f t="shared" si="3"/>
        <v>0</v>
      </c>
      <c r="G46" s="227" t="str" cm="1">
        <f t="array" ref="G46">IF(OR($B46="",$C46=0,$D46=0),"",IF(AND($B46=$B47,$A46=$A47),"",IFERROR(
SUMPRODUCT(($B$7:$B$55=$B46)*($A$7:$A$55=$A46)*($C$7:$C$55)*($D$7:$D$55)),
"")))</f>
        <v/>
      </c>
      <c r="H46" s="222" t="str">
        <f>IF(OR($B46="",AND($B46=$B47,$A46=$A47)),"",_xlfn.LET(_xlpm.DateSeance,$C$1,_xlpm.Exo,$B46,_xlpm.Var,$A46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6" s="222" t="str" cm="1">
        <f t="array" ref="I46">IF(OR($B46="",AND($B46=$B47,$A46=$A47)),"",
_xlfn.LET(
  _xlpm.Exo,TRIM(SUBSTITUTE($B46,CHAR(160),"")),
  _xlpm.Var,TRIM(SUBSTITUTE($A46,CHAR(160),"")),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6" s="223" t="str">
        <f ca="1">IF($C46=0,"",IFERROR(
_xlfn.LET(
  _xlpm.ExoMax, MAX_LOCAL!$A$2:$A$10000,
  _xlpm.VarMax, MAX_LOCAL!$B$2:$B$10000,
  _xlpm.RepsMax, MAX_LOCAL!$C$2:$C$10000,
  _xlpm.KgMax,  MAX_LOCAL!$D$2:$D$10000,
  _xlpm.Res, IF($A46="",
     _xlfn.MAXIFS(_xlpm.KgMax, _xlpm.ExoMax, $B46, _xlpm.RepsMax, $C46),
     _xlfn.MAXIFS(_xlpm.KgMax, _xlpm.ExoMax, $B46, _xlpm.RepsMax, $C46, _xlpm.VarMax, $A46)
  ),
  IF(_xlpm.Res=0,"",_xlpm.Res)
),
""))</f>
        <v/>
      </c>
      <c r="K46" s="41">
        <v>1</v>
      </c>
      <c r="L46" s="41">
        <v>0</v>
      </c>
      <c r="M46" s="41">
        <v>1</v>
      </c>
      <c r="N46" s="41">
        <v>0</v>
      </c>
      <c r="O46" s="228"/>
      <c r="P46" s="42"/>
      <c r="Q46" s="43">
        <f t="shared" si="4"/>
        <v>0</v>
      </c>
      <c r="R46" s="42"/>
      <c r="S46" s="44">
        <f t="shared" si="5"/>
        <v>0</v>
      </c>
      <c r="T46" s="42"/>
      <c r="U46" s="44">
        <f t="shared" si="6"/>
        <v>0</v>
      </c>
      <c r="V46" s="42"/>
      <c r="W46" s="44">
        <f t="shared" si="7"/>
        <v>0</v>
      </c>
      <c r="X46" s="225" t="str">
        <f t="shared" si="8"/>
        <v/>
      </c>
      <c r="Y46" s="226" t="str">
        <f t="shared" si="9"/>
        <v/>
      </c>
    </row>
    <row r="47" spans="1:25" ht="20.100000000000001" customHeight="1" x14ac:dyDescent="0.2">
      <c r="A47" s="61"/>
      <c r="B47" s="59"/>
      <c r="C47" s="23">
        <f t="shared" si="0"/>
        <v>0</v>
      </c>
      <c r="D47" s="24">
        <f t="shared" si="1"/>
        <v>0</v>
      </c>
      <c r="E47" s="24">
        <f t="shared" si="2"/>
        <v>0</v>
      </c>
      <c r="F47" s="25">
        <f t="shared" si="3"/>
        <v>0</v>
      </c>
      <c r="G47" s="227" t="str" cm="1">
        <f t="array" ref="G47">IF(OR($B47="",$C47=0,$D47=0),"",IF(AND($B47=$B48,$A47=$A48),"",IFERROR(
SUMPRODUCT(($B$7:$B$55=$B47)*($A$7:$A$55=$A47)*($C$7:$C$55)*($D$7:$D$55)),
"")))</f>
        <v/>
      </c>
      <c r="H47" s="222" t="str">
        <f>IF(OR($B47="",AND($B47=$B48,$A47=$A48)),"",_xlfn.LET(_xlpm.DateSeance,$C$1,_xlpm.Exo,$B47,_xlpm.Var,$A47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7" s="222" t="str" cm="1">
        <f t="array" ref="I47">IF(OR($B47="",AND($B47=$B48,$A47=$A48)),"",
_xlfn.LET(
  _xlpm.Exo,TRIM(SUBSTITUTE($B47,CHAR(160),"")),
  _xlpm.Var,TRIM(SUBSTITUTE($A47,CHAR(160),"")),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7" s="223" t="str">
        <f ca="1">IF($C47=0,"",IFERROR(
_xlfn.LET(
  _xlpm.ExoMax, MAX_LOCAL!$A$2:$A$10000,
  _xlpm.VarMax, MAX_LOCAL!$B$2:$B$10000,
  _xlpm.RepsMax, MAX_LOCAL!$C$2:$C$10000,
  _xlpm.KgMax,  MAX_LOCAL!$D$2:$D$10000,
  _xlpm.Res, IF($A47="",
     _xlfn.MAXIFS(_xlpm.KgMax, _xlpm.ExoMax, $B47, _xlpm.RepsMax, $C47),
     _xlfn.MAXIFS(_xlpm.KgMax, _xlpm.ExoMax, $B47, _xlpm.RepsMax, $C47, _xlpm.VarMax, $A47)
  ),
  IF(_xlpm.Res=0,"",_xlpm.Res)
),
""))</f>
        <v/>
      </c>
      <c r="K47" s="41">
        <v>1</v>
      </c>
      <c r="L47" s="41">
        <v>0</v>
      </c>
      <c r="M47" s="41">
        <v>1</v>
      </c>
      <c r="N47" s="41">
        <v>0</v>
      </c>
      <c r="O47" s="228"/>
      <c r="P47" s="42"/>
      <c r="Q47" s="43">
        <f t="shared" si="4"/>
        <v>0</v>
      </c>
      <c r="R47" s="42"/>
      <c r="S47" s="44">
        <f t="shared" si="5"/>
        <v>0</v>
      </c>
      <c r="T47" s="42"/>
      <c r="U47" s="44">
        <f t="shared" si="6"/>
        <v>0</v>
      </c>
      <c r="V47" s="42"/>
      <c r="W47" s="44">
        <f t="shared" si="7"/>
        <v>0</v>
      </c>
      <c r="X47" s="225" t="str">
        <f t="shared" si="8"/>
        <v/>
      </c>
      <c r="Y47" s="226" t="str">
        <f t="shared" si="9"/>
        <v/>
      </c>
    </row>
    <row r="48" spans="1:25" ht="20.100000000000001" customHeight="1" x14ac:dyDescent="0.2">
      <c r="A48" s="61"/>
      <c r="B48" s="59"/>
      <c r="C48" s="23">
        <f t="shared" si="0"/>
        <v>0</v>
      </c>
      <c r="D48" s="24">
        <f t="shared" si="1"/>
        <v>0</v>
      </c>
      <c r="E48" s="24">
        <f t="shared" si="2"/>
        <v>0</v>
      </c>
      <c r="F48" s="25">
        <f t="shared" si="3"/>
        <v>0</v>
      </c>
      <c r="G48" s="227" t="str" cm="1">
        <f t="array" ref="G48">IF(OR($B48="",$C48=0,$D48=0),"",IF(AND($B48=$B49,$A48=$A49),"",IFERROR(
SUMPRODUCT(($B$7:$B$55=$B48)*($A$7:$A$55=$A48)*($C$7:$C$55)*($D$7:$D$55)),
"")))</f>
        <v/>
      </c>
      <c r="H48" s="222" t="str">
        <f>IF(OR($B48="",AND($B48=$B49,$A48=$A49)),"",_xlfn.LET(_xlpm.DateSeance,$C$1,_xlpm.Exo,$B48,_xlpm.Var,$A48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8" s="222" t="str" cm="1">
        <f t="array" ref="I48">IF(OR($B48="",AND($B48=$B49,$A48=$A49)),"",
_xlfn.LET(
  _xlpm.Exo,TRIM(SUBSTITUTE($B48,CHAR(160),"")),
  _xlpm.Var,TRIM(SUBSTITUTE($A48,CHAR(160),"")),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8" s="223" t="str">
        <f ca="1">IF($C48=0,"",IFERROR(
_xlfn.LET(
  _xlpm.ExoMax, MAX_LOCAL!$A$2:$A$10000,
  _xlpm.VarMax, MAX_LOCAL!$B$2:$B$10000,
  _xlpm.RepsMax, MAX_LOCAL!$C$2:$C$10000,
  _xlpm.KgMax,  MAX_LOCAL!$D$2:$D$10000,
  _xlpm.Res, IF($A48="",
     _xlfn.MAXIFS(_xlpm.KgMax, _xlpm.ExoMax, $B48, _xlpm.RepsMax, $C48),
     _xlfn.MAXIFS(_xlpm.KgMax, _xlpm.ExoMax, $B48, _xlpm.RepsMax, $C48, _xlpm.VarMax, $A48)
  ),
  IF(_xlpm.Res=0,"",_xlpm.Res)
),
""))</f>
        <v/>
      </c>
      <c r="K48" s="41">
        <v>1</v>
      </c>
      <c r="L48" s="41">
        <v>0</v>
      </c>
      <c r="M48" s="41">
        <v>1</v>
      </c>
      <c r="N48" s="41">
        <v>0</v>
      </c>
      <c r="O48" s="228"/>
      <c r="P48" s="42"/>
      <c r="Q48" s="43">
        <f t="shared" si="4"/>
        <v>0</v>
      </c>
      <c r="R48" s="42"/>
      <c r="S48" s="44">
        <f t="shared" si="5"/>
        <v>0</v>
      </c>
      <c r="T48" s="42"/>
      <c r="U48" s="44">
        <f t="shared" si="6"/>
        <v>0</v>
      </c>
      <c r="V48" s="42"/>
      <c r="W48" s="44">
        <f t="shared" si="7"/>
        <v>0</v>
      </c>
      <c r="X48" s="225" t="str">
        <f t="shared" si="8"/>
        <v/>
      </c>
      <c r="Y48" s="226" t="str">
        <f t="shared" si="9"/>
        <v/>
      </c>
    </row>
    <row r="49" spans="1:25" ht="20.100000000000001" customHeight="1" x14ac:dyDescent="0.2">
      <c r="A49" s="61"/>
      <c r="B49" s="59"/>
      <c r="C49" s="23">
        <f t="shared" si="0"/>
        <v>0</v>
      </c>
      <c r="D49" s="24">
        <f t="shared" si="1"/>
        <v>0</v>
      </c>
      <c r="E49" s="24">
        <f t="shared" si="2"/>
        <v>0</v>
      </c>
      <c r="F49" s="25">
        <f t="shared" si="3"/>
        <v>0</v>
      </c>
      <c r="G49" s="227" t="str" cm="1">
        <f t="array" ref="G49">IF(OR($B49="",$C49=0,$D49=0),"",IF(AND($B49=$B50,$A49=$A50),"",IFERROR(
SUMPRODUCT(($B$7:$B$55=$B49)*($A$7:$A$55=$A49)*($C$7:$C$55)*($D$7:$D$55)),
"")))</f>
        <v/>
      </c>
      <c r="H49" s="222" t="str">
        <f>IF(OR($B49="",AND($B49=$B50,$A49=$A50)),"",_xlfn.LET(_xlpm.DateSeance,$C$1,_xlpm.Exo,$B49,_xlpm.Var,$A49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9" s="222" t="str" cm="1">
        <f t="array" ref="I49">IF(OR($B49="",AND($B49=$B50,$A49=$A50)),"",
_xlfn.LET(
  _xlpm.Exo,TRIM(SUBSTITUTE($B49,CHAR(160),"")),
  _xlpm.Var,TRIM(SUBSTITUTE($A49,CHAR(160),"")),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9" s="223" t="str">
        <f ca="1">IF($C49=0,"",IFERROR(
_xlfn.LET(
  _xlpm.ExoMax, MAX_LOCAL!$A$2:$A$10000,
  _xlpm.VarMax, MAX_LOCAL!$B$2:$B$10000,
  _xlpm.RepsMax, MAX_LOCAL!$C$2:$C$10000,
  _xlpm.KgMax,  MAX_LOCAL!$D$2:$D$10000,
  _xlpm.Res, IF($A49="",
     _xlfn.MAXIFS(_xlpm.KgMax, _xlpm.ExoMax, $B49, _xlpm.RepsMax, $C49),
     _xlfn.MAXIFS(_xlpm.KgMax, _xlpm.ExoMax, $B49, _xlpm.RepsMax, $C49, _xlpm.VarMax, $A49)
  ),
  IF(_xlpm.Res=0,"",_xlpm.Res)
),
""))</f>
        <v/>
      </c>
      <c r="K49" s="41">
        <v>1</v>
      </c>
      <c r="L49" s="41">
        <v>0</v>
      </c>
      <c r="M49" s="41">
        <v>1</v>
      </c>
      <c r="N49" s="41">
        <v>0</v>
      </c>
      <c r="O49" s="228"/>
      <c r="P49" s="42"/>
      <c r="Q49" s="43">
        <f t="shared" si="4"/>
        <v>0</v>
      </c>
      <c r="R49" s="42"/>
      <c r="S49" s="44">
        <f t="shared" si="5"/>
        <v>0</v>
      </c>
      <c r="T49" s="42"/>
      <c r="U49" s="44">
        <f t="shared" si="6"/>
        <v>0</v>
      </c>
      <c r="V49" s="42"/>
      <c r="W49" s="44">
        <f t="shared" si="7"/>
        <v>0</v>
      </c>
      <c r="X49" s="225" t="str">
        <f t="shared" si="8"/>
        <v/>
      </c>
      <c r="Y49" s="226" t="str">
        <f t="shared" si="9"/>
        <v/>
      </c>
    </row>
    <row r="50" spans="1:25" ht="20.100000000000001" customHeight="1" x14ac:dyDescent="0.2">
      <c r="A50" s="61"/>
      <c r="B50" s="59"/>
      <c r="C50" s="23">
        <f t="shared" si="0"/>
        <v>0</v>
      </c>
      <c r="D50" s="24">
        <f t="shared" si="1"/>
        <v>0</v>
      </c>
      <c r="E50" s="24">
        <f t="shared" si="2"/>
        <v>0</v>
      </c>
      <c r="F50" s="25">
        <f t="shared" si="3"/>
        <v>0</v>
      </c>
      <c r="G50" s="227" t="str" cm="1">
        <f t="array" ref="G50">IF(OR($B50="",$C50=0,$D50=0),"",IF(AND($B50=$B51,$A50=$A51),"",IFERROR(
SUMPRODUCT(($B$7:$B$55=$B50)*($A$7:$A$55=$A50)*($C$7:$C$55)*($D$7:$D$55)),
"")))</f>
        <v/>
      </c>
      <c r="H50" s="222" t="str">
        <f>IF(OR($B50="",AND($B50=$B51,$A50=$A51)),"",_xlfn.LET(_xlpm.DateSeance,$C$1,_xlpm.Exo,$B50,_xlpm.Var,$A50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0" s="222" t="str" cm="1">
        <f t="array" ref="I50">IF(OR($B50="",AND($B50=$B51,$A50=$A51)),"",
_xlfn.LET(
  _xlpm.Exo,TRIM(SUBSTITUTE($B50,CHAR(160),"")),
  _xlpm.Var,TRIM(SUBSTITUTE($A50,CHAR(160),"")),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0" s="223" t="str">
        <f ca="1">IF($C50=0,"",IFERROR(
_xlfn.LET(
  _xlpm.ExoMax, MAX_LOCAL!$A$2:$A$10000,
  _xlpm.VarMax, MAX_LOCAL!$B$2:$B$10000,
  _xlpm.RepsMax, MAX_LOCAL!$C$2:$C$10000,
  _xlpm.KgMax,  MAX_LOCAL!$D$2:$D$10000,
  _xlpm.Res, IF($A50="",
     _xlfn.MAXIFS(_xlpm.KgMax, _xlpm.ExoMax, $B50, _xlpm.RepsMax, $C50),
     _xlfn.MAXIFS(_xlpm.KgMax, _xlpm.ExoMax, $B50, _xlpm.RepsMax, $C50, _xlpm.VarMax, $A50)
  ),
  IF(_xlpm.Res=0,"",_xlpm.Res)
),
""))</f>
        <v/>
      </c>
      <c r="K50" s="41">
        <v>1</v>
      </c>
      <c r="L50" s="41">
        <v>0</v>
      </c>
      <c r="M50" s="41">
        <v>1</v>
      </c>
      <c r="N50" s="41">
        <v>0</v>
      </c>
      <c r="O50" s="228"/>
      <c r="P50" s="42"/>
      <c r="Q50" s="43">
        <f t="shared" si="4"/>
        <v>0</v>
      </c>
      <c r="R50" s="42"/>
      <c r="S50" s="44">
        <f t="shared" si="5"/>
        <v>0</v>
      </c>
      <c r="T50" s="42"/>
      <c r="U50" s="44">
        <f t="shared" si="6"/>
        <v>0</v>
      </c>
      <c r="V50" s="42"/>
      <c r="W50" s="44">
        <f t="shared" si="7"/>
        <v>0</v>
      </c>
      <c r="X50" s="225" t="str">
        <f t="shared" si="8"/>
        <v/>
      </c>
      <c r="Y50" s="226" t="str">
        <f t="shared" si="9"/>
        <v/>
      </c>
    </row>
    <row r="51" spans="1:25" ht="20.100000000000001" customHeight="1" x14ac:dyDescent="0.2">
      <c r="A51" s="61"/>
      <c r="B51" s="59"/>
      <c r="C51" s="23">
        <f t="shared" si="0"/>
        <v>0</v>
      </c>
      <c r="D51" s="24">
        <f t="shared" si="1"/>
        <v>0</v>
      </c>
      <c r="E51" s="24">
        <f t="shared" si="2"/>
        <v>0</v>
      </c>
      <c r="F51" s="25">
        <f t="shared" si="3"/>
        <v>0</v>
      </c>
      <c r="G51" s="227" t="str" cm="1">
        <f t="array" ref="G51">IF(OR($B51="",$C51=0,$D51=0),"",IF(AND($B51=$B52,$A51=$A52),"",IFERROR(
SUMPRODUCT(($B$7:$B$55=$B51)*($A$7:$A$55=$A51)*($C$7:$C$55)*($D$7:$D$55)),
"")))</f>
        <v/>
      </c>
      <c r="H51" s="222" t="str">
        <f>IF(OR($B51="",AND($B51=$B52,$A51=$A52)),"",_xlfn.LET(_xlpm.DateSeance,$C$1,_xlpm.Exo,$B51,_xlpm.Var,$A51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1" s="222" t="str" cm="1">
        <f t="array" ref="I51">IF(OR($B51="",AND($B51=$B52,$A51=$A52)),"",
_xlfn.LET(
  _xlpm.Exo,TRIM(SUBSTITUTE($B51,CHAR(160),"")),
  _xlpm.Var,TRIM(SUBSTITUTE($A51,CHAR(160),"")),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1" s="223" t="str">
        <f ca="1">IF($C51=0,"",IFERROR(
_xlfn.LET(
  _xlpm.ExoMax, MAX_LOCAL!$A$2:$A$10000,
  _xlpm.VarMax, MAX_LOCAL!$B$2:$B$10000,
  _xlpm.RepsMax, MAX_LOCAL!$C$2:$C$10000,
  _xlpm.KgMax,  MAX_LOCAL!$D$2:$D$10000,
  _xlpm.Res, IF($A51="",
     _xlfn.MAXIFS(_xlpm.KgMax, _xlpm.ExoMax, $B51, _xlpm.RepsMax, $C51),
     _xlfn.MAXIFS(_xlpm.KgMax, _xlpm.ExoMax, $B51, _xlpm.RepsMax, $C51, _xlpm.VarMax, $A51)
  ),
  IF(_xlpm.Res=0,"",_xlpm.Res)
),
""))</f>
        <v/>
      </c>
      <c r="K51" s="41">
        <v>1</v>
      </c>
      <c r="L51" s="41">
        <v>0</v>
      </c>
      <c r="M51" s="41">
        <v>1</v>
      </c>
      <c r="N51" s="41">
        <v>0</v>
      </c>
      <c r="O51" s="228"/>
      <c r="P51" s="42"/>
      <c r="Q51" s="43">
        <f t="shared" si="4"/>
        <v>0</v>
      </c>
      <c r="R51" s="42"/>
      <c r="S51" s="44">
        <f t="shared" si="5"/>
        <v>0</v>
      </c>
      <c r="T51" s="42"/>
      <c r="U51" s="44">
        <f t="shared" si="6"/>
        <v>0</v>
      </c>
      <c r="V51" s="42"/>
      <c r="W51" s="44">
        <f t="shared" si="7"/>
        <v>0</v>
      </c>
      <c r="X51" s="225" t="str">
        <f t="shared" si="8"/>
        <v/>
      </c>
      <c r="Y51" s="226" t="str">
        <f t="shared" si="9"/>
        <v/>
      </c>
    </row>
    <row r="52" spans="1:25" ht="20.100000000000001" customHeight="1" x14ac:dyDescent="0.2">
      <c r="A52" s="61"/>
      <c r="B52" s="59"/>
      <c r="C52" s="23">
        <f t="shared" si="0"/>
        <v>0</v>
      </c>
      <c r="D52" s="24">
        <f t="shared" si="1"/>
        <v>0</v>
      </c>
      <c r="E52" s="24">
        <f t="shared" si="2"/>
        <v>0</v>
      </c>
      <c r="F52" s="25">
        <f t="shared" si="3"/>
        <v>0</v>
      </c>
      <c r="G52" s="227" t="str" cm="1">
        <f t="array" ref="G52">IF(OR($B52="",$C52=0,$D52=0),"",IF(AND($B52=$B53,$A52=$A53),"",IFERROR(
SUMPRODUCT(($B$7:$B$55=$B52)*($A$7:$A$55=$A52)*($C$7:$C$55)*($D$7:$D$55)),
"")))</f>
        <v/>
      </c>
      <c r="H52" s="222" t="str">
        <f>IF(OR($B52="",AND($B52=$B53,$A52=$A53)),"",_xlfn.LET(_xlpm.DateSeance,$C$1,_xlpm.Exo,$B52,_xlpm.Var,$A52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2" s="222" t="str" cm="1">
        <f t="array" ref="I52">IF(OR($B52="",AND($B52=$B53,$A52=$A53)),"",
_xlfn.LET(
  _xlpm.Exo,TRIM(SUBSTITUTE($B52,CHAR(160),"")),
  _xlpm.Var,TRIM(SUBSTITUTE($A52,CHAR(160),"")),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2" s="223" t="str">
        <f ca="1">IF($C52=0,"",IFERROR(
_xlfn.LET(
  _xlpm.ExoMax, MAX_LOCAL!$A$2:$A$10000,
  _xlpm.VarMax, MAX_LOCAL!$B$2:$B$10000,
  _xlpm.RepsMax, MAX_LOCAL!$C$2:$C$10000,
  _xlpm.KgMax,  MAX_LOCAL!$D$2:$D$10000,
  _xlpm.Res, IF($A52="",
     _xlfn.MAXIFS(_xlpm.KgMax, _xlpm.ExoMax, $B52, _xlpm.RepsMax, $C52),
     _xlfn.MAXIFS(_xlpm.KgMax, _xlpm.ExoMax, $B52, _xlpm.RepsMax, $C52, _xlpm.VarMax, $A52)
  ),
  IF(_xlpm.Res=0,"",_xlpm.Res)
),
""))</f>
        <v/>
      </c>
      <c r="K52" s="41">
        <v>1</v>
      </c>
      <c r="L52" s="41">
        <v>0</v>
      </c>
      <c r="M52" s="41">
        <v>1</v>
      </c>
      <c r="N52" s="41">
        <v>0</v>
      </c>
      <c r="O52" s="228"/>
      <c r="P52" s="42"/>
      <c r="Q52" s="43">
        <f t="shared" si="4"/>
        <v>0</v>
      </c>
      <c r="R52" s="42"/>
      <c r="S52" s="44">
        <f t="shared" si="5"/>
        <v>0</v>
      </c>
      <c r="T52" s="42"/>
      <c r="U52" s="44">
        <f t="shared" si="6"/>
        <v>0</v>
      </c>
      <c r="V52" s="42"/>
      <c r="W52" s="44">
        <f t="shared" si="7"/>
        <v>0</v>
      </c>
      <c r="X52" s="225" t="str">
        <f t="shared" si="8"/>
        <v/>
      </c>
      <c r="Y52" s="226" t="str">
        <f t="shared" si="9"/>
        <v/>
      </c>
    </row>
    <row r="53" spans="1:25" ht="20.100000000000001" customHeight="1" x14ac:dyDescent="0.2">
      <c r="A53" s="61"/>
      <c r="B53" s="59"/>
      <c r="C53" s="23">
        <f t="shared" si="0"/>
        <v>0</v>
      </c>
      <c r="D53" s="24">
        <f t="shared" si="1"/>
        <v>0</v>
      </c>
      <c r="E53" s="24">
        <f t="shared" si="2"/>
        <v>0</v>
      </c>
      <c r="F53" s="25">
        <f t="shared" si="3"/>
        <v>0</v>
      </c>
      <c r="G53" s="227" t="str" cm="1">
        <f t="array" ref="G53">IF(OR($B53="",$C53=0,$D53=0),"",IF(AND($B53=$B54,$A53=$A54),"",IFERROR(
SUMPRODUCT(($B$7:$B$55=$B53)*($A$7:$A$55=$A53)*($C$7:$C$55)*($D$7:$D$55)),
"")))</f>
        <v/>
      </c>
      <c r="H53" s="222" t="str">
        <f>IF(OR($B53="",AND($B53=$B54,$A53=$A54)),"",_xlfn.LET(_xlpm.DateSeance,$C$1,_xlpm.Exo,$B53,_xlpm.Var,$A53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3" s="222" t="str" cm="1">
        <f t="array" ref="I53">IF(OR($B53="",AND($B53=$B54,$A53=$A54)),"",
_xlfn.LET(
  _xlpm.Exo,TRIM(SUBSTITUTE($B53,CHAR(160),"")),
  _xlpm.Var,TRIM(SUBSTITUTE($A53,CHAR(160),"")),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3" s="223" t="str">
        <f ca="1">IF($C53=0,"",IFERROR(
_xlfn.LET(
  _xlpm.ExoMax, MAX_LOCAL!$A$2:$A$10000,
  _xlpm.VarMax, MAX_LOCAL!$B$2:$B$10000,
  _xlpm.RepsMax, MAX_LOCAL!$C$2:$C$10000,
  _xlpm.KgMax,  MAX_LOCAL!$D$2:$D$10000,
  _xlpm.Res, IF($A53="",
     _xlfn.MAXIFS(_xlpm.KgMax, _xlpm.ExoMax, $B53, _xlpm.RepsMax, $C53),
     _xlfn.MAXIFS(_xlpm.KgMax, _xlpm.ExoMax, $B53, _xlpm.RepsMax, $C53, _xlpm.VarMax, $A53)
  ),
  IF(_xlpm.Res=0,"",_xlpm.Res)
),
""))</f>
        <v/>
      </c>
      <c r="K53" s="41">
        <v>1</v>
      </c>
      <c r="L53" s="41">
        <v>0</v>
      </c>
      <c r="M53" s="41">
        <v>1</v>
      </c>
      <c r="N53" s="41">
        <v>0</v>
      </c>
      <c r="O53" s="228"/>
      <c r="P53" s="42"/>
      <c r="Q53" s="43">
        <f t="shared" si="4"/>
        <v>0</v>
      </c>
      <c r="R53" s="42"/>
      <c r="S53" s="44">
        <f t="shared" si="5"/>
        <v>0</v>
      </c>
      <c r="T53" s="42"/>
      <c r="U53" s="44">
        <f t="shared" si="6"/>
        <v>0</v>
      </c>
      <c r="V53" s="42"/>
      <c r="W53" s="44">
        <f t="shared" si="7"/>
        <v>0</v>
      </c>
      <c r="X53" s="225" t="str">
        <f t="shared" si="8"/>
        <v/>
      </c>
      <c r="Y53" s="226" t="str">
        <f t="shared" si="9"/>
        <v/>
      </c>
    </row>
    <row r="54" spans="1:25" ht="20.100000000000001" customHeight="1" x14ac:dyDescent="0.2">
      <c r="A54" s="61"/>
      <c r="B54" s="59"/>
      <c r="C54" s="26">
        <f t="shared" si="0"/>
        <v>0</v>
      </c>
      <c r="D54" s="24">
        <f t="shared" si="1"/>
        <v>0</v>
      </c>
      <c r="E54" s="27">
        <f t="shared" si="2"/>
        <v>0</v>
      </c>
      <c r="F54" s="28">
        <f t="shared" si="3"/>
        <v>0</v>
      </c>
      <c r="G54" s="227" t="str" cm="1">
        <f t="array" ref="G54">IF(OR($B54="",$C54=0,$D54=0),"",IF(AND($B54=$B55,$A54=$A55),"",IFERROR(
SUMPRODUCT(($B$7:$B$55=$B54)*($A$7:$A$55=$A54)*($C$7:$C$55)*($D$7:$D$55)),
"")))</f>
        <v/>
      </c>
      <c r="H54" s="222" t="str">
        <f>IF(OR($B54="",AND($B54=$B55,$A54=$A55)),"",_xlfn.LET(_xlpm.DateSeance,$C$1,_xlpm.Exo,$B54,_xlpm.Var,$A54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4" s="222" t="str" cm="1">
        <f t="array" ref="I54">IF(OR($B54="",AND($B54=$B55,$A54=$A55)),"",
_xlfn.LET(
  _xlpm.Exo,TRIM(SUBSTITUTE($B54,CHAR(160),"")),
  _xlpm.Var,TRIM(SUBSTITUTE($A54,CHAR(160),"")),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4" s="223" t="str">
        <f ca="1">IF($C54=0,"",IFERROR(
_xlfn.LET(
  _xlpm.ExoMax, MAX_LOCAL!$A$2:$A$10000,
  _xlpm.VarMax, MAX_LOCAL!$B$2:$B$10000,
  _xlpm.RepsMax, MAX_LOCAL!$C$2:$C$10000,
  _xlpm.KgMax,  MAX_LOCAL!$D$2:$D$10000,
  _xlpm.Res, IF($A54="",
     _xlfn.MAXIFS(_xlpm.KgMax, _xlpm.ExoMax, $B54, _xlpm.RepsMax, $C54),
     _xlfn.MAXIFS(_xlpm.KgMax, _xlpm.ExoMax, $B54, _xlpm.RepsMax, $C54, _xlpm.VarMax, $A54)
  ),
  IF(_xlpm.Res=0,"",_xlpm.Res)
),
""))</f>
        <v/>
      </c>
      <c r="K54" s="41">
        <v>1</v>
      </c>
      <c r="L54" s="41">
        <v>0</v>
      </c>
      <c r="M54" s="41">
        <v>1</v>
      </c>
      <c r="N54" s="41">
        <v>0</v>
      </c>
      <c r="O54" s="228"/>
      <c r="P54" s="42"/>
      <c r="Q54" s="43">
        <f t="shared" si="4"/>
        <v>0</v>
      </c>
      <c r="R54" s="42"/>
      <c r="S54" s="44">
        <f t="shared" si="5"/>
        <v>0</v>
      </c>
      <c r="T54" s="42"/>
      <c r="U54" s="44">
        <f t="shared" si="6"/>
        <v>0</v>
      </c>
      <c r="V54" s="42"/>
      <c r="W54" s="44">
        <f t="shared" si="7"/>
        <v>0</v>
      </c>
      <c r="X54" s="225" t="str">
        <f t="shared" si="8"/>
        <v/>
      </c>
      <c r="Y54" s="226" t="str">
        <f t="shared" si="9"/>
        <v/>
      </c>
    </row>
    <row r="55" spans="1:25" ht="20.100000000000001" customHeight="1" thickBot="1" x14ac:dyDescent="0.25">
      <c r="A55" s="62"/>
      <c r="B55" s="230"/>
      <c r="C55" s="231">
        <f t="shared" si="0"/>
        <v>0</v>
      </c>
      <c r="D55" s="232">
        <f t="shared" si="1"/>
        <v>0</v>
      </c>
      <c r="E55" s="233">
        <f t="shared" si="2"/>
        <v>0</v>
      </c>
      <c r="F55" s="234">
        <f t="shared" si="3"/>
        <v>0</v>
      </c>
      <c r="G55" s="235" t="str" cm="1">
        <f t="array" ref="G55">IF(OR($B55="",$C55=0,$D55=0),"",IF(AND($B55=$B56,$A55=$A56),"",IFERROR(
SUMPRODUCT(($B$7:$B$55=$B55)*($A$7:$A$55=$A55)*($C$7:$C$55)*($D$7:$D$55)),
"")))</f>
        <v/>
      </c>
      <c r="H55" s="252" t="str">
        <f>IF(OR($B55="",AND($B55=$B56,$A55=$A56)),"",_xlfn.LET(_xlpm.DateSeance,$C$1,_xlpm.Exo,$B55,_xlpm.Var,$A55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5" s="252" t="str" cm="1">
        <f t="array" ref="I55">IF(OR($B55="",AND($B55=$B56,$A55=$A56)),"",
_xlfn.LET(
  _xlpm.Exo,TRIM(SUBSTITUTE($B55,CHAR(160),"")),
  _xlpm.Var,TRIM(SUBSTITUTE($A55,CHAR(160),"")),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5" s="223" t="str">
        <f ca="1">IF($C55=0,"",IFERROR(
_xlfn.LET(
  _xlpm.ExoMax, MAX_LOCAL!$A$2:$A$10000,
  _xlpm.VarMax, MAX_LOCAL!$B$2:$B$10000,
  _xlpm.RepsMax, MAX_LOCAL!$C$2:$C$10000,
  _xlpm.KgMax,  MAX_LOCAL!$D$2:$D$10000,
  _xlpm.Res, IF($A55="",
     _xlfn.MAXIFS(_xlpm.KgMax, _xlpm.ExoMax, $B55, _xlpm.RepsMax, $C55),
     _xlfn.MAXIFS(_xlpm.KgMax, _xlpm.ExoMax, $B55, _xlpm.RepsMax, $C55, _xlpm.VarMax, $A55)
  ),
  IF(_xlpm.Res=0,"",_xlpm.Res)
),
""))</f>
        <v/>
      </c>
      <c r="K55" s="41">
        <v>1</v>
      </c>
      <c r="L55" s="41">
        <v>0</v>
      </c>
      <c r="M55" s="41">
        <v>1</v>
      </c>
      <c r="N55" s="41">
        <v>0</v>
      </c>
      <c r="O55" s="228"/>
      <c r="P55" s="42"/>
      <c r="Q55" s="43">
        <f t="shared" si="4"/>
        <v>0</v>
      </c>
      <c r="R55" s="42"/>
      <c r="S55" s="44">
        <f t="shared" si="5"/>
        <v>0</v>
      </c>
      <c r="T55" s="42"/>
      <c r="U55" s="44">
        <f t="shared" si="6"/>
        <v>0</v>
      </c>
      <c r="V55" s="42"/>
      <c r="W55" s="44">
        <f t="shared" si="7"/>
        <v>0</v>
      </c>
      <c r="X55" s="225" t="str">
        <f t="shared" si="8"/>
        <v/>
      </c>
      <c r="Y55" s="226" t="str">
        <f t="shared" si="9"/>
        <v/>
      </c>
    </row>
    <row r="56" spans="1:25" ht="14.25" customHeight="1" thickTop="1" thickBot="1" x14ac:dyDescent="0.25">
      <c r="G56" s="236"/>
      <c r="H56" s="236"/>
      <c r="I56" s="236"/>
      <c r="J56" s="236"/>
    </row>
    <row r="57" spans="1:25" ht="26.25" customHeight="1" thickTop="1" x14ac:dyDescent="0.2">
      <c r="A57" s="303" t="s">
        <v>361</v>
      </c>
      <c r="B57" s="304"/>
      <c r="C57" s="304"/>
      <c r="D57" s="304"/>
      <c r="E57" s="304"/>
      <c r="F57" s="304"/>
      <c r="G57" s="304"/>
      <c r="H57" s="305"/>
      <c r="J57" s="303" t="s">
        <v>362</v>
      </c>
      <c r="K57" s="304"/>
      <c r="L57" s="304"/>
      <c r="M57" s="304"/>
      <c r="N57" s="304"/>
      <c r="O57" s="304"/>
      <c r="P57" s="304"/>
      <c r="Q57" s="305"/>
    </row>
    <row r="58" spans="1:25" ht="14.25" customHeight="1" x14ac:dyDescent="0.2">
      <c r="A58" s="281"/>
      <c r="B58" s="282"/>
      <c r="C58" s="282"/>
      <c r="D58" s="282"/>
      <c r="E58" s="282"/>
      <c r="F58" s="282"/>
      <c r="G58" s="282"/>
      <c r="H58" s="283"/>
      <c r="J58" s="281"/>
      <c r="K58" s="282"/>
      <c r="L58" s="282"/>
      <c r="M58" s="282"/>
      <c r="N58" s="282"/>
      <c r="O58" s="282"/>
      <c r="P58" s="282"/>
      <c r="Q58" s="283"/>
    </row>
    <row r="59" spans="1:25" ht="14.25" customHeight="1" x14ac:dyDescent="0.2">
      <c r="A59" s="281"/>
      <c r="B59" s="282"/>
      <c r="C59" s="282"/>
      <c r="D59" s="282"/>
      <c r="E59" s="282"/>
      <c r="F59" s="282"/>
      <c r="G59" s="282"/>
      <c r="H59" s="283"/>
      <c r="J59" s="281"/>
      <c r="K59" s="282"/>
      <c r="L59" s="282"/>
      <c r="M59" s="282"/>
      <c r="N59" s="282"/>
      <c r="O59" s="282"/>
      <c r="P59" s="282"/>
      <c r="Q59" s="283"/>
    </row>
    <row r="60" spans="1:25" ht="14.25" customHeight="1" x14ac:dyDescent="0.2">
      <c r="A60" s="281"/>
      <c r="B60" s="282"/>
      <c r="C60" s="282"/>
      <c r="D60" s="282"/>
      <c r="E60" s="282"/>
      <c r="F60" s="282"/>
      <c r="G60" s="282"/>
      <c r="H60" s="283"/>
      <c r="I60" s="236"/>
      <c r="J60" s="281"/>
      <c r="K60" s="282"/>
      <c r="L60" s="282"/>
      <c r="M60" s="282"/>
      <c r="N60" s="282"/>
      <c r="O60" s="282"/>
      <c r="P60" s="282"/>
      <c r="Q60" s="283"/>
    </row>
    <row r="61" spans="1:25" ht="14.25" customHeight="1" x14ac:dyDescent="0.2">
      <c r="A61" s="281"/>
      <c r="B61" s="282"/>
      <c r="C61" s="282"/>
      <c r="D61" s="282"/>
      <c r="E61" s="282"/>
      <c r="F61" s="282"/>
      <c r="G61" s="282"/>
      <c r="H61" s="283"/>
      <c r="I61" s="236"/>
      <c r="J61" s="281"/>
      <c r="K61" s="282"/>
      <c r="L61" s="282"/>
      <c r="M61" s="282"/>
      <c r="N61" s="282"/>
      <c r="O61" s="282"/>
      <c r="P61" s="282"/>
      <c r="Q61" s="283"/>
    </row>
    <row r="62" spans="1:25" ht="14.25" customHeight="1" x14ac:dyDescent="0.2">
      <c r="A62" s="281"/>
      <c r="B62" s="282"/>
      <c r="C62" s="282"/>
      <c r="D62" s="282"/>
      <c r="E62" s="282"/>
      <c r="F62" s="282"/>
      <c r="G62" s="282"/>
      <c r="H62" s="283"/>
      <c r="I62" s="236"/>
      <c r="J62" s="281"/>
      <c r="K62" s="282"/>
      <c r="L62" s="282"/>
      <c r="M62" s="282"/>
      <c r="N62" s="282"/>
      <c r="O62" s="282"/>
      <c r="P62" s="282"/>
      <c r="Q62" s="283"/>
    </row>
    <row r="63" spans="1:25" ht="14.25" customHeight="1" x14ac:dyDescent="0.2">
      <c r="A63" s="281"/>
      <c r="B63" s="282"/>
      <c r="C63" s="282"/>
      <c r="D63" s="282"/>
      <c r="E63" s="282"/>
      <c r="F63" s="282"/>
      <c r="G63" s="282"/>
      <c r="H63" s="283"/>
      <c r="I63" s="236"/>
      <c r="J63" s="281"/>
      <c r="K63" s="282"/>
      <c r="L63" s="282"/>
      <c r="M63" s="282"/>
      <c r="N63" s="282"/>
      <c r="O63" s="282"/>
      <c r="P63" s="282"/>
      <c r="Q63" s="283"/>
    </row>
    <row r="64" spans="1:25" ht="15" customHeight="1" x14ac:dyDescent="0.2">
      <c r="A64" s="281"/>
      <c r="B64" s="282"/>
      <c r="C64" s="282"/>
      <c r="D64" s="282"/>
      <c r="E64" s="282"/>
      <c r="F64" s="282"/>
      <c r="G64" s="282"/>
      <c r="H64" s="283"/>
      <c r="J64" s="281"/>
      <c r="K64" s="282"/>
      <c r="L64" s="282"/>
      <c r="M64" s="282"/>
      <c r="N64" s="282"/>
      <c r="O64" s="282"/>
      <c r="P64" s="282"/>
      <c r="Q64" s="283"/>
    </row>
    <row r="65" spans="1:17" ht="15" customHeight="1" x14ac:dyDescent="0.2">
      <c r="A65" s="281"/>
      <c r="B65" s="282"/>
      <c r="C65" s="282"/>
      <c r="D65" s="282"/>
      <c r="E65" s="282"/>
      <c r="F65" s="282"/>
      <c r="G65" s="282"/>
      <c r="H65" s="283"/>
      <c r="J65" s="281"/>
      <c r="K65" s="282"/>
      <c r="L65" s="282"/>
      <c r="M65" s="282"/>
      <c r="N65" s="282"/>
      <c r="O65" s="282"/>
      <c r="P65" s="282"/>
      <c r="Q65" s="283"/>
    </row>
    <row r="66" spans="1:17" ht="15" customHeight="1" x14ac:dyDescent="0.2">
      <c r="A66" s="281"/>
      <c r="B66" s="282"/>
      <c r="C66" s="282"/>
      <c r="D66" s="282"/>
      <c r="E66" s="282"/>
      <c r="F66" s="282"/>
      <c r="G66" s="282"/>
      <c r="H66" s="283"/>
      <c r="J66" s="281"/>
      <c r="K66" s="282"/>
      <c r="L66" s="282"/>
      <c r="M66" s="282"/>
      <c r="N66" s="282"/>
      <c r="O66" s="282"/>
      <c r="P66" s="282"/>
      <c r="Q66" s="283"/>
    </row>
    <row r="67" spans="1:17" ht="15" customHeight="1" x14ac:dyDescent="0.2">
      <c r="A67" s="281"/>
      <c r="B67" s="282"/>
      <c r="C67" s="282"/>
      <c r="D67" s="282"/>
      <c r="E67" s="282"/>
      <c r="F67" s="282"/>
      <c r="G67" s="282"/>
      <c r="H67" s="283"/>
      <c r="J67" s="281"/>
      <c r="K67" s="282"/>
      <c r="L67" s="282"/>
      <c r="M67" s="282"/>
      <c r="N67" s="282"/>
      <c r="O67" s="282"/>
      <c r="P67" s="282"/>
      <c r="Q67" s="283"/>
    </row>
    <row r="68" spans="1:17" ht="15" customHeight="1" x14ac:dyDescent="0.2">
      <c r="A68" s="281"/>
      <c r="B68" s="282"/>
      <c r="C68" s="282"/>
      <c r="D68" s="282"/>
      <c r="E68" s="282"/>
      <c r="F68" s="282"/>
      <c r="G68" s="282"/>
      <c r="H68" s="283"/>
      <c r="J68" s="281"/>
      <c r="K68" s="282"/>
      <c r="L68" s="282"/>
      <c r="M68" s="282"/>
      <c r="N68" s="282"/>
      <c r="O68" s="282"/>
      <c r="P68" s="282"/>
      <c r="Q68" s="283"/>
    </row>
    <row r="69" spans="1:17" ht="15.75" customHeight="1" x14ac:dyDescent="0.2">
      <c r="A69" s="281"/>
      <c r="B69" s="282"/>
      <c r="C69" s="282"/>
      <c r="D69" s="282"/>
      <c r="E69" s="282"/>
      <c r="F69" s="282"/>
      <c r="G69" s="282"/>
      <c r="H69" s="283"/>
      <c r="J69" s="281"/>
      <c r="K69" s="282"/>
      <c r="L69" s="282"/>
      <c r="M69" s="282"/>
      <c r="N69" s="282"/>
      <c r="O69" s="282"/>
      <c r="P69" s="282"/>
      <c r="Q69" s="283"/>
    </row>
    <row r="70" spans="1:17" ht="15" customHeight="1" x14ac:dyDescent="0.2">
      <c r="A70" s="281"/>
      <c r="B70" s="282"/>
      <c r="C70" s="282"/>
      <c r="D70" s="282"/>
      <c r="E70" s="282"/>
      <c r="F70" s="282"/>
      <c r="G70" s="282"/>
      <c r="H70" s="283"/>
      <c r="J70" s="281"/>
      <c r="K70" s="282"/>
      <c r="L70" s="282"/>
      <c r="M70" s="282"/>
      <c r="N70" s="282"/>
      <c r="O70" s="282"/>
      <c r="P70" s="282"/>
      <c r="Q70" s="283"/>
    </row>
    <row r="71" spans="1:17" ht="15" customHeight="1" x14ac:dyDescent="0.2">
      <c r="A71" s="281"/>
      <c r="B71" s="282"/>
      <c r="C71" s="282"/>
      <c r="D71" s="282"/>
      <c r="E71" s="282"/>
      <c r="F71" s="282"/>
      <c r="G71" s="282"/>
      <c r="H71" s="283"/>
      <c r="J71" s="281"/>
      <c r="K71" s="282"/>
      <c r="L71" s="282"/>
      <c r="M71" s="282"/>
      <c r="N71" s="282"/>
      <c r="O71" s="282"/>
      <c r="P71" s="282"/>
      <c r="Q71" s="283"/>
    </row>
    <row r="72" spans="1:17" ht="15" customHeight="1" x14ac:dyDescent="0.2">
      <c r="A72" s="281"/>
      <c r="B72" s="282"/>
      <c r="C72" s="282"/>
      <c r="D72" s="282"/>
      <c r="E72" s="282"/>
      <c r="F72" s="282"/>
      <c r="G72" s="282"/>
      <c r="H72" s="283"/>
      <c r="J72" s="281"/>
      <c r="K72" s="282"/>
      <c r="L72" s="282"/>
      <c r="M72" s="282"/>
      <c r="N72" s="282"/>
      <c r="O72" s="282"/>
      <c r="P72" s="282"/>
      <c r="Q72" s="283"/>
    </row>
    <row r="73" spans="1:17" ht="15" customHeight="1" x14ac:dyDescent="0.2">
      <c r="A73" s="281"/>
      <c r="B73" s="282"/>
      <c r="C73" s="282"/>
      <c r="D73" s="282"/>
      <c r="E73" s="282"/>
      <c r="F73" s="282"/>
      <c r="G73" s="282"/>
      <c r="H73" s="283"/>
      <c r="J73" s="281"/>
      <c r="K73" s="282"/>
      <c r="L73" s="282"/>
      <c r="M73" s="282"/>
      <c r="N73" s="282"/>
      <c r="O73" s="282"/>
      <c r="P73" s="282"/>
      <c r="Q73" s="283"/>
    </row>
    <row r="74" spans="1:17" ht="15" customHeight="1" x14ac:dyDescent="0.2">
      <c r="A74" s="281"/>
      <c r="B74" s="282"/>
      <c r="C74" s="282"/>
      <c r="D74" s="282"/>
      <c r="E74" s="282"/>
      <c r="F74" s="282"/>
      <c r="G74" s="282"/>
      <c r="H74" s="283"/>
      <c r="J74" s="281"/>
      <c r="K74" s="282"/>
      <c r="L74" s="282"/>
      <c r="M74" s="282"/>
      <c r="N74" s="282"/>
      <c r="O74" s="282"/>
      <c r="P74" s="282"/>
      <c r="Q74" s="283"/>
    </row>
    <row r="75" spans="1:17" ht="15" customHeight="1" thickBot="1" x14ac:dyDescent="0.25">
      <c r="A75" s="284"/>
      <c r="B75" s="285"/>
      <c r="C75" s="285"/>
      <c r="D75" s="285"/>
      <c r="E75" s="285"/>
      <c r="F75" s="285"/>
      <c r="G75" s="285"/>
      <c r="H75" s="286"/>
      <c r="J75" s="284"/>
      <c r="K75" s="285"/>
      <c r="L75" s="285"/>
      <c r="M75" s="285"/>
      <c r="N75" s="285"/>
      <c r="O75" s="285"/>
      <c r="P75" s="285"/>
      <c r="Q75" s="286"/>
    </row>
    <row r="76" spans="1:17" ht="15" customHeight="1" thickTop="1" thickBot="1" x14ac:dyDescent="0.25">
      <c r="A76" s="41"/>
      <c r="B76" s="41"/>
      <c r="C76" s="41"/>
      <c r="D76" s="41"/>
      <c r="E76" s="41"/>
      <c r="F76" s="41"/>
      <c r="G76" s="41"/>
      <c r="H76" s="41"/>
    </row>
    <row r="77" spans="1:17" ht="26.25" customHeight="1" thickTop="1" x14ac:dyDescent="0.2">
      <c r="A77" s="303" t="s">
        <v>363</v>
      </c>
      <c r="B77" s="304"/>
      <c r="C77" s="304"/>
      <c r="D77" s="304"/>
      <c r="E77" s="304"/>
      <c r="F77" s="304"/>
      <c r="G77" s="304"/>
      <c r="H77" s="305"/>
    </row>
    <row r="78" spans="1:17" ht="39" customHeight="1" thickBot="1" x14ac:dyDescent="0.3">
      <c r="A78" s="237" t="s">
        <v>340</v>
      </c>
      <c r="B78" s="307" t="s">
        <v>364</v>
      </c>
      <c r="C78" s="307"/>
      <c r="D78" s="307"/>
      <c r="E78" s="307"/>
      <c r="F78" s="238" t="s">
        <v>365</v>
      </c>
      <c r="G78" s="239" t="s">
        <v>366</v>
      </c>
      <c r="H78" s="240" t="s">
        <v>367</v>
      </c>
    </row>
    <row r="79" spans="1:17" ht="15.75" thickTop="1" x14ac:dyDescent="0.2">
      <c r="A79" s="241"/>
      <c r="B79" s="308"/>
      <c r="C79" s="308"/>
      <c r="D79" s="308"/>
      <c r="E79" s="308"/>
      <c r="F79" s="253"/>
      <c r="G79" s="242"/>
      <c r="H79" s="243"/>
    </row>
    <row r="80" spans="1:17" x14ac:dyDescent="0.2">
      <c r="A80" s="244"/>
      <c r="B80" s="306"/>
      <c r="C80" s="306"/>
      <c r="D80" s="306"/>
      <c r="E80" s="306"/>
      <c r="F80" s="245"/>
      <c r="G80" s="245"/>
      <c r="H80" s="246"/>
    </row>
    <row r="81" spans="1:8" x14ac:dyDescent="0.2">
      <c r="A81" s="244"/>
      <c r="B81" s="306"/>
      <c r="C81" s="306"/>
      <c r="D81" s="306"/>
      <c r="E81" s="306"/>
      <c r="F81" s="245"/>
      <c r="G81" s="245"/>
      <c r="H81" s="246"/>
    </row>
    <row r="82" spans="1:8" x14ac:dyDescent="0.2">
      <c r="A82" s="244"/>
      <c r="B82" s="306"/>
      <c r="C82" s="306"/>
      <c r="D82" s="306"/>
      <c r="E82" s="306"/>
      <c r="F82" s="245"/>
      <c r="G82" s="245"/>
      <c r="H82" s="246"/>
    </row>
    <row r="83" spans="1:8" x14ac:dyDescent="0.2">
      <c r="A83" s="244"/>
      <c r="B83" s="306"/>
      <c r="C83" s="306"/>
      <c r="D83" s="306"/>
      <c r="E83" s="306"/>
      <c r="F83" s="245"/>
      <c r="G83" s="245"/>
      <c r="H83" s="246"/>
    </row>
    <row r="84" spans="1:8" x14ac:dyDescent="0.2">
      <c r="A84" s="244"/>
      <c r="B84" s="306"/>
      <c r="C84" s="306"/>
      <c r="D84" s="306"/>
      <c r="E84" s="306"/>
      <c r="F84" s="245"/>
      <c r="G84" s="245"/>
      <c r="H84" s="246"/>
    </row>
    <row r="85" spans="1:8" x14ac:dyDescent="0.2">
      <c r="A85" s="244"/>
      <c r="B85" s="306"/>
      <c r="C85" s="306"/>
      <c r="D85" s="306"/>
      <c r="E85" s="306"/>
      <c r="F85" s="245"/>
      <c r="G85" s="245"/>
      <c r="H85" s="246"/>
    </row>
    <row r="86" spans="1:8" x14ac:dyDescent="0.2">
      <c r="A86" s="244"/>
      <c r="B86" s="306"/>
      <c r="C86" s="306"/>
      <c r="D86" s="306"/>
      <c r="E86" s="306"/>
      <c r="F86" s="245"/>
      <c r="G86" s="245"/>
      <c r="H86" s="246"/>
    </row>
    <row r="87" spans="1:8" x14ac:dyDescent="0.2">
      <c r="A87" s="244"/>
      <c r="B87" s="306"/>
      <c r="C87" s="306"/>
      <c r="D87" s="306"/>
      <c r="E87" s="306"/>
      <c r="F87" s="245"/>
      <c r="G87" s="245"/>
      <c r="H87" s="246"/>
    </row>
    <row r="88" spans="1:8" x14ac:dyDescent="0.2">
      <c r="A88" s="244"/>
      <c r="B88" s="306"/>
      <c r="C88" s="306"/>
      <c r="D88" s="306"/>
      <c r="E88" s="306"/>
      <c r="F88" s="245"/>
      <c r="G88" s="245"/>
      <c r="H88" s="246"/>
    </row>
    <row r="89" spans="1:8" x14ac:dyDescent="0.2">
      <c r="A89" s="244"/>
      <c r="B89" s="306"/>
      <c r="C89" s="306"/>
      <c r="D89" s="306"/>
      <c r="E89" s="306"/>
      <c r="F89" s="245"/>
      <c r="G89" s="245"/>
      <c r="H89" s="246"/>
    </row>
    <row r="90" spans="1:8" x14ac:dyDescent="0.2">
      <c r="A90" s="244"/>
      <c r="B90" s="306"/>
      <c r="C90" s="306"/>
      <c r="D90" s="306"/>
      <c r="E90" s="306"/>
      <c r="F90" s="245"/>
      <c r="G90" s="245"/>
      <c r="H90" s="246"/>
    </row>
    <row r="91" spans="1:8" x14ac:dyDescent="0.2">
      <c r="A91" s="244"/>
      <c r="B91" s="306"/>
      <c r="C91" s="306"/>
      <c r="D91" s="306"/>
      <c r="E91" s="306"/>
      <c r="F91" s="245"/>
      <c r="G91" s="245"/>
      <c r="H91" s="246"/>
    </row>
    <row r="92" spans="1:8" x14ac:dyDescent="0.2">
      <c r="A92" s="244"/>
      <c r="B92" s="306"/>
      <c r="C92" s="306"/>
      <c r="D92" s="306"/>
      <c r="E92" s="306"/>
      <c r="F92" s="245"/>
      <c r="G92" s="245"/>
      <c r="H92" s="246"/>
    </row>
    <row r="93" spans="1:8" x14ac:dyDescent="0.2">
      <c r="A93" s="244"/>
      <c r="B93" s="306"/>
      <c r="C93" s="306"/>
      <c r="D93" s="306"/>
      <c r="E93" s="306"/>
      <c r="F93" s="245"/>
      <c r="G93" s="245"/>
      <c r="H93" s="246"/>
    </row>
    <row r="94" spans="1:8" x14ac:dyDescent="0.2">
      <c r="A94" s="244"/>
      <c r="B94" s="306"/>
      <c r="C94" s="306"/>
      <c r="D94" s="306"/>
      <c r="E94" s="306"/>
      <c r="F94" s="245"/>
      <c r="G94" s="245"/>
      <c r="H94" s="246"/>
    </row>
    <row r="95" spans="1:8" x14ac:dyDescent="0.2">
      <c r="A95" s="244"/>
      <c r="B95" s="306"/>
      <c r="C95" s="306"/>
      <c r="D95" s="306"/>
      <c r="E95" s="306"/>
      <c r="F95" s="245"/>
      <c r="G95" s="245"/>
      <c r="H95" s="246"/>
    </row>
    <row r="96" spans="1:8" x14ac:dyDescent="0.2">
      <c r="A96" s="244"/>
      <c r="B96" s="306"/>
      <c r="C96" s="306"/>
      <c r="D96" s="306"/>
      <c r="E96" s="306"/>
      <c r="F96" s="245"/>
      <c r="G96" s="245"/>
      <c r="H96" s="246"/>
    </row>
    <row r="97" spans="1:8" x14ac:dyDescent="0.2">
      <c r="A97" s="244"/>
      <c r="B97" s="306"/>
      <c r="C97" s="306"/>
      <c r="D97" s="306"/>
      <c r="E97" s="306"/>
      <c r="F97" s="245"/>
      <c r="G97" s="245"/>
      <c r="H97" s="246"/>
    </row>
    <row r="98" spans="1:8" x14ac:dyDescent="0.2">
      <c r="A98" s="244"/>
      <c r="B98" s="306"/>
      <c r="C98" s="306"/>
      <c r="D98" s="306"/>
      <c r="E98" s="306"/>
      <c r="F98" s="245"/>
      <c r="G98" s="245"/>
      <c r="H98" s="246"/>
    </row>
    <row r="99" spans="1:8" x14ac:dyDescent="0.2">
      <c r="A99" s="244"/>
      <c r="B99" s="306"/>
      <c r="C99" s="306"/>
      <c r="D99" s="306"/>
      <c r="E99" s="306"/>
      <c r="F99" s="245"/>
      <c r="G99" s="245"/>
      <c r="H99" s="246"/>
    </row>
    <row r="100" spans="1:8" ht="15.75" thickBot="1" x14ac:dyDescent="0.25">
      <c r="A100" s="247"/>
      <c r="B100" s="309"/>
      <c r="C100" s="309"/>
      <c r="D100" s="309"/>
      <c r="E100" s="309"/>
      <c r="F100" s="248"/>
      <c r="G100" s="248"/>
      <c r="H100" s="249"/>
    </row>
    <row r="101" spans="1:8" ht="15.75" thickTop="1" x14ac:dyDescent="0.2"/>
  </sheetData>
  <protectedRanges>
    <protectedRange algorithmName="SHA-512" hashValue="JvjMKu/zoSOmLPEd+zdE+EXXZjtKkSh9HDg50CMrqkZ83H1vl0cCU8iBs8tQ6JONcooUDlPnG5rwG1Ru4mNLnA==" saltValue="LaSrkDeK21JLn7o5I3umPw==" spinCount="100000" sqref="C54:F55" name="Plage1"/>
    <protectedRange algorithmName="SHA-512" hashValue="JvjMKu/zoSOmLPEd+zdE+EXXZjtKkSh9HDg50CMrqkZ83H1vl0cCU8iBs8tQ6JONcooUDlPnG5rwG1Ru4mNLnA==" saltValue="LaSrkDeK21JLn7o5I3umPw==" spinCount="100000" sqref="C46:F51 C53:F53" name="Plage1_1"/>
    <protectedRange algorithmName="SHA-512" hashValue="JvjMKu/zoSOmLPEd+zdE+EXXZjtKkSh9HDg50CMrqkZ83H1vl0cCU8iBs8tQ6JONcooUDlPnG5rwG1Ru4mNLnA==" saltValue="LaSrkDeK21JLn7o5I3umPw==" spinCount="100000" sqref="C52:F52" name="Plage1_3"/>
    <protectedRange algorithmName="SHA-512" hashValue="JvjMKu/zoSOmLPEd+zdE+EXXZjtKkSh9HDg50CMrqkZ83H1vl0cCU8iBs8tQ6JONcooUDlPnG5rwG1Ru4mNLnA==" saltValue="LaSrkDeK21JLn7o5I3umPw==" spinCount="100000" sqref="E45 C27:F28 C7:F11 C15:F18 C30:F44" name="Plage1_4"/>
    <protectedRange algorithmName="SHA-512" hashValue="JvjMKu/zoSOmLPEd+zdE+EXXZjtKkSh9HDg50CMrqkZ83H1vl0cCU8iBs8tQ6JONcooUDlPnG5rwG1Ru4mNLnA==" saltValue="LaSrkDeK21JLn7o5I3umPw==" spinCount="100000" sqref="C45:D45 F45" name="Plage1_1_4"/>
    <protectedRange algorithmName="SHA-512" hashValue="JvjMKu/zoSOmLPEd+zdE+EXXZjtKkSh9HDg50CMrqkZ83H1vl0cCU8iBs8tQ6JONcooUDlPnG5rwG1Ru4mNLnA==" saltValue="LaSrkDeK21JLn7o5I3umPw==" spinCount="100000" sqref="C12:F14" name="Plage1_3_1"/>
    <protectedRange algorithmName="SHA-512" hashValue="JvjMKu/zoSOmLPEd+zdE+EXXZjtKkSh9HDg50CMrqkZ83H1vl0cCU8iBs8tQ6JONcooUDlPnG5rwG1Ru4mNLnA==" saltValue="LaSrkDeK21JLn7o5I3umPw==" spinCount="100000" sqref="C19:F26 C29:F29" name="Plage1_4_1"/>
  </protectedRanges>
  <mergeCells count="50">
    <mergeCell ref="B100:E100"/>
    <mergeCell ref="B89:E89"/>
    <mergeCell ref="B90:E90"/>
    <mergeCell ref="B91:E91"/>
    <mergeCell ref="B92:E92"/>
    <mergeCell ref="B93:E93"/>
    <mergeCell ref="B94:E94"/>
    <mergeCell ref="B95:E95"/>
    <mergeCell ref="B96:E96"/>
    <mergeCell ref="B97:E97"/>
    <mergeCell ref="B98:E98"/>
    <mergeCell ref="B99:E99"/>
    <mergeCell ref="B88:E88"/>
    <mergeCell ref="A77:H77"/>
    <mergeCell ref="B78:E78"/>
    <mergeCell ref="B79:E79"/>
    <mergeCell ref="B80:E80"/>
    <mergeCell ref="B81:E81"/>
    <mergeCell ref="B82:E82"/>
    <mergeCell ref="B83:E83"/>
    <mergeCell ref="B84:E84"/>
    <mergeCell ref="B85:E85"/>
    <mergeCell ref="B86:E86"/>
    <mergeCell ref="B87:E87"/>
    <mergeCell ref="A58:H75"/>
    <mergeCell ref="J58:Q75"/>
    <mergeCell ref="A3:A4"/>
    <mergeCell ref="C3:F3"/>
    <mergeCell ref="H3:I3"/>
    <mergeCell ref="K3:L3"/>
    <mergeCell ref="M3:N3"/>
    <mergeCell ref="C4:F4"/>
    <mergeCell ref="H4:J4"/>
    <mergeCell ref="K4:L4"/>
    <mergeCell ref="M4:N4"/>
    <mergeCell ref="H5:J5"/>
    <mergeCell ref="K5:L5"/>
    <mergeCell ref="M5:N5"/>
    <mergeCell ref="A57:H57"/>
    <mergeCell ref="J57:Q57"/>
    <mergeCell ref="C1:F1"/>
    <mergeCell ref="H1:I1"/>
    <mergeCell ref="K1:L1"/>
    <mergeCell ref="M1:N1"/>
    <mergeCell ref="P1:Y5"/>
    <mergeCell ref="C2:F2"/>
    <mergeCell ref="H2:I2"/>
    <mergeCell ref="K2:L2"/>
    <mergeCell ref="M2:N2"/>
    <mergeCell ref="C5:F5"/>
  </mergeCells>
  <conditionalFormatting sqref="M7:M55">
    <cfRule type="cellIs" dxfId="3395" priority="175" operator="greaterThan">
      <formula>1</formula>
    </cfRule>
  </conditionalFormatting>
  <conditionalFormatting sqref="P54:P55">
    <cfRule type="expression" dxfId="3394" priority="173">
      <formula>P54&gt;Q54</formula>
    </cfRule>
    <cfRule type="expression" dxfId="3393" priority="174">
      <formula>P54&lt;Q54</formula>
    </cfRule>
  </conditionalFormatting>
  <conditionalFormatting sqref="R54:R55">
    <cfRule type="expression" dxfId="3392" priority="171">
      <formula>R54&lt;S54</formula>
    </cfRule>
    <cfRule type="expression" dxfId="3391" priority="172">
      <formula>R54&gt;S54</formula>
    </cfRule>
  </conditionalFormatting>
  <conditionalFormatting sqref="T54:T55">
    <cfRule type="expression" dxfId="3390" priority="169">
      <formula>T54&gt;U54</formula>
    </cfRule>
    <cfRule type="expression" dxfId="3389" priority="170">
      <formula>T54&lt;U54</formula>
    </cfRule>
  </conditionalFormatting>
  <conditionalFormatting sqref="K7:K55">
    <cfRule type="cellIs" dxfId="3388" priority="168" operator="greaterThan">
      <formula>1</formula>
    </cfRule>
  </conditionalFormatting>
  <conditionalFormatting sqref="L7:L31 L36:L55">
    <cfRule type="cellIs" dxfId="3387" priority="167" operator="greaterThan">
      <formula>0</formula>
    </cfRule>
  </conditionalFormatting>
  <conditionalFormatting sqref="N7:N55">
    <cfRule type="cellIs" dxfId="3386" priority="166" operator="greaterThan">
      <formula>0</formula>
    </cfRule>
  </conditionalFormatting>
  <conditionalFormatting sqref="O79 P80">
    <cfRule type="expression" dxfId="3385" priority="159">
      <formula>OR(NOT(ISERROR(SEARCH("Halte", $A70))),      NOT(ISERROR(SEARCH("Prise serré", $A70))),      NOT(ISERROR(SEARCH("Close grip", $A70))),      NOT(ISERROR(SEARCH("Sumo", $A70))),      NOT(ISERROR(SEARCH("Tradi", $A70))),      NOT(ISERROR(SEARCH("Band", $A70))),      NOT(ISERROR(SEARCH("Prise large", $A70))),      NOT(ISERROR(SEARCH("RDL", $A70))),      NOT(ISERROR(SEARCH("Unilatéral", $A70))))</formula>
    </cfRule>
    <cfRule type="expression" dxfId="3384" priority="160">
      <formula>NOT(ISERROR(SEARCH("BI7", $A70)))</formula>
    </cfRule>
    <cfRule type="expression" dxfId="3383" priority="161">
      <formula>NOT(ISERROR(SEARCH("SUPER7", $A70)))</formula>
    </cfRule>
    <cfRule type="expression" dxfId="3382" priority="162">
      <formula>NOT(ISERROR(SEARCH("Larsen", $A70)))</formula>
    </cfRule>
    <cfRule type="expression" dxfId="3381" priority="163">
      <formula>OR(NOT(ISERROR(SEARCH("Tempo", O79))), NOT(ISERROR(SEARCH("Pausé", O79))), NOT(ISERROR(SEARCH("Isométrie", O79))))</formula>
    </cfRule>
    <cfRule type="expression" dxfId="3380" priority="164" stopIfTrue="1">
      <formula>OR(NOT(ISERROR(SEARCH("Position A", $A70))),NOT(ISERROR(SEARCH("Position B", $A70))),NOT(ISERROR(SEARCH("Position C", $A70))),NOT(ISERROR(SEARCH("Avec sangles", $A70))),NOT(ISERROR(SEARCH("SSB", $A70))),NOT(ISERROR(SEARCH("Halte", $A70))), NOT(ISERROR(SEARCH("Prise serré", $A70))), NOT(ISERROR(SEARCH("Close grip", $A70))), NOT(ISERROR(SEARCH("Sumo", $A70))), NOT(ISERROR(SEARCH("Tradi", $A70))), NOT(ISERROR(SEARCH("Band", $A70))), NOT(ISERROR(SEARCH("Prise large", $A70))), NOT(ISERROR(SEARCH("RDL", $A70))), NOT(ISERROR(SEARCH("Unilatéral", $A70))))</formula>
    </cfRule>
    <cfRule type="expression" dxfId="3379" priority="165" stopIfTrue="1">
      <formula>OR(NOT(ISERROR(SEARCH("Position A", $A70))),NOT(ISERROR(SEARCH("Position B", $A70))),NOT(ISERROR(SEARCH("Position C", $A70))),NOT(ISERROR(SEARCH("Avec sangles", $A70))),NOT(ISERROR(SEARCH("SSB", $A70))),NOT(ISERROR(SEARCH("Focus Hanche", $A70))),NOT(ISERROR(SEARCH("Focus GENOUX", $A70))),NOT(ISERROR(SEARCH("CALE", $A70))),NOT(ISERROR(SEARCH("Déficit", $A70))),NOT(ISERROR(SEARCH("Surélevé", $A70))),NOT(ISERROR(SEARCH("High bar", $A70))),NOT(ISERROR(SEARCH("à la poulie", $A70))),NOT(ISERROR(SEARCH("prise triange", $A70))),NOT(ISERROR(SEARCH("prise barre large", $A70))),NOT(ISERROR(SEARCH("prise barre serrée", $A70))),NOT(ISERROR(SEARCH("prise neutre", $A70))),NOT(ISERROR(SEARCH("supination", $A70))),NOT(ISERROR(SEARCH("pronation", $A70))),NOT(ISERROR(SEARCH("kettlebel", $A70))),NOT(ISERROR(SEARCH("aux haltères", $A70))),NOT(ISERROR(SEARCH("à la barre", $A70))),NOT(ISERROR(SEARCH("B STANCE", $A70))),NOT(ISERROR(SEARCH("Halte", $A70))), NOT(ISERROR(SEARCH("Prise serré", $A70))), NOT(ISERROR(SEARCH("Close grip", $A70))), NOT(ISERROR(SEARCH("Sumo", $A70))), NOT(ISERROR(SEARCH("Tradi", $A70))), NOT(ISERROR(SEARCH("Band", $A70))), NOT(ISERROR(SEARCH("Prise large", $A70))), NOT(ISERROR(SEARCH("RDL", $A70))), NOT(ISERROR(SEARCH("Unilatéral", $A70))))</formula>
    </cfRule>
  </conditionalFormatting>
  <conditionalFormatting sqref="P76:P78">
    <cfRule type="expression" dxfId="3378" priority="155">
      <formula>OR(M67&gt;0, O67&gt;0)</formula>
    </cfRule>
    <cfRule type="expression" dxfId="3377" priority="156">
      <formula>OR(L67&gt;1, N67&gt;1)</formula>
    </cfRule>
  </conditionalFormatting>
  <conditionalFormatting sqref="P76:P78">
    <cfRule type="expression" dxfId="3376" priority="150">
      <formula>OR(NOT(ISERROR(SEARCH("Halte", $A67))),      NOT(ISERROR(SEARCH("Prise serré", $A67))),      NOT(ISERROR(SEARCH("Close grip", $A67))),      NOT(ISERROR(SEARCH("Sumo", $A67))),      NOT(ISERROR(SEARCH("Tradi", $A67))),      NOT(ISERROR(SEARCH("Band", $A67))),      NOT(ISERROR(SEARCH("Prise large", $A67))),      NOT(ISERROR(SEARCH("RDL", $A67))),      NOT(ISERROR(SEARCH("Unilatéral", $A67))))</formula>
    </cfRule>
    <cfRule type="expression" dxfId="3375" priority="151">
      <formula>NOT(ISERROR(SEARCH("BI7", $A67)))</formula>
    </cfRule>
    <cfRule type="expression" dxfId="3374" priority="152">
      <formula>NOT(ISERROR(SEARCH("SUPER7", $A67)))</formula>
    </cfRule>
    <cfRule type="expression" dxfId="3373" priority="153">
      <formula>NOT(ISERROR(SEARCH("Larsen", $A67)))</formula>
    </cfRule>
    <cfRule type="expression" dxfId="3372" priority="154">
      <formula>OR(NOT(ISERROR(SEARCH("Tempo", P76))), NOT(ISERROR(SEARCH("Pausé", P76))), NOT(ISERROR(SEARCH("Isométrie", P76))))</formula>
    </cfRule>
    <cfRule type="expression" dxfId="3371" priority="157" stopIfTrue="1">
      <formula>OR(NOT(ISERROR(SEARCH("Position A", $A67))),NOT(ISERROR(SEARCH("Position B", $A67))),NOT(ISERROR(SEARCH("Position C", $A67))),NOT(ISERROR(SEARCH("Avec sangles", $A67))),NOT(ISERROR(SEARCH("SSB", $A67))),NOT(ISERROR(SEARCH("Halte", $A67))), NOT(ISERROR(SEARCH("Prise serré", $A67))), NOT(ISERROR(SEARCH("Close grip", $A67))), NOT(ISERROR(SEARCH("Sumo", $A67))), NOT(ISERROR(SEARCH("Tradi", $A67))), NOT(ISERROR(SEARCH("Band", $A67))), NOT(ISERROR(SEARCH("Prise large", $A67))), NOT(ISERROR(SEARCH("RDL", $A67))), NOT(ISERROR(SEARCH("Unilatéral", $A67))))</formula>
    </cfRule>
    <cfRule type="expression" dxfId="3370" priority="158" stopIfTrue="1">
      <formula>OR(NOT(ISERROR(SEARCH("Position A", $A67))),NOT(ISERROR(SEARCH("Position B", $A67))),NOT(ISERROR(SEARCH("Position C", $A67))),NOT(ISERROR(SEARCH("Avec sangles", $A67))),NOT(ISERROR(SEARCH("SSB", $A67))),NOT(ISERROR(SEARCH("Focus Hanche", $A67))),NOT(ISERROR(SEARCH("Focus GENOUX", $A67))),NOT(ISERROR(SEARCH("CALE", $A67))),NOT(ISERROR(SEARCH("Déficit", $A67))),NOT(ISERROR(SEARCH("Surélevé", $A67))),NOT(ISERROR(SEARCH("High bar", $A67))),NOT(ISERROR(SEARCH("à la poulie", $A67))),NOT(ISERROR(SEARCH("prise triange", $A67))),NOT(ISERROR(SEARCH("prise barre large", $A67))),NOT(ISERROR(SEARCH("prise barre serrée", $A67))),NOT(ISERROR(SEARCH("prise neutre", $A67))),NOT(ISERROR(SEARCH("supination", $A67))),NOT(ISERROR(SEARCH("pronation", $A67))),NOT(ISERROR(SEARCH("kettlebel", $A67))),NOT(ISERROR(SEARCH("aux haltères", $A67))),NOT(ISERROR(SEARCH("à la barre", $A67))),NOT(ISERROR(SEARCH("B STANCE", $A67))),NOT(ISERROR(SEARCH("Halte", $A67))), NOT(ISERROR(SEARCH("Prise serré", $A67))), NOT(ISERROR(SEARCH("Close grip", $A67))), NOT(ISERROR(SEARCH("Sumo", $A67))), NOT(ISERROR(SEARCH("Tradi", $A67))), NOT(ISERROR(SEARCH("Band", $A67))), NOT(ISERROR(SEARCH("Prise large", $A67))), NOT(ISERROR(SEARCH("RDL", $A67))), NOT(ISERROR(SEARCH("Unilatéral", $A67))))</formula>
    </cfRule>
  </conditionalFormatting>
  <conditionalFormatting sqref="P80">
    <cfRule type="expression" dxfId="3369" priority="176">
      <formula>OR(M71&gt;0, #REF!&gt;0)</formula>
    </cfRule>
    <cfRule type="expression" dxfId="3368" priority="177">
      <formula>OR(L71&gt;1, N71&gt;1)</formula>
    </cfRule>
  </conditionalFormatting>
  <conditionalFormatting sqref="P46:P51 P53">
    <cfRule type="expression" dxfId="3367" priority="148">
      <formula>P46&gt;Q46</formula>
    </cfRule>
    <cfRule type="expression" dxfId="3366" priority="149">
      <formula>P46&lt;Q46</formula>
    </cfRule>
  </conditionalFormatting>
  <conditionalFormatting sqref="R46:R51 R53">
    <cfRule type="expression" dxfId="3365" priority="146">
      <formula>R46&lt;S46</formula>
    </cfRule>
    <cfRule type="expression" dxfId="3364" priority="147">
      <formula>R46&gt;S46</formula>
    </cfRule>
  </conditionalFormatting>
  <conditionalFormatting sqref="T46:T51 T53">
    <cfRule type="expression" dxfId="3363" priority="144">
      <formula>T46&gt;U46</formula>
    </cfRule>
    <cfRule type="expression" dxfId="3362" priority="145">
      <formula>T46&lt;U46</formula>
    </cfRule>
  </conditionalFormatting>
  <conditionalFormatting sqref="P52">
    <cfRule type="expression" dxfId="3361" priority="142">
      <formula>P52&gt;Q52</formula>
    </cfRule>
    <cfRule type="expression" dxfId="3360" priority="143">
      <formula>P52&lt;Q52</formula>
    </cfRule>
  </conditionalFormatting>
  <conditionalFormatting sqref="R52">
    <cfRule type="expression" dxfId="3359" priority="140">
      <formula>R52&lt;S52</formula>
    </cfRule>
    <cfRule type="expression" dxfId="3358" priority="141">
      <formula>R52&gt;S52</formula>
    </cfRule>
  </conditionalFormatting>
  <conditionalFormatting sqref="T52">
    <cfRule type="expression" dxfId="3357" priority="138">
      <formula>T52&gt;U52</formula>
    </cfRule>
    <cfRule type="expression" dxfId="3356" priority="139">
      <formula>T52&lt;U52</formula>
    </cfRule>
  </conditionalFormatting>
  <conditionalFormatting sqref="B46:B55">
    <cfRule type="expression" dxfId="3355" priority="134">
      <formula>OR(L46&gt;0, N46&gt;0)</formula>
    </cfRule>
    <cfRule type="expression" dxfId="3354" priority="135">
      <formula>OR(K46&gt;1, M46&gt;1)</formula>
    </cfRule>
  </conditionalFormatting>
  <conditionalFormatting sqref="A46:B55">
    <cfRule type="expression" dxfId="3353" priority="129">
      <formula>OR(NOT(ISERROR(SEARCH("Halte", $A46))),      NOT(ISERROR(SEARCH("Prise serré", $A46))),      NOT(ISERROR(SEARCH("Close grip", $A46))),      NOT(ISERROR(SEARCH("Sumo", $A46))),      NOT(ISERROR(SEARCH("Tradi", $A46))),      NOT(ISERROR(SEARCH("Band", $A46))),      NOT(ISERROR(SEARCH("Prise large", $A46))),      NOT(ISERROR(SEARCH("RDL", $A46))),      NOT(ISERROR(SEARCH("Unilatéral", $A46))))</formula>
    </cfRule>
    <cfRule type="expression" dxfId="3352" priority="130">
      <formula>NOT(ISERROR(SEARCH("BI7", $A46)))</formula>
    </cfRule>
    <cfRule type="expression" dxfId="3351" priority="131">
      <formula>NOT(ISERROR(SEARCH("SUPER7", $A46)))</formula>
    </cfRule>
    <cfRule type="expression" dxfId="3350" priority="132">
      <formula>NOT(ISERROR(SEARCH("Larsen", $A46)))</formula>
    </cfRule>
    <cfRule type="expression" dxfId="3349" priority="133">
      <formula>OR(NOT(ISERROR(SEARCH("Tempo", A46))), NOT(ISERROR(SEARCH("Pausé", A46))), NOT(ISERROR(SEARCH("Isométrie", A46))))</formula>
    </cfRule>
    <cfRule type="expression" dxfId="3348" priority="136" stopIfTrue="1">
      <formula>OR(NOT(ISERROR(SEARCH("Position A", $A46))),NOT(ISERROR(SEARCH("Position B", $A46))),NOT(ISERROR(SEARCH("Position C", $A46))),NOT(ISERROR(SEARCH("Avec sangles", $A46))),NOT(ISERROR(SEARCH("SSB", $A46))),NOT(ISERROR(SEARCH("Halte", $A46))), NOT(ISERROR(SEARCH("Prise serré", $A46))), NOT(ISERROR(SEARCH("Close grip", $A46))), NOT(ISERROR(SEARCH("Sumo", $A46))), NOT(ISERROR(SEARCH("Tradi", $A46))), NOT(ISERROR(SEARCH("Band", $A46))), NOT(ISERROR(SEARCH("Prise large", $A46))), NOT(ISERROR(SEARCH("RDL", $A46))), NOT(ISERROR(SEARCH("Unilatéral", $A46))))</formula>
    </cfRule>
    <cfRule type="expression" dxfId="3347" priority="137" stopIfTrue="1">
      <formula>OR(NOT(ISERROR(SEARCH("Position A", $A46))),NOT(ISERROR(SEARCH("Position B", $A46))),NOT(ISERROR(SEARCH("Position C", $A46))),NOT(ISERROR(SEARCH("Avec sangles", $A46))),NOT(ISERROR(SEARCH("SSB", $A46))),NOT(ISERROR(SEARCH("Focus Hanche", $A46))),NOT(ISERROR(SEARCH("Focus GENOUX", $A46))),NOT(ISERROR(SEARCH("CALE", $A46))),NOT(ISERROR(SEARCH("Déficit", $A46))),NOT(ISERROR(SEARCH("Surélevé", $A46))),NOT(ISERROR(SEARCH("High bar", $A46))),NOT(ISERROR(SEARCH("à la poulie", $A46))),NOT(ISERROR(SEARCH("prise triange", $A46))),NOT(ISERROR(SEARCH("prise barre large", $A46))),NOT(ISERROR(SEARCH("prise barre serrée", $A46))),NOT(ISERROR(SEARCH("prise neutre", $A46))),NOT(ISERROR(SEARCH("supination", $A46))),NOT(ISERROR(SEARCH("pronation", $A46))),NOT(ISERROR(SEARCH("kettlebel", $A46))),NOT(ISERROR(SEARCH("aux haltères", $A46))),NOT(ISERROR(SEARCH("à la barre", $A46))),NOT(ISERROR(SEARCH("B STANCE", $A46))),NOT(ISERROR(SEARCH("Halte", $A46))), NOT(ISERROR(SEARCH("Prise serré", $A46))), NOT(ISERROR(SEARCH("Close grip", $A46))), NOT(ISERROR(SEARCH("Sumo", $A46))), NOT(ISERROR(SEARCH("Tradi", $A46))), NOT(ISERROR(SEARCH("Band", $A46))), NOT(ISERROR(SEARCH("Prise large", $A46))), NOT(ISERROR(SEARCH("RDL", $A46))), NOT(ISERROR(SEARCH("Unilatéral", $A46))))</formula>
    </cfRule>
  </conditionalFormatting>
  <conditionalFormatting sqref="B27:B28 B7:B11 B15:B18 B30:B44">
    <cfRule type="expression" dxfId="3346" priority="125">
      <formula>OR(L7&gt;0, N7&gt;0)</formula>
    </cfRule>
    <cfRule type="expression" dxfId="3345" priority="126">
      <formula>OR(K7&gt;1, M7&gt;1)</formula>
    </cfRule>
  </conditionalFormatting>
  <conditionalFormatting sqref="A7:B11 A15:B18">
    <cfRule type="expression" dxfId="3344" priority="120">
      <formula>OR(NOT(ISERROR(SEARCH("Halte", $A7))),      NOT(ISERROR(SEARCH("Prise serré", $A7))),      NOT(ISERROR(SEARCH("Close grip", $A7))),      NOT(ISERROR(SEARCH("Sumo", $A7))),      NOT(ISERROR(SEARCH("Tradi", $A7))),      NOT(ISERROR(SEARCH("Band", $A7))),      NOT(ISERROR(SEARCH("Prise large", $A7))),      NOT(ISERROR(SEARCH("RDL", $A7))),      NOT(ISERROR(SEARCH("Unilatéral", $A7))))</formula>
    </cfRule>
    <cfRule type="expression" dxfId="3343" priority="121">
      <formula>NOT(ISERROR(SEARCH("BI7", $A7)))</formula>
    </cfRule>
    <cfRule type="expression" dxfId="3342" priority="122">
      <formula>NOT(ISERROR(SEARCH("SUPER7", $A7)))</formula>
    </cfRule>
    <cfRule type="expression" dxfId="3341" priority="123">
      <formula>NOT(ISERROR(SEARCH("Larsen", $A7)))</formula>
    </cfRule>
    <cfRule type="expression" dxfId="3340" priority="124">
      <formula>OR(NOT(ISERROR(SEARCH("Tempo", A7))), NOT(ISERROR(SEARCH("Pausé", A7))), NOT(ISERROR(SEARCH("Isométrie", A7))))</formula>
    </cfRule>
    <cfRule type="expression" dxfId="3339" priority="127" stopIfTrue="1">
      <formula>OR(NOT(ISERROR(SEARCH("Position A", $A7))),NOT(ISERROR(SEARCH("Position B", $A7))),NOT(ISERROR(SEARCH("Position C", $A7))),NOT(ISERROR(SEARCH("Avec sangles", $A7))),NOT(ISERROR(SEARCH("SSB", $A7))),NOT(ISERROR(SEARCH("Halte", $A7))), NOT(ISERROR(SEARCH("Prise serré", $A7))), NOT(ISERROR(SEARCH("Close grip", $A7))), NOT(ISERROR(SEARCH("Sumo", $A7))), NOT(ISERROR(SEARCH("Tradi", $A7))), NOT(ISERROR(SEARCH("Band", $A7))), NOT(ISERROR(SEARCH("Prise large", $A7))), NOT(ISERROR(SEARCH("RDL", $A7))), NOT(ISERROR(SEARCH("Unilatéral", $A7))))</formula>
    </cfRule>
    <cfRule type="expression" dxfId="3338" priority="128" stopIfTrue="1">
      <formula>OR(NOT(ISERROR(SEARCH("Position A", $A7))),NOT(ISERROR(SEARCH("Position B", $A7))),NOT(ISERROR(SEARCH("Position C", $A7))),NOT(ISERROR(SEARCH("Avec sangles", $A7))),NOT(ISERROR(SEARCH("SSB", $A7))),NOT(ISERROR(SEARCH("Focus Hanche", $A7))),NOT(ISERROR(SEARCH("Focus GENOUX", $A7))),NOT(ISERROR(SEARCH("CALE", $A7))),NOT(ISERROR(SEARCH("Déficit", $A7))),NOT(ISERROR(SEARCH("Surélevé", $A7))),NOT(ISERROR(SEARCH("High bar", $A7))),NOT(ISERROR(SEARCH("à la poulie", $A7))),NOT(ISERROR(SEARCH("prise triange", $A7))),NOT(ISERROR(SEARCH("prise barre large", $A7))),NOT(ISERROR(SEARCH("prise barre serrée", $A7))),NOT(ISERROR(SEARCH("prise neutre", $A7))),NOT(ISERROR(SEARCH("supination", $A7))),NOT(ISERROR(SEARCH("pronation", $A7))),NOT(ISERROR(SEARCH("kettlebel", $A7))),NOT(ISERROR(SEARCH("aux haltères", $A7))),NOT(ISERROR(SEARCH("à la barre", $A7))),NOT(ISERROR(SEARCH("B STANCE", $A7))),NOT(ISERROR(SEARCH("Halte", $A7))), NOT(ISERROR(SEARCH("Prise serré", $A7))), NOT(ISERROR(SEARCH("Close grip", $A7))), NOT(ISERROR(SEARCH("Sumo", $A7))), NOT(ISERROR(SEARCH("Tradi", $A7))), NOT(ISERROR(SEARCH("Band", $A7))), NOT(ISERROR(SEARCH("Prise large", $A7))), NOT(ISERROR(SEARCH("RDL", $A7))), NOT(ISERROR(SEARCH("Unilatéral", $A7))))</formula>
    </cfRule>
  </conditionalFormatting>
  <conditionalFormatting sqref="B45">
    <cfRule type="expression" dxfId="3337" priority="116">
      <formula>OR(L45&gt;0, N45&gt;0)</formula>
    </cfRule>
    <cfRule type="expression" dxfId="3336" priority="117">
      <formula>OR(K45&gt;1, M45&gt;1)</formula>
    </cfRule>
  </conditionalFormatting>
  <conditionalFormatting sqref="A45:B45">
    <cfRule type="expression" dxfId="3335" priority="111">
      <formula>OR(NOT(ISERROR(SEARCH("Halte", $A45))),      NOT(ISERROR(SEARCH("Prise serré", $A45))),      NOT(ISERROR(SEARCH("Close grip", $A45))),      NOT(ISERROR(SEARCH("Sumo", $A45))),      NOT(ISERROR(SEARCH("Tradi", $A45))),      NOT(ISERROR(SEARCH("Band", $A45))),      NOT(ISERROR(SEARCH("Prise large", $A45))),      NOT(ISERROR(SEARCH("RDL", $A45))),      NOT(ISERROR(SEARCH("Unilatéral", $A45))))</formula>
    </cfRule>
    <cfRule type="expression" dxfId="3334" priority="112">
      <formula>NOT(ISERROR(SEARCH("BI7", $A45)))</formula>
    </cfRule>
    <cfRule type="expression" dxfId="3333" priority="113">
      <formula>NOT(ISERROR(SEARCH("SUPER7", $A45)))</formula>
    </cfRule>
    <cfRule type="expression" dxfId="3332" priority="114">
      <formula>NOT(ISERROR(SEARCH("Larsen", $A45)))</formula>
    </cfRule>
    <cfRule type="expression" dxfId="3331" priority="115">
      <formula>OR(NOT(ISERROR(SEARCH("Tempo", A45))), NOT(ISERROR(SEARCH("Pausé", A45))), NOT(ISERROR(SEARCH("Isométrie", A45))))</formula>
    </cfRule>
    <cfRule type="expression" dxfId="3330" priority="118" stopIfTrue="1">
      <formula>OR(NOT(ISERROR(SEARCH("Position A", $A45))),NOT(ISERROR(SEARCH("Position B", $A45))),NOT(ISERROR(SEARCH("Position C", $A45))),NOT(ISERROR(SEARCH("Avec sangles", $A45))),NOT(ISERROR(SEARCH("SSB", $A45))),NOT(ISERROR(SEARCH("Halte", $A45))), NOT(ISERROR(SEARCH("Prise serré", $A45))), NOT(ISERROR(SEARCH("Close grip", $A45))), NOT(ISERROR(SEARCH("Sumo", $A45))), NOT(ISERROR(SEARCH("Tradi", $A45))), NOT(ISERROR(SEARCH("Band", $A45))), NOT(ISERROR(SEARCH("Prise large", $A45))), NOT(ISERROR(SEARCH("RDL", $A45))), NOT(ISERROR(SEARCH("Unilatéral", $A45))))</formula>
    </cfRule>
    <cfRule type="expression" dxfId="3329" priority="119" stopIfTrue="1">
      <formula>OR(NOT(ISERROR(SEARCH("Position A", $A45))),NOT(ISERROR(SEARCH("Position B", $A45))),NOT(ISERROR(SEARCH("Position C", $A45))),NOT(ISERROR(SEARCH("Avec sangles", $A45))),NOT(ISERROR(SEARCH("SSB", $A45))),NOT(ISERROR(SEARCH("Focus Hanche", $A45))),NOT(ISERROR(SEARCH("Focus GENOUX", $A45))),NOT(ISERROR(SEARCH("CALE", $A45))),NOT(ISERROR(SEARCH("Déficit", $A45))),NOT(ISERROR(SEARCH("Surélevé", $A45))),NOT(ISERROR(SEARCH("High bar", $A45))),NOT(ISERROR(SEARCH("à la poulie", $A45))),NOT(ISERROR(SEARCH("prise triange", $A45))),NOT(ISERROR(SEARCH("prise barre large", $A45))),NOT(ISERROR(SEARCH("prise barre serrée", $A45))),NOT(ISERROR(SEARCH("prise neutre", $A45))),NOT(ISERROR(SEARCH("supination", $A45))),NOT(ISERROR(SEARCH("pronation", $A45))),NOT(ISERROR(SEARCH("kettlebel", $A45))),NOT(ISERROR(SEARCH("aux haltères", $A45))),NOT(ISERROR(SEARCH("à la barre", $A45))),NOT(ISERROR(SEARCH("B STANCE", $A45))),NOT(ISERROR(SEARCH("Halte", $A45))), NOT(ISERROR(SEARCH("Prise serré", $A45))), NOT(ISERROR(SEARCH("Close grip", $A45))), NOT(ISERROR(SEARCH("Sumo", $A45))), NOT(ISERROR(SEARCH("Tradi", $A45))), NOT(ISERROR(SEARCH("Band", $A45))), NOT(ISERROR(SEARCH("Prise large", $A45))), NOT(ISERROR(SEARCH("RDL", $A45))), NOT(ISERROR(SEARCH("Unilatéral", $A45))))</formula>
    </cfRule>
  </conditionalFormatting>
  <conditionalFormatting sqref="B27:B28">
    <cfRule type="expression" dxfId="3328" priority="104">
      <formula>OR(NOT(ISERROR(SEARCH("Halte",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3327" priority="105">
      <formula>NOT(ISERROR(SEARCH("BI7", $A27)))</formula>
    </cfRule>
    <cfRule type="expression" dxfId="3326" priority="106">
      <formula>NOT(ISERROR(SEARCH("SUPER7", $A27)))</formula>
    </cfRule>
    <cfRule type="expression" dxfId="3325" priority="107">
      <formula>NOT(ISERROR(SEARCH("Larsen", $A27)))</formula>
    </cfRule>
    <cfRule type="expression" dxfId="3324" priority="108">
      <formula>OR(NOT(ISERROR(SEARCH("Tempo", B27))), NOT(ISERROR(SEARCH("Pausé", B27))), NOT(ISERROR(SEARCH("Isométrie", B27))))</formula>
    </cfRule>
    <cfRule type="expression" dxfId="3323" priority="109" stopIfTrue="1">
      <formula>OR(NOT(ISERROR(SEARCH("Position A", $A27))),NOT(ISERROR(SEARCH("Position B", $A27))),NOT(ISERROR(SEARCH("Position C", $A27))),NOT(ISERROR(SEARCH("Avec sangles", $A27))),NOT(ISERROR(SEARCH("SSB", $A27))),NOT(ISERROR(SEARCH("Halte",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3322" priority="110" stopIfTrue="1">
      <formula>OR(NOT(ISERROR(SEARCH("Position A", $A27))),NOT(ISERROR(SEARCH("Position B", $A27))),NOT(ISERROR(SEARCH("Position C", $A27))),NOT(ISERROR(SEARCH("Avec sangles", $A27))),NOT(ISERROR(SEARCH("SSB", $A27))),NOT(ISERROR(SEARCH("Focus Hanche", $A27))),NOT(ISERROR(SEARCH("Focus GENOUX", $A27))),NOT(ISERROR(SEARCH("CALE", $A27))),NOT(ISERROR(SEARCH("Déficit", $A27))),NOT(ISERROR(SEARCH("Surélevé", $A27))),NOT(ISERROR(SEARCH("High bar", $A27))),NOT(ISERROR(SEARCH("à la poulie", $A27))),NOT(ISERROR(SEARCH("prise triange", $A27))),NOT(ISERROR(SEARCH("prise barre large", $A27))),NOT(ISERROR(SEARCH("prise barre serrée", $A27))),NOT(ISERROR(SEARCH("prise neutre", $A27))),NOT(ISERROR(SEARCH("supination", $A27))),NOT(ISERROR(SEARCH("pronation", $A27))),NOT(ISERROR(SEARCH("kettlebel", $A27))),NOT(ISERROR(SEARCH("aux haltères", $A27))),NOT(ISERROR(SEARCH("à la barre", $A27))),NOT(ISERROR(SEARCH("B STANCE",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A27:A28">
    <cfRule type="expression" dxfId="3321" priority="97">
      <formula>OR(NOT(ISERROR(SEARCH("Halte",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3320" priority="98">
      <formula>NOT(ISERROR(SEARCH("BI7", $A27)))</formula>
    </cfRule>
    <cfRule type="expression" dxfId="3319" priority="99">
      <formula>NOT(ISERROR(SEARCH("SUPER7", $A27)))</formula>
    </cfRule>
    <cfRule type="expression" dxfId="3318" priority="100">
      <formula>NOT(ISERROR(SEARCH("Larsen", $A27)))</formula>
    </cfRule>
    <cfRule type="expression" dxfId="3317" priority="101">
      <formula>OR(NOT(ISERROR(SEARCH("Tempo", A27))), NOT(ISERROR(SEARCH("Pausé", A27))), NOT(ISERROR(SEARCH("Isométrie", A27))))</formula>
    </cfRule>
    <cfRule type="expression" dxfId="3316" priority="103" stopIfTrue="1">
      <formula>OR(NOT(ISERROR(SEARCH("Position A", $A27))),NOT(ISERROR(SEARCH("Position B", $A27))),NOT(ISERROR(SEARCH("Position C", $A27))),NOT(ISERROR(SEARCH("Avec sangles", $A27))),NOT(ISERROR(SEARCH("SSB", $A27))),NOT(ISERROR(SEARCH("Focus Hanche", $A27))),NOT(ISERROR(SEARCH("Focus GENOUX", $A27))),NOT(ISERROR(SEARCH("CALE", $A27))),NOT(ISERROR(SEARCH("Déficit", $A27))),NOT(ISERROR(SEARCH("Surélevé", $A27))),NOT(ISERROR(SEARCH("High bar", $A27))),NOT(ISERROR(SEARCH("à la poulie", $A27))),NOT(ISERROR(SEARCH("prise triange", $A27))),NOT(ISERROR(SEARCH("prise barre large", $A27))),NOT(ISERROR(SEARCH("prise barre serrée", $A27))),NOT(ISERROR(SEARCH("prise neutre", $A27))),NOT(ISERROR(SEARCH("supination", $A27))),NOT(ISERROR(SEARCH("pronation", $A27))),NOT(ISERROR(SEARCH("kettlebel", $A27))),NOT(ISERROR(SEARCH("aux haltères", $A27))),NOT(ISERROR(SEARCH("à la barre", $A27))),NOT(ISERROR(SEARCH("B STANCE",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A27:A28">
    <cfRule type="expression" dxfId="3315" priority="102" stopIfTrue="1">
      <formula>OR(NOT(ISERROR(SEARCH("Position A", $A27))),NOT(ISERROR(SEARCH("Position B", $A27))),NOT(ISERROR(SEARCH("Position C", $A27))),NOT(ISERROR(SEARCH("Avec sangles", $A27))),NOT(ISERROR(SEARCH("SSB",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B12:B14">
    <cfRule type="expression" dxfId="3314" priority="93">
      <formula>OR(L12&gt;0, N12&gt;0)</formula>
    </cfRule>
    <cfRule type="expression" dxfId="3313" priority="94">
      <formula>OR(K12&gt;1, M12&gt;1)</formula>
    </cfRule>
  </conditionalFormatting>
  <conditionalFormatting sqref="A12:B14">
    <cfRule type="expression" dxfId="3312" priority="88">
      <formula>OR(NOT(ISERROR(SEARCH("Halte", $A12))),      NOT(ISERROR(SEARCH("Prise serré", $A12))),      NOT(ISERROR(SEARCH("Close grip", $A12))),      NOT(ISERROR(SEARCH("Sumo", $A12))),      NOT(ISERROR(SEARCH("Tradi", $A12))),      NOT(ISERROR(SEARCH("Band", $A12))),      NOT(ISERROR(SEARCH("Prise large", $A12))),      NOT(ISERROR(SEARCH("RDL", $A12))),      NOT(ISERROR(SEARCH("Unilatéral", $A12))))</formula>
    </cfRule>
    <cfRule type="expression" dxfId="3311" priority="89">
      <formula>NOT(ISERROR(SEARCH("BI7", $A12)))</formula>
    </cfRule>
    <cfRule type="expression" dxfId="3310" priority="90">
      <formula>NOT(ISERROR(SEARCH("SUPER7", $A12)))</formula>
    </cfRule>
    <cfRule type="expression" dxfId="3309" priority="91">
      <formula>NOT(ISERROR(SEARCH("Larsen", $A12)))</formula>
    </cfRule>
    <cfRule type="expression" dxfId="3308" priority="92">
      <formula>OR(NOT(ISERROR(SEARCH("Tempo", A12))), NOT(ISERROR(SEARCH("Pausé", A12))), NOT(ISERROR(SEARCH("Isométrie", A12))))</formula>
    </cfRule>
    <cfRule type="expression" dxfId="3307" priority="95" stopIfTrue="1">
      <formula>OR(NOT(ISERROR(SEARCH("Position A", $A12))),NOT(ISERROR(SEARCH("Position B", $A12))),NOT(ISERROR(SEARCH("Position C", $A12))),NOT(ISERROR(SEARCH("Avec sangles", $A12))),NOT(ISERROR(SEARCH("SSB", $A12))),NOT(ISERROR(SEARCH("Halte", $A12))), NOT(ISERROR(SEARCH("Prise serré", $A12))), NOT(ISERROR(SEARCH("Close grip", $A12))), NOT(ISERROR(SEARCH("Sumo", $A12))), NOT(ISERROR(SEARCH("Tradi", $A12))), NOT(ISERROR(SEARCH("Band", $A12))), NOT(ISERROR(SEARCH("Prise large", $A12))), NOT(ISERROR(SEARCH("RDL", $A12))), NOT(ISERROR(SEARCH("Unilatéral", $A12))))</formula>
    </cfRule>
    <cfRule type="expression" dxfId="3306" priority="96" stopIfTrue="1">
      <formula>OR(NOT(ISERROR(SEARCH("Position A", $A12))),NOT(ISERROR(SEARCH("Position B", $A12))),NOT(ISERROR(SEARCH("Position C", $A12))),NOT(ISERROR(SEARCH("Avec sangles", $A12))),NOT(ISERROR(SEARCH("SSB", $A12))),NOT(ISERROR(SEARCH("Focus Hanche", $A12))),NOT(ISERROR(SEARCH("Focus GENOUX", $A12))),NOT(ISERROR(SEARCH("CALE", $A12))),NOT(ISERROR(SEARCH("Déficit", $A12))),NOT(ISERROR(SEARCH("Surélevé", $A12))),NOT(ISERROR(SEARCH("High bar", $A12))),NOT(ISERROR(SEARCH("à la poulie", $A12))),NOT(ISERROR(SEARCH("prise triange", $A12))),NOT(ISERROR(SEARCH("prise barre large", $A12))),NOT(ISERROR(SEARCH("prise barre serrée", $A12))),NOT(ISERROR(SEARCH("prise neutre", $A12))),NOT(ISERROR(SEARCH("supination", $A12))),NOT(ISERROR(SEARCH("pronation", $A12))),NOT(ISERROR(SEARCH("kettlebel", $A12))),NOT(ISERROR(SEARCH("aux haltères", $A12))),NOT(ISERROR(SEARCH("à la barre", $A12))),NOT(ISERROR(SEARCH("B STANCE", $A12))),NOT(ISERROR(SEARCH("Halte", $A12))), NOT(ISERROR(SEARCH("Prise serré", $A12))), NOT(ISERROR(SEARCH("Close grip", $A12))), NOT(ISERROR(SEARCH("Sumo", $A12))), NOT(ISERROR(SEARCH("Tradi", $A12))), NOT(ISERROR(SEARCH("Band", $A12))), NOT(ISERROR(SEARCH("Prise large", $A12))), NOT(ISERROR(SEARCH("RDL", $A12))), NOT(ISERROR(SEARCH("Unilatéral", $A12))))</formula>
    </cfRule>
  </conditionalFormatting>
  <conditionalFormatting sqref="B19:B26">
    <cfRule type="expression" dxfId="3305" priority="84">
      <formula>OR(L19&gt;0, N19&gt;0)</formula>
    </cfRule>
    <cfRule type="expression" dxfId="3304" priority="85">
      <formula>OR(K19&gt;1, M19&gt;1)</formula>
    </cfRule>
  </conditionalFormatting>
  <conditionalFormatting sqref="A19:B26">
    <cfRule type="expression" dxfId="3303" priority="79">
      <formula>OR(NOT(ISERROR(SEARCH("Halte", $A19))),      NOT(ISERROR(SEARCH("Prise serré", $A19))),      NOT(ISERROR(SEARCH("Close grip", $A19))),      NOT(ISERROR(SEARCH("Sumo", $A19))),      NOT(ISERROR(SEARCH("Tradi", $A19))),      NOT(ISERROR(SEARCH("Band", $A19))),      NOT(ISERROR(SEARCH("Prise large", $A19))),      NOT(ISERROR(SEARCH("RDL", $A19))),      NOT(ISERROR(SEARCH("Unilatéral", $A19))))</formula>
    </cfRule>
    <cfRule type="expression" dxfId="3302" priority="80">
      <formula>NOT(ISERROR(SEARCH("BI7", $A19)))</formula>
    </cfRule>
    <cfRule type="expression" dxfId="3301" priority="81">
      <formula>NOT(ISERROR(SEARCH("SUPER7", $A19)))</formula>
    </cfRule>
    <cfRule type="expression" dxfId="3300" priority="82">
      <formula>NOT(ISERROR(SEARCH("Larsen", $A19)))</formula>
    </cfRule>
    <cfRule type="expression" dxfId="3299" priority="83">
      <formula>OR(NOT(ISERROR(SEARCH("Tempo", A19))), NOT(ISERROR(SEARCH("Pausé", A19))), NOT(ISERROR(SEARCH("Isométrie", A19))))</formula>
    </cfRule>
    <cfRule type="expression" dxfId="3298" priority="86" stopIfTrue="1">
      <formula>OR(NOT(ISERROR(SEARCH("Position A", $A19))),NOT(ISERROR(SEARCH("Position B", $A19))),NOT(ISERROR(SEARCH("Position C", $A19))),NOT(ISERROR(SEARCH("Avec sangles", $A19))),NOT(ISERROR(SEARCH("SSB", $A19))),NOT(ISERROR(SEARCH("Halte", $A19))), NOT(ISERROR(SEARCH("Prise serré", $A19))), NOT(ISERROR(SEARCH("Close grip", $A19))), NOT(ISERROR(SEARCH("Sumo", $A19))), NOT(ISERROR(SEARCH("Tradi", $A19))), NOT(ISERROR(SEARCH("Band", $A19))), NOT(ISERROR(SEARCH("Prise large", $A19))), NOT(ISERROR(SEARCH("RDL", $A19))), NOT(ISERROR(SEARCH("Unilatéral", $A19))))</formula>
    </cfRule>
    <cfRule type="expression" dxfId="3297" priority="87" stopIfTrue="1">
      <formula>OR(NOT(ISERROR(SEARCH("Position A", $A19))),NOT(ISERROR(SEARCH("Position B", $A19))),NOT(ISERROR(SEARCH("Position C", $A19))),NOT(ISERROR(SEARCH("Avec sangles", $A19))),NOT(ISERROR(SEARCH("SSB", $A19))),NOT(ISERROR(SEARCH("Focus Hanche", $A19))),NOT(ISERROR(SEARCH("Focus GENOUX", $A19))),NOT(ISERROR(SEARCH("CALE", $A19))),NOT(ISERROR(SEARCH("Déficit", $A19))),NOT(ISERROR(SEARCH("Surélevé", $A19))),NOT(ISERROR(SEARCH("High bar", $A19))),NOT(ISERROR(SEARCH("à la poulie", $A19))),NOT(ISERROR(SEARCH("prise triange", $A19))),NOT(ISERROR(SEARCH("prise barre large", $A19))),NOT(ISERROR(SEARCH("prise barre serrée", $A19))),NOT(ISERROR(SEARCH("prise neutre", $A19))),NOT(ISERROR(SEARCH("supination", $A19))),NOT(ISERROR(SEARCH("pronation", $A19))),NOT(ISERROR(SEARCH("kettlebel", $A19))),NOT(ISERROR(SEARCH("aux haltères", $A19))),NOT(ISERROR(SEARCH("à la barre", $A19))),NOT(ISERROR(SEARCH("B STANCE", $A19))),NOT(ISERROR(SEARCH("Halte", $A19))), NOT(ISERROR(SEARCH("Prise serré", $A19))), NOT(ISERROR(SEARCH("Close grip", $A19))), NOT(ISERROR(SEARCH("Sumo", $A19))), NOT(ISERROR(SEARCH("Tradi", $A19))), NOT(ISERROR(SEARCH("Band", $A19))), NOT(ISERROR(SEARCH("Prise large", $A19))), NOT(ISERROR(SEARCH("RDL", $A19))), NOT(ISERROR(SEARCH("Unilatéral", $A19))))</formula>
    </cfRule>
  </conditionalFormatting>
  <conditionalFormatting sqref="B29">
    <cfRule type="expression" dxfId="3296" priority="75">
      <formula>OR(L29&gt;0, N29&gt;0)</formula>
    </cfRule>
    <cfRule type="expression" dxfId="3295" priority="76">
      <formula>OR(K29&gt;1, M29&gt;1)</formula>
    </cfRule>
  </conditionalFormatting>
  <conditionalFormatting sqref="A29:B29">
    <cfRule type="expression" dxfId="3294" priority="70">
      <formula>OR(NOT(ISERROR(SEARCH("Halte", $A29))),      NOT(ISERROR(SEARCH("Prise serré", $A29))),      NOT(ISERROR(SEARCH("Close grip", $A29))),      NOT(ISERROR(SEARCH("Sumo", $A29))),      NOT(ISERROR(SEARCH("Tradi", $A29))),      NOT(ISERROR(SEARCH("Band", $A29))),      NOT(ISERROR(SEARCH("Prise large", $A29))),      NOT(ISERROR(SEARCH("RDL", $A29))),      NOT(ISERROR(SEARCH("Unilatéral", $A29))))</formula>
    </cfRule>
    <cfRule type="expression" dxfId="3293" priority="71">
      <formula>NOT(ISERROR(SEARCH("BI7", $A29)))</formula>
    </cfRule>
    <cfRule type="expression" dxfId="3292" priority="72">
      <formula>NOT(ISERROR(SEARCH("SUPER7", $A29)))</formula>
    </cfRule>
    <cfRule type="expression" dxfId="3291" priority="73">
      <formula>NOT(ISERROR(SEARCH("Larsen", $A29)))</formula>
    </cfRule>
    <cfRule type="expression" dxfId="3290" priority="74">
      <formula>OR(NOT(ISERROR(SEARCH("Tempo", A29))), NOT(ISERROR(SEARCH("Pausé", A29))), NOT(ISERROR(SEARCH("Isométrie", A29))))</formula>
    </cfRule>
    <cfRule type="expression" dxfId="3289" priority="77" stopIfTrue="1">
      <formula>OR(NOT(ISERROR(SEARCH("Position A", $A29))),NOT(ISERROR(SEARCH("Position B", $A29))),NOT(ISERROR(SEARCH("Position C", $A29))),NOT(ISERROR(SEARCH("Avec sangles", $A29))),NOT(ISERROR(SEARCH("SSB", $A29))),NOT(ISERROR(SEARCH("Halte", $A29))), NOT(ISERROR(SEARCH("Prise serré", $A29))), NOT(ISERROR(SEARCH("Close grip", $A29))), NOT(ISERROR(SEARCH("Sumo", $A29))), NOT(ISERROR(SEARCH("Tradi", $A29))), NOT(ISERROR(SEARCH("Band", $A29))), NOT(ISERROR(SEARCH("Prise large", $A29))), NOT(ISERROR(SEARCH("RDL", $A29))), NOT(ISERROR(SEARCH("Unilatéral", $A29))))</formula>
    </cfRule>
    <cfRule type="expression" dxfId="3288" priority="78" stopIfTrue="1">
      <formula>OR(NOT(ISERROR(SEARCH("Position A", $A29))),NOT(ISERROR(SEARCH("Position B", $A29))),NOT(ISERROR(SEARCH("Position C", $A29))),NOT(ISERROR(SEARCH("Avec sangles", $A29))),NOT(ISERROR(SEARCH("SSB", $A29))),NOT(ISERROR(SEARCH("Focus Hanche", $A29))),NOT(ISERROR(SEARCH("Focus GENOUX", $A29))),NOT(ISERROR(SEARCH("CALE", $A29))),NOT(ISERROR(SEARCH("Déficit", $A29))),NOT(ISERROR(SEARCH("Surélevé", $A29))),NOT(ISERROR(SEARCH("High bar", $A29))),NOT(ISERROR(SEARCH("à la poulie", $A29))),NOT(ISERROR(SEARCH("prise triange", $A29))),NOT(ISERROR(SEARCH("prise barre large", $A29))),NOT(ISERROR(SEARCH("prise barre serrée", $A29))),NOT(ISERROR(SEARCH("prise neutre", $A29))),NOT(ISERROR(SEARCH("supination", $A29))),NOT(ISERROR(SEARCH("pronation", $A29))),NOT(ISERROR(SEARCH("kettlebel", $A29))),NOT(ISERROR(SEARCH("aux haltères", $A29))),NOT(ISERROR(SEARCH("à la barre", $A29))),NOT(ISERROR(SEARCH("B STANCE", $A29))),NOT(ISERROR(SEARCH("Halte", $A29))), NOT(ISERROR(SEARCH("Prise serré", $A29))), NOT(ISERROR(SEARCH("Close grip", $A29))), NOT(ISERROR(SEARCH("Sumo", $A29))), NOT(ISERROR(SEARCH("Tradi", $A29))), NOT(ISERROR(SEARCH("Band", $A29))), NOT(ISERROR(SEARCH("Prise large", $A29))), NOT(ISERROR(SEARCH("RDL", $A29))), NOT(ISERROR(SEARCH("Unilatéral", $A29))))</formula>
    </cfRule>
  </conditionalFormatting>
  <conditionalFormatting sqref="P30:P32 P36:P39 P7:P11 P15:P18 P43:P44">
    <cfRule type="expression" dxfId="3287" priority="68">
      <formula>P7&gt;Q7</formula>
    </cfRule>
    <cfRule type="expression" dxfId="3286" priority="69">
      <formula>P7&lt;Q7</formula>
    </cfRule>
  </conditionalFormatting>
  <conditionalFormatting sqref="R30:R32 R36:R39 R7:R11 R15:R18 R43:R44">
    <cfRule type="expression" dxfId="3285" priority="66">
      <formula>R7&lt;S7</formula>
    </cfRule>
    <cfRule type="expression" dxfId="3284" priority="67">
      <formula>R7&gt;S7</formula>
    </cfRule>
  </conditionalFormatting>
  <conditionalFormatting sqref="T30:T32 T36:T39 T7:T11 T15:T17 T43:T44">
    <cfRule type="expression" dxfId="3283" priority="64">
      <formula>T7&gt;U7</formula>
    </cfRule>
    <cfRule type="expression" dxfId="3282" priority="65">
      <formula>T7&lt;U7</formula>
    </cfRule>
  </conditionalFormatting>
  <conditionalFormatting sqref="P27:P28">
    <cfRule type="expression" dxfId="3281" priority="62">
      <formula>P27&gt;Q27</formula>
    </cfRule>
    <cfRule type="expression" dxfId="3280" priority="63">
      <formula>P27&lt;Q27</formula>
    </cfRule>
  </conditionalFormatting>
  <conditionalFormatting sqref="R27:R28">
    <cfRule type="expression" dxfId="3279" priority="60">
      <formula>R27&lt;S27</formula>
    </cfRule>
    <cfRule type="expression" dxfId="3278" priority="61">
      <formula>R27&gt;S27</formula>
    </cfRule>
  </conditionalFormatting>
  <conditionalFormatting sqref="T27:T28">
    <cfRule type="expression" dxfId="3277" priority="58">
      <formula>T27&gt;U27</formula>
    </cfRule>
    <cfRule type="expression" dxfId="3276" priority="59">
      <formula>T27&lt;U27</formula>
    </cfRule>
  </conditionalFormatting>
  <conditionalFormatting sqref="P33:P35">
    <cfRule type="expression" dxfId="3275" priority="56">
      <formula>P33&gt;Q33</formula>
    </cfRule>
    <cfRule type="expression" dxfId="3274" priority="57">
      <formula>P33&lt;Q33</formula>
    </cfRule>
  </conditionalFormatting>
  <conditionalFormatting sqref="R33:R35">
    <cfRule type="expression" dxfId="3273" priority="54">
      <formula>R33&lt;S33</formula>
    </cfRule>
    <cfRule type="expression" dxfId="3272" priority="55">
      <formula>R33&gt;S33</formula>
    </cfRule>
  </conditionalFormatting>
  <conditionalFormatting sqref="T33:T35">
    <cfRule type="expression" dxfId="3271" priority="52">
      <formula>T33&gt;U33</formula>
    </cfRule>
    <cfRule type="expression" dxfId="3270" priority="53">
      <formula>T33&lt;U33</formula>
    </cfRule>
  </conditionalFormatting>
  <conditionalFormatting sqref="P45">
    <cfRule type="expression" dxfId="3269" priority="50">
      <formula>P45&gt;Q45</formula>
    </cfRule>
    <cfRule type="expression" dxfId="3268" priority="51">
      <formula>P45&lt;Q45</formula>
    </cfRule>
  </conditionalFormatting>
  <conditionalFormatting sqref="R45">
    <cfRule type="expression" dxfId="3267" priority="48">
      <formula>R45&lt;S45</formula>
    </cfRule>
    <cfRule type="expression" dxfId="3266" priority="49">
      <formula>R45&gt;S45</formula>
    </cfRule>
  </conditionalFormatting>
  <conditionalFormatting sqref="T45">
    <cfRule type="expression" dxfId="3265" priority="46">
      <formula>T45&gt;U45</formula>
    </cfRule>
    <cfRule type="expression" dxfId="3264" priority="47">
      <formula>T45&lt;U45</formula>
    </cfRule>
  </conditionalFormatting>
  <conditionalFormatting sqref="T18">
    <cfRule type="expression" dxfId="3263" priority="44">
      <formula>T18&lt;U18</formula>
    </cfRule>
    <cfRule type="expression" dxfId="3262" priority="45">
      <formula>T18&gt;U18</formula>
    </cfRule>
  </conditionalFormatting>
  <conditionalFormatting sqref="P12:P14">
    <cfRule type="expression" dxfId="3261" priority="42">
      <formula>P12&gt;Q12</formula>
    </cfRule>
    <cfRule type="expression" dxfId="3260" priority="43">
      <formula>P12&lt;Q12</formula>
    </cfRule>
  </conditionalFormatting>
  <conditionalFormatting sqref="R12:R14">
    <cfRule type="expression" dxfId="3259" priority="40">
      <formula>R12&lt;S12</formula>
    </cfRule>
    <cfRule type="expression" dxfId="3258" priority="41">
      <formula>R12&gt;S12</formula>
    </cfRule>
  </conditionalFormatting>
  <conditionalFormatting sqref="T12:T14">
    <cfRule type="expression" dxfId="3257" priority="38">
      <formula>T12&gt;U12</formula>
    </cfRule>
    <cfRule type="expression" dxfId="3256" priority="39">
      <formula>T12&lt;U12</formula>
    </cfRule>
  </conditionalFormatting>
  <conditionalFormatting sqref="P19:P26">
    <cfRule type="expression" dxfId="3255" priority="36">
      <formula>P19&gt;Q19</formula>
    </cfRule>
    <cfRule type="expression" dxfId="3254" priority="37">
      <formula>P19&lt;Q19</formula>
    </cfRule>
  </conditionalFormatting>
  <conditionalFormatting sqref="R24:R26">
    <cfRule type="expression" dxfId="3253" priority="34">
      <formula>R24&lt;S24</formula>
    </cfRule>
    <cfRule type="expression" dxfId="3252" priority="35">
      <formula>R24&gt;S24</formula>
    </cfRule>
  </conditionalFormatting>
  <conditionalFormatting sqref="T24:T26">
    <cfRule type="expression" dxfId="3251" priority="32">
      <formula>T24&gt;U24</formula>
    </cfRule>
    <cfRule type="expression" dxfId="3250" priority="33">
      <formula>T24&lt;U24</formula>
    </cfRule>
  </conditionalFormatting>
  <conditionalFormatting sqref="R19:R23">
    <cfRule type="expression" dxfId="3249" priority="30">
      <formula>R19&gt;S19</formula>
    </cfRule>
    <cfRule type="expression" dxfId="3248" priority="31">
      <formula>R19&lt;S19</formula>
    </cfRule>
  </conditionalFormatting>
  <conditionalFormatting sqref="T19:T23">
    <cfRule type="expression" dxfId="3247" priority="28">
      <formula>T19&lt;U19</formula>
    </cfRule>
    <cfRule type="expression" dxfId="3246" priority="29">
      <formula>T19&gt;U19</formula>
    </cfRule>
  </conditionalFormatting>
  <conditionalFormatting sqref="P29">
    <cfRule type="expression" dxfId="3245" priority="26">
      <formula>P29&gt;Q29</formula>
    </cfRule>
    <cfRule type="expression" dxfId="3244" priority="27">
      <formula>P29&lt;Q29</formula>
    </cfRule>
  </conditionalFormatting>
  <conditionalFormatting sqref="R29">
    <cfRule type="expression" dxfId="3243" priority="24">
      <formula>R29&gt;S29</formula>
    </cfRule>
    <cfRule type="expression" dxfId="3242" priority="25">
      <formula>R29&lt;S29</formula>
    </cfRule>
  </conditionalFormatting>
  <conditionalFormatting sqref="T29">
    <cfRule type="expression" dxfId="3241" priority="22">
      <formula>T29&lt;U29</formula>
    </cfRule>
    <cfRule type="expression" dxfId="3240" priority="23">
      <formula>T29&gt;U29</formula>
    </cfRule>
  </conditionalFormatting>
  <conditionalFormatting sqref="P40:P42">
    <cfRule type="expression" dxfId="3239" priority="20">
      <formula>P40&gt;Q40</formula>
    </cfRule>
    <cfRule type="expression" dxfId="3238" priority="21">
      <formula>P40&lt;Q40</formula>
    </cfRule>
  </conditionalFormatting>
  <conditionalFormatting sqref="R40:R42">
    <cfRule type="expression" dxfId="3237" priority="18">
      <formula>R40&lt;S40</formula>
    </cfRule>
    <cfRule type="expression" dxfId="3236" priority="19">
      <formula>R40&gt;S40</formula>
    </cfRule>
  </conditionalFormatting>
  <conditionalFormatting sqref="T40:T42">
    <cfRule type="expression" dxfId="3235" priority="16">
      <formula>T40&gt;U40</formula>
    </cfRule>
    <cfRule type="expression" dxfId="3234" priority="17">
      <formula>T40&lt;U40</formula>
    </cfRule>
  </conditionalFormatting>
  <conditionalFormatting sqref="L32:L35">
    <cfRule type="cellIs" dxfId="3233" priority="15" operator="greaterThan">
      <formula>0</formula>
    </cfRule>
  </conditionalFormatting>
  <conditionalFormatting sqref="B30:B44">
    <cfRule type="expression" dxfId="3232" priority="8">
      <formula>OR(NOT(ISERROR(SEARCH("Halte",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3231" priority="9">
      <formula>NOT(ISERROR(SEARCH("BI7", $A30)))</formula>
    </cfRule>
    <cfRule type="expression" dxfId="3230" priority="10">
      <formula>NOT(ISERROR(SEARCH("SUPER7", $A30)))</formula>
    </cfRule>
    <cfRule type="expression" dxfId="3229" priority="11">
      <formula>NOT(ISERROR(SEARCH("Larsen", $A30)))</formula>
    </cfRule>
    <cfRule type="expression" dxfId="3228" priority="12">
      <formula>OR(NOT(ISERROR(SEARCH("Tempo", B30))), NOT(ISERROR(SEARCH("Pausé", B30))), NOT(ISERROR(SEARCH("Isométrie", B30))))</formula>
    </cfRule>
    <cfRule type="expression" dxfId="3227" priority="13" stopIfTrue="1">
      <formula>OR(NOT(ISERROR(SEARCH("Position A", $A30))),NOT(ISERROR(SEARCH("Position B", $A30))),NOT(ISERROR(SEARCH("Position C", $A30))),NOT(ISERROR(SEARCH("Avec sangles", $A30))),NOT(ISERROR(SEARCH("SSB", $A30))),NOT(ISERROR(SEARCH("Halte",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3226" priority="14" stopIfTrue="1">
      <formula>OR(NOT(ISERROR(SEARCH("Position A", $A30))),NOT(ISERROR(SEARCH("Position B", $A30))),NOT(ISERROR(SEARCH("Position C", $A30))),NOT(ISERROR(SEARCH("Avec sangles", $A30))),NOT(ISERROR(SEARCH("SSB", $A30))),NOT(ISERROR(SEARCH("Focus Hanche", $A30))),NOT(ISERROR(SEARCH("Focus GENOUX", $A30))),NOT(ISERROR(SEARCH("CALE", $A30))),NOT(ISERROR(SEARCH("Déficit", $A30))),NOT(ISERROR(SEARCH("Surélevé", $A30))),NOT(ISERROR(SEARCH("High bar", $A30))),NOT(ISERROR(SEARCH("à la poulie", $A30))),NOT(ISERROR(SEARCH("prise triange", $A30))),NOT(ISERROR(SEARCH("prise barre large", $A30))),NOT(ISERROR(SEARCH("prise barre serrée", $A30))),NOT(ISERROR(SEARCH("prise neutre", $A30))),NOT(ISERROR(SEARCH("supination", $A30))),NOT(ISERROR(SEARCH("pronation", $A30))),NOT(ISERROR(SEARCH("kettlebel", $A30))),NOT(ISERROR(SEARCH("aux haltères", $A30))),NOT(ISERROR(SEARCH("à la barre", $A30))),NOT(ISERROR(SEARCH("B STANCE",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conditionalFormatting sqref="A30:A44">
    <cfRule type="expression" dxfId="3225" priority="1">
      <formula>OR(NOT(ISERROR(SEARCH("Halte",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3224" priority="2">
      <formula>NOT(ISERROR(SEARCH("BI7", $A30)))</formula>
    </cfRule>
    <cfRule type="expression" dxfId="3223" priority="3">
      <formula>NOT(ISERROR(SEARCH("SUPER7", $A30)))</formula>
    </cfRule>
    <cfRule type="expression" dxfId="3222" priority="4">
      <formula>NOT(ISERROR(SEARCH("Larsen", $A30)))</formula>
    </cfRule>
    <cfRule type="expression" dxfId="3221" priority="5">
      <formula>OR(NOT(ISERROR(SEARCH("Tempo", A30))), NOT(ISERROR(SEARCH("Pausé", A30))), NOT(ISERROR(SEARCH("Isométrie", A30))))</formula>
    </cfRule>
    <cfRule type="expression" dxfId="3220" priority="7" stopIfTrue="1">
      <formula>OR(NOT(ISERROR(SEARCH("Position A", $A30))),NOT(ISERROR(SEARCH("Position B", $A30))),NOT(ISERROR(SEARCH("Position C", $A30))),NOT(ISERROR(SEARCH("Avec sangles", $A30))),NOT(ISERROR(SEARCH("SSB", $A30))),NOT(ISERROR(SEARCH("Focus Hanche", $A30))),NOT(ISERROR(SEARCH("Focus GENOUX", $A30))),NOT(ISERROR(SEARCH("CALE", $A30))),NOT(ISERROR(SEARCH("Déficit", $A30))),NOT(ISERROR(SEARCH("Surélevé", $A30))),NOT(ISERROR(SEARCH("High bar", $A30))),NOT(ISERROR(SEARCH("à la poulie", $A30))),NOT(ISERROR(SEARCH("prise triange", $A30))),NOT(ISERROR(SEARCH("prise barre large", $A30))),NOT(ISERROR(SEARCH("prise barre serrée", $A30))),NOT(ISERROR(SEARCH("prise neutre", $A30))),NOT(ISERROR(SEARCH("supination", $A30))),NOT(ISERROR(SEARCH("pronation", $A30))),NOT(ISERROR(SEARCH("kettlebel", $A30))),NOT(ISERROR(SEARCH("aux haltères", $A30))),NOT(ISERROR(SEARCH("à la barre", $A30))),NOT(ISERROR(SEARCH("B STANCE",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conditionalFormatting sqref="A30:A44">
    <cfRule type="expression" dxfId="3219" priority="6" stopIfTrue="1">
      <formula>OR(NOT(ISERROR(SEARCH("Position A", $A30))),NOT(ISERROR(SEARCH("Position B", $A30))),NOT(ISERROR(SEARCH("Position C", $A30))),NOT(ISERROR(SEARCH("Avec sangles", $A30))),NOT(ISERROR(SEARCH("SSB",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dataValidations count="6">
    <dataValidation type="decimal" operator="greaterThan" allowBlank="1" showInputMessage="1" showErrorMessage="1" sqref="D7:E55" xr:uid="{43E57DBA-4CF1-4379-A280-095A77A69B34}">
      <formula1>-1</formula1>
    </dataValidation>
    <dataValidation type="decimal" allowBlank="1" showInputMessage="1" showErrorMessage="1" sqref="F7:F55" xr:uid="{EFD36A6F-4E0B-4B30-BD0D-3C7C8AD8D491}">
      <formula1>5</formula1>
      <formula2>10</formula2>
    </dataValidation>
    <dataValidation type="whole" allowBlank="1" showInputMessage="1" showErrorMessage="1" sqref="A2 A5" xr:uid="{DD1A7F10-351D-4775-89A7-52BBAF71000B}">
      <formula1>0</formula1>
      <formula2>3</formula2>
    </dataValidation>
    <dataValidation type="whole" operator="greaterThan" allowBlank="1" showInputMessage="1" showErrorMessage="1" sqref="C7:C55" xr:uid="{555EA052-89D2-4FFB-9B3F-BE8B8A65018B}">
      <formula1>-1</formula1>
    </dataValidation>
    <dataValidation type="list" allowBlank="1" showInputMessage="1" showErrorMessage="1" sqref="F79:F100" xr:uid="{6A8A1FB3-A521-4F52-91B9-F26A3B4153DD}">
      <formula1>"Echauff, Préhab , Réhab"</formula1>
    </dataValidation>
    <dataValidation type="list" allowBlank="1" showInputMessage="1" showErrorMessage="1" sqref="H79:H100" xr:uid="{CCBFDCE7-D678-401E-904F-B57F65D40600}">
      <formula1>"Oui, Non"</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0353" r:id="rId3" name="Button 1">
              <controlPr defaultSize="0" print="0" autoFill="0" autoPict="0" macro="[0]!ReplaceZerosWithBlanks">
                <anchor moveWithCells="1" sizeWithCells="1">
                  <from>
                    <xdr:col>14</xdr:col>
                    <xdr:colOff>95250</xdr:colOff>
                    <xdr:row>6</xdr:row>
                    <xdr:rowOff>114300</xdr:rowOff>
                  </from>
                  <to>
                    <xdr:col>14</xdr:col>
                    <xdr:colOff>962025</xdr:colOff>
                    <xdr:row>8</xdr:row>
                    <xdr:rowOff>104775</xdr:rowOff>
                  </to>
                </anchor>
              </controlPr>
            </control>
          </mc:Choice>
        </mc:AlternateContent>
        <mc:AlternateContent xmlns:mc="http://schemas.openxmlformats.org/markup-compatibility/2006">
          <mc:Choice Requires="x14">
            <control shapeId="100354" r:id="rId4" name="Button 2">
              <controlPr defaultSize="0" print="0" autoFill="0" autoPict="0" macro="[0]!AddValueToSelection">
                <anchor moveWithCells="1" sizeWithCells="1">
                  <from>
                    <xdr:col>14</xdr:col>
                    <xdr:colOff>95250</xdr:colOff>
                    <xdr:row>9</xdr:row>
                    <xdr:rowOff>114300</xdr:rowOff>
                  </from>
                  <to>
                    <xdr:col>14</xdr:col>
                    <xdr:colOff>952500</xdr:colOff>
                    <xdr:row>11</xdr:row>
                    <xdr:rowOff>180975</xdr:rowOff>
                  </to>
                </anchor>
              </controlPr>
            </control>
          </mc:Choice>
        </mc:AlternateContent>
        <mc:AlternateContent xmlns:mc="http://schemas.openxmlformats.org/markup-compatibility/2006">
          <mc:Choice Requires="x14">
            <control shapeId="100355" r:id="rId5" name="Button 3">
              <controlPr defaultSize="0" print="0" autoFill="0" autoPict="0" macro="[0]!SelectAndSwapCells">
                <anchor moveWithCells="1" sizeWithCells="1">
                  <from>
                    <xdr:col>14</xdr:col>
                    <xdr:colOff>152400</xdr:colOff>
                    <xdr:row>14</xdr:row>
                    <xdr:rowOff>152400</xdr:rowOff>
                  </from>
                  <to>
                    <xdr:col>14</xdr:col>
                    <xdr:colOff>923925</xdr:colOff>
                    <xdr:row>17</xdr:row>
                    <xdr:rowOff>9525</xdr:rowOff>
                  </to>
                </anchor>
              </controlPr>
            </control>
          </mc:Choice>
        </mc:AlternateContent>
        <mc:AlternateContent xmlns:mc="http://schemas.openxmlformats.org/markup-compatibility/2006">
          <mc:Choice Requires="x14">
            <control shapeId="100356" r:id="rId6" name="Button 4">
              <controlPr defaultSize="0" print="0" autoFill="0" autoPict="0" macro="[0]!DuplicateSheetAndRename">
                <anchor moveWithCells="1" sizeWithCells="1">
                  <from>
                    <xdr:col>14</xdr:col>
                    <xdr:colOff>114300</xdr:colOff>
                    <xdr:row>18</xdr:row>
                    <xdr:rowOff>142875</xdr:rowOff>
                  </from>
                  <to>
                    <xdr:col>14</xdr:col>
                    <xdr:colOff>942975</xdr:colOff>
                    <xdr:row>21</xdr:row>
                    <xdr:rowOff>28575</xdr:rowOff>
                  </to>
                </anchor>
              </controlPr>
            </control>
          </mc:Choice>
        </mc:AlternateContent>
        <mc:AlternateContent xmlns:mc="http://schemas.openxmlformats.org/markup-compatibility/2006">
          <mc:Choice Requires="x14">
            <control shapeId="100357" r:id="rId7" name="Button 5">
              <controlPr defaultSize="0" print="0" autoFill="0" autoPict="0" macro="[0]!SetMirrorFormulas">
                <anchor moveWithCells="1" sizeWithCells="1">
                  <from>
                    <xdr:col>14</xdr:col>
                    <xdr:colOff>142875</xdr:colOff>
                    <xdr:row>22</xdr:row>
                    <xdr:rowOff>133350</xdr:rowOff>
                  </from>
                  <to>
                    <xdr:col>14</xdr:col>
                    <xdr:colOff>942975</xdr:colOff>
                    <xdr:row>25</xdr:row>
                    <xdr:rowOff>47625</xdr:rowOff>
                  </to>
                </anchor>
              </controlPr>
            </control>
          </mc:Choice>
        </mc:AlternateContent>
        <mc:AlternateContent xmlns:mc="http://schemas.openxmlformats.org/markup-compatibility/2006">
          <mc:Choice Requires="x14">
            <control shapeId="100358" r:id="rId8" name="Button 6">
              <controlPr defaultSize="0" print="0" autoFill="0" autoPict="0" macro="[0]!ClearSpecificRanges">
                <anchor moveWithCells="1" sizeWithCells="1">
                  <from>
                    <xdr:col>14</xdr:col>
                    <xdr:colOff>142875</xdr:colOff>
                    <xdr:row>26</xdr:row>
                    <xdr:rowOff>219075</xdr:rowOff>
                  </from>
                  <to>
                    <xdr:col>14</xdr:col>
                    <xdr:colOff>933450</xdr:colOff>
                    <xdr:row>29</xdr:row>
                    <xdr:rowOff>95250</xdr:rowOff>
                  </to>
                </anchor>
              </controlPr>
            </control>
          </mc:Choice>
        </mc:AlternateContent>
        <mc:AlternateContent xmlns:mc="http://schemas.openxmlformats.org/markup-compatibility/2006">
          <mc:Choice Requires="x14">
            <control shapeId="100359" r:id="rId9" name="Button 7">
              <controlPr defaultSize="0" print="0" autoFill="0" autoPict="0" macro="[0]!SetPatternValues">
                <anchor moveWithCells="1" sizeWithCells="1">
                  <from>
                    <xdr:col>14</xdr:col>
                    <xdr:colOff>123825</xdr:colOff>
                    <xdr:row>30</xdr:row>
                    <xdr:rowOff>133350</xdr:rowOff>
                  </from>
                  <to>
                    <xdr:col>14</xdr:col>
                    <xdr:colOff>923925</xdr:colOff>
                    <xdr:row>32</xdr:row>
                    <xdr:rowOff>161925</xdr:rowOff>
                  </to>
                </anchor>
              </controlPr>
            </control>
          </mc:Choice>
        </mc:AlternateContent>
        <mc:AlternateContent xmlns:mc="http://schemas.openxmlformats.org/markup-compatibility/2006">
          <mc:Choice Requires="x14">
            <control shapeId="100360" r:id="rId10" name="Button 8">
              <controlPr defaultSize="0" print="0" autoFill="0" autoPict="0" macro="[0]!ResetTemplate">
                <anchor moveWithCells="1" sizeWithCells="1">
                  <from>
                    <xdr:col>14</xdr:col>
                    <xdr:colOff>152400</xdr:colOff>
                    <xdr:row>33</xdr:row>
                    <xdr:rowOff>57150</xdr:rowOff>
                  </from>
                  <to>
                    <xdr:col>14</xdr:col>
                    <xdr:colOff>895350</xdr:colOff>
                    <xdr:row>35</xdr:row>
                    <xdr:rowOff>228600</xdr:rowOff>
                  </to>
                </anchor>
              </controlPr>
            </control>
          </mc:Choice>
        </mc:AlternateContent>
        <mc:AlternateContent xmlns:mc="http://schemas.openxmlformats.org/markup-compatibility/2006">
          <mc:Choice Requires="x14">
            <control shapeId="100361" r:id="rId11" name="Button 9">
              <controlPr defaultSize="0" print="0" autoFill="0" autoPict="0" macro="[0]!ShowCustomForm">
                <anchor moveWithCells="1" sizeWithCells="1">
                  <from>
                    <xdr:col>14</xdr:col>
                    <xdr:colOff>152400</xdr:colOff>
                    <xdr:row>37</xdr:row>
                    <xdr:rowOff>0</xdr:rowOff>
                  </from>
                  <to>
                    <xdr:col>14</xdr:col>
                    <xdr:colOff>914400</xdr:colOff>
                    <xdr:row>40</xdr:row>
                    <xdr:rowOff>19050</xdr:rowOff>
                  </to>
                </anchor>
              </controlPr>
            </control>
          </mc:Choice>
        </mc:AlternateContent>
        <mc:AlternateContent xmlns:mc="http://schemas.openxmlformats.org/markup-compatibility/2006">
          <mc:Choice Requires="x14">
            <control shapeId="100362" r:id="rId12" name="Button 9">
              <controlPr defaultSize="0" print="0" autoFill="0" autoPict="0" macro="[0]!DupliquerFeuilles_ParVagues">
                <anchor moveWithCells="1" sizeWithCells="1">
                  <from>
                    <xdr:col>14</xdr:col>
                    <xdr:colOff>152400</xdr:colOff>
                    <xdr:row>41</xdr:row>
                    <xdr:rowOff>0</xdr:rowOff>
                  </from>
                  <to>
                    <xdr:col>14</xdr:col>
                    <xdr:colOff>914400</xdr:colOff>
                    <xdr:row>44</xdr:row>
                    <xdr:rowOff>19050</xdr:rowOff>
                  </to>
                </anchor>
              </controlPr>
            </control>
          </mc:Choice>
        </mc:AlternateContent>
      </controls>
    </mc:Choice>
  </mc:AlternateContent>
  <tableParts count="3">
    <tablePart r:id="rId13"/>
    <tablePart r:id="rId14"/>
    <tablePart r:id="rId15"/>
  </tableParts>
  <extLst>
    <ext xmlns:x14="http://schemas.microsoft.com/office/spreadsheetml/2009/9/main" uri="{CCE6A557-97BC-4b89-ADB6-D9C93CAAB3DF}">
      <x14:dataValidations xmlns:xm="http://schemas.microsoft.com/office/excel/2006/main" count="2">
        <x14:dataValidation type="list" allowBlank="1" showInputMessage="1" showErrorMessage="1" xr:uid="{2A5B9B21-B23A-45FB-9D5E-CF66A93E1F36}">
          <x14:formula1>
            <xm:f>'Variables exercices'!$E$2:$E$100</xm:f>
          </x14:formula1>
          <xm:sqref>A7:A55</xm:sqref>
        </x14:dataValidation>
        <x14:dataValidation type="list" allowBlank="1" showInputMessage="1" showErrorMessage="1" xr:uid="{2C071A09-F883-40C6-AEC3-E3D2C6D891BB}">
          <x14:formula1>
            <xm:f>'Variables exercices'!$D$2:$D$600</xm:f>
          </x14:formula1>
          <xm:sqref>B7:B55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1D0811-DF2E-4607-829E-29A75307DD3A}">
  <sheetPr codeName="Feuil5"/>
  <dimension ref="A1:X676"/>
  <sheetViews>
    <sheetView workbookViewId="0">
      <selection activeCell="D155" sqref="D155"/>
    </sheetView>
  </sheetViews>
  <sheetFormatPr defaultColWidth="11.43359375" defaultRowHeight="15" x14ac:dyDescent="0.2"/>
  <cols>
    <col min="1" max="1" width="11.43359375" style="143"/>
    <col min="2" max="2" width="14.9296875" style="143" bestFit="1" customWidth="1"/>
    <col min="3" max="3" width="14.9296875" style="143" customWidth="1"/>
    <col min="4" max="9" width="11.43359375" style="143"/>
    <col min="10" max="10" width="16.94921875" style="144" customWidth="1"/>
    <col min="11" max="11" width="11.43359375" style="143"/>
    <col min="12" max="12" width="11.43359375" style="87"/>
    <col min="14" max="18" width="11.43359375" style="143"/>
    <col min="19" max="19" width="19.50390625" style="143" bestFit="1" customWidth="1"/>
    <col min="20" max="20" width="21.1171875" style="143" bestFit="1" customWidth="1"/>
    <col min="21" max="21" width="17.21875" style="143" customWidth="1"/>
    <col min="22" max="22" width="10.22265625" style="143" bestFit="1" customWidth="1"/>
    <col min="23" max="24" width="11.43359375" style="143"/>
  </cols>
  <sheetData>
    <row r="1" spans="1:24" ht="16.5" customHeight="1" thickTop="1" x14ac:dyDescent="0.2">
      <c r="A1" s="346" t="s">
        <v>231</v>
      </c>
      <c r="B1" s="347"/>
      <c r="C1" s="346" t="s">
        <v>368</v>
      </c>
      <c r="D1" s="352"/>
      <c r="E1" s="352"/>
      <c r="F1" s="352"/>
      <c r="G1" s="352"/>
      <c r="H1" s="352"/>
      <c r="I1" s="352"/>
      <c r="J1" s="347"/>
      <c r="K1" s="346" t="s">
        <v>369</v>
      </c>
      <c r="L1" s="352"/>
      <c r="M1" s="352"/>
      <c r="N1" s="352"/>
      <c r="O1" s="352"/>
      <c r="P1" s="352"/>
      <c r="Q1" s="352"/>
      <c r="R1" s="352"/>
      <c r="S1" s="352"/>
      <c r="T1" s="352"/>
      <c r="U1" s="352"/>
      <c r="V1" s="352"/>
      <c r="W1" s="352"/>
      <c r="X1" s="347"/>
    </row>
    <row r="2" spans="1:24" ht="15.75" thickBot="1" x14ac:dyDescent="0.25">
      <c r="A2" s="348"/>
      <c r="B2" s="349"/>
      <c r="C2" s="353"/>
      <c r="D2" s="354"/>
      <c r="E2" s="354"/>
      <c r="F2" s="354"/>
      <c r="G2" s="354"/>
      <c r="H2" s="354"/>
      <c r="I2" s="354"/>
      <c r="J2" s="355"/>
      <c r="K2" s="353"/>
      <c r="L2" s="354"/>
      <c r="M2" s="354"/>
      <c r="N2" s="354"/>
      <c r="O2" s="354"/>
      <c r="P2" s="354"/>
      <c r="Q2" s="354"/>
      <c r="R2" s="354"/>
      <c r="S2" s="354"/>
      <c r="T2" s="354"/>
      <c r="U2" s="354"/>
      <c r="V2" s="354"/>
      <c r="W2" s="354"/>
      <c r="X2" s="355"/>
    </row>
    <row r="3" spans="1:24" ht="28.5" customHeight="1" thickTop="1" thickBot="1" x14ac:dyDescent="0.25">
      <c r="A3" s="350"/>
      <c r="B3" s="351"/>
      <c r="C3" s="99" t="s">
        <v>370</v>
      </c>
      <c r="D3" s="100" t="s">
        <v>371</v>
      </c>
      <c r="E3" s="356" t="s">
        <v>372</v>
      </c>
      <c r="F3" s="357"/>
      <c r="G3" s="358"/>
      <c r="H3" s="100" t="s">
        <v>373</v>
      </c>
      <c r="I3" s="101" t="s">
        <v>374</v>
      </c>
      <c r="J3" s="102"/>
      <c r="K3" s="359" t="s">
        <v>375</v>
      </c>
      <c r="L3" s="360"/>
      <c r="M3" s="103"/>
      <c r="N3" s="359" t="s">
        <v>376</v>
      </c>
      <c r="O3" s="361"/>
      <c r="P3" s="361"/>
      <c r="Q3" s="361"/>
      <c r="R3" s="361"/>
      <c r="S3" s="361"/>
      <c r="T3" s="360"/>
      <c r="U3" s="359" t="s">
        <v>377</v>
      </c>
      <c r="V3" s="361"/>
      <c r="W3" s="361"/>
      <c r="X3" s="360"/>
    </row>
    <row r="4" spans="1:24" ht="56.25" thickTop="1" thickBot="1" x14ac:dyDescent="0.25">
      <c r="A4" s="104" t="s">
        <v>290</v>
      </c>
      <c r="B4" s="105" t="s">
        <v>378</v>
      </c>
      <c r="C4" s="99" t="s">
        <v>379</v>
      </c>
      <c r="D4" s="106" t="s">
        <v>380</v>
      </c>
      <c r="E4" s="106" t="s">
        <v>381</v>
      </c>
      <c r="F4" s="106" t="s">
        <v>382</v>
      </c>
      <c r="G4" s="106" t="s">
        <v>383</v>
      </c>
      <c r="H4" s="106" t="s">
        <v>384</v>
      </c>
      <c r="I4" s="107" t="s">
        <v>385</v>
      </c>
      <c r="J4" s="108" t="s">
        <v>386</v>
      </c>
      <c r="K4" s="109" t="s">
        <v>387</v>
      </c>
      <c r="L4" s="110" t="s">
        <v>388</v>
      </c>
      <c r="M4" s="254" t="s">
        <v>389</v>
      </c>
      <c r="N4" s="111" t="s">
        <v>381</v>
      </c>
      <c r="O4" s="103" t="s">
        <v>382</v>
      </c>
      <c r="P4" s="103" t="s">
        <v>383</v>
      </c>
      <c r="Q4" s="102" t="s">
        <v>390</v>
      </c>
      <c r="R4" s="112" t="s">
        <v>391</v>
      </c>
      <c r="S4" s="102" t="s">
        <v>392</v>
      </c>
      <c r="T4" s="113" t="s">
        <v>393</v>
      </c>
      <c r="U4" s="109" t="s">
        <v>381</v>
      </c>
      <c r="V4" s="260" t="s">
        <v>382</v>
      </c>
      <c r="W4" s="260" t="s">
        <v>383</v>
      </c>
      <c r="X4" s="114" t="s">
        <v>394</v>
      </c>
    </row>
    <row r="5" spans="1:24" ht="17.25" hidden="1" customHeight="1" x14ac:dyDescent="0.2">
      <c r="A5" s="383">
        <v>2</v>
      </c>
      <c r="B5" s="115">
        <v>45306</v>
      </c>
      <c r="C5" s="116"/>
      <c r="D5" s="117"/>
      <c r="E5" s="118"/>
      <c r="F5" s="118"/>
      <c r="G5" s="118"/>
      <c r="H5" s="117"/>
      <c r="I5" s="118"/>
      <c r="J5" s="362"/>
      <c r="K5" s="365" t="e">
        <f>AVERAGE(D5:D11)</f>
        <v>#DIV/0!</v>
      </c>
      <c r="L5" s="367">
        <f>MAX(D5:D11) - MIN(D5:D11)</f>
        <v>0</v>
      </c>
      <c r="M5" s="385">
        <f>MAX(D5:D32) - MIN(D5:D32)</f>
        <v>0</v>
      </c>
      <c r="N5" s="119">
        <v>210</v>
      </c>
      <c r="O5" s="120">
        <v>340</v>
      </c>
      <c r="P5" s="120">
        <v>125</v>
      </c>
      <c r="Q5" s="120">
        <f t="shared" ref="Q5:Q68" si="0">(N5*4)+(O5*4)+(P5*9)</f>
        <v>3325</v>
      </c>
      <c r="R5" s="120"/>
      <c r="S5" s="121" t="str">
        <f>IF(OR(ISBLANK(E5), ISBLANK(F5), ISBLANK(G5)), "libre", "")</f>
        <v>libre</v>
      </c>
      <c r="T5" s="122">
        <f>( IF(ISBLANK(E5),N5*0.5,E5)*4)+( IF(ISBLANK(F5),O5*1.25,F5)*4)+( IF(ISBLANK(G5),P5*1.33,G5)*9)</f>
        <v>3616.25</v>
      </c>
      <c r="U5" s="123">
        <f>AVERAGE(IF(ISBLANK(E5),N5*0.5,E5), IF(ISBLANK(E6),N5*0.5,E6), IF(ISBLANK(E7),N5*0.5,E7), IF(ISBLANK(E8),N5*0.5,E8), IF(ISBLANK(E9),N5*0.5,E9), IF(ISBLANK(E10),N5*0.5,E10), IF(ISBLANK(E11),N5*0.5,E11))/N5</f>
        <v>0.5</v>
      </c>
      <c r="V5" s="124">
        <f>AVERAGE(IF(ISBLANK(F5),O5*0.5,F5), IF(ISBLANK(F6),O6*0.5,F6), IF(ISBLANK(F7),O7*0.5,F7), IF(ISBLANK(F8),O8*0.5,F8), IF(ISBLANK(F9),O9*0.5,F9), IF(ISBLANK(F10),O10*0.5,F10), IF(ISBLANK(F11),O11*0.5,F11))/O5</f>
        <v>0.5</v>
      </c>
      <c r="W5" s="124">
        <f>AVERAGE(IF(ISBLANK(G5),P5*0.5,G5), IF(ISBLANK(G6),P6*0.5,G6), IF(ISBLANK(G7),P7*0.5,G7), IF(ISBLANK(G8),P8*0.5,G8), IF(ISBLANK(G9),P9*0.5,G9), IF(ISBLANK(G10),P10*0.5,G10), IF(ISBLANK(G11),P11*0.5,G11))/P5</f>
        <v>0.5</v>
      </c>
      <c r="X5" s="125">
        <f>AVERAGE(T5:T11)/(AVERAGE(Q5:Q11))</f>
        <v>1.0875939849624061</v>
      </c>
    </row>
    <row r="6" spans="1:24" ht="17.25" hidden="1" customHeight="1" x14ac:dyDescent="0.2">
      <c r="A6" s="383"/>
      <c r="B6" s="115">
        <v>45307</v>
      </c>
      <c r="C6" s="116"/>
      <c r="D6" s="117"/>
      <c r="E6" s="118"/>
      <c r="F6" s="118"/>
      <c r="G6" s="118"/>
      <c r="H6" s="117"/>
      <c r="I6" s="118"/>
      <c r="J6" s="363"/>
      <c r="K6" s="365"/>
      <c r="L6" s="368"/>
      <c r="M6" s="386"/>
      <c r="N6" s="126">
        <v>210</v>
      </c>
      <c r="O6" s="127">
        <v>340</v>
      </c>
      <c r="P6" s="127">
        <v>125</v>
      </c>
      <c r="Q6" s="127">
        <f t="shared" si="0"/>
        <v>3325</v>
      </c>
      <c r="R6" s="127"/>
      <c r="S6" s="128" t="str">
        <f>IF(OR(ISBLANK(E6), ISBLANK(F6), ISBLANK(G6)), "libre", "")</f>
        <v>libre</v>
      </c>
      <c r="T6" s="129">
        <f t="shared" ref="T6:T25" si="1">( IF(ISBLANK(E6),N6*0.5,E6)*4)+( IF(ISBLANK(F6),O6*1.25,F6)*4)+( IF(ISBLANK(G6),P6*1.33,G6)*9)</f>
        <v>3616.25</v>
      </c>
      <c r="U6" s="130">
        <f>AVERAGE(IF(ISBLANK(E5),N5*0.5,E5), IF(ISBLANK(E6),N6*0.5,E6), IF(ISBLANK(E7),N7*0.5,E7), IF(ISBLANK(E8),N8*0.5,E8), IF(ISBLANK(E9),N9*0.5,E9), IF(ISBLANK(E10),N10*0.5,E10), IF(ISBLANK(E11),N11*0.5,E11))</f>
        <v>105</v>
      </c>
      <c r="V6" s="131">
        <f>AVERAGE(IF(ISBLANK(F5),O5*0.5,F5), IF(ISBLANK(F6),O6*0.5,F6), IF(ISBLANK(F7),O7*0.5,F7), IF(ISBLANK(F8),O8*0.5,F8), IF(ISBLANK(F9),O9*0.5,F9), IF(ISBLANK(F10),O10*0.5,F10), IF(ISBLANK(F11),O11*0.5,F11))</f>
        <v>170</v>
      </c>
      <c r="W6" s="131">
        <f>AVERAGE(IF(ISBLANK(G5),P5*0.5,G5), IF(ISBLANK(G6),P6*0.5,G6), IF(ISBLANK(G7),P7*0.5,G7), IF(ISBLANK(G8),P8*0.5,G8), IF(ISBLANK(G9),P9*0.5,G9), IF(ISBLANK(G10),P10*0.5,G10), IF(ISBLANK(G11),P11*0.5,G11))</f>
        <v>62.5</v>
      </c>
      <c r="X6" s="132">
        <f>AVERAGE(T5:T11)</f>
        <v>3616.25</v>
      </c>
    </row>
    <row r="7" spans="1:24" ht="17.25" hidden="1" customHeight="1" x14ac:dyDescent="0.2">
      <c r="A7" s="383"/>
      <c r="B7" s="115">
        <v>45308</v>
      </c>
      <c r="C7" s="116"/>
      <c r="D7" s="117"/>
      <c r="E7" s="118"/>
      <c r="F7" s="118"/>
      <c r="G7" s="118"/>
      <c r="H7" s="117"/>
      <c r="I7" s="118"/>
      <c r="J7" s="363"/>
      <c r="K7" s="365"/>
      <c r="L7" s="368"/>
      <c r="M7" s="386"/>
      <c r="N7" s="126">
        <v>210</v>
      </c>
      <c r="O7" s="127">
        <v>340</v>
      </c>
      <c r="P7" s="127">
        <v>125</v>
      </c>
      <c r="Q7" s="127">
        <f t="shared" si="0"/>
        <v>3325</v>
      </c>
      <c r="R7" s="127"/>
      <c r="S7" s="128" t="str">
        <f t="shared" ref="S7:S25" si="2">IF(OR(ISBLANK(E7), ISBLANK(F7), ISBLANK(G7)), "libre", "")</f>
        <v>libre</v>
      </c>
      <c r="T7" s="129">
        <f t="shared" si="1"/>
        <v>3616.25</v>
      </c>
      <c r="U7" s="133" t="s">
        <v>395</v>
      </c>
      <c r="V7" s="134">
        <v>10000</v>
      </c>
      <c r="W7" s="370" t="s">
        <v>396</v>
      </c>
      <c r="X7" s="371"/>
    </row>
    <row r="8" spans="1:24" ht="17.25" hidden="1" customHeight="1" x14ac:dyDescent="0.2">
      <c r="A8" s="383"/>
      <c r="B8" s="115">
        <v>45309</v>
      </c>
      <c r="C8" s="116"/>
      <c r="D8" s="117"/>
      <c r="E8" s="118"/>
      <c r="F8" s="118"/>
      <c r="G8" s="118"/>
      <c r="H8" s="117"/>
      <c r="I8" s="118"/>
      <c r="J8" s="363"/>
      <c r="K8" s="365"/>
      <c r="L8" s="368"/>
      <c r="M8" s="386"/>
      <c r="N8" s="126">
        <v>210</v>
      </c>
      <c r="O8" s="127">
        <v>340</v>
      </c>
      <c r="P8" s="127">
        <v>125</v>
      </c>
      <c r="Q8" s="127">
        <f t="shared" si="0"/>
        <v>3325</v>
      </c>
      <c r="R8" s="127"/>
      <c r="S8" s="128" t="str">
        <f t="shared" si="2"/>
        <v>libre</v>
      </c>
      <c r="T8" s="129">
        <f t="shared" si="1"/>
        <v>3616.25</v>
      </c>
      <c r="U8" s="135" t="s">
        <v>397</v>
      </c>
      <c r="V8" s="136"/>
      <c r="W8" s="372">
        <f>(SUM(C5:C11)/7)/V7</f>
        <v>0</v>
      </c>
      <c r="X8" s="373"/>
    </row>
    <row r="9" spans="1:24" ht="17.25" hidden="1" customHeight="1" x14ac:dyDescent="0.2">
      <c r="A9" s="383"/>
      <c r="B9" s="115">
        <v>45310</v>
      </c>
      <c r="C9" s="116"/>
      <c r="D9" s="117"/>
      <c r="E9" s="118"/>
      <c r="F9" s="118"/>
      <c r="G9" s="118"/>
      <c r="H9" s="117"/>
      <c r="I9" s="118"/>
      <c r="J9" s="363"/>
      <c r="K9" s="365"/>
      <c r="L9" s="368"/>
      <c r="M9" s="386"/>
      <c r="N9" s="126">
        <v>210</v>
      </c>
      <c r="O9" s="127">
        <v>340</v>
      </c>
      <c r="P9" s="127">
        <v>125</v>
      </c>
      <c r="Q9" s="127">
        <f t="shared" si="0"/>
        <v>3325</v>
      </c>
      <c r="R9" s="127"/>
      <c r="S9" s="128" t="str">
        <f t="shared" si="2"/>
        <v>libre</v>
      </c>
      <c r="T9" s="129">
        <f t="shared" si="1"/>
        <v>3616.25</v>
      </c>
      <c r="U9" s="374" t="s">
        <v>398</v>
      </c>
      <c r="V9" s="375"/>
      <c r="W9" s="375"/>
      <c r="X9" s="376"/>
    </row>
    <row r="10" spans="1:24" ht="17.25" hidden="1" customHeight="1" x14ac:dyDescent="0.2">
      <c r="A10" s="383"/>
      <c r="B10" s="115">
        <v>45311</v>
      </c>
      <c r="C10" s="116"/>
      <c r="D10" s="117"/>
      <c r="E10" s="118"/>
      <c r="F10" s="118"/>
      <c r="G10" s="118"/>
      <c r="H10" s="117"/>
      <c r="I10" s="118"/>
      <c r="J10" s="363"/>
      <c r="K10" s="365"/>
      <c r="L10" s="368"/>
      <c r="M10" s="386"/>
      <c r="N10" s="126">
        <v>210</v>
      </c>
      <c r="O10" s="127">
        <v>340</v>
      </c>
      <c r="P10" s="127">
        <v>125</v>
      </c>
      <c r="Q10" s="127">
        <f t="shared" si="0"/>
        <v>3325</v>
      </c>
      <c r="R10" s="127"/>
      <c r="S10" s="128" t="str">
        <f t="shared" si="2"/>
        <v>libre</v>
      </c>
      <c r="T10" s="129">
        <f t="shared" si="1"/>
        <v>3616.25</v>
      </c>
      <c r="U10" s="377"/>
      <c r="V10" s="378"/>
      <c r="W10" s="378"/>
      <c r="X10" s="379"/>
    </row>
    <row r="11" spans="1:24" ht="17.25" hidden="1" customHeight="1" x14ac:dyDescent="0.2">
      <c r="A11" s="384"/>
      <c r="B11" s="137">
        <v>45312</v>
      </c>
      <c r="C11" s="116"/>
      <c r="D11" s="117"/>
      <c r="E11" s="118"/>
      <c r="F11" s="118"/>
      <c r="G11" s="118"/>
      <c r="H11" s="117"/>
      <c r="I11" s="118"/>
      <c r="J11" s="364"/>
      <c r="K11" s="366"/>
      <c r="L11" s="369"/>
      <c r="M11" s="386"/>
      <c r="N11" s="138">
        <v>210</v>
      </c>
      <c r="O11" s="139">
        <v>340</v>
      </c>
      <c r="P11" s="139">
        <v>125</v>
      </c>
      <c r="Q11" s="139">
        <f t="shared" si="0"/>
        <v>3325</v>
      </c>
      <c r="R11" s="139"/>
      <c r="S11" s="140" t="str">
        <f t="shared" si="2"/>
        <v>libre</v>
      </c>
      <c r="T11" s="141">
        <f t="shared" si="1"/>
        <v>3616.25</v>
      </c>
      <c r="U11" s="380"/>
      <c r="V11" s="381"/>
      <c r="W11" s="381"/>
      <c r="X11" s="382"/>
    </row>
    <row r="12" spans="1:24" ht="15.75" hidden="1" thickBot="1" x14ac:dyDescent="0.25">
      <c r="A12" s="388">
        <v>3</v>
      </c>
      <c r="B12" s="142">
        <v>45313</v>
      </c>
      <c r="C12" s="116"/>
      <c r="D12" s="117"/>
      <c r="E12" s="118"/>
      <c r="F12" s="118"/>
      <c r="G12" s="118"/>
      <c r="H12" s="117"/>
      <c r="I12" s="118"/>
      <c r="J12" s="362"/>
      <c r="K12" s="365" t="e">
        <f t="shared" ref="K12" si="3">AVERAGE(D12:D18)</f>
        <v>#DIV/0!</v>
      </c>
      <c r="L12" s="367">
        <f t="shared" ref="L12" si="4">MAX(D12:D18) - MIN(D12:D18)</f>
        <v>0</v>
      </c>
      <c r="M12" s="386"/>
      <c r="N12" s="119">
        <v>210</v>
      </c>
      <c r="O12" s="120">
        <v>340</v>
      </c>
      <c r="P12" s="120">
        <v>125</v>
      </c>
      <c r="Q12" s="120">
        <f t="shared" si="0"/>
        <v>3325</v>
      </c>
      <c r="R12" s="120"/>
      <c r="S12" s="121" t="str">
        <f t="shared" si="2"/>
        <v>libre</v>
      </c>
      <c r="T12" s="122">
        <f t="shared" si="1"/>
        <v>3616.25</v>
      </c>
      <c r="U12" s="123">
        <f>AVERAGE(IF(ISBLANK(E12),N12*0.5,E12), IF(ISBLANK(E13),N12*0.5,E13), IF(ISBLANK(E14),N12*0.5,E14), IF(ISBLANK(E15),N12*0.5,E15), IF(ISBLANK(E16),N12*0.5,E16), IF(ISBLANK(E17),N12*0.5,E17), IF(ISBLANK(E18),N12*0.5,E18))/N12</f>
        <v>0.5</v>
      </c>
      <c r="V12" s="124">
        <f>AVERAGE(IF(ISBLANK(F12),O12*0.5,F12), IF(ISBLANK(F13),O13*0.5,F13), IF(ISBLANK(F14),O14*0.5,F14), IF(ISBLANK(F15),O15*0.5,F15), IF(ISBLANK(F16),O16*0.5,F16), IF(ISBLANK(F17),O17*0.5,F17), IF(ISBLANK(F18),O18*0.5,F18))/O12</f>
        <v>0.5</v>
      </c>
      <c r="W12" s="124">
        <f>AVERAGE(IF(ISBLANK(G12),P12*0.5,G12), IF(ISBLANK(G13),P13*0.5,G13), IF(ISBLANK(G14),P14*0.5,G14), IF(ISBLANK(G15),P15*0.5,G15), IF(ISBLANK(G16),P16*0.5,G16), IF(ISBLANK(G17),P17*0.5,G17), IF(ISBLANK(G18),P18*0.5,G18))/P12</f>
        <v>0.5</v>
      </c>
      <c r="X12" s="125">
        <f>AVERAGE(T12:T18)/(AVERAGE(Q12:Q18))</f>
        <v>1.0875939849624061</v>
      </c>
    </row>
    <row r="13" spans="1:24" ht="15.75" hidden="1" thickBot="1" x14ac:dyDescent="0.25">
      <c r="A13" s="383"/>
      <c r="B13" s="115">
        <v>45314</v>
      </c>
      <c r="C13" s="116"/>
      <c r="D13" s="117"/>
      <c r="E13" s="118"/>
      <c r="F13" s="118"/>
      <c r="G13" s="118"/>
      <c r="H13" s="117"/>
      <c r="I13" s="118"/>
      <c r="J13" s="363"/>
      <c r="K13" s="365"/>
      <c r="L13" s="368"/>
      <c r="M13" s="386"/>
      <c r="N13" s="126">
        <v>210</v>
      </c>
      <c r="O13" s="127">
        <v>340</v>
      </c>
      <c r="P13" s="127">
        <v>125</v>
      </c>
      <c r="Q13" s="127">
        <f t="shared" si="0"/>
        <v>3325</v>
      </c>
      <c r="R13" s="127"/>
      <c r="S13" s="128" t="str">
        <f t="shared" si="2"/>
        <v>libre</v>
      </c>
      <c r="T13" s="129">
        <f t="shared" si="1"/>
        <v>3616.25</v>
      </c>
      <c r="U13" s="130">
        <f>AVERAGE(IF(ISBLANK(E12),N12*0.5,E12), IF(ISBLANK(E13),N13*0.5,E13), IF(ISBLANK(E14),N14*0.5,E14), IF(ISBLANK(E15),N15*0.5,E15), IF(ISBLANK(E16),N16*0.5,E16), IF(ISBLANK(E17),N17*0.5,E17), IF(ISBLANK(E18),N18*0.5,E18))</f>
        <v>105</v>
      </c>
      <c r="V13" s="131">
        <f>AVERAGE(IF(ISBLANK(F12),O12*0.5,F12), IF(ISBLANK(F13),O13*0.5,F13), IF(ISBLANK(F14),O14*0.5,F14), IF(ISBLANK(F15),O15*0.5,F15), IF(ISBLANK(F16),O16*0.5,F16), IF(ISBLANK(F17),O17*0.5,F17), IF(ISBLANK(F18),O18*0.5,F18))</f>
        <v>170</v>
      </c>
      <c r="W13" s="131">
        <f>AVERAGE(IF(ISBLANK(G12),P12*0.5,G12), IF(ISBLANK(G13),P13*0.5,G13), IF(ISBLANK(G14),P14*0.5,G14), IF(ISBLANK(G15),P15*0.5,G15), IF(ISBLANK(G16),P16*0.5,G16), IF(ISBLANK(G17),P17*0.5,G17), IF(ISBLANK(G18),P18*0.5,G18))</f>
        <v>62.5</v>
      </c>
      <c r="X13" s="132">
        <f>AVERAGE(T12:T18)</f>
        <v>3616.25</v>
      </c>
    </row>
    <row r="14" spans="1:24" ht="16.5" hidden="1" thickTop="1" thickBot="1" x14ac:dyDescent="0.25">
      <c r="A14" s="383"/>
      <c r="B14" s="115">
        <v>45315</v>
      </c>
      <c r="C14" s="116"/>
      <c r="D14" s="117"/>
      <c r="E14" s="118"/>
      <c r="F14" s="118"/>
      <c r="G14" s="118"/>
      <c r="H14" s="117"/>
      <c r="I14" s="118"/>
      <c r="J14" s="363"/>
      <c r="K14" s="365"/>
      <c r="L14" s="368"/>
      <c r="M14" s="386"/>
      <c r="N14" s="126">
        <v>210</v>
      </c>
      <c r="O14" s="127">
        <v>340</v>
      </c>
      <c r="P14" s="127">
        <v>125</v>
      </c>
      <c r="Q14" s="127">
        <f t="shared" si="0"/>
        <v>3325</v>
      </c>
      <c r="R14" s="127"/>
      <c r="S14" s="128" t="str">
        <f t="shared" si="2"/>
        <v>libre</v>
      </c>
      <c r="T14" s="129">
        <f t="shared" si="1"/>
        <v>3616.25</v>
      </c>
      <c r="U14" s="133" t="s">
        <v>395</v>
      </c>
      <c r="V14" s="134">
        <v>10001</v>
      </c>
      <c r="W14" s="370" t="s">
        <v>396</v>
      </c>
      <c r="X14" s="371"/>
    </row>
    <row r="15" spans="1:24" ht="15.75" hidden="1" thickBot="1" x14ac:dyDescent="0.25">
      <c r="A15" s="383"/>
      <c r="B15" s="115">
        <v>45316</v>
      </c>
      <c r="C15" s="116"/>
      <c r="D15" s="117"/>
      <c r="E15" s="118"/>
      <c r="F15" s="118"/>
      <c r="G15" s="118"/>
      <c r="H15" s="117"/>
      <c r="I15" s="118"/>
      <c r="J15" s="363"/>
      <c r="K15" s="365"/>
      <c r="L15" s="368"/>
      <c r="M15" s="386"/>
      <c r="N15" s="126">
        <v>210</v>
      </c>
      <c r="O15" s="127">
        <v>340</v>
      </c>
      <c r="P15" s="127">
        <v>125</v>
      </c>
      <c r="Q15" s="127">
        <f t="shared" si="0"/>
        <v>3325</v>
      </c>
      <c r="R15" s="127"/>
      <c r="S15" s="128" t="str">
        <f t="shared" si="2"/>
        <v>libre</v>
      </c>
      <c r="T15" s="129">
        <f t="shared" si="1"/>
        <v>3616.25</v>
      </c>
      <c r="U15" s="135" t="s">
        <v>397</v>
      </c>
      <c r="V15" s="136"/>
      <c r="W15" s="372">
        <f>(SUM(C12:C18)/7)/V14</f>
        <v>0</v>
      </c>
      <c r="X15" s="373"/>
    </row>
    <row r="16" spans="1:24" ht="15.75" hidden="1" thickBot="1" x14ac:dyDescent="0.25">
      <c r="A16" s="383"/>
      <c r="B16" s="115">
        <v>45317</v>
      </c>
      <c r="C16" s="116"/>
      <c r="D16" s="117"/>
      <c r="E16" s="118"/>
      <c r="F16" s="118"/>
      <c r="G16" s="118"/>
      <c r="H16" s="117"/>
      <c r="I16" s="118"/>
      <c r="J16" s="363"/>
      <c r="K16" s="365"/>
      <c r="L16" s="368"/>
      <c r="M16" s="386"/>
      <c r="N16" s="126">
        <v>210</v>
      </c>
      <c r="O16" s="127">
        <v>340</v>
      </c>
      <c r="P16" s="127">
        <v>125</v>
      </c>
      <c r="Q16" s="127">
        <f t="shared" si="0"/>
        <v>3325</v>
      </c>
      <c r="R16" s="127"/>
      <c r="S16" s="128" t="str">
        <f t="shared" si="2"/>
        <v>libre</v>
      </c>
      <c r="T16" s="129">
        <f t="shared" si="1"/>
        <v>3616.25</v>
      </c>
      <c r="U16" s="374" t="s">
        <v>398</v>
      </c>
      <c r="V16" s="375"/>
      <c r="W16" s="375"/>
      <c r="X16" s="376"/>
    </row>
    <row r="17" spans="1:24" ht="15.75" hidden="1" thickBot="1" x14ac:dyDescent="0.25">
      <c r="A17" s="383"/>
      <c r="B17" s="115">
        <v>45318</v>
      </c>
      <c r="C17" s="116"/>
      <c r="D17" s="117"/>
      <c r="E17" s="118"/>
      <c r="F17" s="118"/>
      <c r="G17" s="118"/>
      <c r="H17" s="117"/>
      <c r="I17" s="118"/>
      <c r="J17" s="363"/>
      <c r="K17" s="365"/>
      <c r="L17" s="368"/>
      <c r="M17" s="386"/>
      <c r="N17" s="126">
        <v>210</v>
      </c>
      <c r="O17" s="127">
        <v>340</v>
      </c>
      <c r="P17" s="127">
        <v>125</v>
      </c>
      <c r="Q17" s="127">
        <f t="shared" si="0"/>
        <v>3325</v>
      </c>
      <c r="R17" s="127"/>
      <c r="S17" s="128" t="str">
        <f t="shared" si="2"/>
        <v>libre</v>
      </c>
      <c r="T17" s="129">
        <f t="shared" si="1"/>
        <v>3616.25</v>
      </c>
      <c r="U17" s="377"/>
      <c r="V17" s="378"/>
      <c r="W17" s="378"/>
      <c r="X17" s="379"/>
    </row>
    <row r="18" spans="1:24" ht="15.75" hidden="1" thickBot="1" x14ac:dyDescent="0.25">
      <c r="A18" s="384"/>
      <c r="B18" s="137">
        <v>45319</v>
      </c>
      <c r="C18" s="116"/>
      <c r="D18" s="117"/>
      <c r="E18" s="118"/>
      <c r="F18" s="118"/>
      <c r="G18" s="118"/>
      <c r="H18" s="117"/>
      <c r="I18" s="118"/>
      <c r="J18" s="364"/>
      <c r="K18" s="366"/>
      <c r="L18" s="369"/>
      <c r="M18" s="386"/>
      <c r="N18" s="138">
        <v>210</v>
      </c>
      <c r="O18" s="139">
        <v>340</v>
      </c>
      <c r="P18" s="139">
        <v>125</v>
      </c>
      <c r="Q18" s="139">
        <f t="shared" si="0"/>
        <v>3325</v>
      </c>
      <c r="R18" s="139"/>
      <c r="S18" s="140" t="str">
        <f t="shared" si="2"/>
        <v>libre</v>
      </c>
      <c r="T18" s="141">
        <f t="shared" si="1"/>
        <v>3616.25</v>
      </c>
      <c r="U18" s="380"/>
      <c r="V18" s="381"/>
      <c r="W18" s="381"/>
      <c r="X18" s="382"/>
    </row>
    <row r="19" spans="1:24" ht="15.75" hidden="1" thickBot="1" x14ac:dyDescent="0.25">
      <c r="A19" s="388">
        <v>4</v>
      </c>
      <c r="B19" s="142">
        <v>45320</v>
      </c>
      <c r="C19" s="116"/>
      <c r="D19" s="117"/>
      <c r="E19" s="118"/>
      <c r="F19" s="118"/>
      <c r="G19" s="118"/>
      <c r="H19" s="117"/>
      <c r="I19" s="118"/>
      <c r="J19" s="362"/>
      <c r="K19" s="365" t="e">
        <f t="shared" ref="K19" si="5">AVERAGE(D19:D25)</f>
        <v>#DIV/0!</v>
      </c>
      <c r="L19" s="367">
        <f t="shared" ref="L19" si="6">MAX(D19:D25) - MIN(D19:D25)</f>
        <v>0</v>
      </c>
      <c r="M19" s="386"/>
      <c r="N19" s="119">
        <v>210</v>
      </c>
      <c r="O19" s="120">
        <v>340</v>
      </c>
      <c r="P19" s="120">
        <v>125</v>
      </c>
      <c r="Q19" s="120">
        <f t="shared" si="0"/>
        <v>3325</v>
      </c>
      <c r="R19" s="120"/>
      <c r="S19" s="121" t="str">
        <f t="shared" si="2"/>
        <v>libre</v>
      </c>
      <c r="T19" s="122">
        <f t="shared" si="1"/>
        <v>3616.25</v>
      </c>
      <c r="U19" s="123">
        <f t="shared" ref="U19" si="7">AVERAGE(IF(ISBLANK(E19),N19*0.5,E19), IF(ISBLANK(E20),N19*0.5,E20), IF(ISBLANK(E21),N19*0.5,E21), IF(ISBLANK(E22),N19*0.5,E22), IF(ISBLANK(E23),N19*0.5,E23), IF(ISBLANK(E24),N19*0.5,E24), IF(ISBLANK(E25),N19*0.5,E25))/N19</f>
        <v>0.5</v>
      </c>
      <c r="V19" s="124">
        <f t="shared" ref="V19:W19" si="8">AVERAGE(IF(ISBLANK(F19),O19*0.5,F19), IF(ISBLANK(F20),O20*0.5,F20), IF(ISBLANK(F21),O21*0.5,F21), IF(ISBLANK(F22),O22*0.5,F22), IF(ISBLANK(F23),O23*0.5,F23), IF(ISBLANK(F24),O24*0.5,F24), IF(ISBLANK(F25),O25*0.5,F25))/O19</f>
        <v>0.5</v>
      </c>
      <c r="W19" s="124">
        <f t="shared" si="8"/>
        <v>0.5</v>
      </c>
      <c r="X19" s="125">
        <f t="shared" ref="X19" si="9">AVERAGE(T19:T25)/(AVERAGE(Q19:Q25))</f>
        <v>1.0875939849624061</v>
      </c>
    </row>
    <row r="20" spans="1:24" ht="15.75" hidden="1" thickBot="1" x14ac:dyDescent="0.25">
      <c r="A20" s="383"/>
      <c r="B20" s="115">
        <v>45321</v>
      </c>
      <c r="C20" s="116"/>
      <c r="D20" s="117"/>
      <c r="E20" s="118"/>
      <c r="F20" s="118"/>
      <c r="G20" s="118"/>
      <c r="H20" s="117"/>
      <c r="I20" s="118"/>
      <c r="J20" s="363"/>
      <c r="K20" s="365"/>
      <c r="L20" s="368"/>
      <c r="M20" s="386"/>
      <c r="N20" s="126">
        <v>210</v>
      </c>
      <c r="O20" s="127">
        <v>340</v>
      </c>
      <c r="P20" s="127">
        <v>125</v>
      </c>
      <c r="Q20" s="127">
        <f t="shared" si="0"/>
        <v>3325</v>
      </c>
      <c r="R20" s="127"/>
      <c r="S20" s="128" t="str">
        <f t="shared" si="2"/>
        <v>libre</v>
      </c>
      <c r="T20" s="129">
        <f t="shared" si="1"/>
        <v>3616.25</v>
      </c>
      <c r="U20" s="130">
        <f t="shared" ref="U20:W20" si="10">AVERAGE(IF(ISBLANK(E19),N19*0.5,E19), IF(ISBLANK(E20),N20*0.5,E20), IF(ISBLANK(E21),N21*0.5,E21), IF(ISBLANK(E22),N22*0.5,E22), IF(ISBLANK(E23),N23*0.5,E23), IF(ISBLANK(E24),N24*0.5,E24), IF(ISBLANK(E25),N25*0.5,E25))</f>
        <v>105</v>
      </c>
      <c r="V20" s="131">
        <f t="shared" si="10"/>
        <v>170</v>
      </c>
      <c r="W20" s="131">
        <f t="shared" si="10"/>
        <v>62.5</v>
      </c>
      <c r="X20" s="132">
        <f t="shared" ref="X20" si="11">AVERAGE(T19:T25)</f>
        <v>3616.25</v>
      </c>
    </row>
    <row r="21" spans="1:24" ht="16.5" hidden="1" thickTop="1" thickBot="1" x14ac:dyDescent="0.25">
      <c r="A21" s="383"/>
      <c r="B21" s="115">
        <v>45322</v>
      </c>
      <c r="C21" s="116"/>
      <c r="D21" s="117"/>
      <c r="E21" s="118"/>
      <c r="F21" s="118"/>
      <c r="G21" s="118"/>
      <c r="H21" s="117"/>
      <c r="I21" s="118"/>
      <c r="J21" s="363"/>
      <c r="K21" s="365"/>
      <c r="L21" s="368"/>
      <c r="M21" s="386"/>
      <c r="N21" s="126">
        <v>210</v>
      </c>
      <c r="O21" s="127">
        <v>340</v>
      </c>
      <c r="P21" s="127">
        <v>125</v>
      </c>
      <c r="Q21" s="127">
        <f t="shared" si="0"/>
        <v>3325</v>
      </c>
      <c r="R21" s="127"/>
      <c r="S21" s="128" t="str">
        <f t="shared" si="2"/>
        <v>libre</v>
      </c>
      <c r="T21" s="129">
        <f t="shared" si="1"/>
        <v>3616.25</v>
      </c>
      <c r="U21" s="133" t="s">
        <v>395</v>
      </c>
      <c r="V21" s="134">
        <v>10001</v>
      </c>
      <c r="W21" s="370" t="s">
        <v>396</v>
      </c>
      <c r="X21" s="371"/>
    </row>
    <row r="22" spans="1:24" ht="15.75" hidden="1" thickBot="1" x14ac:dyDescent="0.25">
      <c r="A22" s="383"/>
      <c r="B22" s="115">
        <v>45323</v>
      </c>
      <c r="C22" s="116"/>
      <c r="D22" s="117"/>
      <c r="E22" s="118"/>
      <c r="F22" s="118"/>
      <c r="G22" s="118"/>
      <c r="H22" s="117"/>
      <c r="I22" s="118"/>
      <c r="J22" s="363"/>
      <c r="K22" s="365"/>
      <c r="L22" s="368"/>
      <c r="M22" s="386"/>
      <c r="N22" s="126">
        <v>210</v>
      </c>
      <c r="O22" s="127">
        <v>340</v>
      </c>
      <c r="P22" s="127">
        <v>125</v>
      </c>
      <c r="Q22" s="127">
        <f t="shared" si="0"/>
        <v>3325</v>
      </c>
      <c r="R22" s="127"/>
      <c r="S22" s="128" t="str">
        <f t="shared" si="2"/>
        <v>libre</v>
      </c>
      <c r="T22" s="129">
        <f t="shared" si="1"/>
        <v>3616.25</v>
      </c>
      <c r="U22" s="135" t="s">
        <v>397</v>
      </c>
      <c r="V22" s="136"/>
      <c r="W22" s="372">
        <f t="shared" ref="W22" si="12">(SUM(C19:C25)/7)/V21</f>
        <v>0</v>
      </c>
      <c r="X22" s="373"/>
    </row>
    <row r="23" spans="1:24" ht="15.75" hidden="1" thickBot="1" x14ac:dyDescent="0.25">
      <c r="A23" s="383"/>
      <c r="B23" s="115">
        <v>45324</v>
      </c>
      <c r="C23" s="116"/>
      <c r="D23" s="117"/>
      <c r="E23" s="118"/>
      <c r="F23" s="118"/>
      <c r="G23" s="118"/>
      <c r="H23" s="117"/>
      <c r="I23" s="118"/>
      <c r="J23" s="363"/>
      <c r="K23" s="365"/>
      <c r="L23" s="368"/>
      <c r="M23" s="386"/>
      <c r="N23" s="126">
        <v>210</v>
      </c>
      <c r="O23" s="127">
        <v>340</v>
      </c>
      <c r="P23" s="127">
        <v>125</v>
      </c>
      <c r="Q23" s="127">
        <f t="shared" si="0"/>
        <v>3325</v>
      </c>
      <c r="R23" s="127"/>
      <c r="S23" s="128" t="str">
        <f t="shared" si="2"/>
        <v>libre</v>
      </c>
      <c r="T23" s="129">
        <f t="shared" si="1"/>
        <v>3616.25</v>
      </c>
      <c r="U23" s="374" t="s">
        <v>398</v>
      </c>
      <c r="V23" s="375"/>
      <c r="W23" s="375"/>
      <c r="X23" s="376"/>
    </row>
    <row r="24" spans="1:24" ht="15.75" hidden="1" thickBot="1" x14ac:dyDescent="0.25">
      <c r="A24" s="383"/>
      <c r="B24" s="115">
        <v>45325</v>
      </c>
      <c r="C24" s="116"/>
      <c r="D24" s="117"/>
      <c r="E24" s="118"/>
      <c r="F24" s="118"/>
      <c r="G24" s="118"/>
      <c r="H24" s="117"/>
      <c r="I24" s="118"/>
      <c r="J24" s="363"/>
      <c r="K24" s="365"/>
      <c r="L24" s="368"/>
      <c r="M24" s="386"/>
      <c r="N24" s="126">
        <v>210</v>
      </c>
      <c r="O24" s="127">
        <v>340</v>
      </c>
      <c r="P24" s="127">
        <v>125</v>
      </c>
      <c r="Q24" s="127">
        <f t="shared" si="0"/>
        <v>3325</v>
      </c>
      <c r="R24" s="127"/>
      <c r="S24" s="128" t="str">
        <f t="shared" si="2"/>
        <v>libre</v>
      </c>
      <c r="T24" s="129">
        <f t="shared" si="1"/>
        <v>3616.25</v>
      </c>
      <c r="U24" s="377"/>
      <c r="V24" s="378"/>
      <c r="W24" s="378"/>
      <c r="X24" s="379"/>
    </row>
    <row r="25" spans="1:24" ht="15.75" hidden="1" thickBot="1" x14ac:dyDescent="0.25">
      <c r="A25" s="384"/>
      <c r="B25" s="137">
        <v>45326</v>
      </c>
      <c r="C25" s="116"/>
      <c r="D25" s="117"/>
      <c r="E25" s="118"/>
      <c r="F25" s="118"/>
      <c r="G25" s="118"/>
      <c r="H25" s="117"/>
      <c r="I25" s="118"/>
      <c r="J25" s="364"/>
      <c r="K25" s="366"/>
      <c r="L25" s="369"/>
      <c r="M25" s="386"/>
      <c r="N25" s="138">
        <v>210</v>
      </c>
      <c r="O25" s="139">
        <v>340</v>
      </c>
      <c r="P25" s="139">
        <v>125</v>
      </c>
      <c r="Q25" s="139">
        <f t="shared" si="0"/>
        <v>3325</v>
      </c>
      <c r="R25" s="139"/>
      <c r="S25" s="140" t="str">
        <f t="shared" si="2"/>
        <v>libre</v>
      </c>
      <c r="T25" s="141">
        <f t="shared" si="1"/>
        <v>3616.25</v>
      </c>
      <c r="U25" s="380"/>
      <c r="V25" s="381"/>
      <c r="W25" s="381"/>
      <c r="X25" s="382"/>
    </row>
    <row r="26" spans="1:24" ht="15.75" hidden="1" thickBot="1" x14ac:dyDescent="0.25">
      <c r="A26" s="388">
        <v>5</v>
      </c>
      <c r="B26" s="142">
        <v>45327</v>
      </c>
      <c r="C26" s="116"/>
      <c r="D26" s="117"/>
      <c r="E26" s="118"/>
      <c r="F26" s="118"/>
      <c r="G26" s="118"/>
      <c r="H26" s="117"/>
      <c r="I26" s="118"/>
      <c r="J26" s="362"/>
      <c r="K26" s="365" t="e">
        <f t="shared" ref="K26" si="13">AVERAGE(D26:D32)</f>
        <v>#DIV/0!</v>
      </c>
      <c r="L26" s="367">
        <f t="shared" ref="L26" si="14">MAX(D26:D32) - MIN(D26:D32)</f>
        <v>0</v>
      </c>
      <c r="M26" s="386"/>
      <c r="N26" s="119">
        <v>210</v>
      </c>
      <c r="O26" s="120">
        <v>340</v>
      </c>
      <c r="P26" s="120">
        <v>125</v>
      </c>
      <c r="Q26" s="120">
        <f t="shared" si="0"/>
        <v>3325</v>
      </c>
      <c r="R26" s="120"/>
      <c r="S26" s="121" t="str">
        <f>IF(OR(ISBLANK(E26), ISBLANK(F26), ISBLANK(G26)), "libre", "")</f>
        <v>libre</v>
      </c>
      <c r="T26" s="122">
        <f>( IF(ISBLANK(E26),N26*0.5,E26)*4)+( IF(ISBLANK(F26),O26*1.25,F26)*4)+( IF(ISBLANK(G26),P26*1.33,G26)*9)</f>
        <v>3616.25</v>
      </c>
      <c r="U26" s="123">
        <f t="shared" ref="U26" si="15">AVERAGE(IF(ISBLANK(E26),N26*0.5,E26), IF(ISBLANK(E27),N26*0.5,E27), IF(ISBLANK(E28),N26*0.5,E28), IF(ISBLANK(E29),N26*0.5,E29), IF(ISBLANK(E30),N26*0.5,E30), IF(ISBLANK(E31),N26*0.5,E31), IF(ISBLANK(E32),N26*0.5,E32))/N26</f>
        <v>0.5</v>
      </c>
      <c r="V26" s="124">
        <f t="shared" ref="V26:W26" si="16">AVERAGE(IF(ISBLANK(F26),O26*0.5,F26), IF(ISBLANK(F27),O27*0.5,F27), IF(ISBLANK(F28),O28*0.5,F28), IF(ISBLANK(F29),O29*0.5,F29), IF(ISBLANK(F30),O30*0.5,F30), IF(ISBLANK(F31),O31*0.5,F31), IF(ISBLANK(F32),O32*0.5,F32))/O26</f>
        <v>0.5</v>
      </c>
      <c r="W26" s="124">
        <f t="shared" si="16"/>
        <v>0.5</v>
      </c>
      <c r="X26" s="125">
        <f t="shared" ref="X26" si="17">AVERAGE(T26:T32)/(AVERAGE(Q26:Q32))</f>
        <v>1.0875939849624061</v>
      </c>
    </row>
    <row r="27" spans="1:24" ht="15.75" hidden="1" thickBot="1" x14ac:dyDescent="0.25">
      <c r="A27" s="383"/>
      <c r="B27" s="115">
        <v>45328</v>
      </c>
      <c r="C27" s="116"/>
      <c r="D27" s="117"/>
      <c r="E27" s="118"/>
      <c r="F27" s="118"/>
      <c r="G27" s="118"/>
      <c r="H27" s="117"/>
      <c r="I27" s="118"/>
      <c r="J27" s="363"/>
      <c r="K27" s="365"/>
      <c r="L27" s="368"/>
      <c r="M27" s="386"/>
      <c r="N27" s="126">
        <v>210</v>
      </c>
      <c r="O27" s="127">
        <v>340</v>
      </c>
      <c r="P27" s="127">
        <v>125</v>
      </c>
      <c r="Q27" s="127">
        <f t="shared" si="0"/>
        <v>3325</v>
      </c>
      <c r="R27" s="127"/>
      <c r="S27" s="128" t="str">
        <f>IF(OR(ISBLANK(E27), ISBLANK(F27), ISBLANK(G27)), "libre", "")</f>
        <v>libre</v>
      </c>
      <c r="T27" s="129">
        <f t="shared" ref="T27:T90" si="18">( IF(ISBLANK(E27),N27*0.5,E27)*4)+( IF(ISBLANK(F27),O27*1.25,F27)*4)+( IF(ISBLANK(G27),P27*1.33,G27)*9)</f>
        <v>3616.25</v>
      </c>
      <c r="U27" s="130">
        <f t="shared" ref="U27:W27" si="19">AVERAGE(IF(ISBLANK(E26),N26*0.5,E26), IF(ISBLANK(E27),N27*0.5,E27), IF(ISBLANK(E28),N28*0.5,E28), IF(ISBLANK(E29),N29*0.5,E29), IF(ISBLANK(E30),N30*0.5,E30), IF(ISBLANK(E31),N31*0.5,E31), IF(ISBLANK(E32),N32*0.5,E32))</f>
        <v>105</v>
      </c>
      <c r="V27" s="131">
        <f t="shared" si="19"/>
        <v>170</v>
      </c>
      <c r="W27" s="131">
        <f t="shared" si="19"/>
        <v>62.5</v>
      </c>
      <c r="X27" s="132">
        <f t="shared" ref="X27" si="20">AVERAGE(T26:T32)</f>
        <v>3616.25</v>
      </c>
    </row>
    <row r="28" spans="1:24" ht="16.5" hidden="1" thickTop="1" thickBot="1" x14ac:dyDescent="0.25">
      <c r="A28" s="383"/>
      <c r="B28" s="115">
        <v>45329</v>
      </c>
      <c r="C28" s="116"/>
      <c r="D28" s="117"/>
      <c r="E28" s="118"/>
      <c r="F28" s="118"/>
      <c r="G28" s="118"/>
      <c r="H28" s="117"/>
      <c r="I28" s="118"/>
      <c r="J28" s="363"/>
      <c r="K28" s="365"/>
      <c r="L28" s="368"/>
      <c r="M28" s="386"/>
      <c r="N28" s="126">
        <v>210</v>
      </c>
      <c r="O28" s="127">
        <v>340</v>
      </c>
      <c r="P28" s="127">
        <v>125</v>
      </c>
      <c r="Q28" s="127">
        <f t="shared" si="0"/>
        <v>3325</v>
      </c>
      <c r="R28" s="127"/>
      <c r="S28" s="128" t="str">
        <f t="shared" ref="S28:S91" si="21">IF(OR(ISBLANK(E28), ISBLANK(F28), ISBLANK(G28)), "libre", "")</f>
        <v>libre</v>
      </c>
      <c r="T28" s="129">
        <f t="shared" si="18"/>
        <v>3616.25</v>
      </c>
      <c r="U28" s="133" t="s">
        <v>395</v>
      </c>
      <c r="V28" s="134">
        <v>10002</v>
      </c>
      <c r="W28" s="370" t="s">
        <v>396</v>
      </c>
      <c r="X28" s="371"/>
    </row>
    <row r="29" spans="1:24" ht="15.75" hidden="1" thickBot="1" x14ac:dyDescent="0.25">
      <c r="A29" s="383"/>
      <c r="B29" s="115">
        <v>45330</v>
      </c>
      <c r="C29" s="116"/>
      <c r="D29" s="117"/>
      <c r="E29" s="118"/>
      <c r="F29" s="118"/>
      <c r="G29" s="118"/>
      <c r="H29" s="117"/>
      <c r="I29" s="118"/>
      <c r="J29" s="363"/>
      <c r="K29" s="365"/>
      <c r="L29" s="368"/>
      <c r="M29" s="386"/>
      <c r="N29" s="126">
        <v>210</v>
      </c>
      <c r="O29" s="127">
        <v>340</v>
      </c>
      <c r="P29" s="127">
        <v>125</v>
      </c>
      <c r="Q29" s="127">
        <f t="shared" si="0"/>
        <v>3325</v>
      </c>
      <c r="R29" s="127"/>
      <c r="S29" s="128" t="str">
        <f t="shared" si="21"/>
        <v>libre</v>
      </c>
      <c r="T29" s="129">
        <f t="shared" si="18"/>
        <v>3616.25</v>
      </c>
      <c r="U29" s="135" t="s">
        <v>397</v>
      </c>
      <c r="V29" s="136"/>
      <c r="W29" s="372">
        <f t="shared" ref="W29" si="22">(SUM(C26:C32)/7)/V28</f>
        <v>0</v>
      </c>
      <c r="X29" s="373"/>
    </row>
    <row r="30" spans="1:24" ht="15.75" hidden="1" thickBot="1" x14ac:dyDescent="0.25">
      <c r="A30" s="383"/>
      <c r="B30" s="115">
        <v>45331</v>
      </c>
      <c r="C30" s="116"/>
      <c r="D30" s="117"/>
      <c r="E30" s="118"/>
      <c r="F30" s="118"/>
      <c r="G30" s="118"/>
      <c r="H30" s="117"/>
      <c r="I30" s="118"/>
      <c r="J30" s="363"/>
      <c r="K30" s="365"/>
      <c r="L30" s="368"/>
      <c r="M30" s="386"/>
      <c r="N30" s="126">
        <v>210</v>
      </c>
      <c r="O30" s="127">
        <v>340</v>
      </c>
      <c r="P30" s="127">
        <v>125</v>
      </c>
      <c r="Q30" s="127">
        <f t="shared" si="0"/>
        <v>3325</v>
      </c>
      <c r="R30" s="127"/>
      <c r="S30" s="128" t="str">
        <f t="shared" si="21"/>
        <v>libre</v>
      </c>
      <c r="T30" s="129">
        <f t="shared" si="18"/>
        <v>3616.25</v>
      </c>
      <c r="U30" s="374" t="s">
        <v>398</v>
      </c>
      <c r="V30" s="375"/>
      <c r="W30" s="375"/>
      <c r="X30" s="376"/>
    </row>
    <row r="31" spans="1:24" ht="15.75" hidden="1" thickBot="1" x14ac:dyDescent="0.25">
      <c r="A31" s="383"/>
      <c r="B31" s="115">
        <v>45332</v>
      </c>
      <c r="C31" s="116"/>
      <c r="D31" s="117"/>
      <c r="E31" s="118"/>
      <c r="F31" s="118"/>
      <c r="G31" s="118"/>
      <c r="H31" s="117"/>
      <c r="I31" s="118"/>
      <c r="J31" s="363"/>
      <c r="K31" s="365"/>
      <c r="L31" s="368"/>
      <c r="M31" s="386"/>
      <c r="N31" s="126">
        <v>210</v>
      </c>
      <c r="O31" s="127">
        <v>340</v>
      </c>
      <c r="P31" s="127">
        <v>125</v>
      </c>
      <c r="Q31" s="127">
        <f t="shared" si="0"/>
        <v>3325</v>
      </c>
      <c r="R31" s="127"/>
      <c r="S31" s="128" t="str">
        <f t="shared" si="21"/>
        <v>libre</v>
      </c>
      <c r="T31" s="129">
        <f t="shared" si="18"/>
        <v>3616.25</v>
      </c>
      <c r="U31" s="377"/>
      <c r="V31" s="378"/>
      <c r="W31" s="378"/>
      <c r="X31" s="379"/>
    </row>
    <row r="32" spans="1:24" ht="15.75" hidden="1" thickBot="1" x14ac:dyDescent="0.25">
      <c r="A32" s="384"/>
      <c r="B32" s="137">
        <v>45333</v>
      </c>
      <c r="C32" s="116"/>
      <c r="D32" s="117"/>
      <c r="E32" s="118"/>
      <c r="F32" s="118"/>
      <c r="G32" s="118"/>
      <c r="H32" s="117"/>
      <c r="I32" s="118"/>
      <c r="J32" s="364"/>
      <c r="K32" s="366"/>
      <c r="L32" s="369"/>
      <c r="M32" s="387"/>
      <c r="N32" s="138">
        <v>210</v>
      </c>
      <c r="O32" s="139">
        <v>340</v>
      </c>
      <c r="P32" s="139">
        <v>125</v>
      </c>
      <c r="Q32" s="139">
        <f t="shared" si="0"/>
        <v>3325</v>
      </c>
      <c r="R32" s="139"/>
      <c r="S32" s="140" t="str">
        <f t="shared" si="21"/>
        <v>libre</v>
      </c>
      <c r="T32" s="141">
        <f t="shared" si="18"/>
        <v>3616.25</v>
      </c>
      <c r="U32" s="380"/>
      <c r="V32" s="381"/>
      <c r="W32" s="381"/>
      <c r="X32" s="382"/>
    </row>
    <row r="33" spans="1:24" ht="16.5" hidden="1" thickTop="1" thickBot="1" x14ac:dyDescent="0.25">
      <c r="A33" s="383">
        <v>6</v>
      </c>
      <c r="B33" s="115">
        <v>45334</v>
      </c>
      <c r="C33" s="116"/>
      <c r="D33" s="117"/>
      <c r="E33" s="118"/>
      <c r="F33" s="118"/>
      <c r="G33" s="118"/>
      <c r="H33" s="117"/>
      <c r="I33" s="118"/>
      <c r="J33" s="362"/>
      <c r="K33" s="365" t="e">
        <f t="shared" ref="K33" si="23">AVERAGE(D33:D39)</f>
        <v>#DIV/0!</v>
      </c>
      <c r="L33" s="367">
        <f t="shared" ref="L33" si="24">MAX(D33:D39) - MIN(D33:D39)</f>
        <v>0</v>
      </c>
      <c r="M33" s="385">
        <f t="shared" ref="M33" si="25">MAX(D33:D60) - MIN(D33:D60)</f>
        <v>0</v>
      </c>
      <c r="N33" s="119">
        <v>210</v>
      </c>
      <c r="O33" s="120">
        <v>340</v>
      </c>
      <c r="P33" s="120">
        <v>125</v>
      </c>
      <c r="Q33" s="120">
        <f t="shared" si="0"/>
        <v>3325</v>
      </c>
      <c r="R33" s="120"/>
      <c r="S33" s="121" t="str">
        <f t="shared" si="21"/>
        <v>libre</v>
      </c>
      <c r="T33" s="122">
        <f t="shared" si="18"/>
        <v>3616.25</v>
      </c>
      <c r="U33" s="123">
        <f t="shared" ref="U33" si="26">AVERAGE(IF(ISBLANK(E33),N33*0.5,E33), IF(ISBLANK(E34),N33*0.5,E34), IF(ISBLANK(E35),N33*0.5,E35), IF(ISBLANK(E36),N33*0.5,E36), IF(ISBLANK(E37),N33*0.5,E37), IF(ISBLANK(E38),N33*0.5,E38), IF(ISBLANK(E39),N33*0.5,E39))/N33</f>
        <v>0.5</v>
      </c>
      <c r="V33" s="124">
        <f t="shared" ref="V33:W33" si="27">AVERAGE(IF(ISBLANK(F33),O33*0.5,F33), IF(ISBLANK(F34),O34*0.5,F34), IF(ISBLANK(F35),O35*0.5,F35), IF(ISBLANK(F36),O36*0.5,F36), IF(ISBLANK(F37),O37*0.5,F37), IF(ISBLANK(F38),O38*0.5,F38), IF(ISBLANK(F39),O39*0.5,F39))/O33</f>
        <v>0.5</v>
      </c>
      <c r="W33" s="124">
        <f t="shared" si="27"/>
        <v>0.5</v>
      </c>
      <c r="X33" s="125">
        <f t="shared" ref="X33" si="28">AVERAGE(T33:T39)/(AVERAGE(Q33:Q39))</f>
        <v>1.0875939849624061</v>
      </c>
    </row>
    <row r="34" spans="1:24" ht="15.75" hidden="1" thickBot="1" x14ac:dyDescent="0.25">
      <c r="A34" s="383"/>
      <c r="B34" s="115">
        <v>45335</v>
      </c>
      <c r="C34" s="116"/>
      <c r="D34" s="117"/>
      <c r="E34" s="118"/>
      <c r="F34" s="118"/>
      <c r="G34" s="118"/>
      <c r="H34" s="117"/>
      <c r="I34" s="118"/>
      <c r="J34" s="363"/>
      <c r="K34" s="365"/>
      <c r="L34" s="368"/>
      <c r="M34" s="386"/>
      <c r="N34" s="126">
        <v>210</v>
      </c>
      <c r="O34" s="127">
        <v>340</v>
      </c>
      <c r="P34" s="127">
        <v>125</v>
      </c>
      <c r="Q34" s="127">
        <f t="shared" si="0"/>
        <v>3325</v>
      </c>
      <c r="R34" s="127"/>
      <c r="S34" s="128" t="str">
        <f t="shared" si="21"/>
        <v>libre</v>
      </c>
      <c r="T34" s="129">
        <f t="shared" si="18"/>
        <v>3616.25</v>
      </c>
      <c r="U34" s="130">
        <f t="shared" ref="U34:W34" si="29">AVERAGE(IF(ISBLANK(E33),N33*0.5,E33), IF(ISBLANK(E34),N34*0.5,E34), IF(ISBLANK(E35),N35*0.5,E35), IF(ISBLANK(E36),N36*0.5,E36), IF(ISBLANK(E37),N37*0.5,E37), IF(ISBLANK(E38),N38*0.5,E38), IF(ISBLANK(E39),N39*0.5,E39))</f>
        <v>105</v>
      </c>
      <c r="V34" s="131">
        <f t="shared" si="29"/>
        <v>170</v>
      </c>
      <c r="W34" s="131">
        <f t="shared" si="29"/>
        <v>62.5</v>
      </c>
      <c r="X34" s="132">
        <f t="shared" ref="X34" si="30">AVERAGE(T33:T39)</f>
        <v>3616.25</v>
      </c>
    </row>
    <row r="35" spans="1:24" ht="16.5" hidden="1" thickTop="1" thickBot="1" x14ac:dyDescent="0.25">
      <c r="A35" s="383"/>
      <c r="B35" s="115">
        <v>45336</v>
      </c>
      <c r="C35" s="116"/>
      <c r="D35" s="117"/>
      <c r="E35" s="118"/>
      <c r="F35" s="118"/>
      <c r="G35" s="118"/>
      <c r="H35" s="117"/>
      <c r="I35" s="118"/>
      <c r="J35" s="363"/>
      <c r="K35" s="365"/>
      <c r="L35" s="368"/>
      <c r="M35" s="386"/>
      <c r="N35" s="126">
        <v>210</v>
      </c>
      <c r="O35" s="127">
        <v>340</v>
      </c>
      <c r="P35" s="127">
        <v>125</v>
      </c>
      <c r="Q35" s="127">
        <f t="shared" si="0"/>
        <v>3325</v>
      </c>
      <c r="R35" s="127"/>
      <c r="S35" s="128" t="str">
        <f t="shared" si="21"/>
        <v>libre</v>
      </c>
      <c r="T35" s="129">
        <f t="shared" si="18"/>
        <v>3616.25</v>
      </c>
      <c r="U35" s="133" t="s">
        <v>395</v>
      </c>
      <c r="V35" s="134">
        <v>10002</v>
      </c>
      <c r="W35" s="370" t="s">
        <v>396</v>
      </c>
      <c r="X35" s="371"/>
    </row>
    <row r="36" spans="1:24" ht="15.75" hidden="1" thickBot="1" x14ac:dyDescent="0.25">
      <c r="A36" s="383"/>
      <c r="B36" s="115">
        <v>45337</v>
      </c>
      <c r="C36" s="116"/>
      <c r="D36" s="117"/>
      <c r="E36" s="118"/>
      <c r="F36" s="118"/>
      <c r="G36" s="118"/>
      <c r="H36" s="117"/>
      <c r="I36" s="118"/>
      <c r="J36" s="363"/>
      <c r="K36" s="365"/>
      <c r="L36" s="368"/>
      <c r="M36" s="386"/>
      <c r="N36" s="126">
        <v>210</v>
      </c>
      <c r="O36" s="127">
        <v>340</v>
      </c>
      <c r="P36" s="127">
        <v>125</v>
      </c>
      <c r="Q36" s="127">
        <f t="shared" si="0"/>
        <v>3325</v>
      </c>
      <c r="R36" s="127"/>
      <c r="S36" s="128" t="str">
        <f t="shared" si="21"/>
        <v>libre</v>
      </c>
      <c r="T36" s="129">
        <f t="shared" si="18"/>
        <v>3616.25</v>
      </c>
      <c r="U36" s="135" t="s">
        <v>397</v>
      </c>
      <c r="V36" s="136"/>
      <c r="W36" s="372">
        <f t="shared" ref="W36" si="31">(SUM(C33:C39)/7)/V35</f>
        <v>0</v>
      </c>
      <c r="X36" s="373"/>
    </row>
    <row r="37" spans="1:24" ht="15.75" hidden="1" thickBot="1" x14ac:dyDescent="0.25">
      <c r="A37" s="383"/>
      <c r="B37" s="115">
        <v>45338</v>
      </c>
      <c r="C37" s="116"/>
      <c r="D37" s="117"/>
      <c r="E37" s="118"/>
      <c r="F37" s="118"/>
      <c r="G37" s="118"/>
      <c r="H37" s="117"/>
      <c r="I37" s="118"/>
      <c r="J37" s="363"/>
      <c r="K37" s="365"/>
      <c r="L37" s="368"/>
      <c r="M37" s="386"/>
      <c r="N37" s="126">
        <v>210</v>
      </c>
      <c r="O37" s="127">
        <v>340</v>
      </c>
      <c r="P37" s="127">
        <v>125</v>
      </c>
      <c r="Q37" s="127">
        <f t="shared" si="0"/>
        <v>3325</v>
      </c>
      <c r="R37" s="127"/>
      <c r="S37" s="128" t="str">
        <f t="shared" si="21"/>
        <v>libre</v>
      </c>
      <c r="T37" s="129">
        <f t="shared" si="18"/>
        <v>3616.25</v>
      </c>
      <c r="U37" s="374" t="s">
        <v>398</v>
      </c>
      <c r="V37" s="375"/>
      <c r="W37" s="375"/>
      <c r="X37" s="376"/>
    </row>
    <row r="38" spans="1:24" ht="15.75" hidden="1" thickBot="1" x14ac:dyDescent="0.25">
      <c r="A38" s="383"/>
      <c r="B38" s="115">
        <v>45339</v>
      </c>
      <c r="C38" s="116"/>
      <c r="D38" s="117"/>
      <c r="E38" s="118"/>
      <c r="F38" s="118"/>
      <c r="G38" s="118"/>
      <c r="H38" s="117"/>
      <c r="I38" s="118"/>
      <c r="J38" s="363"/>
      <c r="K38" s="365"/>
      <c r="L38" s="368"/>
      <c r="M38" s="386"/>
      <c r="N38" s="126">
        <v>210</v>
      </c>
      <c r="O38" s="127">
        <v>340</v>
      </c>
      <c r="P38" s="127">
        <v>125</v>
      </c>
      <c r="Q38" s="127">
        <f t="shared" si="0"/>
        <v>3325</v>
      </c>
      <c r="R38" s="127"/>
      <c r="S38" s="128" t="str">
        <f t="shared" si="21"/>
        <v>libre</v>
      </c>
      <c r="T38" s="129">
        <f t="shared" si="18"/>
        <v>3616.25</v>
      </c>
      <c r="U38" s="377"/>
      <c r="V38" s="378"/>
      <c r="W38" s="378"/>
      <c r="X38" s="379"/>
    </row>
    <row r="39" spans="1:24" ht="15.75" hidden="1" thickBot="1" x14ac:dyDescent="0.25">
      <c r="A39" s="384"/>
      <c r="B39" s="137">
        <v>45340</v>
      </c>
      <c r="C39" s="116"/>
      <c r="D39" s="117"/>
      <c r="E39" s="118"/>
      <c r="F39" s="118"/>
      <c r="G39" s="118"/>
      <c r="H39" s="117"/>
      <c r="I39" s="118"/>
      <c r="J39" s="364"/>
      <c r="K39" s="366"/>
      <c r="L39" s="369"/>
      <c r="M39" s="386"/>
      <c r="N39" s="138">
        <v>210</v>
      </c>
      <c r="O39" s="139">
        <v>340</v>
      </c>
      <c r="P39" s="139">
        <v>125</v>
      </c>
      <c r="Q39" s="139">
        <f t="shared" si="0"/>
        <v>3325</v>
      </c>
      <c r="R39" s="139"/>
      <c r="S39" s="140" t="str">
        <f t="shared" si="21"/>
        <v>libre</v>
      </c>
      <c r="T39" s="141">
        <f t="shared" si="18"/>
        <v>3616.25</v>
      </c>
      <c r="U39" s="380"/>
      <c r="V39" s="381"/>
      <c r="W39" s="381"/>
      <c r="X39" s="382"/>
    </row>
    <row r="40" spans="1:24" ht="15.75" hidden="1" thickBot="1" x14ac:dyDescent="0.25">
      <c r="A40" s="388">
        <v>7</v>
      </c>
      <c r="B40" s="142">
        <v>45341</v>
      </c>
      <c r="C40" s="116"/>
      <c r="D40" s="117"/>
      <c r="E40" s="118"/>
      <c r="F40" s="118"/>
      <c r="G40" s="118"/>
      <c r="H40" s="117"/>
      <c r="I40" s="118"/>
      <c r="J40" s="362"/>
      <c r="K40" s="365" t="e">
        <f t="shared" ref="K40" si="32">AVERAGE(D40:D46)</f>
        <v>#DIV/0!</v>
      </c>
      <c r="L40" s="367">
        <f t="shared" ref="L40" si="33">MAX(D40:D46) - MIN(D40:D46)</f>
        <v>0</v>
      </c>
      <c r="M40" s="386"/>
      <c r="N40" s="119">
        <v>210</v>
      </c>
      <c r="O40" s="120">
        <v>340</v>
      </c>
      <c r="P40" s="120">
        <v>125</v>
      </c>
      <c r="Q40" s="120">
        <f t="shared" si="0"/>
        <v>3325</v>
      </c>
      <c r="R40" s="120"/>
      <c r="S40" s="121" t="str">
        <f t="shared" si="21"/>
        <v>libre</v>
      </c>
      <c r="T40" s="122">
        <f t="shared" si="18"/>
        <v>3616.25</v>
      </c>
      <c r="U40" s="123">
        <f t="shared" ref="U40" si="34">AVERAGE(IF(ISBLANK(E40),N40*0.5,E40), IF(ISBLANK(E41),N40*0.5,E41), IF(ISBLANK(E42),N40*0.5,E42), IF(ISBLANK(E43),N40*0.5,E43), IF(ISBLANK(E44),N40*0.5,E44), IF(ISBLANK(E45),N40*0.5,E45), IF(ISBLANK(E46),N40*0.5,E46))/N40</f>
        <v>0.5</v>
      </c>
      <c r="V40" s="124">
        <f t="shared" ref="V40:W40" si="35">AVERAGE(IF(ISBLANK(F40),O40*0.5,F40), IF(ISBLANK(F41),O41*0.5,F41), IF(ISBLANK(F42),O42*0.5,F42), IF(ISBLANK(F43),O43*0.5,F43), IF(ISBLANK(F44),O44*0.5,F44), IF(ISBLANK(F45),O45*0.5,F45), IF(ISBLANK(F46),O46*0.5,F46))/O40</f>
        <v>0.5</v>
      </c>
      <c r="W40" s="124">
        <f t="shared" si="35"/>
        <v>0.5</v>
      </c>
      <c r="X40" s="125">
        <f t="shared" ref="X40" si="36">AVERAGE(T40:T46)/(AVERAGE(Q40:Q46))</f>
        <v>1.0875939849624061</v>
      </c>
    </row>
    <row r="41" spans="1:24" ht="15.75" hidden="1" thickBot="1" x14ac:dyDescent="0.25">
      <c r="A41" s="383"/>
      <c r="B41" s="115">
        <v>45342</v>
      </c>
      <c r="C41" s="116"/>
      <c r="D41" s="117"/>
      <c r="E41" s="118"/>
      <c r="F41" s="118"/>
      <c r="G41" s="118"/>
      <c r="H41" s="117"/>
      <c r="I41" s="118"/>
      <c r="J41" s="363"/>
      <c r="K41" s="365"/>
      <c r="L41" s="368"/>
      <c r="M41" s="386"/>
      <c r="N41" s="126">
        <v>210</v>
      </c>
      <c r="O41" s="127">
        <v>340</v>
      </c>
      <c r="P41" s="127">
        <v>125</v>
      </c>
      <c r="Q41" s="127">
        <f t="shared" si="0"/>
        <v>3325</v>
      </c>
      <c r="R41" s="127"/>
      <c r="S41" s="128" t="str">
        <f t="shared" si="21"/>
        <v>libre</v>
      </c>
      <c r="T41" s="129">
        <f t="shared" si="18"/>
        <v>3616.25</v>
      </c>
      <c r="U41" s="130">
        <f t="shared" ref="U41:W41" si="37">AVERAGE(IF(ISBLANK(E40),N40*0.5,E40), IF(ISBLANK(E41),N41*0.5,E41), IF(ISBLANK(E42),N42*0.5,E42), IF(ISBLANK(E43),N43*0.5,E43), IF(ISBLANK(E44),N44*0.5,E44), IF(ISBLANK(E45),N45*0.5,E45), IF(ISBLANK(E46),N46*0.5,E46))</f>
        <v>105</v>
      </c>
      <c r="V41" s="131">
        <f t="shared" si="37"/>
        <v>170</v>
      </c>
      <c r="W41" s="131">
        <f t="shared" si="37"/>
        <v>62.5</v>
      </c>
      <c r="X41" s="132">
        <f t="shared" ref="X41" si="38">AVERAGE(T40:T46)</f>
        <v>3616.25</v>
      </c>
    </row>
    <row r="42" spans="1:24" ht="16.5" hidden="1" thickTop="1" thickBot="1" x14ac:dyDescent="0.25">
      <c r="A42" s="383"/>
      <c r="B42" s="115">
        <v>45343</v>
      </c>
      <c r="C42" s="116"/>
      <c r="D42" s="117"/>
      <c r="E42" s="118"/>
      <c r="F42" s="118"/>
      <c r="G42" s="118"/>
      <c r="H42" s="117"/>
      <c r="I42" s="118"/>
      <c r="J42" s="363"/>
      <c r="K42" s="365"/>
      <c r="L42" s="368"/>
      <c r="M42" s="386"/>
      <c r="N42" s="126">
        <v>210</v>
      </c>
      <c r="O42" s="127">
        <v>340</v>
      </c>
      <c r="P42" s="127">
        <v>125</v>
      </c>
      <c r="Q42" s="127">
        <f t="shared" si="0"/>
        <v>3325</v>
      </c>
      <c r="R42" s="127"/>
      <c r="S42" s="128" t="str">
        <f t="shared" si="21"/>
        <v>libre</v>
      </c>
      <c r="T42" s="129">
        <f t="shared" si="18"/>
        <v>3616.25</v>
      </c>
      <c r="U42" s="133" t="s">
        <v>395</v>
      </c>
      <c r="V42" s="134">
        <v>10003</v>
      </c>
      <c r="W42" s="370" t="s">
        <v>396</v>
      </c>
      <c r="X42" s="371"/>
    </row>
    <row r="43" spans="1:24" ht="15.75" hidden="1" thickBot="1" x14ac:dyDescent="0.25">
      <c r="A43" s="383"/>
      <c r="B43" s="115">
        <v>45344</v>
      </c>
      <c r="C43" s="116"/>
      <c r="D43" s="117"/>
      <c r="E43" s="118"/>
      <c r="F43" s="118"/>
      <c r="G43" s="118"/>
      <c r="H43" s="117"/>
      <c r="I43" s="118"/>
      <c r="J43" s="363"/>
      <c r="K43" s="365"/>
      <c r="L43" s="368"/>
      <c r="M43" s="386"/>
      <c r="N43" s="126">
        <v>210</v>
      </c>
      <c r="O43" s="127">
        <v>340</v>
      </c>
      <c r="P43" s="127">
        <v>125</v>
      </c>
      <c r="Q43" s="127">
        <f t="shared" si="0"/>
        <v>3325</v>
      </c>
      <c r="R43" s="127"/>
      <c r="S43" s="128" t="str">
        <f t="shared" si="21"/>
        <v>libre</v>
      </c>
      <c r="T43" s="129">
        <f t="shared" si="18"/>
        <v>3616.25</v>
      </c>
      <c r="U43" s="135" t="s">
        <v>397</v>
      </c>
      <c r="V43" s="136"/>
      <c r="W43" s="372">
        <f t="shared" ref="W43" si="39">(SUM(C40:C46)/7)/V42</f>
        <v>0</v>
      </c>
      <c r="X43" s="373"/>
    </row>
    <row r="44" spans="1:24" ht="15.75" hidden="1" thickBot="1" x14ac:dyDescent="0.25">
      <c r="A44" s="383"/>
      <c r="B44" s="115">
        <v>45345</v>
      </c>
      <c r="C44" s="116"/>
      <c r="D44" s="117"/>
      <c r="E44" s="118"/>
      <c r="F44" s="118"/>
      <c r="G44" s="118"/>
      <c r="H44" s="117"/>
      <c r="I44" s="118"/>
      <c r="J44" s="363"/>
      <c r="K44" s="365"/>
      <c r="L44" s="368"/>
      <c r="M44" s="386"/>
      <c r="N44" s="126">
        <v>210</v>
      </c>
      <c r="O44" s="127">
        <v>340</v>
      </c>
      <c r="P44" s="127">
        <v>125</v>
      </c>
      <c r="Q44" s="127">
        <f t="shared" si="0"/>
        <v>3325</v>
      </c>
      <c r="R44" s="127"/>
      <c r="S44" s="128" t="str">
        <f t="shared" si="21"/>
        <v>libre</v>
      </c>
      <c r="T44" s="129">
        <f t="shared" si="18"/>
        <v>3616.25</v>
      </c>
      <c r="U44" s="374" t="s">
        <v>398</v>
      </c>
      <c r="V44" s="375"/>
      <c r="W44" s="375"/>
      <c r="X44" s="376"/>
    </row>
    <row r="45" spans="1:24" ht="15.75" hidden="1" thickBot="1" x14ac:dyDescent="0.25">
      <c r="A45" s="383"/>
      <c r="B45" s="115">
        <v>45346</v>
      </c>
      <c r="C45" s="116"/>
      <c r="D45" s="117"/>
      <c r="E45" s="118"/>
      <c r="F45" s="118"/>
      <c r="G45" s="118"/>
      <c r="H45" s="117"/>
      <c r="I45" s="118"/>
      <c r="J45" s="363"/>
      <c r="K45" s="365"/>
      <c r="L45" s="368"/>
      <c r="M45" s="386"/>
      <c r="N45" s="126">
        <v>210</v>
      </c>
      <c r="O45" s="127">
        <v>340</v>
      </c>
      <c r="P45" s="127">
        <v>125</v>
      </c>
      <c r="Q45" s="127">
        <f t="shared" si="0"/>
        <v>3325</v>
      </c>
      <c r="R45" s="127"/>
      <c r="S45" s="128" t="str">
        <f t="shared" si="21"/>
        <v>libre</v>
      </c>
      <c r="T45" s="129">
        <f t="shared" si="18"/>
        <v>3616.25</v>
      </c>
      <c r="U45" s="377"/>
      <c r="V45" s="378"/>
      <c r="W45" s="378"/>
      <c r="X45" s="379"/>
    </row>
    <row r="46" spans="1:24" ht="15.75" hidden="1" thickBot="1" x14ac:dyDescent="0.25">
      <c r="A46" s="384"/>
      <c r="B46" s="137">
        <v>45347</v>
      </c>
      <c r="C46" s="116"/>
      <c r="D46" s="117"/>
      <c r="E46" s="118"/>
      <c r="F46" s="118"/>
      <c r="G46" s="118"/>
      <c r="H46" s="117"/>
      <c r="I46" s="118"/>
      <c r="J46" s="364"/>
      <c r="K46" s="366"/>
      <c r="L46" s="369"/>
      <c r="M46" s="386"/>
      <c r="N46" s="138">
        <v>210</v>
      </c>
      <c r="O46" s="139">
        <v>340</v>
      </c>
      <c r="P46" s="139">
        <v>125</v>
      </c>
      <c r="Q46" s="139">
        <f t="shared" si="0"/>
        <v>3325</v>
      </c>
      <c r="R46" s="139"/>
      <c r="S46" s="140" t="str">
        <f t="shared" si="21"/>
        <v>libre</v>
      </c>
      <c r="T46" s="141">
        <f t="shared" si="18"/>
        <v>3616.25</v>
      </c>
      <c r="U46" s="380"/>
      <c r="V46" s="381"/>
      <c r="W46" s="381"/>
      <c r="X46" s="382"/>
    </row>
    <row r="47" spans="1:24" ht="15.75" hidden="1" thickBot="1" x14ac:dyDescent="0.25">
      <c r="A47" s="388">
        <v>8</v>
      </c>
      <c r="B47" s="142">
        <v>45348</v>
      </c>
      <c r="C47" s="116"/>
      <c r="D47" s="117"/>
      <c r="E47" s="118"/>
      <c r="F47" s="118"/>
      <c r="G47" s="118"/>
      <c r="H47" s="117"/>
      <c r="I47" s="118"/>
      <c r="J47" s="362"/>
      <c r="K47" s="365" t="e">
        <f t="shared" ref="K47" si="40">AVERAGE(D47:D53)</f>
        <v>#DIV/0!</v>
      </c>
      <c r="L47" s="367">
        <f t="shared" ref="L47" si="41">MAX(D47:D53) - MIN(D47:D53)</f>
        <v>0</v>
      </c>
      <c r="M47" s="386"/>
      <c r="N47" s="119">
        <v>210</v>
      </c>
      <c r="O47" s="120">
        <v>340</v>
      </c>
      <c r="P47" s="120">
        <v>125</v>
      </c>
      <c r="Q47" s="120">
        <f t="shared" si="0"/>
        <v>3325</v>
      </c>
      <c r="R47" s="120"/>
      <c r="S47" s="121" t="str">
        <f t="shared" si="21"/>
        <v>libre</v>
      </c>
      <c r="T47" s="122">
        <f t="shared" si="18"/>
        <v>3616.25</v>
      </c>
      <c r="U47" s="123">
        <f t="shared" ref="U47" si="42">AVERAGE(IF(ISBLANK(E47),N47*0.5,E47), IF(ISBLANK(E48),N47*0.5,E48), IF(ISBLANK(E49),N47*0.5,E49), IF(ISBLANK(E50),N47*0.5,E50), IF(ISBLANK(E51),N47*0.5,E51), IF(ISBLANK(E52),N47*0.5,E52), IF(ISBLANK(E53),N47*0.5,E53))/N47</f>
        <v>0.5</v>
      </c>
      <c r="V47" s="124">
        <f t="shared" ref="V47:W47" si="43">AVERAGE(IF(ISBLANK(F47),O47*0.5,F47), IF(ISBLANK(F48),O48*0.5,F48), IF(ISBLANK(F49),O49*0.5,F49), IF(ISBLANK(F50),O50*0.5,F50), IF(ISBLANK(F51),O51*0.5,F51), IF(ISBLANK(F52),O52*0.5,F52), IF(ISBLANK(F53),O53*0.5,F53))/O47</f>
        <v>0.5</v>
      </c>
      <c r="W47" s="124">
        <f t="shared" si="43"/>
        <v>0.5</v>
      </c>
      <c r="X47" s="125">
        <f t="shared" ref="X47" si="44">AVERAGE(T47:T53)/(AVERAGE(Q47:Q53))</f>
        <v>1.0875939849624061</v>
      </c>
    </row>
    <row r="48" spans="1:24" ht="15.75" hidden="1" thickBot="1" x14ac:dyDescent="0.25">
      <c r="A48" s="383"/>
      <c r="B48" s="115">
        <v>45349</v>
      </c>
      <c r="C48" s="116"/>
      <c r="D48" s="117"/>
      <c r="E48" s="118"/>
      <c r="F48" s="118"/>
      <c r="G48" s="118"/>
      <c r="H48" s="117"/>
      <c r="I48" s="118"/>
      <c r="J48" s="363"/>
      <c r="K48" s="365"/>
      <c r="L48" s="368"/>
      <c r="M48" s="386"/>
      <c r="N48" s="126">
        <v>210</v>
      </c>
      <c r="O48" s="127">
        <v>340</v>
      </c>
      <c r="P48" s="127">
        <v>125</v>
      </c>
      <c r="Q48" s="127">
        <f t="shared" si="0"/>
        <v>3325</v>
      </c>
      <c r="R48" s="127"/>
      <c r="S48" s="128" t="str">
        <f t="shared" si="21"/>
        <v>libre</v>
      </c>
      <c r="T48" s="129">
        <f t="shared" si="18"/>
        <v>3616.25</v>
      </c>
      <c r="U48" s="130">
        <f t="shared" ref="U48:W48" si="45">AVERAGE(IF(ISBLANK(E47),N47*0.5,E47), IF(ISBLANK(E48),N48*0.5,E48), IF(ISBLANK(E49),N49*0.5,E49), IF(ISBLANK(E50),N50*0.5,E50), IF(ISBLANK(E51),N51*0.5,E51), IF(ISBLANK(E52),N52*0.5,E52), IF(ISBLANK(E53),N53*0.5,E53))</f>
        <v>105</v>
      </c>
      <c r="V48" s="131">
        <f t="shared" si="45"/>
        <v>170</v>
      </c>
      <c r="W48" s="131">
        <f t="shared" si="45"/>
        <v>62.5</v>
      </c>
      <c r="X48" s="132">
        <f t="shared" ref="X48" si="46">AVERAGE(T47:T53)</f>
        <v>3616.25</v>
      </c>
    </row>
    <row r="49" spans="1:24" ht="16.5" hidden="1" thickTop="1" thickBot="1" x14ac:dyDescent="0.25">
      <c r="A49" s="383"/>
      <c r="B49" s="115">
        <v>45350</v>
      </c>
      <c r="C49" s="116"/>
      <c r="D49" s="117"/>
      <c r="E49" s="118"/>
      <c r="F49" s="118"/>
      <c r="G49" s="118"/>
      <c r="H49" s="117"/>
      <c r="I49" s="118"/>
      <c r="J49" s="363"/>
      <c r="K49" s="365"/>
      <c r="L49" s="368"/>
      <c r="M49" s="386"/>
      <c r="N49" s="126">
        <v>210</v>
      </c>
      <c r="O49" s="127">
        <v>340</v>
      </c>
      <c r="P49" s="127">
        <v>125</v>
      </c>
      <c r="Q49" s="127">
        <f t="shared" si="0"/>
        <v>3325</v>
      </c>
      <c r="R49" s="127"/>
      <c r="S49" s="128" t="str">
        <f t="shared" si="21"/>
        <v>libre</v>
      </c>
      <c r="T49" s="129">
        <f t="shared" si="18"/>
        <v>3616.25</v>
      </c>
      <c r="U49" s="133" t="s">
        <v>395</v>
      </c>
      <c r="V49" s="134">
        <v>10003</v>
      </c>
      <c r="W49" s="370" t="s">
        <v>396</v>
      </c>
      <c r="X49" s="371"/>
    </row>
    <row r="50" spans="1:24" ht="15.75" hidden="1" thickBot="1" x14ac:dyDescent="0.25">
      <c r="A50" s="383"/>
      <c r="B50" s="115">
        <v>45351</v>
      </c>
      <c r="C50" s="116"/>
      <c r="D50" s="117"/>
      <c r="E50" s="118"/>
      <c r="F50" s="118"/>
      <c r="G50" s="118"/>
      <c r="H50" s="117"/>
      <c r="I50" s="118"/>
      <c r="J50" s="363"/>
      <c r="K50" s="365"/>
      <c r="L50" s="368"/>
      <c r="M50" s="386"/>
      <c r="N50" s="126">
        <v>210</v>
      </c>
      <c r="O50" s="127">
        <v>340</v>
      </c>
      <c r="P50" s="127">
        <v>125</v>
      </c>
      <c r="Q50" s="127">
        <f t="shared" si="0"/>
        <v>3325</v>
      </c>
      <c r="R50" s="127"/>
      <c r="S50" s="128" t="str">
        <f t="shared" si="21"/>
        <v>libre</v>
      </c>
      <c r="T50" s="129">
        <f t="shared" si="18"/>
        <v>3616.25</v>
      </c>
      <c r="U50" s="135" t="s">
        <v>397</v>
      </c>
      <c r="V50" s="136"/>
      <c r="W50" s="372">
        <f t="shared" ref="W50" si="47">(SUM(C47:C53)/7)/V49</f>
        <v>0</v>
      </c>
      <c r="X50" s="373"/>
    </row>
    <row r="51" spans="1:24" ht="15.75" hidden="1" thickBot="1" x14ac:dyDescent="0.25">
      <c r="A51" s="383"/>
      <c r="B51" s="115">
        <v>45352</v>
      </c>
      <c r="C51" s="116"/>
      <c r="D51" s="117"/>
      <c r="E51" s="118"/>
      <c r="F51" s="118"/>
      <c r="G51" s="118"/>
      <c r="H51" s="117"/>
      <c r="I51" s="118"/>
      <c r="J51" s="363"/>
      <c r="K51" s="365"/>
      <c r="L51" s="368"/>
      <c r="M51" s="386"/>
      <c r="N51" s="126">
        <v>210</v>
      </c>
      <c r="O51" s="127">
        <v>340</v>
      </c>
      <c r="P51" s="127">
        <v>125</v>
      </c>
      <c r="Q51" s="127">
        <f t="shared" si="0"/>
        <v>3325</v>
      </c>
      <c r="R51" s="127"/>
      <c r="S51" s="128" t="str">
        <f t="shared" si="21"/>
        <v>libre</v>
      </c>
      <c r="T51" s="129">
        <f t="shared" si="18"/>
        <v>3616.25</v>
      </c>
      <c r="U51" s="374" t="s">
        <v>398</v>
      </c>
      <c r="V51" s="375"/>
      <c r="W51" s="375"/>
      <c r="X51" s="376"/>
    </row>
    <row r="52" spans="1:24" ht="15.75" hidden="1" thickBot="1" x14ac:dyDescent="0.25">
      <c r="A52" s="383"/>
      <c r="B52" s="115">
        <v>45353</v>
      </c>
      <c r="C52" s="116"/>
      <c r="D52" s="117"/>
      <c r="E52" s="118"/>
      <c r="F52" s="118"/>
      <c r="G52" s="118"/>
      <c r="H52" s="117"/>
      <c r="I52" s="118"/>
      <c r="J52" s="363"/>
      <c r="K52" s="365"/>
      <c r="L52" s="368"/>
      <c r="M52" s="386"/>
      <c r="N52" s="126">
        <v>210</v>
      </c>
      <c r="O52" s="127">
        <v>340</v>
      </c>
      <c r="P52" s="127">
        <v>125</v>
      </c>
      <c r="Q52" s="127">
        <f t="shared" si="0"/>
        <v>3325</v>
      </c>
      <c r="R52" s="127"/>
      <c r="S52" s="128" t="str">
        <f t="shared" si="21"/>
        <v>libre</v>
      </c>
      <c r="T52" s="129">
        <f t="shared" si="18"/>
        <v>3616.25</v>
      </c>
      <c r="U52" s="377"/>
      <c r="V52" s="378"/>
      <c r="W52" s="378"/>
      <c r="X52" s="379"/>
    </row>
    <row r="53" spans="1:24" ht="15.75" hidden="1" thickBot="1" x14ac:dyDescent="0.25">
      <c r="A53" s="384"/>
      <c r="B53" s="137">
        <v>45354</v>
      </c>
      <c r="C53" s="116"/>
      <c r="D53" s="117"/>
      <c r="E53" s="118"/>
      <c r="F53" s="118"/>
      <c r="G53" s="118"/>
      <c r="H53" s="117"/>
      <c r="I53" s="118"/>
      <c r="J53" s="364"/>
      <c r="K53" s="366"/>
      <c r="L53" s="369"/>
      <c r="M53" s="386"/>
      <c r="N53" s="138">
        <v>210</v>
      </c>
      <c r="O53" s="139">
        <v>340</v>
      </c>
      <c r="P53" s="139">
        <v>125</v>
      </c>
      <c r="Q53" s="139">
        <f t="shared" si="0"/>
        <v>3325</v>
      </c>
      <c r="R53" s="139"/>
      <c r="S53" s="140" t="str">
        <f t="shared" si="21"/>
        <v>libre</v>
      </c>
      <c r="T53" s="141">
        <f t="shared" si="18"/>
        <v>3616.25</v>
      </c>
      <c r="U53" s="380"/>
      <c r="V53" s="381"/>
      <c r="W53" s="381"/>
      <c r="X53" s="382"/>
    </row>
    <row r="54" spans="1:24" ht="15.75" hidden="1" thickBot="1" x14ac:dyDescent="0.25">
      <c r="A54" s="388">
        <v>9</v>
      </c>
      <c r="B54" s="142">
        <v>45355</v>
      </c>
      <c r="C54" s="116"/>
      <c r="D54" s="117"/>
      <c r="E54" s="118"/>
      <c r="F54" s="118"/>
      <c r="G54" s="118"/>
      <c r="H54" s="117"/>
      <c r="I54" s="118"/>
      <c r="J54" s="362"/>
      <c r="K54" s="365" t="e">
        <f t="shared" ref="K54" si="48">AVERAGE(D54:D60)</f>
        <v>#DIV/0!</v>
      </c>
      <c r="L54" s="367">
        <f t="shared" ref="L54" si="49">MAX(D54:D60) - MIN(D54:D60)</f>
        <v>0</v>
      </c>
      <c r="M54" s="386"/>
      <c r="N54" s="119">
        <v>210</v>
      </c>
      <c r="O54" s="120">
        <v>340</v>
      </c>
      <c r="P54" s="120">
        <v>125</v>
      </c>
      <c r="Q54" s="120">
        <f t="shared" si="0"/>
        <v>3325</v>
      </c>
      <c r="R54" s="120"/>
      <c r="S54" s="121" t="str">
        <f t="shared" si="21"/>
        <v>libre</v>
      </c>
      <c r="T54" s="122">
        <f t="shared" si="18"/>
        <v>3616.25</v>
      </c>
      <c r="U54" s="123">
        <f t="shared" ref="U54" si="50">AVERAGE(IF(ISBLANK(E54),N54*0.5,E54), IF(ISBLANK(E55),N54*0.5,E55), IF(ISBLANK(E56),N54*0.5,E56), IF(ISBLANK(E57),N54*0.5,E57), IF(ISBLANK(E58),N54*0.5,E58), IF(ISBLANK(E59),N54*0.5,E59), IF(ISBLANK(E60),N54*0.5,E60))/N54</f>
        <v>0.5</v>
      </c>
      <c r="V54" s="124">
        <f t="shared" ref="V54:W54" si="51">AVERAGE(IF(ISBLANK(F54),O54*0.5,F54), IF(ISBLANK(F55),O55*0.5,F55), IF(ISBLANK(F56),O56*0.5,F56), IF(ISBLANK(F57),O57*0.5,F57), IF(ISBLANK(F58),O58*0.5,F58), IF(ISBLANK(F59),O59*0.5,F59), IF(ISBLANK(F60),O60*0.5,F60))/O54</f>
        <v>0.5</v>
      </c>
      <c r="W54" s="124">
        <f t="shared" si="51"/>
        <v>0.5</v>
      </c>
      <c r="X54" s="125">
        <f t="shared" ref="X54" si="52">AVERAGE(T54:T60)/(AVERAGE(Q54:Q60))</f>
        <v>1.0875939849624061</v>
      </c>
    </row>
    <row r="55" spans="1:24" ht="15.75" hidden="1" thickBot="1" x14ac:dyDescent="0.25">
      <c r="A55" s="383"/>
      <c r="B55" s="115">
        <v>45356</v>
      </c>
      <c r="C55" s="116"/>
      <c r="D55" s="117"/>
      <c r="E55" s="118"/>
      <c r="F55" s="118"/>
      <c r="G55" s="118"/>
      <c r="H55" s="117"/>
      <c r="I55" s="118"/>
      <c r="J55" s="363"/>
      <c r="K55" s="365"/>
      <c r="L55" s="368"/>
      <c r="M55" s="386"/>
      <c r="N55" s="126">
        <v>210</v>
      </c>
      <c r="O55" s="127">
        <v>340</v>
      </c>
      <c r="P55" s="127">
        <v>125</v>
      </c>
      <c r="Q55" s="127">
        <f t="shared" si="0"/>
        <v>3325</v>
      </c>
      <c r="R55" s="127"/>
      <c r="S55" s="128" t="str">
        <f t="shared" si="21"/>
        <v>libre</v>
      </c>
      <c r="T55" s="129">
        <f t="shared" si="18"/>
        <v>3616.25</v>
      </c>
      <c r="U55" s="130">
        <f t="shared" ref="U55:W55" si="53">AVERAGE(IF(ISBLANK(E54),N54*0.5,E54), IF(ISBLANK(E55),N55*0.5,E55), IF(ISBLANK(E56),N56*0.5,E56), IF(ISBLANK(E57),N57*0.5,E57), IF(ISBLANK(E58),N58*0.5,E58), IF(ISBLANK(E59),N59*0.5,E59), IF(ISBLANK(E60),N60*0.5,E60))</f>
        <v>105</v>
      </c>
      <c r="V55" s="131">
        <f t="shared" si="53"/>
        <v>170</v>
      </c>
      <c r="W55" s="131">
        <f t="shared" si="53"/>
        <v>62.5</v>
      </c>
      <c r="X55" s="132">
        <f t="shared" ref="X55" si="54">AVERAGE(T54:T60)</f>
        <v>3616.25</v>
      </c>
    </row>
    <row r="56" spans="1:24" ht="16.5" hidden="1" thickTop="1" thickBot="1" x14ac:dyDescent="0.25">
      <c r="A56" s="383"/>
      <c r="B56" s="115">
        <v>45357</v>
      </c>
      <c r="C56" s="116"/>
      <c r="D56" s="117"/>
      <c r="E56" s="118"/>
      <c r="F56" s="118"/>
      <c r="G56" s="118"/>
      <c r="H56" s="117"/>
      <c r="I56" s="118"/>
      <c r="J56" s="363"/>
      <c r="K56" s="365"/>
      <c r="L56" s="368"/>
      <c r="M56" s="386"/>
      <c r="N56" s="126">
        <v>210</v>
      </c>
      <c r="O56" s="127">
        <v>340</v>
      </c>
      <c r="P56" s="127">
        <v>125</v>
      </c>
      <c r="Q56" s="127">
        <f t="shared" si="0"/>
        <v>3325</v>
      </c>
      <c r="R56" s="127"/>
      <c r="S56" s="128" t="str">
        <f t="shared" si="21"/>
        <v>libre</v>
      </c>
      <c r="T56" s="129">
        <f t="shared" si="18"/>
        <v>3616.25</v>
      </c>
      <c r="U56" s="133" t="s">
        <v>395</v>
      </c>
      <c r="V56" s="134">
        <v>10004</v>
      </c>
      <c r="W56" s="370" t="s">
        <v>396</v>
      </c>
      <c r="X56" s="371"/>
    </row>
    <row r="57" spans="1:24" ht="15.75" hidden="1" thickBot="1" x14ac:dyDescent="0.25">
      <c r="A57" s="383"/>
      <c r="B57" s="115">
        <v>45358</v>
      </c>
      <c r="C57" s="116"/>
      <c r="D57" s="117"/>
      <c r="E57" s="118"/>
      <c r="F57" s="118"/>
      <c r="G57" s="118"/>
      <c r="H57" s="117"/>
      <c r="I57" s="118"/>
      <c r="J57" s="363"/>
      <c r="K57" s="365"/>
      <c r="L57" s="368"/>
      <c r="M57" s="386"/>
      <c r="N57" s="126">
        <v>210</v>
      </c>
      <c r="O57" s="127">
        <v>340</v>
      </c>
      <c r="P57" s="127">
        <v>125</v>
      </c>
      <c r="Q57" s="127">
        <f t="shared" si="0"/>
        <v>3325</v>
      </c>
      <c r="R57" s="127"/>
      <c r="S57" s="128" t="str">
        <f t="shared" si="21"/>
        <v>libre</v>
      </c>
      <c r="T57" s="129">
        <f t="shared" si="18"/>
        <v>3616.25</v>
      </c>
      <c r="U57" s="135" t="s">
        <v>397</v>
      </c>
      <c r="V57" s="136"/>
      <c r="W57" s="372">
        <f t="shared" ref="W57" si="55">(SUM(C54:C60)/7)/V56</f>
        <v>0</v>
      </c>
      <c r="X57" s="373"/>
    </row>
    <row r="58" spans="1:24" ht="15.75" hidden="1" thickBot="1" x14ac:dyDescent="0.25">
      <c r="A58" s="383"/>
      <c r="B58" s="115">
        <v>45359</v>
      </c>
      <c r="C58" s="116"/>
      <c r="D58" s="117"/>
      <c r="E58" s="118"/>
      <c r="F58" s="118"/>
      <c r="G58" s="118"/>
      <c r="H58" s="117"/>
      <c r="I58" s="118"/>
      <c r="J58" s="363"/>
      <c r="K58" s="365"/>
      <c r="L58" s="368"/>
      <c r="M58" s="386"/>
      <c r="N58" s="126">
        <v>210</v>
      </c>
      <c r="O58" s="127">
        <v>340</v>
      </c>
      <c r="P58" s="127">
        <v>125</v>
      </c>
      <c r="Q58" s="127">
        <f t="shared" si="0"/>
        <v>3325</v>
      </c>
      <c r="R58" s="127"/>
      <c r="S58" s="128" t="str">
        <f t="shared" si="21"/>
        <v>libre</v>
      </c>
      <c r="T58" s="129">
        <f t="shared" si="18"/>
        <v>3616.25</v>
      </c>
      <c r="U58" s="374" t="s">
        <v>398</v>
      </c>
      <c r="V58" s="375"/>
      <c r="W58" s="375"/>
      <c r="X58" s="376"/>
    </row>
    <row r="59" spans="1:24" ht="15.75" hidden="1" thickBot="1" x14ac:dyDescent="0.25">
      <c r="A59" s="383"/>
      <c r="B59" s="115">
        <v>45360</v>
      </c>
      <c r="C59" s="116"/>
      <c r="D59" s="117"/>
      <c r="E59" s="118"/>
      <c r="F59" s="118"/>
      <c r="G59" s="118"/>
      <c r="H59" s="117"/>
      <c r="I59" s="118"/>
      <c r="J59" s="363"/>
      <c r="K59" s="365"/>
      <c r="L59" s="368"/>
      <c r="M59" s="386"/>
      <c r="N59" s="126">
        <v>210</v>
      </c>
      <c r="O59" s="127">
        <v>340</v>
      </c>
      <c r="P59" s="127">
        <v>125</v>
      </c>
      <c r="Q59" s="127">
        <f t="shared" si="0"/>
        <v>3325</v>
      </c>
      <c r="R59" s="127"/>
      <c r="S59" s="128" t="str">
        <f t="shared" si="21"/>
        <v>libre</v>
      </c>
      <c r="T59" s="129">
        <f t="shared" si="18"/>
        <v>3616.25</v>
      </c>
      <c r="U59" s="377"/>
      <c r="V59" s="378"/>
      <c r="W59" s="378"/>
      <c r="X59" s="379"/>
    </row>
    <row r="60" spans="1:24" ht="15.75" hidden="1" thickBot="1" x14ac:dyDescent="0.25">
      <c r="A60" s="384"/>
      <c r="B60" s="137">
        <v>45361</v>
      </c>
      <c r="C60" s="116"/>
      <c r="D60" s="117"/>
      <c r="E60" s="118"/>
      <c r="F60" s="118"/>
      <c r="G60" s="118"/>
      <c r="H60" s="117"/>
      <c r="I60" s="118"/>
      <c r="J60" s="364"/>
      <c r="K60" s="366"/>
      <c r="L60" s="369"/>
      <c r="M60" s="387"/>
      <c r="N60" s="138">
        <v>210</v>
      </c>
      <c r="O60" s="139">
        <v>340</v>
      </c>
      <c r="P60" s="139">
        <v>125</v>
      </c>
      <c r="Q60" s="139">
        <f t="shared" si="0"/>
        <v>3325</v>
      </c>
      <c r="R60" s="139"/>
      <c r="S60" s="140" t="str">
        <f t="shared" si="21"/>
        <v>libre</v>
      </c>
      <c r="T60" s="141">
        <f t="shared" si="18"/>
        <v>3616.25</v>
      </c>
      <c r="U60" s="380"/>
      <c r="V60" s="381"/>
      <c r="W60" s="381"/>
      <c r="X60" s="382"/>
    </row>
    <row r="61" spans="1:24" ht="16.5" hidden="1" thickTop="1" thickBot="1" x14ac:dyDescent="0.25">
      <c r="A61" s="383">
        <v>10</v>
      </c>
      <c r="B61" s="115">
        <v>45362</v>
      </c>
      <c r="C61" s="116"/>
      <c r="D61" s="117"/>
      <c r="E61" s="118"/>
      <c r="F61" s="118"/>
      <c r="G61" s="118"/>
      <c r="H61" s="117"/>
      <c r="I61" s="118"/>
      <c r="J61" s="362"/>
      <c r="K61" s="365" t="e">
        <f t="shared" ref="K61" si="56">AVERAGE(D61:D67)</f>
        <v>#DIV/0!</v>
      </c>
      <c r="L61" s="367">
        <f t="shared" ref="L61" si="57">MAX(D61:D67) - MIN(D61:D67)</f>
        <v>0</v>
      </c>
      <c r="M61" s="385">
        <f t="shared" ref="M61" si="58">MAX(D61:D88) - MIN(D61:D88)</f>
        <v>0</v>
      </c>
      <c r="N61" s="119">
        <v>210</v>
      </c>
      <c r="O61" s="120">
        <v>340</v>
      </c>
      <c r="P61" s="120">
        <v>125</v>
      </c>
      <c r="Q61" s="120">
        <f t="shared" si="0"/>
        <v>3325</v>
      </c>
      <c r="R61" s="120"/>
      <c r="S61" s="121" t="str">
        <f t="shared" si="21"/>
        <v>libre</v>
      </c>
      <c r="T61" s="122">
        <f t="shared" si="18"/>
        <v>3616.25</v>
      </c>
      <c r="U61" s="123">
        <f t="shared" ref="U61" si="59">AVERAGE(IF(ISBLANK(E61),N61*0.5,E61), IF(ISBLANK(E62),N61*0.5,E62), IF(ISBLANK(E63),N61*0.5,E63), IF(ISBLANK(E64),N61*0.5,E64), IF(ISBLANK(E65),N61*0.5,E65), IF(ISBLANK(E66),N61*0.5,E66), IF(ISBLANK(E67),N61*0.5,E67))/N61</f>
        <v>0.5</v>
      </c>
      <c r="V61" s="124">
        <f t="shared" ref="V61:W61" si="60">AVERAGE(IF(ISBLANK(F61),O61*0.5,F61), IF(ISBLANK(F62),O62*0.5,F62), IF(ISBLANK(F63),O63*0.5,F63), IF(ISBLANK(F64),O64*0.5,F64), IF(ISBLANK(F65),O65*0.5,F65), IF(ISBLANK(F66),O66*0.5,F66), IF(ISBLANK(F67),O67*0.5,F67))/O61</f>
        <v>0.5</v>
      </c>
      <c r="W61" s="124">
        <f t="shared" si="60"/>
        <v>0.5</v>
      </c>
      <c r="X61" s="125">
        <f t="shared" ref="X61" si="61">AVERAGE(T61:T67)/(AVERAGE(Q61:Q67))</f>
        <v>1.0875939849624061</v>
      </c>
    </row>
    <row r="62" spans="1:24" ht="15.75" hidden="1" thickBot="1" x14ac:dyDescent="0.25">
      <c r="A62" s="383"/>
      <c r="B62" s="115">
        <v>45363</v>
      </c>
      <c r="C62" s="116"/>
      <c r="D62" s="117"/>
      <c r="E62" s="118"/>
      <c r="F62" s="118"/>
      <c r="G62" s="118"/>
      <c r="H62" s="117"/>
      <c r="I62" s="118"/>
      <c r="J62" s="363"/>
      <c r="K62" s="365"/>
      <c r="L62" s="368"/>
      <c r="M62" s="386"/>
      <c r="N62" s="126">
        <v>210</v>
      </c>
      <c r="O62" s="127">
        <v>340</v>
      </c>
      <c r="P62" s="127">
        <v>125</v>
      </c>
      <c r="Q62" s="127">
        <f t="shared" si="0"/>
        <v>3325</v>
      </c>
      <c r="R62" s="127"/>
      <c r="S62" s="128" t="str">
        <f t="shared" si="21"/>
        <v>libre</v>
      </c>
      <c r="T62" s="129">
        <f t="shared" si="18"/>
        <v>3616.25</v>
      </c>
      <c r="U62" s="130">
        <f t="shared" ref="U62:W62" si="62">AVERAGE(IF(ISBLANK(E61),N61*0.5,E61), IF(ISBLANK(E62),N62*0.5,E62), IF(ISBLANK(E63),N63*0.5,E63), IF(ISBLANK(E64),N64*0.5,E64), IF(ISBLANK(E65),N65*0.5,E65), IF(ISBLANK(E66),N66*0.5,E66), IF(ISBLANK(E67),N67*0.5,E67))</f>
        <v>105</v>
      </c>
      <c r="V62" s="131">
        <f t="shared" si="62"/>
        <v>170</v>
      </c>
      <c r="W62" s="131">
        <f t="shared" si="62"/>
        <v>62.5</v>
      </c>
      <c r="X62" s="132">
        <f t="shared" ref="X62" si="63">AVERAGE(T61:T67)</f>
        <v>3616.25</v>
      </c>
    </row>
    <row r="63" spans="1:24" ht="16.5" hidden="1" thickTop="1" thickBot="1" x14ac:dyDescent="0.25">
      <c r="A63" s="383"/>
      <c r="B63" s="115">
        <v>45364</v>
      </c>
      <c r="C63" s="116"/>
      <c r="D63" s="117"/>
      <c r="E63" s="118"/>
      <c r="F63" s="118"/>
      <c r="G63" s="118"/>
      <c r="H63" s="117"/>
      <c r="I63" s="118"/>
      <c r="J63" s="363"/>
      <c r="K63" s="365"/>
      <c r="L63" s="368"/>
      <c r="M63" s="386"/>
      <c r="N63" s="126">
        <v>210</v>
      </c>
      <c r="O63" s="127">
        <v>340</v>
      </c>
      <c r="P63" s="127">
        <v>125</v>
      </c>
      <c r="Q63" s="127">
        <f t="shared" si="0"/>
        <v>3325</v>
      </c>
      <c r="R63" s="127"/>
      <c r="S63" s="128" t="str">
        <f t="shared" si="21"/>
        <v>libre</v>
      </c>
      <c r="T63" s="129">
        <f t="shared" si="18"/>
        <v>3616.25</v>
      </c>
      <c r="U63" s="133" t="s">
        <v>395</v>
      </c>
      <c r="V63" s="134">
        <v>10004</v>
      </c>
      <c r="W63" s="370" t="s">
        <v>396</v>
      </c>
      <c r="X63" s="371"/>
    </row>
    <row r="64" spans="1:24" ht="15.75" hidden="1" thickBot="1" x14ac:dyDescent="0.25">
      <c r="A64" s="383"/>
      <c r="B64" s="115">
        <v>45365</v>
      </c>
      <c r="C64" s="116"/>
      <c r="D64" s="117"/>
      <c r="E64" s="118"/>
      <c r="F64" s="118"/>
      <c r="G64" s="118"/>
      <c r="H64" s="117"/>
      <c r="I64" s="118"/>
      <c r="J64" s="363"/>
      <c r="K64" s="365"/>
      <c r="L64" s="368"/>
      <c r="M64" s="386"/>
      <c r="N64" s="126">
        <v>210</v>
      </c>
      <c r="O64" s="127">
        <v>340</v>
      </c>
      <c r="P64" s="127">
        <v>125</v>
      </c>
      <c r="Q64" s="127">
        <f t="shared" si="0"/>
        <v>3325</v>
      </c>
      <c r="R64" s="127"/>
      <c r="S64" s="128" t="str">
        <f t="shared" si="21"/>
        <v>libre</v>
      </c>
      <c r="T64" s="129">
        <f t="shared" si="18"/>
        <v>3616.25</v>
      </c>
      <c r="U64" s="135" t="s">
        <v>397</v>
      </c>
      <c r="V64" s="136"/>
      <c r="W64" s="372">
        <f t="shared" ref="W64" si="64">(SUM(C61:C67)/7)/V63</f>
        <v>0</v>
      </c>
      <c r="X64" s="373"/>
    </row>
    <row r="65" spans="1:24" ht="15.75" hidden="1" thickBot="1" x14ac:dyDescent="0.25">
      <c r="A65" s="383"/>
      <c r="B65" s="115">
        <v>45366</v>
      </c>
      <c r="C65" s="116"/>
      <c r="D65" s="117"/>
      <c r="E65" s="118"/>
      <c r="F65" s="118"/>
      <c r="G65" s="118"/>
      <c r="H65" s="117"/>
      <c r="I65" s="118"/>
      <c r="J65" s="363"/>
      <c r="K65" s="365"/>
      <c r="L65" s="368"/>
      <c r="M65" s="386"/>
      <c r="N65" s="126">
        <v>210</v>
      </c>
      <c r="O65" s="127">
        <v>340</v>
      </c>
      <c r="P65" s="127">
        <v>125</v>
      </c>
      <c r="Q65" s="127">
        <f t="shared" si="0"/>
        <v>3325</v>
      </c>
      <c r="R65" s="127"/>
      <c r="S65" s="128" t="str">
        <f t="shared" si="21"/>
        <v>libre</v>
      </c>
      <c r="T65" s="129">
        <f t="shared" si="18"/>
        <v>3616.25</v>
      </c>
      <c r="U65" s="374" t="s">
        <v>398</v>
      </c>
      <c r="V65" s="375"/>
      <c r="W65" s="375"/>
      <c r="X65" s="376"/>
    </row>
    <row r="66" spans="1:24" ht="15.75" hidden="1" thickBot="1" x14ac:dyDescent="0.25">
      <c r="A66" s="383"/>
      <c r="B66" s="115">
        <v>45367</v>
      </c>
      <c r="C66" s="116"/>
      <c r="D66" s="117"/>
      <c r="E66" s="118"/>
      <c r="F66" s="118"/>
      <c r="G66" s="118"/>
      <c r="H66" s="117"/>
      <c r="I66" s="118"/>
      <c r="J66" s="363"/>
      <c r="K66" s="365"/>
      <c r="L66" s="368"/>
      <c r="M66" s="386"/>
      <c r="N66" s="126">
        <v>210</v>
      </c>
      <c r="O66" s="127">
        <v>340</v>
      </c>
      <c r="P66" s="127">
        <v>125</v>
      </c>
      <c r="Q66" s="127">
        <f t="shared" si="0"/>
        <v>3325</v>
      </c>
      <c r="R66" s="127"/>
      <c r="S66" s="128" t="str">
        <f t="shared" si="21"/>
        <v>libre</v>
      </c>
      <c r="T66" s="129">
        <f t="shared" si="18"/>
        <v>3616.25</v>
      </c>
      <c r="U66" s="377"/>
      <c r="V66" s="378"/>
      <c r="W66" s="378"/>
      <c r="X66" s="379"/>
    </row>
    <row r="67" spans="1:24" ht="15.75" hidden="1" thickBot="1" x14ac:dyDescent="0.25">
      <c r="A67" s="384"/>
      <c r="B67" s="137">
        <v>45368</v>
      </c>
      <c r="C67" s="116"/>
      <c r="D67" s="117"/>
      <c r="E67" s="118"/>
      <c r="F67" s="118"/>
      <c r="G67" s="118"/>
      <c r="H67" s="117"/>
      <c r="I67" s="118"/>
      <c r="J67" s="364"/>
      <c r="K67" s="366"/>
      <c r="L67" s="369"/>
      <c r="M67" s="386"/>
      <c r="N67" s="138">
        <v>210</v>
      </c>
      <c r="O67" s="139">
        <v>340</v>
      </c>
      <c r="P67" s="139">
        <v>125</v>
      </c>
      <c r="Q67" s="139">
        <f t="shared" si="0"/>
        <v>3325</v>
      </c>
      <c r="R67" s="139"/>
      <c r="S67" s="140" t="str">
        <f t="shared" si="21"/>
        <v>libre</v>
      </c>
      <c r="T67" s="141">
        <f t="shared" si="18"/>
        <v>3616.25</v>
      </c>
      <c r="U67" s="380"/>
      <c r="V67" s="381"/>
      <c r="W67" s="381"/>
      <c r="X67" s="382"/>
    </row>
    <row r="68" spans="1:24" ht="15.75" hidden="1" thickBot="1" x14ac:dyDescent="0.25">
      <c r="A68" s="388">
        <v>11</v>
      </c>
      <c r="B68" s="142">
        <v>45369</v>
      </c>
      <c r="C68" s="116"/>
      <c r="D68" s="117"/>
      <c r="E68" s="118"/>
      <c r="F68" s="118"/>
      <c r="G68" s="118"/>
      <c r="H68" s="117"/>
      <c r="I68" s="118"/>
      <c r="J68" s="362"/>
      <c r="K68" s="365" t="e">
        <f t="shared" ref="K68" si="65">AVERAGE(D68:D74)</f>
        <v>#DIV/0!</v>
      </c>
      <c r="L68" s="367">
        <f t="shared" ref="L68" si="66">MAX(D68:D74) - MIN(D68:D74)</f>
        <v>0</v>
      </c>
      <c r="M68" s="386"/>
      <c r="N68" s="119">
        <v>210</v>
      </c>
      <c r="O68" s="120">
        <v>340</v>
      </c>
      <c r="P68" s="120">
        <v>125</v>
      </c>
      <c r="Q68" s="120">
        <f t="shared" si="0"/>
        <v>3325</v>
      </c>
      <c r="R68" s="120"/>
      <c r="S68" s="121" t="str">
        <f t="shared" si="21"/>
        <v>libre</v>
      </c>
      <c r="T68" s="122">
        <f t="shared" si="18"/>
        <v>3616.25</v>
      </c>
      <c r="U68" s="123">
        <f t="shared" ref="U68" si="67">AVERAGE(IF(ISBLANK(E68),N68*0.5,E68), IF(ISBLANK(E69),N68*0.5,E69), IF(ISBLANK(E70),N68*0.5,E70), IF(ISBLANK(E71),N68*0.5,E71), IF(ISBLANK(E72),N68*0.5,E72), IF(ISBLANK(E73),N68*0.5,E73), IF(ISBLANK(E74),N68*0.5,E74))/N68</f>
        <v>0.5</v>
      </c>
      <c r="V68" s="124">
        <f t="shared" ref="V68:W68" si="68">AVERAGE(IF(ISBLANK(F68),O68*0.5,F68), IF(ISBLANK(F69),O69*0.5,F69), IF(ISBLANK(F70),O70*0.5,F70), IF(ISBLANK(F71),O71*0.5,F71), IF(ISBLANK(F72),O72*0.5,F72), IF(ISBLANK(F73),O73*0.5,F73), IF(ISBLANK(F74),O74*0.5,F74))/O68</f>
        <v>0.5</v>
      </c>
      <c r="W68" s="124">
        <f t="shared" si="68"/>
        <v>0.5</v>
      </c>
      <c r="X68" s="125">
        <f t="shared" ref="X68" si="69">AVERAGE(T68:T74)/(AVERAGE(Q68:Q74))</f>
        <v>1.0875939849624061</v>
      </c>
    </row>
    <row r="69" spans="1:24" ht="15.75" hidden="1" thickBot="1" x14ac:dyDescent="0.25">
      <c r="A69" s="383"/>
      <c r="B69" s="115">
        <v>45370</v>
      </c>
      <c r="C69" s="116"/>
      <c r="D69" s="117"/>
      <c r="E69" s="118"/>
      <c r="F69" s="118"/>
      <c r="G69" s="118"/>
      <c r="H69" s="117"/>
      <c r="I69" s="118"/>
      <c r="J69" s="363"/>
      <c r="K69" s="365"/>
      <c r="L69" s="368"/>
      <c r="M69" s="386"/>
      <c r="N69" s="126">
        <v>210</v>
      </c>
      <c r="O69" s="127">
        <v>340</v>
      </c>
      <c r="P69" s="127">
        <v>125</v>
      </c>
      <c r="Q69" s="127">
        <f t="shared" ref="Q69:Q132" si="70">(N69*4)+(O69*4)+(P69*9)</f>
        <v>3325</v>
      </c>
      <c r="R69" s="127"/>
      <c r="S69" s="128" t="str">
        <f t="shared" si="21"/>
        <v>libre</v>
      </c>
      <c r="T69" s="129">
        <f t="shared" si="18"/>
        <v>3616.25</v>
      </c>
      <c r="U69" s="130">
        <f t="shared" ref="U69:W69" si="71">AVERAGE(IF(ISBLANK(E68),N68*0.5,E68), IF(ISBLANK(E69),N69*0.5,E69), IF(ISBLANK(E70),N70*0.5,E70), IF(ISBLANK(E71),N71*0.5,E71), IF(ISBLANK(E72),N72*0.5,E72), IF(ISBLANK(E73),N73*0.5,E73), IF(ISBLANK(E74),N74*0.5,E74))</f>
        <v>105</v>
      </c>
      <c r="V69" s="131">
        <f t="shared" si="71"/>
        <v>170</v>
      </c>
      <c r="W69" s="131">
        <f t="shared" si="71"/>
        <v>62.5</v>
      </c>
      <c r="X69" s="132">
        <f t="shared" ref="X69" si="72">AVERAGE(T68:T74)</f>
        <v>3616.25</v>
      </c>
    </row>
    <row r="70" spans="1:24" ht="16.5" hidden="1" thickTop="1" thickBot="1" x14ac:dyDescent="0.25">
      <c r="A70" s="383"/>
      <c r="B70" s="115">
        <v>45371</v>
      </c>
      <c r="C70" s="116"/>
      <c r="D70" s="117"/>
      <c r="E70" s="118"/>
      <c r="F70" s="118"/>
      <c r="G70" s="118"/>
      <c r="H70" s="117"/>
      <c r="I70" s="118"/>
      <c r="J70" s="363"/>
      <c r="K70" s="365"/>
      <c r="L70" s="368"/>
      <c r="M70" s="386"/>
      <c r="N70" s="126">
        <v>210</v>
      </c>
      <c r="O70" s="127">
        <v>340</v>
      </c>
      <c r="P70" s="127">
        <v>125</v>
      </c>
      <c r="Q70" s="127">
        <f t="shared" si="70"/>
        <v>3325</v>
      </c>
      <c r="R70" s="127"/>
      <c r="S70" s="128" t="str">
        <f t="shared" si="21"/>
        <v>libre</v>
      </c>
      <c r="T70" s="129">
        <f t="shared" si="18"/>
        <v>3616.25</v>
      </c>
      <c r="U70" s="133" t="s">
        <v>395</v>
      </c>
      <c r="V70" s="134">
        <v>10005</v>
      </c>
      <c r="W70" s="370" t="s">
        <v>396</v>
      </c>
      <c r="X70" s="371"/>
    </row>
    <row r="71" spans="1:24" ht="15.75" hidden="1" thickBot="1" x14ac:dyDescent="0.25">
      <c r="A71" s="383"/>
      <c r="B71" s="115">
        <v>45372</v>
      </c>
      <c r="C71" s="116"/>
      <c r="D71" s="117"/>
      <c r="E71" s="118"/>
      <c r="F71" s="118"/>
      <c r="G71" s="118"/>
      <c r="H71" s="117"/>
      <c r="I71" s="118"/>
      <c r="J71" s="363"/>
      <c r="K71" s="365"/>
      <c r="L71" s="368"/>
      <c r="M71" s="386"/>
      <c r="N71" s="126">
        <v>210</v>
      </c>
      <c r="O71" s="127">
        <v>340</v>
      </c>
      <c r="P71" s="127">
        <v>125</v>
      </c>
      <c r="Q71" s="127">
        <f t="shared" si="70"/>
        <v>3325</v>
      </c>
      <c r="R71" s="127"/>
      <c r="S71" s="128" t="str">
        <f t="shared" si="21"/>
        <v>libre</v>
      </c>
      <c r="T71" s="129">
        <f t="shared" si="18"/>
        <v>3616.25</v>
      </c>
      <c r="U71" s="135" t="s">
        <v>397</v>
      </c>
      <c r="V71" s="136"/>
      <c r="W71" s="372">
        <f t="shared" ref="W71" si="73">(SUM(C68:C74)/7)/V70</f>
        <v>0</v>
      </c>
      <c r="X71" s="373"/>
    </row>
    <row r="72" spans="1:24" ht="15.75" hidden="1" thickBot="1" x14ac:dyDescent="0.25">
      <c r="A72" s="383"/>
      <c r="B72" s="115">
        <v>45373</v>
      </c>
      <c r="C72" s="116"/>
      <c r="D72" s="117"/>
      <c r="E72" s="118"/>
      <c r="F72" s="118"/>
      <c r="G72" s="118"/>
      <c r="H72" s="117"/>
      <c r="I72" s="118"/>
      <c r="J72" s="363"/>
      <c r="K72" s="365"/>
      <c r="L72" s="368"/>
      <c r="M72" s="386"/>
      <c r="N72" s="126">
        <v>210</v>
      </c>
      <c r="O72" s="127">
        <v>340</v>
      </c>
      <c r="P72" s="127">
        <v>125</v>
      </c>
      <c r="Q72" s="127">
        <f t="shared" si="70"/>
        <v>3325</v>
      </c>
      <c r="R72" s="127"/>
      <c r="S72" s="128" t="str">
        <f t="shared" si="21"/>
        <v>libre</v>
      </c>
      <c r="T72" s="129">
        <f t="shared" si="18"/>
        <v>3616.25</v>
      </c>
      <c r="U72" s="374" t="s">
        <v>398</v>
      </c>
      <c r="V72" s="375"/>
      <c r="W72" s="375"/>
      <c r="X72" s="376"/>
    </row>
    <row r="73" spans="1:24" ht="15.75" hidden="1" thickBot="1" x14ac:dyDescent="0.25">
      <c r="A73" s="383"/>
      <c r="B73" s="115">
        <v>45374</v>
      </c>
      <c r="C73" s="116"/>
      <c r="D73" s="117"/>
      <c r="E73" s="118"/>
      <c r="F73" s="118"/>
      <c r="G73" s="118"/>
      <c r="H73" s="117"/>
      <c r="I73" s="118"/>
      <c r="J73" s="363"/>
      <c r="K73" s="365"/>
      <c r="L73" s="368"/>
      <c r="M73" s="386"/>
      <c r="N73" s="126">
        <v>210</v>
      </c>
      <c r="O73" s="127">
        <v>340</v>
      </c>
      <c r="P73" s="127">
        <v>125</v>
      </c>
      <c r="Q73" s="127">
        <f t="shared" si="70"/>
        <v>3325</v>
      </c>
      <c r="R73" s="127"/>
      <c r="S73" s="128" t="str">
        <f t="shared" si="21"/>
        <v>libre</v>
      </c>
      <c r="T73" s="129">
        <f t="shared" si="18"/>
        <v>3616.25</v>
      </c>
      <c r="U73" s="377"/>
      <c r="V73" s="378"/>
      <c r="W73" s="378"/>
      <c r="X73" s="379"/>
    </row>
    <row r="74" spans="1:24" ht="15.75" hidden="1" thickBot="1" x14ac:dyDescent="0.25">
      <c r="A74" s="384"/>
      <c r="B74" s="137">
        <v>45375</v>
      </c>
      <c r="C74" s="116"/>
      <c r="D74" s="117"/>
      <c r="E74" s="118"/>
      <c r="F74" s="118"/>
      <c r="G74" s="118"/>
      <c r="H74" s="117"/>
      <c r="I74" s="118"/>
      <c r="J74" s="364"/>
      <c r="K74" s="366"/>
      <c r="L74" s="369"/>
      <c r="M74" s="386"/>
      <c r="N74" s="138">
        <v>210</v>
      </c>
      <c r="O74" s="139">
        <v>340</v>
      </c>
      <c r="P74" s="139">
        <v>125</v>
      </c>
      <c r="Q74" s="139">
        <f t="shared" si="70"/>
        <v>3325</v>
      </c>
      <c r="R74" s="139"/>
      <c r="S74" s="140" t="str">
        <f t="shared" si="21"/>
        <v>libre</v>
      </c>
      <c r="T74" s="141">
        <f t="shared" si="18"/>
        <v>3616.25</v>
      </c>
      <c r="U74" s="380"/>
      <c r="V74" s="381"/>
      <c r="W74" s="381"/>
      <c r="X74" s="382"/>
    </row>
    <row r="75" spans="1:24" ht="15.75" hidden="1" thickBot="1" x14ac:dyDescent="0.25">
      <c r="A75" s="388">
        <v>12</v>
      </c>
      <c r="B75" s="142">
        <v>45376</v>
      </c>
      <c r="C75" s="116"/>
      <c r="D75" s="117"/>
      <c r="E75" s="118"/>
      <c r="F75" s="118"/>
      <c r="G75" s="118"/>
      <c r="H75" s="117"/>
      <c r="I75" s="118"/>
      <c r="J75" s="362"/>
      <c r="K75" s="365" t="e">
        <f t="shared" ref="K75" si="74">AVERAGE(D75:D81)</f>
        <v>#DIV/0!</v>
      </c>
      <c r="L75" s="367">
        <f t="shared" ref="L75" si="75">MAX(D75:D81) - MIN(D75:D81)</f>
        <v>0</v>
      </c>
      <c r="M75" s="386"/>
      <c r="N75" s="119">
        <v>210</v>
      </c>
      <c r="O75" s="120">
        <v>340</v>
      </c>
      <c r="P75" s="120">
        <v>125</v>
      </c>
      <c r="Q75" s="120">
        <f t="shared" si="70"/>
        <v>3325</v>
      </c>
      <c r="R75" s="120"/>
      <c r="S75" s="121" t="str">
        <f t="shared" si="21"/>
        <v>libre</v>
      </c>
      <c r="T75" s="122">
        <f t="shared" si="18"/>
        <v>3616.25</v>
      </c>
      <c r="U75" s="123">
        <f t="shared" ref="U75" si="76">AVERAGE(IF(ISBLANK(E75),N75*0.5,E75), IF(ISBLANK(E76),N75*0.5,E76), IF(ISBLANK(E77),N75*0.5,E77), IF(ISBLANK(E78),N75*0.5,E78), IF(ISBLANK(E79),N75*0.5,E79), IF(ISBLANK(E80),N75*0.5,E80), IF(ISBLANK(E81),N75*0.5,E81))/N75</f>
        <v>0.5</v>
      </c>
      <c r="V75" s="124">
        <f t="shared" ref="V75:W75" si="77">AVERAGE(IF(ISBLANK(F75),O75*0.5,F75), IF(ISBLANK(F76),O76*0.5,F76), IF(ISBLANK(F77),O77*0.5,F77), IF(ISBLANK(F78),O78*0.5,F78), IF(ISBLANK(F79),O79*0.5,F79), IF(ISBLANK(F80),O80*0.5,F80), IF(ISBLANK(F81),O81*0.5,F81))/O75</f>
        <v>0.5</v>
      </c>
      <c r="W75" s="124">
        <f t="shared" si="77"/>
        <v>0.5</v>
      </c>
      <c r="X75" s="125">
        <f t="shared" ref="X75" si="78">AVERAGE(T75:T81)/(AVERAGE(Q75:Q81))</f>
        <v>1.0875939849624061</v>
      </c>
    </row>
    <row r="76" spans="1:24" ht="15.75" hidden="1" thickBot="1" x14ac:dyDescent="0.25">
      <c r="A76" s="383"/>
      <c r="B76" s="115">
        <v>45377</v>
      </c>
      <c r="C76" s="116"/>
      <c r="D76" s="117"/>
      <c r="E76" s="118"/>
      <c r="F76" s="118"/>
      <c r="G76" s="118"/>
      <c r="H76" s="117"/>
      <c r="I76" s="118"/>
      <c r="J76" s="363"/>
      <c r="K76" s="365"/>
      <c r="L76" s="368"/>
      <c r="M76" s="386"/>
      <c r="N76" s="126">
        <v>210</v>
      </c>
      <c r="O76" s="127">
        <v>340</v>
      </c>
      <c r="P76" s="127">
        <v>125</v>
      </c>
      <c r="Q76" s="127">
        <f t="shared" si="70"/>
        <v>3325</v>
      </c>
      <c r="R76" s="127"/>
      <c r="S76" s="128" t="str">
        <f t="shared" si="21"/>
        <v>libre</v>
      </c>
      <c r="T76" s="129">
        <f t="shared" si="18"/>
        <v>3616.25</v>
      </c>
      <c r="U76" s="130">
        <f t="shared" ref="U76:W76" si="79">AVERAGE(IF(ISBLANK(E75),N75*0.5,E75), IF(ISBLANK(E76),N76*0.5,E76), IF(ISBLANK(E77),N77*0.5,E77), IF(ISBLANK(E78),N78*0.5,E78), IF(ISBLANK(E79),N79*0.5,E79), IF(ISBLANK(E80),N80*0.5,E80), IF(ISBLANK(E81),N81*0.5,E81))</f>
        <v>105</v>
      </c>
      <c r="V76" s="131">
        <f t="shared" si="79"/>
        <v>170</v>
      </c>
      <c r="W76" s="131">
        <f t="shared" si="79"/>
        <v>62.5</v>
      </c>
      <c r="X76" s="132">
        <f t="shared" ref="X76" si="80">AVERAGE(T75:T81)</f>
        <v>3616.25</v>
      </c>
    </row>
    <row r="77" spans="1:24" ht="16.5" hidden="1" thickTop="1" thickBot="1" x14ac:dyDescent="0.25">
      <c r="A77" s="383"/>
      <c r="B77" s="115">
        <v>45378</v>
      </c>
      <c r="C77" s="116"/>
      <c r="D77" s="117"/>
      <c r="E77" s="118"/>
      <c r="F77" s="118"/>
      <c r="G77" s="118"/>
      <c r="H77" s="117"/>
      <c r="I77" s="118"/>
      <c r="J77" s="363"/>
      <c r="K77" s="365"/>
      <c r="L77" s="368"/>
      <c r="M77" s="386"/>
      <c r="N77" s="126">
        <v>210</v>
      </c>
      <c r="O77" s="127">
        <v>340</v>
      </c>
      <c r="P77" s="127">
        <v>125</v>
      </c>
      <c r="Q77" s="127">
        <f t="shared" si="70"/>
        <v>3325</v>
      </c>
      <c r="R77" s="127"/>
      <c r="S77" s="128" t="str">
        <f t="shared" si="21"/>
        <v>libre</v>
      </c>
      <c r="T77" s="129">
        <f t="shared" si="18"/>
        <v>3616.25</v>
      </c>
      <c r="U77" s="133" t="s">
        <v>395</v>
      </c>
      <c r="V77" s="134">
        <v>10005</v>
      </c>
      <c r="W77" s="370" t="s">
        <v>396</v>
      </c>
      <c r="X77" s="371"/>
    </row>
    <row r="78" spans="1:24" ht="15.75" hidden="1" thickBot="1" x14ac:dyDescent="0.25">
      <c r="A78" s="383"/>
      <c r="B78" s="115">
        <v>45379</v>
      </c>
      <c r="C78" s="116"/>
      <c r="D78" s="117"/>
      <c r="E78" s="118"/>
      <c r="F78" s="118"/>
      <c r="G78" s="118"/>
      <c r="H78" s="117"/>
      <c r="I78" s="118"/>
      <c r="J78" s="363"/>
      <c r="K78" s="365"/>
      <c r="L78" s="368"/>
      <c r="M78" s="386"/>
      <c r="N78" s="126">
        <v>210</v>
      </c>
      <c r="O78" s="127">
        <v>340</v>
      </c>
      <c r="P78" s="127">
        <v>125</v>
      </c>
      <c r="Q78" s="127">
        <f t="shared" si="70"/>
        <v>3325</v>
      </c>
      <c r="R78" s="127"/>
      <c r="S78" s="128" t="str">
        <f t="shared" si="21"/>
        <v>libre</v>
      </c>
      <c r="T78" s="129">
        <f t="shared" si="18"/>
        <v>3616.25</v>
      </c>
      <c r="U78" s="135" t="s">
        <v>397</v>
      </c>
      <c r="V78" s="136"/>
      <c r="W78" s="372">
        <f t="shared" ref="W78" si="81">(SUM(C75:C81)/7)/V77</f>
        <v>0</v>
      </c>
      <c r="X78" s="373"/>
    </row>
    <row r="79" spans="1:24" ht="15.75" hidden="1" thickBot="1" x14ac:dyDescent="0.25">
      <c r="A79" s="383"/>
      <c r="B79" s="115">
        <v>45380</v>
      </c>
      <c r="C79" s="116"/>
      <c r="D79" s="117"/>
      <c r="E79" s="118"/>
      <c r="F79" s="118"/>
      <c r="G79" s="118"/>
      <c r="H79" s="117"/>
      <c r="I79" s="118"/>
      <c r="J79" s="363"/>
      <c r="K79" s="365"/>
      <c r="L79" s="368"/>
      <c r="M79" s="386"/>
      <c r="N79" s="126">
        <v>210</v>
      </c>
      <c r="O79" s="127">
        <v>340</v>
      </c>
      <c r="P79" s="127">
        <v>125</v>
      </c>
      <c r="Q79" s="127">
        <f t="shared" si="70"/>
        <v>3325</v>
      </c>
      <c r="R79" s="127"/>
      <c r="S79" s="128" t="str">
        <f t="shared" si="21"/>
        <v>libre</v>
      </c>
      <c r="T79" s="129">
        <f t="shared" si="18"/>
        <v>3616.25</v>
      </c>
      <c r="U79" s="374" t="s">
        <v>398</v>
      </c>
      <c r="V79" s="375"/>
      <c r="W79" s="375"/>
      <c r="X79" s="376"/>
    </row>
    <row r="80" spans="1:24" ht="15.75" hidden="1" thickBot="1" x14ac:dyDescent="0.25">
      <c r="A80" s="383"/>
      <c r="B80" s="115">
        <v>45381</v>
      </c>
      <c r="C80" s="116"/>
      <c r="D80" s="117"/>
      <c r="E80" s="118"/>
      <c r="F80" s="118"/>
      <c r="G80" s="118"/>
      <c r="H80" s="117"/>
      <c r="I80" s="118"/>
      <c r="J80" s="363"/>
      <c r="K80" s="365"/>
      <c r="L80" s="368"/>
      <c r="M80" s="386"/>
      <c r="N80" s="126">
        <v>210</v>
      </c>
      <c r="O80" s="127">
        <v>340</v>
      </c>
      <c r="P80" s="127">
        <v>125</v>
      </c>
      <c r="Q80" s="127">
        <f t="shared" si="70"/>
        <v>3325</v>
      </c>
      <c r="R80" s="127"/>
      <c r="S80" s="128" t="str">
        <f t="shared" si="21"/>
        <v>libre</v>
      </c>
      <c r="T80" s="129">
        <f t="shared" si="18"/>
        <v>3616.25</v>
      </c>
      <c r="U80" s="377"/>
      <c r="V80" s="378"/>
      <c r="W80" s="378"/>
      <c r="X80" s="379"/>
    </row>
    <row r="81" spans="1:24" ht="15.75" hidden="1" thickBot="1" x14ac:dyDescent="0.25">
      <c r="A81" s="384"/>
      <c r="B81" s="137">
        <v>45382</v>
      </c>
      <c r="C81" s="116"/>
      <c r="D81" s="117"/>
      <c r="E81" s="118"/>
      <c r="F81" s="118"/>
      <c r="G81" s="118"/>
      <c r="H81" s="117"/>
      <c r="I81" s="118"/>
      <c r="J81" s="364"/>
      <c r="K81" s="366"/>
      <c r="L81" s="369"/>
      <c r="M81" s="386"/>
      <c r="N81" s="138">
        <v>210</v>
      </c>
      <c r="O81" s="139">
        <v>340</v>
      </c>
      <c r="P81" s="139">
        <v>125</v>
      </c>
      <c r="Q81" s="139">
        <f t="shared" si="70"/>
        <v>3325</v>
      </c>
      <c r="R81" s="139"/>
      <c r="S81" s="140" t="str">
        <f t="shared" si="21"/>
        <v>libre</v>
      </c>
      <c r="T81" s="141">
        <f t="shared" si="18"/>
        <v>3616.25</v>
      </c>
      <c r="U81" s="380"/>
      <c r="V81" s="381"/>
      <c r="W81" s="381"/>
      <c r="X81" s="382"/>
    </row>
    <row r="82" spans="1:24" ht="15.75" hidden="1" thickBot="1" x14ac:dyDescent="0.25">
      <c r="A82" s="388">
        <v>13</v>
      </c>
      <c r="B82" s="142">
        <v>45383</v>
      </c>
      <c r="C82" s="116"/>
      <c r="D82" s="117"/>
      <c r="E82" s="118"/>
      <c r="F82" s="118"/>
      <c r="G82" s="118"/>
      <c r="H82" s="117"/>
      <c r="I82" s="118"/>
      <c r="J82" s="362"/>
      <c r="K82" s="365" t="e">
        <f t="shared" ref="K82" si="82">AVERAGE(D82:D88)</f>
        <v>#DIV/0!</v>
      </c>
      <c r="L82" s="367">
        <f t="shared" ref="L82" si="83">MAX(D82:D88) - MIN(D82:D88)</f>
        <v>0</v>
      </c>
      <c r="M82" s="386"/>
      <c r="N82" s="119">
        <v>210</v>
      </c>
      <c r="O82" s="120">
        <v>340</v>
      </c>
      <c r="P82" s="120">
        <v>125</v>
      </c>
      <c r="Q82" s="120">
        <f t="shared" si="70"/>
        <v>3325</v>
      </c>
      <c r="R82" s="120"/>
      <c r="S82" s="121" t="str">
        <f t="shared" si="21"/>
        <v>libre</v>
      </c>
      <c r="T82" s="122">
        <f t="shared" si="18"/>
        <v>3616.25</v>
      </c>
      <c r="U82" s="123">
        <f t="shared" ref="U82" si="84">AVERAGE(IF(ISBLANK(E82),N82*0.5,E82), IF(ISBLANK(E83),N82*0.5,E83), IF(ISBLANK(E84),N82*0.5,E84), IF(ISBLANK(E85),N82*0.5,E85), IF(ISBLANK(E86),N82*0.5,E86), IF(ISBLANK(E87),N82*0.5,E87), IF(ISBLANK(E88),N82*0.5,E88))/N82</f>
        <v>0.5</v>
      </c>
      <c r="V82" s="124">
        <f t="shared" ref="V82:W82" si="85">AVERAGE(IF(ISBLANK(F82),O82*0.5,F82), IF(ISBLANK(F83),O83*0.5,F83), IF(ISBLANK(F84),O84*0.5,F84), IF(ISBLANK(F85),O85*0.5,F85), IF(ISBLANK(F86),O86*0.5,F86), IF(ISBLANK(F87),O87*0.5,F87), IF(ISBLANK(F88),O88*0.5,F88))/O82</f>
        <v>0.5</v>
      </c>
      <c r="W82" s="124">
        <f t="shared" si="85"/>
        <v>0.5</v>
      </c>
      <c r="X82" s="125">
        <f t="shared" ref="X82" si="86">AVERAGE(T82:T88)/(AVERAGE(Q82:Q88))</f>
        <v>1.0875939849624061</v>
      </c>
    </row>
    <row r="83" spans="1:24" ht="15.75" hidden="1" thickBot="1" x14ac:dyDescent="0.25">
      <c r="A83" s="383"/>
      <c r="B83" s="115">
        <v>45384</v>
      </c>
      <c r="C83" s="116"/>
      <c r="D83" s="117"/>
      <c r="E83" s="118"/>
      <c r="F83" s="118"/>
      <c r="G83" s="118"/>
      <c r="H83" s="117"/>
      <c r="I83" s="118"/>
      <c r="J83" s="363"/>
      <c r="K83" s="365"/>
      <c r="L83" s="368"/>
      <c r="M83" s="386"/>
      <c r="N83" s="126">
        <v>210</v>
      </c>
      <c r="O83" s="127">
        <v>340</v>
      </c>
      <c r="P83" s="127">
        <v>125</v>
      </c>
      <c r="Q83" s="127">
        <f t="shared" si="70"/>
        <v>3325</v>
      </c>
      <c r="R83" s="127"/>
      <c r="S83" s="128" t="str">
        <f t="shared" si="21"/>
        <v>libre</v>
      </c>
      <c r="T83" s="129">
        <f t="shared" si="18"/>
        <v>3616.25</v>
      </c>
      <c r="U83" s="130">
        <f t="shared" ref="U83:W83" si="87">AVERAGE(IF(ISBLANK(E82),N82*0.5,E82), IF(ISBLANK(E83),N83*0.5,E83), IF(ISBLANK(E84),N84*0.5,E84), IF(ISBLANK(E85),N85*0.5,E85), IF(ISBLANK(E86),N86*0.5,E86), IF(ISBLANK(E87),N87*0.5,E87), IF(ISBLANK(E88),N88*0.5,E88))</f>
        <v>105</v>
      </c>
      <c r="V83" s="131">
        <f t="shared" si="87"/>
        <v>170</v>
      </c>
      <c r="W83" s="131">
        <f t="shared" si="87"/>
        <v>62.5</v>
      </c>
      <c r="X83" s="132">
        <f t="shared" ref="X83" si="88">AVERAGE(T82:T88)</f>
        <v>3616.25</v>
      </c>
    </row>
    <row r="84" spans="1:24" ht="16.5" hidden="1" thickTop="1" thickBot="1" x14ac:dyDescent="0.25">
      <c r="A84" s="383"/>
      <c r="B84" s="115">
        <v>45385</v>
      </c>
      <c r="C84" s="116"/>
      <c r="D84" s="117"/>
      <c r="E84" s="118"/>
      <c r="F84" s="118"/>
      <c r="G84" s="118"/>
      <c r="H84" s="117"/>
      <c r="I84" s="118"/>
      <c r="J84" s="363"/>
      <c r="K84" s="365"/>
      <c r="L84" s="368"/>
      <c r="M84" s="386"/>
      <c r="N84" s="126">
        <v>210</v>
      </c>
      <c r="O84" s="127">
        <v>340</v>
      </c>
      <c r="P84" s="127">
        <v>125</v>
      </c>
      <c r="Q84" s="127">
        <f t="shared" si="70"/>
        <v>3325</v>
      </c>
      <c r="R84" s="127"/>
      <c r="S84" s="128" t="str">
        <f t="shared" si="21"/>
        <v>libre</v>
      </c>
      <c r="T84" s="129">
        <f t="shared" si="18"/>
        <v>3616.25</v>
      </c>
      <c r="U84" s="133" t="s">
        <v>395</v>
      </c>
      <c r="V84" s="134">
        <v>10006</v>
      </c>
      <c r="W84" s="370" t="s">
        <v>396</v>
      </c>
      <c r="X84" s="371"/>
    </row>
    <row r="85" spans="1:24" ht="15.75" hidden="1" thickBot="1" x14ac:dyDescent="0.25">
      <c r="A85" s="383"/>
      <c r="B85" s="115">
        <v>45386</v>
      </c>
      <c r="C85" s="116"/>
      <c r="D85" s="117"/>
      <c r="E85" s="118"/>
      <c r="F85" s="118"/>
      <c r="G85" s="118"/>
      <c r="H85" s="117"/>
      <c r="I85" s="118"/>
      <c r="J85" s="363"/>
      <c r="K85" s="365"/>
      <c r="L85" s="368"/>
      <c r="M85" s="386"/>
      <c r="N85" s="126">
        <v>210</v>
      </c>
      <c r="O85" s="127">
        <v>340</v>
      </c>
      <c r="P85" s="127">
        <v>125</v>
      </c>
      <c r="Q85" s="127">
        <f t="shared" si="70"/>
        <v>3325</v>
      </c>
      <c r="R85" s="127"/>
      <c r="S85" s="128" t="str">
        <f t="shared" si="21"/>
        <v>libre</v>
      </c>
      <c r="T85" s="129">
        <f t="shared" si="18"/>
        <v>3616.25</v>
      </c>
      <c r="U85" s="135" t="s">
        <v>397</v>
      </c>
      <c r="V85" s="136"/>
      <c r="W85" s="372">
        <f t="shared" ref="W85" si="89">(SUM(C82:C88)/7)/V84</f>
        <v>0</v>
      </c>
      <c r="X85" s="373"/>
    </row>
    <row r="86" spans="1:24" ht="15.75" hidden="1" thickBot="1" x14ac:dyDescent="0.25">
      <c r="A86" s="383"/>
      <c r="B86" s="115">
        <v>45387</v>
      </c>
      <c r="C86" s="116"/>
      <c r="D86" s="117"/>
      <c r="E86" s="118"/>
      <c r="F86" s="118"/>
      <c r="G86" s="118"/>
      <c r="H86" s="117"/>
      <c r="I86" s="118"/>
      <c r="J86" s="363"/>
      <c r="K86" s="365"/>
      <c r="L86" s="368"/>
      <c r="M86" s="386"/>
      <c r="N86" s="126">
        <v>210</v>
      </c>
      <c r="O86" s="127">
        <v>340</v>
      </c>
      <c r="P86" s="127">
        <v>125</v>
      </c>
      <c r="Q86" s="127">
        <f t="shared" si="70"/>
        <v>3325</v>
      </c>
      <c r="R86" s="127"/>
      <c r="S86" s="128" t="str">
        <f t="shared" si="21"/>
        <v>libre</v>
      </c>
      <c r="T86" s="129">
        <f t="shared" si="18"/>
        <v>3616.25</v>
      </c>
      <c r="U86" s="374" t="s">
        <v>398</v>
      </c>
      <c r="V86" s="375"/>
      <c r="W86" s="375"/>
      <c r="X86" s="376"/>
    </row>
    <row r="87" spans="1:24" ht="15.75" hidden="1" thickBot="1" x14ac:dyDescent="0.25">
      <c r="A87" s="383"/>
      <c r="B87" s="115">
        <v>45388</v>
      </c>
      <c r="C87" s="116"/>
      <c r="D87" s="117"/>
      <c r="E87" s="118"/>
      <c r="F87" s="118"/>
      <c r="G87" s="118"/>
      <c r="H87" s="117"/>
      <c r="I87" s="118"/>
      <c r="J87" s="363"/>
      <c r="K87" s="365"/>
      <c r="L87" s="368"/>
      <c r="M87" s="386"/>
      <c r="N87" s="126">
        <v>210</v>
      </c>
      <c r="O87" s="127">
        <v>340</v>
      </c>
      <c r="P87" s="127">
        <v>125</v>
      </c>
      <c r="Q87" s="127">
        <f t="shared" si="70"/>
        <v>3325</v>
      </c>
      <c r="R87" s="127"/>
      <c r="S87" s="128" t="str">
        <f t="shared" si="21"/>
        <v>libre</v>
      </c>
      <c r="T87" s="129">
        <f t="shared" si="18"/>
        <v>3616.25</v>
      </c>
      <c r="U87" s="377"/>
      <c r="V87" s="378"/>
      <c r="W87" s="378"/>
      <c r="X87" s="379"/>
    </row>
    <row r="88" spans="1:24" ht="15.75" hidden="1" thickBot="1" x14ac:dyDescent="0.25">
      <c r="A88" s="384"/>
      <c r="B88" s="137">
        <v>45389</v>
      </c>
      <c r="C88" s="116"/>
      <c r="D88" s="117"/>
      <c r="E88" s="118"/>
      <c r="F88" s="118"/>
      <c r="G88" s="118"/>
      <c r="H88" s="117"/>
      <c r="I88" s="118"/>
      <c r="J88" s="364"/>
      <c r="K88" s="366"/>
      <c r="L88" s="369"/>
      <c r="M88" s="387"/>
      <c r="N88" s="138">
        <v>210</v>
      </c>
      <c r="O88" s="139">
        <v>340</v>
      </c>
      <c r="P88" s="139">
        <v>125</v>
      </c>
      <c r="Q88" s="139">
        <f t="shared" si="70"/>
        <v>3325</v>
      </c>
      <c r="R88" s="139"/>
      <c r="S88" s="140" t="str">
        <f t="shared" si="21"/>
        <v>libre</v>
      </c>
      <c r="T88" s="141">
        <f t="shared" si="18"/>
        <v>3616.25</v>
      </c>
      <c r="U88" s="380"/>
      <c r="V88" s="381"/>
      <c r="W88" s="381"/>
      <c r="X88" s="382"/>
    </row>
    <row r="89" spans="1:24" ht="16.5" hidden="1" thickTop="1" thickBot="1" x14ac:dyDescent="0.25">
      <c r="A89" s="383">
        <v>14</v>
      </c>
      <c r="B89" s="115">
        <v>45390</v>
      </c>
      <c r="C89" s="116"/>
      <c r="D89" s="117"/>
      <c r="E89" s="118"/>
      <c r="F89" s="118"/>
      <c r="G89" s="118"/>
      <c r="H89" s="117"/>
      <c r="I89" s="118"/>
      <c r="J89" s="362"/>
      <c r="K89" s="365" t="e">
        <f t="shared" ref="K89" si="90">AVERAGE(D89:D95)</f>
        <v>#DIV/0!</v>
      </c>
      <c r="L89" s="367">
        <f t="shared" ref="L89" si="91">MAX(D89:D95) - MIN(D89:D95)</f>
        <v>0</v>
      </c>
      <c r="M89" s="385">
        <f t="shared" ref="M89" si="92">MAX(D89:D116) - MIN(D89:D116)</f>
        <v>0</v>
      </c>
      <c r="N89" s="119">
        <v>210</v>
      </c>
      <c r="O89" s="120">
        <v>340</v>
      </c>
      <c r="P89" s="120">
        <v>125</v>
      </c>
      <c r="Q89" s="120">
        <f t="shared" si="70"/>
        <v>3325</v>
      </c>
      <c r="R89" s="120"/>
      <c r="S89" s="121" t="str">
        <f t="shared" si="21"/>
        <v>libre</v>
      </c>
      <c r="T89" s="122">
        <f t="shared" si="18"/>
        <v>3616.25</v>
      </c>
      <c r="U89" s="123">
        <f t="shared" ref="U89" si="93">AVERAGE(IF(ISBLANK(E89),N89*0.5,E89), IF(ISBLANK(E90),N89*0.5,E90), IF(ISBLANK(E91),N89*0.5,E91), IF(ISBLANK(E92),N89*0.5,E92), IF(ISBLANK(E93),N89*0.5,E93), IF(ISBLANK(E94),N89*0.5,E94), IF(ISBLANK(E95),N89*0.5,E95))/N89</f>
        <v>0.5</v>
      </c>
      <c r="V89" s="124">
        <f t="shared" ref="V89:W89" si="94">AVERAGE(IF(ISBLANK(F89),O89*0.5,F89), IF(ISBLANK(F90),O90*0.5,F90), IF(ISBLANK(F91),O91*0.5,F91), IF(ISBLANK(F92),O92*0.5,F92), IF(ISBLANK(F93),O93*0.5,F93), IF(ISBLANK(F94),O94*0.5,F94), IF(ISBLANK(F95),O95*0.5,F95))/O89</f>
        <v>0.5</v>
      </c>
      <c r="W89" s="124">
        <f t="shared" si="94"/>
        <v>0.5</v>
      </c>
      <c r="X89" s="125">
        <f t="shared" ref="X89" si="95">AVERAGE(T89:T95)/(AVERAGE(Q89:Q95))</f>
        <v>1.0875939849624061</v>
      </c>
    </row>
    <row r="90" spans="1:24" ht="15.75" hidden="1" thickBot="1" x14ac:dyDescent="0.25">
      <c r="A90" s="383"/>
      <c r="B90" s="115">
        <v>45391</v>
      </c>
      <c r="C90" s="116"/>
      <c r="D90" s="117"/>
      <c r="E90" s="118"/>
      <c r="F90" s="118"/>
      <c r="G90" s="118"/>
      <c r="H90" s="117"/>
      <c r="I90" s="118"/>
      <c r="J90" s="363"/>
      <c r="K90" s="365"/>
      <c r="L90" s="368"/>
      <c r="M90" s="386"/>
      <c r="N90" s="126">
        <v>210</v>
      </c>
      <c r="O90" s="127">
        <v>340</v>
      </c>
      <c r="P90" s="127">
        <v>125</v>
      </c>
      <c r="Q90" s="127">
        <f t="shared" si="70"/>
        <v>3325</v>
      </c>
      <c r="R90" s="127"/>
      <c r="S90" s="128" t="str">
        <f t="shared" si="21"/>
        <v>libre</v>
      </c>
      <c r="T90" s="129">
        <f t="shared" si="18"/>
        <v>3616.25</v>
      </c>
      <c r="U90" s="130">
        <f t="shared" ref="U90:W90" si="96">AVERAGE(IF(ISBLANK(E89),N89*0.5,E89), IF(ISBLANK(E90),N90*0.5,E90), IF(ISBLANK(E91),N91*0.5,E91), IF(ISBLANK(E92),N92*0.5,E92), IF(ISBLANK(E93),N93*0.5,E93), IF(ISBLANK(E94),N94*0.5,E94), IF(ISBLANK(E95),N95*0.5,E95))</f>
        <v>105</v>
      </c>
      <c r="V90" s="131">
        <f t="shared" si="96"/>
        <v>170</v>
      </c>
      <c r="W90" s="131">
        <f t="shared" si="96"/>
        <v>62.5</v>
      </c>
      <c r="X90" s="132">
        <f t="shared" ref="X90" si="97">AVERAGE(T89:T95)</f>
        <v>3616.25</v>
      </c>
    </row>
    <row r="91" spans="1:24" ht="16.5" hidden="1" thickTop="1" thickBot="1" x14ac:dyDescent="0.25">
      <c r="A91" s="383"/>
      <c r="B91" s="115">
        <v>45392</v>
      </c>
      <c r="C91" s="116"/>
      <c r="D91" s="117"/>
      <c r="E91" s="118"/>
      <c r="F91" s="118"/>
      <c r="G91" s="118"/>
      <c r="H91" s="117"/>
      <c r="I91" s="118"/>
      <c r="J91" s="363"/>
      <c r="K91" s="365"/>
      <c r="L91" s="368"/>
      <c r="M91" s="386"/>
      <c r="N91" s="126">
        <v>210</v>
      </c>
      <c r="O91" s="127">
        <v>340</v>
      </c>
      <c r="P91" s="127">
        <v>125</v>
      </c>
      <c r="Q91" s="127">
        <f t="shared" si="70"/>
        <v>3325</v>
      </c>
      <c r="R91" s="127"/>
      <c r="S91" s="128" t="str">
        <f t="shared" si="21"/>
        <v>libre</v>
      </c>
      <c r="T91" s="129">
        <f t="shared" ref="T91:T144" si="98">( IF(ISBLANK(E91),N91*0.5,E91)*4)+( IF(ISBLANK(F91),O91*1.25,F91)*4)+( IF(ISBLANK(G91),P91*1.33,G91)*9)</f>
        <v>3616.25</v>
      </c>
      <c r="U91" s="133" t="s">
        <v>395</v>
      </c>
      <c r="V91" s="134">
        <v>10006</v>
      </c>
      <c r="W91" s="370" t="s">
        <v>396</v>
      </c>
      <c r="X91" s="371"/>
    </row>
    <row r="92" spans="1:24" ht="15.75" hidden="1" thickBot="1" x14ac:dyDescent="0.25">
      <c r="A92" s="383"/>
      <c r="B92" s="115">
        <v>45393</v>
      </c>
      <c r="C92" s="116"/>
      <c r="D92" s="117"/>
      <c r="E92" s="118"/>
      <c r="F92" s="118"/>
      <c r="G92" s="118"/>
      <c r="H92" s="117"/>
      <c r="I92" s="118"/>
      <c r="J92" s="363"/>
      <c r="K92" s="365"/>
      <c r="L92" s="368"/>
      <c r="M92" s="386"/>
      <c r="N92" s="126">
        <v>210</v>
      </c>
      <c r="O92" s="127">
        <v>340</v>
      </c>
      <c r="P92" s="127">
        <v>125</v>
      </c>
      <c r="Q92" s="127">
        <f t="shared" si="70"/>
        <v>3325</v>
      </c>
      <c r="R92" s="127"/>
      <c r="S92" s="128" t="str">
        <f t="shared" ref="S92:S144" si="99">IF(OR(ISBLANK(E92), ISBLANK(F92), ISBLANK(G92)), "libre", "")</f>
        <v>libre</v>
      </c>
      <c r="T92" s="129">
        <f t="shared" si="98"/>
        <v>3616.25</v>
      </c>
      <c r="U92" s="135" t="s">
        <v>397</v>
      </c>
      <c r="V92" s="136"/>
      <c r="W92" s="372">
        <f t="shared" ref="W92" si="100">(SUM(C89:C95)/7)/V91</f>
        <v>0</v>
      </c>
      <c r="X92" s="373"/>
    </row>
    <row r="93" spans="1:24" ht="15.75" hidden="1" thickBot="1" x14ac:dyDescent="0.25">
      <c r="A93" s="383"/>
      <c r="B93" s="115">
        <v>45394</v>
      </c>
      <c r="C93" s="116"/>
      <c r="D93" s="117"/>
      <c r="E93" s="118"/>
      <c r="F93" s="118"/>
      <c r="G93" s="118"/>
      <c r="H93" s="117"/>
      <c r="I93" s="118"/>
      <c r="J93" s="363"/>
      <c r="K93" s="365"/>
      <c r="L93" s="368"/>
      <c r="M93" s="386"/>
      <c r="N93" s="126">
        <v>210</v>
      </c>
      <c r="O93" s="127">
        <v>340</v>
      </c>
      <c r="P93" s="127">
        <v>125</v>
      </c>
      <c r="Q93" s="127">
        <f t="shared" si="70"/>
        <v>3325</v>
      </c>
      <c r="R93" s="127"/>
      <c r="S93" s="128" t="str">
        <f t="shared" si="99"/>
        <v>libre</v>
      </c>
      <c r="T93" s="129">
        <f t="shared" si="98"/>
        <v>3616.25</v>
      </c>
      <c r="U93" s="374" t="s">
        <v>398</v>
      </c>
      <c r="V93" s="375"/>
      <c r="W93" s="375"/>
      <c r="X93" s="376"/>
    </row>
    <row r="94" spans="1:24" ht="15.75" hidden="1" thickBot="1" x14ac:dyDescent="0.25">
      <c r="A94" s="383"/>
      <c r="B94" s="115">
        <v>45395</v>
      </c>
      <c r="C94" s="116"/>
      <c r="D94" s="117"/>
      <c r="E94" s="118"/>
      <c r="F94" s="118"/>
      <c r="G94" s="118"/>
      <c r="H94" s="117"/>
      <c r="I94" s="118"/>
      <c r="J94" s="363"/>
      <c r="K94" s="365"/>
      <c r="L94" s="368"/>
      <c r="M94" s="386"/>
      <c r="N94" s="126">
        <v>210</v>
      </c>
      <c r="O94" s="127">
        <v>340</v>
      </c>
      <c r="P94" s="127">
        <v>125</v>
      </c>
      <c r="Q94" s="127">
        <f t="shared" si="70"/>
        <v>3325</v>
      </c>
      <c r="R94" s="127"/>
      <c r="S94" s="128" t="str">
        <f t="shared" si="99"/>
        <v>libre</v>
      </c>
      <c r="T94" s="129">
        <f t="shared" si="98"/>
        <v>3616.25</v>
      </c>
      <c r="U94" s="377"/>
      <c r="V94" s="378"/>
      <c r="W94" s="378"/>
      <c r="X94" s="379"/>
    </row>
    <row r="95" spans="1:24" ht="15.75" hidden="1" thickBot="1" x14ac:dyDescent="0.25">
      <c r="A95" s="384"/>
      <c r="B95" s="137">
        <v>45396</v>
      </c>
      <c r="C95" s="116"/>
      <c r="D95" s="117"/>
      <c r="E95" s="118"/>
      <c r="F95" s="118"/>
      <c r="G95" s="118"/>
      <c r="H95" s="117"/>
      <c r="I95" s="118"/>
      <c r="J95" s="364"/>
      <c r="K95" s="366"/>
      <c r="L95" s="369"/>
      <c r="M95" s="386"/>
      <c r="N95" s="138">
        <v>210</v>
      </c>
      <c r="O95" s="139">
        <v>340</v>
      </c>
      <c r="P95" s="139">
        <v>125</v>
      </c>
      <c r="Q95" s="139">
        <f t="shared" si="70"/>
        <v>3325</v>
      </c>
      <c r="R95" s="139"/>
      <c r="S95" s="140" t="str">
        <f t="shared" si="99"/>
        <v>libre</v>
      </c>
      <c r="T95" s="141">
        <f t="shared" si="98"/>
        <v>3616.25</v>
      </c>
      <c r="U95" s="380"/>
      <c r="V95" s="381"/>
      <c r="W95" s="381"/>
      <c r="X95" s="382"/>
    </row>
    <row r="96" spans="1:24" ht="15.75" hidden="1" thickBot="1" x14ac:dyDescent="0.25">
      <c r="A96" s="388">
        <v>15</v>
      </c>
      <c r="B96" s="142">
        <v>45397</v>
      </c>
      <c r="C96" s="116"/>
      <c r="D96" s="117"/>
      <c r="E96" s="118"/>
      <c r="F96" s="118"/>
      <c r="G96" s="118"/>
      <c r="H96" s="117"/>
      <c r="I96" s="118"/>
      <c r="J96" s="362"/>
      <c r="K96" s="365" t="e">
        <f t="shared" ref="K96" si="101">AVERAGE(D96:D102)</f>
        <v>#DIV/0!</v>
      </c>
      <c r="L96" s="367">
        <f t="shared" ref="L96" si="102">MAX(D96:D102) - MIN(D96:D102)</f>
        <v>0</v>
      </c>
      <c r="M96" s="386"/>
      <c r="N96" s="119">
        <v>210</v>
      </c>
      <c r="O96" s="120">
        <v>340</v>
      </c>
      <c r="P96" s="120">
        <v>125</v>
      </c>
      <c r="Q96" s="120">
        <f t="shared" si="70"/>
        <v>3325</v>
      </c>
      <c r="R96" s="120"/>
      <c r="S96" s="121" t="str">
        <f t="shared" si="99"/>
        <v>libre</v>
      </c>
      <c r="T96" s="122">
        <f t="shared" si="98"/>
        <v>3616.25</v>
      </c>
      <c r="U96" s="123">
        <f t="shared" ref="U96" si="103">AVERAGE(IF(ISBLANK(E96),N96*0.5,E96), IF(ISBLANK(E97),N96*0.5,E97), IF(ISBLANK(E98),N96*0.5,E98), IF(ISBLANK(E99),N96*0.5,E99), IF(ISBLANK(E100),N96*0.5,E100), IF(ISBLANK(E101),N96*0.5,E101), IF(ISBLANK(E102),N96*0.5,E102))/N96</f>
        <v>0.5</v>
      </c>
      <c r="V96" s="124">
        <f t="shared" ref="V96:W96" si="104">AVERAGE(IF(ISBLANK(F96),O96*0.5,F96), IF(ISBLANK(F97),O97*0.5,F97), IF(ISBLANK(F98),O98*0.5,F98), IF(ISBLANK(F99),O99*0.5,F99), IF(ISBLANK(F100),O100*0.5,F100), IF(ISBLANK(F101),O101*0.5,F101), IF(ISBLANK(F102),O102*0.5,F102))/O96</f>
        <v>0.5</v>
      </c>
      <c r="W96" s="124">
        <f t="shared" si="104"/>
        <v>0.5</v>
      </c>
      <c r="X96" s="125">
        <f t="shared" ref="X96" si="105">AVERAGE(T96:T102)/(AVERAGE(Q96:Q102))</f>
        <v>1.0875939849624061</v>
      </c>
    </row>
    <row r="97" spans="1:24" ht="15.75" hidden="1" thickBot="1" x14ac:dyDescent="0.25">
      <c r="A97" s="383"/>
      <c r="B97" s="115">
        <v>45398</v>
      </c>
      <c r="C97" s="116"/>
      <c r="D97" s="117"/>
      <c r="E97" s="118"/>
      <c r="F97" s="118"/>
      <c r="G97" s="118"/>
      <c r="H97" s="117"/>
      <c r="I97" s="118"/>
      <c r="J97" s="363"/>
      <c r="K97" s="365"/>
      <c r="L97" s="368"/>
      <c r="M97" s="386"/>
      <c r="N97" s="126">
        <v>210</v>
      </c>
      <c r="O97" s="127">
        <v>340</v>
      </c>
      <c r="P97" s="127">
        <v>125</v>
      </c>
      <c r="Q97" s="127">
        <f t="shared" si="70"/>
        <v>3325</v>
      </c>
      <c r="R97" s="127"/>
      <c r="S97" s="128" t="str">
        <f t="shared" si="99"/>
        <v>libre</v>
      </c>
      <c r="T97" s="129">
        <f t="shared" si="98"/>
        <v>3616.25</v>
      </c>
      <c r="U97" s="130">
        <f t="shared" ref="U97:W97" si="106">AVERAGE(IF(ISBLANK(E96),N96*0.5,E96), IF(ISBLANK(E97),N97*0.5,E97), IF(ISBLANK(E98),N98*0.5,E98), IF(ISBLANK(E99),N99*0.5,E99), IF(ISBLANK(E100),N100*0.5,E100), IF(ISBLANK(E101),N101*0.5,E101), IF(ISBLANK(E102),N102*0.5,E102))</f>
        <v>105</v>
      </c>
      <c r="V97" s="131">
        <f t="shared" si="106"/>
        <v>170</v>
      </c>
      <c r="W97" s="131">
        <f t="shared" si="106"/>
        <v>62.5</v>
      </c>
      <c r="X97" s="132">
        <f t="shared" ref="X97" si="107">AVERAGE(T96:T102)</f>
        <v>3616.25</v>
      </c>
    </row>
    <row r="98" spans="1:24" ht="16.5" hidden="1" thickTop="1" thickBot="1" x14ac:dyDescent="0.25">
      <c r="A98" s="383"/>
      <c r="B98" s="115">
        <v>45399</v>
      </c>
      <c r="C98" s="116"/>
      <c r="D98" s="117"/>
      <c r="E98" s="118"/>
      <c r="F98" s="118"/>
      <c r="G98" s="118"/>
      <c r="H98" s="117"/>
      <c r="I98" s="118"/>
      <c r="J98" s="363"/>
      <c r="K98" s="365"/>
      <c r="L98" s="368"/>
      <c r="M98" s="386"/>
      <c r="N98" s="126">
        <v>210</v>
      </c>
      <c r="O98" s="127">
        <v>340</v>
      </c>
      <c r="P98" s="127">
        <v>125</v>
      </c>
      <c r="Q98" s="127">
        <f t="shared" si="70"/>
        <v>3325</v>
      </c>
      <c r="R98" s="127"/>
      <c r="S98" s="128" t="str">
        <f t="shared" si="99"/>
        <v>libre</v>
      </c>
      <c r="T98" s="129">
        <f t="shared" si="98"/>
        <v>3616.25</v>
      </c>
      <c r="U98" s="133" t="s">
        <v>395</v>
      </c>
      <c r="V98" s="134">
        <v>10007</v>
      </c>
      <c r="W98" s="370" t="s">
        <v>396</v>
      </c>
      <c r="X98" s="371"/>
    </row>
    <row r="99" spans="1:24" ht="15.75" hidden="1" thickBot="1" x14ac:dyDescent="0.25">
      <c r="A99" s="383"/>
      <c r="B99" s="115">
        <v>45400</v>
      </c>
      <c r="C99" s="116"/>
      <c r="D99" s="117"/>
      <c r="E99" s="118"/>
      <c r="F99" s="118"/>
      <c r="G99" s="118"/>
      <c r="H99" s="117"/>
      <c r="I99" s="118"/>
      <c r="J99" s="363"/>
      <c r="K99" s="365"/>
      <c r="L99" s="368"/>
      <c r="M99" s="386"/>
      <c r="N99" s="126">
        <v>210</v>
      </c>
      <c r="O99" s="127">
        <v>340</v>
      </c>
      <c r="P99" s="127">
        <v>125</v>
      </c>
      <c r="Q99" s="127">
        <f t="shared" si="70"/>
        <v>3325</v>
      </c>
      <c r="R99" s="127"/>
      <c r="S99" s="128" t="str">
        <f t="shared" si="99"/>
        <v>libre</v>
      </c>
      <c r="T99" s="129">
        <f t="shared" si="98"/>
        <v>3616.25</v>
      </c>
      <c r="U99" s="135" t="s">
        <v>397</v>
      </c>
      <c r="V99" s="136"/>
      <c r="W99" s="372">
        <f t="shared" ref="W99" si="108">(SUM(C96:C102)/7)/V98</f>
        <v>0</v>
      </c>
      <c r="X99" s="373"/>
    </row>
    <row r="100" spans="1:24" ht="15.75" hidden="1" thickBot="1" x14ac:dyDescent="0.25">
      <c r="A100" s="383"/>
      <c r="B100" s="115">
        <v>45401</v>
      </c>
      <c r="C100" s="116"/>
      <c r="D100" s="117"/>
      <c r="E100" s="118"/>
      <c r="F100" s="118"/>
      <c r="G100" s="118"/>
      <c r="H100" s="117"/>
      <c r="I100" s="118"/>
      <c r="J100" s="363"/>
      <c r="K100" s="365"/>
      <c r="L100" s="368"/>
      <c r="M100" s="386"/>
      <c r="N100" s="126">
        <v>210</v>
      </c>
      <c r="O100" s="127">
        <v>340</v>
      </c>
      <c r="P100" s="127">
        <v>125</v>
      </c>
      <c r="Q100" s="127">
        <f t="shared" si="70"/>
        <v>3325</v>
      </c>
      <c r="R100" s="127"/>
      <c r="S100" s="128" t="str">
        <f t="shared" si="99"/>
        <v>libre</v>
      </c>
      <c r="T100" s="129">
        <f t="shared" si="98"/>
        <v>3616.25</v>
      </c>
      <c r="U100" s="374" t="s">
        <v>398</v>
      </c>
      <c r="V100" s="375"/>
      <c r="W100" s="375"/>
      <c r="X100" s="376"/>
    </row>
    <row r="101" spans="1:24" ht="15.75" hidden="1" thickBot="1" x14ac:dyDescent="0.25">
      <c r="A101" s="383"/>
      <c r="B101" s="115">
        <v>45402</v>
      </c>
      <c r="C101" s="116"/>
      <c r="D101" s="117"/>
      <c r="E101" s="118"/>
      <c r="F101" s="118"/>
      <c r="G101" s="118"/>
      <c r="H101" s="117"/>
      <c r="I101" s="118"/>
      <c r="J101" s="363"/>
      <c r="K101" s="365"/>
      <c r="L101" s="368"/>
      <c r="M101" s="386"/>
      <c r="N101" s="126">
        <v>210</v>
      </c>
      <c r="O101" s="127">
        <v>340</v>
      </c>
      <c r="P101" s="127">
        <v>125</v>
      </c>
      <c r="Q101" s="127">
        <f t="shared" si="70"/>
        <v>3325</v>
      </c>
      <c r="R101" s="127"/>
      <c r="S101" s="128" t="str">
        <f t="shared" si="99"/>
        <v>libre</v>
      </c>
      <c r="T101" s="129">
        <f t="shared" si="98"/>
        <v>3616.25</v>
      </c>
      <c r="U101" s="377"/>
      <c r="V101" s="378"/>
      <c r="W101" s="378"/>
      <c r="X101" s="379"/>
    </row>
    <row r="102" spans="1:24" ht="15.75" hidden="1" thickBot="1" x14ac:dyDescent="0.25">
      <c r="A102" s="384"/>
      <c r="B102" s="137">
        <v>45403</v>
      </c>
      <c r="C102" s="116"/>
      <c r="D102" s="117"/>
      <c r="E102" s="118"/>
      <c r="F102" s="118"/>
      <c r="G102" s="118"/>
      <c r="H102" s="117"/>
      <c r="I102" s="118"/>
      <c r="J102" s="364"/>
      <c r="K102" s="366"/>
      <c r="L102" s="369"/>
      <c r="M102" s="386"/>
      <c r="N102" s="138">
        <v>210</v>
      </c>
      <c r="O102" s="139">
        <v>340</v>
      </c>
      <c r="P102" s="139">
        <v>125</v>
      </c>
      <c r="Q102" s="139">
        <f t="shared" si="70"/>
        <v>3325</v>
      </c>
      <c r="R102" s="139"/>
      <c r="S102" s="140" t="str">
        <f t="shared" si="99"/>
        <v>libre</v>
      </c>
      <c r="T102" s="141">
        <f t="shared" si="98"/>
        <v>3616.25</v>
      </c>
      <c r="U102" s="380"/>
      <c r="V102" s="381"/>
      <c r="W102" s="381"/>
      <c r="X102" s="382"/>
    </row>
    <row r="103" spans="1:24" ht="15.75" hidden="1" thickBot="1" x14ac:dyDescent="0.25">
      <c r="A103" s="388">
        <v>16</v>
      </c>
      <c r="B103" s="142">
        <v>45404</v>
      </c>
      <c r="C103" s="116"/>
      <c r="D103" s="117"/>
      <c r="E103" s="118"/>
      <c r="F103" s="118"/>
      <c r="G103" s="118"/>
      <c r="H103" s="117"/>
      <c r="I103" s="118"/>
      <c r="J103" s="362"/>
      <c r="K103" s="365" t="e">
        <f t="shared" ref="K103" si="109">AVERAGE(D103:D109)</f>
        <v>#DIV/0!</v>
      </c>
      <c r="L103" s="367">
        <f t="shared" ref="L103" si="110">MAX(D103:D109) - MIN(D103:D109)</f>
        <v>0</v>
      </c>
      <c r="M103" s="386"/>
      <c r="N103" s="119">
        <v>210</v>
      </c>
      <c r="O103" s="120">
        <v>340</v>
      </c>
      <c r="P103" s="120">
        <v>125</v>
      </c>
      <c r="Q103" s="120">
        <f t="shared" si="70"/>
        <v>3325</v>
      </c>
      <c r="R103" s="120"/>
      <c r="S103" s="121" t="str">
        <f t="shared" si="99"/>
        <v>libre</v>
      </c>
      <c r="T103" s="122">
        <f t="shared" si="98"/>
        <v>3616.25</v>
      </c>
      <c r="U103" s="123">
        <f t="shared" ref="U103" si="111">AVERAGE(IF(ISBLANK(E103),N103*0.5,E103), IF(ISBLANK(E104),N103*0.5,E104), IF(ISBLANK(E105),N103*0.5,E105), IF(ISBLANK(E106),N103*0.5,E106), IF(ISBLANK(E107),N103*0.5,E107), IF(ISBLANK(E108),N103*0.5,E108), IF(ISBLANK(E109),N103*0.5,E109))/N103</f>
        <v>0.5</v>
      </c>
      <c r="V103" s="124">
        <f t="shared" ref="V103:W103" si="112">AVERAGE(IF(ISBLANK(F103),O103*0.5,F103), IF(ISBLANK(F104),O104*0.5,F104), IF(ISBLANK(F105),O105*0.5,F105), IF(ISBLANK(F106),O106*0.5,F106), IF(ISBLANK(F107),O107*0.5,F107), IF(ISBLANK(F108),O108*0.5,F108), IF(ISBLANK(F109),O109*0.5,F109))/O103</f>
        <v>0.5</v>
      </c>
      <c r="W103" s="124">
        <f t="shared" si="112"/>
        <v>0.5</v>
      </c>
      <c r="X103" s="125">
        <f t="shared" ref="X103" si="113">AVERAGE(T103:T109)/(AVERAGE(Q103:Q109))</f>
        <v>1.0875939849624061</v>
      </c>
    </row>
    <row r="104" spans="1:24" ht="15.75" hidden="1" thickBot="1" x14ac:dyDescent="0.25">
      <c r="A104" s="383"/>
      <c r="B104" s="115">
        <v>45405</v>
      </c>
      <c r="C104" s="116"/>
      <c r="D104" s="117"/>
      <c r="E104" s="118"/>
      <c r="F104" s="118"/>
      <c r="G104" s="118"/>
      <c r="H104" s="117"/>
      <c r="I104" s="118"/>
      <c r="J104" s="363"/>
      <c r="K104" s="365"/>
      <c r="L104" s="368"/>
      <c r="M104" s="386"/>
      <c r="N104" s="126">
        <v>210</v>
      </c>
      <c r="O104" s="127">
        <v>340</v>
      </c>
      <c r="P104" s="127">
        <v>125</v>
      </c>
      <c r="Q104" s="127">
        <f t="shared" si="70"/>
        <v>3325</v>
      </c>
      <c r="R104" s="127"/>
      <c r="S104" s="128" t="str">
        <f t="shared" si="99"/>
        <v>libre</v>
      </c>
      <c r="T104" s="129">
        <f t="shared" si="98"/>
        <v>3616.25</v>
      </c>
      <c r="U104" s="130">
        <f t="shared" ref="U104:W104" si="114">AVERAGE(IF(ISBLANK(E103),N103*0.5,E103), IF(ISBLANK(E104),N104*0.5,E104), IF(ISBLANK(E105),N105*0.5,E105), IF(ISBLANK(E106),N106*0.5,E106), IF(ISBLANK(E107),N107*0.5,E107), IF(ISBLANK(E108),N108*0.5,E108), IF(ISBLANK(E109),N109*0.5,E109))</f>
        <v>105</v>
      </c>
      <c r="V104" s="131">
        <f t="shared" si="114"/>
        <v>170</v>
      </c>
      <c r="W104" s="131">
        <f t="shared" si="114"/>
        <v>62.5</v>
      </c>
      <c r="X104" s="132">
        <f t="shared" ref="X104" si="115">AVERAGE(T103:T109)</f>
        <v>3616.25</v>
      </c>
    </row>
    <row r="105" spans="1:24" ht="16.5" hidden="1" thickTop="1" thickBot="1" x14ac:dyDescent="0.25">
      <c r="A105" s="383"/>
      <c r="B105" s="115">
        <v>45406</v>
      </c>
      <c r="C105" s="116"/>
      <c r="D105" s="117"/>
      <c r="E105" s="118"/>
      <c r="F105" s="118"/>
      <c r="G105" s="118"/>
      <c r="H105" s="117"/>
      <c r="I105" s="118"/>
      <c r="J105" s="363"/>
      <c r="K105" s="365"/>
      <c r="L105" s="368"/>
      <c r="M105" s="386"/>
      <c r="N105" s="126">
        <v>210</v>
      </c>
      <c r="O105" s="127">
        <v>340</v>
      </c>
      <c r="P105" s="127">
        <v>125</v>
      </c>
      <c r="Q105" s="127">
        <f t="shared" si="70"/>
        <v>3325</v>
      </c>
      <c r="R105" s="127"/>
      <c r="S105" s="128" t="str">
        <f t="shared" si="99"/>
        <v>libre</v>
      </c>
      <c r="T105" s="129">
        <f t="shared" si="98"/>
        <v>3616.25</v>
      </c>
      <c r="U105" s="133" t="s">
        <v>395</v>
      </c>
      <c r="V105" s="134">
        <v>10007</v>
      </c>
      <c r="W105" s="370" t="s">
        <v>396</v>
      </c>
      <c r="X105" s="371"/>
    </row>
    <row r="106" spans="1:24" ht="15.75" hidden="1" thickBot="1" x14ac:dyDescent="0.25">
      <c r="A106" s="383"/>
      <c r="B106" s="115">
        <v>45407</v>
      </c>
      <c r="C106" s="116"/>
      <c r="D106" s="117"/>
      <c r="E106" s="118"/>
      <c r="F106" s="118"/>
      <c r="G106" s="118"/>
      <c r="H106" s="117"/>
      <c r="I106" s="118"/>
      <c r="J106" s="363"/>
      <c r="K106" s="365"/>
      <c r="L106" s="368"/>
      <c r="M106" s="386"/>
      <c r="N106" s="126">
        <v>210</v>
      </c>
      <c r="O106" s="127">
        <v>340</v>
      </c>
      <c r="P106" s="127">
        <v>125</v>
      </c>
      <c r="Q106" s="127">
        <f t="shared" si="70"/>
        <v>3325</v>
      </c>
      <c r="R106" s="127"/>
      <c r="S106" s="128" t="str">
        <f t="shared" si="99"/>
        <v>libre</v>
      </c>
      <c r="T106" s="129">
        <f t="shared" si="98"/>
        <v>3616.25</v>
      </c>
      <c r="U106" s="135" t="s">
        <v>397</v>
      </c>
      <c r="V106" s="136"/>
      <c r="W106" s="372">
        <f t="shared" ref="W106" si="116">(SUM(C103:C109)/7)/V105</f>
        <v>0</v>
      </c>
      <c r="X106" s="373"/>
    </row>
    <row r="107" spans="1:24" ht="15.75" hidden="1" thickBot="1" x14ac:dyDescent="0.25">
      <c r="A107" s="383"/>
      <c r="B107" s="115">
        <v>45408</v>
      </c>
      <c r="C107" s="116"/>
      <c r="D107" s="117"/>
      <c r="E107" s="118"/>
      <c r="F107" s="118"/>
      <c r="G107" s="118"/>
      <c r="H107" s="117"/>
      <c r="I107" s="118"/>
      <c r="J107" s="363"/>
      <c r="K107" s="365"/>
      <c r="L107" s="368"/>
      <c r="M107" s="386"/>
      <c r="N107" s="126">
        <v>210</v>
      </c>
      <c r="O107" s="127">
        <v>340</v>
      </c>
      <c r="P107" s="127">
        <v>125</v>
      </c>
      <c r="Q107" s="127">
        <f t="shared" si="70"/>
        <v>3325</v>
      </c>
      <c r="R107" s="127"/>
      <c r="S107" s="128" t="str">
        <f t="shared" si="99"/>
        <v>libre</v>
      </c>
      <c r="T107" s="129">
        <f t="shared" si="98"/>
        <v>3616.25</v>
      </c>
      <c r="U107" s="374" t="s">
        <v>398</v>
      </c>
      <c r="V107" s="375"/>
      <c r="W107" s="375"/>
      <c r="X107" s="376"/>
    </row>
    <row r="108" spans="1:24" ht="15.75" hidden="1" thickBot="1" x14ac:dyDescent="0.25">
      <c r="A108" s="383"/>
      <c r="B108" s="115">
        <v>45409</v>
      </c>
      <c r="C108" s="116"/>
      <c r="D108" s="117"/>
      <c r="E108" s="118"/>
      <c r="F108" s="118"/>
      <c r="G108" s="118"/>
      <c r="H108" s="117"/>
      <c r="I108" s="118"/>
      <c r="J108" s="363"/>
      <c r="K108" s="365"/>
      <c r="L108" s="368"/>
      <c r="M108" s="386"/>
      <c r="N108" s="126">
        <v>210</v>
      </c>
      <c r="O108" s="127">
        <v>340</v>
      </c>
      <c r="P108" s="127">
        <v>125</v>
      </c>
      <c r="Q108" s="127">
        <f t="shared" si="70"/>
        <v>3325</v>
      </c>
      <c r="R108" s="127"/>
      <c r="S108" s="128" t="str">
        <f t="shared" si="99"/>
        <v>libre</v>
      </c>
      <c r="T108" s="129">
        <f t="shared" si="98"/>
        <v>3616.25</v>
      </c>
      <c r="U108" s="377"/>
      <c r="V108" s="378"/>
      <c r="W108" s="378"/>
      <c r="X108" s="379"/>
    </row>
    <row r="109" spans="1:24" ht="15.75" hidden="1" thickBot="1" x14ac:dyDescent="0.25">
      <c r="A109" s="384"/>
      <c r="B109" s="137">
        <v>45410</v>
      </c>
      <c r="C109" s="116"/>
      <c r="D109" s="117"/>
      <c r="E109" s="118"/>
      <c r="F109" s="118"/>
      <c r="G109" s="118"/>
      <c r="H109" s="117"/>
      <c r="I109" s="118"/>
      <c r="J109" s="364"/>
      <c r="K109" s="366"/>
      <c r="L109" s="369"/>
      <c r="M109" s="386"/>
      <c r="N109" s="138">
        <v>210</v>
      </c>
      <c r="O109" s="139">
        <v>340</v>
      </c>
      <c r="P109" s="139">
        <v>125</v>
      </c>
      <c r="Q109" s="139">
        <f t="shared" si="70"/>
        <v>3325</v>
      </c>
      <c r="R109" s="139"/>
      <c r="S109" s="140" t="str">
        <f t="shared" si="99"/>
        <v>libre</v>
      </c>
      <c r="T109" s="141">
        <f t="shared" si="98"/>
        <v>3616.25</v>
      </c>
      <c r="U109" s="380"/>
      <c r="V109" s="381"/>
      <c r="W109" s="381"/>
      <c r="X109" s="382"/>
    </row>
    <row r="110" spans="1:24" ht="15.75" hidden="1" thickBot="1" x14ac:dyDescent="0.25">
      <c r="A110" s="388">
        <v>17</v>
      </c>
      <c r="B110" s="142">
        <v>45411</v>
      </c>
      <c r="C110" s="116"/>
      <c r="D110" s="117"/>
      <c r="E110" s="118"/>
      <c r="F110" s="118"/>
      <c r="G110" s="118"/>
      <c r="H110" s="117"/>
      <c r="I110" s="118"/>
      <c r="J110" s="362"/>
      <c r="K110" s="365" t="e">
        <f t="shared" ref="K110" si="117">AVERAGE(D110:D116)</f>
        <v>#DIV/0!</v>
      </c>
      <c r="L110" s="367">
        <f t="shared" ref="L110" si="118">MAX(D110:D116) - MIN(D110:D116)</f>
        <v>0</v>
      </c>
      <c r="M110" s="386"/>
      <c r="N110" s="119">
        <v>210</v>
      </c>
      <c r="O110" s="120">
        <v>340</v>
      </c>
      <c r="P110" s="120">
        <v>125</v>
      </c>
      <c r="Q110" s="120">
        <f t="shared" si="70"/>
        <v>3325</v>
      </c>
      <c r="R110" s="120"/>
      <c r="S110" s="121" t="str">
        <f t="shared" si="99"/>
        <v>libre</v>
      </c>
      <c r="T110" s="122">
        <f t="shared" si="98"/>
        <v>3616.25</v>
      </c>
      <c r="U110" s="123">
        <f t="shared" ref="U110" si="119">AVERAGE(IF(ISBLANK(E110),N110*0.5,E110), IF(ISBLANK(E111),N110*0.5,E111), IF(ISBLANK(E112),N110*0.5,E112), IF(ISBLANK(E113),N110*0.5,E113), IF(ISBLANK(E114),N110*0.5,E114), IF(ISBLANK(E115),N110*0.5,E115), IF(ISBLANK(E116),N110*0.5,E116))/N110</f>
        <v>0.5</v>
      </c>
      <c r="V110" s="124">
        <f t="shared" ref="V110:W110" si="120">AVERAGE(IF(ISBLANK(F110),O110*0.5,F110), IF(ISBLANK(F111),O111*0.5,F111), IF(ISBLANK(F112),O112*0.5,F112), IF(ISBLANK(F113),O113*0.5,F113), IF(ISBLANK(F114),O114*0.5,F114), IF(ISBLANK(F115),O115*0.5,F115), IF(ISBLANK(F116),O116*0.5,F116))/O110</f>
        <v>0.5</v>
      </c>
      <c r="W110" s="124">
        <f t="shared" si="120"/>
        <v>0.5</v>
      </c>
      <c r="X110" s="125">
        <f t="shared" ref="X110" si="121">AVERAGE(T110:T116)/(AVERAGE(Q110:Q116))</f>
        <v>1.0875939849624061</v>
      </c>
    </row>
    <row r="111" spans="1:24" ht="15.75" hidden="1" thickBot="1" x14ac:dyDescent="0.25">
      <c r="A111" s="383"/>
      <c r="B111" s="115">
        <v>45412</v>
      </c>
      <c r="C111" s="116"/>
      <c r="D111" s="117"/>
      <c r="E111" s="118"/>
      <c r="F111" s="118"/>
      <c r="G111" s="118"/>
      <c r="H111" s="117"/>
      <c r="I111" s="118"/>
      <c r="J111" s="363"/>
      <c r="K111" s="365"/>
      <c r="L111" s="368"/>
      <c r="M111" s="386"/>
      <c r="N111" s="126">
        <v>210</v>
      </c>
      <c r="O111" s="127">
        <v>340</v>
      </c>
      <c r="P111" s="127">
        <v>125</v>
      </c>
      <c r="Q111" s="127">
        <f t="shared" si="70"/>
        <v>3325</v>
      </c>
      <c r="R111" s="127"/>
      <c r="S111" s="128" t="str">
        <f t="shared" si="99"/>
        <v>libre</v>
      </c>
      <c r="T111" s="129">
        <f t="shared" si="98"/>
        <v>3616.25</v>
      </c>
      <c r="U111" s="130">
        <f t="shared" ref="U111:W111" si="122">AVERAGE(IF(ISBLANK(E110),N110*0.5,E110), IF(ISBLANK(E111),N111*0.5,E111), IF(ISBLANK(E112),N112*0.5,E112), IF(ISBLANK(E113),N113*0.5,E113), IF(ISBLANK(E114),N114*0.5,E114), IF(ISBLANK(E115),N115*0.5,E115), IF(ISBLANK(E116),N116*0.5,E116))</f>
        <v>105</v>
      </c>
      <c r="V111" s="131">
        <f t="shared" si="122"/>
        <v>170</v>
      </c>
      <c r="W111" s="131">
        <f t="shared" si="122"/>
        <v>62.5</v>
      </c>
      <c r="X111" s="132">
        <f t="shared" ref="X111" si="123">AVERAGE(T110:T116)</f>
        <v>3616.25</v>
      </c>
    </row>
    <row r="112" spans="1:24" ht="16.5" hidden="1" thickTop="1" thickBot="1" x14ac:dyDescent="0.25">
      <c r="A112" s="383"/>
      <c r="B112" s="115">
        <v>45413</v>
      </c>
      <c r="C112" s="116"/>
      <c r="D112" s="117"/>
      <c r="E112" s="118"/>
      <c r="F112" s="118"/>
      <c r="G112" s="118"/>
      <c r="H112" s="117"/>
      <c r="I112" s="118"/>
      <c r="J112" s="363"/>
      <c r="K112" s="365"/>
      <c r="L112" s="368"/>
      <c r="M112" s="386"/>
      <c r="N112" s="126">
        <v>210</v>
      </c>
      <c r="O112" s="127">
        <v>340</v>
      </c>
      <c r="P112" s="127">
        <v>125</v>
      </c>
      <c r="Q112" s="127">
        <f t="shared" si="70"/>
        <v>3325</v>
      </c>
      <c r="R112" s="127"/>
      <c r="S112" s="128" t="str">
        <f t="shared" si="99"/>
        <v>libre</v>
      </c>
      <c r="T112" s="129">
        <f t="shared" si="98"/>
        <v>3616.25</v>
      </c>
      <c r="U112" s="133" t="s">
        <v>395</v>
      </c>
      <c r="V112" s="134">
        <v>10008</v>
      </c>
      <c r="W112" s="370" t="s">
        <v>396</v>
      </c>
      <c r="X112" s="371"/>
    </row>
    <row r="113" spans="1:24" ht="15.75" hidden="1" thickBot="1" x14ac:dyDescent="0.25">
      <c r="A113" s="383"/>
      <c r="B113" s="115">
        <v>45414</v>
      </c>
      <c r="C113" s="116"/>
      <c r="D113" s="117"/>
      <c r="E113" s="118"/>
      <c r="F113" s="118"/>
      <c r="G113" s="118"/>
      <c r="H113" s="117"/>
      <c r="I113" s="118"/>
      <c r="J113" s="363"/>
      <c r="K113" s="365"/>
      <c r="L113" s="368"/>
      <c r="M113" s="386"/>
      <c r="N113" s="126">
        <v>210</v>
      </c>
      <c r="O113" s="127">
        <v>340</v>
      </c>
      <c r="P113" s="127">
        <v>125</v>
      </c>
      <c r="Q113" s="127">
        <f t="shared" si="70"/>
        <v>3325</v>
      </c>
      <c r="R113" s="127"/>
      <c r="S113" s="128" t="str">
        <f t="shared" si="99"/>
        <v>libre</v>
      </c>
      <c r="T113" s="129">
        <f t="shared" si="98"/>
        <v>3616.25</v>
      </c>
      <c r="U113" s="135" t="s">
        <v>397</v>
      </c>
      <c r="V113" s="136"/>
      <c r="W113" s="372">
        <f t="shared" ref="W113" si="124">(SUM(C110:C116)/7)/V112</f>
        <v>0</v>
      </c>
      <c r="X113" s="373"/>
    </row>
    <row r="114" spans="1:24" ht="15.75" hidden="1" thickBot="1" x14ac:dyDescent="0.25">
      <c r="A114" s="383"/>
      <c r="B114" s="115">
        <v>45415</v>
      </c>
      <c r="C114" s="116"/>
      <c r="D114" s="117"/>
      <c r="E114" s="118"/>
      <c r="F114" s="118"/>
      <c r="G114" s="118"/>
      <c r="H114" s="117"/>
      <c r="I114" s="118"/>
      <c r="J114" s="363"/>
      <c r="K114" s="365"/>
      <c r="L114" s="368"/>
      <c r="M114" s="386"/>
      <c r="N114" s="126">
        <v>210</v>
      </c>
      <c r="O114" s="127">
        <v>340</v>
      </c>
      <c r="P114" s="127">
        <v>125</v>
      </c>
      <c r="Q114" s="127">
        <f t="shared" si="70"/>
        <v>3325</v>
      </c>
      <c r="R114" s="127"/>
      <c r="S114" s="128" t="str">
        <f t="shared" si="99"/>
        <v>libre</v>
      </c>
      <c r="T114" s="129">
        <f t="shared" si="98"/>
        <v>3616.25</v>
      </c>
      <c r="U114" s="374" t="s">
        <v>398</v>
      </c>
      <c r="V114" s="375"/>
      <c r="W114" s="375"/>
      <c r="X114" s="376"/>
    </row>
    <row r="115" spans="1:24" ht="15.75" hidden="1" thickBot="1" x14ac:dyDescent="0.25">
      <c r="A115" s="383"/>
      <c r="B115" s="115">
        <v>45416</v>
      </c>
      <c r="C115" s="116"/>
      <c r="D115" s="117"/>
      <c r="E115" s="118"/>
      <c r="F115" s="118"/>
      <c r="G115" s="118"/>
      <c r="H115" s="117"/>
      <c r="I115" s="118"/>
      <c r="J115" s="363"/>
      <c r="K115" s="365"/>
      <c r="L115" s="368"/>
      <c r="M115" s="386"/>
      <c r="N115" s="126">
        <v>210</v>
      </c>
      <c r="O115" s="127">
        <v>340</v>
      </c>
      <c r="P115" s="127">
        <v>125</v>
      </c>
      <c r="Q115" s="127">
        <f t="shared" si="70"/>
        <v>3325</v>
      </c>
      <c r="R115" s="127"/>
      <c r="S115" s="128" t="str">
        <f t="shared" si="99"/>
        <v>libre</v>
      </c>
      <c r="T115" s="129">
        <f t="shared" si="98"/>
        <v>3616.25</v>
      </c>
      <c r="U115" s="377"/>
      <c r="V115" s="378"/>
      <c r="W115" s="378"/>
      <c r="X115" s="379"/>
    </row>
    <row r="116" spans="1:24" ht="15.75" hidden="1" thickBot="1" x14ac:dyDescent="0.25">
      <c r="A116" s="384"/>
      <c r="B116" s="137">
        <v>45417</v>
      </c>
      <c r="C116" s="116"/>
      <c r="D116" s="117"/>
      <c r="E116" s="118"/>
      <c r="F116" s="118"/>
      <c r="G116" s="118"/>
      <c r="H116" s="117"/>
      <c r="I116" s="118"/>
      <c r="J116" s="364"/>
      <c r="K116" s="366"/>
      <c r="L116" s="369"/>
      <c r="M116" s="387"/>
      <c r="N116" s="138">
        <v>210</v>
      </c>
      <c r="O116" s="139">
        <v>340</v>
      </c>
      <c r="P116" s="139">
        <v>125</v>
      </c>
      <c r="Q116" s="139">
        <f t="shared" si="70"/>
        <v>3325</v>
      </c>
      <c r="R116" s="139"/>
      <c r="S116" s="140" t="str">
        <f t="shared" si="99"/>
        <v>libre</v>
      </c>
      <c r="T116" s="141">
        <f t="shared" si="98"/>
        <v>3616.25</v>
      </c>
      <c r="U116" s="380"/>
      <c r="V116" s="381"/>
      <c r="W116" s="381"/>
      <c r="X116" s="382"/>
    </row>
    <row r="117" spans="1:24" ht="16.5" hidden="1" thickTop="1" thickBot="1" x14ac:dyDescent="0.25">
      <c r="A117" s="383">
        <v>18</v>
      </c>
      <c r="B117" s="115">
        <v>45418</v>
      </c>
      <c r="C117" s="116"/>
      <c r="D117" s="117"/>
      <c r="E117" s="118"/>
      <c r="F117" s="118"/>
      <c r="G117" s="118"/>
      <c r="H117" s="117"/>
      <c r="I117" s="118"/>
      <c r="J117" s="362"/>
      <c r="K117" s="365" t="e">
        <f t="shared" ref="K117" si="125">AVERAGE(D117:D123)</f>
        <v>#DIV/0!</v>
      </c>
      <c r="L117" s="367">
        <f t="shared" ref="L117" si="126">MAX(D117:D123) - MIN(D117:D123)</f>
        <v>0</v>
      </c>
      <c r="M117" s="385">
        <f t="shared" ref="M117" si="127">MAX(D117:D144) - MIN(D117:D144)</f>
        <v>0</v>
      </c>
      <c r="N117" s="119">
        <v>210</v>
      </c>
      <c r="O117" s="120">
        <v>340</v>
      </c>
      <c r="P117" s="120">
        <v>125</v>
      </c>
      <c r="Q117" s="120">
        <f t="shared" si="70"/>
        <v>3325</v>
      </c>
      <c r="R117" s="120"/>
      <c r="S117" s="121" t="str">
        <f t="shared" si="99"/>
        <v>libre</v>
      </c>
      <c r="T117" s="122">
        <f t="shared" si="98"/>
        <v>3616.25</v>
      </c>
      <c r="U117" s="123">
        <f t="shared" ref="U117" si="128">AVERAGE(IF(ISBLANK(E117),N117*0.5,E117), IF(ISBLANK(E118),N117*0.5,E118), IF(ISBLANK(E119),N117*0.5,E119), IF(ISBLANK(E120),N117*0.5,E120), IF(ISBLANK(E121),N117*0.5,E121), IF(ISBLANK(E122),N117*0.5,E122), IF(ISBLANK(E123),N117*0.5,E123))/N117</f>
        <v>0.5</v>
      </c>
      <c r="V117" s="124">
        <f t="shared" ref="V117:W117" si="129">AVERAGE(IF(ISBLANK(F117),O117*0.5,F117), IF(ISBLANK(F118),O118*0.5,F118), IF(ISBLANK(F119),O119*0.5,F119), IF(ISBLANK(F120),O120*0.5,F120), IF(ISBLANK(F121),O121*0.5,F121), IF(ISBLANK(F122),O122*0.5,F122), IF(ISBLANK(F123),O123*0.5,F123))/O117</f>
        <v>0.5</v>
      </c>
      <c r="W117" s="124">
        <f t="shared" si="129"/>
        <v>0.5</v>
      </c>
      <c r="X117" s="125">
        <f t="shared" ref="X117" si="130">AVERAGE(T117:T123)/(AVERAGE(Q117:Q123))</f>
        <v>1.0875939849624061</v>
      </c>
    </row>
    <row r="118" spans="1:24" ht="15.75" hidden="1" thickBot="1" x14ac:dyDescent="0.25">
      <c r="A118" s="383"/>
      <c r="B118" s="115">
        <v>45419</v>
      </c>
      <c r="C118" s="116"/>
      <c r="D118" s="117"/>
      <c r="E118" s="118"/>
      <c r="F118" s="118"/>
      <c r="G118" s="118"/>
      <c r="H118" s="117"/>
      <c r="I118" s="118"/>
      <c r="J118" s="363"/>
      <c r="K118" s="365"/>
      <c r="L118" s="368"/>
      <c r="M118" s="386"/>
      <c r="N118" s="126">
        <v>210</v>
      </c>
      <c r="O118" s="127">
        <v>340</v>
      </c>
      <c r="P118" s="127">
        <v>125</v>
      </c>
      <c r="Q118" s="127">
        <f t="shared" si="70"/>
        <v>3325</v>
      </c>
      <c r="R118" s="127"/>
      <c r="S118" s="128" t="str">
        <f t="shared" si="99"/>
        <v>libre</v>
      </c>
      <c r="T118" s="129">
        <f t="shared" si="98"/>
        <v>3616.25</v>
      </c>
      <c r="U118" s="130">
        <f t="shared" ref="U118:W118" si="131">AVERAGE(IF(ISBLANK(E117),N117*0.5,E117), IF(ISBLANK(E118),N118*0.5,E118), IF(ISBLANK(E119),N119*0.5,E119), IF(ISBLANK(E120),N120*0.5,E120), IF(ISBLANK(E121),N121*0.5,E121), IF(ISBLANK(E122),N122*0.5,E122), IF(ISBLANK(E123),N123*0.5,E123))</f>
        <v>105</v>
      </c>
      <c r="V118" s="131">
        <f t="shared" si="131"/>
        <v>170</v>
      </c>
      <c r="W118" s="131">
        <f t="shared" si="131"/>
        <v>62.5</v>
      </c>
      <c r="X118" s="132">
        <f t="shared" ref="X118" si="132">AVERAGE(T117:T123)</f>
        <v>3616.25</v>
      </c>
    </row>
    <row r="119" spans="1:24" ht="16.5" hidden="1" thickTop="1" thickBot="1" x14ac:dyDescent="0.25">
      <c r="A119" s="383"/>
      <c r="B119" s="115">
        <v>45420</v>
      </c>
      <c r="C119" s="116"/>
      <c r="D119" s="117"/>
      <c r="E119" s="118"/>
      <c r="F119" s="118"/>
      <c r="G119" s="118"/>
      <c r="H119" s="117"/>
      <c r="I119" s="118"/>
      <c r="J119" s="363"/>
      <c r="K119" s="365"/>
      <c r="L119" s="368"/>
      <c r="M119" s="386"/>
      <c r="N119" s="126">
        <v>210</v>
      </c>
      <c r="O119" s="127">
        <v>340</v>
      </c>
      <c r="P119" s="127">
        <v>125</v>
      </c>
      <c r="Q119" s="127">
        <f t="shared" si="70"/>
        <v>3325</v>
      </c>
      <c r="R119" s="127"/>
      <c r="S119" s="128" t="str">
        <f t="shared" si="99"/>
        <v>libre</v>
      </c>
      <c r="T119" s="129">
        <f t="shared" si="98"/>
        <v>3616.25</v>
      </c>
      <c r="U119" s="133" t="s">
        <v>395</v>
      </c>
      <c r="V119" s="134">
        <v>10008</v>
      </c>
      <c r="W119" s="370" t="s">
        <v>396</v>
      </c>
      <c r="X119" s="371"/>
    </row>
    <row r="120" spans="1:24" ht="15.75" hidden="1" thickBot="1" x14ac:dyDescent="0.25">
      <c r="A120" s="383"/>
      <c r="B120" s="115">
        <v>45421</v>
      </c>
      <c r="C120" s="116"/>
      <c r="D120" s="117"/>
      <c r="E120" s="118"/>
      <c r="F120" s="118"/>
      <c r="G120" s="118"/>
      <c r="H120" s="117"/>
      <c r="I120" s="118"/>
      <c r="J120" s="363"/>
      <c r="K120" s="365"/>
      <c r="L120" s="368"/>
      <c r="M120" s="386"/>
      <c r="N120" s="126">
        <v>210</v>
      </c>
      <c r="O120" s="127">
        <v>340</v>
      </c>
      <c r="P120" s="127">
        <v>125</v>
      </c>
      <c r="Q120" s="127">
        <f t="shared" si="70"/>
        <v>3325</v>
      </c>
      <c r="R120" s="127"/>
      <c r="S120" s="128" t="str">
        <f t="shared" si="99"/>
        <v>libre</v>
      </c>
      <c r="T120" s="129">
        <f t="shared" si="98"/>
        <v>3616.25</v>
      </c>
      <c r="U120" s="135" t="s">
        <v>397</v>
      </c>
      <c r="V120" s="136"/>
      <c r="W120" s="372">
        <f t="shared" ref="W120" si="133">(SUM(C117:C123)/7)/V119</f>
        <v>0</v>
      </c>
      <c r="X120" s="373"/>
    </row>
    <row r="121" spans="1:24" ht="15.75" hidden="1" thickBot="1" x14ac:dyDescent="0.25">
      <c r="A121" s="383"/>
      <c r="B121" s="115">
        <v>45422</v>
      </c>
      <c r="C121" s="116"/>
      <c r="D121" s="117"/>
      <c r="E121" s="118"/>
      <c r="F121" s="118"/>
      <c r="G121" s="118"/>
      <c r="H121" s="117"/>
      <c r="I121" s="118"/>
      <c r="J121" s="363"/>
      <c r="K121" s="365"/>
      <c r="L121" s="368"/>
      <c r="M121" s="386"/>
      <c r="N121" s="126">
        <v>210</v>
      </c>
      <c r="O121" s="127">
        <v>340</v>
      </c>
      <c r="P121" s="127">
        <v>125</v>
      </c>
      <c r="Q121" s="127">
        <f t="shared" si="70"/>
        <v>3325</v>
      </c>
      <c r="R121" s="127"/>
      <c r="S121" s="128" t="str">
        <f t="shared" si="99"/>
        <v>libre</v>
      </c>
      <c r="T121" s="129">
        <f t="shared" si="98"/>
        <v>3616.25</v>
      </c>
      <c r="U121" s="374" t="s">
        <v>398</v>
      </c>
      <c r="V121" s="375"/>
      <c r="W121" s="375"/>
      <c r="X121" s="376"/>
    </row>
    <row r="122" spans="1:24" ht="15.75" hidden="1" thickBot="1" x14ac:dyDescent="0.25">
      <c r="A122" s="383"/>
      <c r="B122" s="115">
        <v>45423</v>
      </c>
      <c r="C122" s="116"/>
      <c r="D122" s="117"/>
      <c r="E122" s="118"/>
      <c r="F122" s="118"/>
      <c r="G122" s="118"/>
      <c r="H122" s="117"/>
      <c r="I122" s="118"/>
      <c r="J122" s="363"/>
      <c r="K122" s="365"/>
      <c r="L122" s="368"/>
      <c r="M122" s="386"/>
      <c r="N122" s="126">
        <v>210</v>
      </c>
      <c r="O122" s="127">
        <v>340</v>
      </c>
      <c r="P122" s="127">
        <v>125</v>
      </c>
      <c r="Q122" s="127">
        <f t="shared" si="70"/>
        <v>3325</v>
      </c>
      <c r="R122" s="127"/>
      <c r="S122" s="128" t="str">
        <f t="shared" si="99"/>
        <v>libre</v>
      </c>
      <c r="T122" s="129">
        <f t="shared" si="98"/>
        <v>3616.25</v>
      </c>
      <c r="U122" s="377"/>
      <c r="V122" s="378"/>
      <c r="W122" s="378"/>
      <c r="X122" s="379"/>
    </row>
    <row r="123" spans="1:24" ht="15.75" hidden="1" thickBot="1" x14ac:dyDescent="0.25">
      <c r="A123" s="384"/>
      <c r="B123" s="137">
        <v>45424</v>
      </c>
      <c r="C123" s="116"/>
      <c r="D123" s="117"/>
      <c r="E123" s="118"/>
      <c r="F123" s="118"/>
      <c r="G123" s="118"/>
      <c r="H123" s="117"/>
      <c r="I123" s="118"/>
      <c r="J123" s="364"/>
      <c r="K123" s="366"/>
      <c r="L123" s="369"/>
      <c r="M123" s="386"/>
      <c r="N123" s="138">
        <v>210</v>
      </c>
      <c r="O123" s="139">
        <v>340</v>
      </c>
      <c r="P123" s="139">
        <v>125</v>
      </c>
      <c r="Q123" s="139">
        <f t="shared" si="70"/>
        <v>3325</v>
      </c>
      <c r="R123" s="139"/>
      <c r="S123" s="140" t="str">
        <f t="shared" si="99"/>
        <v>libre</v>
      </c>
      <c r="T123" s="141">
        <f t="shared" si="98"/>
        <v>3616.25</v>
      </c>
      <c r="U123" s="380"/>
      <c r="V123" s="381"/>
      <c r="W123" s="381"/>
      <c r="X123" s="382"/>
    </row>
    <row r="124" spans="1:24" ht="15.75" hidden="1" thickBot="1" x14ac:dyDescent="0.25">
      <c r="A124" s="388">
        <v>19</v>
      </c>
      <c r="B124" s="142">
        <v>45425</v>
      </c>
      <c r="C124" s="116"/>
      <c r="D124" s="117"/>
      <c r="E124" s="118"/>
      <c r="F124" s="118"/>
      <c r="G124" s="118"/>
      <c r="H124" s="117"/>
      <c r="I124" s="118"/>
      <c r="J124" s="362"/>
      <c r="K124" s="365" t="e">
        <f t="shared" ref="K124" si="134">AVERAGE(D124:D130)</f>
        <v>#DIV/0!</v>
      </c>
      <c r="L124" s="367">
        <f t="shared" ref="L124" si="135">MAX(D124:D130) - MIN(D124:D130)</f>
        <v>0</v>
      </c>
      <c r="M124" s="386"/>
      <c r="N124" s="119">
        <v>210</v>
      </c>
      <c r="O124" s="120">
        <v>340</v>
      </c>
      <c r="P124" s="120">
        <v>125</v>
      </c>
      <c r="Q124" s="120">
        <f t="shared" si="70"/>
        <v>3325</v>
      </c>
      <c r="R124" s="120"/>
      <c r="S124" s="121" t="str">
        <f t="shared" si="99"/>
        <v>libre</v>
      </c>
      <c r="T124" s="122">
        <f t="shared" si="98"/>
        <v>3616.25</v>
      </c>
      <c r="U124" s="123">
        <f t="shared" ref="U124" si="136">AVERAGE(IF(ISBLANK(E124),N124*0.5,E124), IF(ISBLANK(E125),N124*0.5,E125), IF(ISBLANK(E126),N124*0.5,E126), IF(ISBLANK(E127),N124*0.5,E127), IF(ISBLANK(E128),N124*0.5,E128), IF(ISBLANK(E129),N124*0.5,E129), IF(ISBLANK(E130),N124*0.5,E130))/N124</f>
        <v>0.5</v>
      </c>
      <c r="V124" s="124">
        <f t="shared" ref="V124:W124" si="137">AVERAGE(IF(ISBLANK(F124),O124*0.5,F124), IF(ISBLANK(F125),O125*0.5,F125), IF(ISBLANK(F126),O126*0.5,F126), IF(ISBLANK(F127),O127*0.5,F127), IF(ISBLANK(F128),O128*0.5,F128), IF(ISBLANK(F129),O129*0.5,F129), IF(ISBLANK(F130),O130*0.5,F130))/O124</f>
        <v>0.5</v>
      </c>
      <c r="W124" s="124">
        <f t="shared" si="137"/>
        <v>0.5</v>
      </c>
      <c r="X124" s="125">
        <f t="shared" ref="X124" si="138">AVERAGE(T124:T130)/(AVERAGE(Q124:Q130))</f>
        <v>1.0875939849624061</v>
      </c>
    </row>
    <row r="125" spans="1:24" ht="15.75" hidden="1" thickBot="1" x14ac:dyDescent="0.25">
      <c r="A125" s="383"/>
      <c r="B125" s="115">
        <v>45426</v>
      </c>
      <c r="C125" s="116"/>
      <c r="D125" s="117"/>
      <c r="E125" s="118"/>
      <c r="F125" s="118"/>
      <c r="G125" s="118"/>
      <c r="H125" s="117"/>
      <c r="I125" s="118"/>
      <c r="J125" s="363"/>
      <c r="K125" s="365"/>
      <c r="L125" s="368"/>
      <c r="M125" s="386"/>
      <c r="N125" s="126">
        <v>210</v>
      </c>
      <c r="O125" s="127">
        <v>340</v>
      </c>
      <c r="P125" s="127">
        <v>125</v>
      </c>
      <c r="Q125" s="127">
        <f t="shared" si="70"/>
        <v>3325</v>
      </c>
      <c r="R125" s="127"/>
      <c r="S125" s="128" t="str">
        <f t="shared" si="99"/>
        <v>libre</v>
      </c>
      <c r="T125" s="129">
        <f t="shared" si="98"/>
        <v>3616.25</v>
      </c>
      <c r="U125" s="130">
        <f t="shared" ref="U125:W125" si="139">AVERAGE(IF(ISBLANK(E124),N124*0.5,E124), IF(ISBLANK(E125),N125*0.5,E125), IF(ISBLANK(E126),N126*0.5,E126), IF(ISBLANK(E127),N127*0.5,E127), IF(ISBLANK(E128),N128*0.5,E128), IF(ISBLANK(E129),N129*0.5,E129), IF(ISBLANK(E130),N130*0.5,E130))</f>
        <v>105</v>
      </c>
      <c r="V125" s="131">
        <f t="shared" si="139"/>
        <v>170</v>
      </c>
      <c r="W125" s="131">
        <f t="shared" si="139"/>
        <v>62.5</v>
      </c>
      <c r="X125" s="132">
        <f t="shared" ref="X125" si="140">AVERAGE(T124:T130)</f>
        <v>3616.25</v>
      </c>
    </row>
    <row r="126" spans="1:24" ht="16.5" hidden="1" thickTop="1" thickBot="1" x14ac:dyDescent="0.25">
      <c r="A126" s="383"/>
      <c r="B126" s="115">
        <v>45427</v>
      </c>
      <c r="C126" s="116"/>
      <c r="D126" s="117"/>
      <c r="E126" s="118"/>
      <c r="F126" s="118"/>
      <c r="G126" s="118"/>
      <c r="H126" s="117"/>
      <c r="I126" s="118"/>
      <c r="J126" s="363"/>
      <c r="K126" s="365"/>
      <c r="L126" s="368"/>
      <c r="M126" s="386"/>
      <c r="N126" s="126">
        <v>210</v>
      </c>
      <c r="O126" s="127">
        <v>340</v>
      </c>
      <c r="P126" s="127">
        <v>125</v>
      </c>
      <c r="Q126" s="127">
        <f t="shared" si="70"/>
        <v>3325</v>
      </c>
      <c r="R126" s="127"/>
      <c r="S126" s="128" t="str">
        <f t="shared" si="99"/>
        <v>libre</v>
      </c>
      <c r="T126" s="129">
        <f t="shared" si="98"/>
        <v>3616.25</v>
      </c>
      <c r="U126" s="133" t="s">
        <v>395</v>
      </c>
      <c r="V126" s="134">
        <v>10009</v>
      </c>
      <c r="W126" s="370" t="s">
        <v>396</v>
      </c>
      <c r="X126" s="371"/>
    </row>
    <row r="127" spans="1:24" ht="15.75" hidden="1" thickBot="1" x14ac:dyDescent="0.25">
      <c r="A127" s="383"/>
      <c r="B127" s="115">
        <v>45428</v>
      </c>
      <c r="C127" s="116"/>
      <c r="D127" s="117"/>
      <c r="E127" s="118"/>
      <c r="F127" s="118"/>
      <c r="G127" s="118"/>
      <c r="H127" s="117"/>
      <c r="I127" s="118"/>
      <c r="J127" s="363"/>
      <c r="K127" s="365"/>
      <c r="L127" s="368"/>
      <c r="M127" s="386"/>
      <c r="N127" s="126">
        <v>210</v>
      </c>
      <c r="O127" s="127">
        <v>340</v>
      </c>
      <c r="P127" s="127">
        <v>125</v>
      </c>
      <c r="Q127" s="127">
        <f t="shared" si="70"/>
        <v>3325</v>
      </c>
      <c r="R127" s="127"/>
      <c r="S127" s="128" t="str">
        <f t="shared" si="99"/>
        <v>libre</v>
      </c>
      <c r="T127" s="129">
        <f t="shared" si="98"/>
        <v>3616.25</v>
      </c>
      <c r="U127" s="135" t="s">
        <v>397</v>
      </c>
      <c r="V127" s="136"/>
      <c r="W127" s="372">
        <f t="shared" ref="W127" si="141">(SUM(C124:C130)/7)/V126</f>
        <v>0</v>
      </c>
      <c r="X127" s="373"/>
    </row>
    <row r="128" spans="1:24" ht="15.75" hidden="1" thickBot="1" x14ac:dyDescent="0.25">
      <c r="A128" s="383"/>
      <c r="B128" s="115">
        <v>45429</v>
      </c>
      <c r="C128" s="116"/>
      <c r="D128" s="117"/>
      <c r="E128" s="118"/>
      <c r="F128" s="118"/>
      <c r="G128" s="118"/>
      <c r="H128" s="117"/>
      <c r="I128" s="118"/>
      <c r="J128" s="363"/>
      <c r="K128" s="365"/>
      <c r="L128" s="368"/>
      <c r="M128" s="386"/>
      <c r="N128" s="126">
        <v>210</v>
      </c>
      <c r="O128" s="127">
        <v>340</v>
      </c>
      <c r="P128" s="127">
        <v>125</v>
      </c>
      <c r="Q128" s="127">
        <f t="shared" si="70"/>
        <v>3325</v>
      </c>
      <c r="R128" s="127"/>
      <c r="S128" s="128" t="str">
        <f t="shared" si="99"/>
        <v>libre</v>
      </c>
      <c r="T128" s="129">
        <f t="shared" si="98"/>
        <v>3616.25</v>
      </c>
      <c r="U128" s="374" t="s">
        <v>398</v>
      </c>
      <c r="V128" s="375"/>
      <c r="W128" s="375"/>
      <c r="X128" s="376"/>
    </row>
    <row r="129" spans="1:24" ht="15.75" hidden="1" thickBot="1" x14ac:dyDescent="0.25">
      <c r="A129" s="383"/>
      <c r="B129" s="115">
        <v>45430</v>
      </c>
      <c r="C129" s="116"/>
      <c r="D129" s="117"/>
      <c r="E129" s="118"/>
      <c r="F129" s="118"/>
      <c r="G129" s="118"/>
      <c r="H129" s="117"/>
      <c r="I129" s="118"/>
      <c r="J129" s="363"/>
      <c r="K129" s="365"/>
      <c r="L129" s="368"/>
      <c r="M129" s="386"/>
      <c r="N129" s="126">
        <v>210</v>
      </c>
      <c r="O129" s="127">
        <v>340</v>
      </c>
      <c r="P129" s="127">
        <v>125</v>
      </c>
      <c r="Q129" s="127">
        <f t="shared" si="70"/>
        <v>3325</v>
      </c>
      <c r="R129" s="127"/>
      <c r="S129" s="128" t="str">
        <f t="shared" si="99"/>
        <v>libre</v>
      </c>
      <c r="T129" s="129">
        <f t="shared" si="98"/>
        <v>3616.25</v>
      </c>
      <c r="U129" s="377"/>
      <c r="V129" s="378"/>
      <c r="W129" s="378"/>
      <c r="X129" s="379"/>
    </row>
    <row r="130" spans="1:24" ht="15.75" hidden="1" thickBot="1" x14ac:dyDescent="0.25">
      <c r="A130" s="384"/>
      <c r="B130" s="137">
        <v>45431</v>
      </c>
      <c r="C130" s="116"/>
      <c r="D130" s="117"/>
      <c r="E130" s="118"/>
      <c r="F130" s="118"/>
      <c r="G130" s="118"/>
      <c r="H130" s="117"/>
      <c r="I130" s="118"/>
      <c r="J130" s="364"/>
      <c r="K130" s="366"/>
      <c r="L130" s="369"/>
      <c r="M130" s="386"/>
      <c r="N130" s="138">
        <v>210</v>
      </c>
      <c r="O130" s="139">
        <v>340</v>
      </c>
      <c r="P130" s="139">
        <v>125</v>
      </c>
      <c r="Q130" s="139">
        <f t="shared" si="70"/>
        <v>3325</v>
      </c>
      <c r="R130" s="139"/>
      <c r="S130" s="140" t="str">
        <f t="shared" si="99"/>
        <v>libre</v>
      </c>
      <c r="T130" s="141">
        <f t="shared" si="98"/>
        <v>3616.25</v>
      </c>
      <c r="U130" s="380"/>
      <c r="V130" s="381"/>
      <c r="W130" s="381"/>
      <c r="X130" s="382"/>
    </row>
    <row r="131" spans="1:24" ht="15.75" hidden="1" thickBot="1" x14ac:dyDescent="0.25">
      <c r="A131" s="388">
        <v>20</v>
      </c>
      <c r="B131" s="142">
        <v>45432</v>
      </c>
      <c r="C131" s="116"/>
      <c r="D131" s="117"/>
      <c r="E131" s="118"/>
      <c r="F131" s="118"/>
      <c r="G131" s="118"/>
      <c r="H131" s="117"/>
      <c r="I131" s="118"/>
      <c r="J131" s="362"/>
      <c r="K131" s="365" t="e">
        <f t="shared" ref="K131" si="142">AVERAGE(D131:D137)</f>
        <v>#DIV/0!</v>
      </c>
      <c r="L131" s="367">
        <f t="shared" ref="L131" si="143">MAX(D131:D137) - MIN(D131:D137)</f>
        <v>0</v>
      </c>
      <c r="M131" s="386"/>
      <c r="N131" s="119">
        <v>210</v>
      </c>
      <c r="O131" s="120">
        <v>340</v>
      </c>
      <c r="P131" s="120">
        <v>125</v>
      </c>
      <c r="Q131" s="120">
        <f t="shared" si="70"/>
        <v>3325</v>
      </c>
      <c r="R131" s="120"/>
      <c r="S131" s="121" t="str">
        <f t="shared" si="99"/>
        <v>libre</v>
      </c>
      <c r="T131" s="122">
        <f t="shared" si="98"/>
        <v>3616.25</v>
      </c>
      <c r="U131" s="123">
        <f t="shared" ref="U131" si="144">AVERAGE(IF(ISBLANK(E131),N131*0.5,E131), IF(ISBLANK(E132),N131*0.5,E132), IF(ISBLANK(E133),N131*0.5,E133), IF(ISBLANK(E134),N131*0.5,E134), IF(ISBLANK(E135),N131*0.5,E135), IF(ISBLANK(E136),N131*0.5,E136), IF(ISBLANK(E137),N131*0.5,E137))/N131</f>
        <v>0.5</v>
      </c>
      <c r="V131" s="124">
        <f t="shared" ref="V131:W131" si="145">AVERAGE(IF(ISBLANK(F131),O131*0.5,F131), IF(ISBLANK(F132),O132*0.5,F132), IF(ISBLANK(F133),O133*0.5,F133), IF(ISBLANK(F134),O134*0.5,F134), IF(ISBLANK(F135),O135*0.5,F135), IF(ISBLANK(F136),O136*0.5,F136), IF(ISBLANK(F137),O137*0.5,F137))/O131</f>
        <v>0.5</v>
      </c>
      <c r="W131" s="124">
        <f t="shared" si="145"/>
        <v>0.5</v>
      </c>
      <c r="X131" s="125">
        <f t="shared" ref="X131" si="146">AVERAGE(T131:T137)/(AVERAGE(Q131:Q137))</f>
        <v>1.0875939849624061</v>
      </c>
    </row>
    <row r="132" spans="1:24" ht="15.75" hidden="1" thickBot="1" x14ac:dyDescent="0.25">
      <c r="A132" s="383"/>
      <c r="B132" s="115">
        <v>45433</v>
      </c>
      <c r="C132" s="116"/>
      <c r="D132" s="117"/>
      <c r="E132" s="118"/>
      <c r="F132" s="118"/>
      <c r="G132" s="118"/>
      <c r="H132" s="117"/>
      <c r="I132" s="118"/>
      <c r="J132" s="363"/>
      <c r="K132" s="365"/>
      <c r="L132" s="368"/>
      <c r="M132" s="386"/>
      <c r="N132" s="126">
        <v>210</v>
      </c>
      <c r="O132" s="127">
        <v>340</v>
      </c>
      <c r="P132" s="127">
        <v>125</v>
      </c>
      <c r="Q132" s="127">
        <f t="shared" si="70"/>
        <v>3325</v>
      </c>
      <c r="R132" s="127"/>
      <c r="S132" s="128" t="str">
        <f t="shared" si="99"/>
        <v>libre</v>
      </c>
      <c r="T132" s="129">
        <f t="shared" si="98"/>
        <v>3616.25</v>
      </c>
      <c r="U132" s="130">
        <f t="shared" ref="U132:W132" si="147">AVERAGE(IF(ISBLANK(E131),N131*0.5,E131), IF(ISBLANK(E132),N132*0.5,E132), IF(ISBLANK(E133),N133*0.5,E133), IF(ISBLANK(E134),N134*0.5,E134), IF(ISBLANK(E135),N135*0.5,E135), IF(ISBLANK(E136),N136*0.5,E136), IF(ISBLANK(E137),N137*0.5,E137))</f>
        <v>105</v>
      </c>
      <c r="V132" s="131">
        <f t="shared" si="147"/>
        <v>170</v>
      </c>
      <c r="W132" s="131">
        <f t="shared" si="147"/>
        <v>62.5</v>
      </c>
      <c r="X132" s="132">
        <f t="shared" ref="X132" si="148">AVERAGE(T131:T137)</f>
        <v>3616.25</v>
      </c>
    </row>
    <row r="133" spans="1:24" ht="16.5" hidden="1" thickTop="1" thickBot="1" x14ac:dyDescent="0.25">
      <c r="A133" s="383"/>
      <c r="B133" s="115">
        <v>45434</v>
      </c>
      <c r="C133" s="116"/>
      <c r="D133" s="117"/>
      <c r="E133" s="118"/>
      <c r="F133" s="118"/>
      <c r="G133" s="118"/>
      <c r="H133" s="117"/>
      <c r="I133" s="118"/>
      <c r="J133" s="363"/>
      <c r="K133" s="365"/>
      <c r="L133" s="368"/>
      <c r="M133" s="386"/>
      <c r="N133" s="126">
        <v>210</v>
      </c>
      <c r="O133" s="127">
        <v>340</v>
      </c>
      <c r="P133" s="127">
        <v>125</v>
      </c>
      <c r="Q133" s="127">
        <f t="shared" ref="Q133:Q196" si="149">(N133*4)+(O133*4)+(P133*9)</f>
        <v>3325</v>
      </c>
      <c r="R133" s="127"/>
      <c r="S133" s="128" t="str">
        <f t="shared" si="99"/>
        <v>libre</v>
      </c>
      <c r="T133" s="129">
        <f t="shared" si="98"/>
        <v>3616.25</v>
      </c>
      <c r="U133" s="133" t="s">
        <v>395</v>
      </c>
      <c r="V133" s="134">
        <v>10009</v>
      </c>
      <c r="W133" s="370" t="s">
        <v>396</v>
      </c>
      <c r="X133" s="371"/>
    </row>
    <row r="134" spans="1:24" ht="15.75" hidden="1" thickBot="1" x14ac:dyDescent="0.25">
      <c r="A134" s="383"/>
      <c r="B134" s="115">
        <v>45435</v>
      </c>
      <c r="C134" s="116"/>
      <c r="D134" s="117"/>
      <c r="E134" s="118"/>
      <c r="F134" s="118"/>
      <c r="G134" s="118"/>
      <c r="H134" s="117"/>
      <c r="I134" s="118"/>
      <c r="J134" s="363"/>
      <c r="K134" s="365"/>
      <c r="L134" s="368"/>
      <c r="M134" s="386"/>
      <c r="N134" s="126">
        <v>210</v>
      </c>
      <c r="O134" s="127">
        <v>340</v>
      </c>
      <c r="P134" s="127">
        <v>125</v>
      </c>
      <c r="Q134" s="127">
        <f t="shared" si="149"/>
        <v>3325</v>
      </c>
      <c r="R134" s="127"/>
      <c r="S134" s="128" t="str">
        <f t="shared" si="99"/>
        <v>libre</v>
      </c>
      <c r="T134" s="129">
        <f t="shared" si="98"/>
        <v>3616.25</v>
      </c>
      <c r="U134" s="135" t="s">
        <v>397</v>
      </c>
      <c r="V134" s="136"/>
      <c r="W134" s="372">
        <f t="shared" ref="W134" si="150">(SUM(C131:C137)/7)/V133</f>
        <v>0</v>
      </c>
      <c r="X134" s="373"/>
    </row>
    <row r="135" spans="1:24" ht="15.75" hidden="1" thickBot="1" x14ac:dyDescent="0.25">
      <c r="A135" s="383"/>
      <c r="B135" s="115">
        <v>45436</v>
      </c>
      <c r="C135" s="116"/>
      <c r="D135" s="117"/>
      <c r="E135" s="118"/>
      <c r="F135" s="118"/>
      <c r="G135" s="118"/>
      <c r="H135" s="117"/>
      <c r="I135" s="118"/>
      <c r="J135" s="363"/>
      <c r="K135" s="365"/>
      <c r="L135" s="368"/>
      <c r="M135" s="386"/>
      <c r="N135" s="126">
        <v>210</v>
      </c>
      <c r="O135" s="127">
        <v>340</v>
      </c>
      <c r="P135" s="127">
        <v>125</v>
      </c>
      <c r="Q135" s="127">
        <f t="shared" si="149"/>
        <v>3325</v>
      </c>
      <c r="R135" s="127"/>
      <c r="S135" s="128" t="str">
        <f t="shared" si="99"/>
        <v>libre</v>
      </c>
      <c r="T135" s="129">
        <f t="shared" si="98"/>
        <v>3616.25</v>
      </c>
      <c r="U135" s="374" t="s">
        <v>398</v>
      </c>
      <c r="V135" s="375"/>
      <c r="W135" s="375"/>
      <c r="X135" s="376"/>
    </row>
    <row r="136" spans="1:24" ht="15.75" hidden="1" thickBot="1" x14ac:dyDescent="0.25">
      <c r="A136" s="383"/>
      <c r="B136" s="115">
        <v>45437</v>
      </c>
      <c r="C136" s="116"/>
      <c r="D136" s="117"/>
      <c r="E136" s="118"/>
      <c r="F136" s="118"/>
      <c r="G136" s="118"/>
      <c r="H136" s="117"/>
      <c r="I136" s="118"/>
      <c r="J136" s="363"/>
      <c r="K136" s="365"/>
      <c r="L136" s="368"/>
      <c r="M136" s="386"/>
      <c r="N136" s="126">
        <v>210</v>
      </c>
      <c r="O136" s="127">
        <v>340</v>
      </c>
      <c r="P136" s="127">
        <v>125</v>
      </c>
      <c r="Q136" s="127">
        <f t="shared" si="149"/>
        <v>3325</v>
      </c>
      <c r="R136" s="127"/>
      <c r="S136" s="128" t="str">
        <f t="shared" si="99"/>
        <v>libre</v>
      </c>
      <c r="T136" s="129">
        <f t="shared" si="98"/>
        <v>3616.25</v>
      </c>
      <c r="U136" s="377"/>
      <c r="V136" s="378"/>
      <c r="W136" s="378"/>
      <c r="X136" s="379"/>
    </row>
    <row r="137" spans="1:24" ht="15.75" hidden="1" thickBot="1" x14ac:dyDescent="0.25">
      <c r="A137" s="384"/>
      <c r="B137" s="137">
        <v>45438</v>
      </c>
      <c r="C137" s="116"/>
      <c r="D137" s="117"/>
      <c r="E137" s="118"/>
      <c r="F137" s="118"/>
      <c r="G137" s="118"/>
      <c r="H137" s="117"/>
      <c r="I137" s="118"/>
      <c r="J137" s="364"/>
      <c r="K137" s="366"/>
      <c r="L137" s="369"/>
      <c r="M137" s="386"/>
      <c r="N137" s="138">
        <v>210</v>
      </c>
      <c r="O137" s="139">
        <v>340</v>
      </c>
      <c r="P137" s="139">
        <v>125</v>
      </c>
      <c r="Q137" s="139">
        <f t="shared" si="149"/>
        <v>3325</v>
      </c>
      <c r="R137" s="139"/>
      <c r="S137" s="140" t="str">
        <f t="shared" si="99"/>
        <v>libre</v>
      </c>
      <c r="T137" s="141">
        <f t="shared" si="98"/>
        <v>3616.25</v>
      </c>
      <c r="U137" s="380"/>
      <c r="V137" s="381"/>
      <c r="W137" s="381"/>
      <c r="X137" s="382"/>
    </row>
    <row r="138" spans="1:24" ht="15.75" hidden="1" thickBot="1" x14ac:dyDescent="0.25">
      <c r="A138" s="388">
        <v>21</v>
      </c>
      <c r="B138" s="142">
        <v>45439</v>
      </c>
      <c r="C138" s="116"/>
      <c r="D138" s="117"/>
      <c r="E138" s="118"/>
      <c r="F138" s="118"/>
      <c r="G138" s="118"/>
      <c r="H138" s="117"/>
      <c r="I138" s="118"/>
      <c r="J138" s="362"/>
      <c r="K138" s="365" t="e">
        <f t="shared" ref="K138" si="151">AVERAGE(D138:D144)</f>
        <v>#DIV/0!</v>
      </c>
      <c r="L138" s="367">
        <f t="shared" ref="L138" si="152">MAX(D138:D144) - MIN(D138:D144)</f>
        <v>0</v>
      </c>
      <c r="M138" s="386"/>
      <c r="N138" s="119">
        <v>210</v>
      </c>
      <c r="O138" s="120">
        <v>340</v>
      </c>
      <c r="P138" s="120">
        <v>125</v>
      </c>
      <c r="Q138" s="120">
        <f t="shared" si="149"/>
        <v>3325</v>
      </c>
      <c r="R138" s="120"/>
      <c r="S138" s="121" t="str">
        <f t="shared" si="99"/>
        <v>libre</v>
      </c>
      <c r="T138" s="122">
        <f t="shared" si="98"/>
        <v>3616.25</v>
      </c>
      <c r="U138" s="123">
        <f t="shared" ref="U138" si="153">AVERAGE(IF(ISBLANK(E138),N138*0.5,E138), IF(ISBLANK(E139),N138*0.5,E139), IF(ISBLANK(E140),N138*0.5,E140), IF(ISBLANK(E141),N138*0.5,E141), IF(ISBLANK(E142),N138*0.5,E142), IF(ISBLANK(E143),N138*0.5,E143), IF(ISBLANK(E144),N138*0.5,E144))/N138</f>
        <v>0.5</v>
      </c>
      <c r="V138" s="124">
        <f t="shared" ref="V138:W138" si="154">AVERAGE(IF(ISBLANK(F138),O138*0.5,F138), IF(ISBLANK(F139),O139*0.5,F139), IF(ISBLANK(F140),O140*0.5,F140), IF(ISBLANK(F141),O141*0.5,F141), IF(ISBLANK(F142),O142*0.5,F142), IF(ISBLANK(F143),O143*0.5,F143), IF(ISBLANK(F144),O144*0.5,F144))/O138</f>
        <v>0.5</v>
      </c>
      <c r="W138" s="124">
        <f t="shared" si="154"/>
        <v>0.5</v>
      </c>
      <c r="X138" s="125">
        <f t="shared" ref="X138" si="155">AVERAGE(T138:T144)/(AVERAGE(Q138:Q144))</f>
        <v>1.0875939849624061</v>
      </c>
    </row>
    <row r="139" spans="1:24" ht="15.75" hidden="1" thickBot="1" x14ac:dyDescent="0.25">
      <c r="A139" s="383"/>
      <c r="B139" s="115">
        <v>45440</v>
      </c>
      <c r="C139" s="116"/>
      <c r="D139" s="117"/>
      <c r="E139" s="118"/>
      <c r="F139" s="118"/>
      <c r="G139" s="118"/>
      <c r="H139" s="117"/>
      <c r="I139" s="118"/>
      <c r="J139" s="363"/>
      <c r="K139" s="365"/>
      <c r="L139" s="368"/>
      <c r="M139" s="386"/>
      <c r="N139" s="126">
        <v>210</v>
      </c>
      <c r="O139" s="127">
        <v>340</v>
      </c>
      <c r="P139" s="127">
        <v>125</v>
      </c>
      <c r="Q139" s="127">
        <f t="shared" si="149"/>
        <v>3325</v>
      </c>
      <c r="R139" s="127"/>
      <c r="S139" s="128" t="str">
        <f t="shared" si="99"/>
        <v>libre</v>
      </c>
      <c r="T139" s="129">
        <f t="shared" si="98"/>
        <v>3616.25</v>
      </c>
      <c r="U139" s="130">
        <f t="shared" ref="U139:W139" si="156">AVERAGE(IF(ISBLANK(E138),N138*0.5,E138), IF(ISBLANK(E139),N139*0.5,E139), IF(ISBLANK(E140),N140*0.5,E140), IF(ISBLANK(E141),N141*0.5,E141), IF(ISBLANK(E142),N142*0.5,E142), IF(ISBLANK(E143),N143*0.5,E143), IF(ISBLANK(E144),N144*0.5,E144))</f>
        <v>105</v>
      </c>
      <c r="V139" s="131">
        <f t="shared" si="156"/>
        <v>170</v>
      </c>
      <c r="W139" s="131">
        <f t="shared" si="156"/>
        <v>62.5</v>
      </c>
      <c r="X139" s="132">
        <f t="shared" ref="X139" si="157">AVERAGE(T138:T144)</f>
        <v>3616.25</v>
      </c>
    </row>
    <row r="140" spans="1:24" ht="16.5" hidden="1" thickTop="1" thickBot="1" x14ac:dyDescent="0.25">
      <c r="A140" s="383"/>
      <c r="B140" s="115">
        <v>45441</v>
      </c>
      <c r="C140" s="116"/>
      <c r="D140" s="117"/>
      <c r="E140" s="118"/>
      <c r="F140" s="118"/>
      <c r="G140" s="118"/>
      <c r="H140" s="117"/>
      <c r="I140" s="118"/>
      <c r="J140" s="363"/>
      <c r="K140" s="365"/>
      <c r="L140" s="368"/>
      <c r="M140" s="386"/>
      <c r="N140" s="126">
        <v>210</v>
      </c>
      <c r="O140" s="127">
        <v>340</v>
      </c>
      <c r="P140" s="127">
        <v>125</v>
      </c>
      <c r="Q140" s="127">
        <f t="shared" si="149"/>
        <v>3325</v>
      </c>
      <c r="R140" s="127"/>
      <c r="S140" s="128" t="str">
        <f t="shared" si="99"/>
        <v>libre</v>
      </c>
      <c r="T140" s="129">
        <f t="shared" si="98"/>
        <v>3616.25</v>
      </c>
      <c r="U140" s="133" t="s">
        <v>395</v>
      </c>
      <c r="V140" s="134">
        <v>10010</v>
      </c>
      <c r="W140" s="370" t="s">
        <v>396</v>
      </c>
      <c r="X140" s="371"/>
    </row>
    <row r="141" spans="1:24" ht="15.75" hidden="1" thickBot="1" x14ac:dyDescent="0.25">
      <c r="A141" s="383"/>
      <c r="B141" s="115">
        <v>45442</v>
      </c>
      <c r="C141" s="116"/>
      <c r="D141" s="117"/>
      <c r="E141" s="118"/>
      <c r="F141" s="118"/>
      <c r="G141" s="118"/>
      <c r="H141" s="117"/>
      <c r="I141" s="118"/>
      <c r="J141" s="363"/>
      <c r="K141" s="365"/>
      <c r="L141" s="368"/>
      <c r="M141" s="386"/>
      <c r="N141" s="126">
        <v>210</v>
      </c>
      <c r="O141" s="127">
        <v>340</v>
      </c>
      <c r="P141" s="127">
        <v>125</v>
      </c>
      <c r="Q141" s="127">
        <f t="shared" si="149"/>
        <v>3325</v>
      </c>
      <c r="R141" s="127"/>
      <c r="S141" s="128" t="str">
        <f t="shared" si="99"/>
        <v>libre</v>
      </c>
      <c r="T141" s="129">
        <f t="shared" si="98"/>
        <v>3616.25</v>
      </c>
      <c r="U141" s="135" t="s">
        <v>397</v>
      </c>
      <c r="V141" s="136"/>
      <c r="W141" s="372">
        <f t="shared" ref="W141" si="158">(SUM(C138:C144)/7)/V140</f>
        <v>0</v>
      </c>
      <c r="X141" s="373"/>
    </row>
    <row r="142" spans="1:24" ht="15.75" hidden="1" thickBot="1" x14ac:dyDescent="0.25">
      <c r="A142" s="383"/>
      <c r="B142" s="115">
        <v>45443</v>
      </c>
      <c r="C142" s="116"/>
      <c r="D142" s="117"/>
      <c r="E142" s="118"/>
      <c r="F142" s="118"/>
      <c r="G142" s="118"/>
      <c r="H142" s="117"/>
      <c r="I142" s="118"/>
      <c r="J142" s="363"/>
      <c r="K142" s="365"/>
      <c r="L142" s="368"/>
      <c r="M142" s="386"/>
      <c r="N142" s="126">
        <v>210</v>
      </c>
      <c r="O142" s="127">
        <v>340</v>
      </c>
      <c r="P142" s="127">
        <v>125</v>
      </c>
      <c r="Q142" s="127">
        <f t="shared" si="149"/>
        <v>3325</v>
      </c>
      <c r="R142" s="127"/>
      <c r="S142" s="128" t="str">
        <f t="shared" si="99"/>
        <v>libre</v>
      </c>
      <c r="T142" s="129">
        <f t="shared" si="98"/>
        <v>3616.25</v>
      </c>
      <c r="U142" s="374" t="s">
        <v>398</v>
      </c>
      <c r="V142" s="375"/>
      <c r="W142" s="375"/>
      <c r="X142" s="376"/>
    </row>
    <row r="143" spans="1:24" ht="15.75" hidden="1" thickBot="1" x14ac:dyDescent="0.25">
      <c r="A143" s="383"/>
      <c r="B143" s="115">
        <v>45444</v>
      </c>
      <c r="C143" s="116"/>
      <c r="D143" s="117"/>
      <c r="E143" s="118"/>
      <c r="F143" s="118"/>
      <c r="G143" s="118"/>
      <c r="H143" s="117"/>
      <c r="I143" s="118"/>
      <c r="J143" s="363"/>
      <c r="K143" s="365"/>
      <c r="L143" s="368"/>
      <c r="M143" s="386"/>
      <c r="N143" s="126">
        <v>210</v>
      </c>
      <c r="O143" s="127">
        <v>340</v>
      </c>
      <c r="P143" s="127">
        <v>125</v>
      </c>
      <c r="Q143" s="127">
        <f t="shared" si="149"/>
        <v>3325</v>
      </c>
      <c r="R143" s="127"/>
      <c r="S143" s="128" t="str">
        <f t="shared" si="99"/>
        <v>libre</v>
      </c>
      <c r="T143" s="129">
        <f t="shared" si="98"/>
        <v>3616.25</v>
      </c>
      <c r="U143" s="377"/>
      <c r="V143" s="378"/>
      <c r="W143" s="378"/>
      <c r="X143" s="379"/>
    </row>
    <row r="144" spans="1:24" ht="15.75" hidden="1" thickBot="1" x14ac:dyDescent="0.25">
      <c r="A144" s="384"/>
      <c r="B144" s="137">
        <v>45445</v>
      </c>
      <c r="C144" s="116"/>
      <c r="D144" s="117"/>
      <c r="E144" s="118"/>
      <c r="F144" s="118"/>
      <c r="G144" s="118"/>
      <c r="H144" s="117"/>
      <c r="I144" s="118"/>
      <c r="J144" s="364"/>
      <c r="K144" s="366"/>
      <c r="L144" s="369"/>
      <c r="M144" s="387"/>
      <c r="N144" s="138">
        <v>210</v>
      </c>
      <c r="O144" s="139">
        <v>340</v>
      </c>
      <c r="P144" s="139">
        <v>125</v>
      </c>
      <c r="Q144" s="139">
        <f t="shared" si="149"/>
        <v>3325</v>
      </c>
      <c r="R144" s="139"/>
      <c r="S144" s="140" t="str">
        <f t="shared" si="99"/>
        <v>libre</v>
      </c>
      <c r="T144" s="141">
        <f t="shared" si="98"/>
        <v>3616.25</v>
      </c>
      <c r="U144" s="380"/>
      <c r="V144" s="381"/>
      <c r="W144" s="381"/>
      <c r="X144" s="382"/>
    </row>
    <row r="145" spans="1:24" ht="16.5" hidden="1" thickTop="1" thickBot="1" x14ac:dyDescent="0.25">
      <c r="A145" s="383">
        <v>22</v>
      </c>
      <c r="B145" s="115">
        <v>45446</v>
      </c>
      <c r="C145" s="116"/>
      <c r="D145" s="117"/>
      <c r="E145" s="118"/>
      <c r="F145" s="118"/>
      <c r="G145" s="118"/>
      <c r="H145" s="117"/>
      <c r="I145" s="118"/>
      <c r="J145" s="362"/>
      <c r="K145" s="365" t="e">
        <f>AVERAGE(D145:D151)</f>
        <v>#DIV/0!</v>
      </c>
      <c r="L145" s="367">
        <f>MAX(D145:D151) - MIN(D145:D151)</f>
        <v>0</v>
      </c>
      <c r="M145" s="385">
        <f>MAX(D145:D172) - MIN(D145:D172)</f>
        <v>0</v>
      </c>
      <c r="N145" s="119">
        <v>210</v>
      </c>
      <c r="O145" s="120">
        <v>340</v>
      </c>
      <c r="P145" s="120">
        <v>125</v>
      </c>
      <c r="Q145" s="120">
        <f t="shared" si="149"/>
        <v>3325</v>
      </c>
      <c r="R145" s="120"/>
      <c r="S145" s="121" t="str">
        <f>IF(OR(ISBLANK(E145), ISBLANK(F145), ISBLANK(G145)), "libre", "")</f>
        <v>libre</v>
      </c>
      <c r="T145" s="122">
        <f>( IF(ISBLANK(E145),N145*0.5,E145)*4)+( IF(ISBLANK(F145),O145*1.25,F145)*4)+( IF(ISBLANK(G145),P145*1.33,G145)*9)</f>
        <v>3616.25</v>
      </c>
      <c r="U145" s="123">
        <f>AVERAGE(IF(ISBLANK(E145),N145*0.5,E145), IF(ISBLANK(E146),N145*0.5,E146), IF(ISBLANK(E147),N145*0.5,E147), IF(ISBLANK(E148),N145*0.5,E148), IF(ISBLANK(E149),N145*0.5,E149), IF(ISBLANK(E150),N145*0.5,E150), IF(ISBLANK(E151),N145*0.5,E151))/N145</f>
        <v>0.5</v>
      </c>
      <c r="V145" s="124">
        <f>AVERAGE(IF(ISBLANK(F145),O145*0.5,F145), IF(ISBLANK(F146),O146*0.5,F146), IF(ISBLANK(F147),O147*0.5,F147), IF(ISBLANK(F148),O148*0.5,F148), IF(ISBLANK(F149),O149*0.5,F149), IF(ISBLANK(F150),O150*0.5,F150), IF(ISBLANK(F151),O151*0.5,F151))/O145</f>
        <v>0.5</v>
      </c>
      <c r="W145" s="124">
        <f>AVERAGE(IF(ISBLANK(G145),P145*0.5,G145), IF(ISBLANK(G146),P146*0.5,G146), IF(ISBLANK(G147),P147*0.5,G147), IF(ISBLANK(G148),P148*0.5,G148), IF(ISBLANK(G149),P149*0.5,G149), IF(ISBLANK(G150),P150*0.5,G150), IF(ISBLANK(G151),P151*0.5,G151))/P145</f>
        <v>0.5</v>
      </c>
      <c r="X145" s="125">
        <f>AVERAGE(T145:T151)/(AVERAGE(Q145:Q151))</f>
        <v>1.0875939849624061</v>
      </c>
    </row>
    <row r="146" spans="1:24" ht="15.75" hidden="1" thickBot="1" x14ac:dyDescent="0.25">
      <c r="A146" s="383"/>
      <c r="B146" s="115">
        <v>45447</v>
      </c>
      <c r="C146" s="116"/>
      <c r="D146" s="117"/>
      <c r="E146" s="118"/>
      <c r="F146" s="118"/>
      <c r="G146" s="118"/>
      <c r="H146" s="117"/>
      <c r="I146" s="118"/>
      <c r="J146" s="363"/>
      <c r="K146" s="365"/>
      <c r="L146" s="368"/>
      <c r="M146" s="386"/>
      <c r="N146" s="126">
        <v>210</v>
      </c>
      <c r="O146" s="127">
        <v>340</v>
      </c>
      <c r="P146" s="127">
        <v>125</v>
      </c>
      <c r="Q146" s="127">
        <f t="shared" si="149"/>
        <v>3325</v>
      </c>
      <c r="R146" s="127"/>
      <c r="S146" s="128" t="str">
        <f>IF(OR(ISBLANK(E146), ISBLANK(F146), ISBLANK(G146)), "libre", "")</f>
        <v>libre</v>
      </c>
      <c r="T146" s="129">
        <f t="shared" ref="T146:T165" si="159">( IF(ISBLANK(E146),N146*0.5,E146)*4)+( IF(ISBLANK(F146),O146*1.25,F146)*4)+( IF(ISBLANK(G146),P146*1.33,G146)*9)</f>
        <v>3616.25</v>
      </c>
      <c r="U146" s="130">
        <f>AVERAGE(IF(ISBLANK(E145),N145*0.5,E145), IF(ISBLANK(E146),N146*0.5,E146), IF(ISBLANK(E147),N147*0.5,E147), IF(ISBLANK(E148),N148*0.5,E148), IF(ISBLANK(E149),N149*0.5,E149), IF(ISBLANK(E150),N150*0.5,E150), IF(ISBLANK(E151),N151*0.5,E151))</f>
        <v>105</v>
      </c>
      <c r="V146" s="131">
        <f>AVERAGE(IF(ISBLANK(F145),O145*0.5,F145), IF(ISBLANK(F146),O146*0.5,F146), IF(ISBLANK(F147),O147*0.5,F147), IF(ISBLANK(F148),O148*0.5,F148), IF(ISBLANK(F149),O149*0.5,F149), IF(ISBLANK(F150),O150*0.5,F150), IF(ISBLANK(F151),O151*0.5,F151))</f>
        <v>170</v>
      </c>
      <c r="W146" s="131">
        <f>AVERAGE(IF(ISBLANK(G145),P145*0.5,G145), IF(ISBLANK(G146),P146*0.5,G146), IF(ISBLANK(G147),P147*0.5,G147), IF(ISBLANK(G148),P148*0.5,G148), IF(ISBLANK(G149),P149*0.5,G149), IF(ISBLANK(G150),P150*0.5,G150), IF(ISBLANK(G151),P151*0.5,G151))</f>
        <v>62.5</v>
      </c>
      <c r="X146" s="132">
        <f>AVERAGE(T145:T151)</f>
        <v>3616.25</v>
      </c>
    </row>
    <row r="147" spans="1:24" ht="16.5" hidden="1" thickTop="1" thickBot="1" x14ac:dyDescent="0.25">
      <c r="A147" s="383"/>
      <c r="B147" s="115">
        <v>45448</v>
      </c>
      <c r="C147" s="116"/>
      <c r="D147" s="117"/>
      <c r="E147" s="118"/>
      <c r="F147" s="118"/>
      <c r="G147" s="118"/>
      <c r="H147" s="117"/>
      <c r="I147" s="118"/>
      <c r="J147" s="363"/>
      <c r="K147" s="365"/>
      <c r="L147" s="368"/>
      <c r="M147" s="386"/>
      <c r="N147" s="126">
        <v>210</v>
      </c>
      <c r="O147" s="127">
        <v>340</v>
      </c>
      <c r="P147" s="127">
        <v>125</v>
      </c>
      <c r="Q147" s="127">
        <f t="shared" si="149"/>
        <v>3325</v>
      </c>
      <c r="R147" s="127"/>
      <c r="S147" s="128" t="str">
        <f t="shared" ref="S147:S165" si="160">IF(OR(ISBLANK(E147), ISBLANK(F147), ISBLANK(G147)), "libre", "")</f>
        <v>libre</v>
      </c>
      <c r="T147" s="129">
        <f t="shared" si="159"/>
        <v>3616.25</v>
      </c>
      <c r="U147" s="133" t="s">
        <v>395</v>
      </c>
      <c r="V147" s="134">
        <v>10001</v>
      </c>
      <c r="W147" s="370" t="s">
        <v>396</v>
      </c>
      <c r="X147" s="371"/>
    </row>
    <row r="148" spans="1:24" ht="15.75" hidden="1" thickBot="1" x14ac:dyDescent="0.25">
      <c r="A148" s="383"/>
      <c r="B148" s="115">
        <v>45449</v>
      </c>
      <c r="C148" s="116"/>
      <c r="D148" s="117"/>
      <c r="E148" s="118"/>
      <c r="F148" s="118"/>
      <c r="G148" s="118"/>
      <c r="H148" s="117"/>
      <c r="I148" s="118"/>
      <c r="J148" s="363"/>
      <c r="K148" s="365"/>
      <c r="L148" s="368"/>
      <c r="M148" s="386"/>
      <c r="N148" s="126">
        <v>210</v>
      </c>
      <c r="O148" s="127">
        <v>340</v>
      </c>
      <c r="P148" s="127">
        <v>125</v>
      </c>
      <c r="Q148" s="127">
        <f t="shared" si="149"/>
        <v>3325</v>
      </c>
      <c r="R148" s="127"/>
      <c r="S148" s="128" t="str">
        <f t="shared" si="160"/>
        <v>libre</v>
      </c>
      <c r="T148" s="129">
        <f t="shared" si="159"/>
        <v>3616.25</v>
      </c>
      <c r="U148" s="135" t="s">
        <v>397</v>
      </c>
      <c r="V148" s="136"/>
      <c r="W148" s="372">
        <f>(SUM(C145:C151)/7)/V147</f>
        <v>0</v>
      </c>
      <c r="X148" s="373"/>
    </row>
    <row r="149" spans="1:24" ht="15.75" hidden="1" thickBot="1" x14ac:dyDescent="0.25">
      <c r="A149" s="383"/>
      <c r="B149" s="115">
        <v>45450</v>
      </c>
      <c r="C149" s="116"/>
      <c r="D149" s="117"/>
      <c r="E149" s="118"/>
      <c r="F149" s="118"/>
      <c r="G149" s="118"/>
      <c r="H149" s="117"/>
      <c r="I149" s="118"/>
      <c r="J149" s="363"/>
      <c r="K149" s="365"/>
      <c r="L149" s="368"/>
      <c r="M149" s="386"/>
      <c r="N149" s="126">
        <v>210</v>
      </c>
      <c r="O149" s="127">
        <v>340</v>
      </c>
      <c r="P149" s="127">
        <v>125</v>
      </c>
      <c r="Q149" s="127">
        <f t="shared" si="149"/>
        <v>3325</v>
      </c>
      <c r="R149" s="127"/>
      <c r="S149" s="128" t="str">
        <f t="shared" si="160"/>
        <v>libre</v>
      </c>
      <c r="T149" s="129">
        <f t="shared" si="159"/>
        <v>3616.25</v>
      </c>
      <c r="U149" s="374" t="s">
        <v>398</v>
      </c>
      <c r="V149" s="375"/>
      <c r="W149" s="375"/>
      <c r="X149" s="376"/>
    </row>
    <row r="150" spans="1:24" ht="15.75" hidden="1" thickBot="1" x14ac:dyDescent="0.25">
      <c r="A150" s="383"/>
      <c r="B150" s="115">
        <v>45451</v>
      </c>
      <c r="C150" s="116"/>
      <c r="D150" s="117"/>
      <c r="E150" s="118"/>
      <c r="F150" s="118"/>
      <c r="G150" s="118"/>
      <c r="H150" s="117"/>
      <c r="I150" s="118"/>
      <c r="J150" s="363"/>
      <c r="K150" s="365"/>
      <c r="L150" s="368"/>
      <c r="M150" s="386"/>
      <c r="N150" s="126">
        <v>210</v>
      </c>
      <c r="O150" s="127">
        <v>340</v>
      </c>
      <c r="P150" s="127">
        <v>125</v>
      </c>
      <c r="Q150" s="127">
        <f t="shared" si="149"/>
        <v>3325</v>
      </c>
      <c r="R150" s="127"/>
      <c r="S150" s="128" t="str">
        <f t="shared" si="160"/>
        <v>libre</v>
      </c>
      <c r="T150" s="129">
        <f t="shared" si="159"/>
        <v>3616.25</v>
      </c>
      <c r="U150" s="377"/>
      <c r="V150" s="378"/>
      <c r="W150" s="378"/>
      <c r="X150" s="379"/>
    </row>
    <row r="151" spans="1:24" ht="15.75" hidden="1" thickBot="1" x14ac:dyDescent="0.25">
      <c r="A151" s="384"/>
      <c r="B151" s="137">
        <v>45452</v>
      </c>
      <c r="C151" s="116"/>
      <c r="D151" s="117"/>
      <c r="E151" s="118"/>
      <c r="F151" s="118"/>
      <c r="G151" s="118"/>
      <c r="H151" s="117"/>
      <c r="I151" s="118"/>
      <c r="J151" s="364"/>
      <c r="K151" s="366"/>
      <c r="L151" s="369"/>
      <c r="M151" s="386"/>
      <c r="N151" s="138">
        <v>210</v>
      </c>
      <c r="O151" s="139">
        <v>340</v>
      </c>
      <c r="P151" s="139">
        <v>125</v>
      </c>
      <c r="Q151" s="139">
        <f t="shared" si="149"/>
        <v>3325</v>
      </c>
      <c r="R151" s="139"/>
      <c r="S151" s="140" t="str">
        <f t="shared" si="160"/>
        <v>libre</v>
      </c>
      <c r="T151" s="141">
        <f t="shared" si="159"/>
        <v>3616.25</v>
      </c>
      <c r="U151" s="380"/>
      <c r="V151" s="381"/>
      <c r="W151" s="381"/>
      <c r="X151" s="382"/>
    </row>
    <row r="152" spans="1:24" ht="15.75" hidden="1" thickBot="1" x14ac:dyDescent="0.25">
      <c r="A152" s="388">
        <v>23</v>
      </c>
      <c r="B152" s="142">
        <v>45453</v>
      </c>
      <c r="C152" s="116"/>
      <c r="D152" s="117"/>
      <c r="E152" s="118"/>
      <c r="F152" s="118"/>
      <c r="G152" s="118"/>
      <c r="H152" s="117"/>
      <c r="I152" s="118"/>
      <c r="J152" s="362"/>
      <c r="K152" s="365" t="e">
        <f t="shared" ref="K152" si="161">AVERAGE(D152:D158)</f>
        <v>#DIV/0!</v>
      </c>
      <c r="L152" s="367">
        <f t="shared" ref="L152" si="162">MAX(D152:D158) - MIN(D152:D158)</f>
        <v>0</v>
      </c>
      <c r="M152" s="386"/>
      <c r="N152" s="119">
        <v>210</v>
      </c>
      <c r="O152" s="120">
        <v>340</v>
      </c>
      <c r="P152" s="120">
        <v>125</v>
      </c>
      <c r="Q152" s="120">
        <f t="shared" si="149"/>
        <v>3325</v>
      </c>
      <c r="R152" s="120"/>
      <c r="S152" s="121" t="str">
        <f t="shared" si="160"/>
        <v>libre</v>
      </c>
      <c r="T152" s="122">
        <f t="shared" si="159"/>
        <v>3616.25</v>
      </c>
      <c r="U152" s="123">
        <f>AVERAGE(IF(ISBLANK(E152),N152*0.5,E152), IF(ISBLANK(E153),N152*0.5,E153), IF(ISBLANK(E154),N152*0.5,E154), IF(ISBLANK(E155),N152*0.5,E155), IF(ISBLANK(E156),N152*0.5,E156), IF(ISBLANK(E157),N152*0.5,E157), IF(ISBLANK(E158),N152*0.5,E158))/N152</f>
        <v>0.5</v>
      </c>
      <c r="V152" s="124">
        <f>AVERAGE(IF(ISBLANK(F152),O152*0.5,F152), IF(ISBLANK(F153),O153*0.5,F153), IF(ISBLANK(F154),O154*0.5,F154), IF(ISBLANK(F155),O155*0.5,F155), IF(ISBLANK(F156),O156*0.5,F156), IF(ISBLANK(F157),O157*0.5,F157), IF(ISBLANK(F158),O158*0.5,F158))/O152</f>
        <v>0.5</v>
      </c>
      <c r="W152" s="124">
        <f>AVERAGE(IF(ISBLANK(G152),P152*0.5,G152), IF(ISBLANK(G153),P153*0.5,G153), IF(ISBLANK(G154),P154*0.5,G154), IF(ISBLANK(G155),P155*0.5,G155), IF(ISBLANK(G156),P156*0.5,G156), IF(ISBLANK(G157),P157*0.5,G157), IF(ISBLANK(G158),P158*0.5,G158))/P152</f>
        <v>0.5</v>
      </c>
      <c r="X152" s="125">
        <f>AVERAGE(T152:T158)/(AVERAGE(Q152:Q158))</f>
        <v>1.0875939849624061</v>
      </c>
    </row>
    <row r="153" spans="1:24" ht="15.75" hidden="1" thickBot="1" x14ac:dyDescent="0.25">
      <c r="A153" s="383"/>
      <c r="B153" s="115">
        <v>45454</v>
      </c>
      <c r="C153" s="116"/>
      <c r="D153" s="117"/>
      <c r="E153" s="118"/>
      <c r="F153" s="118"/>
      <c r="G153" s="118"/>
      <c r="H153" s="117"/>
      <c r="I153" s="118"/>
      <c r="J153" s="363"/>
      <c r="K153" s="365"/>
      <c r="L153" s="368"/>
      <c r="M153" s="386"/>
      <c r="N153" s="126">
        <v>210</v>
      </c>
      <c r="O153" s="127">
        <v>340</v>
      </c>
      <c r="P153" s="127">
        <v>125</v>
      </c>
      <c r="Q153" s="127">
        <f t="shared" si="149"/>
        <v>3325</v>
      </c>
      <c r="R153" s="127"/>
      <c r="S153" s="128" t="str">
        <f t="shared" si="160"/>
        <v>libre</v>
      </c>
      <c r="T153" s="129">
        <f t="shared" si="159"/>
        <v>3616.25</v>
      </c>
      <c r="U153" s="130">
        <f>AVERAGE(IF(ISBLANK(E152),N152*0.5,E152), IF(ISBLANK(E153),N153*0.5,E153), IF(ISBLANK(E154),N154*0.5,E154), IF(ISBLANK(E155),N155*0.5,E155), IF(ISBLANK(E156),N156*0.5,E156), IF(ISBLANK(E157),N157*0.5,E157), IF(ISBLANK(E158),N158*0.5,E158))</f>
        <v>105</v>
      </c>
      <c r="V153" s="131">
        <f>AVERAGE(IF(ISBLANK(F152),O152*0.5,F152), IF(ISBLANK(F153),O153*0.5,F153), IF(ISBLANK(F154),O154*0.5,F154), IF(ISBLANK(F155),O155*0.5,F155), IF(ISBLANK(F156),O156*0.5,F156), IF(ISBLANK(F157),O157*0.5,F157), IF(ISBLANK(F158),O158*0.5,F158))</f>
        <v>170</v>
      </c>
      <c r="W153" s="131">
        <f>AVERAGE(IF(ISBLANK(G152),P152*0.5,G152), IF(ISBLANK(G153),P153*0.5,G153), IF(ISBLANK(G154),P154*0.5,G154), IF(ISBLANK(G155),P155*0.5,G155), IF(ISBLANK(G156),P156*0.5,G156), IF(ISBLANK(G157),P157*0.5,G157), IF(ISBLANK(G158),P158*0.5,G158))</f>
        <v>62.5</v>
      </c>
      <c r="X153" s="132">
        <f>AVERAGE(T152:T158)</f>
        <v>3616.25</v>
      </c>
    </row>
    <row r="154" spans="1:24" ht="16.5" hidden="1" thickTop="1" thickBot="1" x14ac:dyDescent="0.25">
      <c r="A154" s="383"/>
      <c r="B154" s="115">
        <v>45455</v>
      </c>
      <c r="C154" s="116"/>
      <c r="D154" s="117"/>
      <c r="E154" s="118"/>
      <c r="F154" s="118"/>
      <c r="G154" s="118"/>
      <c r="H154" s="117"/>
      <c r="I154" s="118"/>
      <c r="J154" s="363"/>
      <c r="K154" s="365"/>
      <c r="L154" s="368"/>
      <c r="M154" s="386"/>
      <c r="N154" s="126">
        <v>210</v>
      </c>
      <c r="O154" s="127">
        <v>340</v>
      </c>
      <c r="P154" s="127">
        <v>125</v>
      </c>
      <c r="Q154" s="127">
        <f t="shared" si="149"/>
        <v>3325</v>
      </c>
      <c r="R154" s="127"/>
      <c r="S154" s="128" t="str">
        <f t="shared" si="160"/>
        <v>libre</v>
      </c>
      <c r="T154" s="129">
        <f t="shared" si="159"/>
        <v>3616.25</v>
      </c>
      <c r="U154" s="133" t="s">
        <v>395</v>
      </c>
      <c r="V154" s="134">
        <v>10002</v>
      </c>
      <c r="W154" s="370" t="s">
        <v>396</v>
      </c>
      <c r="X154" s="371"/>
    </row>
    <row r="155" spans="1:24" ht="15.75" hidden="1" thickBot="1" x14ac:dyDescent="0.25">
      <c r="A155" s="383"/>
      <c r="B155" s="115">
        <v>45456</v>
      </c>
      <c r="C155" s="116"/>
      <c r="D155" s="117"/>
      <c r="E155" s="118"/>
      <c r="F155" s="118"/>
      <c r="G155" s="118"/>
      <c r="H155" s="117"/>
      <c r="I155" s="118"/>
      <c r="J155" s="363"/>
      <c r="K155" s="365"/>
      <c r="L155" s="368"/>
      <c r="M155" s="386"/>
      <c r="N155" s="126">
        <v>210</v>
      </c>
      <c r="O155" s="127">
        <v>340</v>
      </c>
      <c r="P155" s="127">
        <v>125</v>
      </c>
      <c r="Q155" s="127">
        <f t="shared" si="149"/>
        <v>3325</v>
      </c>
      <c r="R155" s="127"/>
      <c r="S155" s="128" t="str">
        <f t="shared" si="160"/>
        <v>libre</v>
      </c>
      <c r="T155" s="129">
        <f t="shared" si="159"/>
        <v>3616.25</v>
      </c>
      <c r="U155" s="135" t="s">
        <v>397</v>
      </c>
      <c r="V155" s="136"/>
      <c r="W155" s="372">
        <f>(SUM(C152:C158)/7)/V154</f>
        <v>0</v>
      </c>
      <c r="X155" s="373"/>
    </row>
    <row r="156" spans="1:24" ht="15.75" hidden="1" thickBot="1" x14ac:dyDescent="0.25">
      <c r="A156" s="383"/>
      <c r="B156" s="115">
        <v>45457</v>
      </c>
      <c r="C156" s="116"/>
      <c r="D156" s="117"/>
      <c r="E156" s="118"/>
      <c r="F156" s="118"/>
      <c r="G156" s="118"/>
      <c r="H156" s="117"/>
      <c r="I156" s="118"/>
      <c r="J156" s="363"/>
      <c r="K156" s="365"/>
      <c r="L156" s="368"/>
      <c r="M156" s="386"/>
      <c r="N156" s="126">
        <v>210</v>
      </c>
      <c r="O156" s="127">
        <v>340</v>
      </c>
      <c r="P156" s="127">
        <v>125</v>
      </c>
      <c r="Q156" s="127">
        <f t="shared" si="149"/>
        <v>3325</v>
      </c>
      <c r="R156" s="127"/>
      <c r="S156" s="128" t="str">
        <f t="shared" si="160"/>
        <v>libre</v>
      </c>
      <c r="T156" s="129">
        <f t="shared" si="159"/>
        <v>3616.25</v>
      </c>
      <c r="U156" s="374" t="s">
        <v>398</v>
      </c>
      <c r="V156" s="375"/>
      <c r="W156" s="375"/>
      <c r="X156" s="376"/>
    </row>
    <row r="157" spans="1:24" ht="15.75" hidden="1" thickBot="1" x14ac:dyDescent="0.25">
      <c r="A157" s="383"/>
      <c r="B157" s="115">
        <v>45458</v>
      </c>
      <c r="C157" s="116"/>
      <c r="D157" s="117"/>
      <c r="E157" s="118"/>
      <c r="F157" s="118"/>
      <c r="G157" s="118"/>
      <c r="H157" s="117"/>
      <c r="I157" s="118"/>
      <c r="J157" s="363"/>
      <c r="K157" s="365"/>
      <c r="L157" s="368"/>
      <c r="M157" s="386"/>
      <c r="N157" s="126">
        <v>210</v>
      </c>
      <c r="O157" s="127">
        <v>340</v>
      </c>
      <c r="P157" s="127">
        <v>125</v>
      </c>
      <c r="Q157" s="127">
        <f t="shared" si="149"/>
        <v>3325</v>
      </c>
      <c r="R157" s="127"/>
      <c r="S157" s="128" t="str">
        <f t="shared" si="160"/>
        <v>libre</v>
      </c>
      <c r="T157" s="129">
        <f t="shared" si="159"/>
        <v>3616.25</v>
      </c>
      <c r="U157" s="377"/>
      <c r="V157" s="378"/>
      <c r="W157" s="378"/>
      <c r="X157" s="379"/>
    </row>
    <row r="158" spans="1:24" ht="15.75" hidden="1" thickBot="1" x14ac:dyDescent="0.25">
      <c r="A158" s="384"/>
      <c r="B158" s="137">
        <v>45459</v>
      </c>
      <c r="C158" s="116"/>
      <c r="D158" s="117"/>
      <c r="E158" s="118"/>
      <c r="F158" s="118"/>
      <c r="G158" s="118"/>
      <c r="H158" s="117"/>
      <c r="I158" s="118"/>
      <c r="J158" s="364"/>
      <c r="K158" s="366"/>
      <c r="L158" s="369"/>
      <c r="M158" s="386"/>
      <c r="N158" s="138">
        <v>210</v>
      </c>
      <c r="O158" s="139">
        <v>340</v>
      </c>
      <c r="P158" s="139">
        <v>125</v>
      </c>
      <c r="Q158" s="139">
        <f t="shared" si="149"/>
        <v>3325</v>
      </c>
      <c r="R158" s="139"/>
      <c r="S158" s="140" t="str">
        <f t="shared" si="160"/>
        <v>libre</v>
      </c>
      <c r="T158" s="141">
        <f t="shared" si="159"/>
        <v>3616.25</v>
      </c>
      <c r="U158" s="380"/>
      <c r="V158" s="381"/>
      <c r="W158" s="381"/>
      <c r="X158" s="382"/>
    </row>
    <row r="159" spans="1:24" ht="15.75" hidden="1" thickBot="1" x14ac:dyDescent="0.25">
      <c r="A159" s="388">
        <v>24</v>
      </c>
      <c r="B159" s="142">
        <v>45460</v>
      </c>
      <c r="C159" s="116"/>
      <c r="D159" s="117"/>
      <c r="E159" s="118"/>
      <c r="F159" s="118"/>
      <c r="G159" s="118"/>
      <c r="H159" s="117"/>
      <c r="I159" s="118"/>
      <c r="J159" s="362"/>
      <c r="K159" s="365" t="e">
        <f t="shared" ref="K159" si="163">AVERAGE(D159:D165)</f>
        <v>#DIV/0!</v>
      </c>
      <c r="L159" s="367">
        <f t="shared" ref="L159" si="164">MAX(D159:D165) - MIN(D159:D165)</f>
        <v>0</v>
      </c>
      <c r="M159" s="386"/>
      <c r="N159" s="119">
        <v>210</v>
      </c>
      <c r="O159" s="120">
        <v>340</v>
      </c>
      <c r="P159" s="120">
        <v>125</v>
      </c>
      <c r="Q159" s="120">
        <f t="shared" si="149"/>
        <v>3325</v>
      </c>
      <c r="R159" s="120"/>
      <c r="S159" s="121" t="str">
        <f t="shared" si="160"/>
        <v>libre</v>
      </c>
      <c r="T159" s="122">
        <f t="shared" si="159"/>
        <v>3616.25</v>
      </c>
      <c r="U159" s="123">
        <f t="shared" ref="U159" si="165">AVERAGE(IF(ISBLANK(E159),N159*0.5,E159), IF(ISBLANK(E160),N159*0.5,E160), IF(ISBLANK(E161),N159*0.5,E161), IF(ISBLANK(E162),N159*0.5,E162), IF(ISBLANK(E163),N159*0.5,E163), IF(ISBLANK(E164),N159*0.5,E164), IF(ISBLANK(E165),N159*0.5,E165))/N159</f>
        <v>0.5</v>
      </c>
      <c r="V159" s="124">
        <f t="shared" ref="V159:W159" si="166">AVERAGE(IF(ISBLANK(F159),O159*0.5,F159), IF(ISBLANK(F160),O160*0.5,F160), IF(ISBLANK(F161),O161*0.5,F161), IF(ISBLANK(F162),O162*0.5,F162), IF(ISBLANK(F163),O163*0.5,F163), IF(ISBLANK(F164),O164*0.5,F164), IF(ISBLANK(F165),O165*0.5,F165))/O159</f>
        <v>0.5</v>
      </c>
      <c r="W159" s="124">
        <f t="shared" si="166"/>
        <v>0.5</v>
      </c>
      <c r="X159" s="125">
        <f t="shared" ref="X159" si="167">AVERAGE(T159:T165)/(AVERAGE(Q159:Q165))</f>
        <v>1.0875939849624061</v>
      </c>
    </row>
    <row r="160" spans="1:24" ht="15.75" hidden="1" thickBot="1" x14ac:dyDescent="0.25">
      <c r="A160" s="383"/>
      <c r="B160" s="115">
        <v>45461</v>
      </c>
      <c r="C160" s="116"/>
      <c r="D160" s="117"/>
      <c r="E160" s="118"/>
      <c r="F160" s="118"/>
      <c r="G160" s="118"/>
      <c r="H160" s="117"/>
      <c r="I160" s="118"/>
      <c r="J160" s="363"/>
      <c r="K160" s="365"/>
      <c r="L160" s="368"/>
      <c r="M160" s="386"/>
      <c r="N160" s="126">
        <v>210</v>
      </c>
      <c r="O160" s="127">
        <v>340</v>
      </c>
      <c r="P160" s="127">
        <v>125</v>
      </c>
      <c r="Q160" s="127">
        <f t="shared" si="149"/>
        <v>3325</v>
      </c>
      <c r="R160" s="127"/>
      <c r="S160" s="128" t="str">
        <f t="shared" si="160"/>
        <v>libre</v>
      </c>
      <c r="T160" s="129">
        <f t="shared" si="159"/>
        <v>3616.25</v>
      </c>
      <c r="U160" s="130">
        <f t="shared" ref="U160:W160" si="168">AVERAGE(IF(ISBLANK(E159),N159*0.5,E159), IF(ISBLANK(E160),N160*0.5,E160), IF(ISBLANK(E161),N161*0.5,E161), IF(ISBLANK(E162),N162*0.5,E162), IF(ISBLANK(E163),N163*0.5,E163), IF(ISBLANK(E164),N164*0.5,E164), IF(ISBLANK(E165),N165*0.5,E165))</f>
        <v>105</v>
      </c>
      <c r="V160" s="131">
        <f t="shared" si="168"/>
        <v>170</v>
      </c>
      <c r="W160" s="131">
        <f t="shared" si="168"/>
        <v>62.5</v>
      </c>
      <c r="X160" s="132">
        <f t="shared" ref="X160" si="169">AVERAGE(T159:T165)</f>
        <v>3616.25</v>
      </c>
    </row>
    <row r="161" spans="1:24" ht="16.5" hidden="1" thickTop="1" thickBot="1" x14ac:dyDescent="0.25">
      <c r="A161" s="383"/>
      <c r="B161" s="115">
        <v>45462</v>
      </c>
      <c r="C161" s="116"/>
      <c r="D161" s="117"/>
      <c r="E161" s="118"/>
      <c r="F161" s="118"/>
      <c r="G161" s="118"/>
      <c r="H161" s="117"/>
      <c r="I161" s="118"/>
      <c r="J161" s="363"/>
      <c r="K161" s="365"/>
      <c r="L161" s="368"/>
      <c r="M161" s="386"/>
      <c r="N161" s="126">
        <v>210</v>
      </c>
      <c r="O161" s="127">
        <v>340</v>
      </c>
      <c r="P161" s="127">
        <v>125</v>
      </c>
      <c r="Q161" s="127">
        <f t="shared" si="149"/>
        <v>3325</v>
      </c>
      <c r="R161" s="127"/>
      <c r="S161" s="128" t="str">
        <f t="shared" si="160"/>
        <v>libre</v>
      </c>
      <c r="T161" s="129">
        <f t="shared" si="159"/>
        <v>3616.25</v>
      </c>
      <c r="U161" s="133" t="s">
        <v>395</v>
      </c>
      <c r="V161" s="134">
        <v>10002</v>
      </c>
      <c r="W161" s="370" t="s">
        <v>396</v>
      </c>
      <c r="X161" s="371"/>
    </row>
    <row r="162" spans="1:24" ht="15.75" hidden="1" thickBot="1" x14ac:dyDescent="0.25">
      <c r="A162" s="383"/>
      <c r="B162" s="115">
        <v>45463</v>
      </c>
      <c r="C162" s="116"/>
      <c r="D162" s="117"/>
      <c r="E162" s="118"/>
      <c r="F162" s="118"/>
      <c r="G162" s="118"/>
      <c r="H162" s="117"/>
      <c r="I162" s="118"/>
      <c r="J162" s="363"/>
      <c r="K162" s="365"/>
      <c r="L162" s="368"/>
      <c r="M162" s="386"/>
      <c r="N162" s="126">
        <v>210</v>
      </c>
      <c r="O162" s="127">
        <v>340</v>
      </c>
      <c r="P162" s="127">
        <v>125</v>
      </c>
      <c r="Q162" s="127">
        <f t="shared" si="149"/>
        <v>3325</v>
      </c>
      <c r="R162" s="127"/>
      <c r="S162" s="128" t="str">
        <f t="shared" si="160"/>
        <v>libre</v>
      </c>
      <c r="T162" s="129">
        <f t="shared" si="159"/>
        <v>3616.25</v>
      </c>
      <c r="U162" s="135" t="s">
        <v>397</v>
      </c>
      <c r="V162" s="136"/>
      <c r="W162" s="372">
        <f t="shared" ref="W162" si="170">(SUM(C159:C165)/7)/V161</f>
        <v>0</v>
      </c>
      <c r="X162" s="373"/>
    </row>
    <row r="163" spans="1:24" ht="15.75" hidden="1" thickBot="1" x14ac:dyDescent="0.25">
      <c r="A163" s="383"/>
      <c r="B163" s="115">
        <v>45464</v>
      </c>
      <c r="C163" s="116"/>
      <c r="D163" s="117"/>
      <c r="E163" s="118"/>
      <c r="F163" s="118"/>
      <c r="G163" s="118"/>
      <c r="H163" s="117"/>
      <c r="I163" s="118"/>
      <c r="J163" s="363"/>
      <c r="K163" s="365"/>
      <c r="L163" s="368"/>
      <c r="M163" s="386"/>
      <c r="N163" s="126">
        <v>210</v>
      </c>
      <c r="O163" s="127">
        <v>340</v>
      </c>
      <c r="P163" s="127">
        <v>125</v>
      </c>
      <c r="Q163" s="127">
        <f t="shared" si="149"/>
        <v>3325</v>
      </c>
      <c r="R163" s="127"/>
      <c r="S163" s="128" t="str">
        <f t="shared" si="160"/>
        <v>libre</v>
      </c>
      <c r="T163" s="129">
        <f t="shared" si="159"/>
        <v>3616.25</v>
      </c>
      <c r="U163" s="374" t="s">
        <v>398</v>
      </c>
      <c r="V163" s="375"/>
      <c r="W163" s="375"/>
      <c r="X163" s="376"/>
    </row>
    <row r="164" spans="1:24" ht="15.75" hidden="1" thickBot="1" x14ac:dyDescent="0.25">
      <c r="A164" s="383"/>
      <c r="B164" s="115">
        <v>45465</v>
      </c>
      <c r="C164" s="116"/>
      <c r="D164" s="117"/>
      <c r="E164" s="118"/>
      <c r="F164" s="118"/>
      <c r="G164" s="118"/>
      <c r="H164" s="117"/>
      <c r="I164" s="118"/>
      <c r="J164" s="363"/>
      <c r="K164" s="365"/>
      <c r="L164" s="368"/>
      <c r="M164" s="386"/>
      <c r="N164" s="126">
        <v>210</v>
      </c>
      <c r="O164" s="127">
        <v>340</v>
      </c>
      <c r="P164" s="127">
        <v>125</v>
      </c>
      <c r="Q164" s="127">
        <f t="shared" si="149"/>
        <v>3325</v>
      </c>
      <c r="R164" s="127"/>
      <c r="S164" s="128" t="str">
        <f t="shared" si="160"/>
        <v>libre</v>
      </c>
      <c r="T164" s="129">
        <f t="shared" si="159"/>
        <v>3616.25</v>
      </c>
      <c r="U164" s="377"/>
      <c r="V164" s="378"/>
      <c r="W164" s="378"/>
      <c r="X164" s="379"/>
    </row>
    <row r="165" spans="1:24" ht="15.75" hidden="1" thickBot="1" x14ac:dyDescent="0.25">
      <c r="A165" s="384"/>
      <c r="B165" s="137">
        <v>45466</v>
      </c>
      <c r="C165" s="116"/>
      <c r="D165" s="117"/>
      <c r="E165" s="118"/>
      <c r="F165" s="118"/>
      <c r="G165" s="118"/>
      <c r="H165" s="117"/>
      <c r="I165" s="118"/>
      <c r="J165" s="364"/>
      <c r="K165" s="366"/>
      <c r="L165" s="369"/>
      <c r="M165" s="386"/>
      <c r="N165" s="138">
        <v>210</v>
      </c>
      <c r="O165" s="139">
        <v>340</v>
      </c>
      <c r="P165" s="139">
        <v>125</v>
      </c>
      <c r="Q165" s="139">
        <f t="shared" si="149"/>
        <v>3325</v>
      </c>
      <c r="R165" s="139"/>
      <c r="S165" s="140" t="str">
        <f t="shared" si="160"/>
        <v>libre</v>
      </c>
      <c r="T165" s="141">
        <f t="shared" si="159"/>
        <v>3616.25</v>
      </c>
      <c r="U165" s="380"/>
      <c r="V165" s="381"/>
      <c r="W165" s="381"/>
      <c r="X165" s="382"/>
    </row>
    <row r="166" spans="1:24" ht="15.75" hidden="1" thickBot="1" x14ac:dyDescent="0.25">
      <c r="A166" s="388">
        <v>25</v>
      </c>
      <c r="B166" s="142">
        <v>45467</v>
      </c>
      <c r="C166" s="116"/>
      <c r="D166" s="117"/>
      <c r="E166" s="118"/>
      <c r="F166" s="118"/>
      <c r="G166" s="118"/>
      <c r="H166" s="117"/>
      <c r="I166" s="118"/>
      <c r="J166" s="362"/>
      <c r="K166" s="365" t="e">
        <f t="shared" ref="K166" si="171">AVERAGE(D166:D172)</f>
        <v>#DIV/0!</v>
      </c>
      <c r="L166" s="367">
        <f t="shared" ref="L166" si="172">MAX(D166:D172) - MIN(D166:D172)</f>
        <v>0</v>
      </c>
      <c r="M166" s="386"/>
      <c r="N166" s="119">
        <v>210</v>
      </c>
      <c r="O166" s="120">
        <v>340</v>
      </c>
      <c r="P166" s="120">
        <v>125</v>
      </c>
      <c r="Q166" s="120">
        <f t="shared" si="149"/>
        <v>3325</v>
      </c>
      <c r="R166" s="120"/>
      <c r="S166" s="121" t="str">
        <f>IF(OR(ISBLANK(E166), ISBLANK(F166), ISBLANK(G166)), "libre", "")</f>
        <v>libre</v>
      </c>
      <c r="T166" s="122">
        <f>( IF(ISBLANK(E166),N166*0.5,E166)*4)+( IF(ISBLANK(F166),O166*1.25,F166)*4)+( IF(ISBLANK(G166),P166*1.33,G166)*9)</f>
        <v>3616.25</v>
      </c>
      <c r="U166" s="123">
        <f t="shared" ref="U166" si="173">AVERAGE(IF(ISBLANK(E166),N166*0.5,E166), IF(ISBLANK(E167),N166*0.5,E167), IF(ISBLANK(E168),N166*0.5,E168), IF(ISBLANK(E169),N166*0.5,E169), IF(ISBLANK(E170),N166*0.5,E170), IF(ISBLANK(E171),N166*0.5,E171), IF(ISBLANK(E172),N166*0.5,E172))/N166</f>
        <v>0.5</v>
      </c>
      <c r="V166" s="124">
        <f t="shared" ref="V166:W166" si="174">AVERAGE(IF(ISBLANK(F166),O166*0.5,F166), IF(ISBLANK(F167),O167*0.5,F167), IF(ISBLANK(F168),O168*0.5,F168), IF(ISBLANK(F169),O169*0.5,F169), IF(ISBLANK(F170),O170*0.5,F170), IF(ISBLANK(F171),O171*0.5,F171), IF(ISBLANK(F172),O172*0.5,F172))/O166</f>
        <v>0.5</v>
      </c>
      <c r="W166" s="124">
        <f t="shared" si="174"/>
        <v>0.5</v>
      </c>
      <c r="X166" s="125">
        <f t="shared" ref="X166" si="175">AVERAGE(T166:T172)/(AVERAGE(Q166:Q172))</f>
        <v>1.0875939849624061</v>
      </c>
    </row>
    <row r="167" spans="1:24" ht="15.75" hidden="1" thickBot="1" x14ac:dyDescent="0.25">
      <c r="A167" s="383"/>
      <c r="B167" s="115">
        <v>45468</v>
      </c>
      <c r="C167" s="116"/>
      <c r="D167" s="117"/>
      <c r="E167" s="118"/>
      <c r="F167" s="118"/>
      <c r="G167" s="118"/>
      <c r="H167" s="117"/>
      <c r="I167" s="118"/>
      <c r="J167" s="363"/>
      <c r="K167" s="365"/>
      <c r="L167" s="368"/>
      <c r="M167" s="386"/>
      <c r="N167" s="126">
        <v>210</v>
      </c>
      <c r="O167" s="127">
        <v>340</v>
      </c>
      <c r="P167" s="127">
        <v>125</v>
      </c>
      <c r="Q167" s="127">
        <f t="shared" si="149"/>
        <v>3325</v>
      </c>
      <c r="R167" s="127"/>
      <c r="S167" s="128" t="str">
        <f>IF(OR(ISBLANK(E167), ISBLANK(F167), ISBLANK(G167)), "libre", "")</f>
        <v>libre</v>
      </c>
      <c r="T167" s="129">
        <f t="shared" ref="T167:T230" si="176">( IF(ISBLANK(E167),N167*0.5,E167)*4)+( IF(ISBLANK(F167),O167*1.25,F167)*4)+( IF(ISBLANK(G167),P167*1.33,G167)*9)</f>
        <v>3616.25</v>
      </c>
      <c r="U167" s="130">
        <f t="shared" ref="U167:W167" si="177">AVERAGE(IF(ISBLANK(E166),N166*0.5,E166), IF(ISBLANK(E167),N167*0.5,E167), IF(ISBLANK(E168),N168*0.5,E168), IF(ISBLANK(E169),N169*0.5,E169), IF(ISBLANK(E170),N170*0.5,E170), IF(ISBLANK(E171),N171*0.5,E171), IF(ISBLANK(E172),N172*0.5,E172))</f>
        <v>105</v>
      </c>
      <c r="V167" s="131">
        <f t="shared" si="177"/>
        <v>170</v>
      </c>
      <c r="W167" s="131">
        <f t="shared" si="177"/>
        <v>62.5</v>
      </c>
      <c r="X167" s="132">
        <f t="shared" ref="X167" si="178">AVERAGE(T166:T172)</f>
        <v>3616.25</v>
      </c>
    </row>
    <row r="168" spans="1:24" ht="16.5" hidden="1" thickTop="1" thickBot="1" x14ac:dyDescent="0.25">
      <c r="A168" s="383"/>
      <c r="B168" s="115">
        <v>45469</v>
      </c>
      <c r="C168" s="116"/>
      <c r="D168" s="117"/>
      <c r="E168" s="118"/>
      <c r="F168" s="118"/>
      <c r="G168" s="118"/>
      <c r="H168" s="117"/>
      <c r="I168" s="118"/>
      <c r="J168" s="363"/>
      <c r="K168" s="365"/>
      <c r="L168" s="368"/>
      <c r="M168" s="386"/>
      <c r="N168" s="126">
        <v>210</v>
      </c>
      <c r="O168" s="127">
        <v>340</v>
      </c>
      <c r="P168" s="127">
        <v>125</v>
      </c>
      <c r="Q168" s="127">
        <f t="shared" si="149"/>
        <v>3325</v>
      </c>
      <c r="R168" s="127"/>
      <c r="S168" s="128" t="str">
        <f t="shared" ref="S168:S231" si="179">IF(OR(ISBLANK(E168), ISBLANK(F168), ISBLANK(G168)), "libre", "")</f>
        <v>libre</v>
      </c>
      <c r="T168" s="129">
        <f t="shared" si="176"/>
        <v>3616.25</v>
      </c>
      <c r="U168" s="133" t="s">
        <v>395</v>
      </c>
      <c r="V168" s="134">
        <v>10003</v>
      </c>
      <c r="W168" s="370" t="s">
        <v>396</v>
      </c>
      <c r="X168" s="371"/>
    </row>
    <row r="169" spans="1:24" ht="15.75" hidden="1" thickBot="1" x14ac:dyDescent="0.25">
      <c r="A169" s="383"/>
      <c r="B169" s="115">
        <v>45470</v>
      </c>
      <c r="C169" s="116"/>
      <c r="D169" s="117"/>
      <c r="E169" s="118"/>
      <c r="F169" s="118"/>
      <c r="G169" s="118"/>
      <c r="H169" s="117"/>
      <c r="I169" s="118"/>
      <c r="J169" s="363"/>
      <c r="K169" s="365"/>
      <c r="L169" s="368"/>
      <c r="M169" s="386"/>
      <c r="N169" s="126">
        <v>210</v>
      </c>
      <c r="O169" s="127">
        <v>340</v>
      </c>
      <c r="P169" s="127">
        <v>125</v>
      </c>
      <c r="Q169" s="127">
        <f t="shared" si="149"/>
        <v>3325</v>
      </c>
      <c r="R169" s="127"/>
      <c r="S169" s="128" t="str">
        <f t="shared" si="179"/>
        <v>libre</v>
      </c>
      <c r="T169" s="129">
        <f t="shared" si="176"/>
        <v>3616.25</v>
      </c>
      <c r="U169" s="135" t="s">
        <v>397</v>
      </c>
      <c r="V169" s="136"/>
      <c r="W169" s="372">
        <f t="shared" ref="W169" si="180">(SUM(C166:C172)/7)/V168</f>
        <v>0</v>
      </c>
      <c r="X169" s="373"/>
    </row>
    <row r="170" spans="1:24" ht="15.75" hidden="1" thickBot="1" x14ac:dyDescent="0.25">
      <c r="A170" s="383"/>
      <c r="B170" s="115">
        <v>45471</v>
      </c>
      <c r="C170" s="116"/>
      <c r="D170" s="117"/>
      <c r="E170" s="118"/>
      <c r="F170" s="118"/>
      <c r="G170" s="118"/>
      <c r="H170" s="117"/>
      <c r="I170" s="118"/>
      <c r="J170" s="363"/>
      <c r="K170" s="365"/>
      <c r="L170" s="368"/>
      <c r="M170" s="386"/>
      <c r="N170" s="126">
        <v>210</v>
      </c>
      <c r="O170" s="127">
        <v>340</v>
      </c>
      <c r="P170" s="127">
        <v>125</v>
      </c>
      <c r="Q170" s="127">
        <f t="shared" si="149"/>
        <v>3325</v>
      </c>
      <c r="R170" s="127"/>
      <c r="S170" s="128" t="str">
        <f t="shared" si="179"/>
        <v>libre</v>
      </c>
      <c r="T170" s="129">
        <f t="shared" si="176"/>
        <v>3616.25</v>
      </c>
      <c r="U170" s="374" t="s">
        <v>398</v>
      </c>
      <c r="V170" s="375"/>
      <c r="W170" s="375"/>
      <c r="X170" s="376"/>
    </row>
    <row r="171" spans="1:24" ht="15.75" hidden="1" thickBot="1" x14ac:dyDescent="0.25">
      <c r="A171" s="383"/>
      <c r="B171" s="115">
        <v>45472</v>
      </c>
      <c r="C171" s="116"/>
      <c r="D171" s="117"/>
      <c r="E171" s="118"/>
      <c r="F171" s="118"/>
      <c r="G171" s="118"/>
      <c r="H171" s="117"/>
      <c r="I171" s="118"/>
      <c r="J171" s="363"/>
      <c r="K171" s="365"/>
      <c r="L171" s="368"/>
      <c r="M171" s="386"/>
      <c r="N171" s="126">
        <v>210</v>
      </c>
      <c r="O171" s="127">
        <v>340</v>
      </c>
      <c r="P171" s="127">
        <v>125</v>
      </c>
      <c r="Q171" s="127">
        <f t="shared" si="149"/>
        <v>3325</v>
      </c>
      <c r="R171" s="127"/>
      <c r="S171" s="128" t="str">
        <f t="shared" si="179"/>
        <v>libre</v>
      </c>
      <c r="T171" s="129">
        <f t="shared" si="176"/>
        <v>3616.25</v>
      </c>
      <c r="U171" s="377"/>
      <c r="V171" s="378"/>
      <c r="W171" s="378"/>
      <c r="X171" s="379"/>
    </row>
    <row r="172" spans="1:24" ht="15.75" hidden="1" thickBot="1" x14ac:dyDescent="0.25">
      <c r="A172" s="384"/>
      <c r="B172" s="137">
        <v>45473</v>
      </c>
      <c r="C172" s="116"/>
      <c r="D172" s="117"/>
      <c r="E172" s="118"/>
      <c r="F172" s="118"/>
      <c r="G172" s="118"/>
      <c r="H172" s="117"/>
      <c r="I172" s="118"/>
      <c r="J172" s="364"/>
      <c r="K172" s="366"/>
      <c r="L172" s="369"/>
      <c r="M172" s="387"/>
      <c r="N172" s="138">
        <v>210</v>
      </c>
      <c r="O172" s="139">
        <v>340</v>
      </c>
      <c r="P172" s="139">
        <v>125</v>
      </c>
      <c r="Q172" s="139">
        <f t="shared" si="149"/>
        <v>3325</v>
      </c>
      <c r="R172" s="139"/>
      <c r="S172" s="140" t="str">
        <f t="shared" si="179"/>
        <v>libre</v>
      </c>
      <c r="T172" s="141">
        <f t="shared" si="176"/>
        <v>3616.25</v>
      </c>
      <c r="U172" s="380"/>
      <c r="V172" s="381"/>
      <c r="W172" s="381"/>
      <c r="X172" s="382"/>
    </row>
    <row r="173" spans="1:24" ht="16.5" hidden="1" thickTop="1" thickBot="1" x14ac:dyDescent="0.25">
      <c r="A173" s="383">
        <v>26</v>
      </c>
      <c r="B173" s="115">
        <v>45474</v>
      </c>
      <c r="C173" s="116"/>
      <c r="D173" s="117"/>
      <c r="E173" s="118"/>
      <c r="F173" s="118"/>
      <c r="G173" s="118"/>
      <c r="H173" s="117"/>
      <c r="I173" s="118"/>
      <c r="J173" s="362"/>
      <c r="K173" s="365" t="e">
        <f t="shared" ref="K173" si="181">AVERAGE(D173:D179)</f>
        <v>#DIV/0!</v>
      </c>
      <c r="L173" s="367">
        <f t="shared" ref="L173" si="182">MAX(D173:D179) - MIN(D173:D179)</f>
        <v>0</v>
      </c>
      <c r="M173" s="385">
        <f t="shared" ref="M173" si="183">MAX(D173:D200) - MIN(D173:D200)</f>
        <v>0</v>
      </c>
      <c r="N173" s="119">
        <v>210</v>
      </c>
      <c r="O173" s="120">
        <v>340</v>
      </c>
      <c r="P173" s="120">
        <v>125</v>
      </c>
      <c r="Q173" s="120">
        <f t="shared" si="149"/>
        <v>3325</v>
      </c>
      <c r="R173" s="120"/>
      <c r="S173" s="121" t="str">
        <f t="shared" si="179"/>
        <v>libre</v>
      </c>
      <c r="T173" s="122">
        <f t="shared" si="176"/>
        <v>3616.25</v>
      </c>
      <c r="U173" s="123">
        <f t="shared" ref="U173" si="184">AVERAGE(IF(ISBLANK(E173),N173*0.5,E173), IF(ISBLANK(E174),N173*0.5,E174), IF(ISBLANK(E175),N173*0.5,E175), IF(ISBLANK(E176),N173*0.5,E176), IF(ISBLANK(E177),N173*0.5,E177), IF(ISBLANK(E178),N173*0.5,E178), IF(ISBLANK(E179),N173*0.5,E179))/N173</f>
        <v>0.5</v>
      </c>
      <c r="V173" s="124">
        <f t="shared" ref="V173:W173" si="185">AVERAGE(IF(ISBLANK(F173),O173*0.5,F173), IF(ISBLANK(F174),O174*0.5,F174), IF(ISBLANK(F175),O175*0.5,F175), IF(ISBLANK(F176),O176*0.5,F176), IF(ISBLANK(F177),O177*0.5,F177), IF(ISBLANK(F178),O178*0.5,F178), IF(ISBLANK(F179),O179*0.5,F179))/O173</f>
        <v>0.5</v>
      </c>
      <c r="W173" s="124">
        <f t="shared" si="185"/>
        <v>0.5</v>
      </c>
      <c r="X173" s="125">
        <f t="shared" ref="X173" si="186">AVERAGE(T173:T179)/(AVERAGE(Q173:Q179))</f>
        <v>1.0875939849624061</v>
      </c>
    </row>
    <row r="174" spans="1:24" ht="15.75" hidden="1" thickBot="1" x14ac:dyDescent="0.25">
      <c r="A174" s="383"/>
      <c r="B174" s="115">
        <v>45475</v>
      </c>
      <c r="C174" s="116"/>
      <c r="D174" s="117"/>
      <c r="E174" s="118"/>
      <c r="F174" s="118"/>
      <c r="G174" s="118"/>
      <c r="H174" s="117"/>
      <c r="I174" s="118"/>
      <c r="J174" s="363"/>
      <c r="K174" s="365"/>
      <c r="L174" s="368"/>
      <c r="M174" s="386"/>
      <c r="N174" s="126">
        <v>210</v>
      </c>
      <c r="O174" s="127">
        <v>340</v>
      </c>
      <c r="P174" s="127">
        <v>125</v>
      </c>
      <c r="Q174" s="127">
        <f t="shared" si="149"/>
        <v>3325</v>
      </c>
      <c r="R174" s="127"/>
      <c r="S174" s="128" t="str">
        <f t="shared" si="179"/>
        <v>libre</v>
      </c>
      <c r="T174" s="129">
        <f t="shared" si="176"/>
        <v>3616.25</v>
      </c>
      <c r="U174" s="130">
        <f t="shared" ref="U174:W174" si="187">AVERAGE(IF(ISBLANK(E173),N173*0.5,E173), IF(ISBLANK(E174),N174*0.5,E174), IF(ISBLANK(E175),N175*0.5,E175), IF(ISBLANK(E176),N176*0.5,E176), IF(ISBLANK(E177),N177*0.5,E177), IF(ISBLANK(E178),N178*0.5,E178), IF(ISBLANK(E179),N179*0.5,E179))</f>
        <v>105</v>
      </c>
      <c r="V174" s="131">
        <f t="shared" si="187"/>
        <v>170</v>
      </c>
      <c r="W174" s="131">
        <f t="shared" si="187"/>
        <v>62.5</v>
      </c>
      <c r="X174" s="132">
        <f t="shared" ref="X174" si="188">AVERAGE(T173:T179)</f>
        <v>3616.25</v>
      </c>
    </row>
    <row r="175" spans="1:24" ht="16.5" hidden="1" thickTop="1" thickBot="1" x14ac:dyDescent="0.25">
      <c r="A175" s="383"/>
      <c r="B175" s="115">
        <v>45476</v>
      </c>
      <c r="C175" s="116"/>
      <c r="D175" s="117"/>
      <c r="E175" s="118"/>
      <c r="F175" s="118"/>
      <c r="G175" s="118"/>
      <c r="H175" s="117"/>
      <c r="I175" s="118"/>
      <c r="J175" s="363"/>
      <c r="K175" s="365"/>
      <c r="L175" s="368"/>
      <c r="M175" s="386"/>
      <c r="N175" s="126">
        <v>210</v>
      </c>
      <c r="O175" s="127">
        <v>340</v>
      </c>
      <c r="P175" s="127">
        <v>125</v>
      </c>
      <c r="Q175" s="127">
        <f t="shared" si="149"/>
        <v>3325</v>
      </c>
      <c r="R175" s="127"/>
      <c r="S175" s="128" t="str">
        <f t="shared" si="179"/>
        <v>libre</v>
      </c>
      <c r="T175" s="129">
        <f t="shared" si="176"/>
        <v>3616.25</v>
      </c>
      <c r="U175" s="133" t="s">
        <v>395</v>
      </c>
      <c r="V175" s="134">
        <v>10003</v>
      </c>
      <c r="W175" s="370" t="s">
        <v>396</v>
      </c>
      <c r="X175" s="371"/>
    </row>
    <row r="176" spans="1:24" ht="15.75" hidden="1" thickBot="1" x14ac:dyDescent="0.25">
      <c r="A176" s="383"/>
      <c r="B176" s="115">
        <v>45477</v>
      </c>
      <c r="C176" s="116"/>
      <c r="D176" s="117"/>
      <c r="E176" s="118"/>
      <c r="F176" s="118"/>
      <c r="G176" s="118"/>
      <c r="H176" s="117"/>
      <c r="I176" s="118"/>
      <c r="J176" s="363"/>
      <c r="K176" s="365"/>
      <c r="L176" s="368"/>
      <c r="M176" s="386"/>
      <c r="N176" s="126">
        <v>210</v>
      </c>
      <c r="O176" s="127">
        <v>340</v>
      </c>
      <c r="P176" s="127">
        <v>125</v>
      </c>
      <c r="Q176" s="127">
        <f t="shared" si="149"/>
        <v>3325</v>
      </c>
      <c r="R176" s="127"/>
      <c r="S176" s="128" t="str">
        <f t="shared" si="179"/>
        <v>libre</v>
      </c>
      <c r="T176" s="129">
        <f t="shared" si="176"/>
        <v>3616.25</v>
      </c>
      <c r="U176" s="135" t="s">
        <v>397</v>
      </c>
      <c r="V176" s="136"/>
      <c r="W176" s="372">
        <f t="shared" ref="W176" si="189">(SUM(C173:C179)/7)/V175</f>
        <v>0</v>
      </c>
      <c r="X176" s="373"/>
    </row>
    <row r="177" spans="1:24" ht="15.75" hidden="1" thickBot="1" x14ac:dyDescent="0.25">
      <c r="A177" s="383"/>
      <c r="B177" s="115">
        <v>45478</v>
      </c>
      <c r="C177" s="116"/>
      <c r="D177" s="117"/>
      <c r="E177" s="118"/>
      <c r="F177" s="118"/>
      <c r="G177" s="118"/>
      <c r="H177" s="117"/>
      <c r="I177" s="118"/>
      <c r="J177" s="363"/>
      <c r="K177" s="365"/>
      <c r="L177" s="368"/>
      <c r="M177" s="386"/>
      <c r="N177" s="126">
        <v>210</v>
      </c>
      <c r="O177" s="127">
        <v>340</v>
      </c>
      <c r="P177" s="127">
        <v>125</v>
      </c>
      <c r="Q177" s="127">
        <f t="shared" si="149"/>
        <v>3325</v>
      </c>
      <c r="R177" s="127"/>
      <c r="S177" s="128" t="str">
        <f t="shared" si="179"/>
        <v>libre</v>
      </c>
      <c r="T177" s="129">
        <f t="shared" si="176"/>
        <v>3616.25</v>
      </c>
      <c r="U177" s="374" t="s">
        <v>398</v>
      </c>
      <c r="V177" s="375"/>
      <c r="W177" s="375"/>
      <c r="X177" s="376"/>
    </row>
    <row r="178" spans="1:24" ht="15.75" hidden="1" thickBot="1" x14ac:dyDescent="0.25">
      <c r="A178" s="383"/>
      <c r="B178" s="115">
        <v>45479</v>
      </c>
      <c r="C178" s="116"/>
      <c r="D178" s="117"/>
      <c r="E178" s="118"/>
      <c r="F178" s="118"/>
      <c r="G178" s="118"/>
      <c r="H178" s="117"/>
      <c r="I178" s="118"/>
      <c r="J178" s="363"/>
      <c r="K178" s="365"/>
      <c r="L178" s="368"/>
      <c r="M178" s="386"/>
      <c r="N178" s="126">
        <v>210</v>
      </c>
      <c r="O178" s="127">
        <v>340</v>
      </c>
      <c r="P178" s="127">
        <v>125</v>
      </c>
      <c r="Q178" s="127">
        <f t="shared" si="149"/>
        <v>3325</v>
      </c>
      <c r="R178" s="127"/>
      <c r="S178" s="128" t="str">
        <f t="shared" si="179"/>
        <v>libre</v>
      </c>
      <c r="T178" s="129">
        <f t="shared" si="176"/>
        <v>3616.25</v>
      </c>
      <c r="U178" s="377"/>
      <c r="V178" s="378"/>
      <c r="W178" s="378"/>
      <c r="X178" s="379"/>
    </row>
    <row r="179" spans="1:24" ht="15.75" hidden="1" thickBot="1" x14ac:dyDescent="0.25">
      <c r="A179" s="384"/>
      <c r="B179" s="137">
        <v>45480</v>
      </c>
      <c r="C179" s="116"/>
      <c r="D179" s="117"/>
      <c r="E179" s="118"/>
      <c r="F179" s="118"/>
      <c r="G179" s="118"/>
      <c r="H179" s="117"/>
      <c r="I179" s="118"/>
      <c r="J179" s="364"/>
      <c r="K179" s="366"/>
      <c r="L179" s="369"/>
      <c r="M179" s="386"/>
      <c r="N179" s="138">
        <v>210</v>
      </c>
      <c r="O179" s="139">
        <v>340</v>
      </c>
      <c r="P179" s="139">
        <v>125</v>
      </c>
      <c r="Q179" s="139">
        <f t="shared" si="149"/>
        <v>3325</v>
      </c>
      <c r="R179" s="139"/>
      <c r="S179" s="140" t="str">
        <f t="shared" si="179"/>
        <v>libre</v>
      </c>
      <c r="T179" s="141">
        <f t="shared" si="176"/>
        <v>3616.25</v>
      </c>
      <c r="U179" s="380"/>
      <c r="V179" s="381"/>
      <c r="W179" s="381"/>
      <c r="X179" s="382"/>
    </row>
    <row r="180" spans="1:24" ht="15.75" hidden="1" thickBot="1" x14ac:dyDescent="0.25">
      <c r="A180" s="388">
        <v>27</v>
      </c>
      <c r="B180" s="142">
        <v>45481</v>
      </c>
      <c r="C180" s="116"/>
      <c r="D180" s="117"/>
      <c r="E180" s="118"/>
      <c r="F180" s="118"/>
      <c r="G180" s="118"/>
      <c r="H180" s="117"/>
      <c r="I180" s="118"/>
      <c r="J180" s="362"/>
      <c r="K180" s="365" t="e">
        <f t="shared" ref="K180" si="190">AVERAGE(D180:D186)</f>
        <v>#DIV/0!</v>
      </c>
      <c r="L180" s="367">
        <f t="shared" ref="L180" si="191">MAX(D180:D186) - MIN(D180:D186)</f>
        <v>0</v>
      </c>
      <c r="M180" s="386"/>
      <c r="N180" s="119">
        <v>210</v>
      </c>
      <c r="O180" s="120">
        <v>340</v>
      </c>
      <c r="P180" s="120">
        <v>125</v>
      </c>
      <c r="Q180" s="120">
        <f t="shared" si="149"/>
        <v>3325</v>
      </c>
      <c r="R180" s="120"/>
      <c r="S180" s="121" t="str">
        <f t="shared" si="179"/>
        <v>libre</v>
      </c>
      <c r="T180" s="122">
        <f t="shared" si="176"/>
        <v>3616.25</v>
      </c>
      <c r="U180" s="123">
        <f t="shared" ref="U180" si="192">AVERAGE(IF(ISBLANK(E180),N180*0.5,E180), IF(ISBLANK(E181),N180*0.5,E181), IF(ISBLANK(E182),N180*0.5,E182), IF(ISBLANK(E183),N180*0.5,E183), IF(ISBLANK(E184),N180*0.5,E184), IF(ISBLANK(E185),N180*0.5,E185), IF(ISBLANK(E186),N180*0.5,E186))/N180</f>
        <v>0.5</v>
      </c>
      <c r="V180" s="124">
        <f t="shared" ref="V180:W180" si="193">AVERAGE(IF(ISBLANK(F180),O180*0.5,F180), IF(ISBLANK(F181),O181*0.5,F181), IF(ISBLANK(F182),O182*0.5,F182), IF(ISBLANK(F183),O183*0.5,F183), IF(ISBLANK(F184),O184*0.5,F184), IF(ISBLANK(F185),O185*0.5,F185), IF(ISBLANK(F186),O186*0.5,F186))/O180</f>
        <v>0.5</v>
      </c>
      <c r="W180" s="124">
        <f t="shared" si="193"/>
        <v>0.5</v>
      </c>
      <c r="X180" s="125">
        <f t="shared" ref="X180" si="194">AVERAGE(T180:T186)/(AVERAGE(Q180:Q186))</f>
        <v>1.0875939849624061</v>
      </c>
    </row>
    <row r="181" spans="1:24" ht="15.75" hidden="1" thickBot="1" x14ac:dyDescent="0.25">
      <c r="A181" s="383"/>
      <c r="B181" s="115">
        <v>45482</v>
      </c>
      <c r="C181" s="116"/>
      <c r="D181" s="117"/>
      <c r="E181" s="118"/>
      <c r="F181" s="118"/>
      <c r="G181" s="118"/>
      <c r="H181" s="117"/>
      <c r="I181" s="118"/>
      <c r="J181" s="363"/>
      <c r="K181" s="365"/>
      <c r="L181" s="368"/>
      <c r="M181" s="386"/>
      <c r="N181" s="126">
        <v>210</v>
      </c>
      <c r="O181" s="127">
        <v>340</v>
      </c>
      <c r="P181" s="127">
        <v>125</v>
      </c>
      <c r="Q181" s="127">
        <f t="shared" si="149"/>
        <v>3325</v>
      </c>
      <c r="R181" s="127"/>
      <c r="S181" s="128" t="str">
        <f t="shared" si="179"/>
        <v>libre</v>
      </c>
      <c r="T181" s="129">
        <f t="shared" si="176"/>
        <v>3616.25</v>
      </c>
      <c r="U181" s="130">
        <f t="shared" ref="U181:W181" si="195">AVERAGE(IF(ISBLANK(E180),N180*0.5,E180), IF(ISBLANK(E181),N181*0.5,E181), IF(ISBLANK(E182),N182*0.5,E182), IF(ISBLANK(E183),N183*0.5,E183), IF(ISBLANK(E184),N184*0.5,E184), IF(ISBLANK(E185),N185*0.5,E185), IF(ISBLANK(E186),N186*0.5,E186))</f>
        <v>105</v>
      </c>
      <c r="V181" s="131">
        <f t="shared" si="195"/>
        <v>170</v>
      </c>
      <c r="W181" s="131">
        <f t="shared" si="195"/>
        <v>62.5</v>
      </c>
      <c r="X181" s="132">
        <f t="shared" ref="X181" si="196">AVERAGE(T180:T186)</f>
        <v>3616.25</v>
      </c>
    </row>
    <row r="182" spans="1:24" ht="16.5" hidden="1" thickTop="1" thickBot="1" x14ac:dyDescent="0.25">
      <c r="A182" s="383"/>
      <c r="B182" s="115">
        <v>45483</v>
      </c>
      <c r="C182" s="116"/>
      <c r="D182" s="117"/>
      <c r="E182" s="118"/>
      <c r="F182" s="118"/>
      <c r="G182" s="118"/>
      <c r="H182" s="117"/>
      <c r="I182" s="118"/>
      <c r="J182" s="363"/>
      <c r="K182" s="365"/>
      <c r="L182" s="368"/>
      <c r="M182" s="386"/>
      <c r="N182" s="126">
        <v>210</v>
      </c>
      <c r="O182" s="127">
        <v>340</v>
      </c>
      <c r="P182" s="127">
        <v>125</v>
      </c>
      <c r="Q182" s="127">
        <f t="shared" si="149"/>
        <v>3325</v>
      </c>
      <c r="R182" s="127"/>
      <c r="S182" s="128" t="str">
        <f t="shared" si="179"/>
        <v>libre</v>
      </c>
      <c r="T182" s="129">
        <f t="shared" si="176"/>
        <v>3616.25</v>
      </c>
      <c r="U182" s="133" t="s">
        <v>395</v>
      </c>
      <c r="V182" s="134">
        <v>10004</v>
      </c>
      <c r="W182" s="370" t="s">
        <v>396</v>
      </c>
      <c r="X182" s="371"/>
    </row>
    <row r="183" spans="1:24" ht="15.75" hidden="1" thickBot="1" x14ac:dyDescent="0.25">
      <c r="A183" s="383"/>
      <c r="B183" s="115">
        <v>45484</v>
      </c>
      <c r="C183" s="116"/>
      <c r="D183" s="117"/>
      <c r="E183" s="118"/>
      <c r="F183" s="118"/>
      <c r="G183" s="118"/>
      <c r="H183" s="117"/>
      <c r="I183" s="118"/>
      <c r="J183" s="363"/>
      <c r="K183" s="365"/>
      <c r="L183" s="368"/>
      <c r="M183" s="386"/>
      <c r="N183" s="126">
        <v>210</v>
      </c>
      <c r="O183" s="127">
        <v>340</v>
      </c>
      <c r="P183" s="127">
        <v>125</v>
      </c>
      <c r="Q183" s="127">
        <f t="shared" si="149"/>
        <v>3325</v>
      </c>
      <c r="R183" s="127"/>
      <c r="S183" s="128" t="str">
        <f t="shared" si="179"/>
        <v>libre</v>
      </c>
      <c r="T183" s="129">
        <f t="shared" si="176"/>
        <v>3616.25</v>
      </c>
      <c r="U183" s="135" t="s">
        <v>397</v>
      </c>
      <c r="V183" s="136"/>
      <c r="W183" s="372">
        <f t="shared" ref="W183" si="197">(SUM(C180:C186)/7)/V182</f>
        <v>0</v>
      </c>
      <c r="X183" s="373"/>
    </row>
    <row r="184" spans="1:24" ht="15.75" hidden="1" thickBot="1" x14ac:dyDescent="0.25">
      <c r="A184" s="383"/>
      <c r="B184" s="115">
        <v>45485</v>
      </c>
      <c r="C184" s="116"/>
      <c r="D184" s="117"/>
      <c r="E184" s="118"/>
      <c r="F184" s="118"/>
      <c r="G184" s="118"/>
      <c r="H184" s="117"/>
      <c r="I184" s="118"/>
      <c r="J184" s="363"/>
      <c r="K184" s="365"/>
      <c r="L184" s="368"/>
      <c r="M184" s="386"/>
      <c r="N184" s="126">
        <v>210</v>
      </c>
      <c r="O184" s="127">
        <v>340</v>
      </c>
      <c r="P184" s="127">
        <v>125</v>
      </c>
      <c r="Q184" s="127">
        <f t="shared" si="149"/>
        <v>3325</v>
      </c>
      <c r="R184" s="127"/>
      <c r="S184" s="128" t="str">
        <f t="shared" si="179"/>
        <v>libre</v>
      </c>
      <c r="T184" s="129">
        <f t="shared" si="176"/>
        <v>3616.25</v>
      </c>
      <c r="U184" s="374" t="s">
        <v>398</v>
      </c>
      <c r="V184" s="375"/>
      <c r="W184" s="375"/>
      <c r="X184" s="376"/>
    </row>
    <row r="185" spans="1:24" ht="15.75" hidden="1" thickBot="1" x14ac:dyDescent="0.25">
      <c r="A185" s="383"/>
      <c r="B185" s="115">
        <v>45486</v>
      </c>
      <c r="C185" s="116"/>
      <c r="D185" s="117"/>
      <c r="E185" s="118"/>
      <c r="F185" s="118"/>
      <c r="G185" s="118"/>
      <c r="H185" s="117"/>
      <c r="I185" s="118"/>
      <c r="J185" s="363"/>
      <c r="K185" s="365"/>
      <c r="L185" s="368"/>
      <c r="M185" s="386"/>
      <c r="N185" s="126">
        <v>210</v>
      </c>
      <c r="O185" s="127">
        <v>340</v>
      </c>
      <c r="P185" s="127">
        <v>125</v>
      </c>
      <c r="Q185" s="127">
        <f t="shared" si="149"/>
        <v>3325</v>
      </c>
      <c r="R185" s="127"/>
      <c r="S185" s="128" t="str">
        <f t="shared" si="179"/>
        <v>libre</v>
      </c>
      <c r="T185" s="129">
        <f t="shared" si="176"/>
        <v>3616.25</v>
      </c>
      <c r="U185" s="377"/>
      <c r="V185" s="378"/>
      <c r="W185" s="378"/>
      <c r="X185" s="379"/>
    </row>
    <row r="186" spans="1:24" ht="15.75" hidden="1" thickBot="1" x14ac:dyDescent="0.25">
      <c r="A186" s="384"/>
      <c r="B186" s="137">
        <v>45487</v>
      </c>
      <c r="C186" s="116"/>
      <c r="D186" s="117"/>
      <c r="E186" s="118"/>
      <c r="F186" s="118"/>
      <c r="G186" s="118"/>
      <c r="H186" s="117"/>
      <c r="I186" s="118"/>
      <c r="J186" s="364"/>
      <c r="K186" s="366"/>
      <c r="L186" s="369"/>
      <c r="M186" s="386"/>
      <c r="N186" s="138">
        <v>210</v>
      </c>
      <c r="O186" s="139">
        <v>340</v>
      </c>
      <c r="P186" s="139">
        <v>125</v>
      </c>
      <c r="Q186" s="139">
        <f t="shared" si="149"/>
        <v>3325</v>
      </c>
      <c r="R186" s="139"/>
      <c r="S186" s="140" t="str">
        <f t="shared" si="179"/>
        <v>libre</v>
      </c>
      <c r="T186" s="141">
        <f t="shared" si="176"/>
        <v>3616.25</v>
      </c>
      <c r="U186" s="380"/>
      <c r="V186" s="381"/>
      <c r="W186" s="381"/>
      <c r="X186" s="382"/>
    </row>
    <row r="187" spans="1:24" ht="15.75" hidden="1" thickBot="1" x14ac:dyDescent="0.25">
      <c r="A187" s="388">
        <v>28</v>
      </c>
      <c r="B187" s="142">
        <v>45488</v>
      </c>
      <c r="C187" s="116"/>
      <c r="D187" s="117"/>
      <c r="E187" s="118"/>
      <c r="F187" s="118"/>
      <c r="G187" s="118"/>
      <c r="H187" s="117"/>
      <c r="I187" s="118"/>
      <c r="J187" s="362"/>
      <c r="K187" s="365" t="e">
        <f t="shared" ref="K187" si="198">AVERAGE(D187:D193)</f>
        <v>#DIV/0!</v>
      </c>
      <c r="L187" s="367">
        <f t="shared" ref="L187" si="199">MAX(D187:D193) - MIN(D187:D193)</f>
        <v>0</v>
      </c>
      <c r="M187" s="386"/>
      <c r="N187" s="119">
        <v>210</v>
      </c>
      <c r="O187" s="120">
        <v>340</v>
      </c>
      <c r="P187" s="120">
        <v>125</v>
      </c>
      <c r="Q187" s="120">
        <f t="shared" si="149"/>
        <v>3325</v>
      </c>
      <c r="R187" s="120"/>
      <c r="S187" s="121" t="str">
        <f t="shared" si="179"/>
        <v>libre</v>
      </c>
      <c r="T187" s="122">
        <f t="shared" si="176"/>
        <v>3616.25</v>
      </c>
      <c r="U187" s="123">
        <f t="shared" ref="U187" si="200">AVERAGE(IF(ISBLANK(E187),N187*0.5,E187), IF(ISBLANK(E188),N187*0.5,E188), IF(ISBLANK(E189),N187*0.5,E189), IF(ISBLANK(E190),N187*0.5,E190), IF(ISBLANK(E191),N187*0.5,E191), IF(ISBLANK(E192),N187*0.5,E192), IF(ISBLANK(E193),N187*0.5,E193))/N187</f>
        <v>0.5</v>
      </c>
      <c r="V187" s="124">
        <f t="shared" ref="V187:W187" si="201">AVERAGE(IF(ISBLANK(F187),O187*0.5,F187), IF(ISBLANK(F188),O188*0.5,F188), IF(ISBLANK(F189),O189*0.5,F189), IF(ISBLANK(F190),O190*0.5,F190), IF(ISBLANK(F191),O191*0.5,F191), IF(ISBLANK(F192),O192*0.5,F192), IF(ISBLANK(F193),O193*0.5,F193))/O187</f>
        <v>0.5</v>
      </c>
      <c r="W187" s="124">
        <f t="shared" si="201"/>
        <v>0.5</v>
      </c>
      <c r="X187" s="125">
        <f t="shared" ref="X187" si="202">AVERAGE(T187:T193)/(AVERAGE(Q187:Q193))</f>
        <v>1.0875939849624061</v>
      </c>
    </row>
    <row r="188" spans="1:24" ht="15.75" hidden="1" thickBot="1" x14ac:dyDescent="0.25">
      <c r="A188" s="383"/>
      <c r="B188" s="115">
        <v>45489</v>
      </c>
      <c r="C188" s="116"/>
      <c r="D188" s="117"/>
      <c r="E188" s="118"/>
      <c r="F188" s="118"/>
      <c r="G188" s="118"/>
      <c r="H188" s="117"/>
      <c r="I188" s="118"/>
      <c r="J188" s="363"/>
      <c r="K188" s="365"/>
      <c r="L188" s="368"/>
      <c r="M188" s="386"/>
      <c r="N188" s="126">
        <v>210</v>
      </c>
      <c r="O188" s="127">
        <v>340</v>
      </c>
      <c r="P188" s="127">
        <v>125</v>
      </c>
      <c r="Q188" s="127">
        <f t="shared" si="149"/>
        <v>3325</v>
      </c>
      <c r="R188" s="127"/>
      <c r="S188" s="128" t="str">
        <f t="shared" si="179"/>
        <v>libre</v>
      </c>
      <c r="T188" s="129">
        <f t="shared" si="176"/>
        <v>3616.25</v>
      </c>
      <c r="U188" s="130">
        <f t="shared" ref="U188:W188" si="203">AVERAGE(IF(ISBLANK(E187),N187*0.5,E187), IF(ISBLANK(E188),N188*0.5,E188), IF(ISBLANK(E189),N189*0.5,E189), IF(ISBLANK(E190),N190*0.5,E190), IF(ISBLANK(E191),N191*0.5,E191), IF(ISBLANK(E192),N192*0.5,E192), IF(ISBLANK(E193),N193*0.5,E193))</f>
        <v>105</v>
      </c>
      <c r="V188" s="131">
        <f t="shared" si="203"/>
        <v>170</v>
      </c>
      <c r="W188" s="131">
        <f t="shared" si="203"/>
        <v>62.5</v>
      </c>
      <c r="X188" s="132">
        <f t="shared" ref="X188" si="204">AVERAGE(T187:T193)</f>
        <v>3616.25</v>
      </c>
    </row>
    <row r="189" spans="1:24" ht="16.5" hidden="1" thickTop="1" thickBot="1" x14ac:dyDescent="0.25">
      <c r="A189" s="383"/>
      <c r="B189" s="115">
        <v>45490</v>
      </c>
      <c r="C189" s="116"/>
      <c r="D189" s="117"/>
      <c r="E189" s="118"/>
      <c r="F189" s="118"/>
      <c r="G189" s="118"/>
      <c r="H189" s="117"/>
      <c r="I189" s="118"/>
      <c r="J189" s="363"/>
      <c r="K189" s="365"/>
      <c r="L189" s="368"/>
      <c r="M189" s="386"/>
      <c r="N189" s="126">
        <v>210</v>
      </c>
      <c r="O189" s="127">
        <v>340</v>
      </c>
      <c r="P189" s="127">
        <v>125</v>
      </c>
      <c r="Q189" s="127">
        <f t="shared" si="149"/>
        <v>3325</v>
      </c>
      <c r="R189" s="127"/>
      <c r="S189" s="128" t="str">
        <f t="shared" si="179"/>
        <v>libre</v>
      </c>
      <c r="T189" s="129">
        <f t="shared" si="176"/>
        <v>3616.25</v>
      </c>
      <c r="U189" s="133" t="s">
        <v>395</v>
      </c>
      <c r="V189" s="134">
        <v>10004</v>
      </c>
      <c r="W189" s="370" t="s">
        <v>396</v>
      </c>
      <c r="X189" s="371"/>
    </row>
    <row r="190" spans="1:24" ht="15.75" hidden="1" thickBot="1" x14ac:dyDescent="0.25">
      <c r="A190" s="383"/>
      <c r="B190" s="115">
        <v>45491</v>
      </c>
      <c r="C190" s="116"/>
      <c r="D190" s="117"/>
      <c r="E190" s="118"/>
      <c r="F190" s="118"/>
      <c r="G190" s="118"/>
      <c r="H190" s="117"/>
      <c r="I190" s="118"/>
      <c r="J190" s="363"/>
      <c r="K190" s="365"/>
      <c r="L190" s="368"/>
      <c r="M190" s="386"/>
      <c r="N190" s="126">
        <v>210</v>
      </c>
      <c r="O190" s="127">
        <v>340</v>
      </c>
      <c r="P190" s="127">
        <v>125</v>
      </c>
      <c r="Q190" s="127">
        <f t="shared" si="149"/>
        <v>3325</v>
      </c>
      <c r="R190" s="127"/>
      <c r="S190" s="128" t="str">
        <f t="shared" si="179"/>
        <v>libre</v>
      </c>
      <c r="T190" s="129">
        <f t="shared" si="176"/>
        <v>3616.25</v>
      </c>
      <c r="U190" s="135" t="s">
        <v>397</v>
      </c>
      <c r="V190" s="136"/>
      <c r="W190" s="372">
        <f t="shared" ref="W190" si="205">(SUM(C187:C193)/7)/V189</f>
        <v>0</v>
      </c>
      <c r="X190" s="373"/>
    </row>
    <row r="191" spans="1:24" ht="15.75" hidden="1" thickBot="1" x14ac:dyDescent="0.25">
      <c r="A191" s="383"/>
      <c r="B191" s="115">
        <v>45492</v>
      </c>
      <c r="C191" s="116"/>
      <c r="D191" s="117"/>
      <c r="E191" s="118"/>
      <c r="F191" s="118"/>
      <c r="G191" s="118"/>
      <c r="H191" s="117"/>
      <c r="I191" s="118"/>
      <c r="J191" s="363"/>
      <c r="K191" s="365"/>
      <c r="L191" s="368"/>
      <c r="M191" s="386"/>
      <c r="N191" s="126">
        <v>210</v>
      </c>
      <c r="O191" s="127">
        <v>340</v>
      </c>
      <c r="P191" s="127">
        <v>125</v>
      </c>
      <c r="Q191" s="127">
        <f t="shared" si="149"/>
        <v>3325</v>
      </c>
      <c r="R191" s="127"/>
      <c r="S191" s="128" t="str">
        <f t="shared" si="179"/>
        <v>libre</v>
      </c>
      <c r="T191" s="129">
        <f t="shared" si="176"/>
        <v>3616.25</v>
      </c>
      <c r="U191" s="374" t="s">
        <v>398</v>
      </c>
      <c r="V191" s="375"/>
      <c r="W191" s="375"/>
      <c r="X191" s="376"/>
    </row>
    <row r="192" spans="1:24" ht="15.75" hidden="1" thickBot="1" x14ac:dyDescent="0.25">
      <c r="A192" s="383"/>
      <c r="B192" s="115">
        <v>45493</v>
      </c>
      <c r="C192" s="116"/>
      <c r="D192" s="117"/>
      <c r="E192" s="118"/>
      <c r="F192" s="118"/>
      <c r="G192" s="118"/>
      <c r="H192" s="117"/>
      <c r="I192" s="118"/>
      <c r="J192" s="363"/>
      <c r="K192" s="365"/>
      <c r="L192" s="368"/>
      <c r="M192" s="386"/>
      <c r="N192" s="126">
        <v>210</v>
      </c>
      <c r="O192" s="127">
        <v>340</v>
      </c>
      <c r="P192" s="127">
        <v>125</v>
      </c>
      <c r="Q192" s="127">
        <f t="shared" si="149"/>
        <v>3325</v>
      </c>
      <c r="R192" s="127"/>
      <c r="S192" s="128" t="str">
        <f t="shared" si="179"/>
        <v>libre</v>
      </c>
      <c r="T192" s="129">
        <f t="shared" si="176"/>
        <v>3616.25</v>
      </c>
      <c r="U192" s="377"/>
      <c r="V192" s="378"/>
      <c r="W192" s="378"/>
      <c r="X192" s="379"/>
    </row>
    <row r="193" spans="1:24" ht="15.75" hidden="1" thickBot="1" x14ac:dyDescent="0.25">
      <c r="A193" s="384"/>
      <c r="B193" s="137">
        <v>45494</v>
      </c>
      <c r="C193" s="116"/>
      <c r="D193" s="117"/>
      <c r="E193" s="118"/>
      <c r="F193" s="118"/>
      <c r="G193" s="118"/>
      <c r="H193" s="117"/>
      <c r="I193" s="118"/>
      <c r="J193" s="364"/>
      <c r="K193" s="366"/>
      <c r="L193" s="369"/>
      <c r="M193" s="386"/>
      <c r="N193" s="138">
        <v>210</v>
      </c>
      <c r="O193" s="139">
        <v>340</v>
      </c>
      <c r="P193" s="139">
        <v>125</v>
      </c>
      <c r="Q193" s="139">
        <f t="shared" si="149"/>
        <v>3325</v>
      </c>
      <c r="R193" s="139"/>
      <c r="S193" s="140" t="str">
        <f t="shared" si="179"/>
        <v>libre</v>
      </c>
      <c r="T193" s="141">
        <f t="shared" si="176"/>
        <v>3616.25</v>
      </c>
      <c r="U193" s="380"/>
      <c r="V193" s="381"/>
      <c r="W193" s="381"/>
      <c r="X193" s="382"/>
    </row>
    <row r="194" spans="1:24" ht="15.75" hidden="1" thickBot="1" x14ac:dyDescent="0.25">
      <c r="A194" s="388">
        <v>29</v>
      </c>
      <c r="B194" s="142">
        <v>45495</v>
      </c>
      <c r="C194" s="116"/>
      <c r="D194" s="117"/>
      <c r="E194" s="118"/>
      <c r="F194" s="118"/>
      <c r="G194" s="118"/>
      <c r="H194" s="117"/>
      <c r="I194" s="118"/>
      <c r="J194" s="362"/>
      <c r="K194" s="365" t="e">
        <f t="shared" ref="K194" si="206">AVERAGE(D194:D200)</f>
        <v>#DIV/0!</v>
      </c>
      <c r="L194" s="367">
        <f t="shared" ref="L194" si="207">MAX(D194:D200) - MIN(D194:D200)</f>
        <v>0</v>
      </c>
      <c r="M194" s="386"/>
      <c r="N194" s="119">
        <v>210</v>
      </c>
      <c r="O194" s="120">
        <v>340</v>
      </c>
      <c r="P194" s="120">
        <v>125</v>
      </c>
      <c r="Q194" s="120">
        <f t="shared" si="149"/>
        <v>3325</v>
      </c>
      <c r="R194" s="120"/>
      <c r="S194" s="121" t="str">
        <f t="shared" si="179"/>
        <v>libre</v>
      </c>
      <c r="T194" s="122">
        <f t="shared" si="176"/>
        <v>3616.25</v>
      </c>
      <c r="U194" s="123">
        <f t="shared" ref="U194" si="208">AVERAGE(IF(ISBLANK(E194),N194*0.5,E194), IF(ISBLANK(E195),N194*0.5,E195), IF(ISBLANK(E196),N194*0.5,E196), IF(ISBLANK(E197),N194*0.5,E197), IF(ISBLANK(E198),N194*0.5,E198), IF(ISBLANK(E199),N194*0.5,E199), IF(ISBLANK(E200),N194*0.5,E200))/N194</f>
        <v>0.5</v>
      </c>
      <c r="V194" s="124">
        <f t="shared" ref="V194:W194" si="209">AVERAGE(IF(ISBLANK(F194),O194*0.5,F194), IF(ISBLANK(F195),O195*0.5,F195), IF(ISBLANK(F196),O196*0.5,F196), IF(ISBLANK(F197),O197*0.5,F197), IF(ISBLANK(F198),O198*0.5,F198), IF(ISBLANK(F199),O199*0.5,F199), IF(ISBLANK(F200),O200*0.5,F200))/O194</f>
        <v>0.5</v>
      </c>
      <c r="W194" s="124">
        <f t="shared" si="209"/>
        <v>0.5</v>
      </c>
      <c r="X194" s="125">
        <f t="shared" ref="X194" si="210">AVERAGE(T194:T200)/(AVERAGE(Q194:Q200))</f>
        <v>1.0875939849624061</v>
      </c>
    </row>
    <row r="195" spans="1:24" ht="15.75" hidden="1" thickBot="1" x14ac:dyDescent="0.25">
      <c r="A195" s="383"/>
      <c r="B195" s="115">
        <v>45496</v>
      </c>
      <c r="C195" s="116"/>
      <c r="D195" s="117"/>
      <c r="E195" s="118"/>
      <c r="F195" s="118"/>
      <c r="G195" s="118"/>
      <c r="H195" s="117"/>
      <c r="I195" s="118"/>
      <c r="J195" s="363"/>
      <c r="K195" s="365"/>
      <c r="L195" s="368"/>
      <c r="M195" s="386"/>
      <c r="N195" s="126">
        <v>210</v>
      </c>
      <c r="O195" s="127">
        <v>340</v>
      </c>
      <c r="P195" s="127">
        <v>125</v>
      </c>
      <c r="Q195" s="127">
        <f t="shared" si="149"/>
        <v>3325</v>
      </c>
      <c r="R195" s="127"/>
      <c r="S195" s="128" t="str">
        <f t="shared" si="179"/>
        <v>libre</v>
      </c>
      <c r="T195" s="129">
        <f t="shared" si="176"/>
        <v>3616.25</v>
      </c>
      <c r="U195" s="130">
        <f t="shared" ref="U195:W195" si="211">AVERAGE(IF(ISBLANK(E194),N194*0.5,E194), IF(ISBLANK(E195),N195*0.5,E195), IF(ISBLANK(E196),N196*0.5,E196), IF(ISBLANK(E197),N197*0.5,E197), IF(ISBLANK(E198),N198*0.5,E198), IF(ISBLANK(E199),N199*0.5,E199), IF(ISBLANK(E200),N200*0.5,E200))</f>
        <v>105</v>
      </c>
      <c r="V195" s="131">
        <f t="shared" si="211"/>
        <v>170</v>
      </c>
      <c r="W195" s="131">
        <f t="shared" si="211"/>
        <v>62.5</v>
      </c>
      <c r="X195" s="132">
        <f t="shared" ref="X195" si="212">AVERAGE(T194:T200)</f>
        <v>3616.25</v>
      </c>
    </row>
    <row r="196" spans="1:24" ht="16.5" hidden="1" thickTop="1" thickBot="1" x14ac:dyDescent="0.25">
      <c r="A196" s="383"/>
      <c r="B196" s="115">
        <v>45497</v>
      </c>
      <c r="C196" s="116"/>
      <c r="D196" s="117"/>
      <c r="E196" s="118"/>
      <c r="F196" s="118"/>
      <c r="G196" s="118"/>
      <c r="H196" s="117"/>
      <c r="I196" s="118"/>
      <c r="J196" s="363"/>
      <c r="K196" s="365"/>
      <c r="L196" s="368"/>
      <c r="M196" s="386"/>
      <c r="N196" s="126">
        <v>210</v>
      </c>
      <c r="O196" s="127">
        <v>340</v>
      </c>
      <c r="P196" s="127">
        <v>125</v>
      </c>
      <c r="Q196" s="127">
        <f t="shared" si="149"/>
        <v>3325</v>
      </c>
      <c r="R196" s="127"/>
      <c r="S196" s="128" t="str">
        <f t="shared" si="179"/>
        <v>libre</v>
      </c>
      <c r="T196" s="129">
        <f t="shared" si="176"/>
        <v>3616.25</v>
      </c>
      <c r="U196" s="133" t="s">
        <v>395</v>
      </c>
      <c r="V196" s="134">
        <v>10005</v>
      </c>
      <c r="W196" s="370" t="s">
        <v>396</v>
      </c>
      <c r="X196" s="371"/>
    </row>
    <row r="197" spans="1:24" ht="15.75" hidden="1" thickBot="1" x14ac:dyDescent="0.25">
      <c r="A197" s="383"/>
      <c r="B197" s="115">
        <v>45498</v>
      </c>
      <c r="C197" s="116"/>
      <c r="D197" s="117"/>
      <c r="E197" s="118"/>
      <c r="F197" s="118"/>
      <c r="G197" s="118"/>
      <c r="H197" s="117"/>
      <c r="I197" s="118"/>
      <c r="J197" s="363"/>
      <c r="K197" s="365"/>
      <c r="L197" s="368"/>
      <c r="M197" s="386"/>
      <c r="N197" s="126">
        <v>210</v>
      </c>
      <c r="O197" s="127">
        <v>340</v>
      </c>
      <c r="P197" s="127">
        <v>125</v>
      </c>
      <c r="Q197" s="127">
        <f t="shared" ref="Q197:Q260" si="213">(N197*4)+(O197*4)+(P197*9)</f>
        <v>3325</v>
      </c>
      <c r="R197" s="127"/>
      <c r="S197" s="128" t="str">
        <f t="shared" si="179"/>
        <v>libre</v>
      </c>
      <c r="T197" s="129">
        <f t="shared" si="176"/>
        <v>3616.25</v>
      </c>
      <c r="U197" s="135" t="s">
        <v>397</v>
      </c>
      <c r="V197" s="136"/>
      <c r="W197" s="372">
        <f t="shared" ref="W197" si="214">(SUM(C194:C200)/7)/V196</f>
        <v>0</v>
      </c>
      <c r="X197" s="373"/>
    </row>
    <row r="198" spans="1:24" ht="15.75" hidden="1" thickBot="1" x14ac:dyDescent="0.25">
      <c r="A198" s="383"/>
      <c r="B198" s="115">
        <v>45499</v>
      </c>
      <c r="C198" s="116"/>
      <c r="D198" s="117"/>
      <c r="E198" s="118"/>
      <c r="F198" s="118"/>
      <c r="G198" s="118"/>
      <c r="H198" s="117"/>
      <c r="I198" s="118"/>
      <c r="J198" s="363"/>
      <c r="K198" s="365"/>
      <c r="L198" s="368"/>
      <c r="M198" s="386"/>
      <c r="N198" s="126">
        <v>210</v>
      </c>
      <c r="O198" s="127">
        <v>340</v>
      </c>
      <c r="P198" s="127">
        <v>125</v>
      </c>
      <c r="Q198" s="127">
        <f t="shared" si="213"/>
        <v>3325</v>
      </c>
      <c r="R198" s="127"/>
      <c r="S198" s="128" t="str">
        <f t="shared" si="179"/>
        <v>libre</v>
      </c>
      <c r="T198" s="129">
        <f t="shared" si="176"/>
        <v>3616.25</v>
      </c>
      <c r="U198" s="374" t="s">
        <v>398</v>
      </c>
      <c r="V198" s="375"/>
      <c r="W198" s="375"/>
      <c r="X198" s="376"/>
    </row>
    <row r="199" spans="1:24" ht="15.75" hidden="1" thickBot="1" x14ac:dyDescent="0.25">
      <c r="A199" s="383"/>
      <c r="B199" s="115">
        <v>45500</v>
      </c>
      <c r="C199" s="116"/>
      <c r="D199" s="117"/>
      <c r="E199" s="118"/>
      <c r="F199" s="118"/>
      <c r="G199" s="118"/>
      <c r="H199" s="117"/>
      <c r="I199" s="118"/>
      <c r="J199" s="363"/>
      <c r="K199" s="365"/>
      <c r="L199" s="368"/>
      <c r="M199" s="386"/>
      <c r="N199" s="126">
        <v>210</v>
      </c>
      <c r="O199" s="127">
        <v>340</v>
      </c>
      <c r="P199" s="127">
        <v>125</v>
      </c>
      <c r="Q199" s="127">
        <f t="shared" si="213"/>
        <v>3325</v>
      </c>
      <c r="R199" s="127"/>
      <c r="S199" s="128" t="str">
        <f t="shared" si="179"/>
        <v>libre</v>
      </c>
      <c r="T199" s="129">
        <f t="shared" si="176"/>
        <v>3616.25</v>
      </c>
      <c r="U199" s="377"/>
      <c r="V199" s="378"/>
      <c r="W199" s="378"/>
      <c r="X199" s="379"/>
    </row>
    <row r="200" spans="1:24" ht="15.75" hidden="1" thickBot="1" x14ac:dyDescent="0.25">
      <c r="A200" s="384"/>
      <c r="B200" s="137">
        <v>45501</v>
      </c>
      <c r="C200" s="116"/>
      <c r="D200" s="117"/>
      <c r="E200" s="118"/>
      <c r="F200" s="118"/>
      <c r="G200" s="118"/>
      <c r="H200" s="117"/>
      <c r="I200" s="118"/>
      <c r="J200" s="364"/>
      <c r="K200" s="366"/>
      <c r="L200" s="369"/>
      <c r="M200" s="387"/>
      <c r="N200" s="138">
        <v>210</v>
      </c>
      <c r="O200" s="139">
        <v>340</v>
      </c>
      <c r="P200" s="139">
        <v>125</v>
      </c>
      <c r="Q200" s="139">
        <f t="shared" si="213"/>
        <v>3325</v>
      </c>
      <c r="R200" s="139"/>
      <c r="S200" s="140" t="str">
        <f t="shared" si="179"/>
        <v>libre</v>
      </c>
      <c r="T200" s="141">
        <f t="shared" si="176"/>
        <v>3616.25</v>
      </c>
      <c r="U200" s="380"/>
      <c r="V200" s="381"/>
      <c r="W200" s="381"/>
      <c r="X200" s="382"/>
    </row>
    <row r="201" spans="1:24" ht="16.5" hidden="1" thickTop="1" thickBot="1" x14ac:dyDescent="0.25">
      <c r="A201" s="383">
        <v>30</v>
      </c>
      <c r="B201" s="115">
        <v>45502</v>
      </c>
      <c r="C201" s="116"/>
      <c r="D201" s="117"/>
      <c r="E201" s="118"/>
      <c r="F201" s="118"/>
      <c r="G201" s="118"/>
      <c r="H201" s="117"/>
      <c r="I201" s="118"/>
      <c r="J201" s="362"/>
      <c r="K201" s="365" t="e">
        <f t="shared" ref="K201" si="215">AVERAGE(D201:D207)</f>
        <v>#DIV/0!</v>
      </c>
      <c r="L201" s="367">
        <f t="shared" ref="L201" si="216">MAX(D201:D207) - MIN(D201:D207)</f>
        <v>0</v>
      </c>
      <c r="M201" s="385">
        <f t="shared" ref="M201" si="217">MAX(D201:D228) - MIN(D201:D228)</f>
        <v>0</v>
      </c>
      <c r="N201" s="119">
        <v>210</v>
      </c>
      <c r="O201" s="120">
        <v>340</v>
      </c>
      <c r="P201" s="120">
        <v>125</v>
      </c>
      <c r="Q201" s="120">
        <f t="shared" si="213"/>
        <v>3325</v>
      </c>
      <c r="R201" s="120"/>
      <c r="S201" s="121" t="str">
        <f t="shared" si="179"/>
        <v>libre</v>
      </c>
      <c r="T201" s="122">
        <f t="shared" si="176"/>
        <v>3616.25</v>
      </c>
      <c r="U201" s="123">
        <f t="shared" ref="U201" si="218">AVERAGE(IF(ISBLANK(E201),N201*0.5,E201), IF(ISBLANK(E202),N201*0.5,E202), IF(ISBLANK(E203),N201*0.5,E203), IF(ISBLANK(E204),N201*0.5,E204), IF(ISBLANK(E205),N201*0.5,E205), IF(ISBLANK(E206),N201*0.5,E206), IF(ISBLANK(E207),N201*0.5,E207))/N201</f>
        <v>0.5</v>
      </c>
      <c r="V201" s="124">
        <f t="shared" ref="V201:W201" si="219">AVERAGE(IF(ISBLANK(F201),O201*0.5,F201), IF(ISBLANK(F202),O202*0.5,F202), IF(ISBLANK(F203),O203*0.5,F203), IF(ISBLANK(F204),O204*0.5,F204), IF(ISBLANK(F205),O205*0.5,F205), IF(ISBLANK(F206),O206*0.5,F206), IF(ISBLANK(F207),O207*0.5,F207))/O201</f>
        <v>0.5</v>
      </c>
      <c r="W201" s="124">
        <f t="shared" si="219"/>
        <v>0.5</v>
      </c>
      <c r="X201" s="125">
        <f t="shared" ref="X201" si="220">AVERAGE(T201:T207)/(AVERAGE(Q201:Q207))</f>
        <v>1.0875939849624061</v>
      </c>
    </row>
    <row r="202" spans="1:24" ht="15.75" hidden="1" thickBot="1" x14ac:dyDescent="0.25">
      <c r="A202" s="383"/>
      <c r="B202" s="115">
        <v>45503</v>
      </c>
      <c r="C202" s="116"/>
      <c r="D202" s="117"/>
      <c r="E202" s="118"/>
      <c r="F202" s="118"/>
      <c r="G202" s="118"/>
      <c r="H202" s="117"/>
      <c r="I202" s="118"/>
      <c r="J202" s="363"/>
      <c r="K202" s="365"/>
      <c r="L202" s="368"/>
      <c r="M202" s="386"/>
      <c r="N202" s="126">
        <v>210</v>
      </c>
      <c r="O202" s="127">
        <v>340</v>
      </c>
      <c r="P202" s="127">
        <v>125</v>
      </c>
      <c r="Q202" s="127">
        <f t="shared" si="213"/>
        <v>3325</v>
      </c>
      <c r="R202" s="127"/>
      <c r="S202" s="128" t="str">
        <f t="shared" si="179"/>
        <v>libre</v>
      </c>
      <c r="T202" s="129">
        <f t="shared" si="176"/>
        <v>3616.25</v>
      </c>
      <c r="U202" s="130">
        <f t="shared" ref="U202:W202" si="221">AVERAGE(IF(ISBLANK(E201),N201*0.5,E201), IF(ISBLANK(E202),N202*0.5,E202), IF(ISBLANK(E203),N203*0.5,E203), IF(ISBLANK(E204),N204*0.5,E204), IF(ISBLANK(E205),N205*0.5,E205), IF(ISBLANK(E206),N206*0.5,E206), IF(ISBLANK(E207),N207*0.5,E207))</f>
        <v>105</v>
      </c>
      <c r="V202" s="131">
        <f t="shared" si="221"/>
        <v>170</v>
      </c>
      <c r="W202" s="131">
        <f t="shared" si="221"/>
        <v>62.5</v>
      </c>
      <c r="X202" s="132">
        <f t="shared" ref="X202" si="222">AVERAGE(T201:T207)</f>
        <v>3616.25</v>
      </c>
    </row>
    <row r="203" spans="1:24" ht="16.5" hidden="1" thickTop="1" thickBot="1" x14ac:dyDescent="0.25">
      <c r="A203" s="383"/>
      <c r="B203" s="115">
        <v>45504</v>
      </c>
      <c r="C203" s="116"/>
      <c r="D203" s="117"/>
      <c r="E203" s="118"/>
      <c r="F203" s="118"/>
      <c r="G203" s="118"/>
      <c r="H203" s="117"/>
      <c r="I203" s="118"/>
      <c r="J203" s="363"/>
      <c r="K203" s="365"/>
      <c r="L203" s="368"/>
      <c r="M203" s="386"/>
      <c r="N203" s="126">
        <v>210</v>
      </c>
      <c r="O203" s="127">
        <v>340</v>
      </c>
      <c r="P203" s="127">
        <v>125</v>
      </c>
      <c r="Q203" s="127">
        <f t="shared" si="213"/>
        <v>3325</v>
      </c>
      <c r="R203" s="127"/>
      <c r="S203" s="128" t="str">
        <f t="shared" si="179"/>
        <v>libre</v>
      </c>
      <c r="T203" s="129">
        <f t="shared" si="176"/>
        <v>3616.25</v>
      </c>
      <c r="U203" s="133" t="s">
        <v>395</v>
      </c>
      <c r="V203" s="134">
        <v>10005</v>
      </c>
      <c r="W203" s="370" t="s">
        <v>396</v>
      </c>
      <c r="X203" s="371"/>
    </row>
    <row r="204" spans="1:24" ht="15.75" hidden="1" thickBot="1" x14ac:dyDescent="0.25">
      <c r="A204" s="383"/>
      <c r="B204" s="115">
        <v>45505</v>
      </c>
      <c r="C204" s="116"/>
      <c r="D204" s="117"/>
      <c r="E204" s="118"/>
      <c r="F204" s="118"/>
      <c r="G204" s="118"/>
      <c r="H204" s="117"/>
      <c r="I204" s="118"/>
      <c r="J204" s="363"/>
      <c r="K204" s="365"/>
      <c r="L204" s="368"/>
      <c r="M204" s="386"/>
      <c r="N204" s="126">
        <v>210</v>
      </c>
      <c r="O204" s="127">
        <v>340</v>
      </c>
      <c r="P204" s="127">
        <v>125</v>
      </c>
      <c r="Q204" s="127">
        <f t="shared" si="213"/>
        <v>3325</v>
      </c>
      <c r="R204" s="127"/>
      <c r="S204" s="128" t="str">
        <f t="shared" si="179"/>
        <v>libre</v>
      </c>
      <c r="T204" s="129">
        <f t="shared" si="176"/>
        <v>3616.25</v>
      </c>
      <c r="U204" s="135" t="s">
        <v>397</v>
      </c>
      <c r="V204" s="136"/>
      <c r="W204" s="372">
        <f t="shared" ref="W204" si="223">(SUM(C201:C207)/7)/V203</f>
        <v>0</v>
      </c>
      <c r="X204" s="373"/>
    </row>
    <row r="205" spans="1:24" ht="15.75" hidden="1" thickBot="1" x14ac:dyDescent="0.25">
      <c r="A205" s="383"/>
      <c r="B205" s="115">
        <v>45506</v>
      </c>
      <c r="C205" s="116"/>
      <c r="D205" s="117"/>
      <c r="E205" s="118"/>
      <c r="F205" s="118"/>
      <c r="G205" s="118"/>
      <c r="H205" s="117"/>
      <c r="I205" s="118"/>
      <c r="J205" s="363"/>
      <c r="K205" s="365"/>
      <c r="L205" s="368"/>
      <c r="M205" s="386"/>
      <c r="N205" s="126">
        <v>210</v>
      </c>
      <c r="O205" s="127">
        <v>340</v>
      </c>
      <c r="P205" s="127">
        <v>125</v>
      </c>
      <c r="Q205" s="127">
        <f t="shared" si="213"/>
        <v>3325</v>
      </c>
      <c r="R205" s="127"/>
      <c r="S205" s="128" t="str">
        <f t="shared" si="179"/>
        <v>libre</v>
      </c>
      <c r="T205" s="129">
        <f t="shared" si="176"/>
        <v>3616.25</v>
      </c>
      <c r="U205" s="374" t="s">
        <v>398</v>
      </c>
      <c r="V205" s="375"/>
      <c r="W205" s="375"/>
      <c r="X205" s="376"/>
    </row>
    <row r="206" spans="1:24" ht="15.75" hidden="1" thickBot="1" x14ac:dyDescent="0.25">
      <c r="A206" s="383"/>
      <c r="B206" s="115">
        <v>45507</v>
      </c>
      <c r="C206" s="116"/>
      <c r="D206" s="117"/>
      <c r="E206" s="118"/>
      <c r="F206" s="118"/>
      <c r="G206" s="118"/>
      <c r="H206" s="117"/>
      <c r="I206" s="118"/>
      <c r="J206" s="363"/>
      <c r="K206" s="365"/>
      <c r="L206" s="368"/>
      <c r="M206" s="386"/>
      <c r="N206" s="126">
        <v>210</v>
      </c>
      <c r="O206" s="127">
        <v>340</v>
      </c>
      <c r="P206" s="127">
        <v>125</v>
      </c>
      <c r="Q206" s="127">
        <f t="shared" si="213"/>
        <v>3325</v>
      </c>
      <c r="R206" s="127"/>
      <c r="S206" s="128" t="str">
        <f t="shared" si="179"/>
        <v>libre</v>
      </c>
      <c r="T206" s="129">
        <f t="shared" si="176"/>
        <v>3616.25</v>
      </c>
      <c r="U206" s="377"/>
      <c r="V206" s="378"/>
      <c r="W206" s="378"/>
      <c r="X206" s="379"/>
    </row>
    <row r="207" spans="1:24" ht="15.75" hidden="1" thickBot="1" x14ac:dyDescent="0.25">
      <c r="A207" s="384"/>
      <c r="B207" s="137">
        <v>45508</v>
      </c>
      <c r="C207" s="116"/>
      <c r="D207" s="117"/>
      <c r="E207" s="118"/>
      <c r="F207" s="118"/>
      <c r="G207" s="118"/>
      <c r="H207" s="117"/>
      <c r="I207" s="118"/>
      <c r="J207" s="364"/>
      <c r="K207" s="366"/>
      <c r="L207" s="369"/>
      <c r="M207" s="386"/>
      <c r="N207" s="138">
        <v>210</v>
      </c>
      <c r="O207" s="139">
        <v>340</v>
      </c>
      <c r="P207" s="139">
        <v>125</v>
      </c>
      <c r="Q207" s="139">
        <f t="shared" si="213"/>
        <v>3325</v>
      </c>
      <c r="R207" s="139"/>
      <c r="S207" s="140" t="str">
        <f t="shared" si="179"/>
        <v>libre</v>
      </c>
      <c r="T207" s="141">
        <f t="shared" si="176"/>
        <v>3616.25</v>
      </c>
      <c r="U207" s="380"/>
      <c r="V207" s="381"/>
      <c r="W207" s="381"/>
      <c r="X207" s="382"/>
    </row>
    <row r="208" spans="1:24" ht="15.75" hidden="1" thickBot="1" x14ac:dyDescent="0.25">
      <c r="A208" s="388">
        <v>31</v>
      </c>
      <c r="B208" s="142">
        <v>45509</v>
      </c>
      <c r="C208" s="116"/>
      <c r="D208" s="117"/>
      <c r="E208" s="118"/>
      <c r="F208" s="118"/>
      <c r="G208" s="118"/>
      <c r="H208" s="117"/>
      <c r="I208" s="118"/>
      <c r="J208" s="362"/>
      <c r="K208" s="365" t="e">
        <f t="shared" ref="K208" si="224">AVERAGE(D208:D214)</f>
        <v>#DIV/0!</v>
      </c>
      <c r="L208" s="367">
        <f t="shared" ref="L208" si="225">MAX(D208:D214) - MIN(D208:D214)</f>
        <v>0</v>
      </c>
      <c r="M208" s="386"/>
      <c r="N208" s="119">
        <v>210</v>
      </c>
      <c r="O208" s="120">
        <v>340</v>
      </c>
      <c r="P208" s="120">
        <v>125</v>
      </c>
      <c r="Q208" s="120">
        <f t="shared" si="213"/>
        <v>3325</v>
      </c>
      <c r="R208" s="120"/>
      <c r="S208" s="121" t="str">
        <f t="shared" si="179"/>
        <v>libre</v>
      </c>
      <c r="T208" s="122">
        <f t="shared" si="176"/>
        <v>3616.25</v>
      </c>
      <c r="U208" s="123">
        <f t="shared" ref="U208" si="226">AVERAGE(IF(ISBLANK(E208),N208*0.5,E208), IF(ISBLANK(E209),N208*0.5,E209), IF(ISBLANK(E210),N208*0.5,E210), IF(ISBLANK(E211),N208*0.5,E211), IF(ISBLANK(E212),N208*0.5,E212), IF(ISBLANK(E213),N208*0.5,E213), IF(ISBLANK(E214),N208*0.5,E214))/N208</f>
        <v>0.5</v>
      </c>
      <c r="V208" s="124">
        <f t="shared" ref="V208:W208" si="227">AVERAGE(IF(ISBLANK(F208),O208*0.5,F208), IF(ISBLANK(F209),O209*0.5,F209), IF(ISBLANK(F210),O210*0.5,F210), IF(ISBLANK(F211),O211*0.5,F211), IF(ISBLANK(F212),O212*0.5,F212), IF(ISBLANK(F213),O213*0.5,F213), IF(ISBLANK(F214),O214*0.5,F214))/O208</f>
        <v>0.5</v>
      </c>
      <c r="W208" s="124">
        <f t="shared" si="227"/>
        <v>0.5</v>
      </c>
      <c r="X208" s="125">
        <f t="shared" ref="X208" si="228">AVERAGE(T208:T214)/(AVERAGE(Q208:Q214))</f>
        <v>1.0875939849624061</v>
      </c>
    </row>
    <row r="209" spans="1:24" ht="15.75" hidden="1" thickBot="1" x14ac:dyDescent="0.25">
      <c r="A209" s="383"/>
      <c r="B209" s="115">
        <v>45510</v>
      </c>
      <c r="C209" s="116"/>
      <c r="D209" s="117"/>
      <c r="E209" s="118"/>
      <c r="F209" s="118"/>
      <c r="G209" s="118"/>
      <c r="H209" s="117"/>
      <c r="I209" s="118"/>
      <c r="J209" s="363"/>
      <c r="K209" s="365"/>
      <c r="L209" s="368"/>
      <c r="M209" s="386"/>
      <c r="N209" s="126">
        <v>210</v>
      </c>
      <c r="O209" s="127">
        <v>340</v>
      </c>
      <c r="P209" s="127">
        <v>125</v>
      </c>
      <c r="Q209" s="127">
        <f t="shared" si="213"/>
        <v>3325</v>
      </c>
      <c r="R209" s="127"/>
      <c r="S209" s="128" t="str">
        <f t="shared" si="179"/>
        <v>libre</v>
      </c>
      <c r="T209" s="129">
        <f t="shared" si="176"/>
        <v>3616.25</v>
      </c>
      <c r="U209" s="130">
        <f t="shared" ref="U209:W209" si="229">AVERAGE(IF(ISBLANK(E208),N208*0.5,E208), IF(ISBLANK(E209),N209*0.5,E209), IF(ISBLANK(E210),N210*0.5,E210), IF(ISBLANK(E211),N211*0.5,E211), IF(ISBLANK(E212),N212*0.5,E212), IF(ISBLANK(E213),N213*0.5,E213), IF(ISBLANK(E214),N214*0.5,E214))</f>
        <v>105</v>
      </c>
      <c r="V209" s="131">
        <f t="shared" si="229"/>
        <v>170</v>
      </c>
      <c r="W209" s="131">
        <f t="shared" si="229"/>
        <v>62.5</v>
      </c>
      <c r="X209" s="132">
        <f t="shared" ref="X209" si="230">AVERAGE(T208:T214)</f>
        <v>3616.25</v>
      </c>
    </row>
    <row r="210" spans="1:24" ht="16.5" hidden="1" thickTop="1" thickBot="1" x14ac:dyDescent="0.25">
      <c r="A210" s="383"/>
      <c r="B210" s="115">
        <v>45511</v>
      </c>
      <c r="C210" s="116"/>
      <c r="D210" s="117"/>
      <c r="E210" s="118"/>
      <c r="F210" s="118"/>
      <c r="G210" s="118"/>
      <c r="H210" s="117"/>
      <c r="I210" s="118"/>
      <c r="J210" s="363"/>
      <c r="K210" s="365"/>
      <c r="L210" s="368"/>
      <c r="M210" s="386"/>
      <c r="N210" s="126">
        <v>210</v>
      </c>
      <c r="O210" s="127">
        <v>340</v>
      </c>
      <c r="P210" s="127">
        <v>125</v>
      </c>
      <c r="Q210" s="127">
        <f t="shared" si="213"/>
        <v>3325</v>
      </c>
      <c r="R210" s="127"/>
      <c r="S210" s="128" t="str">
        <f t="shared" si="179"/>
        <v>libre</v>
      </c>
      <c r="T210" s="129">
        <f t="shared" si="176"/>
        <v>3616.25</v>
      </c>
      <c r="U210" s="133" t="s">
        <v>395</v>
      </c>
      <c r="V210" s="134">
        <v>10006</v>
      </c>
      <c r="W210" s="370" t="s">
        <v>396</v>
      </c>
      <c r="X210" s="371"/>
    </row>
    <row r="211" spans="1:24" ht="15.75" hidden="1" thickBot="1" x14ac:dyDescent="0.25">
      <c r="A211" s="383"/>
      <c r="B211" s="115">
        <v>45512</v>
      </c>
      <c r="C211" s="116"/>
      <c r="D211" s="117"/>
      <c r="E211" s="118"/>
      <c r="F211" s="118"/>
      <c r="G211" s="118"/>
      <c r="H211" s="117"/>
      <c r="I211" s="118"/>
      <c r="J211" s="363"/>
      <c r="K211" s="365"/>
      <c r="L211" s="368"/>
      <c r="M211" s="386"/>
      <c r="N211" s="126">
        <v>210</v>
      </c>
      <c r="O211" s="127">
        <v>340</v>
      </c>
      <c r="P211" s="127">
        <v>125</v>
      </c>
      <c r="Q211" s="127">
        <f t="shared" si="213"/>
        <v>3325</v>
      </c>
      <c r="R211" s="127"/>
      <c r="S211" s="128" t="str">
        <f t="shared" si="179"/>
        <v>libre</v>
      </c>
      <c r="T211" s="129">
        <f t="shared" si="176"/>
        <v>3616.25</v>
      </c>
      <c r="U211" s="135" t="s">
        <v>397</v>
      </c>
      <c r="V211" s="136"/>
      <c r="W211" s="372">
        <f t="shared" ref="W211" si="231">(SUM(C208:C214)/7)/V210</f>
        <v>0</v>
      </c>
      <c r="X211" s="373"/>
    </row>
    <row r="212" spans="1:24" ht="15.75" hidden="1" thickBot="1" x14ac:dyDescent="0.25">
      <c r="A212" s="383"/>
      <c r="B212" s="115">
        <v>45513</v>
      </c>
      <c r="C212" s="116"/>
      <c r="D212" s="117"/>
      <c r="E212" s="118"/>
      <c r="F212" s="118"/>
      <c r="G212" s="118"/>
      <c r="H212" s="117"/>
      <c r="I212" s="118"/>
      <c r="J212" s="363"/>
      <c r="K212" s="365"/>
      <c r="L212" s="368"/>
      <c r="M212" s="386"/>
      <c r="N212" s="126">
        <v>210</v>
      </c>
      <c r="O212" s="127">
        <v>340</v>
      </c>
      <c r="P212" s="127">
        <v>125</v>
      </c>
      <c r="Q212" s="127">
        <f t="shared" si="213"/>
        <v>3325</v>
      </c>
      <c r="R212" s="127"/>
      <c r="S212" s="128" t="str">
        <f t="shared" si="179"/>
        <v>libre</v>
      </c>
      <c r="T212" s="129">
        <f t="shared" si="176"/>
        <v>3616.25</v>
      </c>
      <c r="U212" s="374" t="s">
        <v>398</v>
      </c>
      <c r="V212" s="375"/>
      <c r="W212" s="375"/>
      <c r="X212" s="376"/>
    </row>
    <row r="213" spans="1:24" ht="15.75" hidden="1" thickBot="1" x14ac:dyDescent="0.25">
      <c r="A213" s="383"/>
      <c r="B213" s="115">
        <v>45514</v>
      </c>
      <c r="C213" s="116"/>
      <c r="D213" s="117"/>
      <c r="E213" s="118"/>
      <c r="F213" s="118"/>
      <c r="G213" s="118"/>
      <c r="H213" s="117"/>
      <c r="I213" s="118"/>
      <c r="J213" s="363"/>
      <c r="K213" s="365"/>
      <c r="L213" s="368"/>
      <c r="M213" s="386"/>
      <c r="N213" s="126">
        <v>210</v>
      </c>
      <c r="O213" s="127">
        <v>340</v>
      </c>
      <c r="P213" s="127">
        <v>125</v>
      </c>
      <c r="Q213" s="127">
        <f t="shared" si="213"/>
        <v>3325</v>
      </c>
      <c r="R213" s="127"/>
      <c r="S213" s="128" t="str">
        <f t="shared" si="179"/>
        <v>libre</v>
      </c>
      <c r="T213" s="129">
        <f t="shared" si="176"/>
        <v>3616.25</v>
      </c>
      <c r="U213" s="377"/>
      <c r="V213" s="378"/>
      <c r="W213" s="378"/>
      <c r="X213" s="379"/>
    </row>
    <row r="214" spans="1:24" ht="15.75" hidden="1" thickBot="1" x14ac:dyDescent="0.25">
      <c r="A214" s="384"/>
      <c r="B214" s="137">
        <v>45515</v>
      </c>
      <c r="C214" s="116"/>
      <c r="D214" s="117"/>
      <c r="E214" s="118"/>
      <c r="F214" s="118"/>
      <c r="G214" s="118"/>
      <c r="H214" s="117"/>
      <c r="I214" s="118"/>
      <c r="J214" s="364"/>
      <c r="K214" s="366"/>
      <c r="L214" s="369"/>
      <c r="M214" s="386"/>
      <c r="N214" s="138">
        <v>210</v>
      </c>
      <c r="O214" s="139">
        <v>340</v>
      </c>
      <c r="P214" s="139">
        <v>125</v>
      </c>
      <c r="Q214" s="139">
        <f t="shared" si="213"/>
        <v>3325</v>
      </c>
      <c r="R214" s="139"/>
      <c r="S214" s="140" t="str">
        <f t="shared" si="179"/>
        <v>libre</v>
      </c>
      <c r="T214" s="141">
        <f t="shared" si="176"/>
        <v>3616.25</v>
      </c>
      <c r="U214" s="380"/>
      <c r="V214" s="381"/>
      <c r="W214" s="381"/>
      <c r="X214" s="382"/>
    </row>
    <row r="215" spans="1:24" ht="15.75" hidden="1" thickBot="1" x14ac:dyDescent="0.25">
      <c r="A215" s="388">
        <v>32</v>
      </c>
      <c r="B215" s="142">
        <v>45516</v>
      </c>
      <c r="C215" s="116"/>
      <c r="D215" s="117"/>
      <c r="E215" s="118"/>
      <c r="F215" s="118"/>
      <c r="G215" s="118"/>
      <c r="H215" s="117"/>
      <c r="I215" s="118"/>
      <c r="J215" s="362"/>
      <c r="K215" s="365" t="e">
        <f t="shared" ref="K215" si="232">AVERAGE(D215:D221)</f>
        <v>#DIV/0!</v>
      </c>
      <c r="L215" s="367">
        <f t="shared" ref="L215" si="233">MAX(D215:D221) - MIN(D215:D221)</f>
        <v>0</v>
      </c>
      <c r="M215" s="386"/>
      <c r="N215" s="119">
        <v>210</v>
      </c>
      <c r="O215" s="120">
        <v>340</v>
      </c>
      <c r="P215" s="120">
        <v>125</v>
      </c>
      <c r="Q215" s="120">
        <f t="shared" si="213"/>
        <v>3325</v>
      </c>
      <c r="R215" s="120"/>
      <c r="S215" s="121" t="str">
        <f t="shared" si="179"/>
        <v>libre</v>
      </c>
      <c r="T215" s="122">
        <f t="shared" si="176"/>
        <v>3616.25</v>
      </c>
      <c r="U215" s="123">
        <f t="shared" ref="U215" si="234">AVERAGE(IF(ISBLANK(E215),N215*0.5,E215), IF(ISBLANK(E216),N215*0.5,E216), IF(ISBLANK(E217),N215*0.5,E217), IF(ISBLANK(E218),N215*0.5,E218), IF(ISBLANK(E219),N215*0.5,E219), IF(ISBLANK(E220),N215*0.5,E220), IF(ISBLANK(E221),N215*0.5,E221))/N215</f>
        <v>0.5</v>
      </c>
      <c r="V215" s="124">
        <f t="shared" ref="V215:W215" si="235">AVERAGE(IF(ISBLANK(F215),O215*0.5,F215), IF(ISBLANK(F216),O216*0.5,F216), IF(ISBLANK(F217),O217*0.5,F217), IF(ISBLANK(F218),O218*0.5,F218), IF(ISBLANK(F219),O219*0.5,F219), IF(ISBLANK(F220),O220*0.5,F220), IF(ISBLANK(F221),O221*0.5,F221))/O215</f>
        <v>0.5</v>
      </c>
      <c r="W215" s="124">
        <f t="shared" si="235"/>
        <v>0.5</v>
      </c>
      <c r="X215" s="125">
        <f t="shared" ref="X215" si="236">AVERAGE(T215:T221)/(AVERAGE(Q215:Q221))</f>
        <v>1.0875939849624061</v>
      </c>
    </row>
    <row r="216" spans="1:24" ht="15.75" hidden="1" thickBot="1" x14ac:dyDescent="0.25">
      <c r="A216" s="383"/>
      <c r="B216" s="115">
        <v>45517</v>
      </c>
      <c r="C216" s="116"/>
      <c r="D216" s="117"/>
      <c r="E216" s="118"/>
      <c r="F216" s="118"/>
      <c r="G216" s="118"/>
      <c r="H216" s="117"/>
      <c r="I216" s="118"/>
      <c r="J216" s="363"/>
      <c r="K216" s="365"/>
      <c r="L216" s="368"/>
      <c r="M216" s="386"/>
      <c r="N216" s="126">
        <v>210</v>
      </c>
      <c r="O216" s="127">
        <v>340</v>
      </c>
      <c r="P216" s="127">
        <v>125</v>
      </c>
      <c r="Q216" s="127">
        <f t="shared" si="213"/>
        <v>3325</v>
      </c>
      <c r="R216" s="127"/>
      <c r="S216" s="128" t="str">
        <f t="shared" si="179"/>
        <v>libre</v>
      </c>
      <c r="T216" s="129">
        <f t="shared" si="176"/>
        <v>3616.25</v>
      </c>
      <c r="U216" s="130">
        <f t="shared" ref="U216:W216" si="237">AVERAGE(IF(ISBLANK(E215),N215*0.5,E215), IF(ISBLANK(E216),N216*0.5,E216), IF(ISBLANK(E217),N217*0.5,E217), IF(ISBLANK(E218),N218*0.5,E218), IF(ISBLANK(E219),N219*0.5,E219), IF(ISBLANK(E220),N220*0.5,E220), IF(ISBLANK(E221),N221*0.5,E221))</f>
        <v>105</v>
      </c>
      <c r="V216" s="131">
        <f t="shared" si="237"/>
        <v>170</v>
      </c>
      <c r="W216" s="131">
        <f t="shared" si="237"/>
        <v>62.5</v>
      </c>
      <c r="X216" s="132">
        <f t="shared" ref="X216" si="238">AVERAGE(T215:T221)</f>
        <v>3616.25</v>
      </c>
    </row>
    <row r="217" spans="1:24" ht="16.5" hidden="1" thickTop="1" thickBot="1" x14ac:dyDescent="0.25">
      <c r="A217" s="383"/>
      <c r="B217" s="115">
        <v>45518</v>
      </c>
      <c r="C217" s="116"/>
      <c r="D217" s="117"/>
      <c r="E217" s="118"/>
      <c r="F217" s="118"/>
      <c r="G217" s="118"/>
      <c r="H217" s="117"/>
      <c r="I217" s="118"/>
      <c r="J217" s="363"/>
      <c r="K217" s="365"/>
      <c r="L217" s="368"/>
      <c r="M217" s="386"/>
      <c r="N217" s="126">
        <v>210</v>
      </c>
      <c r="O217" s="127">
        <v>340</v>
      </c>
      <c r="P217" s="127">
        <v>125</v>
      </c>
      <c r="Q217" s="127">
        <f t="shared" si="213"/>
        <v>3325</v>
      </c>
      <c r="R217" s="127"/>
      <c r="S217" s="128" t="str">
        <f t="shared" si="179"/>
        <v>libre</v>
      </c>
      <c r="T217" s="129">
        <f t="shared" si="176"/>
        <v>3616.25</v>
      </c>
      <c r="U217" s="133" t="s">
        <v>395</v>
      </c>
      <c r="V217" s="134">
        <v>10006</v>
      </c>
      <c r="W217" s="370" t="s">
        <v>396</v>
      </c>
      <c r="X217" s="371"/>
    </row>
    <row r="218" spans="1:24" ht="15.75" hidden="1" thickBot="1" x14ac:dyDescent="0.25">
      <c r="A218" s="383"/>
      <c r="B218" s="115">
        <v>45519</v>
      </c>
      <c r="C218" s="116"/>
      <c r="D218" s="117"/>
      <c r="E218" s="118"/>
      <c r="F218" s="118"/>
      <c r="G218" s="118"/>
      <c r="H218" s="117"/>
      <c r="I218" s="118"/>
      <c r="J218" s="363"/>
      <c r="K218" s="365"/>
      <c r="L218" s="368"/>
      <c r="M218" s="386"/>
      <c r="N218" s="126">
        <v>210</v>
      </c>
      <c r="O218" s="127">
        <v>340</v>
      </c>
      <c r="P218" s="127">
        <v>125</v>
      </c>
      <c r="Q218" s="127">
        <f t="shared" si="213"/>
        <v>3325</v>
      </c>
      <c r="R218" s="127"/>
      <c r="S218" s="128" t="str">
        <f t="shared" si="179"/>
        <v>libre</v>
      </c>
      <c r="T218" s="129">
        <f t="shared" si="176"/>
        <v>3616.25</v>
      </c>
      <c r="U218" s="135" t="s">
        <v>397</v>
      </c>
      <c r="V218" s="136"/>
      <c r="W218" s="372">
        <f t="shared" ref="W218" si="239">(SUM(C215:C221)/7)/V217</f>
        <v>0</v>
      </c>
      <c r="X218" s="373"/>
    </row>
    <row r="219" spans="1:24" ht="15.75" hidden="1" thickBot="1" x14ac:dyDescent="0.25">
      <c r="A219" s="383"/>
      <c r="B219" s="115">
        <v>45520</v>
      </c>
      <c r="C219" s="116"/>
      <c r="D219" s="117"/>
      <c r="E219" s="118"/>
      <c r="F219" s="118"/>
      <c r="G219" s="118"/>
      <c r="H219" s="117"/>
      <c r="I219" s="118"/>
      <c r="J219" s="363"/>
      <c r="K219" s="365"/>
      <c r="L219" s="368"/>
      <c r="M219" s="386"/>
      <c r="N219" s="126">
        <v>210</v>
      </c>
      <c r="O219" s="127">
        <v>340</v>
      </c>
      <c r="P219" s="127">
        <v>125</v>
      </c>
      <c r="Q219" s="127">
        <f t="shared" si="213"/>
        <v>3325</v>
      </c>
      <c r="R219" s="127"/>
      <c r="S219" s="128" t="str">
        <f t="shared" si="179"/>
        <v>libre</v>
      </c>
      <c r="T219" s="129">
        <f t="shared" si="176"/>
        <v>3616.25</v>
      </c>
      <c r="U219" s="374" t="s">
        <v>398</v>
      </c>
      <c r="V219" s="375"/>
      <c r="W219" s="375"/>
      <c r="X219" s="376"/>
    </row>
    <row r="220" spans="1:24" ht="15.75" hidden="1" thickBot="1" x14ac:dyDescent="0.25">
      <c r="A220" s="383"/>
      <c r="B220" s="115">
        <v>45521</v>
      </c>
      <c r="C220" s="116"/>
      <c r="D220" s="117"/>
      <c r="E220" s="118"/>
      <c r="F220" s="118"/>
      <c r="G220" s="118"/>
      <c r="H220" s="117"/>
      <c r="I220" s="118"/>
      <c r="J220" s="363"/>
      <c r="K220" s="365"/>
      <c r="L220" s="368"/>
      <c r="M220" s="386"/>
      <c r="N220" s="126">
        <v>210</v>
      </c>
      <c r="O220" s="127">
        <v>340</v>
      </c>
      <c r="P220" s="127">
        <v>125</v>
      </c>
      <c r="Q220" s="127">
        <f t="shared" si="213"/>
        <v>3325</v>
      </c>
      <c r="R220" s="127"/>
      <c r="S220" s="128" t="str">
        <f t="shared" si="179"/>
        <v>libre</v>
      </c>
      <c r="T220" s="129">
        <f t="shared" si="176"/>
        <v>3616.25</v>
      </c>
      <c r="U220" s="377"/>
      <c r="V220" s="378"/>
      <c r="W220" s="378"/>
      <c r="X220" s="379"/>
    </row>
    <row r="221" spans="1:24" ht="15.75" hidden="1" thickBot="1" x14ac:dyDescent="0.25">
      <c r="A221" s="384"/>
      <c r="B221" s="137">
        <v>45522</v>
      </c>
      <c r="C221" s="116"/>
      <c r="D221" s="117"/>
      <c r="E221" s="118"/>
      <c r="F221" s="118"/>
      <c r="G221" s="118"/>
      <c r="H221" s="117"/>
      <c r="I221" s="118"/>
      <c r="J221" s="364"/>
      <c r="K221" s="366"/>
      <c r="L221" s="369"/>
      <c r="M221" s="386"/>
      <c r="N221" s="138">
        <v>210</v>
      </c>
      <c r="O221" s="139">
        <v>340</v>
      </c>
      <c r="P221" s="139">
        <v>125</v>
      </c>
      <c r="Q221" s="139">
        <f t="shared" si="213"/>
        <v>3325</v>
      </c>
      <c r="R221" s="139"/>
      <c r="S221" s="140" t="str">
        <f t="shared" si="179"/>
        <v>libre</v>
      </c>
      <c r="T221" s="141">
        <f t="shared" si="176"/>
        <v>3616.25</v>
      </c>
      <c r="U221" s="380"/>
      <c r="V221" s="381"/>
      <c r="W221" s="381"/>
      <c r="X221" s="382"/>
    </row>
    <row r="222" spans="1:24" ht="15.75" hidden="1" thickBot="1" x14ac:dyDescent="0.25">
      <c r="A222" s="388">
        <v>33</v>
      </c>
      <c r="B222" s="142">
        <v>45523</v>
      </c>
      <c r="C222" s="116"/>
      <c r="D222" s="117"/>
      <c r="E222" s="118"/>
      <c r="F222" s="118"/>
      <c r="G222" s="118"/>
      <c r="H222" s="117"/>
      <c r="I222" s="118"/>
      <c r="J222" s="362"/>
      <c r="K222" s="365" t="e">
        <f t="shared" ref="K222" si="240">AVERAGE(D222:D228)</f>
        <v>#DIV/0!</v>
      </c>
      <c r="L222" s="367">
        <f t="shared" ref="L222" si="241">MAX(D222:D228) - MIN(D222:D228)</f>
        <v>0</v>
      </c>
      <c r="M222" s="386"/>
      <c r="N222" s="119">
        <v>210</v>
      </c>
      <c r="O222" s="120">
        <v>340</v>
      </c>
      <c r="P222" s="120">
        <v>125</v>
      </c>
      <c r="Q222" s="120">
        <f t="shared" si="213"/>
        <v>3325</v>
      </c>
      <c r="R222" s="120"/>
      <c r="S222" s="121" t="str">
        <f t="shared" si="179"/>
        <v>libre</v>
      </c>
      <c r="T222" s="122">
        <f t="shared" si="176"/>
        <v>3616.25</v>
      </c>
      <c r="U222" s="123">
        <f t="shared" ref="U222" si="242">AVERAGE(IF(ISBLANK(E222),N222*0.5,E222), IF(ISBLANK(E223),N222*0.5,E223), IF(ISBLANK(E224),N222*0.5,E224), IF(ISBLANK(E225),N222*0.5,E225), IF(ISBLANK(E226),N222*0.5,E226), IF(ISBLANK(E227),N222*0.5,E227), IF(ISBLANK(E228),N222*0.5,E228))/N222</f>
        <v>0.5</v>
      </c>
      <c r="V222" s="124">
        <f t="shared" ref="V222:W222" si="243">AVERAGE(IF(ISBLANK(F222),O222*0.5,F222), IF(ISBLANK(F223),O223*0.5,F223), IF(ISBLANK(F224),O224*0.5,F224), IF(ISBLANK(F225),O225*0.5,F225), IF(ISBLANK(F226),O226*0.5,F226), IF(ISBLANK(F227),O227*0.5,F227), IF(ISBLANK(F228),O228*0.5,F228))/O222</f>
        <v>0.5</v>
      </c>
      <c r="W222" s="124">
        <f t="shared" si="243"/>
        <v>0.5</v>
      </c>
      <c r="X222" s="125">
        <f t="shared" ref="X222" si="244">AVERAGE(T222:T228)/(AVERAGE(Q222:Q228))</f>
        <v>1.0875939849624061</v>
      </c>
    </row>
    <row r="223" spans="1:24" ht="15.75" hidden="1" thickBot="1" x14ac:dyDescent="0.25">
      <c r="A223" s="383"/>
      <c r="B223" s="115">
        <v>45524</v>
      </c>
      <c r="C223" s="116"/>
      <c r="D223" s="117"/>
      <c r="E223" s="118"/>
      <c r="F223" s="118"/>
      <c r="G223" s="118"/>
      <c r="H223" s="117"/>
      <c r="I223" s="118"/>
      <c r="J223" s="363"/>
      <c r="K223" s="365"/>
      <c r="L223" s="368"/>
      <c r="M223" s="386"/>
      <c r="N223" s="126">
        <v>210</v>
      </c>
      <c r="O223" s="127">
        <v>340</v>
      </c>
      <c r="P223" s="127">
        <v>125</v>
      </c>
      <c r="Q223" s="127">
        <f t="shared" si="213"/>
        <v>3325</v>
      </c>
      <c r="R223" s="127"/>
      <c r="S223" s="128" t="str">
        <f t="shared" si="179"/>
        <v>libre</v>
      </c>
      <c r="T223" s="129">
        <f t="shared" si="176"/>
        <v>3616.25</v>
      </c>
      <c r="U223" s="130">
        <f t="shared" ref="U223:W223" si="245">AVERAGE(IF(ISBLANK(E222),N222*0.5,E222), IF(ISBLANK(E223),N223*0.5,E223), IF(ISBLANK(E224),N224*0.5,E224), IF(ISBLANK(E225),N225*0.5,E225), IF(ISBLANK(E226),N226*0.5,E226), IF(ISBLANK(E227),N227*0.5,E227), IF(ISBLANK(E228),N228*0.5,E228))</f>
        <v>105</v>
      </c>
      <c r="V223" s="131">
        <f t="shared" si="245"/>
        <v>170</v>
      </c>
      <c r="W223" s="131">
        <f t="shared" si="245"/>
        <v>62.5</v>
      </c>
      <c r="X223" s="132">
        <f t="shared" ref="X223" si="246">AVERAGE(T222:T228)</f>
        <v>3616.25</v>
      </c>
    </row>
    <row r="224" spans="1:24" ht="16.5" hidden="1" thickTop="1" thickBot="1" x14ac:dyDescent="0.25">
      <c r="A224" s="383"/>
      <c r="B224" s="115">
        <v>45525</v>
      </c>
      <c r="C224" s="116"/>
      <c r="D224" s="117"/>
      <c r="E224" s="118"/>
      <c r="F224" s="118"/>
      <c r="G224" s="118"/>
      <c r="H224" s="117"/>
      <c r="I224" s="118"/>
      <c r="J224" s="363"/>
      <c r="K224" s="365"/>
      <c r="L224" s="368"/>
      <c r="M224" s="386"/>
      <c r="N224" s="126">
        <v>210</v>
      </c>
      <c r="O224" s="127">
        <v>340</v>
      </c>
      <c r="P224" s="127">
        <v>125</v>
      </c>
      <c r="Q224" s="127">
        <f t="shared" si="213"/>
        <v>3325</v>
      </c>
      <c r="R224" s="127"/>
      <c r="S224" s="128" t="str">
        <f t="shared" si="179"/>
        <v>libre</v>
      </c>
      <c r="T224" s="129">
        <f t="shared" si="176"/>
        <v>3616.25</v>
      </c>
      <c r="U224" s="133" t="s">
        <v>395</v>
      </c>
      <c r="V224" s="134">
        <v>10007</v>
      </c>
      <c r="W224" s="370" t="s">
        <v>396</v>
      </c>
      <c r="X224" s="371"/>
    </row>
    <row r="225" spans="1:24" ht="15.75" hidden="1" thickBot="1" x14ac:dyDescent="0.25">
      <c r="A225" s="383"/>
      <c r="B225" s="115">
        <v>45526</v>
      </c>
      <c r="C225" s="116"/>
      <c r="D225" s="117"/>
      <c r="E225" s="118"/>
      <c r="F225" s="118"/>
      <c r="G225" s="118"/>
      <c r="H225" s="117"/>
      <c r="I225" s="118"/>
      <c r="J225" s="363"/>
      <c r="K225" s="365"/>
      <c r="L225" s="368"/>
      <c r="M225" s="386"/>
      <c r="N225" s="126">
        <v>210</v>
      </c>
      <c r="O225" s="127">
        <v>340</v>
      </c>
      <c r="P225" s="127">
        <v>125</v>
      </c>
      <c r="Q225" s="127">
        <f t="shared" si="213"/>
        <v>3325</v>
      </c>
      <c r="R225" s="127"/>
      <c r="S225" s="128" t="str">
        <f t="shared" si="179"/>
        <v>libre</v>
      </c>
      <c r="T225" s="129">
        <f t="shared" si="176"/>
        <v>3616.25</v>
      </c>
      <c r="U225" s="135" t="s">
        <v>397</v>
      </c>
      <c r="V225" s="136"/>
      <c r="W225" s="372">
        <f t="shared" ref="W225" si="247">(SUM(C222:C228)/7)/V224</f>
        <v>0</v>
      </c>
      <c r="X225" s="373"/>
    </row>
    <row r="226" spans="1:24" ht="15.75" hidden="1" thickBot="1" x14ac:dyDescent="0.25">
      <c r="A226" s="383"/>
      <c r="B226" s="115">
        <v>45527</v>
      </c>
      <c r="C226" s="116"/>
      <c r="D226" s="117"/>
      <c r="E226" s="118"/>
      <c r="F226" s="118"/>
      <c r="G226" s="118"/>
      <c r="H226" s="117"/>
      <c r="I226" s="118"/>
      <c r="J226" s="363"/>
      <c r="K226" s="365"/>
      <c r="L226" s="368"/>
      <c r="M226" s="386"/>
      <c r="N226" s="126">
        <v>210</v>
      </c>
      <c r="O226" s="127">
        <v>340</v>
      </c>
      <c r="P226" s="127">
        <v>125</v>
      </c>
      <c r="Q226" s="127">
        <f t="shared" si="213"/>
        <v>3325</v>
      </c>
      <c r="R226" s="127"/>
      <c r="S226" s="128" t="str">
        <f t="shared" si="179"/>
        <v>libre</v>
      </c>
      <c r="T226" s="129">
        <f t="shared" si="176"/>
        <v>3616.25</v>
      </c>
      <c r="U226" s="374" t="s">
        <v>398</v>
      </c>
      <c r="V226" s="375"/>
      <c r="W226" s="375"/>
      <c r="X226" s="376"/>
    </row>
    <row r="227" spans="1:24" ht="15.75" hidden="1" thickBot="1" x14ac:dyDescent="0.25">
      <c r="A227" s="383"/>
      <c r="B227" s="115">
        <v>45528</v>
      </c>
      <c r="C227" s="116"/>
      <c r="D227" s="117"/>
      <c r="E227" s="118"/>
      <c r="F227" s="118"/>
      <c r="G227" s="118"/>
      <c r="H227" s="117"/>
      <c r="I227" s="118"/>
      <c r="J227" s="363"/>
      <c r="K227" s="365"/>
      <c r="L227" s="368"/>
      <c r="M227" s="386"/>
      <c r="N227" s="126">
        <v>210</v>
      </c>
      <c r="O227" s="127">
        <v>340</v>
      </c>
      <c r="P227" s="127">
        <v>125</v>
      </c>
      <c r="Q227" s="127">
        <f t="shared" si="213"/>
        <v>3325</v>
      </c>
      <c r="R227" s="127"/>
      <c r="S227" s="128" t="str">
        <f t="shared" si="179"/>
        <v>libre</v>
      </c>
      <c r="T227" s="129">
        <f t="shared" si="176"/>
        <v>3616.25</v>
      </c>
      <c r="U227" s="377"/>
      <c r="V227" s="378"/>
      <c r="W227" s="378"/>
      <c r="X227" s="379"/>
    </row>
    <row r="228" spans="1:24" ht="15.75" hidden="1" thickBot="1" x14ac:dyDescent="0.25">
      <c r="A228" s="384"/>
      <c r="B228" s="137">
        <v>45529</v>
      </c>
      <c r="C228" s="116"/>
      <c r="D228" s="117"/>
      <c r="E228" s="118"/>
      <c r="F228" s="118"/>
      <c r="G228" s="118"/>
      <c r="H228" s="117"/>
      <c r="I228" s="118"/>
      <c r="J228" s="364"/>
      <c r="K228" s="366"/>
      <c r="L228" s="369"/>
      <c r="M228" s="387"/>
      <c r="N228" s="138">
        <v>210</v>
      </c>
      <c r="O228" s="139">
        <v>340</v>
      </c>
      <c r="P228" s="139">
        <v>125</v>
      </c>
      <c r="Q228" s="139">
        <f t="shared" si="213"/>
        <v>3325</v>
      </c>
      <c r="R228" s="139"/>
      <c r="S228" s="140" t="str">
        <f t="shared" si="179"/>
        <v>libre</v>
      </c>
      <c r="T228" s="141">
        <f t="shared" si="176"/>
        <v>3616.25</v>
      </c>
      <c r="U228" s="380"/>
      <c r="V228" s="381"/>
      <c r="W228" s="381"/>
      <c r="X228" s="382"/>
    </row>
    <row r="229" spans="1:24" ht="16.5" thickTop="1" thickBot="1" x14ac:dyDescent="0.25">
      <c r="A229" s="383">
        <v>34</v>
      </c>
      <c r="B229" s="115">
        <v>45530</v>
      </c>
      <c r="C229" s="116"/>
      <c r="D229" s="117"/>
      <c r="E229" s="118"/>
      <c r="F229" s="118"/>
      <c r="G229" s="118"/>
      <c r="H229" s="117"/>
      <c r="I229" s="118"/>
      <c r="J229" s="362"/>
      <c r="K229" s="365" t="e">
        <f t="shared" ref="K229" si="248">AVERAGE(D229:D235)</f>
        <v>#DIV/0!</v>
      </c>
      <c r="L229" s="367">
        <f t="shared" ref="L229" si="249">MAX(D229:D235) - MIN(D229:D235)</f>
        <v>0</v>
      </c>
      <c r="M229" s="385">
        <f t="shared" ref="M229" si="250">MAX(D229:D256) - MIN(D229:D256)</f>
        <v>0</v>
      </c>
      <c r="N229" s="119"/>
      <c r="O229" s="120"/>
      <c r="P229" s="120"/>
      <c r="Q229" s="120">
        <f t="shared" si="213"/>
        <v>0</v>
      </c>
      <c r="R229" s="120"/>
      <c r="S229" s="121" t="str">
        <f t="shared" si="179"/>
        <v>libre</v>
      </c>
      <c r="T229" s="122">
        <f t="shared" si="176"/>
        <v>0</v>
      </c>
      <c r="U229" s="123" t="e">
        <f t="shared" ref="U229" si="251">AVERAGE(IF(ISBLANK(E229),N229*0.5,E229), IF(ISBLANK(E230),N229*0.5,E230), IF(ISBLANK(E231),N229*0.5,E231), IF(ISBLANK(E232),N229*0.5,E232), IF(ISBLANK(E233),N229*0.5,E233), IF(ISBLANK(E234),N229*0.5,E234), IF(ISBLANK(E235),N229*0.5,E235))/N229</f>
        <v>#DIV/0!</v>
      </c>
      <c r="V229" s="124" t="e">
        <f t="shared" ref="V229:W229" si="252">AVERAGE(IF(ISBLANK(F229),O229*0.5,F229), IF(ISBLANK(F230),O230*0.5,F230), IF(ISBLANK(F231),O231*0.5,F231), IF(ISBLANK(F232),O232*0.5,F232), IF(ISBLANK(F233),O233*0.5,F233), IF(ISBLANK(F234),O234*0.5,F234), IF(ISBLANK(F235),O235*0.5,F235))/O229</f>
        <v>#DIV/0!</v>
      </c>
      <c r="W229" s="124" t="e">
        <f t="shared" si="252"/>
        <v>#DIV/0!</v>
      </c>
      <c r="X229" s="125" t="e">
        <f t="shared" ref="X229" si="253">AVERAGE(T229:T235)/(AVERAGE(Q229:Q235))</f>
        <v>#DIV/0!</v>
      </c>
    </row>
    <row r="230" spans="1:24" ht="15.75" thickBot="1" x14ac:dyDescent="0.25">
      <c r="A230" s="383"/>
      <c r="B230" s="115">
        <v>45531</v>
      </c>
      <c r="C230" s="116"/>
      <c r="D230" s="117"/>
      <c r="E230" s="118"/>
      <c r="F230" s="118"/>
      <c r="G230" s="118"/>
      <c r="H230" s="117"/>
      <c r="I230" s="118"/>
      <c r="J230" s="363"/>
      <c r="K230" s="365"/>
      <c r="L230" s="368"/>
      <c r="M230" s="386"/>
      <c r="N230" s="126"/>
      <c r="O230" s="127"/>
      <c r="P230" s="127"/>
      <c r="Q230" s="127">
        <f t="shared" si="213"/>
        <v>0</v>
      </c>
      <c r="R230" s="127"/>
      <c r="S230" s="128" t="str">
        <f t="shared" si="179"/>
        <v>libre</v>
      </c>
      <c r="T230" s="129">
        <f t="shared" si="176"/>
        <v>0</v>
      </c>
      <c r="U230" s="130">
        <f t="shared" ref="U230:W230" si="254">AVERAGE(IF(ISBLANK(E229),N229*0.5,E229), IF(ISBLANK(E230),N230*0.5,E230), IF(ISBLANK(E231),N231*0.5,E231), IF(ISBLANK(E232),N232*0.5,E232), IF(ISBLANK(E233),N233*0.5,E233), IF(ISBLANK(E234),N234*0.5,E234), IF(ISBLANK(E235),N235*0.5,E235))</f>
        <v>0</v>
      </c>
      <c r="V230" s="131">
        <f t="shared" si="254"/>
        <v>0</v>
      </c>
      <c r="W230" s="131">
        <f t="shared" si="254"/>
        <v>0</v>
      </c>
      <c r="X230" s="132">
        <f t="shared" ref="X230" si="255">AVERAGE(T229:T235)</f>
        <v>0</v>
      </c>
    </row>
    <row r="231" spans="1:24" ht="16.5" thickTop="1" thickBot="1" x14ac:dyDescent="0.25">
      <c r="A231" s="383"/>
      <c r="B231" s="115">
        <v>45532</v>
      </c>
      <c r="C231" s="116"/>
      <c r="D231" s="117"/>
      <c r="E231" s="118"/>
      <c r="F231" s="118"/>
      <c r="G231" s="118"/>
      <c r="H231" s="117"/>
      <c r="I231" s="118"/>
      <c r="J231" s="363"/>
      <c r="K231" s="365"/>
      <c r="L231" s="368"/>
      <c r="M231" s="386"/>
      <c r="N231" s="126"/>
      <c r="O231" s="127"/>
      <c r="P231" s="127"/>
      <c r="Q231" s="127">
        <f t="shared" si="213"/>
        <v>0</v>
      </c>
      <c r="R231" s="127"/>
      <c r="S231" s="128" t="str">
        <f t="shared" si="179"/>
        <v>libre</v>
      </c>
      <c r="T231" s="129">
        <f t="shared" ref="T231:T284" si="256">( IF(ISBLANK(E231),N231*0.5,E231)*4)+( IF(ISBLANK(F231),O231*1.25,F231)*4)+( IF(ISBLANK(G231),P231*1.33,G231)*9)</f>
        <v>0</v>
      </c>
      <c r="U231" s="133" t="s">
        <v>395</v>
      </c>
      <c r="V231" s="134">
        <v>10000</v>
      </c>
      <c r="W231" s="370" t="s">
        <v>396</v>
      </c>
      <c r="X231" s="371"/>
    </row>
    <row r="232" spans="1:24" ht="15.75" thickBot="1" x14ac:dyDescent="0.25">
      <c r="A232" s="383"/>
      <c r="B232" s="115">
        <v>45533</v>
      </c>
      <c r="C232" s="116"/>
      <c r="D232" s="117"/>
      <c r="E232" s="118"/>
      <c r="F232" s="118"/>
      <c r="G232" s="118"/>
      <c r="H232" s="117"/>
      <c r="I232" s="118"/>
      <c r="J232" s="363"/>
      <c r="K232" s="365"/>
      <c r="L232" s="368"/>
      <c r="M232" s="386"/>
      <c r="N232" s="126"/>
      <c r="O232" s="127"/>
      <c r="P232" s="127"/>
      <c r="Q232" s="127">
        <f t="shared" si="213"/>
        <v>0</v>
      </c>
      <c r="R232" s="127"/>
      <c r="S232" s="128" t="str">
        <f t="shared" ref="S232:S284" si="257">IF(OR(ISBLANK(E232), ISBLANK(F232), ISBLANK(G232)), "libre", "")</f>
        <v>libre</v>
      </c>
      <c r="T232" s="129">
        <f t="shared" si="256"/>
        <v>0</v>
      </c>
      <c r="U232" s="135" t="s">
        <v>397</v>
      </c>
      <c r="V232" s="136"/>
      <c r="W232" s="372">
        <f t="shared" ref="W232" si="258">(SUM(C229:C235)/7)/V231</f>
        <v>0</v>
      </c>
      <c r="X232" s="373"/>
    </row>
    <row r="233" spans="1:24" ht="15.75" thickBot="1" x14ac:dyDescent="0.25">
      <c r="A233" s="383"/>
      <c r="B233" s="115">
        <v>45534</v>
      </c>
      <c r="C233" s="116"/>
      <c r="D233" s="117"/>
      <c r="E233" s="118"/>
      <c r="F233" s="118"/>
      <c r="G233" s="118"/>
      <c r="H233" s="117"/>
      <c r="I233" s="118"/>
      <c r="J233" s="363"/>
      <c r="K233" s="365"/>
      <c r="L233" s="368"/>
      <c r="M233" s="386"/>
      <c r="N233" s="126"/>
      <c r="O233" s="127"/>
      <c r="P233" s="127"/>
      <c r="Q233" s="127">
        <f t="shared" si="213"/>
        <v>0</v>
      </c>
      <c r="R233" s="127"/>
      <c r="S233" s="128" t="str">
        <f t="shared" si="257"/>
        <v>libre</v>
      </c>
      <c r="T233" s="129">
        <f t="shared" si="256"/>
        <v>0</v>
      </c>
      <c r="U233" s="374" t="s">
        <v>398</v>
      </c>
      <c r="V233" s="375"/>
      <c r="W233" s="375"/>
      <c r="X233" s="376"/>
    </row>
    <row r="234" spans="1:24" ht="15.75" thickBot="1" x14ac:dyDescent="0.25">
      <c r="A234" s="383"/>
      <c r="B234" s="115">
        <v>45535</v>
      </c>
      <c r="C234" s="116"/>
      <c r="D234" s="117"/>
      <c r="E234" s="118"/>
      <c r="F234" s="118"/>
      <c r="G234" s="118"/>
      <c r="H234" s="117"/>
      <c r="I234" s="118"/>
      <c r="J234" s="363"/>
      <c r="K234" s="365"/>
      <c r="L234" s="368"/>
      <c r="M234" s="386"/>
      <c r="N234" s="126"/>
      <c r="O234" s="127"/>
      <c r="P234" s="127"/>
      <c r="Q234" s="127">
        <f t="shared" si="213"/>
        <v>0</v>
      </c>
      <c r="R234" s="127"/>
      <c r="S234" s="128" t="str">
        <f t="shared" si="257"/>
        <v>libre</v>
      </c>
      <c r="T234" s="129">
        <f t="shared" si="256"/>
        <v>0</v>
      </c>
      <c r="U234" s="377"/>
      <c r="V234" s="378"/>
      <c r="W234" s="378"/>
      <c r="X234" s="379"/>
    </row>
    <row r="235" spans="1:24" ht="15.75" thickBot="1" x14ac:dyDescent="0.25">
      <c r="A235" s="384"/>
      <c r="B235" s="137">
        <v>45536</v>
      </c>
      <c r="C235" s="116"/>
      <c r="D235" s="117"/>
      <c r="E235" s="118"/>
      <c r="F235" s="118"/>
      <c r="G235" s="118"/>
      <c r="H235" s="117"/>
      <c r="I235" s="118"/>
      <c r="J235" s="364"/>
      <c r="K235" s="366"/>
      <c r="L235" s="369"/>
      <c r="M235" s="386"/>
      <c r="N235" s="138"/>
      <c r="O235" s="139"/>
      <c r="P235" s="139"/>
      <c r="Q235" s="139">
        <f t="shared" si="213"/>
        <v>0</v>
      </c>
      <c r="R235" s="139"/>
      <c r="S235" s="140" t="str">
        <f t="shared" si="257"/>
        <v>libre</v>
      </c>
      <c r="T235" s="141">
        <f t="shared" si="256"/>
        <v>0</v>
      </c>
      <c r="U235" s="380"/>
      <c r="V235" s="381"/>
      <c r="W235" s="381"/>
      <c r="X235" s="382"/>
    </row>
    <row r="236" spans="1:24" ht="15.75" thickBot="1" x14ac:dyDescent="0.25">
      <c r="A236" s="388">
        <v>35</v>
      </c>
      <c r="B236" s="142">
        <v>45537</v>
      </c>
      <c r="C236" s="116"/>
      <c r="D236" s="117"/>
      <c r="E236" s="118"/>
      <c r="F236" s="118"/>
      <c r="G236" s="118"/>
      <c r="H236" s="117"/>
      <c r="I236" s="118"/>
      <c r="J236" s="362"/>
      <c r="K236" s="365" t="e">
        <f t="shared" ref="K236" si="259">AVERAGE(D236:D242)</f>
        <v>#DIV/0!</v>
      </c>
      <c r="L236" s="367">
        <f t="shared" ref="L236" si="260">MAX(D236:D242) - MIN(D236:D242)</f>
        <v>0</v>
      </c>
      <c r="M236" s="386"/>
      <c r="N236" s="119"/>
      <c r="O236" s="120"/>
      <c r="P236" s="120"/>
      <c r="Q236" s="120">
        <f t="shared" si="213"/>
        <v>0</v>
      </c>
      <c r="R236" s="120"/>
      <c r="S236" s="121" t="str">
        <f t="shared" si="257"/>
        <v>libre</v>
      </c>
      <c r="T236" s="122">
        <f t="shared" si="256"/>
        <v>0</v>
      </c>
      <c r="U236" s="123" t="e">
        <f t="shared" ref="U236" si="261">AVERAGE(IF(ISBLANK(E236),N236*0.5,E236), IF(ISBLANK(E237),N236*0.5,E237), IF(ISBLANK(E238),N236*0.5,E238), IF(ISBLANK(E239),N236*0.5,E239), IF(ISBLANK(E240),N236*0.5,E240), IF(ISBLANK(E241),N236*0.5,E241), IF(ISBLANK(E242),N236*0.5,E242))/N236</f>
        <v>#DIV/0!</v>
      </c>
      <c r="V236" s="124" t="e">
        <f t="shared" ref="V236:W236" si="262">AVERAGE(IF(ISBLANK(F236),O236*0.5,F236), IF(ISBLANK(F237),O237*0.5,F237), IF(ISBLANK(F238),O238*0.5,F238), IF(ISBLANK(F239),O239*0.5,F239), IF(ISBLANK(F240),O240*0.5,F240), IF(ISBLANK(F241),O241*0.5,F241), IF(ISBLANK(F242),O242*0.5,F242))/O236</f>
        <v>#DIV/0!</v>
      </c>
      <c r="W236" s="124" t="e">
        <f t="shared" si="262"/>
        <v>#DIV/0!</v>
      </c>
      <c r="X236" s="125" t="e">
        <f t="shared" ref="X236" si="263">AVERAGE(T236:T242)/(AVERAGE(Q236:Q242))</f>
        <v>#DIV/0!</v>
      </c>
    </row>
    <row r="237" spans="1:24" ht="15.75" thickBot="1" x14ac:dyDescent="0.25">
      <c r="A237" s="383"/>
      <c r="B237" s="115">
        <v>45538</v>
      </c>
      <c r="C237" s="116"/>
      <c r="D237" s="117"/>
      <c r="E237" s="118"/>
      <c r="F237" s="118"/>
      <c r="G237" s="118"/>
      <c r="H237" s="117"/>
      <c r="I237" s="118"/>
      <c r="J237" s="363"/>
      <c r="K237" s="365"/>
      <c r="L237" s="368"/>
      <c r="M237" s="386"/>
      <c r="N237" s="126"/>
      <c r="O237" s="127"/>
      <c r="P237" s="127"/>
      <c r="Q237" s="127">
        <f t="shared" si="213"/>
        <v>0</v>
      </c>
      <c r="R237" s="127"/>
      <c r="S237" s="128" t="str">
        <f t="shared" si="257"/>
        <v>libre</v>
      </c>
      <c r="T237" s="129">
        <f t="shared" si="256"/>
        <v>0</v>
      </c>
      <c r="U237" s="130">
        <f t="shared" ref="U237:W237" si="264">AVERAGE(IF(ISBLANK(E236),N236*0.5,E236), IF(ISBLANK(E237),N237*0.5,E237), IF(ISBLANK(E238),N238*0.5,E238), IF(ISBLANK(E239),N239*0.5,E239), IF(ISBLANK(E240),N240*0.5,E240), IF(ISBLANK(E241),N241*0.5,E241), IF(ISBLANK(E242),N242*0.5,E242))</f>
        <v>0</v>
      </c>
      <c r="V237" s="131">
        <f t="shared" si="264"/>
        <v>0</v>
      </c>
      <c r="W237" s="131">
        <f t="shared" si="264"/>
        <v>0</v>
      </c>
      <c r="X237" s="132">
        <f t="shared" ref="X237" si="265">AVERAGE(T236:T242)</f>
        <v>0</v>
      </c>
    </row>
    <row r="238" spans="1:24" ht="16.5" thickTop="1" thickBot="1" x14ac:dyDescent="0.25">
      <c r="A238" s="383"/>
      <c r="B238" s="115">
        <v>45539</v>
      </c>
      <c r="C238" s="116"/>
      <c r="D238" s="117"/>
      <c r="E238" s="118"/>
      <c r="F238" s="118"/>
      <c r="G238" s="118"/>
      <c r="H238" s="117"/>
      <c r="I238" s="118"/>
      <c r="J238" s="363"/>
      <c r="K238" s="365"/>
      <c r="L238" s="368"/>
      <c r="M238" s="386"/>
      <c r="N238" s="126"/>
      <c r="O238" s="127"/>
      <c r="P238" s="127"/>
      <c r="Q238" s="127">
        <f t="shared" si="213"/>
        <v>0</v>
      </c>
      <c r="R238" s="127"/>
      <c r="S238" s="128" t="str">
        <f t="shared" si="257"/>
        <v>libre</v>
      </c>
      <c r="T238" s="129">
        <f t="shared" si="256"/>
        <v>0</v>
      </c>
      <c r="U238" s="133" t="s">
        <v>395</v>
      </c>
      <c r="V238" s="134">
        <v>10008</v>
      </c>
      <c r="W238" s="370" t="s">
        <v>396</v>
      </c>
      <c r="X238" s="371"/>
    </row>
    <row r="239" spans="1:24" ht="15.75" thickBot="1" x14ac:dyDescent="0.25">
      <c r="A239" s="383"/>
      <c r="B239" s="115">
        <v>45540</v>
      </c>
      <c r="C239" s="116"/>
      <c r="D239" s="117"/>
      <c r="E239" s="118"/>
      <c r="F239" s="118"/>
      <c r="G239" s="118"/>
      <c r="H239" s="117"/>
      <c r="I239" s="118"/>
      <c r="J239" s="363"/>
      <c r="K239" s="365"/>
      <c r="L239" s="368"/>
      <c r="M239" s="386"/>
      <c r="N239" s="126"/>
      <c r="O239" s="127"/>
      <c r="P239" s="127"/>
      <c r="Q239" s="127">
        <f t="shared" si="213"/>
        <v>0</v>
      </c>
      <c r="R239" s="127"/>
      <c r="S239" s="128" t="str">
        <f t="shared" si="257"/>
        <v>libre</v>
      </c>
      <c r="T239" s="129">
        <f t="shared" si="256"/>
        <v>0</v>
      </c>
      <c r="U239" s="135" t="s">
        <v>397</v>
      </c>
      <c r="V239" s="136"/>
      <c r="W239" s="372">
        <f t="shared" ref="W239" si="266">(SUM(C236:C242)/7)/V238</f>
        <v>0</v>
      </c>
      <c r="X239" s="373"/>
    </row>
    <row r="240" spans="1:24" ht="15.75" thickBot="1" x14ac:dyDescent="0.25">
      <c r="A240" s="383"/>
      <c r="B240" s="115">
        <v>45541</v>
      </c>
      <c r="C240" s="116"/>
      <c r="D240" s="117"/>
      <c r="E240" s="118"/>
      <c r="F240" s="118"/>
      <c r="G240" s="118"/>
      <c r="H240" s="117"/>
      <c r="I240" s="118"/>
      <c r="J240" s="363"/>
      <c r="K240" s="365"/>
      <c r="L240" s="368"/>
      <c r="M240" s="386"/>
      <c r="N240" s="126"/>
      <c r="O240" s="127"/>
      <c r="P240" s="127"/>
      <c r="Q240" s="127">
        <f t="shared" si="213"/>
        <v>0</v>
      </c>
      <c r="R240" s="127"/>
      <c r="S240" s="128" t="str">
        <f t="shared" si="257"/>
        <v>libre</v>
      </c>
      <c r="T240" s="129">
        <f t="shared" si="256"/>
        <v>0</v>
      </c>
      <c r="U240" s="374" t="s">
        <v>398</v>
      </c>
      <c r="V240" s="375"/>
      <c r="W240" s="375"/>
      <c r="X240" s="376"/>
    </row>
    <row r="241" spans="1:24" ht="15.75" thickBot="1" x14ac:dyDescent="0.25">
      <c r="A241" s="383"/>
      <c r="B241" s="115">
        <v>45542</v>
      </c>
      <c r="C241" s="116"/>
      <c r="D241" s="117"/>
      <c r="E241" s="118"/>
      <c r="F241" s="118"/>
      <c r="G241" s="118"/>
      <c r="H241" s="117"/>
      <c r="I241" s="118"/>
      <c r="J241" s="363"/>
      <c r="K241" s="365"/>
      <c r="L241" s="368"/>
      <c r="M241" s="386"/>
      <c r="N241" s="126"/>
      <c r="O241" s="127"/>
      <c r="P241" s="127"/>
      <c r="Q241" s="127">
        <f t="shared" si="213"/>
        <v>0</v>
      </c>
      <c r="R241" s="127"/>
      <c r="S241" s="128" t="str">
        <f t="shared" si="257"/>
        <v>libre</v>
      </c>
      <c r="T241" s="129">
        <f t="shared" si="256"/>
        <v>0</v>
      </c>
      <c r="U241" s="377"/>
      <c r="V241" s="378"/>
      <c r="W241" s="378"/>
      <c r="X241" s="379"/>
    </row>
    <row r="242" spans="1:24" ht="15.75" thickBot="1" x14ac:dyDescent="0.25">
      <c r="A242" s="384"/>
      <c r="B242" s="137">
        <v>45543</v>
      </c>
      <c r="C242" s="116"/>
      <c r="D242" s="117"/>
      <c r="E242" s="118"/>
      <c r="F242" s="118"/>
      <c r="G242" s="118"/>
      <c r="H242" s="117"/>
      <c r="I242" s="118"/>
      <c r="J242" s="364"/>
      <c r="K242" s="366"/>
      <c r="L242" s="369"/>
      <c r="M242" s="386"/>
      <c r="N242" s="138"/>
      <c r="O242" s="139"/>
      <c r="P242" s="139"/>
      <c r="Q242" s="139">
        <f t="shared" si="213"/>
        <v>0</v>
      </c>
      <c r="R242" s="139"/>
      <c r="S242" s="140" t="str">
        <f t="shared" si="257"/>
        <v>libre</v>
      </c>
      <c r="T242" s="141">
        <f t="shared" si="256"/>
        <v>0</v>
      </c>
      <c r="U242" s="380"/>
      <c r="V242" s="381"/>
      <c r="W242" s="381"/>
      <c r="X242" s="382"/>
    </row>
    <row r="243" spans="1:24" ht="15.75" thickBot="1" x14ac:dyDescent="0.25">
      <c r="A243" s="388">
        <v>36</v>
      </c>
      <c r="B243" s="142">
        <v>45544</v>
      </c>
      <c r="C243" s="116"/>
      <c r="D243" s="117"/>
      <c r="E243" s="118"/>
      <c r="F243" s="118"/>
      <c r="G243" s="118"/>
      <c r="H243" s="117"/>
      <c r="I243" s="118"/>
      <c r="J243" s="362"/>
      <c r="K243" s="365" t="e">
        <f t="shared" ref="K243" si="267">AVERAGE(D243:D249)</f>
        <v>#DIV/0!</v>
      </c>
      <c r="L243" s="367">
        <f t="shared" ref="L243" si="268">MAX(D243:D249) - MIN(D243:D249)</f>
        <v>0</v>
      </c>
      <c r="M243" s="386"/>
      <c r="N243" s="119"/>
      <c r="O243" s="120"/>
      <c r="P243" s="120"/>
      <c r="Q243" s="120">
        <f t="shared" si="213"/>
        <v>0</v>
      </c>
      <c r="R243" s="120"/>
      <c r="S243" s="121" t="str">
        <f t="shared" si="257"/>
        <v>libre</v>
      </c>
      <c r="T243" s="122">
        <f t="shared" si="256"/>
        <v>0</v>
      </c>
      <c r="U243" s="123" t="e">
        <f t="shared" ref="U243" si="269">AVERAGE(IF(ISBLANK(E243),N243*0.5,E243), IF(ISBLANK(E244),N243*0.5,E244), IF(ISBLANK(E245),N243*0.5,E245), IF(ISBLANK(E246),N243*0.5,E246), IF(ISBLANK(E247),N243*0.5,E247), IF(ISBLANK(E248),N243*0.5,E248), IF(ISBLANK(E249),N243*0.5,E249))/N243</f>
        <v>#DIV/0!</v>
      </c>
      <c r="V243" s="124" t="e">
        <f t="shared" ref="V243:W243" si="270">AVERAGE(IF(ISBLANK(F243),O243*0.5,F243), IF(ISBLANK(F244),O244*0.5,F244), IF(ISBLANK(F245),O245*0.5,F245), IF(ISBLANK(F246),O246*0.5,F246), IF(ISBLANK(F247),O247*0.5,F247), IF(ISBLANK(F248),O248*0.5,F248), IF(ISBLANK(F249),O249*0.5,F249))/O243</f>
        <v>#DIV/0!</v>
      </c>
      <c r="W243" s="124" t="e">
        <f t="shared" si="270"/>
        <v>#DIV/0!</v>
      </c>
      <c r="X243" s="125" t="e">
        <f t="shared" ref="X243" si="271">AVERAGE(T243:T249)/(AVERAGE(Q243:Q249))</f>
        <v>#DIV/0!</v>
      </c>
    </row>
    <row r="244" spans="1:24" ht="15.75" thickBot="1" x14ac:dyDescent="0.25">
      <c r="A244" s="383"/>
      <c r="B244" s="115">
        <v>45545</v>
      </c>
      <c r="C244" s="116"/>
      <c r="D244" s="117"/>
      <c r="E244" s="118"/>
      <c r="F244" s="118"/>
      <c r="G244" s="118"/>
      <c r="H244" s="117"/>
      <c r="I244" s="118"/>
      <c r="J244" s="363"/>
      <c r="K244" s="365"/>
      <c r="L244" s="368"/>
      <c r="M244" s="386"/>
      <c r="N244" s="126"/>
      <c r="O244" s="127"/>
      <c r="P244" s="127"/>
      <c r="Q244" s="127">
        <f t="shared" si="213"/>
        <v>0</v>
      </c>
      <c r="R244" s="127"/>
      <c r="S244" s="128" t="str">
        <f t="shared" si="257"/>
        <v>libre</v>
      </c>
      <c r="T244" s="129">
        <f t="shared" si="256"/>
        <v>0</v>
      </c>
      <c r="U244" s="130">
        <f t="shared" ref="U244:W244" si="272">AVERAGE(IF(ISBLANK(E243),N243*0.5,E243), IF(ISBLANK(E244),N244*0.5,E244), IF(ISBLANK(E245),N245*0.5,E245), IF(ISBLANK(E246),N246*0.5,E246), IF(ISBLANK(E247),N247*0.5,E247), IF(ISBLANK(E248),N248*0.5,E248), IF(ISBLANK(E249),N249*0.5,E249))</f>
        <v>0</v>
      </c>
      <c r="V244" s="131">
        <f t="shared" si="272"/>
        <v>0</v>
      </c>
      <c r="W244" s="131">
        <f t="shared" si="272"/>
        <v>0</v>
      </c>
      <c r="X244" s="132">
        <f t="shared" ref="X244" si="273">AVERAGE(T243:T249)</f>
        <v>0</v>
      </c>
    </row>
    <row r="245" spans="1:24" ht="16.5" thickTop="1" thickBot="1" x14ac:dyDescent="0.25">
      <c r="A245" s="383"/>
      <c r="B245" s="115">
        <v>45546</v>
      </c>
      <c r="C245" s="116"/>
      <c r="D245" s="117"/>
      <c r="E245" s="118"/>
      <c r="F245" s="118"/>
      <c r="G245" s="118"/>
      <c r="H245" s="117"/>
      <c r="I245" s="118"/>
      <c r="J245" s="363"/>
      <c r="K245" s="365"/>
      <c r="L245" s="368"/>
      <c r="M245" s="386"/>
      <c r="N245" s="126"/>
      <c r="O245" s="127"/>
      <c r="P245" s="127"/>
      <c r="Q245" s="127">
        <f t="shared" si="213"/>
        <v>0</v>
      </c>
      <c r="R245" s="127"/>
      <c r="S245" s="128" t="str">
        <f t="shared" si="257"/>
        <v>libre</v>
      </c>
      <c r="T245" s="129">
        <f t="shared" si="256"/>
        <v>0</v>
      </c>
      <c r="U245" s="133" t="s">
        <v>395</v>
      </c>
      <c r="V245" s="134">
        <v>10008</v>
      </c>
      <c r="W245" s="370" t="s">
        <v>396</v>
      </c>
      <c r="X245" s="371"/>
    </row>
    <row r="246" spans="1:24" ht="15.75" thickBot="1" x14ac:dyDescent="0.25">
      <c r="A246" s="383"/>
      <c r="B246" s="115">
        <v>45547</v>
      </c>
      <c r="C246" s="116"/>
      <c r="D246" s="117"/>
      <c r="E246" s="118"/>
      <c r="F246" s="118"/>
      <c r="G246" s="118"/>
      <c r="H246" s="117"/>
      <c r="I246" s="118"/>
      <c r="J246" s="363"/>
      <c r="K246" s="365"/>
      <c r="L246" s="368"/>
      <c r="M246" s="386"/>
      <c r="N246" s="126"/>
      <c r="O246" s="127"/>
      <c r="P246" s="127"/>
      <c r="Q246" s="127">
        <f t="shared" si="213"/>
        <v>0</v>
      </c>
      <c r="R246" s="127"/>
      <c r="S246" s="128" t="str">
        <f t="shared" si="257"/>
        <v>libre</v>
      </c>
      <c r="T246" s="129">
        <f t="shared" si="256"/>
        <v>0</v>
      </c>
      <c r="U246" s="135" t="s">
        <v>397</v>
      </c>
      <c r="V246" s="136"/>
      <c r="W246" s="372">
        <f t="shared" ref="W246" si="274">(SUM(C243:C249)/7)/V245</f>
        <v>0</v>
      </c>
      <c r="X246" s="373"/>
    </row>
    <row r="247" spans="1:24" ht="15.75" thickBot="1" x14ac:dyDescent="0.25">
      <c r="A247" s="383"/>
      <c r="B247" s="115">
        <v>45548</v>
      </c>
      <c r="C247" s="116"/>
      <c r="D247" s="117"/>
      <c r="E247" s="118"/>
      <c r="F247" s="118"/>
      <c r="G247" s="118"/>
      <c r="H247" s="117"/>
      <c r="I247" s="118"/>
      <c r="J247" s="363"/>
      <c r="K247" s="365"/>
      <c r="L247" s="368"/>
      <c r="M247" s="386"/>
      <c r="N247" s="126"/>
      <c r="O247" s="127"/>
      <c r="P247" s="127"/>
      <c r="Q247" s="127">
        <f t="shared" si="213"/>
        <v>0</v>
      </c>
      <c r="R247" s="127"/>
      <c r="S247" s="128" t="str">
        <f t="shared" si="257"/>
        <v>libre</v>
      </c>
      <c r="T247" s="129">
        <f t="shared" si="256"/>
        <v>0</v>
      </c>
      <c r="U247" s="374" t="s">
        <v>398</v>
      </c>
      <c r="V247" s="375"/>
      <c r="W247" s="375"/>
      <c r="X247" s="376"/>
    </row>
    <row r="248" spans="1:24" ht="15.75" thickBot="1" x14ac:dyDescent="0.25">
      <c r="A248" s="383"/>
      <c r="B248" s="115">
        <v>45549</v>
      </c>
      <c r="C248" s="116"/>
      <c r="D248" s="117"/>
      <c r="E248" s="118"/>
      <c r="F248" s="118"/>
      <c r="G248" s="118"/>
      <c r="H248" s="117"/>
      <c r="I248" s="118"/>
      <c r="J248" s="363"/>
      <c r="K248" s="365"/>
      <c r="L248" s="368"/>
      <c r="M248" s="386"/>
      <c r="N248" s="126"/>
      <c r="O248" s="127"/>
      <c r="P248" s="127"/>
      <c r="Q248" s="127">
        <f t="shared" si="213"/>
        <v>0</v>
      </c>
      <c r="R248" s="127"/>
      <c r="S248" s="128" t="str">
        <f t="shared" si="257"/>
        <v>libre</v>
      </c>
      <c r="T248" s="129">
        <f t="shared" si="256"/>
        <v>0</v>
      </c>
      <c r="U248" s="377"/>
      <c r="V248" s="378"/>
      <c r="W248" s="378"/>
      <c r="X248" s="379"/>
    </row>
    <row r="249" spans="1:24" ht="15.75" thickBot="1" x14ac:dyDescent="0.25">
      <c r="A249" s="384"/>
      <c r="B249" s="137">
        <v>45550</v>
      </c>
      <c r="C249" s="116"/>
      <c r="D249" s="117"/>
      <c r="E249" s="118"/>
      <c r="F249" s="118"/>
      <c r="G249" s="118"/>
      <c r="H249" s="117"/>
      <c r="I249" s="118"/>
      <c r="J249" s="364"/>
      <c r="K249" s="366"/>
      <c r="L249" s="369"/>
      <c r="M249" s="386"/>
      <c r="N249" s="138"/>
      <c r="O249" s="139"/>
      <c r="P249" s="139"/>
      <c r="Q249" s="139">
        <f t="shared" si="213"/>
        <v>0</v>
      </c>
      <c r="R249" s="139"/>
      <c r="S249" s="140" t="str">
        <f t="shared" si="257"/>
        <v>libre</v>
      </c>
      <c r="T249" s="141">
        <f t="shared" si="256"/>
        <v>0</v>
      </c>
      <c r="U249" s="380"/>
      <c r="V249" s="381"/>
      <c r="W249" s="381"/>
      <c r="X249" s="382"/>
    </row>
    <row r="250" spans="1:24" ht="15.75" thickBot="1" x14ac:dyDescent="0.25">
      <c r="A250" s="388">
        <v>37</v>
      </c>
      <c r="B250" s="142">
        <v>45551</v>
      </c>
      <c r="C250" s="116"/>
      <c r="D250" s="117"/>
      <c r="E250" s="118"/>
      <c r="F250" s="118"/>
      <c r="G250" s="118"/>
      <c r="H250" s="117"/>
      <c r="I250" s="118"/>
      <c r="J250" s="362"/>
      <c r="K250" s="365" t="e">
        <f t="shared" ref="K250" si="275">AVERAGE(D250:D256)</f>
        <v>#DIV/0!</v>
      </c>
      <c r="L250" s="367">
        <f t="shared" ref="L250" si="276">MAX(D250:D256) - MIN(D250:D256)</f>
        <v>0</v>
      </c>
      <c r="M250" s="386"/>
      <c r="N250" s="119"/>
      <c r="O250" s="120"/>
      <c r="P250" s="120"/>
      <c r="Q250" s="120">
        <f t="shared" si="213"/>
        <v>0</v>
      </c>
      <c r="R250" s="120"/>
      <c r="S250" s="121" t="str">
        <f t="shared" si="257"/>
        <v>libre</v>
      </c>
      <c r="T250" s="122">
        <f t="shared" si="256"/>
        <v>0</v>
      </c>
      <c r="U250" s="123" t="e">
        <f t="shared" ref="U250" si="277">AVERAGE(IF(ISBLANK(E250),N250*0.5,E250), IF(ISBLANK(E251),N250*0.5,E251), IF(ISBLANK(E252),N250*0.5,E252), IF(ISBLANK(E253),N250*0.5,E253), IF(ISBLANK(E254),N250*0.5,E254), IF(ISBLANK(E255),N250*0.5,E255), IF(ISBLANK(E256),N250*0.5,E256))/N250</f>
        <v>#DIV/0!</v>
      </c>
      <c r="V250" s="124" t="e">
        <f t="shared" ref="V250:W250" si="278">AVERAGE(IF(ISBLANK(F250),O250*0.5,F250), IF(ISBLANK(F251),O251*0.5,F251), IF(ISBLANK(F252),O252*0.5,F252), IF(ISBLANK(F253),O253*0.5,F253), IF(ISBLANK(F254),O254*0.5,F254), IF(ISBLANK(F255),O255*0.5,F255), IF(ISBLANK(F256),O256*0.5,F256))/O250</f>
        <v>#DIV/0!</v>
      </c>
      <c r="W250" s="124" t="e">
        <f t="shared" si="278"/>
        <v>#DIV/0!</v>
      </c>
      <c r="X250" s="125" t="e">
        <f t="shared" ref="X250" si="279">AVERAGE(T250:T256)/(AVERAGE(Q250:Q256))</f>
        <v>#DIV/0!</v>
      </c>
    </row>
    <row r="251" spans="1:24" ht="15.75" thickBot="1" x14ac:dyDescent="0.25">
      <c r="A251" s="383"/>
      <c r="B251" s="115">
        <v>45552</v>
      </c>
      <c r="C251" s="116"/>
      <c r="D251" s="117"/>
      <c r="E251" s="118"/>
      <c r="F251" s="118"/>
      <c r="G251" s="118"/>
      <c r="H251" s="117"/>
      <c r="I251" s="118"/>
      <c r="J251" s="363"/>
      <c r="K251" s="365"/>
      <c r="L251" s="368"/>
      <c r="M251" s="386"/>
      <c r="N251" s="126"/>
      <c r="O251" s="127"/>
      <c r="P251" s="127"/>
      <c r="Q251" s="127">
        <f t="shared" si="213"/>
        <v>0</v>
      </c>
      <c r="R251" s="127"/>
      <c r="S251" s="128" t="str">
        <f t="shared" si="257"/>
        <v>libre</v>
      </c>
      <c r="T251" s="129">
        <f t="shared" si="256"/>
        <v>0</v>
      </c>
      <c r="U251" s="130">
        <f t="shared" ref="U251:W251" si="280">AVERAGE(IF(ISBLANK(E250),N250*0.5,E250), IF(ISBLANK(E251),N251*0.5,E251), IF(ISBLANK(E252),N252*0.5,E252), IF(ISBLANK(E253),N253*0.5,E253), IF(ISBLANK(E254),N254*0.5,E254), IF(ISBLANK(E255),N255*0.5,E255), IF(ISBLANK(E256),N256*0.5,E256))</f>
        <v>0</v>
      </c>
      <c r="V251" s="131">
        <f t="shared" si="280"/>
        <v>0</v>
      </c>
      <c r="W251" s="131">
        <f t="shared" si="280"/>
        <v>0</v>
      </c>
      <c r="X251" s="132">
        <f t="shared" ref="X251" si="281">AVERAGE(T250:T256)</f>
        <v>0</v>
      </c>
    </row>
    <row r="252" spans="1:24" ht="16.5" thickTop="1" thickBot="1" x14ac:dyDescent="0.25">
      <c r="A252" s="383"/>
      <c r="B252" s="115">
        <v>45553</v>
      </c>
      <c r="C252" s="116"/>
      <c r="D252" s="117"/>
      <c r="E252" s="118"/>
      <c r="F252" s="118"/>
      <c r="G252" s="118"/>
      <c r="H252" s="117"/>
      <c r="I252" s="118"/>
      <c r="J252" s="363"/>
      <c r="K252" s="365"/>
      <c r="L252" s="368"/>
      <c r="M252" s="386"/>
      <c r="N252" s="126"/>
      <c r="O252" s="127"/>
      <c r="P252" s="127"/>
      <c r="Q252" s="127">
        <f t="shared" si="213"/>
        <v>0</v>
      </c>
      <c r="R252" s="127"/>
      <c r="S252" s="128" t="str">
        <f t="shared" si="257"/>
        <v>libre</v>
      </c>
      <c r="T252" s="129">
        <f t="shared" si="256"/>
        <v>0</v>
      </c>
      <c r="U252" s="133" t="s">
        <v>395</v>
      </c>
      <c r="V252" s="134">
        <v>10009</v>
      </c>
      <c r="W252" s="370" t="s">
        <v>396</v>
      </c>
      <c r="X252" s="371"/>
    </row>
    <row r="253" spans="1:24" ht="15.75" thickBot="1" x14ac:dyDescent="0.25">
      <c r="A253" s="383"/>
      <c r="B253" s="115">
        <v>45554</v>
      </c>
      <c r="C253" s="116"/>
      <c r="D253" s="117"/>
      <c r="E253" s="118"/>
      <c r="F253" s="118"/>
      <c r="G253" s="118"/>
      <c r="H253" s="117"/>
      <c r="I253" s="118"/>
      <c r="J253" s="363"/>
      <c r="K253" s="365"/>
      <c r="L253" s="368"/>
      <c r="M253" s="386"/>
      <c r="N253" s="126"/>
      <c r="O253" s="127"/>
      <c r="P253" s="127"/>
      <c r="Q253" s="127">
        <f t="shared" si="213"/>
        <v>0</v>
      </c>
      <c r="R253" s="127"/>
      <c r="S253" s="128" t="str">
        <f t="shared" si="257"/>
        <v>libre</v>
      </c>
      <c r="T253" s="129">
        <f t="shared" si="256"/>
        <v>0</v>
      </c>
      <c r="U253" s="135" t="s">
        <v>397</v>
      </c>
      <c r="V253" s="136"/>
      <c r="W253" s="372">
        <f t="shared" ref="W253" si="282">(SUM(C250:C256)/7)/V252</f>
        <v>0</v>
      </c>
      <c r="X253" s="373"/>
    </row>
    <row r="254" spans="1:24" ht="15.75" thickBot="1" x14ac:dyDescent="0.25">
      <c r="A254" s="383"/>
      <c r="B254" s="115">
        <v>45555</v>
      </c>
      <c r="C254" s="116"/>
      <c r="D254" s="117"/>
      <c r="E254" s="118"/>
      <c r="F254" s="118"/>
      <c r="G254" s="118"/>
      <c r="H254" s="117"/>
      <c r="I254" s="118"/>
      <c r="J254" s="363"/>
      <c r="K254" s="365"/>
      <c r="L254" s="368"/>
      <c r="M254" s="386"/>
      <c r="N254" s="126"/>
      <c r="O254" s="127"/>
      <c r="P254" s="127"/>
      <c r="Q254" s="127">
        <f t="shared" si="213"/>
        <v>0</v>
      </c>
      <c r="R254" s="127"/>
      <c r="S254" s="128" t="str">
        <f t="shared" si="257"/>
        <v>libre</v>
      </c>
      <c r="T254" s="129">
        <f t="shared" si="256"/>
        <v>0</v>
      </c>
      <c r="U254" s="374" t="s">
        <v>398</v>
      </c>
      <c r="V254" s="375"/>
      <c r="W254" s="375"/>
      <c r="X254" s="376"/>
    </row>
    <row r="255" spans="1:24" ht="15.75" thickBot="1" x14ac:dyDescent="0.25">
      <c r="A255" s="383"/>
      <c r="B255" s="115">
        <v>45556</v>
      </c>
      <c r="C255" s="116"/>
      <c r="D255" s="117"/>
      <c r="E255" s="118"/>
      <c r="F255" s="118"/>
      <c r="G255" s="118"/>
      <c r="H255" s="117"/>
      <c r="I255" s="118"/>
      <c r="J255" s="363"/>
      <c r="K255" s="365"/>
      <c r="L255" s="368"/>
      <c r="M255" s="386"/>
      <c r="N255" s="126"/>
      <c r="O255" s="127"/>
      <c r="P255" s="127"/>
      <c r="Q255" s="127">
        <f t="shared" si="213"/>
        <v>0</v>
      </c>
      <c r="R255" s="127"/>
      <c r="S255" s="128" t="str">
        <f t="shared" si="257"/>
        <v>libre</v>
      </c>
      <c r="T255" s="129">
        <f t="shared" si="256"/>
        <v>0</v>
      </c>
      <c r="U255" s="377"/>
      <c r="V255" s="378"/>
      <c r="W255" s="378"/>
      <c r="X255" s="379"/>
    </row>
    <row r="256" spans="1:24" ht="15.75" thickBot="1" x14ac:dyDescent="0.25">
      <c r="A256" s="384"/>
      <c r="B256" s="137">
        <v>45557</v>
      </c>
      <c r="C256" s="116"/>
      <c r="D256" s="117"/>
      <c r="E256" s="118"/>
      <c r="F256" s="118"/>
      <c r="G256" s="118"/>
      <c r="H256" s="117"/>
      <c r="I256" s="118"/>
      <c r="J256" s="364"/>
      <c r="K256" s="366"/>
      <c r="L256" s="369"/>
      <c r="M256" s="387"/>
      <c r="N256" s="138"/>
      <c r="O256" s="139"/>
      <c r="P256" s="139"/>
      <c r="Q256" s="139">
        <f t="shared" si="213"/>
        <v>0</v>
      </c>
      <c r="R256" s="139"/>
      <c r="S256" s="140" t="str">
        <f t="shared" si="257"/>
        <v>libre</v>
      </c>
      <c r="T256" s="141">
        <f t="shared" si="256"/>
        <v>0</v>
      </c>
      <c r="U256" s="380"/>
      <c r="V256" s="381"/>
      <c r="W256" s="381"/>
      <c r="X256" s="382"/>
    </row>
    <row r="257" spans="1:24" ht="16.5" thickTop="1" thickBot="1" x14ac:dyDescent="0.25">
      <c r="A257" s="383">
        <v>38</v>
      </c>
      <c r="B257" s="115">
        <v>45558</v>
      </c>
      <c r="C257" s="116"/>
      <c r="D257" s="117"/>
      <c r="E257" s="118"/>
      <c r="F257" s="118"/>
      <c r="G257" s="118"/>
      <c r="H257" s="117"/>
      <c r="I257" s="118"/>
      <c r="J257" s="362"/>
      <c r="K257" s="365" t="e">
        <f t="shared" ref="K257" si="283">AVERAGE(D257:D263)</f>
        <v>#DIV/0!</v>
      </c>
      <c r="L257" s="367">
        <f t="shared" ref="L257" si="284">MAX(D257:D263) - MIN(D257:D263)</f>
        <v>0</v>
      </c>
      <c r="M257" s="385">
        <f t="shared" ref="M257" si="285">MAX(D257:D284) - MIN(D257:D284)</f>
        <v>0</v>
      </c>
      <c r="N257" s="119"/>
      <c r="O257" s="120"/>
      <c r="P257" s="120"/>
      <c r="Q257" s="120">
        <f t="shared" si="213"/>
        <v>0</v>
      </c>
      <c r="R257" s="120"/>
      <c r="S257" s="121" t="str">
        <f t="shared" si="257"/>
        <v>libre</v>
      </c>
      <c r="T257" s="122">
        <f t="shared" si="256"/>
        <v>0</v>
      </c>
      <c r="U257" s="123" t="e">
        <f t="shared" ref="U257" si="286">AVERAGE(IF(ISBLANK(E257),N257*0.5,E257), IF(ISBLANK(E258),N257*0.5,E258), IF(ISBLANK(E259),N257*0.5,E259), IF(ISBLANK(E260),N257*0.5,E260), IF(ISBLANK(E261),N257*0.5,E261), IF(ISBLANK(E262),N257*0.5,E262), IF(ISBLANK(E263),N257*0.5,E263))/N257</f>
        <v>#DIV/0!</v>
      </c>
      <c r="V257" s="124" t="e">
        <f t="shared" ref="V257:W257" si="287">AVERAGE(IF(ISBLANK(F257),O257*0.5,F257), IF(ISBLANK(F258),O258*0.5,F258), IF(ISBLANK(F259),O259*0.5,F259), IF(ISBLANK(F260),O260*0.5,F260), IF(ISBLANK(F261),O261*0.5,F261), IF(ISBLANK(F262),O262*0.5,F262), IF(ISBLANK(F263),O263*0.5,F263))/O257</f>
        <v>#DIV/0!</v>
      </c>
      <c r="W257" s="124" t="e">
        <f t="shared" si="287"/>
        <v>#DIV/0!</v>
      </c>
      <c r="X257" s="125" t="e">
        <f t="shared" ref="X257" si="288">AVERAGE(T257:T263)/(AVERAGE(Q257:Q263))</f>
        <v>#DIV/0!</v>
      </c>
    </row>
    <row r="258" spans="1:24" ht="15.75" thickBot="1" x14ac:dyDescent="0.25">
      <c r="A258" s="383"/>
      <c r="B258" s="115">
        <v>45559</v>
      </c>
      <c r="C258" s="116"/>
      <c r="D258" s="117"/>
      <c r="E258" s="118"/>
      <c r="F258" s="118"/>
      <c r="G258" s="118"/>
      <c r="H258" s="117"/>
      <c r="I258" s="118"/>
      <c r="J258" s="363"/>
      <c r="K258" s="365"/>
      <c r="L258" s="368"/>
      <c r="M258" s="386"/>
      <c r="N258" s="126"/>
      <c r="O258" s="127"/>
      <c r="P258" s="127"/>
      <c r="Q258" s="127">
        <f t="shared" si="213"/>
        <v>0</v>
      </c>
      <c r="R258" s="127"/>
      <c r="S258" s="128" t="str">
        <f t="shared" si="257"/>
        <v>libre</v>
      </c>
      <c r="T258" s="129">
        <f t="shared" si="256"/>
        <v>0</v>
      </c>
      <c r="U258" s="130">
        <f t="shared" ref="U258:W258" si="289">AVERAGE(IF(ISBLANK(E257),N257*0.5,E257), IF(ISBLANK(E258),N258*0.5,E258), IF(ISBLANK(E259),N259*0.5,E259), IF(ISBLANK(E260),N260*0.5,E260), IF(ISBLANK(E261),N261*0.5,E261), IF(ISBLANK(E262),N262*0.5,E262), IF(ISBLANK(E263),N263*0.5,E263))</f>
        <v>0</v>
      </c>
      <c r="V258" s="131">
        <f t="shared" si="289"/>
        <v>0</v>
      </c>
      <c r="W258" s="131">
        <f t="shared" si="289"/>
        <v>0</v>
      </c>
      <c r="X258" s="132">
        <f t="shared" ref="X258" si="290">AVERAGE(T257:T263)</f>
        <v>0</v>
      </c>
    </row>
    <row r="259" spans="1:24" ht="16.5" thickTop="1" thickBot="1" x14ac:dyDescent="0.25">
      <c r="A259" s="383"/>
      <c r="B259" s="115">
        <v>45560</v>
      </c>
      <c r="C259" s="116"/>
      <c r="D259" s="117"/>
      <c r="E259" s="118"/>
      <c r="F259" s="118"/>
      <c r="G259" s="118"/>
      <c r="H259" s="117"/>
      <c r="I259" s="118"/>
      <c r="J259" s="363"/>
      <c r="K259" s="365"/>
      <c r="L259" s="368"/>
      <c r="M259" s="386"/>
      <c r="N259" s="126"/>
      <c r="O259" s="127"/>
      <c r="P259" s="127"/>
      <c r="Q259" s="127">
        <f t="shared" si="213"/>
        <v>0</v>
      </c>
      <c r="R259" s="127"/>
      <c r="S259" s="128" t="str">
        <f t="shared" si="257"/>
        <v>libre</v>
      </c>
      <c r="T259" s="129">
        <f t="shared" si="256"/>
        <v>0</v>
      </c>
      <c r="U259" s="133" t="s">
        <v>395</v>
      </c>
      <c r="V259" s="134">
        <v>10009</v>
      </c>
      <c r="W259" s="370" t="s">
        <v>396</v>
      </c>
      <c r="X259" s="371"/>
    </row>
    <row r="260" spans="1:24" ht="15.75" thickBot="1" x14ac:dyDescent="0.25">
      <c r="A260" s="383"/>
      <c r="B260" s="115">
        <v>45561</v>
      </c>
      <c r="C260" s="116"/>
      <c r="D260" s="117"/>
      <c r="E260" s="118"/>
      <c r="F260" s="118"/>
      <c r="G260" s="118"/>
      <c r="H260" s="117"/>
      <c r="I260" s="118"/>
      <c r="J260" s="363"/>
      <c r="K260" s="365"/>
      <c r="L260" s="368"/>
      <c r="M260" s="386"/>
      <c r="N260" s="126"/>
      <c r="O260" s="127"/>
      <c r="P260" s="127"/>
      <c r="Q260" s="127">
        <f t="shared" si="213"/>
        <v>0</v>
      </c>
      <c r="R260" s="127"/>
      <c r="S260" s="128" t="str">
        <f t="shared" si="257"/>
        <v>libre</v>
      </c>
      <c r="T260" s="129">
        <f t="shared" si="256"/>
        <v>0</v>
      </c>
      <c r="U260" s="135" t="s">
        <v>397</v>
      </c>
      <c r="V260" s="136"/>
      <c r="W260" s="372">
        <f t="shared" ref="W260" si="291">(SUM(C257:C263)/7)/V259</f>
        <v>0</v>
      </c>
      <c r="X260" s="373"/>
    </row>
    <row r="261" spans="1:24" ht="15.75" thickBot="1" x14ac:dyDescent="0.25">
      <c r="A261" s="383"/>
      <c r="B261" s="115">
        <v>45562</v>
      </c>
      <c r="C261" s="116"/>
      <c r="D261" s="117"/>
      <c r="E261" s="118"/>
      <c r="F261" s="118"/>
      <c r="G261" s="118"/>
      <c r="H261" s="117"/>
      <c r="I261" s="118"/>
      <c r="J261" s="363"/>
      <c r="K261" s="365"/>
      <c r="L261" s="368"/>
      <c r="M261" s="386"/>
      <c r="N261" s="126"/>
      <c r="O261" s="127"/>
      <c r="P261" s="127"/>
      <c r="Q261" s="127">
        <f t="shared" ref="Q261:Q324" si="292">(N261*4)+(O261*4)+(P261*9)</f>
        <v>0</v>
      </c>
      <c r="R261" s="127"/>
      <c r="S261" s="128" t="str">
        <f t="shared" si="257"/>
        <v>libre</v>
      </c>
      <c r="T261" s="129">
        <f t="shared" si="256"/>
        <v>0</v>
      </c>
      <c r="U261" s="374" t="s">
        <v>398</v>
      </c>
      <c r="V261" s="375"/>
      <c r="W261" s="375"/>
      <c r="X261" s="376"/>
    </row>
    <row r="262" spans="1:24" ht="15.75" thickBot="1" x14ac:dyDescent="0.25">
      <c r="A262" s="383"/>
      <c r="B262" s="115">
        <v>45563</v>
      </c>
      <c r="C262" s="116"/>
      <c r="D262" s="117"/>
      <c r="E262" s="118"/>
      <c r="F262" s="118"/>
      <c r="G262" s="118"/>
      <c r="H262" s="117"/>
      <c r="I262" s="118"/>
      <c r="J262" s="363"/>
      <c r="K262" s="365"/>
      <c r="L262" s="368"/>
      <c r="M262" s="386"/>
      <c r="N262" s="126"/>
      <c r="O262" s="127"/>
      <c r="P262" s="127"/>
      <c r="Q262" s="127">
        <f t="shared" si="292"/>
        <v>0</v>
      </c>
      <c r="R262" s="127"/>
      <c r="S262" s="128" t="str">
        <f t="shared" si="257"/>
        <v>libre</v>
      </c>
      <c r="T262" s="129">
        <f t="shared" si="256"/>
        <v>0</v>
      </c>
      <c r="U262" s="377"/>
      <c r="V262" s="378"/>
      <c r="W262" s="378"/>
      <c r="X262" s="379"/>
    </row>
    <row r="263" spans="1:24" ht="15.75" thickBot="1" x14ac:dyDescent="0.25">
      <c r="A263" s="384"/>
      <c r="B263" s="137">
        <v>45564</v>
      </c>
      <c r="C263" s="116"/>
      <c r="D263" s="117"/>
      <c r="E263" s="118"/>
      <c r="F263" s="118"/>
      <c r="G263" s="118"/>
      <c r="H263" s="117"/>
      <c r="I263" s="118"/>
      <c r="J263" s="364"/>
      <c r="K263" s="366"/>
      <c r="L263" s="369"/>
      <c r="M263" s="386"/>
      <c r="N263" s="138"/>
      <c r="O263" s="139"/>
      <c r="P263" s="139"/>
      <c r="Q263" s="139">
        <f t="shared" si="292"/>
        <v>0</v>
      </c>
      <c r="R263" s="139"/>
      <c r="S263" s="140" t="str">
        <f t="shared" si="257"/>
        <v>libre</v>
      </c>
      <c r="T263" s="141">
        <f t="shared" si="256"/>
        <v>0</v>
      </c>
      <c r="U263" s="380"/>
      <c r="V263" s="381"/>
      <c r="W263" s="381"/>
      <c r="X263" s="382"/>
    </row>
    <row r="264" spans="1:24" ht="15.75" thickBot="1" x14ac:dyDescent="0.25">
      <c r="A264" s="388">
        <v>39</v>
      </c>
      <c r="B264" s="142">
        <v>45565</v>
      </c>
      <c r="C264" s="116"/>
      <c r="D264" s="117"/>
      <c r="E264" s="118"/>
      <c r="F264" s="118"/>
      <c r="G264" s="118"/>
      <c r="H264" s="117"/>
      <c r="I264" s="118"/>
      <c r="J264" s="362"/>
      <c r="K264" s="365" t="e">
        <f t="shared" ref="K264" si="293">AVERAGE(D264:D270)</f>
        <v>#DIV/0!</v>
      </c>
      <c r="L264" s="367">
        <f t="shared" ref="L264" si="294">MAX(D264:D270) - MIN(D264:D270)</f>
        <v>0</v>
      </c>
      <c r="M264" s="386"/>
      <c r="N264" s="119"/>
      <c r="O264" s="120"/>
      <c r="P264" s="120"/>
      <c r="Q264" s="120">
        <f t="shared" si="292"/>
        <v>0</v>
      </c>
      <c r="R264" s="120"/>
      <c r="S264" s="121" t="str">
        <f t="shared" si="257"/>
        <v>libre</v>
      </c>
      <c r="T264" s="122">
        <f t="shared" si="256"/>
        <v>0</v>
      </c>
      <c r="U264" s="123" t="e">
        <f t="shared" ref="U264" si="295">AVERAGE(IF(ISBLANK(E264),N264*0.5,E264), IF(ISBLANK(E265),N264*0.5,E265), IF(ISBLANK(E266),N264*0.5,E266), IF(ISBLANK(E267),N264*0.5,E267), IF(ISBLANK(E268),N264*0.5,E268), IF(ISBLANK(E269),N264*0.5,E269), IF(ISBLANK(E270),N264*0.5,E270))/N264</f>
        <v>#DIV/0!</v>
      </c>
      <c r="V264" s="124" t="e">
        <f t="shared" ref="V264:W264" si="296">AVERAGE(IF(ISBLANK(F264),O264*0.5,F264), IF(ISBLANK(F265),O265*0.5,F265), IF(ISBLANK(F266),O266*0.5,F266), IF(ISBLANK(F267),O267*0.5,F267), IF(ISBLANK(F268),O268*0.5,F268), IF(ISBLANK(F269),O269*0.5,F269), IF(ISBLANK(F270),O270*0.5,F270))/O264</f>
        <v>#DIV/0!</v>
      </c>
      <c r="W264" s="124" t="e">
        <f t="shared" si="296"/>
        <v>#DIV/0!</v>
      </c>
      <c r="X264" s="125" t="e">
        <f t="shared" ref="X264" si="297">AVERAGE(T264:T270)/(AVERAGE(Q264:Q270))</f>
        <v>#DIV/0!</v>
      </c>
    </row>
    <row r="265" spans="1:24" ht="15.75" thickBot="1" x14ac:dyDescent="0.25">
      <c r="A265" s="383"/>
      <c r="B265" s="115">
        <v>45566</v>
      </c>
      <c r="C265" s="116"/>
      <c r="D265" s="117"/>
      <c r="E265" s="118"/>
      <c r="F265" s="118"/>
      <c r="G265" s="118"/>
      <c r="H265" s="117"/>
      <c r="I265" s="118"/>
      <c r="J265" s="363"/>
      <c r="K265" s="365"/>
      <c r="L265" s="368"/>
      <c r="M265" s="386"/>
      <c r="N265" s="126"/>
      <c r="O265" s="127"/>
      <c r="P265" s="127"/>
      <c r="Q265" s="127">
        <f t="shared" si="292"/>
        <v>0</v>
      </c>
      <c r="R265" s="127"/>
      <c r="S265" s="128" t="str">
        <f t="shared" si="257"/>
        <v>libre</v>
      </c>
      <c r="T265" s="129">
        <f t="shared" si="256"/>
        <v>0</v>
      </c>
      <c r="U265" s="130">
        <f t="shared" ref="U265:W265" si="298">AVERAGE(IF(ISBLANK(E264),N264*0.5,E264), IF(ISBLANK(E265),N265*0.5,E265), IF(ISBLANK(E266),N266*0.5,E266), IF(ISBLANK(E267),N267*0.5,E267), IF(ISBLANK(E268),N268*0.5,E268), IF(ISBLANK(E269),N269*0.5,E269), IF(ISBLANK(E270),N270*0.5,E270))</f>
        <v>0</v>
      </c>
      <c r="V265" s="131">
        <f t="shared" si="298"/>
        <v>0</v>
      </c>
      <c r="W265" s="131">
        <f t="shared" si="298"/>
        <v>0</v>
      </c>
      <c r="X265" s="132">
        <f t="shared" ref="X265" si="299">AVERAGE(T264:T270)</f>
        <v>0</v>
      </c>
    </row>
    <row r="266" spans="1:24" ht="16.5" thickTop="1" thickBot="1" x14ac:dyDescent="0.25">
      <c r="A266" s="383"/>
      <c r="B266" s="115">
        <v>45567</v>
      </c>
      <c r="C266" s="116"/>
      <c r="D266" s="117"/>
      <c r="E266" s="118"/>
      <c r="F266" s="118"/>
      <c r="G266" s="118"/>
      <c r="H266" s="117"/>
      <c r="I266" s="118"/>
      <c r="J266" s="363"/>
      <c r="K266" s="365"/>
      <c r="L266" s="368"/>
      <c r="M266" s="386"/>
      <c r="N266" s="126"/>
      <c r="O266" s="127"/>
      <c r="P266" s="127"/>
      <c r="Q266" s="127">
        <f t="shared" si="292"/>
        <v>0</v>
      </c>
      <c r="R266" s="127"/>
      <c r="S266" s="128" t="str">
        <f t="shared" si="257"/>
        <v>libre</v>
      </c>
      <c r="T266" s="129">
        <f t="shared" si="256"/>
        <v>0</v>
      </c>
      <c r="U266" s="133" t="s">
        <v>395</v>
      </c>
      <c r="V266" s="134">
        <v>10010</v>
      </c>
      <c r="W266" s="370" t="s">
        <v>396</v>
      </c>
      <c r="X266" s="371"/>
    </row>
    <row r="267" spans="1:24" ht="15.75" thickBot="1" x14ac:dyDescent="0.25">
      <c r="A267" s="383"/>
      <c r="B267" s="115">
        <v>45568</v>
      </c>
      <c r="C267" s="116"/>
      <c r="D267" s="117"/>
      <c r="E267" s="118"/>
      <c r="F267" s="118"/>
      <c r="G267" s="118"/>
      <c r="H267" s="117"/>
      <c r="I267" s="118"/>
      <c r="J267" s="363"/>
      <c r="K267" s="365"/>
      <c r="L267" s="368"/>
      <c r="M267" s="386"/>
      <c r="N267" s="126"/>
      <c r="O267" s="127"/>
      <c r="P267" s="127"/>
      <c r="Q267" s="127">
        <f t="shared" si="292"/>
        <v>0</v>
      </c>
      <c r="R267" s="127"/>
      <c r="S267" s="128" t="str">
        <f t="shared" si="257"/>
        <v>libre</v>
      </c>
      <c r="T267" s="129">
        <f t="shared" si="256"/>
        <v>0</v>
      </c>
      <c r="U267" s="135" t="s">
        <v>397</v>
      </c>
      <c r="V267" s="136"/>
      <c r="W267" s="372">
        <f t="shared" ref="W267" si="300">(SUM(C264:C270)/7)/V266</f>
        <v>0</v>
      </c>
      <c r="X267" s="373"/>
    </row>
    <row r="268" spans="1:24" ht="15.75" thickBot="1" x14ac:dyDescent="0.25">
      <c r="A268" s="383"/>
      <c r="B268" s="115">
        <v>45569</v>
      </c>
      <c r="C268" s="116"/>
      <c r="D268" s="117"/>
      <c r="E268" s="118"/>
      <c r="F268" s="118"/>
      <c r="G268" s="118"/>
      <c r="H268" s="117"/>
      <c r="I268" s="118"/>
      <c r="J268" s="363"/>
      <c r="K268" s="365"/>
      <c r="L268" s="368"/>
      <c r="M268" s="386"/>
      <c r="N268" s="126"/>
      <c r="O268" s="127"/>
      <c r="P268" s="127"/>
      <c r="Q268" s="127">
        <f t="shared" si="292"/>
        <v>0</v>
      </c>
      <c r="R268" s="127"/>
      <c r="S268" s="128" t="str">
        <f t="shared" si="257"/>
        <v>libre</v>
      </c>
      <c r="T268" s="129">
        <f t="shared" si="256"/>
        <v>0</v>
      </c>
      <c r="U268" s="374" t="s">
        <v>398</v>
      </c>
      <c r="V268" s="375"/>
      <c r="W268" s="375"/>
      <c r="X268" s="376"/>
    </row>
    <row r="269" spans="1:24" ht="15.75" thickBot="1" x14ac:dyDescent="0.25">
      <c r="A269" s="383"/>
      <c r="B269" s="115">
        <v>45570</v>
      </c>
      <c r="C269" s="116"/>
      <c r="D269" s="117"/>
      <c r="E269" s="118"/>
      <c r="F269" s="118"/>
      <c r="G269" s="118"/>
      <c r="H269" s="117"/>
      <c r="I269" s="118"/>
      <c r="J269" s="363"/>
      <c r="K269" s="365"/>
      <c r="L269" s="368"/>
      <c r="M269" s="386"/>
      <c r="N269" s="126"/>
      <c r="O269" s="127"/>
      <c r="P269" s="127"/>
      <c r="Q269" s="127">
        <f t="shared" si="292"/>
        <v>0</v>
      </c>
      <c r="R269" s="127"/>
      <c r="S269" s="128" t="str">
        <f t="shared" si="257"/>
        <v>libre</v>
      </c>
      <c r="T269" s="129">
        <f t="shared" si="256"/>
        <v>0</v>
      </c>
      <c r="U269" s="377"/>
      <c r="V269" s="378"/>
      <c r="W269" s="378"/>
      <c r="X269" s="379"/>
    </row>
    <row r="270" spans="1:24" ht="15.75" thickBot="1" x14ac:dyDescent="0.25">
      <c r="A270" s="384"/>
      <c r="B270" s="137">
        <v>45571</v>
      </c>
      <c r="C270" s="116"/>
      <c r="D270" s="117"/>
      <c r="E270" s="118"/>
      <c r="F270" s="118"/>
      <c r="G270" s="118"/>
      <c r="H270" s="117"/>
      <c r="I270" s="118"/>
      <c r="J270" s="364"/>
      <c r="K270" s="366"/>
      <c r="L270" s="369"/>
      <c r="M270" s="386"/>
      <c r="N270" s="138"/>
      <c r="O270" s="139"/>
      <c r="P270" s="139"/>
      <c r="Q270" s="139">
        <f t="shared" si="292"/>
        <v>0</v>
      </c>
      <c r="R270" s="139"/>
      <c r="S270" s="140" t="str">
        <f t="shared" si="257"/>
        <v>libre</v>
      </c>
      <c r="T270" s="141">
        <f t="shared" si="256"/>
        <v>0</v>
      </c>
      <c r="U270" s="380"/>
      <c r="V270" s="381"/>
      <c r="W270" s="381"/>
      <c r="X270" s="382"/>
    </row>
    <row r="271" spans="1:24" ht="15.75" thickBot="1" x14ac:dyDescent="0.25">
      <c r="A271" s="388">
        <v>40</v>
      </c>
      <c r="B271" s="142">
        <v>45572</v>
      </c>
      <c r="C271" s="116"/>
      <c r="D271" s="117"/>
      <c r="E271" s="118"/>
      <c r="F271" s="118"/>
      <c r="G271" s="118"/>
      <c r="H271" s="117"/>
      <c r="I271" s="118"/>
      <c r="J271" s="362"/>
      <c r="K271" s="365" t="e">
        <f t="shared" ref="K271" si="301">AVERAGE(D271:D277)</f>
        <v>#DIV/0!</v>
      </c>
      <c r="L271" s="367">
        <f t="shared" ref="L271" si="302">MAX(D271:D277) - MIN(D271:D277)</f>
        <v>0</v>
      </c>
      <c r="M271" s="386"/>
      <c r="N271" s="119"/>
      <c r="O271" s="120"/>
      <c r="P271" s="120"/>
      <c r="Q271" s="120">
        <f t="shared" si="292"/>
        <v>0</v>
      </c>
      <c r="R271" s="120"/>
      <c r="S271" s="121" t="str">
        <f t="shared" si="257"/>
        <v>libre</v>
      </c>
      <c r="T271" s="122">
        <f t="shared" si="256"/>
        <v>0</v>
      </c>
      <c r="U271" s="123" t="e">
        <f t="shared" ref="U271" si="303">AVERAGE(IF(ISBLANK(E271),N271*0.5,E271), IF(ISBLANK(E272),N271*0.5,E272), IF(ISBLANK(E273),N271*0.5,E273), IF(ISBLANK(E274),N271*0.5,E274), IF(ISBLANK(E275),N271*0.5,E275), IF(ISBLANK(E276),N271*0.5,E276), IF(ISBLANK(E277),N271*0.5,E277))/N271</f>
        <v>#DIV/0!</v>
      </c>
      <c r="V271" s="124" t="e">
        <f t="shared" ref="V271:W271" si="304">AVERAGE(IF(ISBLANK(F271),O271*0.5,F271), IF(ISBLANK(F272),O272*0.5,F272), IF(ISBLANK(F273),O273*0.5,F273), IF(ISBLANK(F274),O274*0.5,F274), IF(ISBLANK(F275),O275*0.5,F275), IF(ISBLANK(F276),O276*0.5,F276), IF(ISBLANK(F277),O277*0.5,F277))/O271</f>
        <v>#DIV/0!</v>
      </c>
      <c r="W271" s="124" t="e">
        <f t="shared" si="304"/>
        <v>#DIV/0!</v>
      </c>
      <c r="X271" s="125" t="e">
        <f t="shared" ref="X271" si="305">AVERAGE(T271:T277)/(AVERAGE(Q271:Q277))</f>
        <v>#DIV/0!</v>
      </c>
    </row>
    <row r="272" spans="1:24" ht="15.75" thickBot="1" x14ac:dyDescent="0.25">
      <c r="A272" s="383"/>
      <c r="B272" s="115">
        <v>45573</v>
      </c>
      <c r="C272" s="116"/>
      <c r="D272" s="117"/>
      <c r="E272" s="118"/>
      <c r="F272" s="118"/>
      <c r="G272" s="118"/>
      <c r="H272" s="117"/>
      <c r="I272" s="118"/>
      <c r="J272" s="363"/>
      <c r="K272" s="365"/>
      <c r="L272" s="368"/>
      <c r="M272" s="386"/>
      <c r="N272" s="126"/>
      <c r="O272" s="127"/>
      <c r="P272" s="127"/>
      <c r="Q272" s="127">
        <f t="shared" si="292"/>
        <v>0</v>
      </c>
      <c r="R272" s="127"/>
      <c r="S272" s="128" t="str">
        <f t="shared" si="257"/>
        <v>libre</v>
      </c>
      <c r="T272" s="129">
        <f t="shared" si="256"/>
        <v>0</v>
      </c>
      <c r="U272" s="130">
        <f t="shared" ref="U272:W272" si="306">AVERAGE(IF(ISBLANK(E271),N271*0.5,E271), IF(ISBLANK(E272),N272*0.5,E272), IF(ISBLANK(E273),N273*0.5,E273), IF(ISBLANK(E274),N274*0.5,E274), IF(ISBLANK(E275),N275*0.5,E275), IF(ISBLANK(E276),N276*0.5,E276), IF(ISBLANK(E277),N277*0.5,E277))</f>
        <v>0</v>
      </c>
      <c r="V272" s="131">
        <f t="shared" si="306"/>
        <v>0</v>
      </c>
      <c r="W272" s="131">
        <f t="shared" si="306"/>
        <v>0</v>
      </c>
      <c r="X272" s="132">
        <f t="shared" ref="X272" si="307">AVERAGE(T271:T277)</f>
        <v>0</v>
      </c>
    </row>
    <row r="273" spans="1:24" ht="16.5" thickTop="1" thickBot="1" x14ac:dyDescent="0.25">
      <c r="A273" s="383"/>
      <c r="B273" s="115">
        <v>45574</v>
      </c>
      <c r="C273" s="116"/>
      <c r="D273" s="117"/>
      <c r="E273" s="118"/>
      <c r="F273" s="118"/>
      <c r="G273" s="118"/>
      <c r="H273" s="117"/>
      <c r="I273" s="118"/>
      <c r="J273" s="363"/>
      <c r="K273" s="365"/>
      <c r="L273" s="368"/>
      <c r="M273" s="386"/>
      <c r="N273" s="126"/>
      <c r="O273" s="127"/>
      <c r="P273" s="127"/>
      <c r="Q273" s="127">
        <f t="shared" si="292"/>
        <v>0</v>
      </c>
      <c r="R273" s="127"/>
      <c r="S273" s="128" t="str">
        <f t="shared" si="257"/>
        <v>libre</v>
      </c>
      <c r="T273" s="129">
        <f t="shared" si="256"/>
        <v>0</v>
      </c>
      <c r="U273" s="133" t="s">
        <v>395</v>
      </c>
      <c r="V273" s="134">
        <v>10010</v>
      </c>
      <c r="W273" s="370" t="s">
        <v>396</v>
      </c>
      <c r="X273" s="371"/>
    </row>
    <row r="274" spans="1:24" ht="15.75" thickBot="1" x14ac:dyDescent="0.25">
      <c r="A274" s="383"/>
      <c r="B274" s="115">
        <v>45575</v>
      </c>
      <c r="C274" s="116"/>
      <c r="D274" s="117"/>
      <c r="E274" s="118"/>
      <c r="F274" s="118"/>
      <c r="G274" s="118"/>
      <c r="H274" s="117"/>
      <c r="I274" s="118"/>
      <c r="J274" s="363"/>
      <c r="K274" s="365"/>
      <c r="L274" s="368"/>
      <c r="M274" s="386"/>
      <c r="N274" s="126"/>
      <c r="O274" s="127"/>
      <c r="P274" s="127"/>
      <c r="Q274" s="127">
        <f t="shared" si="292"/>
        <v>0</v>
      </c>
      <c r="R274" s="127"/>
      <c r="S274" s="128" t="str">
        <f t="shared" si="257"/>
        <v>libre</v>
      </c>
      <c r="T274" s="129">
        <f t="shared" si="256"/>
        <v>0</v>
      </c>
      <c r="U274" s="135" t="s">
        <v>397</v>
      </c>
      <c r="V274" s="136"/>
      <c r="W274" s="372">
        <f t="shared" ref="W274" si="308">(SUM(C271:C277)/7)/V273</f>
        <v>0</v>
      </c>
      <c r="X274" s="373"/>
    </row>
    <row r="275" spans="1:24" ht="15.75" thickBot="1" x14ac:dyDescent="0.25">
      <c r="A275" s="383"/>
      <c r="B275" s="115">
        <v>45576</v>
      </c>
      <c r="C275" s="116"/>
      <c r="D275" s="117"/>
      <c r="E275" s="118"/>
      <c r="F275" s="118"/>
      <c r="G275" s="118"/>
      <c r="H275" s="117"/>
      <c r="I275" s="118"/>
      <c r="J275" s="363"/>
      <c r="K275" s="365"/>
      <c r="L275" s="368"/>
      <c r="M275" s="386"/>
      <c r="N275" s="126"/>
      <c r="O275" s="127"/>
      <c r="P275" s="127"/>
      <c r="Q275" s="127">
        <f t="shared" si="292"/>
        <v>0</v>
      </c>
      <c r="R275" s="127"/>
      <c r="S275" s="128" t="str">
        <f t="shared" si="257"/>
        <v>libre</v>
      </c>
      <c r="T275" s="129">
        <f t="shared" si="256"/>
        <v>0</v>
      </c>
      <c r="U275" s="374" t="s">
        <v>398</v>
      </c>
      <c r="V275" s="375"/>
      <c r="W275" s="375"/>
      <c r="X275" s="376"/>
    </row>
    <row r="276" spans="1:24" ht="15.75" thickBot="1" x14ac:dyDescent="0.25">
      <c r="A276" s="383"/>
      <c r="B276" s="115">
        <v>45577</v>
      </c>
      <c r="C276" s="116"/>
      <c r="D276" s="117"/>
      <c r="E276" s="118"/>
      <c r="F276" s="118"/>
      <c r="G276" s="118"/>
      <c r="H276" s="117"/>
      <c r="I276" s="118"/>
      <c r="J276" s="363"/>
      <c r="K276" s="365"/>
      <c r="L276" s="368"/>
      <c r="M276" s="386"/>
      <c r="N276" s="126"/>
      <c r="O276" s="127"/>
      <c r="P276" s="127"/>
      <c r="Q276" s="127">
        <f t="shared" si="292"/>
        <v>0</v>
      </c>
      <c r="R276" s="127"/>
      <c r="S276" s="128" t="str">
        <f t="shared" si="257"/>
        <v>libre</v>
      </c>
      <c r="T276" s="129">
        <f t="shared" si="256"/>
        <v>0</v>
      </c>
      <c r="U276" s="377"/>
      <c r="V276" s="378"/>
      <c r="W276" s="378"/>
      <c r="X276" s="379"/>
    </row>
    <row r="277" spans="1:24" ht="15.75" thickBot="1" x14ac:dyDescent="0.25">
      <c r="A277" s="384"/>
      <c r="B277" s="137">
        <v>45578</v>
      </c>
      <c r="C277" s="116"/>
      <c r="D277" s="117"/>
      <c r="E277" s="118"/>
      <c r="F277" s="118"/>
      <c r="G277" s="118"/>
      <c r="H277" s="117"/>
      <c r="I277" s="118"/>
      <c r="J277" s="364"/>
      <c r="K277" s="366"/>
      <c r="L277" s="369"/>
      <c r="M277" s="386"/>
      <c r="N277" s="138"/>
      <c r="O277" s="139"/>
      <c r="P277" s="139"/>
      <c r="Q277" s="139">
        <f t="shared" si="292"/>
        <v>0</v>
      </c>
      <c r="R277" s="139"/>
      <c r="S277" s="140" t="str">
        <f t="shared" si="257"/>
        <v>libre</v>
      </c>
      <c r="T277" s="141">
        <f t="shared" si="256"/>
        <v>0</v>
      </c>
      <c r="U277" s="380"/>
      <c r="V277" s="381"/>
      <c r="W277" s="381"/>
      <c r="X277" s="382"/>
    </row>
    <row r="278" spans="1:24" ht="15.75" thickBot="1" x14ac:dyDescent="0.25">
      <c r="A278" s="388">
        <v>41</v>
      </c>
      <c r="B278" s="142">
        <v>45579</v>
      </c>
      <c r="C278" s="116"/>
      <c r="D278" s="117"/>
      <c r="E278" s="118"/>
      <c r="F278" s="118"/>
      <c r="G278" s="118"/>
      <c r="H278" s="117"/>
      <c r="I278" s="118"/>
      <c r="J278" s="362"/>
      <c r="K278" s="365" t="e">
        <f t="shared" ref="K278" si="309">AVERAGE(D278:D284)</f>
        <v>#DIV/0!</v>
      </c>
      <c r="L278" s="367">
        <f t="shared" ref="L278" si="310">MAX(D278:D284) - MIN(D278:D284)</f>
        <v>0</v>
      </c>
      <c r="M278" s="386"/>
      <c r="N278" s="119"/>
      <c r="O278" s="120"/>
      <c r="P278" s="120"/>
      <c r="Q278" s="120">
        <f t="shared" si="292"/>
        <v>0</v>
      </c>
      <c r="R278" s="120"/>
      <c r="S278" s="121" t="str">
        <f t="shared" si="257"/>
        <v>libre</v>
      </c>
      <c r="T278" s="122">
        <f t="shared" si="256"/>
        <v>0</v>
      </c>
      <c r="U278" s="123" t="e">
        <f t="shared" ref="U278" si="311">AVERAGE(IF(ISBLANK(E278),N278*0.5,E278), IF(ISBLANK(E279),N278*0.5,E279), IF(ISBLANK(E280),N278*0.5,E280), IF(ISBLANK(E281),N278*0.5,E281), IF(ISBLANK(E282),N278*0.5,E282), IF(ISBLANK(E283),N278*0.5,E283), IF(ISBLANK(E284),N278*0.5,E284))/N278</f>
        <v>#DIV/0!</v>
      </c>
      <c r="V278" s="124" t="e">
        <f t="shared" ref="V278:W278" si="312">AVERAGE(IF(ISBLANK(F278),O278*0.5,F278), IF(ISBLANK(F279),O279*0.5,F279), IF(ISBLANK(F280),O280*0.5,F280), IF(ISBLANK(F281),O281*0.5,F281), IF(ISBLANK(F282),O282*0.5,F282), IF(ISBLANK(F283),O283*0.5,F283), IF(ISBLANK(F284),O284*0.5,F284))/O278</f>
        <v>#DIV/0!</v>
      </c>
      <c r="W278" s="124" t="e">
        <f t="shared" si="312"/>
        <v>#DIV/0!</v>
      </c>
      <c r="X278" s="125" t="e">
        <f t="shared" ref="X278" si="313">AVERAGE(T278:T284)/(AVERAGE(Q278:Q284))</f>
        <v>#DIV/0!</v>
      </c>
    </row>
    <row r="279" spans="1:24" ht="15.75" thickBot="1" x14ac:dyDescent="0.25">
      <c r="A279" s="383"/>
      <c r="B279" s="115">
        <v>45580</v>
      </c>
      <c r="C279" s="116"/>
      <c r="D279" s="117"/>
      <c r="E279" s="118"/>
      <c r="F279" s="118"/>
      <c r="G279" s="118"/>
      <c r="H279" s="117"/>
      <c r="I279" s="118"/>
      <c r="J279" s="363"/>
      <c r="K279" s="365"/>
      <c r="L279" s="368"/>
      <c r="M279" s="386"/>
      <c r="N279" s="126"/>
      <c r="O279" s="127"/>
      <c r="P279" s="127"/>
      <c r="Q279" s="127">
        <f t="shared" si="292"/>
        <v>0</v>
      </c>
      <c r="R279" s="127"/>
      <c r="S279" s="128" t="str">
        <f t="shared" si="257"/>
        <v>libre</v>
      </c>
      <c r="T279" s="129">
        <f t="shared" si="256"/>
        <v>0</v>
      </c>
      <c r="U279" s="130">
        <f t="shared" ref="U279:W279" si="314">AVERAGE(IF(ISBLANK(E278),N278*0.5,E278), IF(ISBLANK(E279),N279*0.5,E279), IF(ISBLANK(E280),N280*0.5,E280), IF(ISBLANK(E281),N281*0.5,E281), IF(ISBLANK(E282),N282*0.5,E282), IF(ISBLANK(E283),N283*0.5,E283), IF(ISBLANK(E284),N284*0.5,E284))</f>
        <v>0</v>
      </c>
      <c r="V279" s="131">
        <f t="shared" si="314"/>
        <v>0</v>
      </c>
      <c r="W279" s="131">
        <f t="shared" si="314"/>
        <v>0</v>
      </c>
      <c r="X279" s="132">
        <f t="shared" ref="X279" si="315">AVERAGE(T278:T284)</f>
        <v>0</v>
      </c>
    </row>
    <row r="280" spans="1:24" ht="16.5" thickTop="1" thickBot="1" x14ac:dyDescent="0.25">
      <c r="A280" s="383"/>
      <c r="B280" s="115">
        <v>45581</v>
      </c>
      <c r="C280" s="116"/>
      <c r="D280" s="117"/>
      <c r="E280" s="118"/>
      <c r="F280" s="118"/>
      <c r="G280" s="118"/>
      <c r="H280" s="117"/>
      <c r="I280" s="118"/>
      <c r="J280" s="363"/>
      <c r="K280" s="365"/>
      <c r="L280" s="368"/>
      <c r="M280" s="386"/>
      <c r="N280" s="126"/>
      <c r="O280" s="127"/>
      <c r="P280" s="127"/>
      <c r="Q280" s="127">
        <f t="shared" si="292"/>
        <v>0</v>
      </c>
      <c r="R280" s="127"/>
      <c r="S280" s="128" t="str">
        <f t="shared" si="257"/>
        <v>libre</v>
      </c>
      <c r="T280" s="129">
        <f t="shared" si="256"/>
        <v>0</v>
      </c>
      <c r="U280" s="133" t="s">
        <v>395</v>
      </c>
      <c r="V280" s="134">
        <v>10011</v>
      </c>
      <c r="W280" s="370" t="s">
        <v>396</v>
      </c>
      <c r="X280" s="371"/>
    </row>
    <row r="281" spans="1:24" ht="15.75" thickBot="1" x14ac:dyDescent="0.25">
      <c r="A281" s="383"/>
      <c r="B281" s="115">
        <v>45582</v>
      </c>
      <c r="C281" s="116"/>
      <c r="D281" s="117"/>
      <c r="E281" s="118"/>
      <c r="F281" s="118"/>
      <c r="G281" s="118"/>
      <c r="H281" s="117"/>
      <c r="I281" s="118"/>
      <c r="J281" s="363"/>
      <c r="K281" s="365"/>
      <c r="L281" s="368"/>
      <c r="M281" s="386"/>
      <c r="N281" s="126"/>
      <c r="O281" s="127"/>
      <c r="P281" s="127"/>
      <c r="Q281" s="127">
        <f t="shared" si="292"/>
        <v>0</v>
      </c>
      <c r="R281" s="127"/>
      <c r="S281" s="128" t="str">
        <f t="shared" si="257"/>
        <v>libre</v>
      </c>
      <c r="T281" s="129">
        <f t="shared" si="256"/>
        <v>0</v>
      </c>
      <c r="U281" s="135" t="s">
        <v>397</v>
      </c>
      <c r="V281" s="136"/>
      <c r="W281" s="372">
        <f t="shared" ref="W281" si="316">(SUM(C278:C284)/7)/V280</f>
        <v>0</v>
      </c>
      <c r="X281" s="373"/>
    </row>
    <row r="282" spans="1:24" ht="15.75" thickBot="1" x14ac:dyDescent="0.25">
      <c r="A282" s="383"/>
      <c r="B282" s="115">
        <v>45583</v>
      </c>
      <c r="C282" s="116"/>
      <c r="D282" s="117"/>
      <c r="E282" s="118"/>
      <c r="F282" s="118"/>
      <c r="G282" s="118"/>
      <c r="H282" s="117"/>
      <c r="I282" s="118"/>
      <c r="J282" s="363"/>
      <c r="K282" s="365"/>
      <c r="L282" s="368"/>
      <c r="M282" s="386"/>
      <c r="N282" s="126"/>
      <c r="O282" s="127"/>
      <c r="P282" s="127"/>
      <c r="Q282" s="127">
        <f t="shared" si="292"/>
        <v>0</v>
      </c>
      <c r="R282" s="127"/>
      <c r="S282" s="128" t="str">
        <f t="shared" si="257"/>
        <v>libre</v>
      </c>
      <c r="T282" s="129">
        <f t="shared" si="256"/>
        <v>0</v>
      </c>
      <c r="U282" s="374" t="s">
        <v>398</v>
      </c>
      <c r="V282" s="375"/>
      <c r="W282" s="375"/>
      <c r="X282" s="376"/>
    </row>
    <row r="283" spans="1:24" ht="15.75" thickBot="1" x14ac:dyDescent="0.25">
      <c r="A283" s="383"/>
      <c r="B283" s="115">
        <v>45584</v>
      </c>
      <c r="C283" s="116"/>
      <c r="D283" s="117"/>
      <c r="E283" s="118"/>
      <c r="F283" s="118"/>
      <c r="G283" s="118"/>
      <c r="H283" s="117"/>
      <c r="I283" s="118"/>
      <c r="J283" s="363"/>
      <c r="K283" s="365"/>
      <c r="L283" s="368"/>
      <c r="M283" s="386"/>
      <c r="N283" s="126"/>
      <c r="O283" s="127"/>
      <c r="P283" s="127"/>
      <c r="Q283" s="127">
        <f t="shared" si="292"/>
        <v>0</v>
      </c>
      <c r="R283" s="127"/>
      <c r="S283" s="128" t="str">
        <f t="shared" si="257"/>
        <v>libre</v>
      </c>
      <c r="T283" s="129">
        <f t="shared" si="256"/>
        <v>0</v>
      </c>
      <c r="U283" s="377"/>
      <c r="V283" s="378"/>
      <c r="W283" s="378"/>
      <c r="X283" s="379"/>
    </row>
    <row r="284" spans="1:24" ht="15.75" thickBot="1" x14ac:dyDescent="0.25">
      <c r="A284" s="384"/>
      <c r="B284" s="137">
        <v>45585</v>
      </c>
      <c r="C284" s="116"/>
      <c r="D284" s="117"/>
      <c r="E284" s="118"/>
      <c r="F284" s="118"/>
      <c r="G284" s="118"/>
      <c r="H284" s="117"/>
      <c r="I284" s="118"/>
      <c r="J284" s="364"/>
      <c r="K284" s="366"/>
      <c r="L284" s="369"/>
      <c r="M284" s="387"/>
      <c r="N284" s="138"/>
      <c r="O284" s="139"/>
      <c r="P284" s="139"/>
      <c r="Q284" s="139">
        <f t="shared" si="292"/>
        <v>0</v>
      </c>
      <c r="R284" s="139"/>
      <c r="S284" s="140" t="str">
        <f t="shared" si="257"/>
        <v>libre</v>
      </c>
      <c r="T284" s="141">
        <f t="shared" si="256"/>
        <v>0</v>
      </c>
      <c r="U284" s="380"/>
      <c r="V284" s="381"/>
      <c r="W284" s="381"/>
      <c r="X284" s="382"/>
    </row>
    <row r="285" spans="1:24" ht="16.5" thickTop="1" thickBot="1" x14ac:dyDescent="0.25">
      <c r="A285" s="383">
        <v>42</v>
      </c>
      <c r="B285" s="115">
        <v>45586</v>
      </c>
      <c r="C285" s="116"/>
      <c r="D285" s="117"/>
      <c r="E285" s="118"/>
      <c r="F285" s="118"/>
      <c r="G285" s="118"/>
      <c r="H285" s="117"/>
      <c r="I285" s="118"/>
      <c r="J285" s="362"/>
      <c r="K285" s="365" t="e">
        <f>AVERAGE(D285:D291)</f>
        <v>#DIV/0!</v>
      </c>
      <c r="L285" s="367">
        <f>MAX(D285:D291) - MIN(D285:D291)</f>
        <v>0</v>
      </c>
      <c r="M285" s="385">
        <f>MAX(D285:D312) - MIN(D285:D312)</f>
        <v>0</v>
      </c>
      <c r="N285" s="119"/>
      <c r="O285" s="120"/>
      <c r="P285" s="120"/>
      <c r="Q285" s="120">
        <f t="shared" si="292"/>
        <v>0</v>
      </c>
      <c r="R285" s="120"/>
      <c r="S285" s="121" t="str">
        <f>IF(OR(ISBLANK(E285), ISBLANK(F285), ISBLANK(G285)), "libre", "")</f>
        <v>libre</v>
      </c>
      <c r="T285" s="122">
        <f>( IF(ISBLANK(E285),N285*0.5,E285)*4)+( IF(ISBLANK(F285),O285*1.25,F285)*4)+( IF(ISBLANK(G285),P285*1.33,G285)*9)</f>
        <v>0</v>
      </c>
      <c r="U285" s="123" t="e">
        <f>AVERAGE(IF(ISBLANK(E285),N285*0.5,E285), IF(ISBLANK(E286),N285*0.5,E286), IF(ISBLANK(E287),N285*0.5,E287), IF(ISBLANK(E288),N285*0.5,E288), IF(ISBLANK(E289),N285*0.5,E289), IF(ISBLANK(E290),N285*0.5,E290), IF(ISBLANK(E291),N285*0.5,E291))/N285</f>
        <v>#DIV/0!</v>
      </c>
      <c r="V285" s="124" t="e">
        <f>AVERAGE(IF(ISBLANK(F285),O285*0.5,F285), IF(ISBLANK(F286),O286*0.5,F286), IF(ISBLANK(F287),O287*0.5,F287), IF(ISBLANK(F288),O288*0.5,F288), IF(ISBLANK(F289),O289*0.5,F289), IF(ISBLANK(F290),O290*0.5,F290), IF(ISBLANK(F291),O291*0.5,F291))/O285</f>
        <v>#DIV/0!</v>
      </c>
      <c r="W285" s="124" t="e">
        <f>AVERAGE(IF(ISBLANK(G285),P285*0.5,G285), IF(ISBLANK(G286),P286*0.5,G286), IF(ISBLANK(G287),P287*0.5,G287), IF(ISBLANK(G288),P288*0.5,G288), IF(ISBLANK(G289),P289*0.5,G289), IF(ISBLANK(G290),P290*0.5,G290), IF(ISBLANK(G291),P291*0.5,G291))/P285</f>
        <v>#DIV/0!</v>
      </c>
      <c r="X285" s="125" t="e">
        <f>AVERAGE(T285:T291)/(AVERAGE(Q285:Q291))</f>
        <v>#DIV/0!</v>
      </c>
    </row>
    <row r="286" spans="1:24" ht="15.75" thickBot="1" x14ac:dyDescent="0.25">
      <c r="A286" s="383"/>
      <c r="B286" s="115">
        <v>45587</v>
      </c>
      <c r="C286" s="116"/>
      <c r="D286" s="117"/>
      <c r="E286" s="118"/>
      <c r="F286" s="118"/>
      <c r="G286" s="118"/>
      <c r="H286" s="117"/>
      <c r="I286" s="118"/>
      <c r="J286" s="363"/>
      <c r="K286" s="365"/>
      <c r="L286" s="368"/>
      <c r="M286" s="386"/>
      <c r="N286" s="126"/>
      <c r="O286" s="127"/>
      <c r="P286" s="127"/>
      <c r="Q286" s="127">
        <f t="shared" si="292"/>
        <v>0</v>
      </c>
      <c r="R286" s="127"/>
      <c r="S286" s="128" t="str">
        <f>IF(OR(ISBLANK(E286), ISBLANK(F286), ISBLANK(G286)), "libre", "")</f>
        <v>libre</v>
      </c>
      <c r="T286" s="129">
        <f t="shared" ref="T286:T305" si="317">( IF(ISBLANK(E286),N286*0.5,E286)*4)+( IF(ISBLANK(F286),O286*1.25,F286)*4)+( IF(ISBLANK(G286),P286*1.33,G286)*9)</f>
        <v>0</v>
      </c>
      <c r="U286" s="130">
        <f>AVERAGE(IF(ISBLANK(E285),N285*0.5,E285), IF(ISBLANK(E286),N286*0.5,E286), IF(ISBLANK(E287),N287*0.5,E287), IF(ISBLANK(E288),N288*0.5,E288), IF(ISBLANK(E289),N289*0.5,E289), IF(ISBLANK(E290),N290*0.5,E290), IF(ISBLANK(E291),N291*0.5,E291))</f>
        <v>0</v>
      </c>
      <c r="V286" s="131">
        <f>AVERAGE(IF(ISBLANK(F285),O285*0.5,F285), IF(ISBLANK(F286),O286*0.5,F286), IF(ISBLANK(F287),O287*0.5,F287), IF(ISBLANK(F288),O288*0.5,F288), IF(ISBLANK(F289),O289*0.5,F289), IF(ISBLANK(F290),O290*0.5,F290), IF(ISBLANK(F291),O291*0.5,F291))</f>
        <v>0</v>
      </c>
      <c r="W286" s="131">
        <f>AVERAGE(IF(ISBLANK(G285),P285*0.5,G285), IF(ISBLANK(G286),P286*0.5,G286), IF(ISBLANK(G287),P287*0.5,G287), IF(ISBLANK(G288),P288*0.5,G288), IF(ISBLANK(G289),P289*0.5,G289), IF(ISBLANK(G290),P290*0.5,G290), IF(ISBLANK(G291),P291*0.5,G291))</f>
        <v>0</v>
      </c>
      <c r="X286" s="132">
        <f>AVERAGE(T285:T291)</f>
        <v>0</v>
      </c>
    </row>
    <row r="287" spans="1:24" ht="16.5" thickTop="1" thickBot="1" x14ac:dyDescent="0.25">
      <c r="A287" s="383"/>
      <c r="B287" s="115">
        <v>45588</v>
      </c>
      <c r="C287" s="116"/>
      <c r="D287" s="117"/>
      <c r="E287" s="118"/>
      <c r="F287" s="118"/>
      <c r="G287" s="118"/>
      <c r="H287" s="117"/>
      <c r="I287" s="118"/>
      <c r="J287" s="363"/>
      <c r="K287" s="365"/>
      <c r="L287" s="368"/>
      <c r="M287" s="386"/>
      <c r="N287" s="126"/>
      <c r="O287" s="127"/>
      <c r="P287" s="127"/>
      <c r="Q287" s="127">
        <f t="shared" si="292"/>
        <v>0</v>
      </c>
      <c r="R287" s="127"/>
      <c r="S287" s="128" t="str">
        <f t="shared" ref="S287:S305" si="318">IF(OR(ISBLANK(E287), ISBLANK(F287), ISBLANK(G287)), "libre", "")</f>
        <v>libre</v>
      </c>
      <c r="T287" s="129">
        <f t="shared" si="317"/>
        <v>0</v>
      </c>
      <c r="U287" s="133" t="s">
        <v>395</v>
      </c>
      <c r="V287" s="134">
        <v>10001</v>
      </c>
      <c r="W287" s="370" t="s">
        <v>396</v>
      </c>
      <c r="X287" s="371"/>
    </row>
    <row r="288" spans="1:24" ht="15.75" thickBot="1" x14ac:dyDescent="0.25">
      <c r="A288" s="383"/>
      <c r="B288" s="115">
        <v>45589</v>
      </c>
      <c r="C288" s="116"/>
      <c r="D288" s="117"/>
      <c r="E288" s="118"/>
      <c r="F288" s="118"/>
      <c r="G288" s="118"/>
      <c r="H288" s="117"/>
      <c r="I288" s="118"/>
      <c r="J288" s="363"/>
      <c r="K288" s="365"/>
      <c r="L288" s="368"/>
      <c r="M288" s="386"/>
      <c r="N288" s="126"/>
      <c r="O288" s="127"/>
      <c r="P288" s="127"/>
      <c r="Q288" s="127">
        <f t="shared" si="292"/>
        <v>0</v>
      </c>
      <c r="R288" s="127"/>
      <c r="S288" s="128" t="str">
        <f t="shared" si="318"/>
        <v>libre</v>
      </c>
      <c r="T288" s="129">
        <f t="shared" si="317"/>
        <v>0</v>
      </c>
      <c r="U288" s="135" t="s">
        <v>397</v>
      </c>
      <c r="V288" s="136"/>
      <c r="W288" s="372">
        <f>(SUM(C285:C291)/7)/V287</f>
        <v>0</v>
      </c>
      <c r="X288" s="373"/>
    </row>
    <row r="289" spans="1:24" ht="15.75" thickBot="1" x14ac:dyDescent="0.25">
      <c r="A289" s="383"/>
      <c r="B289" s="115">
        <v>45590</v>
      </c>
      <c r="C289" s="116"/>
      <c r="D289" s="117"/>
      <c r="E289" s="118"/>
      <c r="F289" s="118"/>
      <c r="G289" s="118"/>
      <c r="H289" s="117"/>
      <c r="I289" s="118"/>
      <c r="J289" s="363"/>
      <c r="K289" s="365"/>
      <c r="L289" s="368"/>
      <c r="M289" s="386"/>
      <c r="N289" s="126"/>
      <c r="O289" s="127"/>
      <c r="P289" s="127"/>
      <c r="Q289" s="127">
        <f t="shared" si="292"/>
        <v>0</v>
      </c>
      <c r="R289" s="127"/>
      <c r="S289" s="128" t="str">
        <f t="shared" si="318"/>
        <v>libre</v>
      </c>
      <c r="T289" s="129">
        <f t="shared" si="317"/>
        <v>0</v>
      </c>
      <c r="U289" s="374" t="s">
        <v>398</v>
      </c>
      <c r="V289" s="375"/>
      <c r="W289" s="375"/>
      <c r="X289" s="376"/>
    </row>
    <row r="290" spans="1:24" ht="15.75" thickBot="1" x14ac:dyDescent="0.25">
      <c r="A290" s="383"/>
      <c r="B290" s="115">
        <v>45591</v>
      </c>
      <c r="C290" s="116"/>
      <c r="D290" s="117"/>
      <c r="E290" s="118"/>
      <c r="F290" s="118"/>
      <c r="G290" s="118"/>
      <c r="H290" s="117"/>
      <c r="I290" s="118"/>
      <c r="J290" s="363"/>
      <c r="K290" s="365"/>
      <c r="L290" s="368"/>
      <c r="M290" s="386"/>
      <c r="N290" s="126"/>
      <c r="O290" s="127"/>
      <c r="P290" s="127"/>
      <c r="Q290" s="127">
        <f t="shared" si="292"/>
        <v>0</v>
      </c>
      <c r="R290" s="127"/>
      <c r="S290" s="128" t="str">
        <f t="shared" si="318"/>
        <v>libre</v>
      </c>
      <c r="T290" s="129">
        <f t="shared" si="317"/>
        <v>0</v>
      </c>
      <c r="U290" s="377"/>
      <c r="V290" s="378"/>
      <c r="W290" s="378"/>
      <c r="X290" s="379"/>
    </row>
    <row r="291" spans="1:24" ht="15.75" thickBot="1" x14ac:dyDescent="0.25">
      <c r="A291" s="384"/>
      <c r="B291" s="137">
        <v>45592</v>
      </c>
      <c r="C291" s="116"/>
      <c r="D291" s="117"/>
      <c r="E291" s="118"/>
      <c r="F291" s="118"/>
      <c r="G291" s="118"/>
      <c r="H291" s="117"/>
      <c r="I291" s="118"/>
      <c r="J291" s="364"/>
      <c r="K291" s="366"/>
      <c r="L291" s="369"/>
      <c r="M291" s="386"/>
      <c r="N291" s="138"/>
      <c r="O291" s="139"/>
      <c r="P291" s="139"/>
      <c r="Q291" s="139">
        <f t="shared" si="292"/>
        <v>0</v>
      </c>
      <c r="R291" s="139"/>
      <c r="S291" s="140" t="str">
        <f t="shared" si="318"/>
        <v>libre</v>
      </c>
      <c r="T291" s="141">
        <f t="shared" si="317"/>
        <v>0</v>
      </c>
      <c r="U291" s="380"/>
      <c r="V291" s="381"/>
      <c r="W291" s="381"/>
      <c r="X291" s="382"/>
    </row>
    <row r="292" spans="1:24" ht="15.75" thickBot="1" x14ac:dyDescent="0.25">
      <c r="A292" s="388">
        <v>43</v>
      </c>
      <c r="B292" s="142">
        <v>45593</v>
      </c>
      <c r="C292" s="116"/>
      <c r="D292" s="117"/>
      <c r="E292" s="118"/>
      <c r="F292" s="118"/>
      <c r="G292" s="118"/>
      <c r="H292" s="117"/>
      <c r="I292" s="118"/>
      <c r="J292" s="362"/>
      <c r="K292" s="365" t="e">
        <f t="shared" ref="K292" si="319">AVERAGE(D292:D298)</f>
        <v>#DIV/0!</v>
      </c>
      <c r="L292" s="367">
        <f t="shared" ref="L292" si="320">MAX(D292:D298) - MIN(D292:D298)</f>
        <v>0</v>
      </c>
      <c r="M292" s="386"/>
      <c r="N292" s="119"/>
      <c r="O292" s="120"/>
      <c r="P292" s="120"/>
      <c r="Q292" s="120">
        <f t="shared" si="292"/>
        <v>0</v>
      </c>
      <c r="R292" s="120"/>
      <c r="S292" s="121" t="str">
        <f t="shared" si="318"/>
        <v>libre</v>
      </c>
      <c r="T292" s="122">
        <f t="shared" si="317"/>
        <v>0</v>
      </c>
      <c r="U292" s="123" t="e">
        <f>AVERAGE(IF(ISBLANK(E292),N292*0.5,E292), IF(ISBLANK(E293),N292*0.5,E293), IF(ISBLANK(E294),N292*0.5,E294), IF(ISBLANK(E295),N292*0.5,E295), IF(ISBLANK(E296),N292*0.5,E296), IF(ISBLANK(E297),N292*0.5,E297), IF(ISBLANK(E298),N292*0.5,E298))/N292</f>
        <v>#DIV/0!</v>
      </c>
      <c r="V292" s="124" t="e">
        <f>AVERAGE(IF(ISBLANK(F292),O292*0.5,F292), IF(ISBLANK(F293),O293*0.5,F293), IF(ISBLANK(F294),O294*0.5,F294), IF(ISBLANK(F295),O295*0.5,F295), IF(ISBLANK(F296),O296*0.5,F296), IF(ISBLANK(F297),O297*0.5,F297), IF(ISBLANK(F298),O298*0.5,F298))/O292</f>
        <v>#DIV/0!</v>
      </c>
      <c r="W292" s="124" t="e">
        <f>AVERAGE(IF(ISBLANK(G292),P292*0.5,G292), IF(ISBLANK(G293),P293*0.5,G293), IF(ISBLANK(G294),P294*0.5,G294), IF(ISBLANK(G295),P295*0.5,G295), IF(ISBLANK(G296),P296*0.5,G296), IF(ISBLANK(G297),P297*0.5,G297), IF(ISBLANK(G298),P298*0.5,G298))/P292</f>
        <v>#DIV/0!</v>
      </c>
      <c r="X292" s="125" t="e">
        <f>AVERAGE(T292:T298)/(AVERAGE(Q292:Q298))</f>
        <v>#DIV/0!</v>
      </c>
    </row>
    <row r="293" spans="1:24" ht="15.75" thickBot="1" x14ac:dyDescent="0.25">
      <c r="A293" s="383"/>
      <c r="B293" s="115">
        <v>45594</v>
      </c>
      <c r="C293" s="116"/>
      <c r="D293" s="117"/>
      <c r="E293" s="118"/>
      <c r="F293" s="118"/>
      <c r="G293" s="118"/>
      <c r="H293" s="117"/>
      <c r="I293" s="118"/>
      <c r="J293" s="363"/>
      <c r="K293" s="365"/>
      <c r="L293" s="368"/>
      <c r="M293" s="386"/>
      <c r="N293" s="126"/>
      <c r="O293" s="127"/>
      <c r="P293" s="127"/>
      <c r="Q293" s="127">
        <f t="shared" si="292"/>
        <v>0</v>
      </c>
      <c r="R293" s="127"/>
      <c r="S293" s="128" t="str">
        <f t="shared" si="318"/>
        <v>libre</v>
      </c>
      <c r="T293" s="129">
        <f t="shared" si="317"/>
        <v>0</v>
      </c>
      <c r="U293" s="130">
        <f>AVERAGE(IF(ISBLANK(E292),N292*0.5,E292), IF(ISBLANK(E293),N293*0.5,E293), IF(ISBLANK(E294),N294*0.5,E294), IF(ISBLANK(E295),N295*0.5,E295), IF(ISBLANK(E296),N296*0.5,E296), IF(ISBLANK(E297),N297*0.5,E297), IF(ISBLANK(E298),N298*0.5,E298))</f>
        <v>0</v>
      </c>
      <c r="V293" s="131">
        <f>AVERAGE(IF(ISBLANK(F292),O292*0.5,F292), IF(ISBLANK(F293),O293*0.5,F293), IF(ISBLANK(F294),O294*0.5,F294), IF(ISBLANK(F295),O295*0.5,F295), IF(ISBLANK(F296),O296*0.5,F296), IF(ISBLANK(F297),O297*0.5,F297), IF(ISBLANK(F298),O298*0.5,F298))</f>
        <v>0</v>
      </c>
      <c r="W293" s="131">
        <f>AVERAGE(IF(ISBLANK(G292),P292*0.5,G292), IF(ISBLANK(G293),P293*0.5,G293), IF(ISBLANK(G294),P294*0.5,G294), IF(ISBLANK(G295),P295*0.5,G295), IF(ISBLANK(G296),P296*0.5,G296), IF(ISBLANK(G297),P297*0.5,G297), IF(ISBLANK(G298),P298*0.5,G298))</f>
        <v>0</v>
      </c>
      <c r="X293" s="132">
        <f>AVERAGE(T292:T298)</f>
        <v>0</v>
      </c>
    </row>
    <row r="294" spans="1:24" ht="16.5" thickTop="1" thickBot="1" x14ac:dyDescent="0.25">
      <c r="A294" s="383"/>
      <c r="B294" s="115">
        <v>45595</v>
      </c>
      <c r="C294" s="116"/>
      <c r="D294" s="117"/>
      <c r="E294" s="118"/>
      <c r="F294" s="118"/>
      <c r="G294" s="118"/>
      <c r="H294" s="117"/>
      <c r="I294" s="118"/>
      <c r="J294" s="363"/>
      <c r="K294" s="365"/>
      <c r="L294" s="368"/>
      <c r="M294" s="386"/>
      <c r="N294" s="126"/>
      <c r="O294" s="127"/>
      <c r="P294" s="127"/>
      <c r="Q294" s="127">
        <f t="shared" si="292"/>
        <v>0</v>
      </c>
      <c r="R294" s="127"/>
      <c r="S294" s="128" t="str">
        <f t="shared" si="318"/>
        <v>libre</v>
      </c>
      <c r="T294" s="129">
        <f t="shared" si="317"/>
        <v>0</v>
      </c>
      <c r="U294" s="133" t="s">
        <v>395</v>
      </c>
      <c r="V294" s="134">
        <v>10002</v>
      </c>
      <c r="W294" s="370" t="s">
        <v>396</v>
      </c>
      <c r="X294" s="371"/>
    </row>
    <row r="295" spans="1:24" ht="15.75" thickBot="1" x14ac:dyDescent="0.25">
      <c r="A295" s="383"/>
      <c r="B295" s="115">
        <v>45596</v>
      </c>
      <c r="C295" s="116"/>
      <c r="D295" s="117"/>
      <c r="E295" s="118"/>
      <c r="F295" s="118"/>
      <c r="G295" s="118"/>
      <c r="H295" s="117"/>
      <c r="I295" s="118"/>
      <c r="J295" s="363"/>
      <c r="K295" s="365"/>
      <c r="L295" s="368"/>
      <c r="M295" s="386"/>
      <c r="N295" s="126"/>
      <c r="O295" s="127"/>
      <c r="P295" s="127"/>
      <c r="Q295" s="127">
        <f t="shared" si="292"/>
        <v>0</v>
      </c>
      <c r="R295" s="127"/>
      <c r="S295" s="128" t="str">
        <f t="shared" si="318"/>
        <v>libre</v>
      </c>
      <c r="T295" s="129">
        <f t="shared" si="317"/>
        <v>0</v>
      </c>
      <c r="U295" s="135" t="s">
        <v>397</v>
      </c>
      <c r="V295" s="136"/>
      <c r="W295" s="372">
        <f>(SUM(C292:C298)/7)/V294</f>
        <v>0</v>
      </c>
      <c r="X295" s="373"/>
    </row>
    <row r="296" spans="1:24" ht="15.75" thickBot="1" x14ac:dyDescent="0.25">
      <c r="A296" s="383"/>
      <c r="B296" s="115">
        <v>45597</v>
      </c>
      <c r="C296" s="116"/>
      <c r="D296" s="117"/>
      <c r="E296" s="118"/>
      <c r="F296" s="118"/>
      <c r="G296" s="118"/>
      <c r="H296" s="117"/>
      <c r="I296" s="118"/>
      <c r="J296" s="363"/>
      <c r="K296" s="365"/>
      <c r="L296" s="368"/>
      <c r="M296" s="386"/>
      <c r="N296" s="126"/>
      <c r="O296" s="127"/>
      <c r="P296" s="127"/>
      <c r="Q296" s="127">
        <f t="shared" si="292"/>
        <v>0</v>
      </c>
      <c r="R296" s="127"/>
      <c r="S296" s="128" t="str">
        <f t="shared" si="318"/>
        <v>libre</v>
      </c>
      <c r="T296" s="129">
        <f t="shared" si="317"/>
        <v>0</v>
      </c>
      <c r="U296" s="374" t="s">
        <v>398</v>
      </c>
      <c r="V296" s="375"/>
      <c r="W296" s="375"/>
      <c r="X296" s="376"/>
    </row>
    <row r="297" spans="1:24" ht="15.75" thickBot="1" x14ac:dyDescent="0.25">
      <c r="A297" s="383"/>
      <c r="B297" s="115">
        <v>45598</v>
      </c>
      <c r="C297" s="116"/>
      <c r="D297" s="117"/>
      <c r="E297" s="118"/>
      <c r="F297" s="118"/>
      <c r="G297" s="118"/>
      <c r="H297" s="117"/>
      <c r="I297" s="118"/>
      <c r="J297" s="363"/>
      <c r="K297" s="365"/>
      <c r="L297" s="368"/>
      <c r="M297" s="386"/>
      <c r="N297" s="126"/>
      <c r="O297" s="127"/>
      <c r="P297" s="127"/>
      <c r="Q297" s="127">
        <f t="shared" si="292"/>
        <v>0</v>
      </c>
      <c r="R297" s="127"/>
      <c r="S297" s="128" t="str">
        <f t="shared" si="318"/>
        <v>libre</v>
      </c>
      <c r="T297" s="129">
        <f t="shared" si="317"/>
        <v>0</v>
      </c>
      <c r="U297" s="377"/>
      <c r="V297" s="378"/>
      <c r="W297" s="378"/>
      <c r="X297" s="379"/>
    </row>
    <row r="298" spans="1:24" ht="15.75" thickBot="1" x14ac:dyDescent="0.25">
      <c r="A298" s="384"/>
      <c r="B298" s="137">
        <v>45599</v>
      </c>
      <c r="C298" s="116"/>
      <c r="D298" s="117"/>
      <c r="E298" s="118"/>
      <c r="F298" s="118"/>
      <c r="G298" s="118"/>
      <c r="H298" s="117"/>
      <c r="I298" s="118"/>
      <c r="J298" s="364"/>
      <c r="K298" s="366"/>
      <c r="L298" s="369"/>
      <c r="M298" s="386"/>
      <c r="N298" s="138"/>
      <c r="O298" s="139"/>
      <c r="P298" s="139"/>
      <c r="Q298" s="139">
        <f t="shared" si="292"/>
        <v>0</v>
      </c>
      <c r="R298" s="139"/>
      <c r="S298" s="140" t="str">
        <f t="shared" si="318"/>
        <v>libre</v>
      </c>
      <c r="T298" s="141">
        <f t="shared" si="317"/>
        <v>0</v>
      </c>
      <c r="U298" s="380"/>
      <c r="V298" s="381"/>
      <c r="W298" s="381"/>
      <c r="X298" s="382"/>
    </row>
    <row r="299" spans="1:24" ht="15.75" thickBot="1" x14ac:dyDescent="0.25">
      <c r="A299" s="388">
        <v>44</v>
      </c>
      <c r="B299" s="142">
        <v>45600</v>
      </c>
      <c r="C299" s="116"/>
      <c r="D299" s="117"/>
      <c r="E299" s="118"/>
      <c r="F299" s="118"/>
      <c r="G299" s="118"/>
      <c r="H299" s="117"/>
      <c r="I299" s="118"/>
      <c r="J299" s="362"/>
      <c r="K299" s="365" t="e">
        <f t="shared" ref="K299" si="321">AVERAGE(D299:D305)</f>
        <v>#DIV/0!</v>
      </c>
      <c r="L299" s="367">
        <f t="shared" ref="L299" si="322">MAX(D299:D305) - MIN(D299:D305)</f>
        <v>0</v>
      </c>
      <c r="M299" s="386"/>
      <c r="N299" s="119"/>
      <c r="O299" s="120"/>
      <c r="P299" s="120"/>
      <c r="Q299" s="120">
        <f t="shared" si="292"/>
        <v>0</v>
      </c>
      <c r="R299" s="120"/>
      <c r="S299" s="121" t="str">
        <f t="shared" si="318"/>
        <v>libre</v>
      </c>
      <c r="T299" s="122">
        <f t="shared" si="317"/>
        <v>0</v>
      </c>
      <c r="U299" s="123" t="e">
        <f t="shared" ref="U299" si="323">AVERAGE(IF(ISBLANK(E299),N299*0.5,E299), IF(ISBLANK(E300),N299*0.5,E300), IF(ISBLANK(E301),N299*0.5,E301), IF(ISBLANK(E302),N299*0.5,E302), IF(ISBLANK(E303),N299*0.5,E303), IF(ISBLANK(E304),N299*0.5,E304), IF(ISBLANK(E305),N299*0.5,E305))/N299</f>
        <v>#DIV/0!</v>
      </c>
      <c r="V299" s="124" t="e">
        <f t="shared" ref="V299:W299" si="324">AVERAGE(IF(ISBLANK(F299),O299*0.5,F299), IF(ISBLANK(F300),O300*0.5,F300), IF(ISBLANK(F301),O301*0.5,F301), IF(ISBLANK(F302),O302*0.5,F302), IF(ISBLANK(F303),O303*0.5,F303), IF(ISBLANK(F304),O304*0.5,F304), IF(ISBLANK(F305),O305*0.5,F305))/O299</f>
        <v>#DIV/0!</v>
      </c>
      <c r="W299" s="124" t="e">
        <f t="shared" si="324"/>
        <v>#DIV/0!</v>
      </c>
      <c r="X299" s="125" t="e">
        <f t="shared" ref="X299" si="325">AVERAGE(T299:T305)/(AVERAGE(Q299:Q305))</f>
        <v>#DIV/0!</v>
      </c>
    </row>
    <row r="300" spans="1:24" ht="15.75" thickBot="1" x14ac:dyDescent="0.25">
      <c r="A300" s="383"/>
      <c r="B300" s="115">
        <v>45601</v>
      </c>
      <c r="C300" s="116"/>
      <c r="D300" s="117"/>
      <c r="E300" s="118"/>
      <c r="F300" s="118"/>
      <c r="G300" s="118"/>
      <c r="H300" s="117"/>
      <c r="I300" s="118"/>
      <c r="J300" s="363"/>
      <c r="K300" s="365"/>
      <c r="L300" s="368"/>
      <c r="M300" s="386"/>
      <c r="N300" s="126"/>
      <c r="O300" s="127"/>
      <c r="P300" s="127"/>
      <c r="Q300" s="127">
        <f t="shared" si="292"/>
        <v>0</v>
      </c>
      <c r="R300" s="127"/>
      <c r="S300" s="128" t="str">
        <f t="shared" si="318"/>
        <v>libre</v>
      </c>
      <c r="T300" s="129">
        <f t="shared" si="317"/>
        <v>0</v>
      </c>
      <c r="U300" s="130">
        <f t="shared" ref="U300:W300" si="326">AVERAGE(IF(ISBLANK(E299),N299*0.5,E299), IF(ISBLANK(E300),N300*0.5,E300), IF(ISBLANK(E301),N301*0.5,E301), IF(ISBLANK(E302),N302*0.5,E302), IF(ISBLANK(E303),N303*0.5,E303), IF(ISBLANK(E304),N304*0.5,E304), IF(ISBLANK(E305),N305*0.5,E305))</f>
        <v>0</v>
      </c>
      <c r="V300" s="131">
        <f t="shared" si="326"/>
        <v>0</v>
      </c>
      <c r="W300" s="131">
        <f t="shared" si="326"/>
        <v>0</v>
      </c>
      <c r="X300" s="132">
        <f t="shared" ref="X300" si="327">AVERAGE(T299:T305)</f>
        <v>0</v>
      </c>
    </row>
    <row r="301" spans="1:24" ht="16.5" thickTop="1" thickBot="1" x14ac:dyDescent="0.25">
      <c r="A301" s="383"/>
      <c r="B301" s="115">
        <v>45602</v>
      </c>
      <c r="C301" s="116"/>
      <c r="D301" s="117"/>
      <c r="E301" s="118"/>
      <c r="F301" s="118"/>
      <c r="G301" s="118"/>
      <c r="H301" s="117"/>
      <c r="I301" s="118"/>
      <c r="J301" s="363"/>
      <c r="K301" s="365"/>
      <c r="L301" s="368"/>
      <c r="M301" s="386"/>
      <c r="N301" s="126"/>
      <c r="O301" s="127"/>
      <c r="P301" s="127"/>
      <c r="Q301" s="127">
        <f t="shared" si="292"/>
        <v>0</v>
      </c>
      <c r="R301" s="127"/>
      <c r="S301" s="128" t="str">
        <f t="shared" si="318"/>
        <v>libre</v>
      </c>
      <c r="T301" s="129">
        <f t="shared" si="317"/>
        <v>0</v>
      </c>
      <c r="U301" s="133" t="s">
        <v>395</v>
      </c>
      <c r="V301" s="134">
        <v>10002</v>
      </c>
      <c r="W301" s="370" t="s">
        <v>396</v>
      </c>
      <c r="X301" s="371"/>
    </row>
    <row r="302" spans="1:24" ht="15.75" thickBot="1" x14ac:dyDescent="0.25">
      <c r="A302" s="383"/>
      <c r="B302" s="115">
        <v>45603</v>
      </c>
      <c r="C302" s="116"/>
      <c r="D302" s="117"/>
      <c r="E302" s="118"/>
      <c r="F302" s="118"/>
      <c r="G302" s="118"/>
      <c r="H302" s="117"/>
      <c r="I302" s="118"/>
      <c r="J302" s="363"/>
      <c r="K302" s="365"/>
      <c r="L302" s="368"/>
      <c r="M302" s="386"/>
      <c r="N302" s="126"/>
      <c r="O302" s="127"/>
      <c r="P302" s="127"/>
      <c r="Q302" s="127">
        <f t="shared" si="292"/>
        <v>0</v>
      </c>
      <c r="R302" s="127"/>
      <c r="S302" s="128" t="str">
        <f t="shared" si="318"/>
        <v>libre</v>
      </c>
      <c r="T302" s="129">
        <f t="shared" si="317"/>
        <v>0</v>
      </c>
      <c r="U302" s="135" t="s">
        <v>397</v>
      </c>
      <c r="V302" s="136"/>
      <c r="W302" s="372">
        <f t="shared" ref="W302" si="328">(SUM(C299:C305)/7)/V301</f>
        <v>0</v>
      </c>
      <c r="X302" s="373"/>
    </row>
    <row r="303" spans="1:24" ht="15.75" thickBot="1" x14ac:dyDescent="0.25">
      <c r="A303" s="383"/>
      <c r="B303" s="115">
        <v>45604</v>
      </c>
      <c r="C303" s="116"/>
      <c r="D303" s="117"/>
      <c r="E303" s="118"/>
      <c r="F303" s="118"/>
      <c r="G303" s="118"/>
      <c r="H303" s="117"/>
      <c r="I303" s="118"/>
      <c r="J303" s="363"/>
      <c r="K303" s="365"/>
      <c r="L303" s="368"/>
      <c r="M303" s="386"/>
      <c r="N303" s="126"/>
      <c r="O303" s="127"/>
      <c r="P303" s="127"/>
      <c r="Q303" s="127">
        <f t="shared" si="292"/>
        <v>0</v>
      </c>
      <c r="R303" s="127"/>
      <c r="S303" s="128" t="str">
        <f t="shared" si="318"/>
        <v>libre</v>
      </c>
      <c r="T303" s="129">
        <f t="shared" si="317"/>
        <v>0</v>
      </c>
      <c r="U303" s="374" t="s">
        <v>398</v>
      </c>
      <c r="V303" s="375"/>
      <c r="W303" s="375"/>
      <c r="X303" s="376"/>
    </row>
    <row r="304" spans="1:24" ht="15.75" thickBot="1" x14ac:dyDescent="0.25">
      <c r="A304" s="383"/>
      <c r="B304" s="115">
        <v>45605</v>
      </c>
      <c r="C304" s="116"/>
      <c r="D304" s="117"/>
      <c r="E304" s="118"/>
      <c r="F304" s="118"/>
      <c r="G304" s="118"/>
      <c r="H304" s="117"/>
      <c r="I304" s="118"/>
      <c r="J304" s="363"/>
      <c r="K304" s="365"/>
      <c r="L304" s="368"/>
      <c r="M304" s="386"/>
      <c r="N304" s="126"/>
      <c r="O304" s="127"/>
      <c r="P304" s="127"/>
      <c r="Q304" s="127">
        <f t="shared" si="292"/>
        <v>0</v>
      </c>
      <c r="R304" s="127"/>
      <c r="S304" s="128" t="str">
        <f t="shared" si="318"/>
        <v>libre</v>
      </c>
      <c r="T304" s="129">
        <f t="shared" si="317"/>
        <v>0</v>
      </c>
      <c r="U304" s="377"/>
      <c r="V304" s="378"/>
      <c r="W304" s="378"/>
      <c r="X304" s="379"/>
    </row>
    <row r="305" spans="1:24" ht="15.75" thickBot="1" x14ac:dyDescent="0.25">
      <c r="A305" s="384"/>
      <c r="B305" s="137">
        <v>45606</v>
      </c>
      <c r="C305" s="116"/>
      <c r="D305" s="117"/>
      <c r="E305" s="118"/>
      <c r="F305" s="118"/>
      <c r="G305" s="118"/>
      <c r="H305" s="117"/>
      <c r="I305" s="118"/>
      <c r="J305" s="364"/>
      <c r="K305" s="366"/>
      <c r="L305" s="369"/>
      <c r="M305" s="386"/>
      <c r="N305" s="138"/>
      <c r="O305" s="139"/>
      <c r="P305" s="139"/>
      <c r="Q305" s="139">
        <f t="shared" si="292"/>
        <v>0</v>
      </c>
      <c r="R305" s="139"/>
      <c r="S305" s="140" t="str">
        <f t="shared" si="318"/>
        <v>libre</v>
      </c>
      <c r="T305" s="141">
        <f t="shared" si="317"/>
        <v>0</v>
      </c>
      <c r="U305" s="380"/>
      <c r="V305" s="381"/>
      <c r="W305" s="381"/>
      <c r="X305" s="382"/>
    </row>
    <row r="306" spans="1:24" ht="15.75" thickBot="1" x14ac:dyDescent="0.25">
      <c r="A306" s="388">
        <v>45</v>
      </c>
      <c r="B306" s="142">
        <v>45607</v>
      </c>
      <c r="C306" s="116"/>
      <c r="D306" s="117"/>
      <c r="E306" s="118"/>
      <c r="F306" s="118"/>
      <c r="G306" s="118"/>
      <c r="H306" s="117"/>
      <c r="I306" s="118"/>
      <c r="J306" s="362"/>
      <c r="K306" s="365" t="e">
        <f t="shared" ref="K306" si="329">AVERAGE(D306:D312)</f>
        <v>#DIV/0!</v>
      </c>
      <c r="L306" s="367">
        <f t="shared" ref="L306" si="330">MAX(D306:D312) - MIN(D306:D312)</f>
        <v>0</v>
      </c>
      <c r="M306" s="386"/>
      <c r="N306" s="119"/>
      <c r="O306" s="120"/>
      <c r="P306" s="120"/>
      <c r="Q306" s="120">
        <f t="shared" si="292"/>
        <v>0</v>
      </c>
      <c r="R306" s="120"/>
      <c r="S306" s="121" t="str">
        <f>IF(OR(ISBLANK(E306), ISBLANK(F306), ISBLANK(G306)), "libre", "")</f>
        <v>libre</v>
      </c>
      <c r="T306" s="122">
        <f>( IF(ISBLANK(E306),N306*0.5,E306)*4)+( IF(ISBLANK(F306),O306*1.25,F306)*4)+( IF(ISBLANK(G306),P306*1.33,G306)*9)</f>
        <v>0</v>
      </c>
      <c r="U306" s="123" t="e">
        <f t="shared" ref="U306" si="331">AVERAGE(IF(ISBLANK(E306),N306*0.5,E306), IF(ISBLANK(E307),N306*0.5,E307), IF(ISBLANK(E308),N306*0.5,E308), IF(ISBLANK(E309),N306*0.5,E309), IF(ISBLANK(E310),N306*0.5,E310), IF(ISBLANK(E311),N306*0.5,E311), IF(ISBLANK(E312),N306*0.5,E312))/N306</f>
        <v>#DIV/0!</v>
      </c>
      <c r="V306" s="124" t="e">
        <f t="shared" ref="V306:W306" si="332">AVERAGE(IF(ISBLANK(F306),O306*0.5,F306), IF(ISBLANK(F307),O307*0.5,F307), IF(ISBLANK(F308),O308*0.5,F308), IF(ISBLANK(F309),O309*0.5,F309), IF(ISBLANK(F310),O310*0.5,F310), IF(ISBLANK(F311),O311*0.5,F311), IF(ISBLANK(F312),O312*0.5,F312))/O306</f>
        <v>#DIV/0!</v>
      </c>
      <c r="W306" s="124" t="e">
        <f t="shared" si="332"/>
        <v>#DIV/0!</v>
      </c>
      <c r="X306" s="125" t="e">
        <f t="shared" ref="X306" si="333">AVERAGE(T306:T312)/(AVERAGE(Q306:Q312))</f>
        <v>#DIV/0!</v>
      </c>
    </row>
    <row r="307" spans="1:24" ht="15.75" thickBot="1" x14ac:dyDescent="0.25">
      <c r="A307" s="383"/>
      <c r="B307" s="115">
        <v>45608</v>
      </c>
      <c r="C307" s="116"/>
      <c r="D307" s="117"/>
      <c r="E307" s="118"/>
      <c r="F307" s="118"/>
      <c r="G307" s="118"/>
      <c r="H307" s="117"/>
      <c r="I307" s="118"/>
      <c r="J307" s="363"/>
      <c r="K307" s="365"/>
      <c r="L307" s="368"/>
      <c r="M307" s="386"/>
      <c r="N307" s="126"/>
      <c r="O307" s="127"/>
      <c r="P307" s="127"/>
      <c r="Q307" s="127">
        <f t="shared" si="292"/>
        <v>0</v>
      </c>
      <c r="R307" s="127"/>
      <c r="S307" s="128" t="str">
        <f>IF(OR(ISBLANK(E307), ISBLANK(F307), ISBLANK(G307)), "libre", "")</f>
        <v>libre</v>
      </c>
      <c r="T307" s="129">
        <f t="shared" ref="T307:T370" si="334">( IF(ISBLANK(E307),N307*0.5,E307)*4)+( IF(ISBLANK(F307),O307*1.25,F307)*4)+( IF(ISBLANK(G307),P307*1.33,G307)*9)</f>
        <v>0</v>
      </c>
      <c r="U307" s="130">
        <f t="shared" ref="U307:W307" si="335">AVERAGE(IF(ISBLANK(E306),N306*0.5,E306), IF(ISBLANK(E307),N307*0.5,E307), IF(ISBLANK(E308),N308*0.5,E308), IF(ISBLANK(E309),N309*0.5,E309), IF(ISBLANK(E310),N310*0.5,E310), IF(ISBLANK(E311),N311*0.5,E311), IF(ISBLANK(E312),N312*0.5,E312))</f>
        <v>0</v>
      </c>
      <c r="V307" s="131">
        <f t="shared" si="335"/>
        <v>0</v>
      </c>
      <c r="W307" s="131">
        <f t="shared" si="335"/>
        <v>0</v>
      </c>
      <c r="X307" s="132">
        <f t="shared" ref="X307" si="336">AVERAGE(T306:T312)</f>
        <v>0</v>
      </c>
    </row>
    <row r="308" spans="1:24" ht="16.5" thickTop="1" thickBot="1" x14ac:dyDescent="0.25">
      <c r="A308" s="383"/>
      <c r="B308" s="115">
        <v>45609</v>
      </c>
      <c r="C308" s="116"/>
      <c r="D308" s="117"/>
      <c r="E308" s="118"/>
      <c r="F308" s="118"/>
      <c r="G308" s="118"/>
      <c r="H308" s="117"/>
      <c r="I308" s="118"/>
      <c r="J308" s="363"/>
      <c r="K308" s="365"/>
      <c r="L308" s="368"/>
      <c r="M308" s="386"/>
      <c r="N308" s="126"/>
      <c r="O308" s="127"/>
      <c r="P308" s="127"/>
      <c r="Q308" s="127">
        <f t="shared" si="292"/>
        <v>0</v>
      </c>
      <c r="R308" s="127"/>
      <c r="S308" s="128" t="str">
        <f t="shared" ref="S308:S371" si="337">IF(OR(ISBLANK(E308), ISBLANK(F308), ISBLANK(G308)), "libre", "")</f>
        <v>libre</v>
      </c>
      <c r="T308" s="129">
        <f t="shared" si="334"/>
        <v>0</v>
      </c>
      <c r="U308" s="133" t="s">
        <v>395</v>
      </c>
      <c r="V308" s="134">
        <v>10003</v>
      </c>
      <c r="W308" s="370" t="s">
        <v>396</v>
      </c>
      <c r="X308" s="371"/>
    </row>
    <row r="309" spans="1:24" ht="15.75" thickBot="1" x14ac:dyDescent="0.25">
      <c r="A309" s="383"/>
      <c r="B309" s="115">
        <v>45610</v>
      </c>
      <c r="C309" s="116"/>
      <c r="D309" s="117"/>
      <c r="E309" s="118"/>
      <c r="F309" s="118"/>
      <c r="G309" s="118"/>
      <c r="H309" s="117"/>
      <c r="I309" s="118"/>
      <c r="J309" s="363"/>
      <c r="K309" s="365"/>
      <c r="L309" s="368"/>
      <c r="M309" s="386"/>
      <c r="N309" s="126"/>
      <c r="O309" s="127"/>
      <c r="P309" s="127"/>
      <c r="Q309" s="127">
        <f t="shared" si="292"/>
        <v>0</v>
      </c>
      <c r="R309" s="127"/>
      <c r="S309" s="128" t="str">
        <f t="shared" si="337"/>
        <v>libre</v>
      </c>
      <c r="T309" s="129">
        <f t="shared" si="334"/>
        <v>0</v>
      </c>
      <c r="U309" s="135" t="s">
        <v>397</v>
      </c>
      <c r="V309" s="136"/>
      <c r="W309" s="372">
        <f t="shared" ref="W309" si="338">(SUM(C306:C312)/7)/V308</f>
        <v>0</v>
      </c>
      <c r="X309" s="373"/>
    </row>
    <row r="310" spans="1:24" ht="15.75" thickBot="1" x14ac:dyDescent="0.25">
      <c r="A310" s="383"/>
      <c r="B310" s="115">
        <v>45611</v>
      </c>
      <c r="C310" s="116"/>
      <c r="D310" s="117"/>
      <c r="E310" s="118"/>
      <c r="F310" s="118"/>
      <c r="G310" s="118"/>
      <c r="H310" s="117"/>
      <c r="I310" s="118"/>
      <c r="J310" s="363"/>
      <c r="K310" s="365"/>
      <c r="L310" s="368"/>
      <c r="M310" s="386"/>
      <c r="N310" s="126"/>
      <c r="O310" s="127"/>
      <c r="P310" s="127"/>
      <c r="Q310" s="127">
        <f t="shared" si="292"/>
        <v>0</v>
      </c>
      <c r="R310" s="127"/>
      <c r="S310" s="128" t="str">
        <f t="shared" si="337"/>
        <v>libre</v>
      </c>
      <c r="T310" s="129">
        <f t="shared" si="334"/>
        <v>0</v>
      </c>
      <c r="U310" s="374" t="s">
        <v>398</v>
      </c>
      <c r="V310" s="375"/>
      <c r="W310" s="375"/>
      <c r="X310" s="376"/>
    </row>
    <row r="311" spans="1:24" ht="15.75" thickBot="1" x14ac:dyDescent="0.25">
      <c r="A311" s="383"/>
      <c r="B311" s="115">
        <v>45612</v>
      </c>
      <c r="C311" s="116"/>
      <c r="D311" s="117"/>
      <c r="E311" s="118"/>
      <c r="F311" s="118"/>
      <c r="G311" s="118"/>
      <c r="H311" s="117"/>
      <c r="I311" s="118"/>
      <c r="J311" s="363"/>
      <c r="K311" s="365"/>
      <c r="L311" s="368"/>
      <c r="M311" s="386"/>
      <c r="N311" s="126"/>
      <c r="O311" s="127"/>
      <c r="P311" s="127"/>
      <c r="Q311" s="127">
        <f t="shared" si="292"/>
        <v>0</v>
      </c>
      <c r="R311" s="127"/>
      <c r="S311" s="128" t="str">
        <f t="shared" si="337"/>
        <v>libre</v>
      </c>
      <c r="T311" s="129">
        <f t="shared" si="334"/>
        <v>0</v>
      </c>
      <c r="U311" s="377"/>
      <c r="V311" s="378"/>
      <c r="W311" s="378"/>
      <c r="X311" s="379"/>
    </row>
    <row r="312" spans="1:24" ht="15.75" thickBot="1" x14ac:dyDescent="0.25">
      <c r="A312" s="384"/>
      <c r="B312" s="137">
        <v>45613</v>
      </c>
      <c r="C312" s="116"/>
      <c r="D312" s="117"/>
      <c r="E312" s="118"/>
      <c r="F312" s="118"/>
      <c r="G312" s="118"/>
      <c r="H312" s="117"/>
      <c r="I312" s="118"/>
      <c r="J312" s="364"/>
      <c r="K312" s="366"/>
      <c r="L312" s="369"/>
      <c r="M312" s="387"/>
      <c r="N312" s="138"/>
      <c r="O312" s="139"/>
      <c r="P312" s="139"/>
      <c r="Q312" s="139">
        <f t="shared" si="292"/>
        <v>0</v>
      </c>
      <c r="R312" s="139"/>
      <c r="S312" s="140" t="str">
        <f t="shared" si="337"/>
        <v>libre</v>
      </c>
      <c r="T312" s="141">
        <f t="shared" si="334"/>
        <v>0</v>
      </c>
      <c r="U312" s="380"/>
      <c r="V312" s="381"/>
      <c r="W312" s="381"/>
      <c r="X312" s="382"/>
    </row>
    <row r="313" spans="1:24" ht="16.5" thickTop="1" thickBot="1" x14ac:dyDescent="0.25">
      <c r="A313" s="383">
        <v>46</v>
      </c>
      <c r="B313" s="115">
        <v>45614</v>
      </c>
      <c r="C313" s="116"/>
      <c r="D313" s="117"/>
      <c r="E313" s="118"/>
      <c r="F313" s="118"/>
      <c r="G313" s="118"/>
      <c r="H313" s="117"/>
      <c r="I313" s="118"/>
      <c r="J313" s="362"/>
      <c r="K313" s="365" t="e">
        <f t="shared" ref="K313" si="339">AVERAGE(D313:D319)</f>
        <v>#DIV/0!</v>
      </c>
      <c r="L313" s="367">
        <f t="shared" ref="L313" si="340">MAX(D313:D319) - MIN(D313:D319)</f>
        <v>0</v>
      </c>
      <c r="M313" s="385">
        <f t="shared" ref="M313" si="341">MAX(D313:D340) - MIN(D313:D340)</f>
        <v>0</v>
      </c>
      <c r="N313" s="119"/>
      <c r="O313" s="120"/>
      <c r="P313" s="120"/>
      <c r="Q313" s="120">
        <f t="shared" si="292"/>
        <v>0</v>
      </c>
      <c r="R313" s="120"/>
      <c r="S313" s="121" t="str">
        <f t="shared" si="337"/>
        <v>libre</v>
      </c>
      <c r="T313" s="122">
        <f t="shared" si="334"/>
        <v>0</v>
      </c>
      <c r="U313" s="123" t="e">
        <f t="shared" ref="U313" si="342">AVERAGE(IF(ISBLANK(E313),N313*0.5,E313), IF(ISBLANK(E314),N313*0.5,E314), IF(ISBLANK(E315),N313*0.5,E315), IF(ISBLANK(E316),N313*0.5,E316), IF(ISBLANK(E317),N313*0.5,E317), IF(ISBLANK(E318),N313*0.5,E318), IF(ISBLANK(E319),N313*0.5,E319))/N313</f>
        <v>#DIV/0!</v>
      </c>
      <c r="V313" s="124" t="e">
        <f t="shared" ref="V313:W313" si="343">AVERAGE(IF(ISBLANK(F313),O313*0.5,F313), IF(ISBLANK(F314),O314*0.5,F314), IF(ISBLANK(F315),O315*0.5,F315), IF(ISBLANK(F316),O316*0.5,F316), IF(ISBLANK(F317),O317*0.5,F317), IF(ISBLANK(F318),O318*0.5,F318), IF(ISBLANK(F319),O319*0.5,F319))/O313</f>
        <v>#DIV/0!</v>
      </c>
      <c r="W313" s="124" t="e">
        <f t="shared" si="343"/>
        <v>#DIV/0!</v>
      </c>
      <c r="X313" s="125" t="e">
        <f t="shared" ref="X313" si="344">AVERAGE(T313:T319)/(AVERAGE(Q313:Q319))</f>
        <v>#DIV/0!</v>
      </c>
    </row>
    <row r="314" spans="1:24" ht="15.75" thickBot="1" x14ac:dyDescent="0.25">
      <c r="A314" s="383"/>
      <c r="B314" s="115">
        <v>45615</v>
      </c>
      <c r="C314" s="116"/>
      <c r="D314" s="117"/>
      <c r="E314" s="118"/>
      <c r="F314" s="118"/>
      <c r="G314" s="118"/>
      <c r="H314" s="117"/>
      <c r="I314" s="118"/>
      <c r="J314" s="363"/>
      <c r="K314" s="365"/>
      <c r="L314" s="368"/>
      <c r="M314" s="386"/>
      <c r="N314" s="126"/>
      <c r="O314" s="127"/>
      <c r="P314" s="127"/>
      <c r="Q314" s="127">
        <f t="shared" si="292"/>
        <v>0</v>
      </c>
      <c r="R314" s="127"/>
      <c r="S314" s="128" t="str">
        <f t="shared" si="337"/>
        <v>libre</v>
      </c>
      <c r="T314" s="129">
        <f t="shared" si="334"/>
        <v>0</v>
      </c>
      <c r="U314" s="130">
        <f t="shared" ref="U314:W314" si="345">AVERAGE(IF(ISBLANK(E313),N313*0.5,E313), IF(ISBLANK(E314),N314*0.5,E314), IF(ISBLANK(E315),N315*0.5,E315), IF(ISBLANK(E316),N316*0.5,E316), IF(ISBLANK(E317),N317*0.5,E317), IF(ISBLANK(E318),N318*0.5,E318), IF(ISBLANK(E319),N319*0.5,E319))</f>
        <v>0</v>
      </c>
      <c r="V314" s="131">
        <f t="shared" si="345"/>
        <v>0</v>
      </c>
      <c r="W314" s="131">
        <f t="shared" si="345"/>
        <v>0</v>
      </c>
      <c r="X314" s="132">
        <f t="shared" ref="X314" si="346">AVERAGE(T313:T319)</f>
        <v>0</v>
      </c>
    </row>
    <row r="315" spans="1:24" ht="16.5" thickTop="1" thickBot="1" x14ac:dyDescent="0.25">
      <c r="A315" s="383"/>
      <c r="B315" s="115">
        <v>45616</v>
      </c>
      <c r="C315" s="116"/>
      <c r="D315" s="117"/>
      <c r="E315" s="118"/>
      <c r="F315" s="118"/>
      <c r="G315" s="118"/>
      <c r="H315" s="117"/>
      <c r="I315" s="118"/>
      <c r="J315" s="363"/>
      <c r="K315" s="365"/>
      <c r="L315" s="368"/>
      <c r="M315" s="386"/>
      <c r="N315" s="126"/>
      <c r="O315" s="127"/>
      <c r="P315" s="127"/>
      <c r="Q315" s="127">
        <f t="shared" si="292"/>
        <v>0</v>
      </c>
      <c r="R315" s="127"/>
      <c r="S315" s="128" t="str">
        <f t="shared" si="337"/>
        <v>libre</v>
      </c>
      <c r="T315" s="129">
        <f t="shared" si="334"/>
        <v>0</v>
      </c>
      <c r="U315" s="133" t="s">
        <v>395</v>
      </c>
      <c r="V315" s="134">
        <v>10003</v>
      </c>
      <c r="W315" s="370" t="s">
        <v>396</v>
      </c>
      <c r="X315" s="371"/>
    </row>
    <row r="316" spans="1:24" ht="15.75" thickBot="1" x14ac:dyDescent="0.25">
      <c r="A316" s="383"/>
      <c r="B316" s="115">
        <v>45617</v>
      </c>
      <c r="C316" s="116"/>
      <c r="D316" s="117"/>
      <c r="E316" s="118"/>
      <c r="F316" s="118"/>
      <c r="G316" s="118"/>
      <c r="H316" s="117"/>
      <c r="I316" s="118"/>
      <c r="J316" s="363"/>
      <c r="K316" s="365"/>
      <c r="L316" s="368"/>
      <c r="M316" s="386"/>
      <c r="N316" s="126"/>
      <c r="O316" s="127"/>
      <c r="P316" s="127"/>
      <c r="Q316" s="127">
        <f t="shared" si="292"/>
        <v>0</v>
      </c>
      <c r="R316" s="127"/>
      <c r="S316" s="128" t="str">
        <f t="shared" si="337"/>
        <v>libre</v>
      </c>
      <c r="T316" s="129">
        <f t="shared" si="334"/>
        <v>0</v>
      </c>
      <c r="U316" s="135" t="s">
        <v>397</v>
      </c>
      <c r="V316" s="136"/>
      <c r="W316" s="372">
        <f t="shared" ref="W316" si="347">(SUM(C313:C319)/7)/V315</f>
        <v>0</v>
      </c>
      <c r="X316" s="373"/>
    </row>
    <row r="317" spans="1:24" ht="15.75" thickBot="1" x14ac:dyDescent="0.25">
      <c r="A317" s="383"/>
      <c r="B317" s="115">
        <v>45618</v>
      </c>
      <c r="C317" s="116"/>
      <c r="D317" s="117"/>
      <c r="E317" s="118"/>
      <c r="F317" s="118"/>
      <c r="G317" s="118"/>
      <c r="H317" s="117"/>
      <c r="I317" s="118"/>
      <c r="J317" s="363"/>
      <c r="K317" s="365"/>
      <c r="L317" s="368"/>
      <c r="M317" s="386"/>
      <c r="N317" s="126"/>
      <c r="O317" s="127"/>
      <c r="P317" s="127"/>
      <c r="Q317" s="127">
        <f t="shared" si="292"/>
        <v>0</v>
      </c>
      <c r="R317" s="127"/>
      <c r="S317" s="128" t="str">
        <f t="shared" si="337"/>
        <v>libre</v>
      </c>
      <c r="T317" s="129">
        <f t="shared" si="334"/>
        <v>0</v>
      </c>
      <c r="U317" s="374" t="s">
        <v>398</v>
      </c>
      <c r="V317" s="375"/>
      <c r="W317" s="375"/>
      <c r="X317" s="376"/>
    </row>
    <row r="318" spans="1:24" ht="15.75" thickBot="1" x14ac:dyDescent="0.25">
      <c r="A318" s="383"/>
      <c r="B318" s="115">
        <v>45619</v>
      </c>
      <c r="C318" s="116"/>
      <c r="D318" s="117"/>
      <c r="E318" s="118"/>
      <c r="F318" s="118"/>
      <c r="G318" s="118"/>
      <c r="H318" s="117"/>
      <c r="I318" s="118"/>
      <c r="J318" s="363"/>
      <c r="K318" s="365"/>
      <c r="L318" s="368"/>
      <c r="M318" s="386"/>
      <c r="N318" s="126"/>
      <c r="O318" s="127"/>
      <c r="P318" s="127"/>
      <c r="Q318" s="127">
        <f t="shared" si="292"/>
        <v>0</v>
      </c>
      <c r="R318" s="127"/>
      <c r="S318" s="128" t="str">
        <f t="shared" si="337"/>
        <v>libre</v>
      </c>
      <c r="T318" s="129">
        <f t="shared" si="334"/>
        <v>0</v>
      </c>
      <c r="U318" s="377"/>
      <c r="V318" s="378"/>
      <c r="W318" s="378"/>
      <c r="X318" s="379"/>
    </row>
    <row r="319" spans="1:24" ht="15.75" thickBot="1" x14ac:dyDescent="0.25">
      <c r="A319" s="384"/>
      <c r="B319" s="137">
        <v>45620</v>
      </c>
      <c r="C319" s="116"/>
      <c r="D319" s="117"/>
      <c r="E319" s="118"/>
      <c r="F319" s="118"/>
      <c r="G319" s="118"/>
      <c r="H319" s="117"/>
      <c r="I319" s="118"/>
      <c r="J319" s="364"/>
      <c r="K319" s="366"/>
      <c r="L319" s="369"/>
      <c r="M319" s="386"/>
      <c r="N319" s="138"/>
      <c r="O319" s="139"/>
      <c r="P319" s="139"/>
      <c r="Q319" s="139">
        <f t="shared" si="292"/>
        <v>0</v>
      </c>
      <c r="R319" s="139"/>
      <c r="S319" s="140" t="str">
        <f t="shared" si="337"/>
        <v>libre</v>
      </c>
      <c r="T319" s="141">
        <f t="shared" si="334"/>
        <v>0</v>
      </c>
      <c r="U319" s="380"/>
      <c r="V319" s="381"/>
      <c r="W319" s="381"/>
      <c r="X319" s="382"/>
    </row>
    <row r="320" spans="1:24" ht="15.75" thickBot="1" x14ac:dyDescent="0.25">
      <c r="A320" s="388">
        <v>47</v>
      </c>
      <c r="B320" s="142">
        <v>45621</v>
      </c>
      <c r="C320" s="116"/>
      <c r="D320" s="117"/>
      <c r="E320" s="118"/>
      <c r="F320" s="118"/>
      <c r="G320" s="118"/>
      <c r="H320" s="117"/>
      <c r="I320" s="118"/>
      <c r="J320" s="362"/>
      <c r="K320" s="365" t="e">
        <f t="shared" ref="K320" si="348">AVERAGE(D320:D326)</f>
        <v>#DIV/0!</v>
      </c>
      <c r="L320" s="367">
        <f t="shared" ref="L320" si="349">MAX(D320:D326) - MIN(D320:D326)</f>
        <v>0</v>
      </c>
      <c r="M320" s="386"/>
      <c r="N320" s="119"/>
      <c r="O320" s="120"/>
      <c r="P320" s="120"/>
      <c r="Q320" s="120">
        <f t="shared" si="292"/>
        <v>0</v>
      </c>
      <c r="R320" s="120"/>
      <c r="S320" s="121" t="str">
        <f t="shared" si="337"/>
        <v>libre</v>
      </c>
      <c r="T320" s="122">
        <f t="shared" si="334"/>
        <v>0</v>
      </c>
      <c r="U320" s="123" t="e">
        <f t="shared" ref="U320" si="350">AVERAGE(IF(ISBLANK(E320),N320*0.5,E320), IF(ISBLANK(E321),N320*0.5,E321), IF(ISBLANK(E322),N320*0.5,E322), IF(ISBLANK(E323),N320*0.5,E323), IF(ISBLANK(E324),N320*0.5,E324), IF(ISBLANK(E325),N320*0.5,E325), IF(ISBLANK(E326),N320*0.5,E326))/N320</f>
        <v>#DIV/0!</v>
      </c>
      <c r="V320" s="124" t="e">
        <f t="shared" ref="V320:W320" si="351">AVERAGE(IF(ISBLANK(F320),O320*0.5,F320), IF(ISBLANK(F321),O321*0.5,F321), IF(ISBLANK(F322),O322*0.5,F322), IF(ISBLANK(F323),O323*0.5,F323), IF(ISBLANK(F324),O324*0.5,F324), IF(ISBLANK(F325),O325*0.5,F325), IF(ISBLANK(F326),O326*0.5,F326))/O320</f>
        <v>#DIV/0!</v>
      </c>
      <c r="W320" s="124" t="e">
        <f t="shared" si="351"/>
        <v>#DIV/0!</v>
      </c>
      <c r="X320" s="125" t="e">
        <f t="shared" ref="X320" si="352">AVERAGE(T320:T326)/(AVERAGE(Q320:Q326))</f>
        <v>#DIV/0!</v>
      </c>
    </row>
    <row r="321" spans="1:24" ht="15.75" thickBot="1" x14ac:dyDescent="0.25">
      <c r="A321" s="383"/>
      <c r="B321" s="115">
        <v>45622</v>
      </c>
      <c r="C321" s="116"/>
      <c r="D321" s="117"/>
      <c r="E321" s="118"/>
      <c r="F321" s="118"/>
      <c r="G321" s="118"/>
      <c r="H321" s="117"/>
      <c r="I321" s="118"/>
      <c r="J321" s="363"/>
      <c r="K321" s="365"/>
      <c r="L321" s="368"/>
      <c r="M321" s="386"/>
      <c r="N321" s="126"/>
      <c r="O321" s="127"/>
      <c r="P321" s="127"/>
      <c r="Q321" s="127">
        <f t="shared" si="292"/>
        <v>0</v>
      </c>
      <c r="R321" s="127"/>
      <c r="S321" s="128" t="str">
        <f t="shared" si="337"/>
        <v>libre</v>
      </c>
      <c r="T321" s="129">
        <f t="shared" si="334"/>
        <v>0</v>
      </c>
      <c r="U321" s="130">
        <f t="shared" ref="U321:W321" si="353">AVERAGE(IF(ISBLANK(E320),N320*0.5,E320), IF(ISBLANK(E321),N321*0.5,E321), IF(ISBLANK(E322),N322*0.5,E322), IF(ISBLANK(E323),N323*0.5,E323), IF(ISBLANK(E324),N324*0.5,E324), IF(ISBLANK(E325),N325*0.5,E325), IF(ISBLANK(E326),N326*0.5,E326))</f>
        <v>0</v>
      </c>
      <c r="V321" s="131">
        <f t="shared" si="353"/>
        <v>0</v>
      </c>
      <c r="W321" s="131">
        <f t="shared" si="353"/>
        <v>0</v>
      </c>
      <c r="X321" s="132">
        <f t="shared" ref="X321" si="354">AVERAGE(T320:T326)</f>
        <v>0</v>
      </c>
    </row>
    <row r="322" spans="1:24" ht="16.5" thickTop="1" thickBot="1" x14ac:dyDescent="0.25">
      <c r="A322" s="383"/>
      <c r="B322" s="115">
        <v>45623</v>
      </c>
      <c r="C322" s="116"/>
      <c r="D322" s="117"/>
      <c r="E322" s="118"/>
      <c r="F322" s="118"/>
      <c r="G322" s="118"/>
      <c r="H322" s="117"/>
      <c r="I322" s="118"/>
      <c r="J322" s="363"/>
      <c r="K322" s="365"/>
      <c r="L322" s="368"/>
      <c r="M322" s="386"/>
      <c r="N322" s="126"/>
      <c r="O322" s="127"/>
      <c r="P322" s="127"/>
      <c r="Q322" s="127">
        <f t="shared" si="292"/>
        <v>0</v>
      </c>
      <c r="R322" s="127"/>
      <c r="S322" s="128" t="str">
        <f t="shared" si="337"/>
        <v>libre</v>
      </c>
      <c r="T322" s="129">
        <f t="shared" si="334"/>
        <v>0</v>
      </c>
      <c r="U322" s="133" t="s">
        <v>395</v>
      </c>
      <c r="V322" s="134">
        <v>10004</v>
      </c>
      <c r="W322" s="370" t="s">
        <v>396</v>
      </c>
      <c r="X322" s="371"/>
    </row>
    <row r="323" spans="1:24" ht="15.75" thickBot="1" x14ac:dyDescent="0.25">
      <c r="A323" s="383"/>
      <c r="B323" s="115">
        <v>45624</v>
      </c>
      <c r="C323" s="116"/>
      <c r="D323" s="117"/>
      <c r="E323" s="118"/>
      <c r="F323" s="118"/>
      <c r="G323" s="118"/>
      <c r="H323" s="117"/>
      <c r="I323" s="118"/>
      <c r="J323" s="363"/>
      <c r="K323" s="365"/>
      <c r="L323" s="368"/>
      <c r="M323" s="386"/>
      <c r="N323" s="126"/>
      <c r="O323" s="127"/>
      <c r="P323" s="127"/>
      <c r="Q323" s="127">
        <f t="shared" si="292"/>
        <v>0</v>
      </c>
      <c r="R323" s="127"/>
      <c r="S323" s="128" t="str">
        <f t="shared" si="337"/>
        <v>libre</v>
      </c>
      <c r="T323" s="129">
        <f t="shared" si="334"/>
        <v>0</v>
      </c>
      <c r="U323" s="135" t="s">
        <v>397</v>
      </c>
      <c r="V323" s="136"/>
      <c r="W323" s="372">
        <f t="shared" ref="W323" si="355">(SUM(C320:C326)/7)/V322</f>
        <v>0</v>
      </c>
      <c r="X323" s="373"/>
    </row>
    <row r="324" spans="1:24" ht="15.75" thickBot="1" x14ac:dyDescent="0.25">
      <c r="A324" s="383"/>
      <c r="B324" s="115">
        <v>45625</v>
      </c>
      <c r="C324" s="116"/>
      <c r="D324" s="117"/>
      <c r="E324" s="118"/>
      <c r="F324" s="118"/>
      <c r="G324" s="118"/>
      <c r="H324" s="117"/>
      <c r="I324" s="118"/>
      <c r="J324" s="363"/>
      <c r="K324" s="365"/>
      <c r="L324" s="368"/>
      <c r="M324" s="386"/>
      <c r="N324" s="126"/>
      <c r="O324" s="127"/>
      <c r="P324" s="127"/>
      <c r="Q324" s="127">
        <f t="shared" si="292"/>
        <v>0</v>
      </c>
      <c r="R324" s="127"/>
      <c r="S324" s="128" t="str">
        <f t="shared" si="337"/>
        <v>libre</v>
      </c>
      <c r="T324" s="129">
        <f t="shared" si="334"/>
        <v>0</v>
      </c>
      <c r="U324" s="374" t="s">
        <v>398</v>
      </c>
      <c r="V324" s="375"/>
      <c r="W324" s="375"/>
      <c r="X324" s="376"/>
    </row>
    <row r="325" spans="1:24" ht="15.75" thickBot="1" x14ac:dyDescent="0.25">
      <c r="A325" s="383"/>
      <c r="B325" s="115">
        <v>45626</v>
      </c>
      <c r="C325" s="116"/>
      <c r="D325" s="117"/>
      <c r="E325" s="118"/>
      <c r="F325" s="118"/>
      <c r="G325" s="118"/>
      <c r="H325" s="117"/>
      <c r="I325" s="118"/>
      <c r="J325" s="363"/>
      <c r="K325" s="365"/>
      <c r="L325" s="368"/>
      <c r="M325" s="386"/>
      <c r="N325" s="126"/>
      <c r="O325" s="127"/>
      <c r="P325" s="127"/>
      <c r="Q325" s="127">
        <f t="shared" ref="Q325:Q388" si="356">(N325*4)+(O325*4)+(P325*9)</f>
        <v>0</v>
      </c>
      <c r="R325" s="127"/>
      <c r="S325" s="128" t="str">
        <f t="shared" si="337"/>
        <v>libre</v>
      </c>
      <c r="T325" s="129">
        <f t="shared" si="334"/>
        <v>0</v>
      </c>
      <c r="U325" s="377"/>
      <c r="V325" s="378"/>
      <c r="W325" s="378"/>
      <c r="X325" s="379"/>
    </row>
    <row r="326" spans="1:24" ht="15.75" thickBot="1" x14ac:dyDescent="0.25">
      <c r="A326" s="384"/>
      <c r="B326" s="137">
        <v>45627</v>
      </c>
      <c r="C326" s="116"/>
      <c r="D326" s="117"/>
      <c r="E326" s="118"/>
      <c r="F326" s="118"/>
      <c r="G326" s="118"/>
      <c r="H326" s="117"/>
      <c r="I326" s="118"/>
      <c r="J326" s="364"/>
      <c r="K326" s="366"/>
      <c r="L326" s="369"/>
      <c r="M326" s="386"/>
      <c r="N326" s="138"/>
      <c r="O326" s="139"/>
      <c r="P326" s="139"/>
      <c r="Q326" s="139">
        <f t="shared" si="356"/>
        <v>0</v>
      </c>
      <c r="R326" s="139"/>
      <c r="S326" s="140" t="str">
        <f t="shared" si="337"/>
        <v>libre</v>
      </c>
      <c r="T326" s="141">
        <f t="shared" si="334"/>
        <v>0</v>
      </c>
      <c r="U326" s="380"/>
      <c r="V326" s="381"/>
      <c r="W326" s="381"/>
      <c r="X326" s="382"/>
    </row>
    <row r="327" spans="1:24" ht="15.75" thickBot="1" x14ac:dyDescent="0.25">
      <c r="A327" s="388">
        <v>48</v>
      </c>
      <c r="B327" s="142">
        <v>45628</v>
      </c>
      <c r="C327" s="116"/>
      <c r="D327" s="117"/>
      <c r="E327" s="118"/>
      <c r="F327" s="118"/>
      <c r="G327" s="118"/>
      <c r="H327" s="117"/>
      <c r="I327" s="118"/>
      <c r="J327" s="362"/>
      <c r="K327" s="365" t="e">
        <f t="shared" ref="K327" si="357">AVERAGE(D327:D333)</f>
        <v>#DIV/0!</v>
      </c>
      <c r="L327" s="367">
        <f t="shared" ref="L327" si="358">MAX(D327:D333) - MIN(D327:D333)</f>
        <v>0</v>
      </c>
      <c r="M327" s="386"/>
      <c r="N327" s="119"/>
      <c r="O327" s="120"/>
      <c r="P327" s="120"/>
      <c r="Q327" s="120">
        <f t="shared" si="356"/>
        <v>0</v>
      </c>
      <c r="R327" s="120"/>
      <c r="S327" s="121" t="str">
        <f t="shared" si="337"/>
        <v>libre</v>
      </c>
      <c r="T327" s="122">
        <f t="shared" si="334"/>
        <v>0</v>
      </c>
      <c r="U327" s="123" t="e">
        <f t="shared" ref="U327" si="359">AVERAGE(IF(ISBLANK(E327),N327*0.5,E327), IF(ISBLANK(E328),N327*0.5,E328), IF(ISBLANK(E329),N327*0.5,E329), IF(ISBLANK(E330),N327*0.5,E330), IF(ISBLANK(E331),N327*0.5,E331), IF(ISBLANK(E332),N327*0.5,E332), IF(ISBLANK(E333),N327*0.5,E333))/N327</f>
        <v>#DIV/0!</v>
      </c>
      <c r="V327" s="124" t="e">
        <f t="shared" ref="V327:W327" si="360">AVERAGE(IF(ISBLANK(F327),O327*0.5,F327), IF(ISBLANK(F328),O328*0.5,F328), IF(ISBLANK(F329),O329*0.5,F329), IF(ISBLANK(F330),O330*0.5,F330), IF(ISBLANK(F331),O331*0.5,F331), IF(ISBLANK(F332),O332*0.5,F332), IF(ISBLANK(F333),O333*0.5,F333))/O327</f>
        <v>#DIV/0!</v>
      </c>
      <c r="W327" s="124" t="e">
        <f t="shared" si="360"/>
        <v>#DIV/0!</v>
      </c>
      <c r="X327" s="125" t="e">
        <f t="shared" ref="X327" si="361">AVERAGE(T327:T333)/(AVERAGE(Q327:Q333))</f>
        <v>#DIV/0!</v>
      </c>
    </row>
    <row r="328" spans="1:24" ht="15.75" thickBot="1" x14ac:dyDescent="0.25">
      <c r="A328" s="383"/>
      <c r="B328" s="115">
        <v>45629</v>
      </c>
      <c r="C328" s="116"/>
      <c r="D328" s="117"/>
      <c r="E328" s="118"/>
      <c r="F328" s="118"/>
      <c r="G328" s="118"/>
      <c r="H328" s="117"/>
      <c r="I328" s="118"/>
      <c r="J328" s="363"/>
      <c r="K328" s="365"/>
      <c r="L328" s="368"/>
      <c r="M328" s="386"/>
      <c r="N328" s="126"/>
      <c r="O328" s="127"/>
      <c r="P328" s="127"/>
      <c r="Q328" s="127">
        <f t="shared" si="356"/>
        <v>0</v>
      </c>
      <c r="R328" s="127"/>
      <c r="S328" s="128" t="str">
        <f t="shared" si="337"/>
        <v>libre</v>
      </c>
      <c r="T328" s="129">
        <f t="shared" si="334"/>
        <v>0</v>
      </c>
      <c r="U328" s="130">
        <f t="shared" ref="U328:W328" si="362">AVERAGE(IF(ISBLANK(E327),N327*0.5,E327), IF(ISBLANK(E328),N328*0.5,E328), IF(ISBLANK(E329),N329*0.5,E329), IF(ISBLANK(E330),N330*0.5,E330), IF(ISBLANK(E331),N331*0.5,E331), IF(ISBLANK(E332),N332*0.5,E332), IF(ISBLANK(E333),N333*0.5,E333))</f>
        <v>0</v>
      </c>
      <c r="V328" s="131">
        <f t="shared" si="362"/>
        <v>0</v>
      </c>
      <c r="W328" s="131">
        <f t="shared" si="362"/>
        <v>0</v>
      </c>
      <c r="X328" s="132">
        <f t="shared" ref="X328" si="363">AVERAGE(T327:T333)</f>
        <v>0</v>
      </c>
    </row>
    <row r="329" spans="1:24" ht="16.5" thickTop="1" thickBot="1" x14ac:dyDescent="0.25">
      <c r="A329" s="383"/>
      <c r="B329" s="115">
        <v>45630</v>
      </c>
      <c r="C329" s="116"/>
      <c r="D329" s="117"/>
      <c r="E329" s="118"/>
      <c r="F329" s="118"/>
      <c r="G329" s="118"/>
      <c r="H329" s="117"/>
      <c r="I329" s="118"/>
      <c r="J329" s="363"/>
      <c r="K329" s="365"/>
      <c r="L329" s="368"/>
      <c r="M329" s="386"/>
      <c r="N329" s="126"/>
      <c r="O329" s="127"/>
      <c r="P329" s="127"/>
      <c r="Q329" s="127">
        <f t="shared" si="356"/>
        <v>0</v>
      </c>
      <c r="R329" s="127"/>
      <c r="S329" s="128" t="str">
        <f t="shared" si="337"/>
        <v>libre</v>
      </c>
      <c r="T329" s="129">
        <f t="shared" si="334"/>
        <v>0</v>
      </c>
      <c r="U329" s="133" t="s">
        <v>395</v>
      </c>
      <c r="V329" s="134">
        <v>10004</v>
      </c>
      <c r="W329" s="370" t="s">
        <v>396</v>
      </c>
      <c r="X329" s="371"/>
    </row>
    <row r="330" spans="1:24" ht="15.75" thickBot="1" x14ac:dyDescent="0.25">
      <c r="A330" s="383"/>
      <c r="B330" s="115">
        <v>45631</v>
      </c>
      <c r="C330" s="116"/>
      <c r="D330" s="117"/>
      <c r="E330" s="118"/>
      <c r="F330" s="118"/>
      <c r="G330" s="118"/>
      <c r="H330" s="117"/>
      <c r="I330" s="118"/>
      <c r="J330" s="363"/>
      <c r="K330" s="365"/>
      <c r="L330" s="368"/>
      <c r="M330" s="386"/>
      <c r="N330" s="126"/>
      <c r="O330" s="127"/>
      <c r="P330" s="127"/>
      <c r="Q330" s="127">
        <f t="shared" si="356"/>
        <v>0</v>
      </c>
      <c r="R330" s="127"/>
      <c r="S330" s="128" t="str">
        <f t="shared" si="337"/>
        <v>libre</v>
      </c>
      <c r="T330" s="129">
        <f t="shared" si="334"/>
        <v>0</v>
      </c>
      <c r="U330" s="135" t="s">
        <v>397</v>
      </c>
      <c r="V330" s="136"/>
      <c r="W330" s="372">
        <f t="shared" ref="W330" si="364">(SUM(C327:C333)/7)/V329</f>
        <v>0</v>
      </c>
      <c r="X330" s="373"/>
    </row>
    <row r="331" spans="1:24" ht="15.75" thickBot="1" x14ac:dyDescent="0.25">
      <c r="A331" s="383"/>
      <c r="B331" s="115">
        <v>45632</v>
      </c>
      <c r="C331" s="116"/>
      <c r="D331" s="117"/>
      <c r="E331" s="118"/>
      <c r="F331" s="118"/>
      <c r="G331" s="118"/>
      <c r="H331" s="117"/>
      <c r="I331" s="118"/>
      <c r="J331" s="363"/>
      <c r="K331" s="365"/>
      <c r="L331" s="368"/>
      <c r="M331" s="386"/>
      <c r="N331" s="126"/>
      <c r="O331" s="127"/>
      <c r="P331" s="127"/>
      <c r="Q331" s="127">
        <f t="shared" si="356"/>
        <v>0</v>
      </c>
      <c r="R331" s="127"/>
      <c r="S331" s="128" t="str">
        <f t="shared" si="337"/>
        <v>libre</v>
      </c>
      <c r="T331" s="129">
        <f t="shared" si="334"/>
        <v>0</v>
      </c>
      <c r="U331" s="374" t="s">
        <v>398</v>
      </c>
      <c r="V331" s="375"/>
      <c r="W331" s="375"/>
      <c r="X331" s="376"/>
    </row>
    <row r="332" spans="1:24" ht="15.75" thickBot="1" x14ac:dyDescent="0.25">
      <c r="A332" s="383"/>
      <c r="B332" s="115">
        <v>45633</v>
      </c>
      <c r="C332" s="116"/>
      <c r="D332" s="117"/>
      <c r="E332" s="118"/>
      <c r="F332" s="118"/>
      <c r="G332" s="118"/>
      <c r="H332" s="117"/>
      <c r="I332" s="118"/>
      <c r="J332" s="363"/>
      <c r="K332" s="365"/>
      <c r="L332" s="368"/>
      <c r="M332" s="386"/>
      <c r="N332" s="126"/>
      <c r="O332" s="127"/>
      <c r="P332" s="127"/>
      <c r="Q332" s="127">
        <f t="shared" si="356"/>
        <v>0</v>
      </c>
      <c r="R332" s="127"/>
      <c r="S332" s="128" t="str">
        <f t="shared" si="337"/>
        <v>libre</v>
      </c>
      <c r="T332" s="129">
        <f t="shared" si="334"/>
        <v>0</v>
      </c>
      <c r="U332" s="377"/>
      <c r="V332" s="378"/>
      <c r="W332" s="378"/>
      <c r="X332" s="379"/>
    </row>
    <row r="333" spans="1:24" ht="15.75" thickBot="1" x14ac:dyDescent="0.25">
      <c r="A333" s="384"/>
      <c r="B333" s="137">
        <v>45634</v>
      </c>
      <c r="C333" s="116"/>
      <c r="D333" s="117"/>
      <c r="E333" s="118"/>
      <c r="F333" s="118"/>
      <c r="G333" s="118"/>
      <c r="H333" s="117"/>
      <c r="I333" s="118"/>
      <c r="J333" s="364"/>
      <c r="K333" s="366"/>
      <c r="L333" s="369"/>
      <c r="M333" s="386"/>
      <c r="N333" s="138"/>
      <c r="O333" s="139"/>
      <c r="P333" s="139"/>
      <c r="Q333" s="139">
        <f t="shared" si="356"/>
        <v>0</v>
      </c>
      <c r="R333" s="139"/>
      <c r="S333" s="140" t="str">
        <f t="shared" si="337"/>
        <v>libre</v>
      </c>
      <c r="T333" s="141">
        <f t="shared" si="334"/>
        <v>0</v>
      </c>
      <c r="U333" s="380"/>
      <c r="V333" s="381"/>
      <c r="W333" s="381"/>
      <c r="X333" s="382"/>
    </row>
    <row r="334" spans="1:24" ht="15.75" thickBot="1" x14ac:dyDescent="0.25">
      <c r="A334" s="388">
        <v>49</v>
      </c>
      <c r="B334" s="142">
        <v>45635</v>
      </c>
      <c r="C334" s="116"/>
      <c r="D334" s="117"/>
      <c r="E334" s="118"/>
      <c r="F334" s="118"/>
      <c r="G334" s="118"/>
      <c r="H334" s="117"/>
      <c r="I334" s="118"/>
      <c r="J334" s="362"/>
      <c r="K334" s="365" t="e">
        <f t="shared" ref="K334" si="365">AVERAGE(D334:D340)</f>
        <v>#DIV/0!</v>
      </c>
      <c r="L334" s="367">
        <f t="shared" ref="L334" si="366">MAX(D334:D340) - MIN(D334:D340)</f>
        <v>0</v>
      </c>
      <c r="M334" s="386"/>
      <c r="N334" s="119"/>
      <c r="O334" s="120"/>
      <c r="P334" s="120"/>
      <c r="Q334" s="120">
        <f t="shared" si="356"/>
        <v>0</v>
      </c>
      <c r="R334" s="120"/>
      <c r="S334" s="121" t="str">
        <f t="shared" si="337"/>
        <v>libre</v>
      </c>
      <c r="T334" s="122">
        <f t="shared" si="334"/>
        <v>0</v>
      </c>
      <c r="U334" s="123" t="e">
        <f t="shared" ref="U334" si="367">AVERAGE(IF(ISBLANK(E334),N334*0.5,E334), IF(ISBLANK(E335),N334*0.5,E335), IF(ISBLANK(E336),N334*0.5,E336), IF(ISBLANK(E337),N334*0.5,E337), IF(ISBLANK(E338),N334*0.5,E338), IF(ISBLANK(E339),N334*0.5,E339), IF(ISBLANK(E340),N334*0.5,E340))/N334</f>
        <v>#DIV/0!</v>
      </c>
      <c r="V334" s="124" t="e">
        <f t="shared" ref="V334:W334" si="368">AVERAGE(IF(ISBLANK(F334),O334*0.5,F334), IF(ISBLANK(F335),O335*0.5,F335), IF(ISBLANK(F336),O336*0.5,F336), IF(ISBLANK(F337),O337*0.5,F337), IF(ISBLANK(F338),O338*0.5,F338), IF(ISBLANK(F339),O339*0.5,F339), IF(ISBLANK(F340),O340*0.5,F340))/O334</f>
        <v>#DIV/0!</v>
      </c>
      <c r="W334" s="124" t="e">
        <f t="shared" si="368"/>
        <v>#DIV/0!</v>
      </c>
      <c r="X334" s="125" t="e">
        <f t="shared" ref="X334" si="369">AVERAGE(T334:T340)/(AVERAGE(Q334:Q340))</f>
        <v>#DIV/0!</v>
      </c>
    </row>
    <row r="335" spans="1:24" ht="15.75" thickBot="1" x14ac:dyDescent="0.25">
      <c r="A335" s="383"/>
      <c r="B335" s="115">
        <v>45636</v>
      </c>
      <c r="C335" s="116"/>
      <c r="D335" s="117"/>
      <c r="E335" s="118"/>
      <c r="F335" s="118"/>
      <c r="G335" s="118"/>
      <c r="H335" s="117"/>
      <c r="I335" s="118"/>
      <c r="J335" s="363"/>
      <c r="K335" s="365"/>
      <c r="L335" s="368"/>
      <c r="M335" s="386"/>
      <c r="N335" s="126"/>
      <c r="O335" s="127"/>
      <c r="P335" s="127"/>
      <c r="Q335" s="127">
        <f t="shared" si="356"/>
        <v>0</v>
      </c>
      <c r="R335" s="127"/>
      <c r="S335" s="128" t="str">
        <f t="shared" si="337"/>
        <v>libre</v>
      </c>
      <c r="T335" s="129">
        <f t="shared" si="334"/>
        <v>0</v>
      </c>
      <c r="U335" s="130">
        <f t="shared" ref="U335:W335" si="370">AVERAGE(IF(ISBLANK(E334),N334*0.5,E334), IF(ISBLANK(E335),N335*0.5,E335), IF(ISBLANK(E336),N336*0.5,E336), IF(ISBLANK(E337),N337*0.5,E337), IF(ISBLANK(E338),N338*0.5,E338), IF(ISBLANK(E339),N339*0.5,E339), IF(ISBLANK(E340),N340*0.5,E340))</f>
        <v>0</v>
      </c>
      <c r="V335" s="131">
        <f t="shared" si="370"/>
        <v>0</v>
      </c>
      <c r="W335" s="131">
        <f t="shared" si="370"/>
        <v>0</v>
      </c>
      <c r="X335" s="132">
        <f t="shared" ref="X335" si="371">AVERAGE(T334:T340)</f>
        <v>0</v>
      </c>
    </row>
    <row r="336" spans="1:24" ht="16.5" thickTop="1" thickBot="1" x14ac:dyDescent="0.25">
      <c r="A336" s="383"/>
      <c r="B336" s="115">
        <v>45637</v>
      </c>
      <c r="C336" s="116"/>
      <c r="D336" s="117"/>
      <c r="E336" s="118"/>
      <c r="F336" s="118"/>
      <c r="G336" s="118"/>
      <c r="H336" s="117"/>
      <c r="I336" s="118"/>
      <c r="J336" s="363"/>
      <c r="K336" s="365"/>
      <c r="L336" s="368"/>
      <c r="M336" s="386"/>
      <c r="N336" s="126"/>
      <c r="O336" s="127"/>
      <c r="P336" s="127"/>
      <c r="Q336" s="127">
        <f t="shared" si="356"/>
        <v>0</v>
      </c>
      <c r="R336" s="127"/>
      <c r="S336" s="128" t="str">
        <f t="shared" si="337"/>
        <v>libre</v>
      </c>
      <c r="T336" s="129">
        <f t="shared" si="334"/>
        <v>0</v>
      </c>
      <c r="U336" s="133" t="s">
        <v>395</v>
      </c>
      <c r="V336" s="134">
        <v>10005</v>
      </c>
      <c r="W336" s="370" t="s">
        <v>396</v>
      </c>
      <c r="X336" s="371"/>
    </row>
    <row r="337" spans="1:24" ht="15.75" thickBot="1" x14ac:dyDescent="0.25">
      <c r="A337" s="383"/>
      <c r="B337" s="115">
        <v>45638</v>
      </c>
      <c r="C337" s="116"/>
      <c r="D337" s="117"/>
      <c r="E337" s="118"/>
      <c r="F337" s="118"/>
      <c r="G337" s="118"/>
      <c r="H337" s="117"/>
      <c r="I337" s="118"/>
      <c r="J337" s="363"/>
      <c r="K337" s="365"/>
      <c r="L337" s="368"/>
      <c r="M337" s="386"/>
      <c r="N337" s="126"/>
      <c r="O337" s="127"/>
      <c r="P337" s="127"/>
      <c r="Q337" s="127">
        <f t="shared" si="356"/>
        <v>0</v>
      </c>
      <c r="R337" s="127"/>
      <c r="S337" s="128" t="str">
        <f t="shared" si="337"/>
        <v>libre</v>
      </c>
      <c r="T337" s="129">
        <f t="shared" si="334"/>
        <v>0</v>
      </c>
      <c r="U337" s="135" t="s">
        <v>397</v>
      </c>
      <c r="V337" s="136"/>
      <c r="W337" s="372">
        <f t="shared" ref="W337" si="372">(SUM(C334:C340)/7)/V336</f>
        <v>0</v>
      </c>
      <c r="X337" s="373"/>
    </row>
    <row r="338" spans="1:24" ht="15.75" thickBot="1" x14ac:dyDescent="0.25">
      <c r="A338" s="383"/>
      <c r="B338" s="115">
        <v>45639</v>
      </c>
      <c r="C338" s="116"/>
      <c r="D338" s="117"/>
      <c r="E338" s="118"/>
      <c r="F338" s="118"/>
      <c r="G338" s="118"/>
      <c r="H338" s="117"/>
      <c r="I338" s="118"/>
      <c r="J338" s="363"/>
      <c r="K338" s="365"/>
      <c r="L338" s="368"/>
      <c r="M338" s="386"/>
      <c r="N338" s="126"/>
      <c r="O338" s="127"/>
      <c r="P338" s="127"/>
      <c r="Q338" s="127">
        <f t="shared" si="356"/>
        <v>0</v>
      </c>
      <c r="R338" s="127"/>
      <c r="S338" s="128" t="str">
        <f t="shared" si="337"/>
        <v>libre</v>
      </c>
      <c r="T338" s="129">
        <f t="shared" si="334"/>
        <v>0</v>
      </c>
      <c r="U338" s="374" t="s">
        <v>398</v>
      </c>
      <c r="V338" s="375"/>
      <c r="W338" s="375"/>
      <c r="X338" s="376"/>
    </row>
    <row r="339" spans="1:24" ht="15.75" thickBot="1" x14ac:dyDescent="0.25">
      <c r="A339" s="383"/>
      <c r="B339" s="115">
        <v>45640</v>
      </c>
      <c r="C339" s="116"/>
      <c r="D339" s="117"/>
      <c r="E339" s="118"/>
      <c r="F339" s="118"/>
      <c r="G339" s="118"/>
      <c r="H339" s="117"/>
      <c r="I339" s="118"/>
      <c r="J339" s="363"/>
      <c r="K339" s="365"/>
      <c r="L339" s="368"/>
      <c r="M339" s="386"/>
      <c r="N339" s="126"/>
      <c r="O339" s="127"/>
      <c r="P339" s="127"/>
      <c r="Q339" s="127">
        <f t="shared" si="356"/>
        <v>0</v>
      </c>
      <c r="R339" s="127"/>
      <c r="S339" s="128" t="str">
        <f t="shared" si="337"/>
        <v>libre</v>
      </c>
      <c r="T339" s="129">
        <f t="shared" si="334"/>
        <v>0</v>
      </c>
      <c r="U339" s="377"/>
      <c r="V339" s="378"/>
      <c r="W339" s="378"/>
      <c r="X339" s="379"/>
    </row>
    <row r="340" spans="1:24" ht="15.75" thickBot="1" x14ac:dyDescent="0.25">
      <c r="A340" s="384"/>
      <c r="B340" s="137">
        <v>45641</v>
      </c>
      <c r="C340" s="116"/>
      <c r="D340" s="117"/>
      <c r="E340" s="118"/>
      <c r="F340" s="118"/>
      <c r="G340" s="118"/>
      <c r="H340" s="117"/>
      <c r="I340" s="118"/>
      <c r="J340" s="364"/>
      <c r="K340" s="366"/>
      <c r="L340" s="369"/>
      <c r="M340" s="387"/>
      <c r="N340" s="138"/>
      <c r="O340" s="139"/>
      <c r="P340" s="139"/>
      <c r="Q340" s="139">
        <f t="shared" si="356"/>
        <v>0</v>
      </c>
      <c r="R340" s="139"/>
      <c r="S340" s="140" t="str">
        <f t="shared" si="337"/>
        <v>libre</v>
      </c>
      <c r="T340" s="141">
        <f t="shared" si="334"/>
        <v>0</v>
      </c>
      <c r="U340" s="380"/>
      <c r="V340" s="381"/>
      <c r="W340" s="381"/>
      <c r="X340" s="382"/>
    </row>
    <row r="341" spans="1:24" ht="16.5" thickTop="1" thickBot="1" x14ac:dyDescent="0.25">
      <c r="A341" s="383">
        <v>50</v>
      </c>
      <c r="B341" s="115">
        <v>45642</v>
      </c>
      <c r="C341" s="116"/>
      <c r="D341" s="117"/>
      <c r="E341" s="118"/>
      <c r="F341" s="118"/>
      <c r="G341" s="118"/>
      <c r="H341" s="117"/>
      <c r="I341" s="118"/>
      <c r="J341" s="362"/>
      <c r="K341" s="365" t="e">
        <f t="shared" ref="K341" si="373">AVERAGE(D341:D347)</f>
        <v>#DIV/0!</v>
      </c>
      <c r="L341" s="367">
        <f t="shared" ref="L341" si="374">MAX(D341:D347) - MIN(D341:D347)</f>
        <v>0</v>
      </c>
      <c r="M341" s="385">
        <f t="shared" ref="M341" si="375">MAX(D341:D368) - MIN(D341:D368)</f>
        <v>0</v>
      </c>
      <c r="N341" s="119"/>
      <c r="O341" s="120"/>
      <c r="P341" s="120"/>
      <c r="Q341" s="120">
        <f t="shared" si="356"/>
        <v>0</v>
      </c>
      <c r="R341" s="120"/>
      <c r="S341" s="121" t="str">
        <f t="shared" si="337"/>
        <v>libre</v>
      </c>
      <c r="T341" s="122">
        <f t="shared" si="334"/>
        <v>0</v>
      </c>
      <c r="U341" s="123" t="e">
        <f t="shared" ref="U341" si="376">AVERAGE(IF(ISBLANK(E341),N341*0.5,E341), IF(ISBLANK(E342),N341*0.5,E342), IF(ISBLANK(E343),N341*0.5,E343), IF(ISBLANK(E344),N341*0.5,E344), IF(ISBLANK(E345),N341*0.5,E345), IF(ISBLANK(E346),N341*0.5,E346), IF(ISBLANK(E347),N341*0.5,E347))/N341</f>
        <v>#DIV/0!</v>
      </c>
      <c r="V341" s="124" t="e">
        <f t="shared" ref="V341:W341" si="377">AVERAGE(IF(ISBLANK(F341),O341*0.5,F341), IF(ISBLANK(F342),O342*0.5,F342), IF(ISBLANK(F343),O343*0.5,F343), IF(ISBLANK(F344),O344*0.5,F344), IF(ISBLANK(F345),O345*0.5,F345), IF(ISBLANK(F346),O346*0.5,F346), IF(ISBLANK(F347),O347*0.5,F347))/O341</f>
        <v>#DIV/0!</v>
      </c>
      <c r="W341" s="124" t="e">
        <f t="shared" si="377"/>
        <v>#DIV/0!</v>
      </c>
      <c r="X341" s="125" t="e">
        <f t="shared" ref="X341" si="378">AVERAGE(T341:T347)/(AVERAGE(Q341:Q347))</f>
        <v>#DIV/0!</v>
      </c>
    </row>
    <row r="342" spans="1:24" ht="15.75" thickBot="1" x14ac:dyDescent="0.25">
      <c r="A342" s="383"/>
      <c r="B342" s="115">
        <v>45643</v>
      </c>
      <c r="C342" s="116"/>
      <c r="D342" s="117"/>
      <c r="E342" s="118"/>
      <c r="F342" s="118"/>
      <c r="G342" s="118"/>
      <c r="H342" s="117"/>
      <c r="I342" s="118"/>
      <c r="J342" s="363"/>
      <c r="K342" s="365"/>
      <c r="L342" s="368"/>
      <c r="M342" s="386"/>
      <c r="N342" s="126"/>
      <c r="O342" s="127"/>
      <c r="P342" s="127"/>
      <c r="Q342" s="127">
        <f t="shared" si="356"/>
        <v>0</v>
      </c>
      <c r="R342" s="127"/>
      <c r="S342" s="128" t="str">
        <f t="shared" si="337"/>
        <v>libre</v>
      </c>
      <c r="T342" s="129">
        <f t="shared" si="334"/>
        <v>0</v>
      </c>
      <c r="U342" s="130">
        <f t="shared" ref="U342:W342" si="379">AVERAGE(IF(ISBLANK(E341),N341*0.5,E341), IF(ISBLANK(E342),N342*0.5,E342), IF(ISBLANK(E343),N343*0.5,E343), IF(ISBLANK(E344),N344*0.5,E344), IF(ISBLANK(E345),N345*0.5,E345), IF(ISBLANK(E346),N346*0.5,E346), IF(ISBLANK(E347),N347*0.5,E347))</f>
        <v>0</v>
      </c>
      <c r="V342" s="131">
        <f t="shared" si="379"/>
        <v>0</v>
      </c>
      <c r="W342" s="131">
        <f t="shared" si="379"/>
        <v>0</v>
      </c>
      <c r="X342" s="132">
        <f t="shared" ref="X342" si="380">AVERAGE(T341:T347)</f>
        <v>0</v>
      </c>
    </row>
    <row r="343" spans="1:24" ht="16.5" thickTop="1" thickBot="1" x14ac:dyDescent="0.25">
      <c r="A343" s="383"/>
      <c r="B343" s="115">
        <v>45644</v>
      </c>
      <c r="C343" s="116"/>
      <c r="D343" s="117"/>
      <c r="E343" s="118"/>
      <c r="F343" s="118"/>
      <c r="G343" s="118"/>
      <c r="H343" s="117"/>
      <c r="I343" s="118"/>
      <c r="J343" s="363"/>
      <c r="K343" s="365"/>
      <c r="L343" s="368"/>
      <c r="M343" s="386"/>
      <c r="N343" s="126"/>
      <c r="O343" s="127"/>
      <c r="P343" s="127"/>
      <c r="Q343" s="127">
        <f t="shared" si="356"/>
        <v>0</v>
      </c>
      <c r="R343" s="127"/>
      <c r="S343" s="128" t="str">
        <f t="shared" si="337"/>
        <v>libre</v>
      </c>
      <c r="T343" s="129">
        <f t="shared" si="334"/>
        <v>0</v>
      </c>
      <c r="U343" s="133" t="s">
        <v>395</v>
      </c>
      <c r="V343" s="134">
        <v>10005</v>
      </c>
      <c r="W343" s="370" t="s">
        <v>396</v>
      </c>
      <c r="X343" s="371"/>
    </row>
    <row r="344" spans="1:24" ht="15.75" thickBot="1" x14ac:dyDescent="0.25">
      <c r="A344" s="383"/>
      <c r="B344" s="115">
        <v>45645</v>
      </c>
      <c r="C344" s="116"/>
      <c r="D344" s="117"/>
      <c r="E344" s="118"/>
      <c r="F344" s="118"/>
      <c r="G344" s="118"/>
      <c r="H344" s="117"/>
      <c r="I344" s="118"/>
      <c r="J344" s="363"/>
      <c r="K344" s="365"/>
      <c r="L344" s="368"/>
      <c r="M344" s="386"/>
      <c r="N344" s="126"/>
      <c r="O344" s="127"/>
      <c r="P344" s="127"/>
      <c r="Q344" s="127">
        <f t="shared" si="356"/>
        <v>0</v>
      </c>
      <c r="R344" s="127"/>
      <c r="S344" s="128" t="str">
        <f t="shared" si="337"/>
        <v>libre</v>
      </c>
      <c r="T344" s="129">
        <f t="shared" si="334"/>
        <v>0</v>
      </c>
      <c r="U344" s="135" t="s">
        <v>397</v>
      </c>
      <c r="V344" s="136"/>
      <c r="W344" s="372">
        <f t="shared" ref="W344" si="381">(SUM(C341:C347)/7)/V343</f>
        <v>0</v>
      </c>
      <c r="X344" s="373"/>
    </row>
    <row r="345" spans="1:24" ht="15.75" thickBot="1" x14ac:dyDescent="0.25">
      <c r="A345" s="383"/>
      <c r="B345" s="115">
        <v>45646</v>
      </c>
      <c r="C345" s="116"/>
      <c r="D345" s="117"/>
      <c r="E345" s="118"/>
      <c r="F345" s="118"/>
      <c r="G345" s="118"/>
      <c r="H345" s="117"/>
      <c r="I345" s="118"/>
      <c r="J345" s="363"/>
      <c r="K345" s="365"/>
      <c r="L345" s="368"/>
      <c r="M345" s="386"/>
      <c r="N345" s="126"/>
      <c r="O345" s="127"/>
      <c r="P345" s="127"/>
      <c r="Q345" s="127">
        <f t="shared" si="356"/>
        <v>0</v>
      </c>
      <c r="R345" s="127"/>
      <c r="S345" s="128" t="str">
        <f t="shared" si="337"/>
        <v>libre</v>
      </c>
      <c r="T345" s="129">
        <f t="shared" si="334"/>
        <v>0</v>
      </c>
      <c r="U345" s="374" t="s">
        <v>398</v>
      </c>
      <c r="V345" s="375"/>
      <c r="W345" s="375"/>
      <c r="X345" s="376"/>
    </row>
    <row r="346" spans="1:24" ht="15.75" thickBot="1" x14ac:dyDescent="0.25">
      <c r="A346" s="383"/>
      <c r="B346" s="115">
        <v>45647</v>
      </c>
      <c r="C346" s="116"/>
      <c r="D346" s="117"/>
      <c r="E346" s="118"/>
      <c r="F346" s="118"/>
      <c r="G346" s="118"/>
      <c r="H346" s="117"/>
      <c r="I346" s="118"/>
      <c r="J346" s="363"/>
      <c r="K346" s="365"/>
      <c r="L346" s="368"/>
      <c r="M346" s="386"/>
      <c r="N346" s="126"/>
      <c r="O346" s="127"/>
      <c r="P346" s="127"/>
      <c r="Q346" s="127">
        <f t="shared" si="356"/>
        <v>0</v>
      </c>
      <c r="R346" s="127"/>
      <c r="S346" s="128" t="str">
        <f t="shared" si="337"/>
        <v>libre</v>
      </c>
      <c r="T346" s="129">
        <f t="shared" si="334"/>
        <v>0</v>
      </c>
      <c r="U346" s="377"/>
      <c r="V346" s="378"/>
      <c r="W346" s="378"/>
      <c r="X346" s="379"/>
    </row>
    <row r="347" spans="1:24" ht="15.75" thickBot="1" x14ac:dyDescent="0.25">
      <c r="A347" s="384"/>
      <c r="B347" s="137">
        <v>45648</v>
      </c>
      <c r="C347" s="116"/>
      <c r="D347" s="117"/>
      <c r="E347" s="118"/>
      <c r="F347" s="118"/>
      <c r="G347" s="118"/>
      <c r="H347" s="117"/>
      <c r="I347" s="118"/>
      <c r="J347" s="364"/>
      <c r="K347" s="366"/>
      <c r="L347" s="369"/>
      <c r="M347" s="386"/>
      <c r="N347" s="138"/>
      <c r="O347" s="139"/>
      <c r="P347" s="139"/>
      <c r="Q347" s="139">
        <f t="shared" si="356"/>
        <v>0</v>
      </c>
      <c r="R347" s="139"/>
      <c r="S347" s="140" t="str">
        <f t="shared" si="337"/>
        <v>libre</v>
      </c>
      <c r="T347" s="141">
        <f t="shared" si="334"/>
        <v>0</v>
      </c>
      <c r="U347" s="380"/>
      <c r="V347" s="381"/>
      <c r="W347" s="381"/>
      <c r="X347" s="382"/>
    </row>
    <row r="348" spans="1:24" ht="15.75" thickBot="1" x14ac:dyDescent="0.25">
      <c r="A348" s="388">
        <v>51</v>
      </c>
      <c r="B348" s="142">
        <v>45649</v>
      </c>
      <c r="C348" s="116"/>
      <c r="D348" s="117"/>
      <c r="E348" s="118"/>
      <c r="F348" s="118"/>
      <c r="G348" s="118"/>
      <c r="H348" s="117"/>
      <c r="I348" s="118"/>
      <c r="J348" s="362"/>
      <c r="K348" s="365" t="e">
        <f t="shared" ref="K348" si="382">AVERAGE(D348:D354)</f>
        <v>#DIV/0!</v>
      </c>
      <c r="L348" s="367">
        <f t="shared" ref="L348" si="383">MAX(D348:D354) - MIN(D348:D354)</f>
        <v>0</v>
      </c>
      <c r="M348" s="386"/>
      <c r="N348" s="119"/>
      <c r="O348" s="120"/>
      <c r="P348" s="120"/>
      <c r="Q348" s="120">
        <f t="shared" si="356"/>
        <v>0</v>
      </c>
      <c r="R348" s="120"/>
      <c r="S348" s="121" t="str">
        <f t="shared" si="337"/>
        <v>libre</v>
      </c>
      <c r="T348" s="122">
        <f t="shared" si="334"/>
        <v>0</v>
      </c>
      <c r="U348" s="123" t="e">
        <f t="shared" ref="U348" si="384">AVERAGE(IF(ISBLANK(E348),N348*0.5,E348), IF(ISBLANK(E349),N348*0.5,E349), IF(ISBLANK(E350),N348*0.5,E350), IF(ISBLANK(E351),N348*0.5,E351), IF(ISBLANK(E352),N348*0.5,E352), IF(ISBLANK(E353),N348*0.5,E353), IF(ISBLANK(E354),N348*0.5,E354))/N348</f>
        <v>#DIV/0!</v>
      </c>
      <c r="V348" s="124" t="e">
        <f t="shared" ref="V348:W348" si="385">AVERAGE(IF(ISBLANK(F348),O348*0.5,F348), IF(ISBLANK(F349),O349*0.5,F349), IF(ISBLANK(F350),O350*0.5,F350), IF(ISBLANK(F351),O351*0.5,F351), IF(ISBLANK(F352),O352*0.5,F352), IF(ISBLANK(F353),O353*0.5,F353), IF(ISBLANK(F354),O354*0.5,F354))/O348</f>
        <v>#DIV/0!</v>
      </c>
      <c r="W348" s="124" t="e">
        <f t="shared" si="385"/>
        <v>#DIV/0!</v>
      </c>
      <c r="X348" s="125" t="e">
        <f t="shared" ref="X348" si="386">AVERAGE(T348:T354)/(AVERAGE(Q348:Q354))</f>
        <v>#DIV/0!</v>
      </c>
    </row>
    <row r="349" spans="1:24" ht="15.75" thickBot="1" x14ac:dyDescent="0.25">
      <c r="A349" s="383"/>
      <c r="B349" s="115">
        <v>45650</v>
      </c>
      <c r="C349" s="116"/>
      <c r="D349" s="117"/>
      <c r="E349" s="118"/>
      <c r="F349" s="118"/>
      <c r="G349" s="118"/>
      <c r="H349" s="117"/>
      <c r="I349" s="118"/>
      <c r="J349" s="363"/>
      <c r="K349" s="365"/>
      <c r="L349" s="368"/>
      <c r="M349" s="386"/>
      <c r="N349" s="126"/>
      <c r="O349" s="127"/>
      <c r="P349" s="127"/>
      <c r="Q349" s="127">
        <f t="shared" si="356"/>
        <v>0</v>
      </c>
      <c r="R349" s="127"/>
      <c r="S349" s="128" t="str">
        <f t="shared" si="337"/>
        <v>libre</v>
      </c>
      <c r="T349" s="129">
        <f t="shared" si="334"/>
        <v>0</v>
      </c>
      <c r="U349" s="130">
        <f t="shared" ref="U349:W349" si="387">AVERAGE(IF(ISBLANK(E348),N348*0.5,E348), IF(ISBLANK(E349),N349*0.5,E349), IF(ISBLANK(E350),N350*0.5,E350), IF(ISBLANK(E351),N351*0.5,E351), IF(ISBLANK(E352),N352*0.5,E352), IF(ISBLANK(E353),N353*0.5,E353), IF(ISBLANK(E354),N354*0.5,E354))</f>
        <v>0</v>
      </c>
      <c r="V349" s="131">
        <f t="shared" si="387"/>
        <v>0</v>
      </c>
      <c r="W349" s="131">
        <f t="shared" si="387"/>
        <v>0</v>
      </c>
      <c r="X349" s="132">
        <f t="shared" ref="X349" si="388">AVERAGE(T348:T354)</f>
        <v>0</v>
      </c>
    </row>
    <row r="350" spans="1:24" ht="16.5" thickTop="1" thickBot="1" x14ac:dyDescent="0.25">
      <c r="A350" s="383"/>
      <c r="B350" s="115">
        <v>45651</v>
      </c>
      <c r="C350" s="116"/>
      <c r="D350" s="117"/>
      <c r="E350" s="118"/>
      <c r="F350" s="118"/>
      <c r="G350" s="118"/>
      <c r="H350" s="117"/>
      <c r="I350" s="118"/>
      <c r="J350" s="363"/>
      <c r="K350" s="365"/>
      <c r="L350" s="368"/>
      <c r="M350" s="386"/>
      <c r="N350" s="126"/>
      <c r="O350" s="127"/>
      <c r="P350" s="127"/>
      <c r="Q350" s="127">
        <f t="shared" si="356"/>
        <v>0</v>
      </c>
      <c r="R350" s="127"/>
      <c r="S350" s="128" t="str">
        <f t="shared" si="337"/>
        <v>libre</v>
      </c>
      <c r="T350" s="129">
        <f t="shared" si="334"/>
        <v>0</v>
      </c>
      <c r="U350" s="133" t="s">
        <v>395</v>
      </c>
      <c r="V350" s="134">
        <v>10006</v>
      </c>
      <c r="W350" s="370" t="s">
        <v>396</v>
      </c>
      <c r="X350" s="371"/>
    </row>
    <row r="351" spans="1:24" ht="15.75" thickBot="1" x14ac:dyDescent="0.25">
      <c r="A351" s="383"/>
      <c r="B351" s="115">
        <v>45652</v>
      </c>
      <c r="C351" s="116"/>
      <c r="D351" s="117"/>
      <c r="E351" s="118"/>
      <c r="F351" s="118"/>
      <c r="G351" s="118"/>
      <c r="H351" s="117"/>
      <c r="I351" s="118"/>
      <c r="J351" s="363"/>
      <c r="K351" s="365"/>
      <c r="L351" s="368"/>
      <c r="M351" s="386"/>
      <c r="N351" s="126"/>
      <c r="O351" s="127"/>
      <c r="P351" s="127"/>
      <c r="Q351" s="127">
        <f t="shared" si="356"/>
        <v>0</v>
      </c>
      <c r="R351" s="127"/>
      <c r="S351" s="128" t="str">
        <f t="shared" si="337"/>
        <v>libre</v>
      </c>
      <c r="T351" s="129">
        <f t="shared" si="334"/>
        <v>0</v>
      </c>
      <c r="U351" s="135" t="s">
        <v>397</v>
      </c>
      <c r="V351" s="136"/>
      <c r="W351" s="372">
        <f t="shared" ref="W351" si="389">(SUM(C348:C354)/7)/V350</f>
        <v>0</v>
      </c>
      <c r="X351" s="373"/>
    </row>
    <row r="352" spans="1:24" ht="15.75" thickBot="1" x14ac:dyDescent="0.25">
      <c r="A352" s="383"/>
      <c r="B352" s="115">
        <v>45653</v>
      </c>
      <c r="C352" s="116"/>
      <c r="D352" s="117"/>
      <c r="E352" s="118"/>
      <c r="F352" s="118"/>
      <c r="G352" s="118"/>
      <c r="H352" s="117"/>
      <c r="I352" s="118"/>
      <c r="J352" s="363"/>
      <c r="K352" s="365"/>
      <c r="L352" s="368"/>
      <c r="M352" s="386"/>
      <c r="N352" s="126"/>
      <c r="O352" s="127"/>
      <c r="P352" s="127"/>
      <c r="Q352" s="127">
        <f t="shared" si="356"/>
        <v>0</v>
      </c>
      <c r="R352" s="127"/>
      <c r="S352" s="128" t="str">
        <f t="shared" si="337"/>
        <v>libre</v>
      </c>
      <c r="T352" s="129">
        <f t="shared" si="334"/>
        <v>0</v>
      </c>
      <c r="U352" s="374" t="s">
        <v>398</v>
      </c>
      <c r="V352" s="375"/>
      <c r="W352" s="375"/>
      <c r="X352" s="376"/>
    </row>
    <row r="353" spans="1:24" ht="15.75" thickBot="1" x14ac:dyDescent="0.25">
      <c r="A353" s="383"/>
      <c r="B353" s="115">
        <v>45654</v>
      </c>
      <c r="C353" s="116"/>
      <c r="D353" s="117"/>
      <c r="E353" s="118"/>
      <c r="F353" s="118"/>
      <c r="G353" s="118"/>
      <c r="H353" s="117"/>
      <c r="I353" s="118"/>
      <c r="J353" s="363"/>
      <c r="K353" s="365"/>
      <c r="L353" s="368"/>
      <c r="M353" s="386"/>
      <c r="N353" s="126"/>
      <c r="O353" s="127"/>
      <c r="P353" s="127"/>
      <c r="Q353" s="127">
        <f t="shared" si="356"/>
        <v>0</v>
      </c>
      <c r="R353" s="127"/>
      <c r="S353" s="128" t="str">
        <f t="shared" si="337"/>
        <v>libre</v>
      </c>
      <c r="T353" s="129">
        <f t="shared" si="334"/>
        <v>0</v>
      </c>
      <c r="U353" s="377"/>
      <c r="V353" s="378"/>
      <c r="W353" s="378"/>
      <c r="X353" s="379"/>
    </row>
    <row r="354" spans="1:24" ht="15.75" thickBot="1" x14ac:dyDescent="0.25">
      <c r="A354" s="384"/>
      <c r="B354" s="137">
        <v>45655</v>
      </c>
      <c r="C354" s="116"/>
      <c r="D354" s="117"/>
      <c r="E354" s="118"/>
      <c r="F354" s="118"/>
      <c r="G354" s="118"/>
      <c r="H354" s="117"/>
      <c r="I354" s="118"/>
      <c r="J354" s="364"/>
      <c r="K354" s="366"/>
      <c r="L354" s="369"/>
      <c r="M354" s="386"/>
      <c r="N354" s="138"/>
      <c r="O354" s="139"/>
      <c r="P354" s="139"/>
      <c r="Q354" s="139">
        <f t="shared" si="356"/>
        <v>0</v>
      </c>
      <c r="R354" s="139"/>
      <c r="S354" s="140" t="str">
        <f t="shared" si="337"/>
        <v>libre</v>
      </c>
      <c r="T354" s="141">
        <f t="shared" si="334"/>
        <v>0</v>
      </c>
      <c r="U354" s="380"/>
      <c r="V354" s="381"/>
      <c r="W354" s="381"/>
      <c r="X354" s="382"/>
    </row>
    <row r="355" spans="1:24" ht="15.75" thickBot="1" x14ac:dyDescent="0.25">
      <c r="A355" s="388">
        <v>52</v>
      </c>
      <c r="B355" s="142">
        <v>45656</v>
      </c>
      <c r="C355" s="116"/>
      <c r="D355" s="117"/>
      <c r="E355" s="118"/>
      <c r="F355" s="118"/>
      <c r="G355" s="118"/>
      <c r="H355" s="117"/>
      <c r="I355" s="118"/>
      <c r="J355" s="362"/>
      <c r="K355" s="365" t="e">
        <f t="shared" ref="K355" si="390">AVERAGE(D355:D361)</f>
        <v>#DIV/0!</v>
      </c>
      <c r="L355" s="367">
        <f t="shared" ref="L355" si="391">MAX(D355:D361) - MIN(D355:D361)</f>
        <v>0</v>
      </c>
      <c r="M355" s="386"/>
      <c r="N355" s="119"/>
      <c r="O355" s="120"/>
      <c r="P355" s="120"/>
      <c r="Q355" s="120">
        <f t="shared" si="356"/>
        <v>0</v>
      </c>
      <c r="R355" s="120"/>
      <c r="S355" s="121" t="str">
        <f t="shared" si="337"/>
        <v>libre</v>
      </c>
      <c r="T355" s="122">
        <f t="shared" si="334"/>
        <v>0</v>
      </c>
      <c r="U355" s="123" t="e">
        <f t="shared" ref="U355" si="392">AVERAGE(IF(ISBLANK(E355),N355*0.5,E355), IF(ISBLANK(E356),N355*0.5,E356), IF(ISBLANK(E357),N355*0.5,E357), IF(ISBLANK(E358),N355*0.5,E358), IF(ISBLANK(E359),N355*0.5,E359), IF(ISBLANK(E360),N355*0.5,E360), IF(ISBLANK(E361),N355*0.5,E361))/N355</f>
        <v>#DIV/0!</v>
      </c>
      <c r="V355" s="124" t="e">
        <f t="shared" ref="V355:W355" si="393">AVERAGE(IF(ISBLANK(F355),O355*0.5,F355), IF(ISBLANK(F356),O356*0.5,F356), IF(ISBLANK(F357),O357*0.5,F357), IF(ISBLANK(F358),O358*0.5,F358), IF(ISBLANK(F359),O359*0.5,F359), IF(ISBLANK(F360),O360*0.5,F360), IF(ISBLANK(F361),O361*0.5,F361))/O355</f>
        <v>#DIV/0!</v>
      </c>
      <c r="W355" s="124" t="e">
        <f t="shared" si="393"/>
        <v>#DIV/0!</v>
      </c>
      <c r="X355" s="125" t="e">
        <f t="shared" ref="X355" si="394">AVERAGE(T355:T361)/(AVERAGE(Q355:Q361))</f>
        <v>#DIV/0!</v>
      </c>
    </row>
    <row r="356" spans="1:24" ht="15.75" thickBot="1" x14ac:dyDescent="0.25">
      <c r="A356" s="383"/>
      <c r="B356" s="115">
        <v>45657</v>
      </c>
      <c r="C356" s="116"/>
      <c r="D356" s="117"/>
      <c r="E356" s="118"/>
      <c r="F356" s="118"/>
      <c r="G356" s="118"/>
      <c r="H356" s="117"/>
      <c r="I356" s="118"/>
      <c r="J356" s="363"/>
      <c r="K356" s="365"/>
      <c r="L356" s="368"/>
      <c r="M356" s="386"/>
      <c r="N356" s="126"/>
      <c r="O356" s="127"/>
      <c r="P356" s="127"/>
      <c r="Q356" s="127">
        <f t="shared" si="356"/>
        <v>0</v>
      </c>
      <c r="R356" s="127"/>
      <c r="S356" s="128" t="str">
        <f t="shared" si="337"/>
        <v>libre</v>
      </c>
      <c r="T356" s="129">
        <f t="shared" si="334"/>
        <v>0</v>
      </c>
      <c r="U356" s="130">
        <f t="shared" ref="U356:W356" si="395">AVERAGE(IF(ISBLANK(E355),N355*0.5,E355), IF(ISBLANK(E356),N356*0.5,E356), IF(ISBLANK(E357),N357*0.5,E357), IF(ISBLANK(E358),N358*0.5,E358), IF(ISBLANK(E359),N359*0.5,E359), IF(ISBLANK(E360),N360*0.5,E360), IF(ISBLANK(E361),N361*0.5,E361))</f>
        <v>0</v>
      </c>
      <c r="V356" s="131">
        <f t="shared" si="395"/>
        <v>0</v>
      </c>
      <c r="W356" s="131">
        <f t="shared" si="395"/>
        <v>0</v>
      </c>
      <c r="X356" s="132">
        <f t="shared" ref="X356" si="396">AVERAGE(T355:T361)</f>
        <v>0</v>
      </c>
    </row>
    <row r="357" spans="1:24" ht="16.5" thickTop="1" thickBot="1" x14ac:dyDescent="0.25">
      <c r="A357" s="383"/>
      <c r="B357" s="115">
        <v>45658</v>
      </c>
      <c r="C357" s="116"/>
      <c r="D357" s="117"/>
      <c r="E357" s="118"/>
      <c r="F357" s="118"/>
      <c r="G357" s="118"/>
      <c r="H357" s="117"/>
      <c r="I357" s="118"/>
      <c r="J357" s="363"/>
      <c r="K357" s="365"/>
      <c r="L357" s="368"/>
      <c r="M357" s="386"/>
      <c r="N357" s="126"/>
      <c r="O357" s="127"/>
      <c r="P357" s="127"/>
      <c r="Q357" s="127">
        <f t="shared" si="356"/>
        <v>0</v>
      </c>
      <c r="R357" s="127"/>
      <c r="S357" s="128" t="str">
        <f t="shared" si="337"/>
        <v>libre</v>
      </c>
      <c r="T357" s="129">
        <f t="shared" si="334"/>
        <v>0</v>
      </c>
      <c r="U357" s="133" t="s">
        <v>395</v>
      </c>
      <c r="V357" s="134">
        <v>10006</v>
      </c>
      <c r="W357" s="370" t="s">
        <v>396</v>
      </c>
      <c r="X357" s="371"/>
    </row>
    <row r="358" spans="1:24" ht="15.75" thickBot="1" x14ac:dyDescent="0.25">
      <c r="A358" s="383"/>
      <c r="B358" s="115">
        <v>45659</v>
      </c>
      <c r="C358" s="116"/>
      <c r="D358" s="117"/>
      <c r="E358" s="118"/>
      <c r="F358" s="118"/>
      <c r="G358" s="118"/>
      <c r="H358" s="117"/>
      <c r="I358" s="118"/>
      <c r="J358" s="363"/>
      <c r="K358" s="365"/>
      <c r="L358" s="368"/>
      <c r="M358" s="386"/>
      <c r="N358" s="126"/>
      <c r="O358" s="127"/>
      <c r="P358" s="127"/>
      <c r="Q358" s="127">
        <f t="shared" si="356"/>
        <v>0</v>
      </c>
      <c r="R358" s="127"/>
      <c r="S358" s="128" t="str">
        <f t="shared" si="337"/>
        <v>libre</v>
      </c>
      <c r="T358" s="129">
        <f t="shared" si="334"/>
        <v>0</v>
      </c>
      <c r="U358" s="135" t="s">
        <v>397</v>
      </c>
      <c r="V358" s="136"/>
      <c r="W358" s="372">
        <f t="shared" ref="W358" si="397">(SUM(C355:C361)/7)/V357</f>
        <v>0</v>
      </c>
      <c r="X358" s="373"/>
    </row>
    <row r="359" spans="1:24" ht="15.75" thickBot="1" x14ac:dyDescent="0.25">
      <c r="A359" s="383"/>
      <c r="B359" s="115">
        <v>45660</v>
      </c>
      <c r="C359" s="116"/>
      <c r="D359" s="117"/>
      <c r="E359" s="118"/>
      <c r="F359" s="118"/>
      <c r="G359" s="118"/>
      <c r="H359" s="117"/>
      <c r="I359" s="118"/>
      <c r="J359" s="363"/>
      <c r="K359" s="365"/>
      <c r="L359" s="368"/>
      <c r="M359" s="386"/>
      <c r="N359" s="126"/>
      <c r="O359" s="127"/>
      <c r="P359" s="127"/>
      <c r="Q359" s="127">
        <f t="shared" si="356"/>
        <v>0</v>
      </c>
      <c r="R359" s="127"/>
      <c r="S359" s="128" t="str">
        <f t="shared" si="337"/>
        <v>libre</v>
      </c>
      <c r="T359" s="129">
        <f t="shared" si="334"/>
        <v>0</v>
      </c>
      <c r="U359" s="374" t="s">
        <v>398</v>
      </c>
      <c r="V359" s="375"/>
      <c r="W359" s="375"/>
      <c r="X359" s="376"/>
    </row>
    <row r="360" spans="1:24" ht="15.75" thickBot="1" x14ac:dyDescent="0.25">
      <c r="A360" s="383"/>
      <c r="B360" s="115">
        <v>45661</v>
      </c>
      <c r="C360" s="116"/>
      <c r="D360" s="117"/>
      <c r="E360" s="118"/>
      <c r="F360" s="118"/>
      <c r="G360" s="118"/>
      <c r="H360" s="117"/>
      <c r="I360" s="118"/>
      <c r="J360" s="363"/>
      <c r="K360" s="365"/>
      <c r="L360" s="368"/>
      <c r="M360" s="386"/>
      <c r="N360" s="126"/>
      <c r="O360" s="127"/>
      <c r="P360" s="127"/>
      <c r="Q360" s="127">
        <f t="shared" si="356"/>
        <v>0</v>
      </c>
      <c r="R360" s="127"/>
      <c r="S360" s="128" t="str">
        <f t="shared" si="337"/>
        <v>libre</v>
      </c>
      <c r="T360" s="129">
        <f t="shared" si="334"/>
        <v>0</v>
      </c>
      <c r="U360" s="377"/>
      <c r="V360" s="378"/>
      <c r="W360" s="378"/>
      <c r="X360" s="379"/>
    </row>
    <row r="361" spans="1:24" ht="15.75" thickBot="1" x14ac:dyDescent="0.25">
      <c r="A361" s="384"/>
      <c r="B361" s="137">
        <v>45662</v>
      </c>
      <c r="C361" s="116"/>
      <c r="D361" s="117"/>
      <c r="E361" s="118"/>
      <c r="F361" s="118"/>
      <c r="G361" s="118"/>
      <c r="H361" s="117"/>
      <c r="I361" s="118"/>
      <c r="J361" s="364"/>
      <c r="K361" s="366"/>
      <c r="L361" s="369"/>
      <c r="M361" s="386"/>
      <c r="N361" s="138"/>
      <c r="O361" s="139"/>
      <c r="P361" s="139"/>
      <c r="Q361" s="139">
        <f t="shared" si="356"/>
        <v>0</v>
      </c>
      <c r="R361" s="139"/>
      <c r="S361" s="140" t="str">
        <f t="shared" si="337"/>
        <v>libre</v>
      </c>
      <c r="T361" s="141">
        <f t="shared" si="334"/>
        <v>0</v>
      </c>
      <c r="U361" s="380"/>
      <c r="V361" s="381"/>
      <c r="W361" s="381"/>
      <c r="X361" s="382"/>
    </row>
    <row r="362" spans="1:24" ht="15.75" thickBot="1" x14ac:dyDescent="0.25">
      <c r="A362" s="388">
        <v>1</v>
      </c>
      <c r="B362" s="142">
        <v>45663</v>
      </c>
      <c r="C362" s="116"/>
      <c r="D362" s="117"/>
      <c r="E362" s="118"/>
      <c r="F362" s="118"/>
      <c r="G362" s="118"/>
      <c r="H362" s="117"/>
      <c r="I362" s="118"/>
      <c r="J362" s="362"/>
      <c r="K362" s="365" t="e">
        <f t="shared" ref="K362" si="398">AVERAGE(D362:D368)</f>
        <v>#DIV/0!</v>
      </c>
      <c r="L362" s="367">
        <f t="shared" ref="L362" si="399">MAX(D362:D368) - MIN(D362:D368)</f>
        <v>0</v>
      </c>
      <c r="M362" s="386"/>
      <c r="N362" s="119"/>
      <c r="O362" s="120"/>
      <c r="P362" s="120"/>
      <c r="Q362" s="120">
        <f t="shared" si="356"/>
        <v>0</v>
      </c>
      <c r="R362" s="120"/>
      <c r="S362" s="121" t="str">
        <f t="shared" si="337"/>
        <v>libre</v>
      </c>
      <c r="T362" s="122">
        <f t="shared" si="334"/>
        <v>0</v>
      </c>
      <c r="U362" s="123" t="e">
        <f t="shared" ref="U362" si="400">AVERAGE(IF(ISBLANK(E362),N362*0.5,E362), IF(ISBLANK(E363),N362*0.5,E363), IF(ISBLANK(E364),N362*0.5,E364), IF(ISBLANK(E365),N362*0.5,E365), IF(ISBLANK(E366),N362*0.5,E366), IF(ISBLANK(E367),N362*0.5,E367), IF(ISBLANK(E368),N362*0.5,E368))/N362</f>
        <v>#DIV/0!</v>
      </c>
      <c r="V362" s="124" t="e">
        <f t="shared" ref="V362:W362" si="401">AVERAGE(IF(ISBLANK(F362),O362*0.5,F362), IF(ISBLANK(F363),O363*0.5,F363), IF(ISBLANK(F364),O364*0.5,F364), IF(ISBLANK(F365),O365*0.5,F365), IF(ISBLANK(F366),O366*0.5,F366), IF(ISBLANK(F367),O367*0.5,F367), IF(ISBLANK(F368),O368*0.5,F368))/O362</f>
        <v>#DIV/0!</v>
      </c>
      <c r="W362" s="124" t="e">
        <f t="shared" si="401"/>
        <v>#DIV/0!</v>
      </c>
      <c r="X362" s="125" t="e">
        <f t="shared" ref="X362" si="402">AVERAGE(T362:T368)/(AVERAGE(Q362:Q368))</f>
        <v>#DIV/0!</v>
      </c>
    </row>
    <row r="363" spans="1:24" ht="15.75" thickBot="1" x14ac:dyDescent="0.25">
      <c r="A363" s="383"/>
      <c r="B363" s="115">
        <v>45664</v>
      </c>
      <c r="C363" s="116"/>
      <c r="D363" s="117"/>
      <c r="E363" s="118"/>
      <c r="F363" s="118"/>
      <c r="G363" s="118"/>
      <c r="H363" s="117"/>
      <c r="I363" s="118"/>
      <c r="J363" s="363"/>
      <c r="K363" s="365"/>
      <c r="L363" s="368"/>
      <c r="M363" s="386"/>
      <c r="N363" s="126"/>
      <c r="O363" s="127"/>
      <c r="P363" s="127"/>
      <c r="Q363" s="127">
        <f t="shared" si="356"/>
        <v>0</v>
      </c>
      <c r="R363" s="127"/>
      <c r="S363" s="128" t="str">
        <f t="shared" si="337"/>
        <v>libre</v>
      </c>
      <c r="T363" s="129">
        <f t="shared" si="334"/>
        <v>0</v>
      </c>
      <c r="U363" s="130">
        <f t="shared" ref="U363:W363" si="403">AVERAGE(IF(ISBLANK(E362),N362*0.5,E362), IF(ISBLANK(E363),N363*0.5,E363), IF(ISBLANK(E364),N364*0.5,E364), IF(ISBLANK(E365),N365*0.5,E365), IF(ISBLANK(E366),N366*0.5,E366), IF(ISBLANK(E367),N367*0.5,E367), IF(ISBLANK(E368),N368*0.5,E368))</f>
        <v>0</v>
      </c>
      <c r="V363" s="131">
        <f t="shared" si="403"/>
        <v>0</v>
      </c>
      <c r="W363" s="131">
        <f t="shared" si="403"/>
        <v>0</v>
      </c>
      <c r="X363" s="132">
        <f t="shared" ref="X363" si="404">AVERAGE(T362:T368)</f>
        <v>0</v>
      </c>
    </row>
    <row r="364" spans="1:24" ht="16.5" thickTop="1" thickBot="1" x14ac:dyDescent="0.25">
      <c r="A364" s="383"/>
      <c r="B364" s="115">
        <v>45665</v>
      </c>
      <c r="C364" s="116"/>
      <c r="D364" s="117"/>
      <c r="E364" s="118"/>
      <c r="F364" s="118"/>
      <c r="G364" s="118"/>
      <c r="H364" s="117"/>
      <c r="I364" s="118"/>
      <c r="J364" s="363"/>
      <c r="K364" s="365"/>
      <c r="L364" s="368"/>
      <c r="M364" s="386"/>
      <c r="N364" s="126"/>
      <c r="O364" s="127"/>
      <c r="P364" s="127"/>
      <c r="Q364" s="127">
        <f t="shared" si="356"/>
        <v>0</v>
      </c>
      <c r="R364" s="127"/>
      <c r="S364" s="128" t="str">
        <f t="shared" si="337"/>
        <v>libre</v>
      </c>
      <c r="T364" s="129">
        <f t="shared" si="334"/>
        <v>0</v>
      </c>
      <c r="U364" s="133" t="s">
        <v>395</v>
      </c>
      <c r="V364" s="134">
        <v>10007</v>
      </c>
      <c r="W364" s="370" t="s">
        <v>396</v>
      </c>
      <c r="X364" s="371"/>
    </row>
    <row r="365" spans="1:24" ht="15.75" thickBot="1" x14ac:dyDescent="0.25">
      <c r="A365" s="383"/>
      <c r="B365" s="115">
        <v>45666</v>
      </c>
      <c r="C365" s="116"/>
      <c r="D365" s="117"/>
      <c r="E365" s="118"/>
      <c r="F365" s="118"/>
      <c r="G365" s="118"/>
      <c r="H365" s="117"/>
      <c r="I365" s="118"/>
      <c r="J365" s="363"/>
      <c r="K365" s="365"/>
      <c r="L365" s="368"/>
      <c r="M365" s="386"/>
      <c r="N365" s="126"/>
      <c r="O365" s="127"/>
      <c r="P365" s="127"/>
      <c r="Q365" s="127">
        <f t="shared" si="356"/>
        <v>0</v>
      </c>
      <c r="R365" s="127"/>
      <c r="S365" s="128" t="str">
        <f t="shared" si="337"/>
        <v>libre</v>
      </c>
      <c r="T365" s="129">
        <f t="shared" si="334"/>
        <v>0</v>
      </c>
      <c r="U365" s="135" t="s">
        <v>397</v>
      </c>
      <c r="V365" s="136"/>
      <c r="W365" s="372">
        <f t="shared" ref="W365" si="405">(SUM(C362:C368)/7)/V364</f>
        <v>0</v>
      </c>
      <c r="X365" s="373"/>
    </row>
    <row r="366" spans="1:24" ht="15.75" thickBot="1" x14ac:dyDescent="0.25">
      <c r="A366" s="383"/>
      <c r="B366" s="115">
        <v>45667</v>
      </c>
      <c r="C366" s="116"/>
      <c r="D366" s="117"/>
      <c r="E366" s="118"/>
      <c r="F366" s="118"/>
      <c r="G366" s="118"/>
      <c r="H366" s="117"/>
      <c r="I366" s="118"/>
      <c r="J366" s="363"/>
      <c r="K366" s="365"/>
      <c r="L366" s="368"/>
      <c r="M366" s="386"/>
      <c r="N366" s="126"/>
      <c r="O366" s="127"/>
      <c r="P366" s="127"/>
      <c r="Q366" s="127">
        <f t="shared" si="356"/>
        <v>0</v>
      </c>
      <c r="R366" s="127"/>
      <c r="S366" s="128" t="str">
        <f t="shared" si="337"/>
        <v>libre</v>
      </c>
      <c r="T366" s="129">
        <f t="shared" si="334"/>
        <v>0</v>
      </c>
      <c r="U366" s="374" t="s">
        <v>398</v>
      </c>
      <c r="V366" s="375"/>
      <c r="W366" s="375"/>
      <c r="X366" s="376"/>
    </row>
    <row r="367" spans="1:24" ht="15.75" thickBot="1" x14ac:dyDescent="0.25">
      <c r="A367" s="383"/>
      <c r="B367" s="115">
        <v>45668</v>
      </c>
      <c r="C367" s="116"/>
      <c r="D367" s="117"/>
      <c r="E367" s="118"/>
      <c r="F367" s="118"/>
      <c r="G367" s="118"/>
      <c r="H367" s="117"/>
      <c r="I367" s="118"/>
      <c r="J367" s="363"/>
      <c r="K367" s="365"/>
      <c r="L367" s="368"/>
      <c r="M367" s="386"/>
      <c r="N367" s="126"/>
      <c r="O367" s="127"/>
      <c r="P367" s="127"/>
      <c r="Q367" s="127">
        <f t="shared" si="356"/>
        <v>0</v>
      </c>
      <c r="R367" s="127"/>
      <c r="S367" s="128" t="str">
        <f t="shared" si="337"/>
        <v>libre</v>
      </c>
      <c r="T367" s="129">
        <f t="shared" si="334"/>
        <v>0</v>
      </c>
      <c r="U367" s="377"/>
      <c r="V367" s="378"/>
      <c r="W367" s="378"/>
      <c r="X367" s="379"/>
    </row>
    <row r="368" spans="1:24" ht="15.75" thickBot="1" x14ac:dyDescent="0.25">
      <c r="A368" s="384"/>
      <c r="B368" s="137">
        <v>45669</v>
      </c>
      <c r="C368" s="116"/>
      <c r="D368" s="117"/>
      <c r="E368" s="118"/>
      <c r="F368" s="118"/>
      <c r="G368" s="118"/>
      <c r="H368" s="117"/>
      <c r="I368" s="118"/>
      <c r="J368" s="364"/>
      <c r="K368" s="366"/>
      <c r="L368" s="369"/>
      <c r="M368" s="387"/>
      <c r="N368" s="138"/>
      <c r="O368" s="139"/>
      <c r="P368" s="139"/>
      <c r="Q368" s="139">
        <f t="shared" si="356"/>
        <v>0</v>
      </c>
      <c r="R368" s="139"/>
      <c r="S368" s="140" t="str">
        <f t="shared" si="337"/>
        <v>libre</v>
      </c>
      <c r="T368" s="141">
        <f t="shared" si="334"/>
        <v>0</v>
      </c>
      <c r="U368" s="380"/>
      <c r="V368" s="381"/>
      <c r="W368" s="381"/>
      <c r="X368" s="382"/>
    </row>
    <row r="369" spans="1:24" ht="16.5" thickTop="1" thickBot="1" x14ac:dyDescent="0.25">
      <c r="A369" s="383">
        <v>2</v>
      </c>
      <c r="B369" s="115">
        <v>45670</v>
      </c>
      <c r="C369" s="116"/>
      <c r="D369" s="117"/>
      <c r="E369" s="118"/>
      <c r="F369" s="118"/>
      <c r="G369" s="118"/>
      <c r="H369" s="117"/>
      <c r="I369" s="118"/>
      <c r="J369" s="362"/>
      <c r="K369" s="365" t="e">
        <f t="shared" ref="K369" si="406">AVERAGE(D369:D375)</f>
        <v>#DIV/0!</v>
      </c>
      <c r="L369" s="367">
        <f t="shared" ref="L369" si="407">MAX(D369:D375) - MIN(D369:D375)</f>
        <v>0</v>
      </c>
      <c r="M369" s="385">
        <f t="shared" ref="M369" si="408">MAX(D369:D396) - MIN(D369:D396)</f>
        <v>0</v>
      </c>
      <c r="N369" s="119"/>
      <c r="O369" s="120"/>
      <c r="P369" s="120"/>
      <c r="Q369" s="120">
        <f t="shared" si="356"/>
        <v>0</v>
      </c>
      <c r="R369" s="120"/>
      <c r="S369" s="121" t="str">
        <f t="shared" si="337"/>
        <v>libre</v>
      </c>
      <c r="T369" s="122">
        <f t="shared" si="334"/>
        <v>0</v>
      </c>
      <c r="U369" s="123" t="e">
        <f t="shared" ref="U369" si="409">AVERAGE(IF(ISBLANK(E369),N369*0.5,E369), IF(ISBLANK(E370),N369*0.5,E370), IF(ISBLANK(E371),N369*0.5,E371), IF(ISBLANK(E372),N369*0.5,E372), IF(ISBLANK(E373),N369*0.5,E373), IF(ISBLANK(E374),N369*0.5,E374), IF(ISBLANK(E375),N369*0.5,E375))/N369</f>
        <v>#DIV/0!</v>
      </c>
      <c r="V369" s="124" t="e">
        <f t="shared" ref="V369:W369" si="410">AVERAGE(IF(ISBLANK(F369),O369*0.5,F369), IF(ISBLANK(F370),O370*0.5,F370), IF(ISBLANK(F371),O371*0.5,F371), IF(ISBLANK(F372),O372*0.5,F372), IF(ISBLANK(F373),O373*0.5,F373), IF(ISBLANK(F374),O374*0.5,F374), IF(ISBLANK(F375),O375*0.5,F375))/O369</f>
        <v>#DIV/0!</v>
      </c>
      <c r="W369" s="124" t="e">
        <f t="shared" si="410"/>
        <v>#DIV/0!</v>
      </c>
      <c r="X369" s="125" t="e">
        <f t="shared" ref="X369" si="411">AVERAGE(T369:T375)/(AVERAGE(Q369:Q375))</f>
        <v>#DIV/0!</v>
      </c>
    </row>
    <row r="370" spans="1:24" ht="15.75" thickBot="1" x14ac:dyDescent="0.25">
      <c r="A370" s="383"/>
      <c r="B370" s="115">
        <v>45671</v>
      </c>
      <c r="C370" s="116"/>
      <c r="D370" s="117"/>
      <c r="E370" s="118"/>
      <c r="F370" s="118"/>
      <c r="G370" s="118"/>
      <c r="H370" s="117"/>
      <c r="I370" s="118"/>
      <c r="J370" s="363"/>
      <c r="K370" s="365"/>
      <c r="L370" s="368"/>
      <c r="M370" s="386"/>
      <c r="N370" s="126"/>
      <c r="O370" s="127"/>
      <c r="P370" s="127"/>
      <c r="Q370" s="127">
        <f t="shared" si="356"/>
        <v>0</v>
      </c>
      <c r="R370" s="127"/>
      <c r="S370" s="128" t="str">
        <f t="shared" si="337"/>
        <v>libre</v>
      </c>
      <c r="T370" s="129">
        <f t="shared" si="334"/>
        <v>0</v>
      </c>
      <c r="U370" s="130">
        <f t="shared" ref="U370:W370" si="412">AVERAGE(IF(ISBLANK(E369),N369*0.5,E369), IF(ISBLANK(E370),N370*0.5,E370), IF(ISBLANK(E371),N371*0.5,E371), IF(ISBLANK(E372),N372*0.5,E372), IF(ISBLANK(E373),N373*0.5,E373), IF(ISBLANK(E374),N374*0.5,E374), IF(ISBLANK(E375),N375*0.5,E375))</f>
        <v>0</v>
      </c>
      <c r="V370" s="131">
        <f t="shared" si="412"/>
        <v>0</v>
      </c>
      <c r="W370" s="131">
        <f t="shared" si="412"/>
        <v>0</v>
      </c>
      <c r="X370" s="132">
        <f t="shared" ref="X370" si="413">AVERAGE(T369:T375)</f>
        <v>0</v>
      </c>
    </row>
    <row r="371" spans="1:24" ht="16.5" thickTop="1" thickBot="1" x14ac:dyDescent="0.25">
      <c r="A371" s="383"/>
      <c r="B371" s="115">
        <v>45672</v>
      </c>
      <c r="C371" s="116"/>
      <c r="D371" s="117"/>
      <c r="E371" s="118"/>
      <c r="F371" s="118"/>
      <c r="G371" s="118"/>
      <c r="H371" s="117"/>
      <c r="I371" s="118"/>
      <c r="J371" s="363"/>
      <c r="K371" s="365"/>
      <c r="L371" s="368"/>
      <c r="M371" s="386"/>
      <c r="N371" s="126"/>
      <c r="O371" s="127"/>
      <c r="P371" s="127"/>
      <c r="Q371" s="127">
        <f t="shared" si="356"/>
        <v>0</v>
      </c>
      <c r="R371" s="127"/>
      <c r="S371" s="128" t="str">
        <f t="shared" si="337"/>
        <v>libre</v>
      </c>
      <c r="T371" s="129">
        <f t="shared" ref="T371:T424" si="414">( IF(ISBLANK(E371),N371*0.5,E371)*4)+( IF(ISBLANK(F371),O371*1.25,F371)*4)+( IF(ISBLANK(G371),P371*1.33,G371)*9)</f>
        <v>0</v>
      </c>
      <c r="U371" s="133" t="s">
        <v>395</v>
      </c>
      <c r="V371" s="134">
        <v>10007</v>
      </c>
      <c r="W371" s="370" t="s">
        <v>396</v>
      </c>
      <c r="X371" s="371"/>
    </row>
    <row r="372" spans="1:24" ht="15.75" thickBot="1" x14ac:dyDescent="0.25">
      <c r="A372" s="383"/>
      <c r="B372" s="115">
        <v>45673</v>
      </c>
      <c r="C372" s="116"/>
      <c r="D372" s="117"/>
      <c r="E372" s="118"/>
      <c r="F372" s="118"/>
      <c r="G372" s="118"/>
      <c r="H372" s="117"/>
      <c r="I372" s="118"/>
      <c r="J372" s="363"/>
      <c r="K372" s="365"/>
      <c r="L372" s="368"/>
      <c r="M372" s="386"/>
      <c r="N372" s="126"/>
      <c r="O372" s="127"/>
      <c r="P372" s="127"/>
      <c r="Q372" s="127">
        <f t="shared" si="356"/>
        <v>0</v>
      </c>
      <c r="R372" s="127"/>
      <c r="S372" s="128" t="str">
        <f t="shared" ref="S372:S424" si="415">IF(OR(ISBLANK(E372), ISBLANK(F372), ISBLANK(G372)), "libre", "")</f>
        <v>libre</v>
      </c>
      <c r="T372" s="129">
        <f t="shared" si="414"/>
        <v>0</v>
      </c>
      <c r="U372" s="135" t="s">
        <v>397</v>
      </c>
      <c r="V372" s="136"/>
      <c r="W372" s="372">
        <f t="shared" ref="W372" si="416">(SUM(C369:C375)/7)/V371</f>
        <v>0</v>
      </c>
      <c r="X372" s="373"/>
    </row>
    <row r="373" spans="1:24" ht="15.75" thickBot="1" x14ac:dyDescent="0.25">
      <c r="A373" s="383"/>
      <c r="B373" s="115">
        <v>45674</v>
      </c>
      <c r="C373" s="116"/>
      <c r="D373" s="117"/>
      <c r="E373" s="118"/>
      <c r="F373" s="118"/>
      <c r="G373" s="118"/>
      <c r="H373" s="117"/>
      <c r="I373" s="118"/>
      <c r="J373" s="363"/>
      <c r="K373" s="365"/>
      <c r="L373" s="368"/>
      <c r="M373" s="386"/>
      <c r="N373" s="126"/>
      <c r="O373" s="127"/>
      <c r="P373" s="127"/>
      <c r="Q373" s="127">
        <f t="shared" si="356"/>
        <v>0</v>
      </c>
      <c r="R373" s="127"/>
      <c r="S373" s="128" t="str">
        <f t="shared" si="415"/>
        <v>libre</v>
      </c>
      <c r="T373" s="129">
        <f t="shared" si="414"/>
        <v>0</v>
      </c>
      <c r="U373" s="374" t="s">
        <v>398</v>
      </c>
      <c r="V373" s="375"/>
      <c r="W373" s="375"/>
      <c r="X373" s="376"/>
    </row>
    <row r="374" spans="1:24" ht="15.75" thickBot="1" x14ac:dyDescent="0.25">
      <c r="A374" s="383"/>
      <c r="B374" s="115">
        <v>45675</v>
      </c>
      <c r="C374" s="116"/>
      <c r="D374" s="117"/>
      <c r="E374" s="118"/>
      <c r="F374" s="118"/>
      <c r="G374" s="118"/>
      <c r="H374" s="117"/>
      <c r="I374" s="118"/>
      <c r="J374" s="363"/>
      <c r="K374" s="365"/>
      <c r="L374" s="368"/>
      <c r="M374" s="386"/>
      <c r="N374" s="126"/>
      <c r="O374" s="127"/>
      <c r="P374" s="127"/>
      <c r="Q374" s="127">
        <f t="shared" si="356"/>
        <v>0</v>
      </c>
      <c r="R374" s="127"/>
      <c r="S374" s="128" t="str">
        <f t="shared" si="415"/>
        <v>libre</v>
      </c>
      <c r="T374" s="129">
        <f t="shared" si="414"/>
        <v>0</v>
      </c>
      <c r="U374" s="377"/>
      <c r="V374" s="378"/>
      <c r="W374" s="378"/>
      <c r="X374" s="379"/>
    </row>
    <row r="375" spans="1:24" ht="15.75" thickBot="1" x14ac:dyDescent="0.25">
      <c r="A375" s="384"/>
      <c r="B375" s="137">
        <v>45676</v>
      </c>
      <c r="C375" s="116"/>
      <c r="D375" s="117"/>
      <c r="E375" s="118"/>
      <c r="F375" s="118"/>
      <c r="G375" s="118"/>
      <c r="H375" s="117"/>
      <c r="I375" s="118"/>
      <c r="J375" s="364"/>
      <c r="K375" s="366"/>
      <c r="L375" s="369"/>
      <c r="M375" s="386"/>
      <c r="N375" s="138"/>
      <c r="O375" s="139"/>
      <c r="P375" s="139"/>
      <c r="Q375" s="139">
        <f t="shared" si="356"/>
        <v>0</v>
      </c>
      <c r="R375" s="139"/>
      <c r="S375" s="140" t="str">
        <f t="shared" si="415"/>
        <v>libre</v>
      </c>
      <c r="T375" s="141">
        <f t="shared" si="414"/>
        <v>0</v>
      </c>
      <c r="U375" s="380"/>
      <c r="V375" s="381"/>
      <c r="W375" s="381"/>
      <c r="X375" s="382"/>
    </row>
    <row r="376" spans="1:24" ht="15.75" thickBot="1" x14ac:dyDescent="0.25">
      <c r="A376" s="388">
        <v>3</v>
      </c>
      <c r="B376" s="142">
        <v>45677</v>
      </c>
      <c r="C376" s="116"/>
      <c r="D376" s="117"/>
      <c r="E376" s="118"/>
      <c r="F376" s="118"/>
      <c r="G376" s="118"/>
      <c r="H376" s="117"/>
      <c r="I376" s="118"/>
      <c r="J376" s="362"/>
      <c r="K376" s="365" t="e">
        <f t="shared" ref="K376" si="417">AVERAGE(D376:D382)</f>
        <v>#DIV/0!</v>
      </c>
      <c r="L376" s="367">
        <f t="shared" ref="L376" si="418">MAX(D376:D382) - MIN(D376:D382)</f>
        <v>0</v>
      </c>
      <c r="M376" s="386"/>
      <c r="N376" s="119"/>
      <c r="O376" s="120"/>
      <c r="P376" s="120"/>
      <c r="Q376" s="120">
        <f t="shared" si="356"/>
        <v>0</v>
      </c>
      <c r="R376" s="120"/>
      <c r="S376" s="121" t="str">
        <f t="shared" si="415"/>
        <v>libre</v>
      </c>
      <c r="T376" s="122">
        <f t="shared" si="414"/>
        <v>0</v>
      </c>
      <c r="U376" s="123" t="e">
        <f t="shared" ref="U376" si="419">AVERAGE(IF(ISBLANK(E376),N376*0.5,E376), IF(ISBLANK(E377),N376*0.5,E377), IF(ISBLANK(E378),N376*0.5,E378), IF(ISBLANK(E379),N376*0.5,E379), IF(ISBLANK(E380),N376*0.5,E380), IF(ISBLANK(E381),N376*0.5,E381), IF(ISBLANK(E382),N376*0.5,E382))/N376</f>
        <v>#DIV/0!</v>
      </c>
      <c r="V376" s="124" t="e">
        <f t="shared" ref="V376:W376" si="420">AVERAGE(IF(ISBLANK(F376),O376*0.5,F376), IF(ISBLANK(F377),O377*0.5,F377), IF(ISBLANK(F378),O378*0.5,F378), IF(ISBLANK(F379),O379*0.5,F379), IF(ISBLANK(F380),O380*0.5,F380), IF(ISBLANK(F381),O381*0.5,F381), IF(ISBLANK(F382),O382*0.5,F382))/O376</f>
        <v>#DIV/0!</v>
      </c>
      <c r="W376" s="124" t="e">
        <f t="shared" si="420"/>
        <v>#DIV/0!</v>
      </c>
      <c r="X376" s="125" t="e">
        <f t="shared" ref="X376" si="421">AVERAGE(T376:T382)/(AVERAGE(Q376:Q382))</f>
        <v>#DIV/0!</v>
      </c>
    </row>
    <row r="377" spans="1:24" ht="15.75" thickBot="1" x14ac:dyDescent="0.25">
      <c r="A377" s="383"/>
      <c r="B377" s="115">
        <v>45678</v>
      </c>
      <c r="C377" s="116"/>
      <c r="D377" s="117"/>
      <c r="E377" s="118"/>
      <c r="F377" s="118"/>
      <c r="G377" s="118"/>
      <c r="H377" s="117"/>
      <c r="I377" s="118"/>
      <c r="J377" s="363"/>
      <c r="K377" s="365"/>
      <c r="L377" s="368"/>
      <c r="M377" s="386"/>
      <c r="N377" s="126"/>
      <c r="O377" s="127"/>
      <c r="P377" s="127"/>
      <c r="Q377" s="127">
        <f t="shared" si="356"/>
        <v>0</v>
      </c>
      <c r="R377" s="127"/>
      <c r="S377" s="128" t="str">
        <f t="shared" si="415"/>
        <v>libre</v>
      </c>
      <c r="T377" s="129">
        <f t="shared" si="414"/>
        <v>0</v>
      </c>
      <c r="U377" s="130">
        <f t="shared" ref="U377:W377" si="422">AVERAGE(IF(ISBLANK(E376),N376*0.5,E376), IF(ISBLANK(E377),N377*0.5,E377), IF(ISBLANK(E378),N378*0.5,E378), IF(ISBLANK(E379),N379*0.5,E379), IF(ISBLANK(E380),N380*0.5,E380), IF(ISBLANK(E381),N381*0.5,E381), IF(ISBLANK(E382),N382*0.5,E382))</f>
        <v>0</v>
      </c>
      <c r="V377" s="131">
        <f t="shared" si="422"/>
        <v>0</v>
      </c>
      <c r="W377" s="131">
        <f t="shared" si="422"/>
        <v>0</v>
      </c>
      <c r="X377" s="132">
        <f t="shared" ref="X377" si="423">AVERAGE(T376:T382)</f>
        <v>0</v>
      </c>
    </row>
    <row r="378" spans="1:24" ht="16.5" thickTop="1" thickBot="1" x14ac:dyDescent="0.25">
      <c r="A378" s="383"/>
      <c r="B378" s="115">
        <v>45679</v>
      </c>
      <c r="C378" s="116"/>
      <c r="D378" s="117"/>
      <c r="E378" s="118"/>
      <c r="F378" s="118"/>
      <c r="G378" s="118"/>
      <c r="H378" s="117"/>
      <c r="I378" s="118"/>
      <c r="J378" s="363"/>
      <c r="K378" s="365"/>
      <c r="L378" s="368"/>
      <c r="M378" s="386"/>
      <c r="N378" s="126"/>
      <c r="O378" s="127"/>
      <c r="P378" s="127"/>
      <c r="Q378" s="127">
        <f t="shared" si="356"/>
        <v>0</v>
      </c>
      <c r="R378" s="127"/>
      <c r="S378" s="128" t="str">
        <f t="shared" si="415"/>
        <v>libre</v>
      </c>
      <c r="T378" s="129">
        <f t="shared" si="414"/>
        <v>0</v>
      </c>
      <c r="U378" s="133" t="s">
        <v>395</v>
      </c>
      <c r="V378" s="134">
        <v>10008</v>
      </c>
      <c r="W378" s="370" t="s">
        <v>396</v>
      </c>
      <c r="X378" s="371"/>
    </row>
    <row r="379" spans="1:24" ht="15.75" thickBot="1" x14ac:dyDescent="0.25">
      <c r="A379" s="383"/>
      <c r="B379" s="115">
        <v>45680</v>
      </c>
      <c r="C379" s="116"/>
      <c r="D379" s="117"/>
      <c r="E379" s="118"/>
      <c r="F379" s="118"/>
      <c r="G379" s="118"/>
      <c r="H379" s="117"/>
      <c r="I379" s="118"/>
      <c r="J379" s="363"/>
      <c r="K379" s="365"/>
      <c r="L379" s="368"/>
      <c r="M379" s="386"/>
      <c r="N379" s="126"/>
      <c r="O379" s="127"/>
      <c r="P379" s="127"/>
      <c r="Q379" s="127">
        <f t="shared" si="356"/>
        <v>0</v>
      </c>
      <c r="R379" s="127"/>
      <c r="S379" s="128" t="str">
        <f t="shared" si="415"/>
        <v>libre</v>
      </c>
      <c r="T379" s="129">
        <f t="shared" si="414"/>
        <v>0</v>
      </c>
      <c r="U379" s="135" t="s">
        <v>397</v>
      </c>
      <c r="V379" s="136"/>
      <c r="W379" s="372">
        <f t="shared" ref="W379" si="424">(SUM(C376:C382)/7)/V378</f>
        <v>0</v>
      </c>
      <c r="X379" s="373"/>
    </row>
    <row r="380" spans="1:24" ht="15.75" thickBot="1" x14ac:dyDescent="0.25">
      <c r="A380" s="383"/>
      <c r="B380" s="115">
        <v>45681</v>
      </c>
      <c r="C380" s="116"/>
      <c r="D380" s="117"/>
      <c r="E380" s="118"/>
      <c r="F380" s="118"/>
      <c r="G380" s="118"/>
      <c r="H380" s="117"/>
      <c r="I380" s="118"/>
      <c r="J380" s="363"/>
      <c r="K380" s="365"/>
      <c r="L380" s="368"/>
      <c r="M380" s="386"/>
      <c r="N380" s="126"/>
      <c r="O380" s="127"/>
      <c r="P380" s="127"/>
      <c r="Q380" s="127">
        <f t="shared" si="356"/>
        <v>0</v>
      </c>
      <c r="R380" s="127"/>
      <c r="S380" s="128" t="str">
        <f t="shared" si="415"/>
        <v>libre</v>
      </c>
      <c r="T380" s="129">
        <f t="shared" si="414"/>
        <v>0</v>
      </c>
      <c r="U380" s="374" t="s">
        <v>398</v>
      </c>
      <c r="V380" s="375"/>
      <c r="W380" s="375"/>
      <c r="X380" s="376"/>
    </row>
    <row r="381" spans="1:24" ht="15.75" thickBot="1" x14ac:dyDescent="0.25">
      <c r="A381" s="383"/>
      <c r="B381" s="115">
        <v>45682</v>
      </c>
      <c r="C381" s="116"/>
      <c r="D381" s="117"/>
      <c r="E381" s="118"/>
      <c r="F381" s="118"/>
      <c r="G381" s="118"/>
      <c r="H381" s="117"/>
      <c r="I381" s="118"/>
      <c r="J381" s="363"/>
      <c r="K381" s="365"/>
      <c r="L381" s="368"/>
      <c r="M381" s="386"/>
      <c r="N381" s="126"/>
      <c r="O381" s="127"/>
      <c r="P381" s="127"/>
      <c r="Q381" s="127">
        <f t="shared" si="356"/>
        <v>0</v>
      </c>
      <c r="R381" s="127"/>
      <c r="S381" s="128" t="str">
        <f t="shared" si="415"/>
        <v>libre</v>
      </c>
      <c r="T381" s="129">
        <f t="shared" si="414"/>
        <v>0</v>
      </c>
      <c r="U381" s="377"/>
      <c r="V381" s="378"/>
      <c r="W381" s="378"/>
      <c r="X381" s="379"/>
    </row>
    <row r="382" spans="1:24" ht="15.75" thickBot="1" x14ac:dyDescent="0.25">
      <c r="A382" s="384"/>
      <c r="B382" s="137">
        <v>45683</v>
      </c>
      <c r="C382" s="116"/>
      <c r="D382" s="117"/>
      <c r="E382" s="118"/>
      <c r="F382" s="118"/>
      <c r="G382" s="118"/>
      <c r="H382" s="117"/>
      <c r="I382" s="118"/>
      <c r="J382" s="364"/>
      <c r="K382" s="366"/>
      <c r="L382" s="369"/>
      <c r="M382" s="386"/>
      <c r="N382" s="138"/>
      <c r="O382" s="139"/>
      <c r="P382" s="139"/>
      <c r="Q382" s="139">
        <f t="shared" si="356"/>
        <v>0</v>
      </c>
      <c r="R382" s="139"/>
      <c r="S382" s="140" t="str">
        <f t="shared" si="415"/>
        <v>libre</v>
      </c>
      <c r="T382" s="141">
        <f t="shared" si="414"/>
        <v>0</v>
      </c>
      <c r="U382" s="380"/>
      <c r="V382" s="381"/>
      <c r="W382" s="381"/>
      <c r="X382" s="382"/>
    </row>
    <row r="383" spans="1:24" ht="17.25" customHeight="1" thickBot="1" x14ac:dyDescent="0.25">
      <c r="A383" s="388">
        <v>4</v>
      </c>
      <c r="B383" s="142">
        <v>45684</v>
      </c>
      <c r="C383" s="116"/>
      <c r="D383" s="117"/>
      <c r="E383" s="118"/>
      <c r="F383" s="118"/>
      <c r="G383" s="118"/>
      <c r="H383" s="117"/>
      <c r="I383" s="118"/>
      <c r="J383" s="362"/>
      <c r="K383" s="365" t="e">
        <f t="shared" ref="K383" si="425">AVERAGE(D383:D389)</f>
        <v>#DIV/0!</v>
      </c>
      <c r="L383" s="367">
        <f t="shared" ref="L383" si="426">MAX(D383:D389) - MIN(D383:D389)</f>
        <v>0</v>
      </c>
      <c r="M383" s="386"/>
      <c r="N383" s="119"/>
      <c r="O383" s="120"/>
      <c r="P383" s="120"/>
      <c r="Q383" s="120">
        <f t="shared" si="356"/>
        <v>0</v>
      </c>
      <c r="R383" s="120"/>
      <c r="S383" s="121" t="str">
        <f t="shared" si="415"/>
        <v>libre</v>
      </c>
      <c r="T383" s="122">
        <f t="shared" si="414"/>
        <v>0</v>
      </c>
      <c r="U383" s="123" t="e">
        <f t="shared" ref="U383" si="427">AVERAGE(IF(ISBLANK(E383),N383*0.5,E383), IF(ISBLANK(E384),N383*0.5,E384), IF(ISBLANK(E385),N383*0.5,E385), IF(ISBLANK(E386),N383*0.5,E386), IF(ISBLANK(E387),N383*0.5,E387), IF(ISBLANK(E388),N383*0.5,E388), IF(ISBLANK(E389),N383*0.5,E389))/N383</f>
        <v>#DIV/0!</v>
      </c>
      <c r="V383" s="124" t="e">
        <f t="shared" ref="V383:W383" si="428">AVERAGE(IF(ISBLANK(F383),O383*0.5,F383), IF(ISBLANK(F384),O384*0.5,F384), IF(ISBLANK(F385),O385*0.5,F385), IF(ISBLANK(F386),O386*0.5,F386), IF(ISBLANK(F387),O387*0.5,F387), IF(ISBLANK(F388),O388*0.5,F388), IF(ISBLANK(F389),O389*0.5,F389))/O383</f>
        <v>#DIV/0!</v>
      </c>
      <c r="W383" s="124" t="e">
        <f t="shared" si="428"/>
        <v>#DIV/0!</v>
      </c>
      <c r="X383" s="125" t="e">
        <f t="shared" ref="X383" si="429">AVERAGE(T383:T389)/(AVERAGE(Q383:Q389))</f>
        <v>#DIV/0!</v>
      </c>
    </row>
    <row r="384" spans="1:24" ht="17.25" customHeight="1" thickBot="1" x14ac:dyDescent="0.25">
      <c r="A384" s="383"/>
      <c r="B384" s="115">
        <v>45685</v>
      </c>
      <c r="C384" s="116"/>
      <c r="D384" s="117"/>
      <c r="E384" s="118"/>
      <c r="F384" s="118"/>
      <c r="G384" s="118"/>
      <c r="H384" s="117"/>
      <c r="I384" s="118"/>
      <c r="J384" s="363"/>
      <c r="K384" s="365"/>
      <c r="L384" s="368"/>
      <c r="M384" s="386"/>
      <c r="N384" s="126"/>
      <c r="O384" s="127"/>
      <c r="P384" s="127"/>
      <c r="Q384" s="127">
        <f t="shared" si="356"/>
        <v>0</v>
      </c>
      <c r="R384" s="127"/>
      <c r="S384" s="128" t="str">
        <f t="shared" si="415"/>
        <v>libre</v>
      </c>
      <c r="T384" s="129">
        <f t="shared" si="414"/>
        <v>0</v>
      </c>
      <c r="U384" s="130">
        <f t="shared" ref="U384:W384" si="430">AVERAGE(IF(ISBLANK(E383),N383*0.5,E383), IF(ISBLANK(E384),N384*0.5,E384), IF(ISBLANK(E385),N385*0.5,E385), IF(ISBLANK(E386),N386*0.5,E386), IF(ISBLANK(E387),N387*0.5,E387), IF(ISBLANK(E388),N388*0.5,E388), IF(ISBLANK(E389),N389*0.5,E389))</f>
        <v>0</v>
      </c>
      <c r="V384" s="131">
        <f t="shared" si="430"/>
        <v>0</v>
      </c>
      <c r="W384" s="131">
        <f t="shared" si="430"/>
        <v>0</v>
      </c>
      <c r="X384" s="132">
        <f t="shared" ref="X384" si="431">AVERAGE(T383:T389)</f>
        <v>0</v>
      </c>
    </row>
    <row r="385" spans="1:24" ht="18" customHeight="1" thickTop="1" thickBot="1" x14ac:dyDescent="0.25">
      <c r="A385" s="383"/>
      <c r="B385" s="115">
        <v>45686</v>
      </c>
      <c r="C385" s="116"/>
      <c r="D385" s="117"/>
      <c r="E385" s="118"/>
      <c r="F385" s="118"/>
      <c r="G385" s="118"/>
      <c r="H385" s="117"/>
      <c r="I385" s="118"/>
      <c r="J385" s="363"/>
      <c r="K385" s="365"/>
      <c r="L385" s="368"/>
      <c r="M385" s="386"/>
      <c r="N385" s="126"/>
      <c r="O385" s="127"/>
      <c r="P385" s="127"/>
      <c r="Q385" s="127">
        <f t="shared" si="356"/>
        <v>0</v>
      </c>
      <c r="R385" s="127"/>
      <c r="S385" s="128" t="str">
        <f t="shared" si="415"/>
        <v>libre</v>
      </c>
      <c r="T385" s="129">
        <f t="shared" si="414"/>
        <v>0</v>
      </c>
      <c r="U385" s="133" t="s">
        <v>395</v>
      </c>
      <c r="V385" s="134">
        <v>10008</v>
      </c>
      <c r="W385" s="370" t="s">
        <v>396</v>
      </c>
      <c r="X385" s="371"/>
    </row>
    <row r="386" spans="1:24" ht="17.25" customHeight="1" thickBot="1" x14ac:dyDescent="0.25">
      <c r="A386" s="383"/>
      <c r="B386" s="115">
        <v>45687</v>
      </c>
      <c r="C386" s="116"/>
      <c r="D386" s="117"/>
      <c r="E386" s="118"/>
      <c r="F386" s="118"/>
      <c r="G386" s="118"/>
      <c r="H386" s="117"/>
      <c r="I386" s="118"/>
      <c r="J386" s="363"/>
      <c r="K386" s="365"/>
      <c r="L386" s="368"/>
      <c r="M386" s="386"/>
      <c r="N386" s="126"/>
      <c r="O386" s="127"/>
      <c r="P386" s="127"/>
      <c r="Q386" s="127">
        <f t="shared" si="356"/>
        <v>0</v>
      </c>
      <c r="R386" s="127"/>
      <c r="S386" s="128" t="str">
        <f t="shared" si="415"/>
        <v>libre</v>
      </c>
      <c r="T386" s="129">
        <f t="shared" si="414"/>
        <v>0</v>
      </c>
      <c r="U386" s="135" t="s">
        <v>397</v>
      </c>
      <c r="V386" s="136"/>
      <c r="W386" s="372">
        <f t="shared" ref="W386" si="432">(SUM(C383:C389)/7)/V385</f>
        <v>0</v>
      </c>
      <c r="X386" s="373"/>
    </row>
    <row r="387" spans="1:24" ht="17.25" customHeight="1" thickBot="1" x14ac:dyDescent="0.25">
      <c r="A387" s="383"/>
      <c r="B387" s="115">
        <v>45688</v>
      </c>
      <c r="C387" s="116"/>
      <c r="D387" s="117"/>
      <c r="E387" s="118"/>
      <c r="F387" s="118"/>
      <c r="G387" s="118"/>
      <c r="H387" s="117"/>
      <c r="I387" s="118"/>
      <c r="J387" s="363"/>
      <c r="K387" s="365"/>
      <c r="L387" s="368"/>
      <c r="M387" s="386"/>
      <c r="N387" s="126"/>
      <c r="O387" s="127"/>
      <c r="P387" s="127"/>
      <c r="Q387" s="127">
        <f t="shared" si="356"/>
        <v>0</v>
      </c>
      <c r="R387" s="127"/>
      <c r="S387" s="128" t="str">
        <f t="shared" si="415"/>
        <v>libre</v>
      </c>
      <c r="T387" s="129">
        <f t="shared" si="414"/>
        <v>0</v>
      </c>
      <c r="U387" s="374" t="s">
        <v>398</v>
      </c>
      <c r="V387" s="375"/>
      <c r="W387" s="375"/>
      <c r="X387" s="376"/>
    </row>
    <row r="388" spans="1:24" ht="17.25" customHeight="1" thickBot="1" x14ac:dyDescent="0.25">
      <c r="A388" s="383"/>
      <c r="B388" s="115">
        <v>45689</v>
      </c>
      <c r="C388" s="116"/>
      <c r="D388" s="117"/>
      <c r="E388" s="118"/>
      <c r="F388" s="118"/>
      <c r="G388" s="118"/>
      <c r="H388" s="117"/>
      <c r="I388" s="118"/>
      <c r="J388" s="363"/>
      <c r="K388" s="365"/>
      <c r="L388" s="368"/>
      <c r="M388" s="386"/>
      <c r="N388" s="126"/>
      <c r="O388" s="127"/>
      <c r="P388" s="127"/>
      <c r="Q388" s="127">
        <f t="shared" si="356"/>
        <v>0</v>
      </c>
      <c r="R388" s="127"/>
      <c r="S388" s="128" t="str">
        <f t="shared" si="415"/>
        <v>libre</v>
      </c>
      <c r="T388" s="129">
        <f t="shared" si="414"/>
        <v>0</v>
      </c>
      <c r="U388" s="377"/>
      <c r="V388" s="378"/>
      <c r="W388" s="378"/>
      <c r="X388" s="379"/>
    </row>
    <row r="389" spans="1:24" ht="17.25" customHeight="1" thickBot="1" x14ac:dyDescent="0.25">
      <c r="A389" s="384"/>
      <c r="B389" s="137">
        <v>45690</v>
      </c>
      <c r="C389" s="116"/>
      <c r="D389" s="117"/>
      <c r="E389" s="118"/>
      <c r="F389" s="118"/>
      <c r="G389" s="118"/>
      <c r="H389" s="117"/>
      <c r="I389" s="118"/>
      <c r="J389" s="364"/>
      <c r="K389" s="366"/>
      <c r="L389" s="369"/>
      <c r="M389" s="386"/>
      <c r="N389" s="138"/>
      <c r="O389" s="139"/>
      <c r="P389" s="139"/>
      <c r="Q389" s="139">
        <f t="shared" ref="Q389:Q452" si="433">(N389*4)+(O389*4)+(P389*9)</f>
        <v>0</v>
      </c>
      <c r="R389" s="139"/>
      <c r="S389" s="140" t="str">
        <f t="shared" si="415"/>
        <v>libre</v>
      </c>
      <c r="T389" s="141">
        <f t="shared" si="414"/>
        <v>0</v>
      </c>
      <c r="U389" s="380"/>
      <c r="V389" s="381"/>
      <c r="W389" s="381"/>
      <c r="X389" s="382"/>
    </row>
    <row r="390" spans="1:24" ht="17.25" customHeight="1" thickBot="1" x14ac:dyDescent="0.25">
      <c r="A390" s="388">
        <v>5</v>
      </c>
      <c r="B390" s="142">
        <v>45691</v>
      </c>
      <c r="C390" s="116"/>
      <c r="D390" s="117"/>
      <c r="E390" s="118"/>
      <c r="F390" s="118"/>
      <c r="G390" s="118"/>
      <c r="H390" s="117"/>
      <c r="I390" s="118"/>
      <c r="J390" s="362"/>
      <c r="K390" s="365" t="e">
        <f t="shared" ref="K390" si="434">AVERAGE(D390:D396)</f>
        <v>#DIV/0!</v>
      </c>
      <c r="L390" s="367">
        <f t="shared" ref="L390" si="435">MAX(D390:D396) - MIN(D390:D396)</f>
        <v>0</v>
      </c>
      <c r="M390" s="386"/>
      <c r="N390" s="119"/>
      <c r="O390" s="120"/>
      <c r="P390" s="120"/>
      <c r="Q390" s="120">
        <f t="shared" si="433"/>
        <v>0</v>
      </c>
      <c r="R390" s="120"/>
      <c r="S390" s="121" t="str">
        <f t="shared" si="415"/>
        <v>libre</v>
      </c>
      <c r="T390" s="122">
        <f t="shared" si="414"/>
        <v>0</v>
      </c>
      <c r="U390" s="123" t="e">
        <f t="shared" ref="U390" si="436">AVERAGE(IF(ISBLANK(E390),N390*0.5,E390), IF(ISBLANK(E391),N390*0.5,E391), IF(ISBLANK(E392),N390*0.5,E392), IF(ISBLANK(E393),N390*0.5,E393), IF(ISBLANK(E394),N390*0.5,E394), IF(ISBLANK(E395),N390*0.5,E395), IF(ISBLANK(E396),N390*0.5,E396))/N390</f>
        <v>#DIV/0!</v>
      </c>
      <c r="V390" s="124" t="e">
        <f t="shared" ref="V390:W390" si="437">AVERAGE(IF(ISBLANK(F390),O390*0.5,F390), IF(ISBLANK(F391),O391*0.5,F391), IF(ISBLANK(F392),O392*0.5,F392), IF(ISBLANK(F393),O393*0.5,F393), IF(ISBLANK(F394),O394*0.5,F394), IF(ISBLANK(F395),O395*0.5,F395), IF(ISBLANK(F396),O396*0.5,F396))/O390</f>
        <v>#DIV/0!</v>
      </c>
      <c r="W390" s="124" t="e">
        <f t="shared" si="437"/>
        <v>#DIV/0!</v>
      </c>
      <c r="X390" s="125" t="e">
        <f t="shared" ref="X390" si="438">AVERAGE(T390:T396)/(AVERAGE(Q390:Q396))</f>
        <v>#DIV/0!</v>
      </c>
    </row>
    <row r="391" spans="1:24" ht="17.25" customHeight="1" thickBot="1" x14ac:dyDescent="0.25">
      <c r="A391" s="383"/>
      <c r="B391" s="115">
        <v>45692</v>
      </c>
      <c r="C391" s="116"/>
      <c r="D391" s="117"/>
      <c r="E391" s="118"/>
      <c r="F391" s="118"/>
      <c r="G391" s="118"/>
      <c r="H391" s="117"/>
      <c r="I391" s="118"/>
      <c r="J391" s="363"/>
      <c r="K391" s="365"/>
      <c r="L391" s="368"/>
      <c r="M391" s="386"/>
      <c r="N391" s="126"/>
      <c r="O391" s="127"/>
      <c r="P391" s="127"/>
      <c r="Q391" s="127">
        <f t="shared" si="433"/>
        <v>0</v>
      </c>
      <c r="R391" s="127"/>
      <c r="S391" s="128" t="str">
        <f t="shared" si="415"/>
        <v>libre</v>
      </c>
      <c r="T391" s="129">
        <f t="shared" si="414"/>
        <v>0</v>
      </c>
      <c r="U391" s="130">
        <f t="shared" ref="U391:W391" si="439">AVERAGE(IF(ISBLANK(E390),N390*0.5,E390), IF(ISBLANK(E391),N391*0.5,E391), IF(ISBLANK(E392),N392*0.5,E392), IF(ISBLANK(E393),N393*0.5,E393), IF(ISBLANK(E394),N394*0.5,E394), IF(ISBLANK(E395),N395*0.5,E395), IF(ISBLANK(E396),N396*0.5,E396))</f>
        <v>0</v>
      </c>
      <c r="V391" s="131">
        <f t="shared" si="439"/>
        <v>0</v>
      </c>
      <c r="W391" s="131">
        <f t="shared" si="439"/>
        <v>0</v>
      </c>
      <c r="X391" s="132">
        <f t="shared" ref="X391" si="440">AVERAGE(T390:T396)</f>
        <v>0</v>
      </c>
    </row>
    <row r="392" spans="1:24" ht="18" customHeight="1" thickTop="1" thickBot="1" x14ac:dyDescent="0.25">
      <c r="A392" s="383"/>
      <c r="B392" s="115">
        <v>45693</v>
      </c>
      <c r="C392" s="116"/>
      <c r="D392" s="117"/>
      <c r="E392" s="118"/>
      <c r="F392" s="118"/>
      <c r="G392" s="118"/>
      <c r="H392" s="117"/>
      <c r="I392" s="118"/>
      <c r="J392" s="363"/>
      <c r="K392" s="365"/>
      <c r="L392" s="368"/>
      <c r="M392" s="386"/>
      <c r="N392" s="126"/>
      <c r="O392" s="127"/>
      <c r="P392" s="127"/>
      <c r="Q392" s="127">
        <f t="shared" si="433"/>
        <v>0</v>
      </c>
      <c r="R392" s="127"/>
      <c r="S392" s="128" t="str">
        <f t="shared" si="415"/>
        <v>libre</v>
      </c>
      <c r="T392" s="129">
        <f t="shared" si="414"/>
        <v>0</v>
      </c>
      <c r="U392" s="133" t="s">
        <v>395</v>
      </c>
      <c r="V392" s="134">
        <v>10009</v>
      </c>
      <c r="W392" s="370" t="s">
        <v>396</v>
      </c>
      <c r="X392" s="371"/>
    </row>
    <row r="393" spans="1:24" ht="17.25" customHeight="1" thickBot="1" x14ac:dyDescent="0.25">
      <c r="A393" s="383"/>
      <c r="B393" s="115">
        <v>45694</v>
      </c>
      <c r="C393" s="116"/>
      <c r="D393" s="117"/>
      <c r="E393" s="118"/>
      <c r="F393" s="118"/>
      <c r="G393" s="118"/>
      <c r="H393" s="117"/>
      <c r="I393" s="118"/>
      <c r="J393" s="363"/>
      <c r="K393" s="365"/>
      <c r="L393" s="368"/>
      <c r="M393" s="386"/>
      <c r="N393" s="126"/>
      <c r="O393" s="127"/>
      <c r="P393" s="127"/>
      <c r="Q393" s="127">
        <f t="shared" si="433"/>
        <v>0</v>
      </c>
      <c r="R393" s="127"/>
      <c r="S393" s="128" t="str">
        <f t="shared" si="415"/>
        <v>libre</v>
      </c>
      <c r="T393" s="129">
        <f t="shared" si="414"/>
        <v>0</v>
      </c>
      <c r="U393" s="135" t="s">
        <v>397</v>
      </c>
      <c r="V393" s="136"/>
      <c r="W393" s="372">
        <f t="shared" ref="W393" si="441">(SUM(C390:C396)/7)/V392</f>
        <v>0</v>
      </c>
      <c r="X393" s="373"/>
    </row>
    <row r="394" spans="1:24" ht="17.25" customHeight="1" thickBot="1" x14ac:dyDescent="0.25">
      <c r="A394" s="383"/>
      <c r="B394" s="115">
        <v>45695</v>
      </c>
      <c r="C394" s="116"/>
      <c r="D394" s="117"/>
      <c r="E394" s="118"/>
      <c r="F394" s="118"/>
      <c r="G394" s="118"/>
      <c r="H394" s="117"/>
      <c r="I394" s="118"/>
      <c r="J394" s="363"/>
      <c r="K394" s="365"/>
      <c r="L394" s="368"/>
      <c r="M394" s="386"/>
      <c r="N394" s="126"/>
      <c r="O394" s="127"/>
      <c r="P394" s="127"/>
      <c r="Q394" s="127">
        <f t="shared" si="433"/>
        <v>0</v>
      </c>
      <c r="R394" s="127"/>
      <c r="S394" s="128" t="str">
        <f t="shared" si="415"/>
        <v>libre</v>
      </c>
      <c r="T394" s="129">
        <f t="shared" si="414"/>
        <v>0</v>
      </c>
      <c r="U394" s="374" t="s">
        <v>398</v>
      </c>
      <c r="V394" s="375"/>
      <c r="W394" s="375"/>
      <c r="X394" s="376"/>
    </row>
    <row r="395" spans="1:24" ht="17.25" customHeight="1" thickBot="1" x14ac:dyDescent="0.25">
      <c r="A395" s="383"/>
      <c r="B395" s="115">
        <v>45696</v>
      </c>
      <c r="C395" s="116"/>
      <c r="D395" s="117"/>
      <c r="E395" s="118"/>
      <c r="F395" s="118"/>
      <c r="G395" s="118"/>
      <c r="H395" s="117"/>
      <c r="I395" s="118"/>
      <c r="J395" s="363"/>
      <c r="K395" s="365"/>
      <c r="L395" s="368"/>
      <c r="M395" s="386"/>
      <c r="N395" s="126"/>
      <c r="O395" s="127"/>
      <c r="P395" s="127"/>
      <c r="Q395" s="127">
        <f t="shared" si="433"/>
        <v>0</v>
      </c>
      <c r="R395" s="127"/>
      <c r="S395" s="128" t="str">
        <f t="shared" si="415"/>
        <v>libre</v>
      </c>
      <c r="T395" s="129">
        <f t="shared" si="414"/>
        <v>0</v>
      </c>
      <c r="U395" s="377"/>
      <c r="V395" s="378"/>
      <c r="W395" s="378"/>
      <c r="X395" s="379"/>
    </row>
    <row r="396" spans="1:24" ht="17.25" customHeight="1" thickBot="1" x14ac:dyDescent="0.25">
      <c r="A396" s="384"/>
      <c r="B396" s="137">
        <v>45697</v>
      </c>
      <c r="C396" s="116"/>
      <c r="D396" s="117"/>
      <c r="E396" s="118"/>
      <c r="F396" s="118"/>
      <c r="G396" s="118"/>
      <c r="H396" s="117"/>
      <c r="I396" s="118"/>
      <c r="J396" s="364"/>
      <c r="K396" s="366"/>
      <c r="L396" s="369"/>
      <c r="M396" s="387"/>
      <c r="N396" s="138"/>
      <c r="O396" s="139"/>
      <c r="P396" s="139"/>
      <c r="Q396" s="139">
        <f t="shared" si="433"/>
        <v>0</v>
      </c>
      <c r="R396" s="139"/>
      <c r="S396" s="140" t="str">
        <f t="shared" si="415"/>
        <v>libre</v>
      </c>
      <c r="T396" s="141">
        <f t="shared" si="414"/>
        <v>0</v>
      </c>
      <c r="U396" s="380"/>
      <c r="V396" s="381"/>
      <c r="W396" s="381"/>
      <c r="X396" s="382"/>
    </row>
    <row r="397" spans="1:24" ht="18" customHeight="1" thickTop="1" thickBot="1" x14ac:dyDescent="0.25">
      <c r="A397" s="383">
        <v>6</v>
      </c>
      <c r="B397" s="115">
        <v>45698</v>
      </c>
      <c r="C397" s="116"/>
      <c r="D397" s="117"/>
      <c r="E397" s="118"/>
      <c r="F397" s="118"/>
      <c r="G397" s="118"/>
      <c r="H397" s="117"/>
      <c r="I397" s="118"/>
      <c r="J397" s="362"/>
      <c r="K397" s="365" t="e">
        <f t="shared" ref="K397" si="442">AVERAGE(D397:D403)</f>
        <v>#DIV/0!</v>
      </c>
      <c r="L397" s="367">
        <f t="shared" ref="L397" si="443">MAX(D397:D403) - MIN(D397:D403)</f>
        <v>0</v>
      </c>
      <c r="M397" s="385">
        <f t="shared" ref="M397" si="444">MAX(D397:D424) - MIN(D397:D424)</f>
        <v>0</v>
      </c>
      <c r="N397" s="119"/>
      <c r="O397" s="120"/>
      <c r="P397" s="120"/>
      <c r="Q397" s="120">
        <f t="shared" si="433"/>
        <v>0</v>
      </c>
      <c r="R397" s="120"/>
      <c r="S397" s="121" t="str">
        <f t="shared" si="415"/>
        <v>libre</v>
      </c>
      <c r="T397" s="122">
        <f t="shared" si="414"/>
        <v>0</v>
      </c>
      <c r="U397" s="123" t="e">
        <f t="shared" ref="U397" si="445">AVERAGE(IF(ISBLANK(E397),N397*0.5,E397), IF(ISBLANK(E398),N397*0.5,E398), IF(ISBLANK(E399),N397*0.5,E399), IF(ISBLANK(E400),N397*0.5,E400), IF(ISBLANK(E401),N397*0.5,E401), IF(ISBLANK(E402),N397*0.5,E402), IF(ISBLANK(E403),N397*0.5,E403))/N397</f>
        <v>#DIV/0!</v>
      </c>
      <c r="V397" s="124" t="e">
        <f t="shared" ref="V397:W397" si="446">AVERAGE(IF(ISBLANK(F397),O397*0.5,F397), IF(ISBLANK(F398),O398*0.5,F398), IF(ISBLANK(F399),O399*0.5,F399), IF(ISBLANK(F400),O400*0.5,F400), IF(ISBLANK(F401),O401*0.5,F401), IF(ISBLANK(F402),O402*0.5,F402), IF(ISBLANK(F403),O403*0.5,F403))/O397</f>
        <v>#DIV/0!</v>
      </c>
      <c r="W397" s="124" t="e">
        <f t="shared" si="446"/>
        <v>#DIV/0!</v>
      </c>
      <c r="X397" s="125" t="e">
        <f t="shared" ref="X397" si="447">AVERAGE(T397:T403)/(AVERAGE(Q397:Q403))</f>
        <v>#DIV/0!</v>
      </c>
    </row>
    <row r="398" spans="1:24" ht="17.25" customHeight="1" thickBot="1" x14ac:dyDescent="0.25">
      <c r="A398" s="383"/>
      <c r="B398" s="115">
        <v>45699</v>
      </c>
      <c r="C398" s="116"/>
      <c r="D398" s="117"/>
      <c r="E398" s="118"/>
      <c r="F398" s="118"/>
      <c r="G398" s="118"/>
      <c r="H398" s="117"/>
      <c r="I398" s="118"/>
      <c r="J398" s="363"/>
      <c r="K398" s="365"/>
      <c r="L398" s="368"/>
      <c r="M398" s="386"/>
      <c r="N398" s="126"/>
      <c r="O398" s="127"/>
      <c r="P398" s="127"/>
      <c r="Q398" s="127">
        <f t="shared" si="433"/>
        <v>0</v>
      </c>
      <c r="R398" s="127"/>
      <c r="S398" s="128" t="str">
        <f t="shared" si="415"/>
        <v>libre</v>
      </c>
      <c r="T398" s="129">
        <f t="shared" si="414"/>
        <v>0</v>
      </c>
      <c r="U398" s="130">
        <f t="shared" ref="U398:W398" si="448">AVERAGE(IF(ISBLANK(E397),N397*0.5,E397), IF(ISBLANK(E398),N398*0.5,E398), IF(ISBLANK(E399),N399*0.5,E399), IF(ISBLANK(E400),N400*0.5,E400), IF(ISBLANK(E401),N401*0.5,E401), IF(ISBLANK(E402),N402*0.5,E402), IF(ISBLANK(E403),N403*0.5,E403))</f>
        <v>0</v>
      </c>
      <c r="V398" s="131">
        <f t="shared" si="448"/>
        <v>0</v>
      </c>
      <c r="W398" s="131">
        <f t="shared" si="448"/>
        <v>0</v>
      </c>
      <c r="X398" s="132">
        <f t="shared" ref="X398" si="449">AVERAGE(T397:T403)</f>
        <v>0</v>
      </c>
    </row>
    <row r="399" spans="1:24" ht="18" customHeight="1" thickTop="1" thickBot="1" x14ac:dyDescent="0.25">
      <c r="A399" s="383"/>
      <c r="B399" s="115">
        <v>45700</v>
      </c>
      <c r="C399" s="116"/>
      <c r="D399" s="117"/>
      <c r="E399" s="118"/>
      <c r="F399" s="118"/>
      <c r="G399" s="118"/>
      <c r="H399" s="117"/>
      <c r="I399" s="118"/>
      <c r="J399" s="363"/>
      <c r="K399" s="365"/>
      <c r="L399" s="368"/>
      <c r="M399" s="386"/>
      <c r="N399" s="126"/>
      <c r="O399" s="127"/>
      <c r="P399" s="127"/>
      <c r="Q399" s="127">
        <f t="shared" si="433"/>
        <v>0</v>
      </c>
      <c r="R399" s="127"/>
      <c r="S399" s="128" t="str">
        <f t="shared" si="415"/>
        <v>libre</v>
      </c>
      <c r="T399" s="129">
        <f t="shared" si="414"/>
        <v>0</v>
      </c>
      <c r="U399" s="133" t="s">
        <v>395</v>
      </c>
      <c r="V399" s="134">
        <v>10009</v>
      </c>
      <c r="W399" s="370" t="s">
        <v>396</v>
      </c>
      <c r="X399" s="371"/>
    </row>
    <row r="400" spans="1:24" ht="17.25" customHeight="1" thickBot="1" x14ac:dyDescent="0.25">
      <c r="A400" s="383"/>
      <c r="B400" s="115">
        <v>45701</v>
      </c>
      <c r="C400" s="116"/>
      <c r="D400" s="117"/>
      <c r="E400" s="118"/>
      <c r="F400" s="118"/>
      <c r="G400" s="118"/>
      <c r="H400" s="117"/>
      <c r="I400" s="118"/>
      <c r="J400" s="363"/>
      <c r="K400" s="365"/>
      <c r="L400" s="368"/>
      <c r="M400" s="386"/>
      <c r="N400" s="126"/>
      <c r="O400" s="127"/>
      <c r="P400" s="127"/>
      <c r="Q400" s="127">
        <f t="shared" si="433"/>
        <v>0</v>
      </c>
      <c r="R400" s="127"/>
      <c r="S400" s="128" t="str">
        <f t="shared" si="415"/>
        <v>libre</v>
      </c>
      <c r="T400" s="129">
        <f t="shared" si="414"/>
        <v>0</v>
      </c>
      <c r="U400" s="135" t="s">
        <v>397</v>
      </c>
      <c r="V400" s="136"/>
      <c r="W400" s="372">
        <f t="shared" ref="W400" si="450">(SUM(C397:C403)/7)/V399</f>
        <v>0</v>
      </c>
      <c r="X400" s="373"/>
    </row>
    <row r="401" spans="1:24" ht="17.25" customHeight="1" thickBot="1" x14ac:dyDescent="0.25">
      <c r="A401" s="383"/>
      <c r="B401" s="115">
        <v>45702</v>
      </c>
      <c r="C401" s="116"/>
      <c r="D401" s="117"/>
      <c r="E401" s="118"/>
      <c r="F401" s="118"/>
      <c r="G401" s="118"/>
      <c r="H401" s="117"/>
      <c r="I401" s="118"/>
      <c r="J401" s="363"/>
      <c r="K401" s="365"/>
      <c r="L401" s="368"/>
      <c r="M401" s="386"/>
      <c r="N401" s="126"/>
      <c r="O401" s="127"/>
      <c r="P401" s="127"/>
      <c r="Q401" s="127">
        <f t="shared" si="433"/>
        <v>0</v>
      </c>
      <c r="R401" s="127"/>
      <c r="S401" s="128" t="str">
        <f t="shared" si="415"/>
        <v>libre</v>
      </c>
      <c r="T401" s="129">
        <f t="shared" si="414"/>
        <v>0</v>
      </c>
      <c r="U401" s="374" t="s">
        <v>398</v>
      </c>
      <c r="V401" s="375"/>
      <c r="W401" s="375"/>
      <c r="X401" s="376"/>
    </row>
    <row r="402" spans="1:24" ht="17.25" customHeight="1" thickBot="1" x14ac:dyDescent="0.25">
      <c r="A402" s="383"/>
      <c r="B402" s="115">
        <v>45703</v>
      </c>
      <c r="C402" s="116"/>
      <c r="D402" s="117"/>
      <c r="E402" s="118"/>
      <c r="F402" s="118"/>
      <c r="G402" s="118"/>
      <c r="H402" s="117"/>
      <c r="I402" s="118"/>
      <c r="J402" s="363"/>
      <c r="K402" s="365"/>
      <c r="L402" s="368"/>
      <c r="M402" s="386"/>
      <c r="N402" s="126"/>
      <c r="O402" s="127"/>
      <c r="P402" s="127"/>
      <c r="Q402" s="127">
        <f t="shared" si="433"/>
        <v>0</v>
      </c>
      <c r="R402" s="127"/>
      <c r="S402" s="128" t="str">
        <f t="shared" si="415"/>
        <v>libre</v>
      </c>
      <c r="T402" s="129">
        <f t="shared" si="414"/>
        <v>0</v>
      </c>
      <c r="U402" s="377"/>
      <c r="V402" s="378"/>
      <c r="W402" s="378"/>
      <c r="X402" s="379"/>
    </row>
    <row r="403" spans="1:24" ht="17.25" customHeight="1" thickBot="1" x14ac:dyDescent="0.25">
      <c r="A403" s="384"/>
      <c r="B403" s="137">
        <v>45704</v>
      </c>
      <c r="C403" s="116"/>
      <c r="D403" s="117"/>
      <c r="E403" s="118"/>
      <c r="F403" s="118"/>
      <c r="G403" s="118"/>
      <c r="H403" s="117"/>
      <c r="I403" s="118"/>
      <c r="J403" s="364"/>
      <c r="K403" s="366"/>
      <c r="L403" s="369"/>
      <c r="M403" s="386"/>
      <c r="N403" s="138"/>
      <c r="O403" s="139"/>
      <c r="P403" s="139"/>
      <c r="Q403" s="139">
        <f t="shared" si="433"/>
        <v>0</v>
      </c>
      <c r="R403" s="139"/>
      <c r="S403" s="140" t="str">
        <f t="shared" si="415"/>
        <v>libre</v>
      </c>
      <c r="T403" s="141">
        <f t="shared" si="414"/>
        <v>0</v>
      </c>
      <c r="U403" s="380"/>
      <c r="V403" s="381"/>
      <c r="W403" s="381"/>
      <c r="X403" s="382"/>
    </row>
    <row r="404" spans="1:24" ht="17.25" customHeight="1" thickBot="1" x14ac:dyDescent="0.25">
      <c r="A404" s="388">
        <v>7</v>
      </c>
      <c r="B404" s="142">
        <v>45705</v>
      </c>
      <c r="C404" s="116"/>
      <c r="D404" s="117"/>
      <c r="E404" s="118"/>
      <c r="F404" s="118"/>
      <c r="G404" s="118"/>
      <c r="H404" s="117"/>
      <c r="I404" s="118"/>
      <c r="J404" s="362"/>
      <c r="K404" s="365" t="e">
        <f t="shared" ref="K404" si="451">AVERAGE(D404:D410)</f>
        <v>#DIV/0!</v>
      </c>
      <c r="L404" s="367">
        <f t="shared" ref="L404" si="452">MAX(D404:D410) - MIN(D404:D410)</f>
        <v>0</v>
      </c>
      <c r="M404" s="386"/>
      <c r="N404" s="119"/>
      <c r="O404" s="120"/>
      <c r="P404" s="120"/>
      <c r="Q404" s="120">
        <f t="shared" si="433"/>
        <v>0</v>
      </c>
      <c r="R404" s="120"/>
      <c r="S404" s="121" t="str">
        <f t="shared" si="415"/>
        <v>libre</v>
      </c>
      <c r="T404" s="122">
        <f t="shared" si="414"/>
        <v>0</v>
      </c>
      <c r="U404" s="123" t="e">
        <f t="shared" ref="U404" si="453">AVERAGE(IF(ISBLANK(E404),N404*0.5,E404), IF(ISBLANK(E405),N404*0.5,E405), IF(ISBLANK(E406),N404*0.5,E406), IF(ISBLANK(E407),N404*0.5,E407), IF(ISBLANK(E408),N404*0.5,E408), IF(ISBLANK(E409),N404*0.5,E409), IF(ISBLANK(E410),N404*0.5,E410))/N404</f>
        <v>#DIV/0!</v>
      </c>
      <c r="V404" s="124" t="e">
        <f t="shared" ref="V404:W404" si="454">AVERAGE(IF(ISBLANK(F404),O404*0.5,F404), IF(ISBLANK(F405),O405*0.5,F405), IF(ISBLANK(F406),O406*0.5,F406), IF(ISBLANK(F407),O407*0.5,F407), IF(ISBLANK(F408),O408*0.5,F408), IF(ISBLANK(F409),O409*0.5,F409), IF(ISBLANK(F410),O410*0.5,F410))/O404</f>
        <v>#DIV/0!</v>
      </c>
      <c r="W404" s="124" t="e">
        <f t="shared" si="454"/>
        <v>#DIV/0!</v>
      </c>
      <c r="X404" s="125" t="e">
        <f t="shared" ref="X404" si="455">AVERAGE(T404:T410)/(AVERAGE(Q404:Q410))</f>
        <v>#DIV/0!</v>
      </c>
    </row>
    <row r="405" spans="1:24" ht="17.25" customHeight="1" thickBot="1" x14ac:dyDescent="0.25">
      <c r="A405" s="383"/>
      <c r="B405" s="115">
        <v>45706</v>
      </c>
      <c r="C405" s="116"/>
      <c r="D405" s="117"/>
      <c r="E405" s="118"/>
      <c r="F405" s="118"/>
      <c r="G405" s="118"/>
      <c r="H405" s="117"/>
      <c r="I405" s="118"/>
      <c r="J405" s="363"/>
      <c r="K405" s="365"/>
      <c r="L405" s="368"/>
      <c r="M405" s="386"/>
      <c r="N405" s="126"/>
      <c r="O405" s="127"/>
      <c r="P405" s="127"/>
      <c r="Q405" s="127">
        <f t="shared" si="433"/>
        <v>0</v>
      </c>
      <c r="R405" s="127"/>
      <c r="S405" s="128" t="str">
        <f t="shared" si="415"/>
        <v>libre</v>
      </c>
      <c r="T405" s="129">
        <f t="shared" si="414"/>
        <v>0</v>
      </c>
      <c r="U405" s="130">
        <f t="shared" ref="U405:W405" si="456">AVERAGE(IF(ISBLANK(E404),N404*0.5,E404), IF(ISBLANK(E405),N405*0.5,E405), IF(ISBLANK(E406),N406*0.5,E406), IF(ISBLANK(E407),N407*0.5,E407), IF(ISBLANK(E408),N408*0.5,E408), IF(ISBLANK(E409),N409*0.5,E409), IF(ISBLANK(E410),N410*0.5,E410))</f>
        <v>0</v>
      </c>
      <c r="V405" s="131">
        <f t="shared" si="456"/>
        <v>0</v>
      </c>
      <c r="W405" s="131">
        <f t="shared" si="456"/>
        <v>0</v>
      </c>
      <c r="X405" s="132">
        <f t="shared" ref="X405" si="457">AVERAGE(T404:T410)</f>
        <v>0</v>
      </c>
    </row>
    <row r="406" spans="1:24" ht="18" customHeight="1" thickTop="1" thickBot="1" x14ac:dyDescent="0.25">
      <c r="A406" s="383"/>
      <c r="B406" s="115">
        <v>45707</v>
      </c>
      <c r="C406" s="116"/>
      <c r="D406" s="117"/>
      <c r="E406" s="118"/>
      <c r="F406" s="118"/>
      <c r="G406" s="118"/>
      <c r="H406" s="117"/>
      <c r="I406" s="118"/>
      <c r="J406" s="363"/>
      <c r="K406" s="365"/>
      <c r="L406" s="368"/>
      <c r="M406" s="386"/>
      <c r="N406" s="126"/>
      <c r="O406" s="127"/>
      <c r="P406" s="127"/>
      <c r="Q406" s="127">
        <f t="shared" si="433"/>
        <v>0</v>
      </c>
      <c r="R406" s="127"/>
      <c r="S406" s="128" t="str">
        <f t="shared" si="415"/>
        <v>libre</v>
      </c>
      <c r="T406" s="129">
        <f t="shared" si="414"/>
        <v>0</v>
      </c>
      <c r="U406" s="133" t="s">
        <v>395</v>
      </c>
      <c r="V406" s="134">
        <v>10010</v>
      </c>
      <c r="W406" s="370" t="s">
        <v>396</v>
      </c>
      <c r="X406" s="371"/>
    </row>
    <row r="407" spans="1:24" ht="17.25" customHeight="1" thickBot="1" x14ac:dyDescent="0.25">
      <c r="A407" s="383"/>
      <c r="B407" s="115">
        <v>45708</v>
      </c>
      <c r="C407" s="116"/>
      <c r="D407" s="117"/>
      <c r="E407" s="118"/>
      <c r="F407" s="118"/>
      <c r="G407" s="118"/>
      <c r="H407" s="117"/>
      <c r="I407" s="118"/>
      <c r="J407" s="363"/>
      <c r="K407" s="365"/>
      <c r="L407" s="368"/>
      <c r="M407" s="386"/>
      <c r="N407" s="126"/>
      <c r="O407" s="127"/>
      <c r="P407" s="127"/>
      <c r="Q407" s="127">
        <f t="shared" si="433"/>
        <v>0</v>
      </c>
      <c r="R407" s="127"/>
      <c r="S407" s="128" t="str">
        <f t="shared" si="415"/>
        <v>libre</v>
      </c>
      <c r="T407" s="129">
        <f t="shared" si="414"/>
        <v>0</v>
      </c>
      <c r="U407" s="135" t="s">
        <v>397</v>
      </c>
      <c r="V407" s="136"/>
      <c r="W407" s="372">
        <f t="shared" ref="W407" si="458">(SUM(C404:C410)/7)/V406</f>
        <v>0</v>
      </c>
      <c r="X407" s="373"/>
    </row>
    <row r="408" spans="1:24" ht="17.25" customHeight="1" thickBot="1" x14ac:dyDescent="0.25">
      <c r="A408" s="383"/>
      <c r="B408" s="115">
        <v>45709</v>
      </c>
      <c r="C408" s="116"/>
      <c r="D408" s="117"/>
      <c r="E408" s="118"/>
      <c r="F408" s="118"/>
      <c r="G408" s="118"/>
      <c r="H408" s="117"/>
      <c r="I408" s="118"/>
      <c r="J408" s="363"/>
      <c r="K408" s="365"/>
      <c r="L408" s="368"/>
      <c r="M408" s="386"/>
      <c r="N408" s="126"/>
      <c r="O408" s="127"/>
      <c r="P408" s="127"/>
      <c r="Q408" s="127">
        <f t="shared" si="433"/>
        <v>0</v>
      </c>
      <c r="R408" s="127"/>
      <c r="S408" s="128" t="str">
        <f t="shared" si="415"/>
        <v>libre</v>
      </c>
      <c r="T408" s="129">
        <f t="shared" si="414"/>
        <v>0</v>
      </c>
      <c r="U408" s="374" t="s">
        <v>398</v>
      </c>
      <c r="V408" s="375"/>
      <c r="W408" s="375"/>
      <c r="X408" s="376"/>
    </row>
    <row r="409" spans="1:24" ht="17.25" customHeight="1" thickBot="1" x14ac:dyDescent="0.25">
      <c r="A409" s="383"/>
      <c r="B409" s="115">
        <v>45710</v>
      </c>
      <c r="C409" s="116"/>
      <c r="D409" s="117"/>
      <c r="E409" s="118"/>
      <c r="F409" s="118"/>
      <c r="G409" s="118"/>
      <c r="H409" s="117"/>
      <c r="I409" s="118"/>
      <c r="J409" s="363"/>
      <c r="K409" s="365"/>
      <c r="L409" s="368"/>
      <c r="M409" s="386"/>
      <c r="N409" s="126"/>
      <c r="O409" s="127"/>
      <c r="P409" s="127"/>
      <c r="Q409" s="127">
        <f t="shared" si="433"/>
        <v>0</v>
      </c>
      <c r="R409" s="127"/>
      <c r="S409" s="128" t="str">
        <f t="shared" si="415"/>
        <v>libre</v>
      </c>
      <c r="T409" s="129">
        <f t="shared" si="414"/>
        <v>0</v>
      </c>
      <c r="U409" s="377"/>
      <c r="V409" s="378"/>
      <c r="W409" s="378"/>
      <c r="X409" s="379"/>
    </row>
    <row r="410" spans="1:24" ht="17.25" customHeight="1" thickBot="1" x14ac:dyDescent="0.25">
      <c r="A410" s="384"/>
      <c r="B410" s="137">
        <v>45711</v>
      </c>
      <c r="C410" s="116"/>
      <c r="D410" s="117"/>
      <c r="E410" s="118"/>
      <c r="F410" s="118"/>
      <c r="G410" s="118"/>
      <c r="H410" s="117"/>
      <c r="I410" s="118"/>
      <c r="J410" s="364"/>
      <c r="K410" s="366"/>
      <c r="L410" s="369"/>
      <c r="M410" s="386"/>
      <c r="N410" s="138"/>
      <c r="O410" s="139"/>
      <c r="P410" s="139"/>
      <c r="Q410" s="139">
        <f t="shared" si="433"/>
        <v>0</v>
      </c>
      <c r="R410" s="139"/>
      <c r="S410" s="140" t="str">
        <f t="shared" si="415"/>
        <v>libre</v>
      </c>
      <c r="T410" s="141">
        <f t="shared" si="414"/>
        <v>0</v>
      </c>
      <c r="U410" s="380"/>
      <c r="V410" s="381"/>
      <c r="W410" s="381"/>
      <c r="X410" s="382"/>
    </row>
    <row r="411" spans="1:24" ht="17.25" customHeight="1" thickBot="1" x14ac:dyDescent="0.25">
      <c r="A411" s="388">
        <v>8</v>
      </c>
      <c r="B411" s="142">
        <v>45712</v>
      </c>
      <c r="C411" s="116"/>
      <c r="D411" s="117"/>
      <c r="E411" s="118"/>
      <c r="F411" s="118"/>
      <c r="G411" s="118"/>
      <c r="H411" s="117"/>
      <c r="I411" s="118"/>
      <c r="J411" s="362"/>
      <c r="K411" s="365" t="e">
        <f t="shared" ref="K411" si="459">AVERAGE(D411:D417)</f>
        <v>#DIV/0!</v>
      </c>
      <c r="L411" s="367">
        <f t="shared" ref="L411" si="460">MAX(D411:D417) - MIN(D411:D417)</f>
        <v>0</v>
      </c>
      <c r="M411" s="386"/>
      <c r="N411" s="119"/>
      <c r="O411" s="120"/>
      <c r="P411" s="120"/>
      <c r="Q411" s="120">
        <f t="shared" si="433"/>
        <v>0</v>
      </c>
      <c r="R411" s="120"/>
      <c r="S411" s="121" t="str">
        <f t="shared" si="415"/>
        <v>libre</v>
      </c>
      <c r="T411" s="122">
        <f t="shared" si="414"/>
        <v>0</v>
      </c>
      <c r="U411" s="123" t="e">
        <f t="shared" ref="U411" si="461">AVERAGE(IF(ISBLANK(E411),N411*0.5,E411), IF(ISBLANK(E412),N411*0.5,E412), IF(ISBLANK(E413),N411*0.5,E413), IF(ISBLANK(E414),N411*0.5,E414), IF(ISBLANK(E415),N411*0.5,E415), IF(ISBLANK(E416),N411*0.5,E416), IF(ISBLANK(E417),N411*0.5,E417))/N411</f>
        <v>#DIV/0!</v>
      </c>
      <c r="V411" s="124" t="e">
        <f t="shared" ref="V411:W411" si="462">AVERAGE(IF(ISBLANK(F411),O411*0.5,F411), IF(ISBLANK(F412),O412*0.5,F412), IF(ISBLANK(F413),O413*0.5,F413), IF(ISBLANK(F414),O414*0.5,F414), IF(ISBLANK(F415),O415*0.5,F415), IF(ISBLANK(F416),O416*0.5,F416), IF(ISBLANK(F417),O417*0.5,F417))/O411</f>
        <v>#DIV/0!</v>
      </c>
      <c r="W411" s="124" t="e">
        <f t="shared" si="462"/>
        <v>#DIV/0!</v>
      </c>
      <c r="X411" s="125" t="e">
        <f t="shared" ref="X411" si="463">AVERAGE(T411:T417)/(AVERAGE(Q411:Q417))</f>
        <v>#DIV/0!</v>
      </c>
    </row>
    <row r="412" spans="1:24" ht="17.25" customHeight="1" thickBot="1" x14ac:dyDescent="0.25">
      <c r="A412" s="383"/>
      <c r="B412" s="115">
        <v>45713</v>
      </c>
      <c r="C412" s="116"/>
      <c r="D412" s="117"/>
      <c r="E412" s="118"/>
      <c r="F412" s="118"/>
      <c r="G412" s="118"/>
      <c r="H412" s="117"/>
      <c r="I412" s="118"/>
      <c r="J412" s="363"/>
      <c r="K412" s="365"/>
      <c r="L412" s="368"/>
      <c r="M412" s="386"/>
      <c r="N412" s="126"/>
      <c r="O412" s="127"/>
      <c r="P412" s="127"/>
      <c r="Q412" s="127">
        <f t="shared" si="433"/>
        <v>0</v>
      </c>
      <c r="R412" s="127"/>
      <c r="S412" s="128" t="str">
        <f t="shared" si="415"/>
        <v>libre</v>
      </c>
      <c r="T412" s="129">
        <f t="shared" si="414"/>
        <v>0</v>
      </c>
      <c r="U412" s="130">
        <f t="shared" ref="U412:W412" si="464">AVERAGE(IF(ISBLANK(E411),N411*0.5,E411), IF(ISBLANK(E412),N412*0.5,E412), IF(ISBLANK(E413),N413*0.5,E413), IF(ISBLANK(E414),N414*0.5,E414), IF(ISBLANK(E415),N415*0.5,E415), IF(ISBLANK(E416),N416*0.5,E416), IF(ISBLANK(E417),N417*0.5,E417))</f>
        <v>0</v>
      </c>
      <c r="V412" s="131">
        <f t="shared" si="464"/>
        <v>0</v>
      </c>
      <c r="W412" s="131">
        <f t="shared" si="464"/>
        <v>0</v>
      </c>
      <c r="X412" s="132">
        <f t="shared" ref="X412" si="465">AVERAGE(T411:T417)</f>
        <v>0</v>
      </c>
    </row>
    <row r="413" spans="1:24" ht="18" customHeight="1" thickTop="1" thickBot="1" x14ac:dyDescent="0.25">
      <c r="A413" s="383"/>
      <c r="B413" s="115">
        <v>45714</v>
      </c>
      <c r="C413" s="116"/>
      <c r="D413" s="117"/>
      <c r="E413" s="118"/>
      <c r="F413" s="118"/>
      <c r="G413" s="118"/>
      <c r="H413" s="117"/>
      <c r="I413" s="118"/>
      <c r="J413" s="363"/>
      <c r="K413" s="365"/>
      <c r="L413" s="368"/>
      <c r="M413" s="386"/>
      <c r="N413" s="126"/>
      <c r="O413" s="127"/>
      <c r="P413" s="127"/>
      <c r="Q413" s="127">
        <f t="shared" si="433"/>
        <v>0</v>
      </c>
      <c r="R413" s="127"/>
      <c r="S413" s="128" t="str">
        <f t="shared" si="415"/>
        <v>libre</v>
      </c>
      <c r="T413" s="129">
        <f t="shared" si="414"/>
        <v>0</v>
      </c>
      <c r="U413" s="133" t="s">
        <v>395</v>
      </c>
      <c r="V413" s="134">
        <v>10010</v>
      </c>
      <c r="W413" s="370" t="s">
        <v>396</v>
      </c>
      <c r="X413" s="371"/>
    </row>
    <row r="414" spans="1:24" ht="17.25" customHeight="1" thickBot="1" x14ac:dyDescent="0.25">
      <c r="A414" s="383"/>
      <c r="B414" s="115">
        <v>45715</v>
      </c>
      <c r="C414" s="116"/>
      <c r="D414" s="117"/>
      <c r="E414" s="118"/>
      <c r="F414" s="118"/>
      <c r="G414" s="118"/>
      <c r="H414" s="117"/>
      <c r="I414" s="118"/>
      <c r="J414" s="363"/>
      <c r="K414" s="365"/>
      <c r="L414" s="368"/>
      <c r="M414" s="386"/>
      <c r="N414" s="126"/>
      <c r="O414" s="127"/>
      <c r="P414" s="127"/>
      <c r="Q414" s="127">
        <f t="shared" si="433"/>
        <v>0</v>
      </c>
      <c r="R414" s="127"/>
      <c r="S414" s="128" t="str">
        <f t="shared" si="415"/>
        <v>libre</v>
      </c>
      <c r="T414" s="129">
        <f t="shared" si="414"/>
        <v>0</v>
      </c>
      <c r="U414" s="135" t="s">
        <v>397</v>
      </c>
      <c r="V414" s="136"/>
      <c r="W414" s="372">
        <f t="shared" ref="W414" si="466">(SUM(C411:C417)/7)/V413</f>
        <v>0</v>
      </c>
      <c r="X414" s="373"/>
    </row>
    <row r="415" spans="1:24" ht="17.25" customHeight="1" thickBot="1" x14ac:dyDescent="0.25">
      <c r="A415" s="383"/>
      <c r="B415" s="115">
        <v>45716</v>
      </c>
      <c r="C415" s="116"/>
      <c r="D415" s="117"/>
      <c r="E415" s="118"/>
      <c r="F415" s="118"/>
      <c r="G415" s="118"/>
      <c r="H415" s="117"/>
      <c r="I415" s="118"/>
      <c r="J415" s="363"/>
      <c r="K415" s="365"/>
      <c r="L415" s="368"/>
      <c r="M415" s="386"/>
      <c r="N415" s="126"/>
      <c r="O415" s="127"/>
      <c r="P415" s="127"/>
      <c r="Q415" s="127">
        <f t="shared" si="433"/>
        <v>0</v>
      </c>
      <c r="R415" s="127"/>
      <c r="S415" s="128" t="str">
        <f t="shared" si="415"/>
        <v>libre</v>
      </c>
      <c r="T415" s="129">
        <f t="shared" si="414"/>
        <v>0</v>
      </c>
      <c r="U415" s="374" t="s">
        <v>398</v>
      </c>
      <c r="V415" s="375"/>
      <c r="W415" s="375"/>
      <c r="X415" s="376"/>
    </row>
    <row r="416" spans="1:24" ht="17.25" customHeight="1" thickBot="1" x14ac:dyDescent="0.25">
      <c r="A416" s="383"/>
      <c r="B416" s="115">
        <v>45717</v>
      </c>
      <c r="C416" s="116"/>
      <c r="D416" s="117"/>
      <c r="E416" s="118"/>
      <c r="F416" s="118"/>
      <c r="G416" s="118"/>
      <c r="H416" s="117"/>
      <c r="I416" s="118"/>
      <c r="J416" s="363"/>
      <c r="K416" s="365"/>
      <c r="L416" s="368"/>
      <c r="M416" s="386"/>
      <c r="N416" s="126"/>
      <c r="O416" s="127"/>
      <c r="P416" s="127"/>
      <c r="Q416" s="127">
        <f t="shared" si="433"/>
        <v>0</v>
      </c>
      <c r="R416" s="127"/>
      <c r="S416" s="128" t="str">
        <f t="shared" si="415"/>
        <v>libre</v>
      </c>
      <c r="T416" s="129">
        <f t="shared" si="414"/>
        <v>0</v>
      </c>
      <c r="U416" s="377"/>
      <c r="V416" s="378"/>
      <c r="W416" s="378"/>
      <c r="X416" s="379"/>
    </row>
    <row r="417" spans="1:24" ht="17.25" customHeight="1" thickBot="1" x14ac:dyDescent="0.25">
      <c r="A417" s="384"/>
      <c r="B417" s="137">
        <v>45718</v>
      </c>
      <c r="C417" s="116"/>
      <c r="D417" s="117"/>
      <c r="E417" s="118"/>
      <c r="F417" s="118"/>
      <c r="G417" s="118"/>
      <c r="H417" s="117"/>
      <c r="I417" s="118"/>
      <c r="J417" s="364"/>
      <c r="K417" s="366"/>
      <c r="L417" s="369"/>
      <c r="M417" s="386"/>
      <c r="N417" s="138"/>
      <c r="O417" s="139"/>
      <c r="P417" s="139"/>
      <c r="Q417" s="139">
        <f t="shared" si="433"/>
        <v>0</v>
      </c>
      <c r="R417" s="139"/>
      <c r="S417" s="140" t="str">
        <f t="shared" si="415"/>
        <v>libre</v>
      </c>
      <c r="T417" s="141">
        <f t="shared" si="414"/>
        <v>0</v>
      </c>
      <c r="U417" s="380"/>
      <c r="V417" s="381"/>
      <c r="W417" s="381"/>
      <c r="X417" s="382"/>
    </row>
    <row r="418" spans="1:24" ht="17.25" customHeight="1" thickBot="1" x14ac:dyDescent="0.25">
      <c r="A418" s="388">
        <v>9</v>
      </c>
      <c r="B418" s="142">
        <v>45719</v>
      </c>
      <c r="C418" s="116"/>
      <c r="D418" s="117"/>
      <c r="E418" s="118"/>
      <c r="F418" s="118"/>
      <c r="G418" s="118"/>
      <c r="H418" s="117"/>
      <c r="I418" s="118"/>
      <c r="J418" s="362"/>
      <c r="K418" s="365" t="e">
        <f t="shared" ref="K418" si="467">AVERAGE(D418:D424)</f>
        <v>#DIV/0!</v>
      </c>
      <c r="L418" s="367">
        <f t="shared" ref="L418" si="468">MAX(D418:D424) - MIN(D418:D424)</f>
        <v>0</v>
      </c>
      <c r="M418" s="386"/>
      <c r="N418" s="119"/>
      <c r="O418" s="120"/>
      <c r="P418" s="120"/>
      <c r="Q418" s="120">
        <f t="shared" si="433"/>
        <v>0</v>
      </c>
      <c r="R418" s="120"/>
      <c r="S418" s="121" t="str">
        <f t="shared" si="415"/>
        <v>libre</v>
      </c>
      <c r="T418" s="122">
        <f t="shared" si="414"/>
        <v>0</v>
      </c>
      <c r="U418" s="123" t="e">
        <f t="shared" ref="U418" si="469">AVERAGE(IF(ISBLANK(E418),N418*0.5,E418), IF(ISBLANK(E419),N418*0.5,E419), IF(ISBLANK(E420),N418*0.5,E420), IF(ISBLANK(E421),N418*0.5,E421), IF(ISBLANK(E422),N418*0.5,E422), IF(ISBLANK(E423),N418*0.5,E423), IF(ISBLANK(E424),N418*0.5,E424))/N418</f>
        <v>#DIV/0!</v>
      </c>
      <c r="V418" s="124" t="e">
        <f t="shared" ref="V418:W418" si="470">AVERAGE(IF(ISBLANK(F418),O418*0.5,F418), IF(ISBLANK(F419),O419*0.5,F419), IF(ISBLANK(F420),O420*0.5,F420), IF(ISBLANK(F421),O421*0.5,F421), IF(ISBLANK(F422),O422*0.5,F422), IF(ISBLANK(F423),O423*0.5,F423), IF(ISBLANK(F424),O424*0.5,F424))/O418</f>
        <v>#DIV/0!</v>
      </c>
      <c r="W418" s="124" t="e">
        <f t="shared" si="470"/>
        <v>#DIV/0!</v>
      </c>
      <c r="X418" s="125" t="e">
        <f t="shared" ref="X418" si="471">AVERAGE(T418:T424)/(AVERAGE(Q418:Q424))</f>
        <v>#DIV/0!</v>
      </c>
    </row>
    <row r="419" spans="1:24" ht="17.25" customHeight="1" thickBot="1" x14ac:dyDescent="0.25">
      <c r="A419" s="383"/>
      <c r="B419" s="115">
        <v>45720</v>
      </c>
      <c r="C419" s="116"/>
      <c r="D419" s="117"/>
      <c r="E419" s="118"/>
      <c r="F419" s="118"/>
      <c r="G419" s="118"/>
      <c r="H419" s="117"/>
      <c r="I419" s="118"/>
      <c r="J419" s="363"/>
      <c r="K419" s="365"/>
      <c r="L419" s="368"/>
      <c r="M419" s="386"/>
      <c r="N419" s="126"/>
      <c r="O419" s="127"/>
      <c r="P419" s="127"/>
      <c r="Q419" s="127">
        <f t="shared" si="433"/>
        <v>0</v>
      </c>
      <c r="R419" s="127"/>
      <c r="S419" s="128" t="str">
        <f t="shared" si="415"/>
        <v>libre</v>
      </c>
      <c r="T419" s="129">
        <f t="shared" si="414"/>
        <v>0</v>
      </c>
      <c r="U419" s="130">
        <f t="shared" ref="U419:W419" si="472">AVERAGE(IF(ISBLANK(E418),N418*0.5,E418), IF(ISBLANK(E419),N419*0.5,E419), IF(ISBLANK(E420),N420*0.5,E420), IF(ISBLANK(E421),N421*0.5,E421), IF(ISBLANK(E422),N422*0.5,E422), IF(ISBLANK(E423),N423*0.5,E423), IF(ISBLANK(E424),N424*0.5,E424))</f>
        <v>0</v>
      </c>
      <c r="V419" s="131">
        <f t="shared" si="472"/>
        <v>0</v>
      </c>
      <c r="W419" s="131">
        <f t="shared" si="472"/>
        <v>0</v>
      </c>
      <c r="X419" s="132">
        <f t="shared" ref="X419" si="473">AVERAGE(T418:T424)</f>
        <v>0</v>
      </c>
    </row>
    <row r="420" spans="1:24" ht="18" customHeight="1" thickTop="1" thickBot="1" x14ac:dyDescent="0.25">
      <c r="A420" s="383"/>
      <c r="B420" s="115">
        <v>45721</v>
      </c>
      <c r="C420" s="116"/>
      <c r="D420" s="117"/>
      <c r="E420" s="118"/>
      <c r="F420" s="118"/>
      <c r="G420" s="118"/>
      <c r="H420" s="117"/>
      <c r="I420" s="118"/>
      <c r="J420" s="363"/>
      <c r="K420" s="365"/>
      <c r="L420" s="368"/>
      <c r="M420" s="386"/>
      <c r="N420" s="126"/>
      <c r="O420" s="127"/>
      <c r="P420" s="127"/>
      <c r="Q420" s="127">
        <f t="shared" si="433"/>
        <v>0</v>
      </c>
      <c r="R420" s="127"/>
      <c r="S420" s="128" t="str">
        <f t="shared" si="415"/>
        <v>libre</v>
      </c>
      <c r="T420" s="129">
        <f t="shared" si="414"/>
        <v>0</v>
      </c>
      <c r="U420" s="133" t="s">
        <v>395</v>
      </c>
      <c r="V420" s="134">
        <v>10011</v>
      </c>
      <c r="W420" s="370" t="s">
        <v>396</v>
      </c>
      <c r="X420" s="371"/>
    </row>
    <row r="421" spans="1:24" ht="17.25" customHeight="1" thickBot="1" x14ac:dyDescent="0.25">
      <c r="A421" s="383"/>
      <c r="B421" s="115">
        <v>45722</v>
      </c>
      <c r="C421" s="116"/>
      <c r="D421" s="117"/>
      <c r="E421" s="118"/>
      <c r="F421" s="118"/>
      <c r="G421" s="118"/>
      <c r="H421" s="117"/>
      <c r="I421" s="118"/>
      <c r="J421" s="363"/>
      <c r="K421" s="365"/>
      <c r="L421" s="368"/>
      <c r="M421" s="386"/>
      <c r="N421" s="126"/>
      <c r="O421" s="127"/>
      <c r="P421" s="127"/>
      <c r="Q421" s="127">
        <f t="shared" si="433"/>
        <v>0</v>
      </c>
      <c r="R421" s="127"/>
      <c r="S421" s="128" t="str">
        <f t="shared" si="415"/>
        <v>libre</v>
      </c>
      <c r="T421" s="129">
        <f t="shared" si="414"/>
        <v>0</v>
      </c>
      <c r="U421" s="135" t="s">
        <v>397</v>
      </c>
      <c r="V421" s="136"/>
      <c r="W421" s="372">
        <f t="shared" ref="W421" si="474">(SUM(C418:C424)/7)/V420</f>
        <v>0</v>
      </c>
      <c r="X421" s="373"/>
    </row>
    <row r="422" spans="1:24" ht="17.25" customHeight="1" thickBot="1" x14ac:dyDescent="0.25">
      <c r="A422" s="383"/>
      <c r="B422" s="115">
        <v>45723</v>
      </c>
      <c r="C422" s="116"/>
      <c r="D422" s="117"/>
      <c r="E422" s="118"/>
      <c r="F422" s="118"/>
      <c r="G422" s="118"/>
      <c r="H422" s="117"/>
      <c r="I422" s="118"/>
      <c r="J422" s="363"/>
      <c r="K422" s="365"/>
      <c r="L422" s="368"/>
      <c r="M422" s="386"/>
      <c r="N422" s="126"/>
      <c r="O422" s="127"/>
      <c r="P422" s="127"/>
      <c r="Q422" s="127">
        <f t="shared" si="433"/>
        <v>0</v>
      </c>
      <c r="R422" s="127"/>
      <c r="S422" s="128" t="str">
        <f t="shared" si="415"/>
        <v>libre</v>
      </c>
      <c r="T422" s="129">
        <f t="shared" si="414"/>
        <v>0</v>
      </c>
      <c r="U422" s="374" t="s">
        <v>398</v>
      </c>
      <c r="V422" s="375"/>
      <c r="W422" s="375"/>
      <c r="X422" s="376"/>
    </row>
    <row r="423" spans="1:24" ht="17.25" customHeight="1" thickBot="1" x14ac:dyDescent="0.25">
      <c r="A423" s="383"/>
      <c r="B423" s="115">
        <v>45724</v>
      </c>
      <c r="C423" s="116"/>
      <c r="D423" s="117"/>
      <c r="E423" s="118"/>
      <c r="F423" s="118"/>
      <c r="G423" s="118"/>
      <c r="H423" s="117"/>
      <c r="I423" s="118"/>
      <c r="J423" s="363"/>
      <c r="K423" s="365"/>
      <c r="L423" s="368"/>
      <c r="M423" s="386"/>
      <c r="N423" s="126"/>
      <c r="O423" s="127"/>
      <c r="P423" s="127"/>
      <c r="Q423" s="127">
        <f t="shared" si="433"/>
        <v>0</v>
      </c>
      <c r="R423" s="127"/>
      <c r="S423" s="128" t="str">
        <f t="shared" si="415"/>
        <v>libre</v>
      </c>
      <c r="T423" s="129">
        <f t="shared" si="414"/>
        <v>0</v>
      </c>
      <c r="U423" s="377"/>
      <c r="V423" s="378"/>
      <c r="W423" s="378"/>
      <c r="X423" s="379"/>
    </row>
    <row r="424" spans="1:24" ht="17.25" customHeight="1" thickBot="1" x14ac:dyDescent="0.25">
      <c r="A424" s="384"/>
      <c r="B424" s="137">
        <v>45725</v>
      </c>
      <c r="C424" s="116"/>
      <c r="D424" s="117"/>
      <c r="E424" s="118"/>
      <c r="F424" s="118"/>
      <c r="G424" s="118"/>
      <c r="H424" s="117"/>
      <c r="I424" s="118"/>
      <c r="J424" s="364"/>
      <c r="K424" s="366"/>
      <c r="L424" s="369"/>
      <c r="M424" s="387"/>
      <c r="N424" s="138"/>
      <c r="O424" s="139"/>
      <c r="P424" s="139"/>
      <c r="Q424" s="139">
        <f t="shared" si="433"/>
        <v>0</v>
      </c>
      <c r="R424" s="139"/>
      <c r="S424" s="140" t="str">
        <f t="shared" si="415"/>
        <v>libre</v>
      </c>
      <c r="T424" s="141">
        <f t="shared" si="414"/>
        <v>0</v>
      </c>
      <c r="U424" s="380"/>
      <c r="V424" s="381"/>
      <c r="W424" s="381"/>
      <c r="X424" s="382"/>
    </row>
    <row r="425" spans="1:24" ht="18" customHeight="1" thickTop="1" thickBot="1" x14ac:dyDescent="0.25">
      <c r="A425" s="383">
        <v>10</v>
      </c>
      <c r="B425" s="115">
        <v>45726</v>
      </c>
      <c r="C425" s="116"/>
      <c r="D425" s="117"/>
      <c r="E425" s="118"/>
      <c r="F425" s="118"/>
      <c r="G425" s="118"/>
      <c r="H425" s="117"/>
      <c r="I425" s="118"/>
      <c r="J425" s="362"/>
      <c r="K425" s="365" t="e">
        <f>AVERAGE(D425:D431)</f>
        <v>#DIV/0!</v>
      </c>
      <c r="L425" s="367">
        <f>MAX(D425:D431) - MIN(D425:D431)</f>
        <v>0</v>
      </c>
      <c r="M425" s="385">
        <f>MAX(D425:D452) - MIN(D425:D452)</f>
        <v>0</v>
      </c>
      <c r="N425" s="119"/>
      <c r="O425" s="120"/>
      <c r="P425" s="120"/>
      <c r="Q425" s="120">
        <f t="shared" si="433"/>
        <v>0</v>
      </c>
      <c r="R425" s="120"/>
      <c r="S425" s="121" t="str">
        <f>IF(OR(ISBLANK(E425), ISBLANK(F425), ISBLANK(G425)), "libre", "")</f>
        <v>libre</v>
      </c>
      <c r="T425" s="122">
        <f>( IF(ISBLANK(E425),N425*0.5,E425)*4)+( IF(ISBLANK(F425),O425*1.25,F425)*4)+( IF(ISBLANK(G425),P425*1.33,G425)*9)</f>
        <v>0</v>
      </c>
      <c r="U425" s="123" t="e">
        <f>AVERAGE(IF(ISBLANK(E425),N425*0.5,E425), IF(ISBLANK(E426),N425*0.5,E426), IF(ISBLANK(E427),N425*0.5,E427), IF(ISBLANK(E428),N425*0.5,E428), IF(ISBLANK(E429),N425*0.5,E429), IF(ISBLANK(E430),N425*0.5,E430), IF(ISBLANK(E431),N425*0.5,E431))/N425</f>
        <v>#DIV/0!</v>
      </c>
      <c r="V425" s="124" t="e">
        <f>AVERAGE(IF(ISBLANK(F425),O425*0.5,F425), IF(ISBLANK(F426),O426*0.5,F426), IF(ISBLANK(F427),O427*0.5,F427), IF(ISBLANK(F428),O428*0.5,F428), IF(ISBLANK(F429),O429*0.5,F429), IF(ISBLANK(F430),O430*0.5,F430), IF(ISBLANK(F431),O431*0.5,F431))/O425</f>
        <v>#DIV/0!</v>
      </c>
      <c r="W425" s="124" t="e">
        <f>AVERAGE(IF(ISBLANK(G425),P425*0.5,G425), IF(ISBLANK(G426),P426*0.5,G426), IF(ISBLANK(G427),P427*0.5,G427), IF(ISBLANK(G428),P428*0.5,G428), IF(ISBLANK(G429),P429*0.5,G429), IF(ISBLANK(G430),P430*0.5,G430), IF(ISBLANK(G431),P431*0.5,G431))/P425</f>
        <v>#DIV/0!</v>
      </c>
      <c r="X425" s="125" t="e">
        <f>AVERAGE(T425:T431)/(AVERAGE(Q425:Q431))</f>
        <v>#DIV/0!</v>
      </c>
    </row>
    <row r="426" spans="1:24" ht="17.25" customHeight="1" thickBot="1" x14ac:dyDescent="0.25">
      <c r="A426" s="383"/>
      <c r="B426" s="115">
        <v>45727</v>
      </c>
      <c r="C426" s="116"/>
      <c r="D426" s="117"/>
      <c r="E426" s="118"/>
      <c r="F426" s="118"/>
      <c r="G426" s="118"/>
      <c r="H426" s="117"/>
      <c r="I426" s="118"/>
      <c r="J426" s="363"/>
      <c r="K426" s="365"/>
      <c r="L426" s="368"/>
      <c r="M426" s="386"/>
      <c r="N426" s="126"/>
      <c r="O426" s="127"/>
      <c r="P426" s="127"/>
      <c r="Q426" s="127">
        <f t="shared" si="433"/>
        <v>0</v>
      </c>
      <c r="R426" s="127"/>
      <c r="S426" s="128" t="str">
        <f>IF(OR(ISBLANK(E426), ISBLANK(F426), ISBLANK(G426)), "libre", "")</f>
        <v>libre</v>
      </c>
      <c r="T426" s="129">
        <f t="shared" ref="T426:T445" si="475">( IF(ISBLANK(E426),N426*0.5,E426)*4)+( IF(ISBLANK(F426),O426*1.25,F426)*4)+( IF(ISBLANK(G426),P426*1.33,G426)*9)</f>
        <v>0</v>
      </c>
      <c r="U426" s="130">
        <f>AVERAGE(IF(ISBLANK(E425),N425*0.5,E425), IF(ISBLANK(E426),N426*0.5,E426), IF(ISBLANK(E427),N427*0.5,E427), IF(ISBLANK(E428),N428*0.5,E428), IF(ISBLANK(E429),N429*0.5,E429), IF(ISBLANK(E430),N430*0.5,E430), IF(ISBLANK(E431),N431*0.5,E431))</f>
        <v>0</v>
      </c>
      <c r="V426" s="131">
        <f>AVERAGE(IF(ISBLANK(F425),O425*0.5,F425), IF(ISBLANK(F426),O426*0.5,F426), IF(ISBLANK(F427),O427*0.5,F427), IF(ISBLANK(F428),O428*0.5,F428), IF(ISBLANK(F429),O429*0.5,F429), IF(ISBLANK(F430),O430*0.5,F430), IF(ISBLANK(F431),O431*0.5,F431))</f>
        <v>0</v>
      </c>
      <c r="W426" s="131">
        <f>AVERAGE(IF(ISBLANK(G425),P425*0.5,G425), IF(ISBLANK(G426),P426*0.5,G426), IF(ISBLANK(G427),P427*0.5,G427), IF(ISBLANK(G428),P428*0.5,G428), IF(ISBLANK(G429),P429*0.5,G429), IF(ISBLANK(G430),P430*0.5,G430), IF(ISBLANK(G431),P431*0.5,G431))</f>
        <v>0</v>
      </c>
      <c r="X426" s="132">
        <f>AVERAGE(T425:T431)</f>
        <v>0</v>
      </c>
    </row>
    <row r="427" spans="1:24" ht="18" customHeight="1" thickTop="1" thickBot="1" x14ac:dyDescent="0.25">
      <c r="A427" s="383"/>
      <c r="B427" s="115">
        <v>45728</v>
      </c>
      <c r="C427" s="116"/>
      <c r="D427" s="117"/>
      <c r="E427" s="118"/>
      <c r="F427" s="118"/>
      <c r="G427" s="118"/>
      <c r="H427" s="117"/>
      <c r="I427" s="118"/>
      <c r="J427" s="363"/>
      <c r="K427" s="365"/>
      <c r="L427" s="368"/>
      <c r="M427" s="386"/>
      <c r="N427" s="126"/>
      <c r="O427" s="127"/>
      <c r="P427" s="127"/>
      <c r="Q427" s="127">
        <f t="shared" si="433"/>
        <v>0</v>
      </c>
      <c r="R427" s="127"/>
      <c r="S427" s="128" t="str">
        <f t="shared" ref="S427:S445" si="476">IF(OR(ISBLANK(E427), ISBLANK(F427), ISBLANK(G427)), "libre", "")</f>
        <v>libre</v>
      </c>
      <c r="T427" s="129">
        <f t="shared" si="475"/>
        <v>0</v>
      </c>
      <c r="U427" s="133" t="s">
        <v>395</v>
      </c>
      <c r="V427" s="134">
        <v>10002</v>
      </c>
      <c r="W427" s="370" t="s">
        <v>396</v>
      </c>
      <c r="X427" s="371"/>
    </row>
    <row r="428" spans="1:24" ht="17.25" customHeight="1" thickBot="1" x14ac:dyDescent="0.25">
      <c r="A428" s="383"/>
      <c r="B428" s="115">
        <v>45729</v>
      </c>
      <c r="C428" s="116"/>
      <c r="D428" s="117"/>
      <c r="E428" s="118"/>
      <c r="F428" s="118"/>
      <c r="G428" s="118"/>
      <c r="H428" s="117"/>
      <c r="I428" s="118"/>
      <c r="J428" s="363"/>
      <c r="K428" s="365"/>
      <c r="L428" s="368"/>
      <c r="M428" s="386"/>
      <c r="N428" s="126"/>
      <c r="O428" s="127"/>
      <c r="P428" s="127"/>
      <c r="Q428" s="127">
        <f t="shared" si="433"/>
        <v>0</v>
      </c>
      <c r="R428" s="127"/>
      <c r="S428" s="128" t="str">
        <f t="shared" si="476"/>
        <v>libre</v>
      </c>
      <c r="T428" s="129">
        <f t="shared" si="475"/>
        <v>0</v>
      </c>
      <c r="U428" s="135" t="s">
        <v>397</v>
      </c>
      <c r="V428" s="136"/>
      <c r="W428" s="372">
        <f>(SUM(C425:C431)/7)/V427</f>
        <v>0</v>
      </c>
      <c r="X428" s="373"/>
    </row>
    <row r="429" spans="1:24" ht="17.25" customHeight="1" thickBot="1" x14ac:dyDescent="0.25">
      <c r="A429" s="383"/>
      <c r="B429" s="115">
        <v>45730</v>
      </c>
      <c r="C429" s="116"/>
      <c r="D429" s="117"/>
      <c r="E429" s="118"/>
      <c r="F429" s="118"/>
      <c r="G429" s="118"/>
      <c r="H429" s="117"/>
      <c r="I429" s="118"/>
      <c r="J429" s="363"/>
      <c r="K429" s="365"/>
      <c r="L429" s="368"/>
      <c r="M429" s="386"/>
      <c r="N429" s="126"/>
      <c r="O429" s="127"/>
      <c r="P429" s="127"/>
      <c r="Q429" s="127">
        <f t="shared" si="433"/>
        <v>0</v>
      </c>
      <c r="R429" s="127"/>
      <c r="S429" s="128" t="str">
        <f t="shared" si="476"/>
        <v>libre</v>
      </c>
      <c r="T429" s="129">
        <f t="shared" si="475"/>
        <v>0</v>
      </c>
      <c r="U429" s="374" t="s">
        <v>398</v>
      </c>
      <c r="V429" s="375"/>
      <c r="W429" s="375"/>
      <c r="X429" s="376"/>
    </row>
    <row r="430" spans="1:24" ht="17.25" customHeight="1" thickBot="1" x14ac:dyDescent="0.25">
      <c r="A430" s="383"/>
      <c r="B430" s="115">
        <v>45731</v>
      </c>
      <c r="C430" s="116"/>
      <c r="D430" s="117"/>
      <c r="E430" s="118"/>
      <c r="F430" s="118"/>
      <c r="G430" s="118"/>
      <c r="H430" s="117"/>
      <c r="I430" s="118"/>
      <c r="J430" s="363"/>
      <c r="K430" s="365"/>
      <c r="L430" s="368"/>
      <c r="M430" s="386"/>
      <c r="N430" s="126"/>
      <c r="O430" s="127"/>
      <c r="P430" s="127"/>
      <c r="Q430" s="127">
        <f t="shared" si="433"/>
        <v>0</v>
      </c>
      <c r="R430" s="127"/>
      <c r="S430" s="128" t="str">
        <f t="shared" si="476"/>
        <v>libre</v>
      </c>
      <c r="T430" s="129">
        <f t="shared" si="475"/>
        <v>0</v>
      </c>
      <c r="U430" s="377"/>
      <c r="V430" s="378"/>
      <c r="W430" s="378"/>
      <c r="X430" s="379"/>
    </row>
    <row r="431" spans="1:24" ht="17.25" customHeight="1" thickBot="1" x14ac:dyDescent="0.25">
      <c r="A431" s="384"/>
      <c r="B431" s="137">
        <v>45732</v>
      </c>
      <c r="C431" s="116"/>
      <c r="D431" s="117"/>
      <c r="E431" s="118"/>
      <c r="F431" s="118"/>
      <c r="G431" s="118"/>
      <c r="H431" s="117"/>
      <c r="I431" s="118"/>
      <c r="J431" s="364"/>
      <c r="K431" s="366"/>
      <c r="L431" s="369"/>
      <c r="M431" s="386"/>
      <c r="N431" s="138"/>
      <c r="O431" s="139"/>
      <c r="P431" s="139"/>
      <c r="Q431" s="139">
        <f t="shared" si="433"/>
        <v>0</v>
      </c>
      <c r="R431" s="139"/>
      <c r="S431" s="140" t="str">
        <f t="shared" si="476"/>
        <v>libre</v>
      </c>
      <c r="T431" s="141">
        <f t="shared" si="475"/>
        <v>0</v>
      </c>
      <c r="U431" s="380"/>
      <c r="V431" s="381"/>
      <c r="W431" s="381"/>
      <c r="X431" s="382"/>
    </row>
    <row r="432" spans="1:24" ht="17.25" customHeight="1" thickBot="1" x14ac:dyDescent="0.25">
      <c r="A432" s="388">
        <v>11</v>
      </c>
      <c r="B432" s="142">
        <v>45733</v>
      </c>
      <c r="C432" s="116"/>
      <c r="D432" s="117"/>
      <c r="E432" s="118"/>
      <c r="F432" s="118"/>
      <c r="G432" s="118"/>
      <c r="H432" s="117"/>
      <c r="I432" s="118"/>
      <c r="J432" s="362"/>
      <c r="K432" s="365" t="e">
        <f t="shared" ref="K432" si="477">AVERAGE(D432:D438)</f>
        <v>#DIV/0!</v>
      </c>
      <c r="L432" s="367">
        <f t="shared" ref="L432" si="478">MAX(D432:D438) - MIN(D432:D438)</f>
        <v>0</v>
      </c>
      <c r="M432" s="386"/>
      <c r="N432" s="119"/>
      <c r="O432" s="120"/>
      <c r="P432" s="120"/>
      <c r="Q432" s="120">
        <f t="shared" si="433"/>
        <v>0</v>
      </c>
      <c r="R432" s="120"/>
      <c r="S432" s="121" t="str">
        <f t="shared" si="476"/>
        <v>libre</v>
      </c>
      <c r="T432" s="122">
        <f t="shared" si="475"/>
        <v>0</v>
      </c>
      <c r="U432" s="123" t="e">
        <f>AVERAGE(IF(ISBLANK(E432),N432*0.5,E432), IF(ISBLANK(E433),N432*0.5,E433), IF(ISBLANK(E434),N432*0.5,E434), IF(ISBLANK(E435),N432*0.5,E435), IF(ISBLANK(E436),N432*0.5,E436), IF(ISBLANK(E437),N432*0.5,E437), IF(ISBLANK(E438),N432*0.5,E438))/N432</f>
        <v>#DIV/0!</v>
      </c>
      <c r="V432" s="124" t="e">
        <f>AVERAGE(IF(ISBLANK(F432),O432*0.5,F432), IF(ISBLANK(F433),O433*0.5,F433), IF(ISBLANK(F434),O434*0.5,F434), IF(ISBLANK(F435),O435*0.5,F435), IF(ISBLANK(F436),O436*0.5,F436), IF(ISBLANK(F437),O437*0.5,F437), IF(ISBLANK(F438),O438*0.5,F438))/O432</f>
        <v>#DIV/0!</v>
      </c>
      <c r="W432" s="124" t="e">
        <f>AVERAGE(IF(ISBLANK(G432),P432*0.5,G432), IF(ISBLANK(G433),P433*0.5,G433), IF(ISBLANK(G434),P434*0.5,G434), IF(ISBLANK(G435),P435*0.5,G435), IF(ISBLANK(G436),P436*0.5,G436), IF(ISBLANK(G437),P437*0.5,G437), IF(ISBLANK(G438),P438*0.5,G438))/P432</f>
        <v>#DIV/0!</v>
      </c>
      <c r="X432" s="125" t="e">
        <f>AVERAGE(T432:T438)/(AVERAGE(Q432:Q438))</f>
        <v>#DIV/0!</v>
      </c>
    </row>
    <row r="433" spans="1:24" ht="17.25" customHeight="1" thickBot="1" x14ac:dyDescent="0.25">
      <c r="A433" s="383"/>
      <c r="B433" s="115">
        <v>45734</v>
      </c>
      <c r="C433" s="116"/>
      <c r="D433" s="117"/>
      <c r="E433" s="118"/>
      <c r="F433" s="118"/>
      <c r="G433" s="118"/>
      <c r="H433" s="117"/>
      <c r="I433" s="118"/>
      <c r="J433" s="363"/>
      <c r="K433" s="365"/>
      <c r="L433" s="368"/>
      <c r="M433" s="386"/>
      <c r="N433" s="126"/>
      <c r="O433" s="127"/>
      <c r="P433" s="127"/>
      <c r="Q433" s="127">
        <f t="shared" si="433"/>
        <v>0</v>
      </c>
      <c r="R433" s="127"/>
      <c r="S433" s="128" t="str">
        <f t="shared" si="476"/>
        <v>libre</v>
      </c>
      <c r="T433" s="129">
        <f t="shared" si="475"/>
        <v>0</v>
      </c>
      <c r="U433" s="130">
        <f>AVERAGE(IF(ISBLANK(E432),N432*0.5,E432), IF(ISBLANK(E433),N433*0.5,E433), IF(ISBLANK(E434),N434*0.5,E434), IF(ISBLANK(E435),N435*0.5,E435), IF(ISBLANK(E436),N436*0.5,E436), IF(ISBLANK(E437),N437*0.5,E437), IF(ISBLANK(E438),N438*0.5,E438))</f>
        <v>0</v>
      </c>
      <c r="V433" s="131">
        <f>AVERAGE(IF(ISBLANK(F432),O432*0.5,F432), IF(ISBLANK(F433),O433*0.5,F433), IF(ISBLANK(F434),O434*0.5,F434), IF(ISBLANK(F435),O435*0.5,F435), IF(ISBLANK(F436),O436*0.5,F436), IF(ISBLANK(F437),O437*0.5,F437), IF(ISBLANK(F438),O438*0.5,F438))</f>
        <v>0</v>
      </c>
      <c r="W433" s="131">
        <f>AVERAGE(IF(ISBLANK(G432),P432*0.5,G432), IF(ISBLANK(G433),P433*0.5,G433), IF(ISBLANK(G434),P434*0.5,G434), IF(ISBLANK(G435),P435*0.5,G435), IF(ISBLANK(G436),P436*0.5,G436), IF(ISBLANK(G437),P437*0.5,G437), IF(ISBLANK(G438),P438*0.5,G438))</f>
        <v>0</v>
      </c>
      <c r="X433" s="132">
        <f>AVERAGE(T432:T438)</f>
        <v>0</v>
      </c>
    </row>
    <row r="434" spans="1:24" ht="18" customHeight="1" thickTop="1" thickBot="1" x14ac:dyDescent="0.25">
      <c r="A434" s="383"/>
      <c r="B434" s="115">
        <v>45735</v>
      </c>
      <c r="C434" s="116"/>
      <c r="D434" s="117"/>
      <c r="E434" s="118"/>
      <c r="F434" s="118"/>
      <c r="G434" s="118"/>
      <c r="H434" s="117"/>
      <c r="I434" s="118"/>
      <c r="J434" s="363"/>
      <c r="K434" s="365"/>
      <c r="L434" s="368"/>
      <c r="M434" s="386"/>
      <c r="N434" s="126"/>
      <c r="O434" s="127"/>
      <c r="P434" s="127"/>
      <c r="Q434" s="127">
        <f t="shared" si="433"/>
        <v>0</v>
      </c>
      <c r="R434" s="127"/>
      <c r="S434" s="128" t="str">
        <f t="shared" si="476"/>
        <v>libre</v>
      </c>
      <c r="T434" s="129">
        <f t="shared" si="475"/>
        <v>0</v>
      </c>
      <c r="U434" s="133" t="s">
        <v>395</v>
      </c>
      <c r="V434" s="134">
        <v>10003</v>
      </c>
      <c r="W434" s="370" t="s">
        <v>396</v>
      </c>
      <c r="X434" s="371"/>
    </row>
    <row r="435" spans="1:24" ht="17.25" customHeight="1" thickBot="1" x14ac:dyDescent="0.25">
      <c r="A435" s="383"/>
      <c r="B435" s="115">
        <v>45736</v>
      </c>
      <c r="C435" s="116"/>
      <c r="D435" s="117"/>
      <c r="E435" s="118"/>
      <c r="F435" s="118"/>
      <c r="G435" s="118"/>
      <c r="H435" s="117"/>
      <c r="I435" s="118"/>
      <c r="J435" s="363"/>
      <c r="K435" s="365"/>
      <c r="L435" s="368"/>
      <c r="M435" s="386"/>
      <c r="N435" s="126"/>
      <c r="O435" s="127"/>
      <c r="P435" s="127"/>
      <c r="Q435" s="127">
        <f t="shared" si="433"/>
        <v>0</v>
      </c>
      <c r="R435" s="127"/>
      <c r="S435" s="128" t="str">
        <f t="shared" si="476"/>
        <v>libre</v>
      </c>
      <c r="T435" s="129">
        <f t="shared" si="475"/>
        <v>0</v>
      </c>
      <c r="U435" s="135" t="s">
        <v>397</v>
      </c>
      <c r="V435" s="136"/>
      <c r="W435" s="372">
        <f>(SUM(C432:C438)/7)/V434</f>
        <v>0</v>
      </c>
      <c r="X435" s="373"/>
    </row>
    <row r="436" spans="1:24" ht="17.25" customHeight="1" thickBot="1" x14ac:dyDescent="0.25">
      <c r="A436" s="383"/>
      <c r="B436" s="115">
        <v>45737</v>
      </c>
      <c r="C436" s="116"/>
      <c r="D436" s="117"/>
      <c r="E436" s="118"/>
      <c r="F436" s="118"/>
      <c r="G436" s="118"/>
      <c r="H436" s="117"/>
      <c r="I436" s="118"/>
      <c r="J436" s="363"/>
      <c r="K436" s="365"/>
      <c r="L436" s="368"/>
      <c r="M436" s="386"/>
      <c r="N436" s="126"/>
      <c r="O436" s="127"/>
      <c r="P436" s="127"/>
      <c r="Q436" s="127">
        <f t="shared" si="433"/>
        <v>0</v>
      </c>
      <c r="R436" s="127"/>
      <c r="S436" s="128" t="str">
        <f t="shared" si="476"/>
        <v>libre</v>
      </c>
      <c r="T436" s="129">
        <f t="shared" si="475"/>
        <v>0</v>
      </c>
      <c r="U436" s="374" t="s">
        <v>398</v>
      </c>
      <c r="V436" s="375"/>
      <c r="W436" s="375"/>
      <c r="X436" s="376"/>
    </row>
    <row r="437" spans="1:24" ht="17.25" customHeight="1" thickBot="1" x14ac:dyDescent="0.25">
      <c r="A437" s="383"/>
      <c r="B437" s="115">
        <v>45738</v>
      </c>
      <c r="C437" s="116"/>
      <c r="D437" s="117"/>
      <c r="E437" s="118"/>
      <c r="F437" s="118"/>
      <c r="G437" s="118"/>
      <c r="H437" s="117"/>
      <c r="I437" s="118"/>
      <c r="J437" s="363"/>
      <c r="K437" s="365"/>
      <c r="L437" s="368"/>
      <c r="M437" s="386"/>
      <c r="N437" s="126"/>
      <c r="O437" s="127"/>
      <c r="P437" s="127"/>
      <c r="Q437" s="127">
        <f t="shared" si="433"/>
        <v>0</v>
      </c>
      <c r="R437" s="127"/>
      <c r="S437" s="128" t="str">
        <f t="shared" si="476"/>
        <v>libre</v>
      </c>
      <c r="T437" s="129">
        <f t="shared" si="475"/>
        <v>0</v>
      </c>
      <c r="U437" s="377"/>
      <c r="V437" s="378"/>
      <c r="W437" s="378"/>
      <c r="X437" s="379"/>
    </row>
    <row r="438" spans="1:24" ht="17.25" customHeight="1" thickBot="1" x14ac:dyDescent="0.25">
      <c r="A438" s="384"/>
      <c r="B438" s="137">
        <v>45739</v>
      </c>
      <c r="C438" s="116"/>
      <c r="D438" s="117"/>
      <c r="E438" s="118"/>
      <c r="F438" s="118"/>
      <c r="G438" s="118"/>
      <c r="H438" s="117"/>
      <c r="I438" s="118"/>
      <c r="J438" s="364"/>
      <c r="K438" s="366"/>
      <c r="L438" s="369"/>
      <c r="M438" s="386"/>
      <c r="N438" s="138"/>
      <c r="O438" s="139"/>
      <c r="P438" s="139"/>
      <c r="Q438" s="139">
        <f t="shared" si="433"/>
        <v>0</v>
      </c>
      <c r="R438" s="139"/>
      <c r="S438" s="140" t="str">
        <f t="shared" si="476"/>
        <v>libre</v>
      </c>
      <c r="T438" s="141">
        <f t="shared" si="475"/>
        <v>0</v>
      </c>
      <c r="U438" s="380"/>
      <c r="V438" s="381"/>
      <c r="W438" s="381"/>
      <c r="X438" s="382"/>
    </row>
    <row r="439" spans="1:24" ht="17.25" customHeight="1" thickBot="1" x14ac:dyDescent="0.25">
      <c r="A439" s="388">
        <v>12</v>
      </c>
      <c r="B439" s="142">
        <v>45740</v>
      </c>
      <c r="C439" s="116"/>
      <c r="D439" s="117"/>
      <c r="E439" s="118"/>
      <c r="F439" s="118"/>
      <c r="G439" s="118"/>
      <c r="H439" s="117"/>
      <c r="I439" s="118"/>
      <c r="J439" s="362"/>
      <c r="K439" s="365" t="e">
        <f t="shared" ref="K439" si="479">AVERAGE(D439:D445)</f>
        <v>#DIV/0!</v>
      </c>
      <c r="L439" s="367">
        <f t="shared" ref="L439" si="480">MAX(D439:D445) - MIN(D439:D445)</f>
        <v>0</v>
      </c>
      <c r="M439" s="386"/>
      <c r="N439" s="119"/>
      <c r="O439" s="120"/>
      <c r="P439" s="120"/>
      <c r="Q439" s="120">
        <f t="shared" si="433"/>
        <v>0</v>
      </c>
      <c r="R439" s="120"/>
      <c r="S439" s="121" t="str">
        <f t="shared" si="476"/>
        <v>libre</v>
      </c>
      <c r="T439" s="122">
        <f t="shared" si="475"/>
        <v>0</v>
      </c>
      <c r="U439" s="123" t="e">
        <f t="shared" ref="U439" si="481">AVERAGE(IF(ISBLANK(E439),N439*0.5,E439), IF(ISBLANK(E440),N439*0.5,E440), IF(ISBLANK(E441),N439*0.5,E441), IF(ISBLANK(E442),N439*0.5,E442), IF(ISBLANK(E443),N439*0.5,E443), IF(ISBLANK(E444),N439*0.5,E444), IF(ISBLANK(E445),N439*0.5,E445))/N439</f>
        <v>#DIV/0!</v>
      </c>
      <c r="V439" s="124" t="e">
        <f t="shared" ref="V439:W439" si="482">AVERAGE(IF(ISBLANK(F439),O439*0.5,F439), IF(ISBLANK(F440),O440*0.5,F440), IF(ISBLANK(F441),O441*0.5,F441), IF(ISBLANK(F442),O442*0.5,F442), IF(ISBLANK(F443),O443*0.5,F443), IF(ISBLANK(F444),O444*0.5,F444), IF(ISBLANK(F445),O445*0.5,F445))/O439</f>
        <v>#DIV/0!</v>
      </c>
      <c r="W439" s="124" t="e">
        <f t="shared" si="482"/>
        <v>#DIV/0!</v>
      </c>
      <c r="X439" s="125" t="e">
        <f t="shared" ref="X439" si="483">AVERAGE(T439:T445)/(AVERAGE(Q439:Q445))</f>
        <v>#DIV/0!</v>
      </c>
    </row>
    <row r="440" spans="1:24" ht="17.25" customHeight="1" thickBot="1" x14ac:dyDescent="0.25">
      <c r="A440" s="383"/>
      <c r="B440" s="115">
        <v>45741</v>
      </c>
      <c r="C440" s="116"/>
      <c r="D440" s="117"/>
      <c r="E440" s="118"/>
      <c r="F440" s="118"/>
      <c r="G440" s="118"/>
      <c r="H440" s="117"/>
      <c r="I440" s="118"/>
      <c r="J440" s="363"/>
      <c r="K440" s="365"/>
      <c r="L440" s="368"/>
      <c r="M440" s="386"/>
      <c r="N440" s="126"/>
      <c r="O440" s="127"/>
      <c r="P440" s="127"/>
      <c r="Q440" s="127">
        <f t="shared" si="433"/>
        <v>0</v>
      </c>
      <c r="R440" s="127"/>
      <c r="S440" s="128" t="str">
        <f t="shared" si="476"/>
        <v>libre</v>
      </c>
      <c r="T440" s="129">
        <f t="shared" si="475"/>
        <v>0</v>
      </c>
      <c r="U440" s="130">
        <f t="shared" ref="U440:W440" si="484">AVERAGE(IF(ISBLANK(E439),N439*0.5,E439), IF(ISBLANK(E440),N440*0.5,E440), IF(ISBLANK(E441),N441*0.5,E441), IF(ISBLANK(E442),N442*0.5,E442), IF(ISBLANK(E443),N443*0.5,E443), IF(ISBLANK(E444),N444*0.5,E444), IF(ISBLANK(E445),N445*0.5,E445))</f>
        <v>0</v>
      </c>
      <c r="V440" s="131">
        <f t="shared" si="484"/>
        <v>0</v>
      </c>
      <c r="W440" s="131">
        <f t="shared" si="484"/>
        <v>0</v>
      </c>
      <c r="X440" s="132">
        <f t="shared" ref="X440" si="485">AVERAGE(T439:T445)</f>
        <v>0</v>
      </c>
    </row>
    <row r="441" spans="1:24" ht="18" customHeight="1" thickTop="1" thickBot="1" x14ac:dyDescent="0.25">
      <c r="A441" s="383"/>
      <c r="B441" s="115">
        <v>45742</v>
      </c>
      <c r="C441" s="116"/>
      <c r="D441" s="117"/>
      <c r="E441" s="118"/>
      <c r="F441" s="118"/>
      <c r="G441" s="118"/>
      <c r="H441" s="117"/>
      <c r="I441" s="118"/>
      <c r="J441" s="363"/>
      <c r="K441" s="365"/>
      <c r="L441" s="368"/>
      <c r="M441" s="386"/>
      <c r="N441" s="126"/>
      <c r="O441" s="127"/>
      <c r="P441" s="127"/>
      <c r="Q441" s="127">
        <f t="shared" si="433"/>
        <v>0</v>
      </c>
      <c r="R441" s="127"/>
      <c r="S441" s="128" t="str">
        <f t="shared" si="476"/>
        <v>libre</v>
      </c>
      <c r="T441" s="129">
        <f t="shared" si="475"/>
        <v>0</v>
      </c>
      <c r="U441" s="133" t="s">
        <v>395</v>
      </c>
      <c r="V441" s="134">
        <v>10003</v>
      </c>
      <c r="W441" s="370" t="s">
        <v>396</v>
      </c>
      <c r="X441" s="371"/>
    </row>
    <row r="442" spans="1:24" ht="17.25" customHeight="1" thickBot="1" x14ac:dyDescent="0.25">
      <c r="A442" s="383"/>
      <c r="B442" s="115">
        <v>45743</v>
      </c>
      <c r="C442" s="116"/>
      <c r="D442" s="117"/>
      <c r="E442" s="118"/>
      <c r="F442" s="118"/>
      <c r="G442" s="118"/>
      <c r="H442" s="117"/>
      <c r="I442" s="118"/>
      <c r="J442" s="363"/>
      <c r="K442" s="365"/>
      <c r="L442" s="368"/>
      <c r="M442" s="386"/>
      <c r="N442" s="126"/>
      <c r="O442" s="127"/>
      <c r="P442" s="127"/>
      <c r="Q442" s="127">
        <f t="shared" si="433"/>
        <v>0</v>
      </c>
      <c r="R442" s="127"/>
      <c r="S442" s="128" t="str">
        <f t="shared" si="476"/>
        <v>libre</v>
      </c>
      <c r="T442" s="129">
        <f t="shared" si="475"/>
        <v>0</v>
      </c>
      <c r="U442" s="135" t="s">
        <v>397</v>
      </c>
      <c r="V442" s="136"/>
      <c r="W442" s="372">
        <f t="shared" ref="W442" si="486">(SUM(C439:C445)/7)/V441</f>
        <v>0</v>
      </c>
      <c r="X442" s="373"/>
    </row>
    <row r="443" spans="1:24" ht="17.25" customHeight="1" thickBot="1" x14ac:dyDescent="0.25">
      <c r="A443" s="383"/>
      <c r="B443" s="115">
        <v>45744</v>
      </c>
      <c r="C443" s="116"/>
      <c r="D443" s="117"/>
      <c r="E443" s="118"/>
      <c r="F443" s="118"/>
      <c r="G443" s="118"/>
      <c r="H443" s="117"/>
      <c r="I443" s="118"/>
      <c r="J443" s="363"/>
      <c r="K443" s="365"/>
      <c r="L443" s="368"/>
      <c r="M443" s="386"/>
      <c r="N443" s="126"/>
      <c r="O443" s="127"/>
      <c r="P443" s="127"/>
      <c r="Q443" s="127">
        <f t="shared" si="433"/>
        <v>0</v>
      </c>
      <c r="R443" s="127"/>
      <c r="S443" s="128" t="str">
        <f t="shared" si="476"/>
        <v>libre</v>
      </c>
      <c r="T443" s="129">
        <f t="shared" si="475"/>
        <v>0</v>
      </c>
      <c r="U443" s="374" t="s">
        <v>398</v>
      </c>
      <c r="V443" s="375"/>
      <c r="W443" s="375"/>
      <c r="X443" s="376"/>
    </row>
    <row r="444" spans="1:24" ht="17.25" customHeight="1" thickBot="1" x14ac:dyDescent="0.25">
      <c r="A444" s="383"/>
      <c r="B444" s="115">
        <v>45745</v>
      </c>
      <c r="C444" s="116"/>
      <c r="D444" s="117"/>
      <c r="E444" s="118"/>
      <c r="F444" s="118"/>
      <c r="G444" s="118"/>
      <c r="H444" s="117"/>
      <c r="I444" s="118"/>
      <c r="J444" s="363"/>
      <c r="K444" s="365"/>
      <c r="L444" s="368"/>
      <c r="M444" s="386"/>
      <c r="N444" s="126"/>
      <c r="O444" s="127"/>
      <c r="P444" s="127"/>
      <c r="Q444" s="127">
        <f t="shared" si="433"/>
        <v>0</v>
      </c>
      <c r="R444" s="127"/>
      <c r="S444" s="128" t="str">
        <f t="shared" si="476"/>
        <v>libre</v>
      </c>
      <c r="T444" s="129">
        <f t="shared" si="475"/>
        <v>0</v>
      </c>
      <c r="U444" s="377"/>
      <c r="V444" s="378"/>
      <c r="W444" s="378"/>
      <c r="X444" s="379"/>
    </row>
    <row r="445" spans="1:24" ht="17.25" customHeight="1" thickBot="1" x14ac:dyDescent="0.25">
      <c r="A445" s="384"/>
      <c r="B445" s="137">
        <v>45746</v>
      </c>
      <c r="C445" s="116"/>
      <c r="D445" s="117"/>
      <c r="E445" s="118"/>
      <c r="F445" s="118"/>
      <c r="G445" s="118"/>
      <c r="H445" s="117"/>
      <c r="I445" s="118"/>
      <c r="J445" s="364"/>
      <c r="K445" s="366"/>
      <c r="L445" s="369"/>
      <c r="M445" s="386"/>
      <c r="N445" s="138"/>
      <c r="O445" s="139"/>
      <c r="P445" s="139"/>
      <c r="Q445" s="139">
        <f t="shared" si="433"/>
        <v>0</v>
      </c>
      <c r="R445" s="139"/>
      <c r="S445" s="140" t="str">
        <f t="shared" si="476"/>
        <v>libre</v>
      </c>
      <c r="T445" s="141">
        <f t="shared" si="475"/>
        <v>0</v>
      </c>
      <c r="U445" s="380"/>
      <c r="V445" s="381"/>
      <c r="W445" s="381"/>
      <c r="X445" s="382"/>
    </row>
    <row r="446" spans="1:24" ht="17.25" customHeight="1" thickBot="1" x14ac:dyDescent="0.25">
      <c r="A446" s="388">
        <v>13</v>
      </c>
      <c r="B446" s="142">
        <v>45747</v>
      </c>
      <c r="C446" s="116"/>
      <c r="D446" s="117"/>
      <c r="E446" s="118"/>
      <c r="F446" s="118"/>
      <c r="G446" s="118"/>
      <c r="H446" s="117"/>
      <c r="I446" s="118"/>
      <c r="J446" s="362"/>
      <c r="K446" s="365" t="e">
        <f t="shared" ref="K446" si="487">AVERAGE(D446:D452)</f>
        <v>#DIV/0!</v>
      </c>
      <c r="L446" s="367">
        <f t="shared" ref="L446" si="488">MAX(D446:D452) - MIN(D446:D452)</f>
        <v>0</v>
      </c>
      <c r="M446" s="386"/>
      <c r="N446" s="119"/>
      <c r="O446" s="120"/>
      <c r="P446" s="120"/>
      <c r="Q446" s="120">
        <f t="shared" si="433"/>
        <v>0</v>
      </c>
      <c r="R446" s="120"/>
      <c r="S446" s="121" t="str">
        <f>IF(OR(ISBLANK(E446), ISBLANK(F446), ISBLANK(G446)), "libre", "")</f>
        <v>libre</v>
      </c>
      <c r="T446" s="122">
        <f>( IF(ISBLANK(E446),N446*0.5,E446)*4)+( IF(ISBLANK(F446),O446*1.25,F446)*4)+( IF(ISBLANK(G446),P446*1.33,G446)*9)</f>
        <v>0</v>
      </c>
      <c r="U446" s="123" t="e">
        <f t="shared" ref="U446" si="489">AVERAGE(IF(ISBLANK(E446),N446*0.5,E446), IF(ISBLANK(E447),N446*0.5,E447), IF(ISBLANK(E448),N446*0.5,E448), IF(ISBLANK(E449),N446*0.5,E449), IF(ISBLANK(E450),N446*0.5,E450), IF(ISBLANK(E451),N446*0.5,E451), IF(ISBLANK(E452),N446*0.5,E452))/N446</f>
        <v>#DIV/0!</v>
      </c>
      <c r="V446" s="124" t="e">
        <f t="shared" ref="V446:W446" si="490">AVERAGE(IF(ISBLANK(F446),O446*0.5,F446), IF(ISBLANK(F447),O447*0.5,F447), IF(ISBLANK(F448),O448*0.5,F448), IF(ISBLANK(F449),O449*0.5,F449), IF(ISBLANK(F450),O450*0.5,F450), IF(ISBLANK(F451),O451*0.5,F451), IF(ISBLANK(F452),O452*0.5,F452))/O446</f>
        <v>#DIV/0!</v>
      </c>
      <c r="W446" s="124" t="e">
        <f t="shared" si="490"/>
        <v>#DIV/0!</v>
      </c>
      <c r="X446" s="125" t="e">
        <f t="shared" ref="X446" si="491">AVERAGE(T446:T452)/(AVERAGE(Q446:Q452))</f>
        <v>#DIV/0!</v>
      </c>
    </row>
    <row r="447" spans="1:24" ht="17.25" customHeight="1" thickBot="1" x14ac:dyDescent="0.25">
      <c r="A447" s="383"/>
      <c r="B447" s="115">
        <v>45748</v>
      </c>
      <c r="C447" s="116"/>
      <c r="D447" s="117"/>
      <c r="E447" s="118"/>
      <c r="F447" s="118"/>
      <c r="G447" s="118"/>
      <c r="H447" s="117"/>
      <c r="I447" s="118"/>
      <c r="J447" s="363"/>
      <c r="K447" s="365"/>
      <c r="L447" s="368"/>
      <c r="M447" s="386"/>
      <c r="N447" s="126"/>
      <c r="O447" s="127"/>
      <c r="P447" s="127"/>
      <c r="Q447" s="127">
        <f t="shared" si="433"/>
        <v>0</v>
      </c>
      <c r="R447" s="127"/>
      <c r="S447" s="128" t="str">
        <f>IF(OR(ISBLANK(E447), ISBLANK(F447), ISBLANK(G447)), "libre", "")</f>
        <v>libre</v>
      </c>
      <c r="T447" s="129">
        <f t="shared" ref="T447:T510" si="492">( IF(ISBLANK(E447),N447*0.5,E447)*4)+( IF(ISBLANK(F447),O447*1.25,F447)*4)+( IF(ISBLANK(G447),P447*1.33,G447)*9)</f>
        <v>0</v>
      </c>
      <c r="U447" s="130">
        <f t="shared" ref="U447:W447" si="493">AVERAGE(IF(ISBLANK(E446),N446*0.5,E446), IF(ISBLANK(E447),N447*0.5,E447), IF(ISBLANK(E448),N448*0.5,E448), IF(ISBLANK(E449),N449*0.5,E449), IF(ISBLANK(E450),N450*0.5,E450), IF(ISBLANK(E451),N451*0.5,E451), IF(ISBLANK(E452),N452*0.5,E452))</f>
        <v>0</v>
      </c>
      <c r="V447" s="131">
        <f t="shared" si="493"/>
        <v>0</v>
      </c>
      <c r="W447" s="131">
        <f t="shared" si="493"/>
        <v>0</v>
      </c>
      <c r="X447" s="132">
        <f t="shared" ref="X447" si="494">AVERAGE(T446:T452)</f>
        <v>0</v>
      </c>
    </row>
    <row r="448" spans="1:24" ht="18" customHeight="1" thickTop="1" thickBot="1" x14ac:dyDescent="0.25">
      <c r="A448" s="383"/>
      <c r="B448" s="115">
        <v>45749</v>
      </c>
      <c r="C448" s="116"/>
      <c r="D448" s="117"/>
      <c r="E448" s="118"/>
      <c r="F448" s="118"/>
      <c r="G448" s="118"/>
      <c r="H448" s="117"/>
      <c r="I448" s="118"/>
      <c r="J448" s="363"/>
      <c r="K448" s="365"/>
      <c r="L448" s="368"/>
      <c r="M448" s="386"/>
      <c r="N448" s="126"/>
      <c r="O448" s="127"/>
      <c r="P448" s="127"/>
      <c r="Q448" s="127">
        <f t="shared" si="433"/>
        <v>0</v>
      </c>
      <c r="R448" s="127"/>
      <c r="S448" s="128" t="str">
        <f t="shared" ref="S448:S511" si="495">IF(OR(ISBLANK(E448), ISBLANK(F448), ISBLANK(G448)), "libre", "")</f>
        <v>libre</v>
      </c>
      <c r="T448" s="129">
        <f t="shared" si="492"/>
        <v>0</v>
      </c>
      <c r="U448" s="133" t="s">
        <v>395</v>
      </c>
      <c r="V448" s="134">
        <v>10004</v>
      </c>
      <c r="W448" s="370" t="s">
        <v>396</v>
      </c>
      <c r="X448" s="371"/>
    </row>
    <row r="449" spans="1:24" ht="17.25" customHeight="1" thickBot="1" x14ac:dyDescent="0.25">
      <c r="A449" s="383"/>
      <c r="B449" s="115">
        <v>45750</v>
      </c>
      <c r="C449" s="116"/>
      <c r="D449" s="117"/>
      <c r="E449" s="118"/>
      <c r="F449" s="118"/>
      <c r="G449" s="118"/>
      <c r="H449" s="117"/>
      <c r="I449" s="118"/>
      <c r="J449" s="363"/>
      <c r="K449" s="365"/>
      <c r="L449" s="368"/>
      <c r="M449" s="386"/>
      <c r="N449" s="126"/>
      <c r="O449" s="127"/>
      <c r="P449" s="127"/>
      <c r="Q449" s="127">
        <f t="shared" si="433"/>
        <v>0</v>
      </c>
      <c r="R449" s="127"/>
      <c r="S449" s="128" t="str">
        <f t="shared" si="495"/>
        <v>libre</v>
      </c>
      <c r="T449" s="129">
        <f t="shared" si="492"/>
        <v>0</v>
      </c>
      <c r="U449" s="135" t="s">
        <v>397</v>
      </c>
      <c r="V449" s="136"/>
      <c r="W449" s="372">
        <f t="shared" ref="W449" si="496">(SUM(C446:C452)/7)/V448</f>
        <v>0</v>
      </c>
      <c r="X449" s="373"/>
    </row>
    <row r="450" spans="1:24" ht="17.25" customHeight="1" thickBot="1" x14ac:dyDescent="0.25">
      <c r="A450" s="383"/>
      <c r="B450" s="115">
        <v>45751</v>
      </c>
      <c r="C450" s="116"/>
      <c r="D450" s="117"/>
      <c r="E450" s="118"/>
      <c r="F450" s="118"/>
      <c r="G450" s="118"/>
      <c r="H450" s="117"/>
      <c r="I450" s="118"/>
      <c r="J450" s="363"/>
      <c r="K450" s="365"/>
      <c r="L450" s="368"/>
      <c r="M450" s="386"/>
      <c r="N450" s="126"/>
      <c r="O450" s="127"/>
      <c r="P450" s="127"/>
      <c r="Q450" s="127">
        <f t="shared" si="433"/>
        <v>0</v>
      </c>
      <c r="R450" s="127"/>
      <c r="S450" s="128" t="str">
        <f t="shared" si="495"/>
        <v>libre</v>
      </c>
      <c r="T450" s="129">
        <f t="shared" si="492"/>
        <v>0</v>
      </c>
      <c r="U450" s="374" t="s">
        <v>398</v>
      </c>
      <c r="V450" s="375"/>
      <c r="W450" s="375"/>
      <c r="X450" s="376"/>
    </row>
    <row r="451" spans="1:24" ht="17.25" customHeight="1" thickBot="1" x14ac:dyDescent="0.25">
      <c r="A451" s="383"/>
      <c r="B451" s="115">
        <v>45752</v>
      </c>
      <c r="C451" s="116"/>
      <c r="D451" s="117"/>
      <c r="E451" s="118"/>
      <c r="F451" s="118"/>
      <c r="G451" s="118"/>
      <c r="H451" s="117"/>
      <c r="I451" s="118"/>
      <c r="J451" s="363"/>
      <c r="K451" s="365"/>
      <c r="L451" s="368"/>
      <c r="M451" s="386"/>
      <c r="N451" s="126"/>
      <c r="O451" s="127"/>
      <c r="P451" s="127"/>
      <c r="Q451" s="127">
        <f t="shared" si="433"/>
        <v>0</v>
      </c>
      <c r="R451" s="127"/>
      <c r="S451" s="128" t="str">
        <f t="shared" si="495"/>
        <v>libre</v>
      </c>
      <c r="T451" s="129">
        <f t="shared" si="492"/>
        <v>0</v>
      </c>
      <c r="U451" s="377"/>
      <c r="V451" s="378"/>
      <c r="W451" s="378"/>
      <c r="X451" s="379"/>
    </row>
    <row r="452" spans="1:24" ht="17.25" customHeight="1" thickBot="1" x14ac:dyDescent="0.25">
      <c r="A452" s="384"/>
      <c r="B452" s="137">
        <v>45753</v>
      </c>
      <c r="C452" s="116"/>
      <c r="D452" s="117"/>
      <c r="E452" s="118"/>
      <c r="F452" s="118"/>
      <c r="G452" s="118"/>
      <c r="H452" s="117"/>
      <c r="I452" s="118"/>
      <c r="J452" s="364"/>
      <c r="K452" s="366"/>
      <c r="L452" s="369"/>
      <c r="M452" s="387"/>
      <c r="N452" s="138"/>
      <c r="O452" s="139"/>
      <c r="P452" s="139"/>
      <c r="Q452" s="139">
        <f t="shared" si="433"/>
        <v>0</v>
      </c>
      <c r="R452" s="139"/>
      <c r="S452" s="140" t="str">
        <f t="shared" si="495"/>
        <v>libre</v>
      </c>
      <c r="T452" s="141">
        <f t="shared" si="492"/>
        <v>0</v>
      </c>
      <c r="U452" s="380"/>
      <c r="V452" s="381"/>
      <c r="W452" s="381"/>
      <c r="X452" s="382"/>
    </row>
    <row r="453" spans="1:24" ht="18" customHeight="1" thickTop="1" thickBot="1" x14ac:dyDescent="0.25">
      <c r="A453" s="383">
        <v>14</v>
      </c>
      <c r="B453" s="115">
        <v>45754</v>
      </c>
      <c r="C453" s="116"/>
      <c r="D453" s="117"/>
      <c r="E453" s="118"/>
      <c r="F453" s="118"/>
      <c r="G453" s="118"/>
      <c r="H453" s="117"/>
      <c r="I453" s="118"/>
      <c r="J453" s="362"/>
      <c r="K453" s="365" t="e">
        <f t="shared" ref="K453" si="497">AVERAGE(D453:D459)</f>
        <v>#DIV/0!</v>
      </c>
      <c r="L453" s="367">
        <f t="shared" ref="L453" si="498">MAX(D453:D459) - MIN(D453:D459)</f>
        <v>0</v>
      </c>
      <c r="M453" s="385">
        <f t="shared" ref="M453" si="499">MAX(D453:D480) - MIN(D453:D480)</f>
        <v>0</v>
      </c>
      <c r="N453" s="119"/>
      <c r="O453" s="120"/>
      <c r="P453" s="120"/>
      <c r="Q453" s="120">
        <f t="shared" ref="Q453:Q516" si="500">(N453*4)+(O453*4)+(P453*9)</f>
        <v>0</v>
      </c>
      <c r="R453" s="120"/>
      <c r="S453" s="121" t="str">
        <f t="shared" si="495"/>
        <v>libre</v>
      </c>
      <c r="T453" s="122">
        <f t="shared" si="492"/>
        <v>0</v>
      </c>
      <c r="U453" s="123" t="e">
        <f t="shared" ref="U453" si="501">AVERAGE(IF(ISBLANK(E453),N453*0.5,E453), IF(ISBLANK(E454),N453*0.5,E454), IF(ISBLANK(E455),N453*0.5,E455), IF(ISBLANK(E456),N453*0.5,E456), IF(ISBLANK(E457),N453*0.5,E457), IF(ISBLANK(E458),N453*0.5,E458), IF(ISBLANK(E459),N453*0.5,E459))/N453</f>
        <v>#DIV/0!</v>
      </c>
      <c r="V453" s="124" t="e">
        <f t="shared" ref="V453:W453" si="502">AVERAGE(IF(ISBLANK(F453),O453*0.5,F453), IF(ISBLANK(F454),O454*0.5,F454), IF(ISBLANK(F455),O455*0.5,F455), IF(ISBLANK(F456),O456*0.5,F456), IF(ISBLANK(F457),O457*0.5,F457), IF(ISBLANK(F458),O458*0.5,F458), IF(ISBLANK(F459),O459*0.5,F459))/O453</f>
        <v>#DIV/0!</v>
      </c>
      <c r="W453" s="124" t="e">
        <f t="shared" si="502"/>
        <v>#DIV/0!</v>
      </c>
      <c r="X453" s="125" t="e">
        <f t="shared" ref="X453" si="503">AVERAGE(T453:T459)/(AVERAGE(Q453:Q459))</f>
        <v>#DIV/0!</v>
      </c>
    </row>
    <row r="454" spans="1:24" ht="17.25" customHeight="1" thickBot="1" x14ac:dyDescent="0.25">
      <c r="A454" s="383"/>
      <c r="B454" s="115">
        <v>45755</v>
      </c>
      <c r="C454" s="116"/>
      <c r="D454" s="117"/>
      <c r="E454" s="118"/>
      <c r="F454" s="118"/>
      <c r="G454" s="118"/>
      <c r="H454" s="117"/>
      <c r="I454" s="118"/>
      <c r="J454" s="363"/>
      <c r="K454" s="365"/>
      <c r="L454" s="368"/>
      <c r="M454" s="386"/>
      <c r="N454" s="126"/>
      <c r="O454" s="127"/>
      <c r="P454" s="127"/>
      <c r="Q454" s="127">
        <f t="shared" si="500"/>
        <v>0</v>
      </c>
      <c r="R454" s="127"/>
      <c r="S454" s="128" t="str">
        <f t="shared" si="495"/>
        <v>libre</v>
      </c>
      <c r="T454" s="129">
        <f t="shared" si="492"/>
        <v>0</v>
      </c>
      <c r="U454" s="130">
        <f t="shared" ref="U454:W454" si="504">AVERAGE(IF(ISBLANK(E453),N453*0.5,E453), IF(ISBLANK(E454),N454*0.5,E454), IF(ISBLANK(E455),N455*0.5,E455), IF(ISBLANK(E456),N456*0.5,E456), IF(ISBLANK(E457),N457*0.5,E457), IF(ISBLANK(E458),N458*0.5,E458), IF(ISBLANK(E459),N459*0.5,E459))</f>
        <v>0</v>
      </c>
      <c r="V454" s="131">
        <f t="shared" si="504"/>
        <v>0</v>
      </c>
      <c r="W454" s="131">
        <f t="shared" si="504"/>
        <v>0</v>
      </c>
      <c r="X454" s="132">
        <f t="shared" ref="X454" si="505">AVERAGE(T453:T459)</f>
        <v>0</v>
      </c>
    </row>
    <row r="455" spans="1:24" ht="18" customHeight="1" thickTop="1" thickBot="1" x14ac:dyDescent="0.25">
      <c r="A455" s="383"/>
      <c r="B455" s="115">
        <v>45756</v>
      </c>
      <c r="C455" s="116"/>
      <c r="D455" s="117"/>
      <c r="E455" s="118"/>
      <c r="F455" s="118"/>
      <c r="G455" s="118"/>
      <c r="H455" s="117"/>
      <c r="I455" s="118"/>
      <c r="J455" s="363"/>
      <c r="K455" s="365"/>
      <c r="L455" s="368"/>
      <c r="M455" s="386"/>
      <c r="N455" s="126"/>
      <c r="O455" s="127"/>
      <c r="P455" s="127"/>
      <c r="Q455" s="127">
        <f t="shared" si="500"/>
        <v>0</v>
      </c>
      <c r="R455" s="127"/>
      <c r="S455" s="128" t="str">
        <f t="shared" si="495"/>
        <v>libre</v>
      </c>
      <c r="T455" s="129">
        <f t="shared" si="492"/>
        <v>0</v>
      </c>
      <c r="U455" s="133" t="s">
        <v>395</v>
      </c>
      <c r="V455" s="134">
        <v>10004</v>
      </c>
      <c r="W455" s="370" t="s">
        <v>396</v>
      </c>
      <c r="X455" s="371"/>
    </row>
    <row r="456" spans="1:24" ht="17.25" customHeight="1" thickBot="1" x14ac:dyDescent="0.25">
      <c r="A456" s="383"/>
      <c r="B456" s="115">
        <v>45757</v>
      </c>
      <c r="C456" s="116"/>
      <c r="D456" s="117"/>
      <c r="E456" s="118"/>
      <c r="F456" s="118"/>
      <c r="G456" s="118"/>
      <c r="H456" s="117"/>
      <c r="I456" s="118"/>
      <c r="J456" s="363"/>
      <c r="K456" s="365"/>
      <c r="L456" s="368"/>
      <c r="M456" s="386"/>
      <c r="N456" s="126"/>
      <c r="O456" s="127"/>
      <c r="P456" s="127"/>
      <c r="Q456" s="127">
        <f t="shared" si="500"/>
        <v>0</v>
      </c>
      <c r="R456" s="127"/>
      <c r="S456" s="128" t="str">
        <f t="shared" si="495"/>
        <v>libre</v>
      </c>
      <c r="T456" s="129">
        <f t="shared" si="492"/>
        <v>0</v>
      </c>
      <c r="U456" s="135" t="s">
        <v>397</v>
      </c>
      <c r="V456" s="136"/>
      <c r="W456" s="372">
        <f t="shared" ref="W456" si="506">(SUM(C453:C459)/7)/V455</f>
        <v>0</v>
      </c>
      <c r="X456" s="373"/>
    </row>
    <row r="457" spans="1:24" ht="17.25" customHeight="1" thickBot="1" x14ac:dyDescent="0.25">
      <c r="A457" s="383"/>
      <c r="B457" s="115">
        <v>45758</v>
      </c>
      <c r="C457" s="116"/>
      <c r="D457" s="117"/>
      <c r="E457" s="118"/>
      <c r="F457" s="118"/>
      <c r="G457" s="118"/>
      <c r="H457" s="117"/>
      <c r="I457" s="118"/>
      <c r="J457" s="363"/>
      <c r="K457" s="365"/>
      <c r="L457" s="368"/>
      <c r="M457" s="386"/>
      <c r="N457" s="126"/>
      <c r="O457" s="127"/>
      <c r="P457" s="127"/>
      <c r="Q457" s="127">
        <f t="shared" si="500"/>
        <v>0</v>
      </c>
      <c r="R457" s="127"/>
      <c r="S457" s="128" t="str">
        <f t="shared" si="495"/>
        <v>libre</v>
      </c>
      <c r="T457" s="129">
        <f t="shared" si="492"/>
        <v>0</v>
      </c>
      <c r="U457" s="374" t="s">
        <v>398</v>
      </c>
      <c r="V457" s="375"/>
      <c r="W457" s="375"/>
      <c r="X457" s="376"/>
    </row>
    <row r="458" spans="1:24" ht="17.25" customHeight="1" thickBot="1" x14ac:dyDescent="0.25">
      <c r="A458" s="383"/>
      <c r="B458" s="115">
        <v>45759</v>
      </c>
      <c r="C458" s="116"/>
      <c r="D458" s="117"/>
      <c r="E458" s="118"/>
      <c r="F458" s="118"/>
      <c r="G458" s="118"/>
      <c r="H458" s="117"/>
      <c r="I458" s="118"/>
      <c r="J458" s="363"/>
      <c r="K458" s="365"/>
      <c r="L458" s="368"/>
      <c r="M458" s="386"/>
      <c r="N458" s="126"/>
      <c r="O458" s="127"/>
      <c r="P458" s="127"/>
      <c r="Q458" s="127">
        <f t="shared" si="500"/>
        <v>0</v>
      </c>
      <c r="R458" s="127"/>
      <c r="S458" s="128" t="str">
        <f t="shared" si="495"/>
        <v>libre</v>
      </c>
      <c r="T458" s="129">
        <f t="shared" si="492"/>
        <v>0</v>
      </c>
      <c r="U458" s="377"/>
      <c r="V458" s="378"/>
      <c r="W458" s="378"/>
      <c r="X458" s="379"/>
    </row>
    <row r="459" spans="1:24" ht="17.25" customHeight="1" thickBot="1" x14ac:dyDescent="0.25">
      <c r="A459" s="384"/>
      <c r="B459" s="137">
        <v>45760</v>
      </c>
      <c r="C459" s="116"/>
      <c r="D459" s="117"/>
      <c r="E459" s="118"/>
      <c r="F459" s="118"/>
      <c r="G459" s="118"/>
      <c r="H459" s="117"/>
      <c r="I459" s="118"/>
      <c r="J459" s="364"/>
      <c r="K459" s="366"/>
      <c r="L459" s="369"/>
      <c r="M459" s="386"/>
      <c r="N459" s="138"/>
      <c r="O459" s="139"/>
      <c r="P459" s="139"/>
      <c r="Q459" s="139">
        <f t="shared" si="500"/>
        <v>0</v>
      </c>
      <c r="R459" s="139"/>
      <c r="S459" s="140" t="str">
        <f t="shared" si="495"/>
        <v>libre</v>
      </c>
      <c r="T459" s="141">
        <f t="shared" si="492"/>
        <v>0</v>
      </c>
      <c r="U459" s="380"/>
      <c r="V459" s="381"/>
      <c r="W459" s="381"/>
      <c r="X459" s="382"/>
    </row>
    <row r="460" spans="1:24" ht="17.25" customHeight="1" thickBot="1" x14ac:dyDescent="0.25">
      <c r="A460" s="388">
        <v>15</v>
      </c>
      <c r="B460" s="142">
        <v>45761</v>
      </c>
      <c r="C460" s="116"/>
      <c r="D460" s="117"/>
      <c r="E460" s="118"/>
      <c r="F460" s="118"/>
      <c r="G460" s="118"/>
      <c r="H460" s="117"/>
      <c r="I460" s="118"/>
      <c r="J460" s="362"/>
      <c r="K460" s="365" t="e">
        <f t="shared" ref="K460" si="507">AVERAGE(D460:D466)</f>
        <v>#DIV/0!</v>
      </c>
      <c r="L460" s="367">
        <f t="shared" ref="L460" si="508">MAX(D460:D466) - MIN(D460:D466)</f>
        <v>0</v>
      </c>
      <c r="M460" s="386"/>
      <c r="N460" s="119"/>
      <c r="O460" s="120"/>
      <c r="P460" s="120"/>
      <c r="Q460" s="120">
        <f t="shared" si="500"/>
        <v>0</v>
      </c>
      <c r="R460" s="120"/>
      <c r="S460" s="121" t="str">
        <f t="shared" si="495"/>
        <v>libre</v>
      </c>
      <c r="T460" s="122">
        <f t="shared" si="492"/>
        <v>0</v>
      </c>
      <c r="U460" s="123" t="e">
        <f t="shared" ref="U460" si="509">AVERAGE(IF(ISBLANK(E460),N460*0.5,E460), IF(ISBLANK(E461),N460*0.5,E461), IF(ISBLANK(E462),N460*0.5,E462), IF(ISBLANK(E463),N460*0.5,E463), IF(ISBLANK(E464),N460*0.5,E464), IF(ISBLANK(E465),N460*0.5,E465), IF(ISBLANK(E466),N460*0.5,E466))/N460</f>
        <v>#DIV/0!</v>
      </c>
      <c r="V460" s="124" t="e">
        <f t="shared" ref="V460:W460" si="510">AVERAGE(IF(ISBLANK(F460),O460*0.5,F460), IF(ISBLANK(F461),O461*0.5,F461), IF(ISBLANK(F462),O462*0.5,F462), IF(ISBLANK(F463),O463*0.5,F463), IF(ISBLANK(F464),O464*0.5,F464), IF(ISBLANK(F465),O465*0.5,F465), IF(ISBLANK(F466),O466*0.5,F466))/O460</f>
        <v>#DIV/0!</v>
      </c>
      <c r="W460" s="124" t="e">
        <f t="shared" si="510"/>
        <v>#DIV/0!</v>
      </c>
      <c r="X460" s="125" t="e">
        <f t="shared" ref="X460" si="511">AVERAGE(T460:T466)/(AVERAGE(Q460:Q466))</f>
        <v>#DIV/0!</v>
      </c>
    </row>
    <row r="461" spans="1:24" ht="17.25" customHeight="1" thickBot="1" x14ac:dyDescent="0.25">
      <c r="A461" s="383"/>
      <c r="B461" s="115">
        <v>45762</v>
      </c>
      <c r="C461" s="116"/>
      <c r="D461" s="117"/>
      <c r="E461" s="118"/>
      <c r="F461" s="118"/>
      <c r="G461" s="118"/>
      <c r="H461" s="117"/>
      <c r="I461" s="118"/>
      <c r="J461" s="363"/>
      <c r="K461" s="365"/>
      <c r="L461" s="368"/>
      <c r="M461" s="386"/>
      <c r="N461" s="126"/>
      <c r="O461" s="127"/>
      <c r="P461" s="127"/>
      <c r="Q461" s="127">
        <f t="shared" si="500"/>
        <v>0</v>
      </c>
      <c r="R461" s="127"/>
      <c r="S461" s="128" t="str">
        <f t="shared" si="495"/>
        <v>libre</v>
      </c>
      <c r="T461" s="129">
        <f t="shared" si="492"/>
        <v>0</v>
      </c>
      <c r="U461" s="130">
        <f t="shared" ref="U461:W461" si="512">AVERAGE(IF(ISBLANK(E460),N460*0.5,E460), IF(ISBLANK(E461),N461*0.5,E461), IF(ISBLANK(E462),N462*0.5,E462), IF(ISBLANK(E463),N463*0.5,E463), IF(ISBLANK(E464),N464*0.5,E464), IF(ISBLANK(E465),N465*0.5,E465), IF(ISBLANK(E466),N466*0.5,E466))</f>
        <v>0</v>
      </c>
      <c r="V461" s="131">
        <f t="shared" si="512"/>
        <v>0</v>
      </c>
      <c r="W461" s="131">
        <f t="shared" si="512"/>
        <v>0</v>
      </c>
      <c r="X461" s="132">
        <f t="shared" ref="X461" si="513">AVERAGE(T460:T466)</f>
        <v>0</v>
      </c>
    </row>
    <row r="462" spans="1:24" ht="18" customHeight="1" thickTop="1" thickBot="1" x14ac:dyDescent="0.25">
      <c r="A462" s="383"/>
      <c r="B462" s="115">
        <v>45763</v>
      </c>
      <c r="C462" s="116"/>
      <c r="D462" s="117"/>
      <c r="E462" s="118"/>
      <c r="F462" s="118"/>
      <c r="G462" s="118"/>
      <c r="H462" s="117"/>
      <c r="I462" s="118"/>
      <c r="J462" s="363"/>
      <c r="K462" s="365"/>
      <c r="L462" s="368"/>
      <c r="M462" s="386"/>
      <c r="N462" s="126"/>
      <c r="O462" s="127"/>
      <c r="P462" s="127"/>
      <c r="Q462" s="127">
        <f t="shared" si="500"/>
        <v>0</v>
      </c>
      <c r="R462" s="127"/>
      <c r="S462" s="128" t="str">
        <f t="shared" si="495"/>
        <v>libre</v>
      </c>
      <c r="T462" s="129">
        <f t="shared" si="492"/>
        <v>0</v>
      </c>
      <c r="U462" s="133" t="s">
        <v>395</v>
      </c>
      <c r="V462" s="134">
        <v>10005</v>
      </c>
      <c r="W462" s="370" t="s">
        <v>396</v>
      </c>
      <c r="X462" s="371"/>
    </row>
    <row r="463" spans="1:24" ht="17.25" customHeight="1" thickBot="1" x14ac:dyDescent="0.25">
      <c r="A463" s="383"/>
      <c r="B463" s="115">
        <v>45764</v>
      </c>
      <c r="C463" s="116"/>
      <c r="D463" s="117"/>
      <c r="E463" s="118"/>
      <c r="F463" s="118"/>
      <c r="G463" s="118"/>
      <c r="H463" s="117"/>
      <c r="I463" s="118"/>
      <c r="J463" s="363"/>
      <c r="K463" s="365"/>
      <c r="L463" s="368"/>
      <c r="M463" s="386"/>
      <c r="N463" s="126"/>
      <c r="O463" s="127"/>
      <c r="P463" s="127"/>
      <c r="Q463" s="127">
        <f t="shared" si="500"/>
        <v>0</v>
      </c>
      <c r="R463" s="127"/>
      <c r="S463" s="128" t="str">
        <f t="shared" si="495"/>
        <v>libre</v>
      </c>
      <c r="T463" s="129">
        <f t="shared" si="492"/>
        <v>0</v>
      </c>
      <c r="U463" s="135" t="s">
        <v>397</v>
      </c>
      <c r="V463" s="136"/>
      <c r="W463" s="372">
        <f t="shared" ref="W463" si="514">(SUM(C460:C466)/7)/V462</f>
        <v>0</v>
      </c>
      <c r="X463" s="373"/>
    </row>
    <row r="464" spans="1:24" ht="17.25" customHeight="1" thickBot="1" x14ac:dyDescent="0.25">
      <c r="A464" s="383"/>
      <c r="B464" s="115">
        <v>45765</v>
      </c>
      <c r="C464" s="116"/>
      <c r="D464" s="117"/>
      <c r="E464" s="118"/>
      <c r="F464" s="118"/>
      <c r="G464" s="118"/>
      <c r="H464" s="117"/>
      <c r="I464" s="118"/>
      <c r="J464" s="363"/>
      <c r="K464" s="365"/>
      <c r="L464" s="368"/>
      <c r="M464" s="386"/>
      <c r="N464" s="126"/>
      <c r="O464" s="127"/>
      <c r="P464" s="127"/>
      <c r="Q464" s="127">
        <f t="shared" si="500"/>
        <v>0</v>
      </c>
      <c r="R464" s="127"/>
      <c r="S464" s="128" t="str">
        <f t="shared" si="495"/>
        <v>libre</v>
      </c>
      <c r="T464" s="129">
        <f t="shared" si="492"/>
        <v>0</v>
      </c>
      <c r="U464" s="374" t="s">
        <v>398</v>
      </c>
      <c r="V464" s="375"/>
      <c r="W464" s="375"/>
      <c r="X464" s="376"/>
    </row>
    <row r="465" spans="1:24" ht="17.25" customHeight="1" thickBot="1" x14ac:dyDescent="0.25">
      <c r="A465" s="383"/>
      <c r="B465" s="115">
        <v>45766</v>
      </c>
      <c r="C465" s="116"/>
      <c r="D465" s="117"/>
      <c r="E465" s="118"/>
      <c r="F465" s="118"/>
      <c r="G465" s="118"/>
      <c r="H465" s="117"/>
      <c r="I465" s="118"/>
      <c r="J465" s="363"/>
      <c r="K465" s="365"/>
      <c r="L465" s="368"/>
      <c r="M465" s="386"/>
      <c r="N465" s="126"/>
      <c r="O465" s="127"/>
      <c r="P465" s="127"/>
      <c r="Q465" s="127">
        <f t="shared" si="500"/>
        <v>0</v>
      </c>
      <c r="R465" s="127"/>
      <c r="S465" s="128" t="str">
        <f t="shared" si="495"/>
        <v>libre</v>
      </c>
      <c r="T465" s="129">
        <f t="shared" si="492"/>
        <v>0</v>
      </c>
      <c r="U465" s="377"/>
      <c r="V465" s="378"/>
      <c r="W465" s="378"/>
      <c r="X465" s="379"/>
    </row>
    <row r="466" spans="1:24" ht="17.25" customHeight="1" thickBot="1" x14ac:dyDescent="0.25">
      <c r="A466" s="384"/>
      <c r="B466" s="137">
        <v>45767</v>
      </c>
      <c r="C466" s="116"/>
      <c r="D466" s="117"/>
      <c r="E466" s="118"/>
      <c r="F466" s="118"/>
      <c r="G466" s="118"/>
      <c r="H466" s="117"/>
      <c r="I466" s="118"/>
      <c r="J466" s="364"/>
      <c r="K466" s="366"/>
      <c r="L466" s="369"/>
      <c r="M466" s="386"/>
      <c r="N466" s="138"/>
      <c r="O466" s="139"/>
      <c r="P466" s="139"/>
      <c r="Q466" s="139">
        <f t="shared" si="500"/>
        <v>0</v>
      </c>
      <c r="R466" s="139"/>
      <c r="S466" s="140" t="str">
        <f t="shared" si="495"/>
        <v>libre</v>
      </c>
      <c r="T466" s="141">
        <f t="shared" si="492"/>
        <v>0</v>
      </c>
      <c r="U466" s="380"/>
      <c r="V466" s="381"/>
      <c r="W466" s="381"/>
      <c r="X466" s="382"/>
    </row>
    <row r="467" spans="1:24" ht="17.25" customHeight="1" thickBot="1" x14ac:dyDescent="0.25">
      <c r="A467" s="388">
        <v>16</v>
      </c>
      <c r="B467" s="142">
        <v>45768</v>
      </c>
      <c r="C467" s="116"/>
      <c r="D467" s="117"/>
      <c r="E467" s="118"/>
      <c r="F467" s="118"/>
      <c r="G467" s="118"/>
      <c r="H467" s="117"/>
      <c r="I467" s="118"/>
      <c r="J467" s="362"/>
      <c r="K467" s="365" t="e">
        <f t="shared" ref="K467" si="515">AVERAGE(D467:D473)</f>
        <v>#DIV/0!</v>
      </c>
      <c r="L467" s="367">
        <f t="shared" ref="L467" si="516">MAX(D467:D473) - MIN(D467:D473)</f>
        <v>0</v>
      </c>
      <c r="M467" s="386"/>
      <c r="N467" s="119"/>
      <c r="O467" s="120"/>
      <c r="P467" s="120"/>
      <c r="Q467" s="120">
        <f t="shared" si="500"/>
        <v>0</v>
      </c>
      <c r="R467" s="120"/>
      <c r="S467" s="121" t="str">
        <f t="shared" si="495"/>
        <v>libre</v>
      </c>
      <c r="T467" s="122">
        <f t="shared" si="492"/>
        <v>0</v>
      </c>
      <c r="U467" s="123" t="e">
        <f t="shared" ref="U467" si="517">AVERAGE(IF(ISBLANK(E467),N467*0.5,E467), IF(ISBLANK(E468),N467*0.5,E468), IF(ISBLANK(E469),N467*0.5,E469), IF(ISBLANK(E470),N467*0.5,E470), IF(ISBLANK(E471),N467*0.5,E471), IF(ISBLANK(E472),N467*0.5,E472), IF(ISBLANK(E473),N467*0.5,E473))/N467</f>
        <v>#DIV/0!</v>
      </c>
      <c r="V467" s="124" t="e">
        <f t="shared" ref="V467:W467" si="518">AVERAGE(IF(ISBLANK(F467),O467*0.5,F467), IF(ISBLANK(F468),O468*0.5,F468), IF(ISBLANK(F469),O469*0.5,F469), IF(ISBLANK(F470),O470*0.5,F470), IF(ISBLANK(F471),O471*0.5,F471), IF(ISBLANK(F472),O472*0.5,F472), IF(ISBLANK(F473),O473*0.5,F473))/O467</f>
        <v>#DIV/0!</v>
      </c>
      <c r="W467" s="124" t="e">
        <f t="shared" si="518"/>
        <v>#DIV/0!</v>
      </c>
      <c r="X467" s="125" t="e">
        <f t="shared" ref="X467" si="519">AVERAGE(T467:T473)/(AVERAGE(Q467:Q473))</f>
        <v>#DIV/0!</v>
      </c>
    </row>
    <row r="468" spans="1:24" ht="17.25" customHeight="1" thickBot="1" x14ac:dyDescent="0.25">
      <c r="A468" s="383"/>
      <c r="B468" s="115">
        <v>45769</v>
      </c>
      <c r="C468" s="116"/>
      <c r="D468" s="117"/>
      <c r="E468" s="118"/>
      <c r="F468" s="118"/>
      <c r="G468" s="118"/>
      <c r="H468" s="117"/>
      <c r="I468" s="118"/>
      <c r="J468" s="363"/>
      <c r="K468" s="365"/>
      <c r="L468" s="368"/>
      <c r="M468" s="386"/>
      <c r="N468" s="126"/>
      <c r="O468" s="127"/>
      <c r="P468" s="127"/>
      <c r="Q468" s="127">
        <f t="shared" si="500"/>
        <v>0</v>
      </c>
      <c r="R468" s="127"/>
      <c r="S468" s="128" t="str">
        <f t="shared" si="495"/>
        <v>libre</v>
      </c>
      <c r="T468" s="129">
        <f t="shared" si="492"/>
        <v>0</v>
      </c>
      <c r="U468" s="130">
        <f t="shared" ref="U468:W468" si="520">AVERAGE(IF(ISBLANK(E467),N467*0.5,E467), IF(ISBLANK(E468),N468*0.5,E468), IF(ISBLANK(E469),N469*0.5,E469), IF(ISBLANK(E470),N470*0.5,E470), IF(ISBLANK(E471),N471*0.5,E471), IF(ISBLANK(E472),N472*0.5,E472), IF(ISBLANK(E473),N473*0.5,E473))</f>
        <v>0</v>
      </c>
      <c r="V468" s="131">
        <f t="shared" si="520"/>
        <v>0</v>
      </c>
      <c r="W468" s="131">
        <f t="shared" si="520"/>
        <v>0</v>
      </c>
      <c r="X468" s="132">
        <f t="shared" ref="X468" si="521">AVERAGE(T467:T473)</f>
        <v>0</v>
      </c>
    </row>
    <row r="469" spans="1:24" ht="18" customHeight="1" thickTop="1" thickBot="1" x14ac:dyDescent="0.25">
      <c r="A469" s="383"/>
      <c r="B469" s="115">
        <v>45770</v>
      </c>
      <c r="C469" s="116"/>
      <c r="D469" s="117"/>
      <c r="E469" s="118"/>
      <c r="F469" s="118"/>
      <c r="G469" s="118"/>
      <c r="H469" s="117"/>
      <c r="I469" s="118"/>
      <c r="J469" s="363"/>
      <c r="K469" s="365"/>
      <c r="L469" s="368"/>
      <c r="M469" s="386"/>
      <c r="N469" s="126"/>
      <c r="O469" s="127"/>
      <c r="P469" s="127"/>
      <c r="Q469" s="127">
        <f t="shared" si="500"/>
        <v>0</v>
      </c>
      <c r="R469" s="127"/>
      <c r="S469" s="128" t="str">
        <f t="shared" si="495"/>
        <v>libre</v>
      </c>
      <c r="T469" s="129">
        <f t="shared" si="492"/>
        <v>0</v>
      </c>
      <c r="U469" s="133" t="s">
        <v>395</v>
      </c>
      <c r="V469" s="134">
        <v>10005</v>
      </c>
      <c r="W469" s="370" t="s">
        <v>396</v>
      </c>
      <c r="X469" s="371"/>
    </row>
    <row r="470" spans="1:24" ht="17.25" customHeight="1" thickBot="1" x14ac:dyDescent="0.25">
      <c r="A470" s="383"/>
      <c r="B470" s="115">
        <v>45771</v>
      </c>
      <c r="C470" s="116"/>
      <c r="D470" s="117"/>
      <c r="E470" s="118"/>
      <c r="F470" s="118"/>
      <c r="G470" s="118"/>
      <c r="H470" s="117"/>
      <c r="I470" s="118"/>
      <c r="J470" s="363"/>
      <c r="K470" s="365"/>
      <c r="L470" s="368"/>
      <c r="M470" s="386"/>
      <c r="N470" s="126"/>
      <c r="O470" s="127"/>
      <c r="P470" s="127"/>
      <c r="Q470" s="127">
        <f t="shared" si="500"/>
        <v>0</v>
      </c>
      <c r="R470" s="127"/>
      <c r="S470" s="128" t="str">
        <f t="shared" si="495"/>
        <v>libre</v>
      </c>
      <c r="T470" s="129">
        <f t="shared" si="492"/>
        <v>0</v>
      </c>
      <c r="U470" s="135" t="s">
        <v>397</v>
      </c>
      <c r="V470" s="136"/>
      <c r="W470" s="372">
        <f t="shared" ref="W470" si="522">(SUM(C467:C473)/7)/V469</f>
        <v>0</v>
      </c>
      <c r="X470" s="373"/>
    </row>
    <row r="471" spans="1:24" ht="17.25" customHeight="1" thickBot="1" x14ac:dyDescent="0.25">
      <c r="A471" s="383"/>
      <c r="B471" s="115">
        <v>45772</v>
      </c>
      <c r="C471" s="116"/>
      <c r="D471" s="117"/>
      <c r="E471" s="118"/>
      <c r="F471" s="118"/>
      <c r="G471" s="118"/>
      <c r="H471" s="117"/>
      <c r="I471" s="118"/>
      <c r="J471" s="363"/>
      <c r="K471" s="365"/>
      <c r="L471" s="368"/>
      <c r="M471" s="386"/>
      <c r="N471" s="126"/>
      <c r="O471" s="127"/>
      <c r="P471" s="127"/>
      <c r="Q471" s="127">
        <f t="shared" si="500"/>
        <v>0</v>
      </c>
      <c r="R471" s="127"/>
      <c r="S471" s="128" t="str">
        <f t="shared" si="495"/>
        <v>libre</v>
      </c>
      <c r="T471" s="129">
        <f t="shared" si="492"/>
        <v>0</v>
      </c>
      <c r="U471" s="374" t="s">
        <v>398</v>
      </c>
      <c r="V471" s="375"/>
      <c r="W471" s="375"/>
      <c r="X471" s="376"/>
    </row>
    <row r="472" spans="1:24" ht="17.25" customHeight="1" thickBot="1" x14ac:dyDescent="0.25">
      <c r="A472" s="383"/>
      <c r="B472" s="115">
        <v>45773</v>
      </c>
      <c r="C472" s="116"/>
      <c r="D472" s="117"/>
      <c r="E472" s="118"/>
      <c r="F472" s="118"/>
      <c r="G472" s="118"/>
      <c r="H472" s="117"/>
      <c r="I472" s="118"/>
      <c r="J472" s="363"/>
      <c r="K472" s="365"/>
      <c r="L472" s="368"/>
      <c r="M472" s="386"/>
      <c r="N472" s="126"/>
      <c r="O472" s="127"/>
      <c r="P472" s="127"/>
      <c r="Q472" s="127">
        <f t="shared" si="500"/>
        <v>0</v>
      </c>
      <c r="R472" s="127"/>
      <c r="S472" s="128" t="str">
        <f t="shared" si="495"/>
        <v>libre</v>
      </c>
      <c r="T472" s="129">
        <f t="shared" si="492"/>
        <v>0</v>
      </c>
      <c r="U472" s="377"/>
      <c r="V472" s="378"/>
      <c r="W472" s="378"/>
      <c r="X472" s="379"/>
    </row>
    <row r="473" spans="1:24" ht="17.25" customHeight="1" thickBot="1" x14ac:dyDescent="0.25">
      <c r="A473" s="384"/>
      <c r="B473" s="137">
        <v>45774</v>
      </c>
      <c r="C473" s="116"/>
      <c r="D473" s="117"/>
      <c r="E473" s="118"/>
      <c r="F473" s="118"/>
      <c r="G473" s="118"/>
      <c r="H473" s="117"/>
      <c r="I473" s="118"/>
      <c r="J473" s="364"/>
      <c r="K473" s="366"/>
      <c r="L473" s="369"/>
      <c r="M473" s="386"/>
      <c r="N473" s="138"/>
      <c r="O473" s="139"/>
      <c r="P473" s="139"/>
      <c r="Q473" s="139">
        <f t="shared" si="500"/>
        <v>0</v>
      </c>
      <c r="R473" s="139"/>
      <c r="S473" s="140" t="str">
        <f t="shared" si="495"/>
        <v>libre</v>
      </c>
      <c r="T473" s="141">
        <f t="shared" si="492"/>
        <v>0</v>
      </c>
      <c r="U473" s="380"/>
      <c r="V473" s="381"/>
      <c r="W473" s="381"/>
      <c r="X473" s="382"/>
    </row>
    <row r="474" spans="1:24" ht="17.25" customHeight="1" thickBot="1" x14ac:dyDescent="0.25">
      <c r="A474" s="388">
        <v>17</v>
      </c>
      <c r="B474" s="142">
        <v>45775</v>
      </c>
      <c r="C474" s="116"/>
      <c r="D474" s="117"/>
      <c r="E474" s="118"/>
      <c r="F474" s="118"/>
      <c r="G474" s="118"/>
      <c r="H474" s="117"/>
      <c r="I474" s="118"/>
      <c r="J474" s="362"/>
      <c r="K474" s="365" t="e">
        <f t="shared" ref="K474" si="523">AVERAGE(D474:D480)</f>
        <v>#DIV/0!</v>
      </c>
      <c r="L474" s="367">
        <f t="shared" ref="L474" si="524">MAX(D474:D480) - MIN(D474:D480)</f>
        <v>0</v>
      </c>
      <c r="M474" s="386"/>
      <c r="N474" s="119"/>
      <c r="O474" s="120"/>
      <c r="P474" s="120"/>
      <c r="Q474" s="120">
        <f t="shared" si="500"/>
        <v>0</v>
      </c>
      <c r="R474" s="120"/>
      <c r="S474" s="121" t="str">
        <f t="shared" si="495"/>
        <v>libre</v>
      </c>
      <c r="T474" s="122">
        <f t="shared" si="492"/>
        <v>0</v>
      </c>
      <c r="U474" s="123" t="e">
        <f t="shared" ref="U474" si="525">AVERAGE(IF(ISBLANK(E474),N474*0.5,E474), IF(ISBLANK(E475),N474*0.5,E475), IF(ISBLANK(E476),N474*0.5,E476), IF(ISBLANK(E477),N474*0.5,E477), IF(ISBLANK(E478),N474*0.5,E478), IF(ISBLANK(E479),N474*0.5,E479), IF(ISBLANK(E480),N474*0.5,E480))/N474</f>
        <v>#DIV/0!</v>
      </c>
      <c r="V474" s="124" t="e">
        <f t="shared" ref="V474:W474" si="526">AVERAGE(IF(ISBLANK(F474),O474*0.5,F474), IF(ISBLANK(F475),O475*0.5,F475), IF(ISBLANK(F476),O476*0.5,F476), IF(ISBLANK(F477),O477*0.5,F477), IF(ISBLANK(F478),O478*0.5,F478), IF(ISBLANK(F479),O479*0.5,F479), IF(ISBLANK(F480),O480*0.5,F480))/O474</f>
        <v>#DIV/0!</v>
      </c>
      <c r="W474" s="124" t="e">
        <f t="shared" si="526"/>
        <v>#DIV/0!</v>
      </c>
      <c r="X474" s="125" t="e">
        <f t="shared" ref="X474" si="527">AVERAGE(T474:T480)/(AVERAGE(Q474:Q480))</f>
        <v>#DIV/0!</v>
      </c>
    </row>
    <row r="475" spans="1:24" ht="17.25" customHeight="1" thickBot="1" x14ac:dyDescent="0.25">
      <c r="A475" s="383"/>
      <c r="B475" s="115">
        <v>45776</v>
      </c>
      <c r="C475" s="116"/>
      <c r="D475" s="117"/>
      <c r="E475" s="118"/>
      <c r="F475" s="118"/>
      <c r="G475" s="118"/>
      <c r="H475" s="117"/>
      <c r="I475" s="118"/>
      <c r="J475" s="363"/>
      <c r="K475" s="365"/>
      <c r="L475" s="368"/>
      <c r="M475" s="386"/>
      <c r="N475" s="126"/>
      <c r="O475" s="127"/>
      <c r="P475" s="127"/>
      <c r="Q475" s="127">
        <f t="shared" si="500"/>
        <v>0</v>
      </c>
      <c r="R475" s="127"/>
      <c r="S475" s="128" t="str">
        <f t="shared" si="495"/>
        <v>libre</v>
      </c>
      <c r="T475" s="129">
        <f t="shared" si="492"/>
        <v>0</v>
      </c>
      <c r="U475" s="130">
        <f t="shared" ref="U475:W475" si="528">AVERAGE(IF(ISBLANK(E474),N474*0.5,E474), IF(ISBLANK(E475),N475*0.5,E475), IF(ISBLANK(E476),N476*0.5,E476), IF(ISBLANK(E477),N477*0.5,E477), IF(ISBLANK(E478),N478*0.5,E478), IF(ISBLANK(E479),N479*0.5,E479), IF(ISBLANK(E480),N480*0.5,E480))</f>
        <v>0</v>
      </c>
      <c r="V475" s="131">
        <f t="shared" si="528"/>
        <v>0</v>
      </c>
      <c r="W475" s="131">
        <f t="shared" si="528"/>
        <v>0</v>
      </c>
      <c r="X475" s="132">
        <f t="shared" ref="X475" si="529">AVERAGE(T474:T480)</f>
        <v>0</v>
      </c>
    </row>
    <row r="476" spans="1:24" ht="18" customHeight="1" thickTop="1" thickBot="1" x14ac:dyDescent="0.25">
      <c r="A476" s="383"/>
      <c r="B476" s="115">
        <v>45777</v>
      </c>
      <c r="C476" s="116"/>
      <c r="D476" s="117"/>
      <c r="E476" s="118"/>
      <c r="F476" s="118"/>
      <c r="G476" s="118"/>
      <c r="H476" s="117"/>
      <c r="I476" s="118"/>
      <c r="J476" s="363"/>
      <c r="K476" s="365"/>
      <c r="L476" s="368"/>
      <c r="M476" s="386"/>
      <c r="N476" s="126"/>
      <c r="O476" s="127"/>
      <c r="P476" s="127"/>
      <c r="Q476" s="127">
        <f t="shared" si="500"/>
        <v>0</v>
      </c>
      <c r="R476" s="127"/>
      <c r="S476" s="128" t="str">
        <f t="shared" si="495"/>
        <v>libre</v>
      </c>
      <c r="T476" s="129">
        <f t="shared" si="492"/>
        <v>0</v>
      </c>
      <c r="U476" s="133" t="s">
        <v>395</v>
      </c>
      <c r="V476" s="134">
        <v>10006</v>
      </c>
      <c r="W476" s="370" t="s">
        <v>396</v>
      </c>
      <c r="X476" s="371"/>
    </row>
    <row r="477" spans="1:24" ht="17.25" customHeight="1" thickBot="1" x14ac:dyDescent="0.25">
      <c r="A477" s="383"/>
      <c r="B477" s="115">
        <v>45778</v>
      </c>
      <c r="C477" s="116"/>
      <c r="D477" s="117"/>
      <c r="E477" s="118"/>
      <c r="F477" s="118"/>
      <c r="G477" s="118"/>
      <c r="H477" s="117"/>
      <c r="I477" s="118"/>
      <c r="J477" s="363"/>
      <c r="K477" s="365"/>
      <c r="L477" s="368"/>
      <c r="M477" s="386"/>
      <c r="N477" s="126"/>
      <c r="O477" s="127"/>
      <c r="P477" s="127"/>
      <c r="Q477" s="127">
        <f t="shared" si="500"/>
        <v>0</v>
      </c>
      <c r="R477" s="127"/>
      <c r="S477" s="128" t="str">
        <f t="shared" si="495"/>
        <v>libre</v>
      </c>
      <c r="T477" s="129">
        <f t="shared" si="492"/>
        <v>0</v>
      </c>
      <c r="U477" s="135" t="s">
        <v>397</v>
      </c>
      <c r="V477" s="136"/>
      <c r="W477" s="372">
        <f t="shared" ref="W477" si="530">(SUM(C474:C480)/7)/V476</f>
        <v>0</v>
      </c>
      <c r="X477" s="373"/>
    </row>
    <row r="478" spans="1:24" ht="17.25" customHeight="1" thickBot="1" x14ac:dyDescent="0.25">
      <c r="A478" s="383"/>
      <c r="B478" s="115">
        <v>45779</v>
      </c>
      <c r="C478" s="116"/>
      <c r="D478" s="117"/>
      <c r="E478" s="118"/>
      <c r="F478" s="118"/>
      <c r="G478" s="118"/>
      <c r="H478" s="117"/>
      <c r="I478" s="118"/>
      <c r="J478" s="363"/>
      <c r="K478" s="365"/>
      <c r="L478" s="368"/>
      <c r="M478" s="386"/>
      <c r="N478" s="126"/>
      <c r="O478" s="127"/>
      <c r="P478" s="127"/>
      <c r="Q478" s="127">
        <f t="shared" si="500"/>
        <v>0</v>
      </c>
      <c r="R478" s="127"/>
      <c r="S478" s="128" t="str">
        <f t="shared" si="495"/>
        <v>libre</v>
      </c>
      <c r="T478" s="129">
        <f t="shared" si="492"/>
        <v>0</v>
      </c>
      <c r="U478" s="374" t="s">
        <v>398</v>
      </c>
      <c r="V478" s="375"/>
      <c r="W478" s="375"/>
      <c r="X478" s="376"/>
    </row>
    <row r="479" spans="1:24" ht="17.25" customHeight="1" thickBot="1" x14ac:dyDescent="0.25">
      <c r="A479" s="383"/>
      <c r="B479" s="115">
        <v>45780</v>
      </c>
      <c r="C479" s="116"/>
      <c r="D479" s="117"/>
      <c r="E479" s="118"/>
      <c r="F479" s="118"/>
      <c r="G479" s="118"/>
      <c r="H479" s="117"/>
      <c r="I479" s="118"/>
      <c r="J479" s="363"/>
      <c r="K479" s="365"/>
      <c r="L479" s="368"/>
      <c r="M479" s="386"/>
      <c r="N479" s="126"/>
      <c r="O479" s="127"/>
      <c r="P479" s="127"/>
      <c r="Q479" s="127">
        <f t="shared" si="500"/>
        <v>0</v>
      </c>
      <c r="R479" s="127"/>
      <c r="S479" s="128" t="str">
        <f t="shared" si="495"/>
        <v>libre</v>
      </c>
      <c r="T479" s="129">
        <f t="shared" si="492"/>
        <v>0</v>
      </c>
      <c r="U479" s="377"/>
      <c r="V479" s="378"/>
      <c r="W479" s="378"/>
      <c r="X479" s="379"/>
    </row>
    <row r="480" spans="1:24" ht="17.25" customHeight="1" thickBot="1" x14ac:dyDescent="0.25">
      <c r="A480" s="384"/>
      <c r="B480" s="137">
        <v>45781</v>
      </c>
      <c r="C480" s="116"/>
      <c r="D480" s="117"/>
      <c r="E480" s="118"/>
      <c r="F480" s="118"/>
      <c r="G480" s="118"/>
      <c r="H480" s="117"/>
      <c r="I480" s="118"/>
      <c r="J480" s="364"/>
      <c r="K480" s="366"/>
      <c r="L480" s="369"/>
      <c r="M480" s="387"/>
      <c r="N480" s="138"/>
      <c r="O480" s="139"/>
      <c r="P480" s="139"/>
      <c r="Q480" s="139">
        <f t="shared" si="500"/>
        <v>0</v>
      </c>
      <c r="R480" s="139"/>
      <c r="S480" s="140" t="str">
        <f t="shared" si="495"/>
        <v>libre</v>
      </c>
      <c r="T480" s="141">
        <f t="shared" si="492"/>
        <v>0</v>
      </c>
      <c r="U480" s="380"/>
      <c r="V480" s="381"/>
      <c r="W480" s="381"/>
      <c r="X480" s="382"/>
    </row>
    <row r="481" spans="1:24" ht="18" customHeight="1" thickTop="1" thickBot="1" x14ac:dyDescent="0.25">
      <c r="A481" s="383">
        <v>18</v>
      </c>
      <c r="B481" s="115">
        <v>45782</v>
      </c>
      <c r="C481" s="116"/>
      <c r="D481" s="117"/>
      <c r="E481" s="118"/>
      <c r="F481" s="118"/>
      <c r="G481" s="118"/>
      <c r="H481" s="117"/>
      <c r="I481" s="118"/>
      <c r="J481" s="362"/>
      <c r="K481" s="365" t="e">
        <f t="shared" ref="K481" si="531">AVERAGE(D481:D487)</f>
        <v>#DIV/0!</v>
      </c>
      <c r="L481" s="367">
        <f t="shared" ref="L481" si="532">MAX(D481:D487) - MIN(D481:D487)</f>
        <v>0</v>
      </c>
      <c r="M481" s="385">
        <f t="shared" ref="M481" si="533">MAX(D481:D508) - MIN(D481:D508)</f>
        <v>0</v>
      </c>
      <c r="N481" s="119"/>
      <c r="O481" s="120"/>
      <c r="P481" s="120"/>
      <c r="Q481" s="120">
        <f t="shared" si="500"/>
        <v>0</v>
      </c>
      <c r="R481" s="120"/>
      <c r="S481" s="121" t="str">
        <f t="shared" si="495"/>
        <v>libre</v>
      </c>
      <c r="T481" s="122">
        <f t="shared" si="492"/>
        <v>0</v>
      </c>
      <c r="U481" s="123" t="e">
        <f t="shared" ref="U481" si="534">AVERAGE(IF(ISBLANK(E481),N481*0.5,E481), IF(ISBLANK(E482),N481*0.5,E482), IF(ISBLANK(E483),N481*0.5,E483), IF(ISBLANK(E484),N481*0.5,E484), IF(ISBLANK(E485),N481*0.5,E485), IF(ISBLANK(E486),N481*0.5,E486), IF(ISBLANK(E487),N481*0.5,E487))/N481</f>
        <v>#DIV/0!</v>
      </c>
      <c r="V481" s="124" t="e">
        <f t="shared" ref="V481:W481" si="535">AVERAGE(IF(ISBLANK(F481),O481*0.5,F481), IF(ISBLANK(F482),O482*0.5,F482), IF(ISBLANK(F483),O483*0.5,F483), IF(ISBLANK(F484),O484*0.5,F484), IF(ISBLANK(F485),O485*0.5,F485), IF(ISBLANK(F486),O486*0.5,F486), IF(ISBLANK(F487),O487*0.5,F487))/O481</f>
        <v>#DIV/0!</v>
      </c>
      <c r="W481" s="124" t="e">
        <f t="shared" si="535"/>
        <v>#DIV/0!</v>
      </c>
      <c r="X481" s="125" t="e">
        <f t="shared" ref="X481" si="536">AVERAGE(T481:T487)/(AVERAGE(Q481:Q487))</f>
        <v>#DIV/0!</v>
      </c>
    </row>
    <row r="482" spans="1:24" ht="17.25" customHeight="1" thickBot="1" x14ac:dyDescent="0.25">
      <c r="A482" s="383"/>
      <c r="B482" s="115">
        <v>45783</v>
      </c>
      <c r="C482" s="116"/>
      <c r="D482" s="117"/>
      <c r="E482" s="118"/>
      <c r="F482" s="118"/>
      <c r="G482" s="118"/>
      <c r="H482" s="117"/>
      <c r="I482" s="118"/>
      <c r="J482" s="363"/>
      <c r="K482" s="365"/>
      <c r="L482" s="368"/>
      <c r="M482" s="386"/>
      <c r="N482" s="126"/>
      <c r="O482" s="127"/>
      <c r="P482" s="127"/>
      <c r="Q482" s="127">
        <f t="shared" si="500"/>
        <v>0</v>
      </c>
      <c r="R482" s="127"/>
      <c r="S482" s="128" t="str">
        <f t="shared" si="495"/>
        <v>libre</v>
      </c>
      <c r="T482" s="129">
        <f t="shared" si="492"/>
        <v>0</v>
      </c>
      <c r="U482" s="130">
        <f t="shared" ref="U482:W482" si="537">AVERAGE(IF(ISBLANK(E481),N481*0.5,E481), IF(ISBLANK(E482),N482*0.5,E482), IF(ISBLANK(E483),N483*0.5,E483), IF(ISBLANK(E484),N484*0.5,E484), IF(ISBLANK(E485),N485*0.5,E485), IF(ISBLANK(E486),N486*0.5,E486), IF(ISBLANK(E487),N487*0.5,E487))</f>
        <v>0</v>
      </c>
      <c r="V482" s="131">
        <f t="shared" si="537"/>
        <v>0</v>
      </c>
      <c r="W482" s="131">
        <f t="shared" si="537"/>
        <v>0</v>
      </c>
      <c r="X482" s="132">
        <f t="shared" ref="X482" si="538">AVERAGE(T481:T487)</f>
        <v>0</v>
      </c>
    </row>
    <row r="483" spans="1:24" ht="18" customHeight="1" thickTop="1" thickBot="1" x14ac:dyDescent="0.25">
      <c r="A483" s="383"/>
      <c r="B483" s="115">
        <v>45784</v>
      </c>
      <c r="C483" s="116"/>
      <c r="D483" s="117"/>
      <c r="E483" s="118"/>
      <c r="F483" s="118"/>
      <c r="G483" s="118"/>
      <c r="H483" s="117"/>
      <c r="I483" s="118"/>
      <c r="J483" s="363"/>
      <c r="K483" s="365"/>
      <c r="L483" s="368"/>
      <c r="M483" s="386"/>
      <c r="N483" s="126"/>
      <c r="O483" s="127"/>
      <c r="P483" s="127"/>
      <c r="Q483" s="127">
        <f t="shared" si="500"/>
        <v>0</v>
      </c>
      <c r="R483" s="127"/>
      <c r="S483" s="128" t="str">
        <f t="shared" si="495"/>
        <v>libre</v>
      </c>
      <c r="T483" s="129">
        <f t="shared" si="492"/>
        <v>0</v>
      </c>
      <c r="U483" s="133" t="s">
        <v>395</v>
      </c>
      <c r="V483" s="134">
        <v>10006</v>
      </c>
      <c r="W483" s="370" t="s">
        <v>396</v>
      </c>
      <c r="X483" s="371"/>
    </row>
    <row r="484" spans="1:24" ht="17.25" customHeight="1" thickBot="1" x14ac:dyDescent="0.25">
      <c r="A484" s="383"/>
      <c r="B484" s="115">
        <v>45785</v>
      </c>
      <c r="C484" s="116"/>
      <c r="D484" s="117"/>
      <c r="E484" s="118"/>
      <c r="F484" s="118"/>
      <c r="G484" s="118"/>
      <c r="H484" s="117"/>
      <c r="I484" s="118"/>
      <c r="J484" s="363"/>
      <c r="K484" s="365"/>
      <c r="L484" s="368"/>
      <c r="M484" s="386"/>
      <c r="N484" s="126"/>
      <c r="O484" s="127"/>
      <c r="P484" s="127"/>
      <c r="Q484" s="127">
        <f t="shared" si="500"/>
        <v>0</v>
      </c>
      <c r="R484" s="127"/>
      <c r="S484" s="128" t="str">
        <f t="shared" si="495"/>
        <v>libre</v>
      </c>
      <c r="T484" s="129">
        <f t="shared" si="492"/>
        <v>0</v>
      </c>
      <c r="U484" s="135" t="s">
        <v>397</v>
      </c>
      <c r="V484" s="136"/>
      <c r="W484" s="372">
        <f t="shared" ref="W484" si="539">(SUM(C481:C487)/7)/V483</f>
        <v>0</v>
      </c>
      <c r="X484" s="373"/>
    </row>
    <row r="485" spans="1:24" ht="17.25" customHeight="1" thickBot="1" x14ac:dyDescent="0.25">
      <c r="A485" s="383"/>
      <c r="B485" s="115">
        <v>45786</v>
      </c>
      <c r="C485" s="116"/>
      <c r="D485" s="117"/>
      <c r="E485" s="118"/>
      <c r="F485" s="118"/>
      <c r="G485" s="118"/>
      <c r="H485" s="117"/>
      <c r="I485" s="118"/>
      <c r="J485" s="363"/>
      <c r="K485" s="365"/>
      <c r="L485" s="368"/>
      <c r="M485" s="386"/>
      <c r="N485" s="126"/>
      <c r="O485" s="127"/>
      <c r="P485" s="127"/>
      <c r="Q485" s="127">
        <f t="shared" si="500"/>
        <v>0</v>
      </c>
      <c r="R485" s="127"/>
      <c r="S485" s="128" t="str">
        <f t="shared" si="495"/>
        <v>libre</v>
      </c>
      <c r="T485" s="129">
        <f t="shared" si="492"/>
        <v>0</v>
      </c>
      <c r="U485" s="374" t="s">
        <v>398</v>
      </c>
      <c r="V485" s="375"/>
      <c r="W485" s="375"/>
      <c r="X485" s="376"/>
    </row>
    <row r="486" spans="1:24" ht="17.25" customHeight="1" thickBot="1" x14ac:dyDescent="0.25">
      <c r="A486" s="383"/>
      <c r="B486" s="115">
        <v>45787</v>
      </c>
      <c r="C486" s="116"/>
      <c r="D486" s="117"/>
      <c r="E486" s="118"/>
      <c r="F486" s="118"/>
      <c r="G486" s="118"/>
      <c r="H486" s="117"/>
      <c r="I486" s="118"/>
      <c r="J486" s="363"/>
      <c r="K486" s="365"/>
      <c r="L486" s="368"/>
      <c r="M486" s="386"/>
      <c r="N486" s="126"/>
      <c r="O486" s="127"/>
      <c r="P486" s="127"/>
      <c r="Q486" s="127">
        <f t="shared" si="500"/>
        <v>0</v>
      </c>
      <c r="R486" s="127"/>
      <c r="S486" s="128" t="str">
        <f t="shared" si="495"/>
        <v>libre</v>
      </c>
      <c r="T486" s="129">
        <f t="shared" si="492"/>
        <v>0</v>
      </c>
      <c r="U486" s="377"/>
      <c r="V486" s="378"/>
      <c r="W486" s="378"/>
      <c r="X486" s="379"/>
    </row>
    <row r="487" spans="1:24" ht="17.25" customHeight="1" thickBot="1" x14ac:dyDescent="0.25">
      <c r="A487" s="384"/>
      <c r="B487" s="137">
        <v>45788</v>
      </c>
      <c r="C487" s="116"/>
      <c r="D487" s="117"/>
      <c r="E487" s="118"/>
      <c r="F487" s="118"/>
      <c r="G487" s="118"/>
      <c r="H487" s="117"/>
      <c r="I487" s="118"/>
      <c r="J487" s="364"/>
      <c r="K487" s="366"/>
      <c r="L487" s="369"/>
      <c r="M487" s="386"/>
      <c r="N487" s="138"/>
      <c r="O487" s="139"/>
      <c r="P487" s="139"/>
      <c r="Q487" s="139">
        <f t="shared" si="500"/>
        <v>0</v>
      </c>
      <c r="R487" s="139"/>
      <c r="S487" s="140" t="str">
        <f t="shared" si="495"/>
        <v>libre</v>
      </c>
      <c r="T487" s="141">
        <f t="shared" si="492"/>
        <v>0</v>
      </c>
      <c r="U487" s="380"/>
      <c r="V487" s="381"/>
      <c r="W487" s="381"/>
      <c r="X487" s="382"/>
    </row>
    <row r="488" spans="1:24" ht="17.25" customHeight="1" thickBot="1" x14ac:dyDescent="0.25">
      <c r="A488" s="388">
        <v>19</v>
      </c>
      <c r="B488" s="142">
        <v>45789</v>
      </c>
      <c r="C488" s="116"/>
      <c r="D488" s="117"/>
      <c r="E488" s="118"/>
      <c r="F488" s="118"/>
      <c r="G488" s="118"/>
      <c r="H488" s="117"/>
      <c r="I488" s="118"/>
      <c r="J488" s="362"/>
      <c r="K488" s="365" t="e">
        <f t="shared" ref="K488" si="540">AVERAGE(D488:D494)</f>
        <v>#DIV/0!</v>
      </c>
      <c r="L488" s="367">
        <f t="shared" ref="L488" si="541">MAX(D488:D494) - MIN(D488:D494)</f>
        <v>0</v>
      </c>
      <c r="M488" s="386"/>
      <c r="N488" s="119"/>
      <c r="O488" s="120"/>
      <c r="P488" s="120"/>
      <c r="Q488" s="120">
        <f t="shared" si="500"/>
        <v>0</v>
      </c>
      <c r="R488" s="120"/>
      <c r="S488" s="121" t="str">
        <f t="shared" si="495"/>
        <v>libre</v>
      </c>
      <c r="T488" s="122">
        <f t="shared" si="492"/>
        <v>0</v>
      </c>
      <c r="U488" s="123" t="e">
        <f t="shared" ref="U488" si="542">AVERAGE(IF(ISBLANK(E488),N488*0.5,E488), IF(ISBLANK(E489),N488*0.5,E489), IF(ISBLANK(E490),N488*0.5,E490), IF(ISBLANK(E491),N488*0.5,E491), IF(ISBLANK(E492),N488*0.5,E492), IF(ISBLANK(E493),N488*0.5,E493), IF(ISBLANK(E494),N488*0.5,E494))/N488</f>
        <v>#DIV/0!</v>
      </c>
      <c r="V488" s="124" t="e">
        <f t="shared" ref="V488:W488" si="543">AVERAGE(IF(ISBLANK(F488),O488*0.5,F488), IF(ISBLANK(F489),O489*0.5,F489), IF(ISBLANK(F490),O490*0.5,F490), IF(ISBLANK(F491),O491*0.5,F491), IF(ISBLANK(F492),O492*0.5,F492), IF(ISBLANK(F493),O493*0.5,F493), IF(ISBLANK(F494),O494*0.5,F494))/O488</f>
        <v>#DIV/0!</v>
      </c>
      <c r="W488" s="124" t="e">
        <f t="shared" si="543"/>
        <v>#DIV/0!</v>
      </c>
      <c r="X488" s="125" t="e">
        <f t="shared" ref="X488" si="544">AVERAGE(T488:T494)/(AVERAGE(Q488:Q494))</f>
        <v>#DIV/0!</v>
      </c>
    </row>
    <row r="489" spans="1:24" ht="17.25" customHeight="1" thickBot="1" x14ac:dyDescent="0.25">
      <c r="A489" s="383"/>
      <c r="B489" s="115">
        <v>45790</v>
      </c>
      <c r="C489" s="116"/>
      <c r="D489" s="117"/>
      <c r="E489" s="118"/>
      <c r="F489" s="118"/>
      <c r="G489" s="118"/>
      <c r="H489" s="117"/>
      <c r="I489" s="118"/>
      <c r="J489" s="363"/>
      <c r="K489" s="365"/>
      <c r="L489" s="368"/>
      <c r="M489" s="386"/>
      <c r="N489" s="126"/>
      <c r="O489" s="127"/>
      <c r="P489" s="127"/>
      <c r="Q489" s="127">
        <f t="shared" si="500"/>
        <v>0</v>
      </c>
      <c r="R489" s="127"/>
      <c r="S489" s="128" t="str">
        <f t="shared" si="495"/>
        <v>libre</v>
      </c>
      <c r="T489" s="129">
        <f t="shared" si="492"/>
        <v>0</v>
      </c>
      <c r="U489" s="130">
        <f t="shared" ref="U489:W489" si="545">AVERAGE(IF(ISBLANK(E488),N488*0.5,E488), IF(ISBLANK(E489),N489*0.5,E489), IF(ISBLANK(E490),N490*0.5,E490), IF(ISBLANK(E491),N491*0.5,E491), IF(ISBLANK(E492),N492*0.5,E492), IF(ISBLANK(E493),N493*0.5,E493), IF(ISBLANK(E494),N494*0.5,E494))</f>
        <v>0</v>
      </c>
      <c r="V489" s="131">
        <f t="shared" si="545"/>
        <v>0</v>
      </c>
      <c r="W489" s="131">
        <f t="shared" si="545"/>
        <v>0</v>
      </c>
      <c r="X489" s="132">
        <f t="shared" ref="X489" si="546">AVERAGE(T488:T494)</f>
        <v>0</v>
      </c>
    </row>
    <row r="490" spans="1:24" ht="18" customHeight="1" thickTop="1" thickBot="1" x14ac:dyDescent="0.25">
      <c r="A490" s="383"/>
      <c r="B490" s="115">
        <v>45791</v>
      </c>
      <c r="C490" s="116"/>
      <c r="D490" s="117"/>
      <c r="E490" s="118"/>
      <c r="F490" s="118"/>
      <c r="G490" s="118"/>
      <c r="H490" s="117"/>
      <c r="I490" s="118"/>
      <c r="J490" s="363"/>
      <c r="K490" s="365"/>
      <c r="L490" s="368"/>
      <c r="M490" s="386"/>
      <c r="N490" s="126"/>
      <c r="O490" s="127"/>
      <c r="P490" s="127"/>
      <c r="Q490" s="127">
        <f t="shared" si="500"/>
        <v>0</v>
      </c>
      <c r="R490" s="127"/>
      <c r="S490" s="128" t="str">
        <f t="shared" si="495"/>
        <v>libre</v>
      </c>
      <c r="T490" s="129">
        <f t="shared" si="492"/>
        <v>0</v>
      </c>
      <c r="U490" s="133" t="s">
        <v>395</v>
      </c>
      <c r="V490" s="134">
        <v>10007</v>
      </c>
      <c r="W490" s="370" t="s">
        <v>396</v>
      </c>
      <c r="X490" s="371"/>
    </row>
    <row r="491" spans="1:24" ht="17.25" customHeight="1" thickBot="1" x14ac:dyDescent="0.25">
      <c r="A491" s="383"/>
      <c r="B491" s="115">
        <v>45792</v>
      </c>
      <c r="C491" s="116"/>
      <c r="D491" s="117"/>
      <c r="E491" s="118"/>
      <c r="F491" s="118"/>
      <c r="G491" s="118"/>
      <c r="H491" s="117"/>
      <c r="I491" s="118"/>
      <c r="J491" s="363"/>
      <c r="K491" s="365"/>
      <c r="L491" s="368"/>
      <c r="M491" s="386"/>
      <c r="N491" s="126"/>
      <c r="O491" s="127"/>
      <c r="P491" s="127"/>
      <c r="Q491" s="127">
        <f t="shared" si="500"/>
        <v>0</v>
      </c>
      <c r="R491" s="127"/>
      <c r="S491" s="128" t="str">
        <f t="shared" si="495"/>
        <v>libre</v>
      </c>
      <c r="T491" s="129">
        <f t="shared" si="492"/>
        <v>0</v>
      </c>
      <c r="U491" s="135" t="s">
        <v>397</v>
      </c>
      <c r="V491" s="136"/>
      <c r="W491" s="372">
        <f t="shared" ref="W491" si="547">(SUM(C488:C494)/7)/V490</f>
        <v>0</v>
      </c>
      <c r="X491" s="373"/>
    </row>
    <row r="492" spans="1:24" ht="17.25" customHeight="1" thickBot="1" x14ac:dyDescent="0.25">
      <c r="A492" s="383"/>
      <c r="B492" s="115">
        <v>45793</v>
      </c>
      <c r="C492" s="116"/>
      <c r="D492" s="117"/>
      <c r="E492" s="118"/>
      <c r="F492" s="118"/>
      <c r="G492" s="118"/>
      <c r="H492" s="117"/>
      <c r="I492" s="118"/>
      <c r="J492" s="363"/>
      <c r="K492" s="365"/>
      <c r="L492" s="368"/>
      <c r="M492" s="386"/>
      <c r="N492" s="126"/>
      <c r="O492" s="127"/>
      <c r="P492" s="127"/>
      <c r="Q492" s="127">
        <f t="shared" si="500"/>
        <v>0</v>
      </c>
      <c r="R492" s="127"/>
      <c r="S492" s="128" t="str">
        <f t="shared" si="495"/>
        <v>libre</v>
      </c>
      <c r="T492" s="129">
        <f t="shared" si="492"/>
        <v>0</v>
      </c>
      <c r="U492" s="374" t="s">
        <v>398</v>
      </c>
      <c r="V492" s="375"/>
      <c r="W492" s="375"/>
      <c r="X492" s="376"/>
    </row>
    <row r="493" spans="1:24" ht="17.25" customHeight="1" thickBot="1" x14ac:dyDescent="0.25">
      <c r="A493" s="383"/>
      <c r="B493" s="115">
        <v>45794</v>
      </c>
      <c r="C493" s="116"/>
      <c r="D493" s="117"/>
      <c r="E493" s="118"/>
      <c r="F493" s="118"/>
      <c r="G493" s="118"/>
      <c r="H493" s="117"/>
      <c r="I493" s="118"/>
      <c r="J493" s="363"/>
      <c r="K493" s="365"/>
      <c r="L493" s="368"/>
      <c r="M493" s="386"/>
      <c r="N493" s="126"/>
      <c r="O493" s="127"/>
      <c r="P493" s="127"/>
      <c r="Q493" s="127">
        <f t="shared" si="500"/>
        <v>0</v>
      </c>
      <c r="R493" s="127"/>
      <c r="S493" s="128" t="str">
        <f t="shared" si="495"/>
        <v>libre</v>
      </c>
      <c r="T493" s="129">
        <f t="shared" si="492"/>
        <v>0</v>
      </c>
      <c r="U493" s="377"/>
      <c r="V493" s="378"/>
      <c r="W493" s="378"/>
      <c r="X493" s="379"/>
    </row>
    <row r="494" spans="1:24" ht="17.25" customHeight="1" thickBot="1" x14ac:dyDescent="0.25">
      <c r="A494" s="384"/>
      <c r="B494" s="137">
        <v>45795</v>
      </c>
      <c r="C494" s="116"/>
      <c r="D494" s="117"/>
      <c r="E494" s="118"/>
      <c r="F494" s="118"/>
      <c r="G494" s="118"/>
      <c r="H494" s="117"/>
      <c r="I494" s="118"/>
      <c r="J494" s="364"/>
      <c r="K494" s="366"/>
      <c r="L494" s="369"/>
      <c r="M494" s="386"/>
      <c r="N494" s="138"/>
      <c r="O494" s="139"/>
      <c r="P494" s="139"/>
      <c r="Q494" s="139">
        <f t="shared" si="500"/>
        <v>0</v>
      </c>
      <c r="R494" s="139"/>
      <c r="S494" s="140" t="str">
        <f t="shared" si="495"/>
        <v>libre</v>
      </c>
      <c r="T494" s="141">
        <f t="shared" si="492"/>
        <v>0</v>
      </c>
      <c r="U494" s="380"/>
      <c r="V494" s="381"/>
      <c r="W494" s="381"/>
      <c r="X494" s="382"/>
    </row>
    <row r="495" spans="1:24" ht="17.25" customHeight="1" thickBot="1" x14ac:dyDescent="0.25">
      <c r="A495" s="383">
        <v>20</v>
      </c>
      <c r="B495" s="142">
        <v>45796</v>
      </c>
      <c r="C495" s="116"/>
      <c r="D495" s="117"/>
      <c r="E495" s="118"/>
      <c r="F495" s="118"/>
      <c r="G495" s="118"/>
      <c r="H495" s="117"/>
      <c r="I495" s="118"/>
      <c r="J495" s="362"/>
      <c r="K495" s="365" t="e">
        <f t="shared" ref="K495" si="548">AVERAGE(D495:D501)</f>
        <v>#DIV/0!</v>
      </c>
      <c r="L495" s="367">
        <f t="shared" ref="L495" si="549">MAX(D495:D501) - MIN(D495:D501)</f>
        <v>0</v>
      </c>
      <c r="M495" s="386"/>
      <c r="N495" s="119"/>
      <c r="O495" s="120"/>
      <c r="P495" s="120"/>
      <c r="Q495" s="120">
        <f t="shared" si="500"/>
        <v>0</v>
      </c>
      <c r="R495" s="120"/>
      <c r="S495" s="121" t="str">
        <f t="shared" si="495"/>
        <v>libre</v>
      </c>
      <c r="T495" s="122">
        <f t="shared" si="492"/>
        <v>0</v>
      </c>
      <c r="U495" s="123" t="e">
        <f t="shared" ref="U495" si="550">AVERAGE(IF(ISBLANK(E495),N495*0.5,E495), IF(ISBLANK(E496),N495*0.5,E496), IF(ISBLANK(E497),N495*0.5,E497), IF(ISBLANK(E498),N495*0.5,E498), IF(ISBLANK(E499),N495*0.5,E499), IF(ISBLANK(E500),N495*0.5,E500), IF(ISBLANK(E501),N495*0.5,E501))/N495</f>
        <v>#DIV/0!</v>
      </c>
      <c r="V495" s="124" t="e">
        <f t="shared" ref="V495:W495" si="551">AVERAGE(IF(ISBLANK(F495),O495*0.5,F495), IF(ISBLANK(F496),O496*0.5,F496), IF(ISBLANK(F497),O497*0.5,F497), IF(ISBLANK(F498),O498*0.5,F498), IF(ISBLANK(F499),O499*0.5,F499), IF(ISBLANK(F500),O500*0.5,F500), IF(ISBLANK(F501),O501*0.5,F501))/O495</f>
        <v>#DIV/0!</v>
      </c>
      <c r="W495" s="124" t="e">
        <f t="shared" si="551"/>
        <v>#DIV/0!</v>
      </c>
      <c r="X495" s="125" t="e">
        <f t="shared" ref="X495" si="552">AVERAGE(T495:T501)/(AVERAGE(Q495:Q501))</f>
        <v>#DIV/0!</v>
      </c>
    </row>
    <row r="496" spans="1:24" ht="17.25" customHeight="1" thickBot="1" x14ac:dyDescent="0.25">
      <c r="A496" s="383"/>
      <c r="B496" s="115">
        <v>45797</v>
      </c>
      <c r="C496" s="116"/>
      <c r="D496" s="117"/>
      <c r="E496" s="118"/>
      <c r="F496" s="118"/>
      <c r="G496" s="118"/>
      <c r="H496" s="117"/>
      <c r="I496" s="118"/>
      <c r="J496" s="363"/>
      <c r="K496" s="365"/>
      <c r="L496" s="368"/>
      <c r="M496" s="386"/>
      <c r="N496" s="126"/>
      <c r="O496" s="127"/>
      <c r="P496" s="127"/>
      <c r="Q496" s="127">
        <f t="shared" si="500"/>
        <v>0</v>
      </c>
      <c r="R496" s="127"/>
      <c r="S496" s="128" t="str">
        <f t="shared" si="495"/>
        <v>libre</v>
      </c>
      <c r="T496" s="129">
        <f t="shared" si="492"/>
        <v>0</v>
      </c>
      <c r="U496" s="130">
        <f t="shared" ref="U496:W496" si="553">AVERAGE(IF(ISBLANK(E495),N495*0.5,E495), IF(ISBLANK(E496),N496*0.5,E496), IF(ISBLANK(E497),N497*0.5,E497), IF(ISBLANK(E498),N498*0.5,E498), IF(ISBLANK(E499),N499*0.5,E499), IF(ISBLANK(E500),N500*0.5,E500), IF(ISBLANK(E501),N501*0.5,E501))</f>
        <v>0</v>
      </c>
      <c r="V496" s="131">
        <f t="shared" si="553"/>
        <v>0</v>
      </c>
      <c r="W496" s="131">
        <f t="shared" si="553"/>
        <v>0</v>
      </c>
      <c r="X496" s="132">
        <f t="shared" ref="X496" si="554">AVERAGE(T495:T501)</f>
        <v>0</v>
      </c>
    </row>
    <row r="497" spans="1:24" ht="18" customHeight="1" thickTop="1" thickBot="1" x14ac:dyDescent="0.25">
      <c r="A497" s="383"/>
      <c r="B497" s="115">
        <v>45798</v>
      </c>
      <c r="C497" s="116"/>
      <c r="D497" s="117"/>
      <c r="E497" s="118"/>
      <c r="F497" s="118"/>
      <c r="G497" s="118"/>
      <c r="H497" s="117"/>
      <c r="I497" s="118"/>
      <c r="J497" s="363"/>
      <c r="K497" s="365"/>
      <c r="L497" s="368"/>
      <c r="M497" s="386"/>
      <c r="N497" s="126"/>
      <c r="O497" s="127"/>
      <c r="P497" s="127"/>
      <c r="Q497" s="127">
        <f t="shared" si="500"/>
        <v>0</v>
      </c>
      <c r="R497" s="127"/>
      <c r="S497" s="128" t="str">
        <f t="shared" si="495"/>
        <v>libre</v>
      </c>
      <c r="T497" s="129">
        <f t="shared" si="492"/>
        <v>0</v>
      </c>
      <c r="U497" s="133" t="s">
        <v>395</v>
      </c>
      <c r="V497" s="134">
        <v>10007</v>
      </c>
      <c r="W497" s="370" t="s">
        <v>396</v>
      </c>
      <c r="X497" s="371"/>
    </row>
    <row r="498" spans="1:24" ht="17.25" customHeight="1" thickBot="1" x14ac:dyDescent="0.25">
      <c r="A498" s="383"/>
      <c r="B498" s="115">
        <v>45799</v>
      </c>
      <c r="C498" s="116"/>
      <c r="D498" s="117"/>
      <c r="E498" s="118"/>
      <c r="F498" s="118"/>
      <c r="G498" s="118"/>
      <c r="H498" s="117"/>
      <c r="I498" s="118"/>
      <c r="J498" s="363"/>
      <c r="K498" s="365"/>
      <c r="L498" s="368"/>
      <c r="M498" s="386"/>
      <c r="N498" s="126"/>
      <c r="O498" s="127"/>
      <c r="P498" s="127"/>
      <c r="Q498" s="127">
        <f t="shared" si="500"/>
        <v>0</v>
      </c>
      <c r="R498" s="127"/>
      <c r="S498" s="128" t="str">
        <f t="shared" si="495"/>
        <v>libre</v>
      </c>
      <c r="T498" s="129">
        <f t="shared" si="492"/>
        <v>0</v>
      </c>
      <c r="U498" s="135" t="s">
        <v>397</v>
      </c>
      <c r="V498" s="136"/>
      <c r="W498" s="372">
        <f t="shared" ref="W498" si="555">(SUM(C495:C501)/7)/V497</f>
        <v>0</v>
      </c>
      <c r="X498" s="373"/>
    </row>
    <row r="499" spans="1:24" ht="17.25" customHeight="1" thickBot="1" x14ac:dyDescent="0.25">
      <c r="A499" s="383"/>
      <c r="B499" s="115">
        <v>45800</v>
      </c>
      <c r="C499" s="116"/>
      <c r="D499" s="117"/>
      <c r="E499" s="118"/>
      <c r="F499" s="118"/>
      <c r="G499" s="118"/>
      <c r="H499" s="117"/>
      <c r="I499" s="118"/>
      <c r="J499" s="363"/>
      <c r="K499" s="365"/>
      <c r="L499" s="368"/>
      <c r="M499" s="386"/>
      <c r="N499" s="126"/>
      <c r="O499" s="127"/>
      <c r="P499" s="127"/>
      <c r="Q499" s="127">
        <f t="shared" si="500"/>
        <v>0</v>
      </c>
      <c r="R499" s="127"/>
      <c r="S499" s="128" t="str">
        <f t="shared" si="495"/>
        <v>libre</v>
      </c>
      <c r="T499" s="129">
        <f t="shared" si="492"/>
        <v>0</v>
      </c>
      <c r="U499" s="374" t="s">
        <v>398</v>
      </c>
      <c r="V499" s="375"/>
      <c r="W499" s="375"/>
      <c r="X499" s="376"/>
    </row>
    <row r="500" spans="1:24" ht="17.25" customHeight="1" thickBot="1" x14ac:dyDescent="0.25">
      <c r="A500" s="383"/>
      <c r="B500" s="115">
        <v>45801</v>
      </c>
      <c r="C500" s="116"/>
      <c r="D500" s="117"/>
      <c r="E500" s="118"/>
      <c r="F500" s="118"/>
      <c r="G500" s="118"/>
      <c r="H500" s="117"/>
      <c r="I500" s="118"/>
      <c r="J500" s="363"/>
      <c r="K500" s="365"/>
      <c r="L500" s="368"/>
      <c r="M500" s="386"/>
      <c r="N500" s="126"/>
      <c r="O500" s="127"/>
      <c r="P500" s="127"/>
      <c r="Q500" s="127">
        <f t="shared" si="500"/>
        <v>0</v>
      </c>
      <c r="R500" s="127"/>
      <c r="S500" s="128" t="str">
        <f t="shared" si="495"/>
        <v>libre</v>
      </c>
      <c r="T500" s="129">
        <f t="shared" si="492"/>
        <v>0</v>
      </c>
      <c r="U500" s="377"/>
      <c r="V500" s="378"/>
      <c r="W500" s="378"/>
      <c r="X500" s="379"/>
    </row>
    <row r="501" spans="1:24" ht="17.25" customHeight="1" thickBot="1" x14ac:dyDescent="0.25">
      <c r="A501" s="384"/>
      <c r="B501" s="137">
        <v>45802</v>
      </c>
      <c r="C501" s="116"/>
      <c r="D501" s="117"/>
      <c r="E501" s="118"/>
      <c r="F501" s="118"/>
      <c r="G501" s="118"/>
      <c r="H501" s="117"/>
      <c r="I501" s="118"/>
      <c r="J501" s="364"/>
      <c r="K501" s="366"/>
      <c r="L501" s="369"/>
      <c r="M501" s="386"/>
      <c r="N501" s="138"/>
      <c r="O501" s="139"/>
      <c r="P501" s="139"/>
      <c r="Q501" s="139">
        <f t="shared" si="500"/>
        <v>0</v>
      </c>
      <c r="R501" s="139"/>
      <c r="S501" s="140" t="str">
        <f t="shared" si="495"/>
        <v>libre</v>
      </c>
      <c r="T501" s="141">
        <f t="shared" si="492"/>
        <v>0</v>
      </c>
      <c r="U501" s="380"/>
      <c r="V501" s="381"/>
      <c r="W501" s="381"/>
      <c r="X501" s="382"/>
    </row>
    <row r="502" spans="1:24" ht="17.25" customHeight="1" thickBot="1" x14ac:dyDescent="0.25">
      <c r="A502" s="388">
        <v>21</v>
      </c>
      <c r="B502" s="142">
        <v>45803</v>
      </c>
      <c r="C502" s="116"/>
      <c r="D502" s="117"/>
      <c r="E502" s="118"/>
      <c r="F502" s="118"/>
      <c r="G502" s="118"/>
      <c r="H502" s="117"/>
      <c r="I502" s="118"/>
      <c r="J502" s="362"/>
      <c r="K502" s="365" t="e">
        <f t="shared" ref="K502" si="556">AVERAGE(D502:D508)</f>
        <v>#DIV/0!</v>
      </c>
      <c r="L502" s="367">
        <f t="shared" ref="L502" si="557">MAX(D502:D508) - MIN(D502:D508)</f>
        <v>0</v>
      </c>
      <c r="M502" s="386"/>
      <c r="N502" s="119"/>
      <c r="O502" s="120"/>
      <c r="P502" s="120"/>
      <c r="Q502" s="120">
        <f t="shared" si="500"/>
        <v>0</v>
      </c>
      <c r="R502" s="120"/>
      <c r="S502" s="121" t="str">
        <f t="shared" si="495"/>
        <v>libre</v>
      </c>
      <c r="T502" s="122">
        <f t="shared" si="492"/>
        <v>0</v>
      </c>
      <c r="U502" s="123" t="e">
        <f t="shared" ref="U502" si="558">AVERAGE(IF(ISBLANK(E502),N502*0.5,E502), IF(ISBLANK(E503),N502*0.5,E503), IF(ISBLANK(E504),N502*0.5,E504), IF(ISBLANK(E505),N502*0.5,E505), IF(ISBLANK(E506),N502*0.5,E506), IF(ISBLANK(E507),N502*0.5,E507), IF(ISBLANK(E508),N502*0.5,E508))/N502</f>
        <v>#DIV/0!</v>
      </c>
      <c r="V502" s="124" t="e">
        <f t="shared" ref="V502:W502" si="559">AVERAGE(IF(ISBLANK(F502),O502*0.5,F502), IF(ISBLANK(F503),O503*0.5,F503), IF(ISBLANK(F504),O504*0.5,F504), IF(ISBLANK(F505),O505*0.5,F505), IF(ISBLANK(F506),O506*0.5,F506), IF(ISBLANK(F507),O507*0.5,F507), IF(ISBLANK(F508),O508*0.5,F508))/O502</f>
        <v>#DIV/0!</v>
      </c>
      <c r="W502" s="124" t="e">
        <f t="shared" si="559"/>
        <v>#DIV/0!</v>
      </c>
      <c r="X502" s="125" t="e">
        <f t="shared" ref="X502" si="560">AVERAGE(T502:T508)/(AVERAGE(Q502:Q508))</f>
        <v>#DIV/0!</v>
      </c>
    </row>
    <row r="503" spans="1:24" ht="17.25" customHeight="1" thickBot="1" x14ac:dyDescent="0.25">
      <c r="A503" s="383"/>
      <c r="B503" s="115">
        <v>45804</v>
      </c>
      <c r="C503" s="116"/>
      <c r="D503" s="117"/>
      <c r="E503" s="118"/>
      <c r="F503" s="118"/>
      <c r="G503" s="118"/>
      <c r="H503" s="117"/>
      <c r="I503" s="118"/>
      <c r="J503" s="363"/>
      <c r="K503" s="365"/>
      <c r="L503" s="368"/>
      <c r="M503" s="386"/>
      <c r="N503" s="126"/>
      <c r="O503" s="127"/>
      <c r="P503" s="127"/>
      <c r="Q503" s="127">
        <f t="shared" si="500"/>
        <v>0</v>
      </c>
      <c r="R503" s="127"/>
      <c r="S503" s="128" t="str">
        <f t="shared" si="495"/>
        <v>libre</v>
      </c>
      <c r="T503" s="129">
        <f t="shared" si="492"/>
        <v>0</v>
      </c>
      <c r="U503" s="130">
        <f t="shared" ref="U503:W503" si="561">AVERAGE(IF(ISBLANK(E502),N502*0.5,E502), IF(ISBLANK(E503),N503*0.5,E503), IF(ISBLANK(E504),N504*0.5,E504), IF(ISBLANK(E505),N505*0.5,E505), IF(ISBLANK(E506),N506*0.5,E506), IF(ISBLANK(E507),N507*0.5,E507), IF(ISBLANK(E508),N508*0.5,E508))</f>
        <v>0</v>
      </c>
      <c r="V503" s="131">
        <f t="shared" si="561"/>
        <v>0</v>
      </c>
      <c r="W503" s="131">
        <f t="shared" si="561"/>
        <v>0</v>
      </c>
      <c r="X503" s="132">
        <f t="shared" ref="X503" si="562">AVERAGE(T502:T508)</f>
        <v>0</v>
      </c>
    </row>
    <row r="504" spans="1:24" ht="18" customHeight="1" thickTop="1" thickBot="1" x14ac:dyDescent="0.25">
      <c r="A504" s="383"/>
      <c r="B504" s="115">
        <v>45805</v>
      </c>
      <c r="C504" s="116"/>
      <c r="D504" s="117"/>
      <c r="E504" s="118"/>
      <c r="F504" s="118"/>
      <c r="G504" s="118"/>
      <c r="H504" s="117"/>
      <c r="I504" s="118"/>
      <c r="J504" s="363"/>
      <c r="K504" s="365"/>
      <c r="L504" s="368"/>
      <c r="M504" s="386"/>
      <c r="N504" s="126"/>
      <c r="O504" s="127"/>
      <c r="P504" s="127"/>
      <c r="Q504" s="127">
        <f t="shared" si="500"/>
        <v>0</v>
      </c>
      <c r="R504" s="127"/>
      <c r="S504" s="128" t="str">
        <f t="shared" si="495"/>
        <v>libre</v>
      </c>
      <c r="T504" s="129">
        <f t="shared" si="492"/>
        <v>0</v>
      </c>
      <c r="U504" s="133" t="s">
        <v>395</v>
      </c>
      <c r="V504" s="134">
        <v>10008</v>
      </c>
      <c r="W504" s="370" t="s">
        <v>396</v>
      </c>
      <c r="X504" s="371"/>
    </row>
    <row r="505" spans="1:24" ht="17.25" customHeight="1" thickBot="1" x14ac:dyDescent="0.25">
      <c r="A505" s="383"/>
      <c r="B505" s="115">
        <v>45806</v>
      </c>
      <c r="C505" s="116"/>
      <c r="D505" s="117"/>
      <c r="E505" s="118"/>
      <c r="F505" s="118"/>
      <c r="G505" s="118"/>
      <c r="H505" s="117"/>
      <c r="I505" s="118"/>
      <c r="J505" s="363"/>
      <c r="K505" s="365"/>
      <c r="L505" s="368"/>
      <c r="M505" s="386"/>
      <c r="N505" s="126"/>
      <c r="O505" s="127"/>
      <c r="P505" s="127"/>
      <c r="Q505" s="127">
        <f t="shared" si="500"/>
        <v>0</v>
      </c>
      <c r="R505" s="127"/>
      <c r="S505" s="128" t="str">
        <f t="shared" si="495"/>
        <v>libre</v>
      </c>
      <c r="T505" s="129">
        <f t="shared" si="492"/>
        <v>0</v>
      </c>
      <c r="U505" s="135" t="s">
        <v>397</v>
      </c>
      <c r="V505" s="136"/>
      <c r="W505" s="372">
        <f t="shared" ref="W505" si="563">(SUM(C502:C508)/7)/V504</f>
        <v>0</v>
      </c>
      <c r="X505" s="373"/>
    </row>
    <row r="506" spans="1:24" ht="17.25" customHeight="1" thickBot="1" x14ac:dyDescent="0.25">
      <c r="A506" s="383"/>
      <c r="B506" s="115">
        <v>45807</v>
      </c>
      <c r="C506" s="116"/>
      <c r="D506" s="117"/>
      <c r="E506" s="118"/>
      <c r="F506" s="118"/>
      <c r="G506" s="118"/>
      <c r="H506" s="117"/>
      <c r="I506" s="118"/>
      <c r="J506" s="363"/>
      <c r="K506" s="365"/>
      <c r="L506" s="368"/>
      <c r="M506" s="386"/>
      <c r="N506" s="126"/>
      <c r="O506" s="127"/>
      <c r="P506" s="127"/>
      <c r="Q506" s="127">
        <f t="shared" si="500"/>
        <v>0</v>
      </c>
      <c r="R506" s="127"/>
      <c r="S506" s="128" t="str">
        <f t="shared" si="495"/>
        <v>libre</v>
      </c>
      <c r="T506" s="129">
        <f t="shared" si="492"/>
        <v>0</v>
      </c>
      <c r="U506" s="374" t="s">
        <v>398</v>
      </c>
      <c r="V506" s="375"/>
      <c r="W506" s="375"/>
      <c r="X506" s="376"/>
    </row>
    <row r="507" spans="1:24" ht="17.25" customHeight="1" thickBot="1" x14ac:dyDescent="0.25">
      <c r="A507" s="383"/>
      <c r="B507" s="115">
        <v>45808</v>
      </c>
      <c r="C507" s="116"/>
      <c r="D507" s="117"/>
      <c r="E507" s="118"/>
      <c r="F507" s="118"/>
      <c r="G507" s="118"/>
      <c r="H507" s="117"/>
      <c r="I507" s="118"/>
      <c r="J507" s="363"/>
      <c r="K507" s="365"/>
      <c r="L507" s="368"/>
      <c r="M507" s="386"/>
      <c r="N507" s="126"/>
      <c r="O507" s="127"/>
      <c r="P507" s="127"/>
      <c r="Q507" s="127">
        <f t="shared" si="500"/>
        <v>0</v>
      </c>
      <c r="R507" s="127"/>
      <c r="S507" s="128" t="str">
        <f t="shared" si="495"/>
        <v>libre</v>
      </c>
      <c r="T507" s="129">
        <f t="shared" si="492"/>
        <v>0</v>
      </c>
      <c r="U507" s="377"/>
      <c r="V507" s="378"/>
      <c r="W507" s="378"/>
      <c r="X507" s="379"/>
    </row>
    <row r="508" spans="1:24" ht="17.25" customHeight="1" thickBot="1" x14ac:dyDescent="0.25">
      <c r="A508" s="384"/>
      <c r="B508" s="137">
        <v>45809</v>
      </c>
      <c r="C508" s="116"/>
      <c r="D508" s="117"/>
      <c r="E508" s="118"/>
      <c r="F508" s="118"/>
      <c r="G508" s="118"/>
      <c r="H508" s="117"/>
      <c r="I508" s="118"/>
      <c r="J508" s="364"/>
      <c r="K508" s="366"/>
      <c r="L508" s="369"/>
      <c r="M508" s="387"/>
      <c r="N508" s="138"/>
      <c r="O508" s="139"/>
      <c r="P508" s="139"/>
      <c r="Q508" s="139">
        <f t="shared" si="500"/>
        <v>0</v>
      </c>
      <c r="R508" s="139"/>
      <c r="S508" s="140" t="str">
        <f t="shared" si="495"/>
        <v>libre</v>
      </c>
      <c r="T508" s="141">
        <f t="shared" si="492"/>
        <v>0</v>
      </c>
      <c r="U508" s="380"/>
      <c r="V508" s="381"/>
      <c r="W508" s="381"/>
      <c r="X508" s="382"/>
    </row>
    <row r="509" spans="1:24" ht="18" customHeight="1" thickTop="1" thickBot="1" x14ac:dyDescent="0.25">
      <c r="A509" s="388">
        <v>22</v>
      </c>
      <c r="B509" s="115">
        <v>45810</v>
      </c>
      <c r="C509" s="116"/>
      <c r="D509" s="117"/>
      <c r="E509" s="118"/>
      <c r="F509" s="118"/>
      <c r="G509" s="118"/>
      <c r="H509" s="117"/>
      <c r="I509" s="118"/>
      <c r="J509" s="362"/>
      <c r="K509" s="365" t="e">
        <f t="shared" ref="K509" si="564">AVERAGE(D509:D515)</f>
        <v>#DIV/0!</v>
      </c>
      <c r="L509" s="367">
        <f t="shared" ref="L509" si="565">MAX(D509:D515) - MIN(D509:D515)</f>
        <v>0</v>
      </c>
      <c r="M509" s="385">
        <f t="shared" ref="M509" si="566">MAX(D509:D536) - MIN(D509:D536)</f>
        <v>0</v>
      </c>
      <c r="N509" s="119"/>
      <c r="O509" s="120"/>
      <c r="P509" s="120"/>
      <c r="Q509" s="120">
        <f t="shared" si="500"/>
        <v>0</v>
      </c>
      <c r="R509" s="120"/>
      <c r="S509" s="121" t="str">
        <f t="shared" si="495"/>
        <v>libre</v>
      </c>
      <c r="T509" s="122">
        <f t="shared" si="492"/>
        <v>0</v>
      </c>
      <c r="U509" s="123" t="e">
        <f t="shared" ref="U509" si="567">AVERAGE(IF(ISBLANK(E509),N509*0.5,E509), IF(ISBLANK(E510),N509*0.5,E510), IF(ISBLANK(E511),N509*0.5,E511), IF(ISBLANK(E512),N509*0.5,E512), IF(ISBLANK(E513),N509*0.5,E513), IF(ISBLANK(E514),N509*0.5,E514), IF(ISBLANK(E515),N509*0.5,E515))/N509</f>
        <v>#DIV/0!</v>
      </c>
      <c r="V509" s="124" t="e">
        <f t="shared" ref="V509:W509" si="568">AVERAGE(IF(ISBLANK(F509),O509*0.5,F509), IF(ISBLANK(F510),O510*0.5,F510), IF(ISBLANK(F511),O511*0.5,F511), IF(ISBLANK(F512),O512*0.5,F512), IF(ISBLANK(F513),O513*0.5,F513), IF(ISBLANK(F514),O514*0.5,F514), IF(ISBLANK(F515),O515*0.5,F515))/O509</f>
        <v>#DIV/0!</v>
      </c>
      <c r="W509" s="124" t="e">
        <f t="shared" si="568"/>
        <v>#DIV/0!</v>
      </c>
      <c r="X509" s="125" t="e">
        <f t="shared" ref="X509" si="569">AVERAGE(T509:T515)/(AVERAGE(Q509:Q515))</f>
        <v>#DIV/0!</v>
      </c>
    </row>
    <row r="510" spans="1:24" ht="17.25" customHeight="1" thickBot="1" x14ac:dyDescent="0.25">
      <c r="A510" s="383"/>
      <c r="B510" s="115">
        <v>45811</v>
      </c>
      <c r="C510" s="116"/>
      <c r="D510" s="117"/>
      <c r="E510" s="118"/>
      <c r="F510" s="118"/>
      <c r="G510" s="118"/>
      <c r="H510" s="117"/>
      <c r="I510" s="118"/>
      <c r="J510" s="363"/>
      <c r="K510" s="365"/>
      <c r="L510" s="368"/>
      <c r="M510" s="386"/>
      <c r="N510" s="126"/>
      <c r="O510" s="127"/>
      <c r="P510" s="127"/>
      <c r="Q510" s="127">
        <f t="shared" si="500"/>
        <v>0</v>
      </c>
      <c r="R510" s="127"/>
      <c r="S510" s="128" t="str">
        <f t="shared" si="495"/>
        <v>libre</v>
      </c>
      <c r="T510" s="129">
        <f t="shared" si="492"/>
        <v>0</v>
      </c>
      <c r="U510" s="130">
        <f t="shared" ref="U510:W510" si="570">AVERAGE(IF(ISBLANK(E509),N509*0.5,E509), IF(ISBLANK(E510),N510*0.5,E510), IF(ISBLANK(E511),N511*0.5,E511), IF(ISBLANK(E512),N512*0.5,E512), IF(ISBLANK(E513),N513*0.5,E513), IF(ISBLANK(E514),N514*0.5,E514), IF(ISBLANK(E515),N515*0.5,E515))</f>
        <v>0</v>
      </c>
      <c r="V510" s="131">
        <f t="shared" si="570"/>
        <v>0</v>
      </c>
      <c r="W510" s="131">
        <f t="shared" si="570"/>
        <v>0</v>
      </c>
      <c r="X510" s="132">
        <f t="shared" ref="X510" si="571">AVERAGE(T509:T515)</f>
        <v>0</v>
      </c>
    </row>
    <row r="511" spans="1:24" ht="18" customHeight="1" thickTop="1" thickBot="1" x14ac:dyDescent="0.25">
      <c r="A511" s="383"/>
      <c r="B511" s="115">
        <v>45812</v>
      </c>
      <c r="C511" s="116"/>
      <c r="D511" s="117"/>
      <c r="E511" s="118"/>
      <c r="F511" s="118"/>
      <c r="G511" s="118"/>
      <c r="H511" s="117"/>
      <c r="I511" s="118"/>
      <c r="J511" s="363"/>
      <c r="K511" s="365"/>
      <c r="L511" s="368"/>
      <c r="M511" s="386"/>
      <c r="N511" s="126"/>
      <c r="O511" s="127"/>
      <c r="P511" s="127"/>
      <c r="Q511" s="127">
        <f t="shared" si="500"/>
        <v>0</v>
      </c>
      <c r="R511" s="127"/>
      <c r="S511" s="128" t="str">
        <f t="shared" si="495"/>
        <v>libre</v>
      </c>
      <c r="T511" s="129">
        <f t="shared" ref="T511:T574" si="572">( IF(ISBLANK(E511),N511*0.5,E511)*4)+( IF(ISBLANK(F511),O511*1.25,F511)*4)+( IF(ISBLANK(G511),P511*1.33,G511)*9)</f>
        <v>0</v>
      </c>
      <c r="U511" s="133" t="s">
        <v>395</v>
      </c>
      <c r="V511" s="134">
        <v>10008</v>
      </c>
      <c r="W511" s="370" t="s">
        <v>396</v>
      </c>
      <c r="X511" s="371"/>
    </row>
    <row r="512" spans="1:24" ht="17.25" customHeight="1" thickBot="1" x14ac:dyDescent="0.25">
      <c r="A512" s="383"/>
      <c r="B512" s="115">
        <v>45813</v>
      </c>
      <c r="C512" s="116"/>
      <c r="D512" s="117"/>
      <c r="E512" s="118"/>
      <c r="F512" s="118"/>
      <c r="G512" s="118"/>
      <c r="H512" s="117"/>
      <c r="I512" s="118"/>
      <c r="J512" s="363"/>
      <c r="K512" s="365"/>
      <c r="L512" s="368"/>
      <c r="M512" s="386"/>
      <c r="N512" s="126"/>
      <c r="O512" s="127"/>
      <c r="P512" s="127"/>
      <c r="Q512" s="127">
        <f t="shared" si="500"/>
        <v>0</v>
      </c>
      <c r="R512" s="127"/>
      <c r="S512" s="128" t="str">
        <f t="shared" ref="S512:S575" si="573">IF(OR(ISBLANK(E512), ISBLANK(F512), ISBLANK(G512)), "libre", "")</f>
        <v>libre</v>
      </c>
      <c r="T512" s="129">
        <f t="shared" si="572"/>
        <v>0</v>
      </c>
      <c r="U512" s="135" t="s">
        <v>397</v>
      </c>
      <c r="V512" s="136"/>
      <c r="W512" s="372">
        <f t="shared" ref="W512" si="574">(SUM(C509:C515)/7)/V511</f>
        <v>0</v>
      </c>
      <c r="X512" s="373"/>
    </row>
    <row r="513" spans="1:24" ht="17.25" customHeight="1" thickBot="1" x14ac:dyDescent="0.25">
      <c r="A513" s="383"/>
      <c r="B513" s="115">
        <v>45814</v>
      </c>
      <c r="C513" s="116"/>
      <c r="D513" s="117"/>
      <c r="E513" s="118"/>
      <c r="F513" s="118"/>
      <c r="G513" s="118"/>
      <c r="H513" s="117"/>
      <c r="I513" s="118"/>
      <c r="J513" s="363"/>
      <c r="K513" s="365"/>
      <c r="L513" s="368"/>
      <c r="M513" s="386"/>
      <c r="N513" s="126"/>
      <c r="O513" s="127"/>
      <c r="P513" s="127"/>
      <c r="Q513" s="127">
        <f t="shared" si="500"/>
        <v>0</v>
      </c>
      <c r="R513" s="127"/>
      <c r="S513" s="128" t="str">
        <f t="shared" si="573"/>
        <v>libre</v>
      </c>
      <c r="T513" s="129">
        <f t="shared" si="572"/>
        <v>0</v>
      </c>
      <c r="U513" s="374" t="s">
        <v>398</v>
      </c>
      <c r="V513" s="375"/>
      <c r="W513" s="375"/>
      <c r="X513" s="376"/>
    </row>
    <row r="514" spans="1:24" ht="17.25" customHeight="1" thickBot="1" x14ac:dyDescent="0.25">
      <c r="A514" s="383"/>
      <c r="B514" s="115">
        <v>45815</v>
      </c>
      <c r="C514" s="116"/>
      <c r="D514" s="117"/>
      <c r="E514" s="118"/>
      <c r="F514" s="118"/>
      <c r="G514" s="118"/>
      <c r="H514" s="117"/>
      <c r="I514" s="118"/>
      <c r="J514" s="363"/>
      <c r="K514" s="365"/>
      <c r="L514" s="368"/>
      <c r="M514" s="386"/>
      <c r="N514" s="126"/>
      <c r="O514" s="127"/>
      <c r="P514" s="127"/>
      <c r="Q514" s="127">
        <f t="shared" si="500"/>
        <v>0</v>
      </c>
      <c r="R514" s="127"/>
      <c r="S514" s="128" t="str">
        <f t="shared" si="573"/>
        <v>libre</v>
      </c>
      <c r="T514" s="129">
        <f t="shared" si="572"/>
        <v>0</v>
      </c>
      <c r="U514" s="377"/>
      <c r="V514" s="378"/>
      <c r="W514" s="378"/>
      <c r="X514" s="379"/>
    </row>
    <row r="515" spans="1:24" ht="17.25" customHeight="1" thickBot="1" x14ac:dyDescent="0.25">
      <c r="A515" s="384"/>
      <c r="B515" s="137">
        <v>45816</v>
      </c>
      <c r="C515" s="116"/>
      <c r="D515" s="117"/>
      <c r="E515" s="118"/>
      <c r="F515" s="118"/>
      <c r="G515" s="118"/>
      <c r="H515" s="117"/>
      <c r="I515" s="118"/>
      <c r="J515" s="364"/>
      <c r="K515" s="366"/>
      <c r="L515" s="369"/>
      <c r="M515" s="386"/>
      <c r="N515" s="138"/>
      <c r="O515" s="139"/>
      <c r="P515" s="139"/>
      <c r="Q515" s="139">
        <f t="shared" si="500"/>
        <v>0</v>
      </c>
      <c r="R515" s="139"/>
      <c r="S515" s="140" t="str">
        <f t="shared" si="573"/>
        <v>libre</v>
      </c>
      <c r="T515" s="141">
        <f t="shared" si="572"/>
        <v>0</v>
      </c>
      <c r="U515" s="380"/>
      <c r="V515" s="381"/>
      <c r="W515" s="381"/>
      <c r="X515" s="382"/>
    </row>
    <row r="516" spans="1:24" ht="17.25" customHeight="1" thickBot="1" x14ac:dyDescent="0.25">
      <c r="A516" s="388">
        <v>23</v>
      </c>
      <c r="B516" s="142">
        <v>45817</v>
      </c>
      <c r="C516" s="116"/>
      <c r="D516" s="117"/>
      <c r="E516" s="118"/>
      <c r="F516" s="118"/>
      <c r="G516" s="118"/>
      <c r="H516" s="117"/>
      <c r="I516" s="118"/>
      <c r="J516" s="362"/>
      <c r="K516" s="365" t="e">
        <f t="shared" ref="K516" si="575">AVERAGE(D516:D522)</f>
        <v>#DIV/0!</v>
      </c>
      <c r="L516" s="367">
        <f t="shared" ref="L516" si="576">MAX(D516:D522) - MIN(D516:D522)</f>
        <v>0</v>
      </c>
      <c r="M516" s="386"/>
      <c r="N516" s="119"/>
      <c r="O516" s="120"/>
      <c r="P516" s="120"/>
      <c r="Q516" s="120">
        <f t="shared" si="500"/>
        <v>0</v>
      </c>
      <c r="R516" s="120"/>
      <c r="S516" s="121" t="str">
        <f t="shared" si="573"/>
        <v>libre</v>
      </c>
      <c r="T516" s="122">
        <f t="shared" si="572"/>
        <v>0</v>
      </c>
      <c r="U516" s="123" t="e">
        <f t="shared" ref="U516" si="577">AVERAGE(IF(ISBLANK(E516),N516*0.5,E516), IF(ISBLANK(E517),N516*0.5,E517), IF(ISBLANK(E518),N516*0.5,E518), IF(ISBLANK(E519),N516*0.5,E519), IF(ISBLANK(E520),N516*0.5,E520), IF(ISBLANK(E521),N516*0.5,E521), IF(ISBLANK(E522),N516*0.5,E522))/N516</f>
        <v>#DIV/0!</v>
      </c>
      <c r="V516" s="124" t="e">
        <f t="shared" ref="V516:W516" si="578">AVERAGE(IF(ISBLANK(F516),O516*0.5,F516), IF(ISBLANK(F517),O517*0.5,F517), IF(ISBLANK(F518),O518*0.5,F518), IF(ISBLANK(F519),O519*0.5,F519), IF(ISBLANK(F520),O520*0.5,F520), IF(ISBLANK(F521),O521*0.5,F521), IF(ISBLANK(F522),O522*0.5,F522))/O516</f>
        <v>#DIV/0!</v>
      </c>
      <c r="W516" s="124" t="e">
        <f t="shared" si="578"/>
        <v>#DIV/0!</v>
      </c>
      <c r="X516" s="125" t="e">
        <f t="shared" ref="X516" si="579">AVERAGE(T516:T522)/(AVERAGE(Q516:Q522))</f>
        <v>#DIV/0!</v>
      </c>
    </row>
    <row r="517" spans="1:24" ht="17.25" customHeight="1" thickBot="1" x14ac:dyDescent="0.25">
      <c r="A517" s="383"/>
      <c r="B517" s="115">
        <v>45818</v>
      </c>
      <c r="C517" s="116"/>
      <c r="D517" s="117"/>
      <c r="E517" s="118"/>
      <c r="F517" s="118"/>
      <c r="G517" s="118"/>
      <c r="H517" s="117"/>
      <c r="I517" s="118"/>
      <c r="J517" s="363"/>
      <c r="K517" s="365"/>
      <c r="L517" s="368"/>
      <c r="M517" s="386"/>
      <c r="N517" s="126"/>
      <c r="O517" s="127"/>
      <c r="P517" s="127"/>
      <c r="Q517" s="127">
        <f t="shared" ref="Q517:Q580" si="580">(N517*4)+(O517*4)+(P517*9)</f>
        <v>0</v>
      </c>
      <c r="R517" s="127"/>
      <c r="S517" s="128" t="str">
        <f t="shared" si="573"/>
        <v>libre</v>
      </c>
      <c r="T517" s="129">
        <f t="shared" si="572"/>
        <v>0</v>
      </c>
      <c r="U517" s="130">
        <f t="shared" ref="U517:W517" si="581">AVERAGE(IF(ISBLANK(E516),N516*0.5,E516), IF(ISBLANK(E517),N517*0.5,E517), IF(ISBLANK(E518),N518*0.5,E518), IF(ISBLANK(E519),N519*0.5,E519), IF(ISBLANK(E520),N520*0.5,E520), IF(ISBLANK(E521),N521*0.5,E521), IF(ISBLANK(E522),N522*0.5,E522))</f>
        <v>0</v>
      </c>
      <c r="V517" s="131">
        <f t="shared" si="581"/>
        <v>0</v>
      </c>
      <c r="W517" s="131">
        <f t="shared" si="581"/>
        <v>0</v>
      </c>
      <c r="X517" s="132">
        <f t="shared" ref="X517" si="582">AVERAGE(T516:T522)</f>
        <v>0</v>
      </c>
    </row>
    <row r="518" spans="1:24" ht="18" customHeight="1" thickTop="1" thickBot="1" x14ac:dyDescent="0.25">
      <c r="A518" s="383"/>
      <c r="B518" s="115">
        <v>45819</v>
      </c>
      <c r="C518" s="116"/>
      <c r="D518" s="117"/>
      <c r="E518" s="118"/>
      <c r="F518" s="118"/>
      <c r="G518" s="118"/>
      <c r="H518" s="117"/>
      <c r="I518" s="118"/>
      <c r="J518" s="363"/>
      <c r="K518" s="365"/>
      <c r="L518" s="368"/>
      <c r="M518" s="386"/>
      <c r="N518" s="126"/>
      <c r="O518" s="127"/>
      <c r="P518" s="127"/>
      <c r="Q518" s="127">
        <f t="shared" si="580"/>
        <v>0</v>
      </c>
      <c r="R518" s="127"/>
      <c r="S518" s="128" t="str">
        <f t="shared" si="573"/>
        <v>libre</v>
      </c>
      <c r="T518" s="129">
        <f t="shared" si="572"/>
        <v>0</v>
      </c>
      <c r="U518" s="133" t="s">
        <v>395</v>
      </c>
      <c r="V518" s="134">
        <v>10009</v>
      </c>
      <c r="W518" s="370" t="s">
        <v>396</v>
      </c>
      <c r="X518" s="371"/>
    </row>
    <row r="519" spans="1:24" ht="17.25" customHeight="1" thickBot="1" x14ac:dyDescent="0.25">
      <c r="A519" s="383"/>
      <c r="B519" s="115">
        <v>45820</v>
      </c>
      <c r="C519" s="116"/>
      <c r="D519" s="117"/>
      <c r="E519" s="118"/>
      <c r="F519" s="118"/>
      <c r="G519" s="118"/>
      <c r="H519" s="117"/>
      <c r="I519" s="118"/>
      <c r="J519" s="363"/>
      <c r="K519" s="365"/>
      <c r="L519" s="368"/>
      <c r="M519" s="386"/>
      <c r="N519" s="126"/>
      <c r="O519" s="127"/>
      <c r="P519" s="127"/>
      <c r="Q519" s="127">
        <f t="shared" si="580"/>
        <v>0</v>
      </c>
      <c r="R519" s="127"/>
      <c r="S519" s="128" t="str">
        <f t="shared" si="573"/>
        <v>libre</v>
      </c>
      <c r="T519" s="129">
        <f t="shared" si="572"/>
        <v>0</v>
      </c>
      <c r="U519" s="135" t="s">
        <v>397</v>
      </c>
      <c r="V519" s="136"/>
      <c r="W519" s="372">
        <f t="shared" ref="W519" si="583">(SUM(C516:C522)/7)/V518</f>
        <v>0</v>
      </c>
      <c r="X519" s="373"/>
    </row>
    <row r="520" spans="1:24" ht="17.25" customHeight="1" thickBot="1" x14ac:dyDescent="0.25">
      <c r="A520" s="383"/>
      <c r="B520" s="115">
        <v>45821</v>
      </c>
      <c r="C520" s="116"/>
      <c r="D520" s="117"/>
      <c r="E520" s="118"/>
      <c r="F520" s="118"/>
      <c r="G520" s="118"/>
      <c r="H520" s="117"/>
      <c r="I520" s="118"/>
      <c r="J520" s="363"/>
      <c r="K520" s="365"/>
      <c r="L520" s="368"/>
      <c r="M520" s="386"/>
      <c r="N520" s="126"/>
      <c r="O520" s="127"/>
      <c r="P520" s="127"/>
      <c r="Q520" s="127">
        <f t="shared" si="580"/>
        <v>0</v>
      </c>
      <c r="R520" s="127"/>
      <c r="S520" s="128" t="str">
        <f t="shared" si="573"/>
        <v>libre</v>
      </c>
      <c r="T520" s="129">
        <f t="shared" si="572"/>
        <v>0</v>
      </c>
      <c r="U520" s="374" t="s">
        <v>398</v>
      </c>
      <c r="V520" s="375"/>
      <c r="W520" s="375"/>
      <c r="X520" s="376"/>
    </row>
    <row r="521" spans="1:24" ht="17.25" customHeight="1" thickBot="1" x14ac:dyDescent="0.25">
      <c r="A521" s="383"/>
      <c r="B521" s="115">
        <v>45822</v>
      </c>
      <c r="C521" s="116"/>
      <c r="D521" s="117"/>
      <c r="E521" s="118"/>
      <c r="F521" s="118"/>
      <c r="G521" s="118"/>
      <c r="H521" s="117"/>
      <c r="I521" s="118"/>
      <c r="J521" s="363"/>
      <c r="K521" s="365"/>
      <c r="L521" s="368"/>
      <c r="M521" s="386"/>
      <c r="N521" s="126"/>
      <c r="O521" s="127"/>
      <c r="P521" s="127"/>
      <c r="Q521" s="127">
        <f t="shared" si="580"/>
        <v>0</v>
      </c>
      <c r="R521" s="127"/>
      <c r="S521" s="128" t="str">
        <f t="shared" si="573"/>
        <v>libre</v>
      </c>
      <c r="T521" s="129">
        <f t="shared" si="572"/>
        <v>0</v>
      </c>
      <c r="U521" s="377"/>
      <c r="V521" s="378"/>
      <c r="W521" s="378"/>
      <c r="X521" s="379"/>
    </row>
    <row r="522" spans="1:24" ht="17.25" customHeight="1" thickBot="1" x14ac:dyDescent="0.25">
      <c r="A522" s="384"/>
      <c r="B522" s="137">
        <v>45823</v>
      </c>
      <c r="C522" s="116"/>
      <c r="D522" s="117"/>
      <c r="E522" s="118"/>
      <c r="F522" s="118"/>
      <c r="G522" s="118"/>
      <c r="H522" s="117"/>
      <c r="I522" s="118"/>
      <c r="J522" s="364"/>
      <c r="K522" s="366"/>
      <c r="L522" s="369"/>
      <c r="M522" s="386"/>
      <c r="N522" s="138"/>
      <c r="O522" s="139"/>
      <c r="P522" s="139"/>
      <c r="Q522" s="139">
        <f t="shared" si="580"/>
        <v>0</v>
      </c>
      <c r="R522" s="139"/>
      <c r="S522" s="140" t="str">
        <f t="shared" si="573"/>
        <v>libre</v>
      </c>
      <c r="T522" s="141">
        <f t="shared" si="572"/>
        <v>0</v>
      </c>
      <c r="U522" s="380"/>
      <c r="V522" s="381"/>
      <c r="W522" s="381"/>
      <c r="X522" s="382"/>
    </row>
    <row r="523" spans="1:24" ht="17.25" customHeight="1" thickBot="1" x14ac:dyDescent="0.25">
      <c r="A523" s="383">
        <v>24</v>
      </c>
      <c r="B523" s="142">
        <v>45824</v>
      </c>
      <c r="C523" s="116"/>
      <c r="D523" s="117"/>
      <c r="E523" s="118"/>
      <c r="F523" s="118"/>
      <c r="G523" s="118"/>
      <c r="H523" s="117"/>
      <c r="I523" s="118"/>
      <c r="J523" s="362"/>
      <c r="K523" s="365" t="e">
        <f t="shared" ref="K523" si="584">AVERAGE(D523:D529)</f>
        <v>#DIV/0!</v>
      </c>
      <c r="L523" s="367">
        <f t="shared" ref="L523" si="585">MAX(D523:D529) - MIN(D523:D529)</f>
        <v>0</v>
      </c>
      <c r="M523" s="386"/>
      <c r="N523" s="119"/>
      <c r="O523" s="120"/>
      <c r="P523" s="120"/>
      <c r="Q523" s="120">
        <f t="shared" si="580"/>
        <v>0</v>
      </c>
      <c r="R523" s="120"/>
      <c r="S523" s="121" t="str">
        <f t="shared" si="573"/>
        <v>libre</v>
      </c>
      <c r="T523" s="122">
        <f t="shared" si="572"/>
        <v>0</v>
      </c>
      <c r="U523" s="123" t="e">
        <f t="shared" ref="U523" si="586">AVERAGE(IF(ISBLANK(E523),N523*0.5,E523), IF(ISBLANK(E524),N523*0.5,E524), IF(ISBLANK(E525),N523*0.5,E525), IF(ISBLANK(E526),N523*0.5,E526), IF(ISBLANK(E527),N523*0.5,E527), IF(ISBLANK(E528),N523*0.5,E528), IF(ISBLANK(E529),N523*0.5,E529))/N523</f>
        <v>#DIV/0!</v>
      </c>
      <c r="V523" s="124" t="e">
        <f t="shared" ref="V523:W523" si="587">AVERAGE(IF(ISBLANK(F523),O523*0.5,F523), IF(ISBLANK(F524),O524*0.5,F524), IF(ISBLANK(F525),O525*0.5,F525), IF(ISBLANK(F526),O526*0.5,F526), IF(ISBLANK(F527),O527*0.5,F527), IF(ISBLANK(F528),O528*0.5,F528), IF(ISBLANK(F529),O529*0.5,F529))/O523</f>
        <v>#DIV/0!</v>
      </c>
      <c r="W523" s="124" t="e">
        <f t="shared" si="587"/>
        <v>#DIV/0!</v>
      </c>
      <c r="X523" s="125" t="e">
        <f t="shared" ref="X523" si="588">AVERAGE(T523:T529)/(AVERAGE(Q523:Q529))</f>
        <v>#DIV/0!</v>
      </c>
    </row>
    <row r="524" spans="1:24" ht="17.25" customHeight="1" thickBot="1" x14ac:dyDescent="0.25">
      <c r="A524" s="383"/>
      <c r="B524" s="115">
        <v>45825</v>
      </c>
      <c r="C524" s="116"/>
      <c r="D524" s="117"/>
      <c r="E524" s="118"/>
      <c r="F524" s="118"/>
      <c r="G524" s="118"/>
      <c r="H524" s="117"/>
      <c r="I524" s="118"/>
      <c r="J524" s="363"/>
      <c r="K524" s="365"/>
      <c r="L524" s="368"/>
      <c r="M524" s="386"/>
      <c r="N524" s="126"/>
      <c r="O524" s="127"/>
      <c r="P524" s="127"/>
      <c r="Q524" s="127">
        <f t="shared" si="580"/>
        <v>0</v>
      </c>
      <c r="R524" s="127"/>
      <c r="S524" s="128" t="str">
        <f t="shared" si="573"/>
        <v>libre</v>
      </c>
      <c r="T524" s="129">
        <f t="shared" si="572"/>
        <v>0</v>
      </c>
      <c r="U524" s="130">
        <f t="shared" ref="U524:W524" si="589">AVERAGE(IF(ISBLANK(E523),N523*0.5,E523), IF(ISBLANK(E524),N524*0.5,E524), IF(ISBLANK(E525),N525*0.5,E525), IF(ISBLANK(E526),N526*0.5,E526), IF(ISBLANK(E527),N527*0.5,E527), IF(ISBLANK(E528),N528*0.5,E528), IF(ISBLANK(E529),N529*0.5,E529))</f>
        <v>0</v>
      </c>
      <c r="V524" s="131">
        <f t="shared" si="589"/>
        <v>0</v>
      </c>
      <c r="W524" s="131">
        <f t="shared" si="589"/>
        <v>0</v>
      </c>
      <c r="X524" s="132">
        <f t="shared" ref="X524" si="590">AVERAGE(T523:T529)</f>
        <v>0</v>
      </c>
    </row>
    <row r="525" spans="1:24" ht="18" customHeight="1" thickTop="1" thickBot="1" x14ac:dyDescent="0.25">
      <c r="A525" s="383"/>
      <c r="B525" s="115">
        <v>45826</v>
      </c>
      <c r="C525" s="116"/>
      <c r="D525" s="117"/>
      <c r="E525" s="118"/>
      <c r="F525" s="118"/>
      <c r="G525" s="118"/>
      <c r="H525" s="117"/>
      <c r="I525" s="118"/>
      <c r="J525" s="363"/>
      <c r="K525" s="365"/>
      <c r="L525" s="368"/>
      <c r="M525" s="386"/>
      <c r="N525" s="126"/>
      <c r="O525" s="127"/>
      <c r="P525" s="127"/>
      <c r="Q525" s="127">
        <f t="shared" si="580"/>
        <v>0</v>
      </c>
      <c r="R525" s="127"/>
      <c r="S525" s="128" t="str">
        <f t="shared" si="573"/>
        <v>libre</v>
      </c>
      <c r="T525" s="129">
        <f t="shared" si="572"/>
        <v>0</v>
      </c>
      <c r="U525" s="133" t="s">
        <v>395</v>
      </c>
      <c r="V525" s="134">
        <v>10009</v>
      </c>
      <c r="W525" s="370" t="s">
        <v>396</v>
      </c>
      <c r="X525" s="371"/>
    </row>
    <row r="526" spans="1:24" ht="17.25" customHeight="1" thickBot="1" x14ac:dyDescent="0.25">
      <c r="A526" s="383"/>
      <c r="B526" s="115">
        <v>45827</v>
      </c>
      <c r="C526" s="116"/>
      <c r="D526" s="117"/>
      <c r="E526" s="118"/>
      <c r="F526" s="118"/>
      <c r="G526" s="118"/>
      <c r="H526" s="117"/>
      <c r="I526" s="118"/>
      <c r="J526" s="363"/>
      <c r="K526" s="365"/>
      <c r="L526" s="368"/>
      <c r="M526" s="386"/>
      <c r="N526" s="126"/>
      <c r="O526" s="127"/>
      <c r="P526" s="127"/>
      <c r="Q526" s="127">
        <f t="shared" si="580"/>
        <v>0</v>
      </c>
      <c r="R526" s="127"/>
      <c r="S526" s="128" t="str">
        <f t="shared" si="573"/>
        <v>libre</v>
      </c>
      <c r="T526" s="129">
        <f t="shared" si="572"/>
        <v>0</v>
      </c>
      <c r="U526" s="135" t="s">
        <v>397</v>
      </c>
      <c r="V526" s="136"/>
      <c r="W526" s="372">
        <f t="shared" ref="W526" si="591">(SUM(C523:C529)/7)/V525</f>
        <v>0</v>
      </c>
      <c r="X526" s="373"/>
    </row>
    <row r="527" spans="1:24" ht="17.25" customHeight="1" thickBot="1" x14ac:dyDescent="0.25">
      <c r="A527" s="383"/>
      <c r="B527" s="115">
        <v>45828</v>
      </c>
      <c r="C527" s="116"/>
      <c r="D527" s="117"/>
      <c r="E527" s="118"/>
      <c r="F527" s="118"/>
      <c r="G527" s="118"/>
      <c r="H527" s="117"/>
      <c r="I527" s="118"/>
      <c r="J527" s="363"/>
      <c r="K527" s="365"/>
      <c r="L527" s="368"/>
      <c r="M527" s="386"/>
      <c r="N527" s="126"/>
      <c r="O527" s="127"/>
      <c r="P527" s="127"/>
      <c r="Q527" s="127">
        <f t="shared" si="580"/>
        <v>0</v>
      </c>
      <c r="R527" s="127"/>
      <c r="S527" s="128" t="str">
        <f t="shared" si="573"/>
        <v>libre</v>
      </c>
      <c r="T527" s="129">
        <f t="shared" si="572"/>
        <v>0</v>
      </c>
      <c r="U527" s="374" t="s">
        <v>398</v>
      </c>
      <c r="V527" s="375"/>
      <c r="W527" s="375"/>
      <c r="X527" s="376"/>
    </row>
    <row r="528" spans="1:24" ht="17.25" customHeight="1" thickBot="1" x14ac:dyDescent="0.25">
      <c r="A528" s="383"/>
      <c r="B528" s="115">
        <v>45829</v>
      </c>
      <c r="C528" s="116"/>
      <c r="D528" s="117"/>
      <c r="E528" s="118"/>
      <c r="F528" s="118"/>
      <c r="G528" s="118"/>
      <c r="H528" s="117"/>
      <c r="I528" s="118"/>
      <c r="J528" s="363"/>
      <c r="K528" s="365"/>
      <c r="L528" s="368"/>
      <c r="M528" s="386"/>
      <c r="N528" s="126"/>
      <c r="O528" s="127"/>
      <c r="P528" s="127"/>
      <c r="Q528" s="127">
        <f t="shared" si="580"/>
        <v>0</v>
      </c>
      <c r="R528" s="127"/>
      <c r="S528" s="128" t="str">
        <f t="shared" si="573"/>
        <v>libre</v>
      </c>
      <c r="T528" s="129">
        <f t="shared" si="572"/>
        <v>0</v>
      </c>
      <c r="U528" s="377"/>
      <c r="V528" s="378"/>
      <c r="W528" s="378"/>
      <c r="X528" s="379"/>
    </row>
    <row r="529" spans="1:24" ht="17.25" customHeight="1" thickBot="1" x14ac:dyDescent="0.25">
      <c r="A529" s="384"/>
      <c r="B529" s="137">
        <v>45830</v>
      </c>
      <c r="C529" s="116"/>
      <c r="D529" s="117"/>
      <c r="E529" s="118"/>
      <c r="F529" s="118"/>
      <c r="G529" s="118"/>
      <c r="H529" s="117"/>
      <c r="I529" s="118"/>
      <c r="J529" s="364"/>
      <c r="K529" s="366"/>
      <c r="L529" s="369"/>
      <c r="M529" s="386"/>
      <c r="N529" s="138"/>
      <c r="O529" s="139"/>
      <c r="P529" s="139"/>
      <c r="Q529" s="139">
        <f t="shared" si="580"/>
        <v>0</v>
      </c>
      <c r="R529" s="139"/>
      <c r="S529" s="140" t="str">
        <f t="shared" si="573"/>
        <v>libre</v>
      </c>
      <c r="T529" s="141">
        <f t="shared" si="572"/>
        <v>0</v>
      </c>
      <c r="U529" s="380"/>
      <c r="V529" s="381"/>
      <c r="W529" s="381"/>
      <c r="X529" s="382"/>
    </row>
    <row r="530" spans="1:24" ht="17.25" customHeight="1" thickBot="1" x14ac:dyDescent="0.25">
      <c r="A530" s="388">
        <v>25</v>
      </c>
      <c r="B530" s="142">
        <v>45831</v>
      </c>
      <c r="C530" s="116"/>
      <c r="D530" s="117"/>
      <c r="E530" s="118"/>
      <c r="F530" s="118"/>
      <c r="G530" s="118"/>
      <c r="H530" s="117"/>
      <c r="I530" s="118"/>
      <c r="J530" s="362"/>
      <c r="K530" s="365" t="e">
        <f t="shared" ref="K530" si="592">AVERAGE(D530:D536)</f>
        <v>#DIV/0!</v>
      </c>
      <c r="L530" s="367">
        <f t="shared" ref="L530" si="593">MAX(D530:D536) - MIN(D530:D536)</f>
        <v>0</v>
      </c>
      <c r="M530" s="386"/>
      <c r="N530" s="119"/>
      <c r="O530" s="120"/>
      <c r="P530" s="120"/>
      <c r="Q530" s="120">
        <f t="shared" si="580"/>
        <v>0</v>
      </c>
      <c r="R530" s="120"/>
      <c r="S530" s="121" t="str">
        <f t="shared" si="573"/>
        <v>libre</v>
      </c>
      <c r="T530" s="122">
        <f t="shared" si="572"/>
        <v>0</v>
      </c>
      <c r="U530" s="123" t="e">
        <f t="shared" ref="U530" si="594">AVERAGE(IF(ISBLANK(E530),N530*0.5,E530), IF(ISBLANK(E531),N530*0.5,E531), IF(ISBLANK(E532),N530*0.5,E532), IF(ISBLANK(E533),N530*0.5,E533), IF(ISBLANK(E534),N530*0.5,E534), IF(ISBLANK(E535),N530*0.5,E535), IF(ISBLANK(E536),N530*0.5,E536))/N530</f>
        <v>#DIV/0!</v>
      </c>
      <c r="V530" s="124" t="e">
        <f t="shared" ref="V530:W530" si="595">AVERAGE(IF(ISBLANK(F530),O530*0.5,F530), IF(ISBLANK(F531),O531*0.5,F531), IF(ISBLANK(F532),O532*0.5,F532), IF(ISBLANK(F533),O533*0.5,F533), IF(ISBLANK(F534),O534*0.5,F534), IF(ISBLANK(F535),O535*0.5,F535), IF(ISBLANK(F536),O536*0.5,F536))/O530</f>
        <v>#DIV/0!</v>
      </c>
      <c r="W530" s="124" t="e">
        <f t="shared" si="595"/>
        <v>#DIV/0!</v>
      </c>
      <c r="X530" s="125" t="e">
        <f t="shared" ref="X530" si="596">AVERAGE(T530:T536)/(AVERAGE(Q530:Q536))</f>
        <v>#DIV/0!</v>
      </c>
    </row>
    <row r="531" spans="1:24" ht="17.25" customHeight="1" thickBot="1" x14ac:dyDescent="0.25">
      <c r="A531" s="383"/>
      <c r="B531" s="115">
        <v>45832</v>
      </c>
      <c r="C531" s="116"/>
      <c r="D531" s="117"/>
      <c r="E531" s="118"/>
      <c r="F531" s="118"/>
      <c r="G531" s="118"/>
      <c r="H531" s="117"/>
      <c r="I531" s="118"/>
      <c r="J531" s="363"/>
      <c r="K531" s="365"/>
      <c r="L531" s="368"/>
      <c r="M531" s="386"/>
      <c r="N531" s="126"/>
      <c r="O531" s="127"/>
      <c r="P531" s="127"/>
      <c r="Q531" s="127">
        <f t="shared" si="580"/>
        <v>0</v>
      </c>
      <c r="R531" s="127"/>
      <c r="S531" s="128" t="str">
        <f t="shared" si="573"/>
        <v>libre</v>
      </c>
      <c r="T531" s="129">
        <f t="shared" si="572"/>
        <v>0</v>
      </c>
      <c r="U531" s="130">
        <f t="shared" ref="U531:W531" si="597">AVERAGE(IF(ISBLANK(E530),N530*0.5,E530), IF(ISBLANK(E531),N531*0.5,E531), IF(ISBLANK(E532),N532*0.5,E532), IF(ISBLANK(E533),N533*0.5,E533), IF(ISBLANK(E534),N534*0.5,E534), IF(ISBLANK(E535),N535*0.5,E535), IF(ISBLANK(E536),N536*0.5,E536))</f>
        <v>0</v>
      </c>
      <c r="V531" s="131">
        <f t="shared" si="597"/>
        <v>0</v>
      </c>
      <c r="W531" s="131">
        <f t="shared" si="597"/>
        <v>0</v>
      </c>
      <c r="X531" s="132">
        <f t="shared" ref="X531" si="598">AVERAGE(T530:T536)</f>
        <v>0</v>
      </c>
    </row>
    <row r="532" spans="1:24" ht="18" customHeight="1" thickTop="1" thickBot="1" x14ac:dyDescent="0.25">
      <c r="A532" s="383"/>
      <c r="B532" s="115">
        <v>45833</v>
      </c>
      <c r="C532" s="116"/>
      <c r="D532" s="117"/>
      <c r="E532" s="118"/>
      <c r="F532" s="118"/>
      <c r="G532" s="118"/>
      <c r="H532" s="117"/>
      <c r="I532" s="118"/>
      <c r="J532" s="363"/>
      <c r="K532" s="365"/>
      <c r="L532" s="368"/>
      <c r="M532" s="386"/>
      <c r="N532" s="126"/>
      <c r="O532" s="127"/>
      <c r="P532" s="127"/>
      <c r="Q532" s="127">
        <f t="shared" si="580"/>
        <v>0</v>
      </c>
      <c r="R532" s="127"/>
      <c r="S532" s="128" t="str">
        <f t="shared" si="573"/>
        <v>libre</v>
      </c>
      <c r="T532" s="129">
        <f t="shared" si="572"/>
        <v>0</v>
      </c>
      <c r="U532" s="133" t="s">
        <v>395</v>
      </c>
      <c r="V532" s="134">
        <v>10010</v>
      </c>
      <c r="W532" s="370" t="s">
        <v>396</v>
      </c>
      <c r="X532" s="371"/>
    </row>
    <row r="533" spans="1:24" ht="17.25" customHeight="1" thickBot="1" x14ac:dyDescent="0.25">
      <c r="A533" s="383"/>
      <c r="B533" s="115">
        <v>45834</v>
      </c>
      <c r="C533" s="116"/>
      <c r="D533" s="117"/>
      <c r="E533" s="118"/>
      <c r="F533" s="118"/>
      <c r="G533" s="118"/>
      <c r="H533" s="117"/>
      <c r="I533" s="118"/>
      <c r="J533" s="363"/>
      <c r="K533" s="365"/>
      <c r="L533" s="368"/>
      <c r="M533" s="386"/>
      <c r="N533" s="126"/>
      <c r="O533" s="127"/>
      <c r="P533" s="127"/>
      <c r="Q533" s="127">
        <f t="shared" si="580"/>
        <v>0</v>
      </c>
      <c r="R533" s="127"/>
      <c r="S533" s="128" t="str">
        <f t="shared" si="573"/>
        <v>libre</v>
      </c>
      <c r="T533" s="129">
        <f t="shared" si="572"/>
        <v>0</v>
      </c>
      <c r="U533" s="135" t="s">
        <v>397</v>
      </c>
      <c r="V533" s="136"/>
      <c r="W533" s="372">
        <f t="shared" ref="W533" si="599">(SUM(C530:C536)/7)/V532</f>
        <v>0</v>
      </c>
      <c r="X533" s="373"/>
    </row>
    <row r="534" spans="1:24" ht="17.25" customHeight="1" thickBot="1" x14ac:dyDescent="0.25">
      <c r="A534" s="383"/>
      <c r="B534" s="115">
        <v>45835</v>
      </c>
      <c r="C534" s="116"/>
      <c r="D534" s="117"/>
      <c r="E534" s="118"/>
      <c r="F534" s="118"/>
      <c r="G534" s="118"/>
      <c r="H534" s="117"/>
      <c r="I534" s="118"/>
      <c r="J534" s="363"/>
      <c r="K534" s="365"/>
      <c r="L534" s="368"/>
      <c r="M534" s="386"/>
      <c r="N534" s="126"/>
      <c r="O534" s="127"/>
      <c r="P534" s="127"/>
      <c r="Q534" s="127">
        <f t="shared" si="580"/>
        <v>0</v>
      </c>
      <c r="R534" s="127"/>
      <c r="S534" s="128" t="str">
        <f t="shared" si="573"/>
        <v>libre</v>
      </c>
      <c r="T534" s="129">
        <f t="shared" si="572"/>
        <v>0</v>
      </c>
      <c r="U534" s="374" t="s">
        <v>398</v>
      </c>
      <c r="V534" s="375"/>
      <c r="W534" s="375"/>
      <c r="X534" s="376"/>
    </row>
    <row r="535" spans="1:24" ht="17.25" customHeight="1" thickBot="1" x14ac:dyDescent="0.25">
      <c r="A535" s="383"/>
      <c r="B535" s="115">
        <v>45836</v>
      </c>
      <c r="C535" s="116"/>
      <c r="D535" s="117"/>
      <c r="E535" s="118"/>
      <c r="F535" s="118"/>
      <c r="G535" s="118"/>
      <c r="H535" s="117"/>
      <c r="I535" s="118"/>
      <c r="J535" s="363"/>
      <c r="K535" s="365"/>
      <c r="L535" s="368"/>
      <c r="M535" s="386"/>
      <c r="N535" s="126"/>
      <c r="O535" s="127"/>
      <c r="P535" s="127"/>
      <c r="Q535" s="127">
        <f t="shared" si="580"/>
        <v>0</v>
      </c>
      <c r="R535" s="127"/>
      <c r="S535" s="128" t="str">
        <f t="shared" si="573"/>
        <v>libre</v>
      </c>
      <c r="T535" s="129">
        <f t="shared" si="572"/>
        <v>0</v>
      </c>
      <c r="U535" s="377"/>
      <c r="V535" s="378"/>
      <c r="W535" s="378"/>
      <c r="X535" s="379"/>
    </row>
    <row r="536" spans="1:24" ht="17.25" customHeight="1" thickBot="1" x14ac:dyDescent="0.25">
      <c r="A536" s="384"/>
      <c r="B536" s="137">
        <v>45837</v>
      </c>
      <c r="C536" s="116"/>
      <c r="D536" s="117"/>
      <c r="E536" s="118"/>
      <c r="F536" s="118"/>
      <c r="G536" s="118"/>
      <c r="H536" s="117"/>
      <c r="I536" s="118"/>
      <c r="J536" s="364"/>
      <c r="K536" s="366"/>
      <c r="L536" s="369"/>
      <c r="M536" s="387"/>
      <c r="N536" s="138"/>
      <c r="O536" s="139"/>
      <c r="P536" s="139"/>
      <c r="Q536" s="139">
        <f t="shared" si="580"/>
        <v>0</v>
      </c>
      <c r="R536" s="139"/>
      <c r="S536" s="140" t="str">
        <f t="shared" si="573"/>
        <v>libre</v>
      </c>
      <c r="T536" s="141">
        <f t="shared" si="572"/>
        <v>0</v>
      </c>
      <c r="U536" s="380"/>
      <c r="V536" s="381"/>
      <c r="W536" s="381"/>
      <c r="X536" s="382"/>
    </row>
    <row r="537" spans="1:24" ht="18" customHeight="1" thickTop="1" thickBot="1" x14ac:dyDescent="0.25">
      <c r="A537" s="388">
        <v>26</v>
      </c>
      <c r="B537" s="115">
        <v>45838</v>
      </c>
      <c r="C537" s="116"/>
      <c r="D537" s="117"/>
      <c r="E537" s="118"/>
      <c r="F537" s="118"/>
      <c r="G537" s="118"/>
      <c r="H537" s="117"/>
      <c r="I537" s="118"/>
      <c r="J537" s="362"/>
      <c r="K537" s="365" t="e">
        <f t="shared" ref="K537" si="600">AVERAGE(D537:D543)</f>
        <v>#DIV/0!</v>
      </c>
      <c r="L537" s="367">
        <f t="shared" ref="L537" si="601">MAX(D537:D543) - MIN(D537:D543)</f>
        <v>0</v>
      </c>
      <c r="M537" s="385">
        <f t="shared" ref="M537" si="602">MAX(D537:D564) - MIN(D537:D564)</f>
        <v>0</v>
      </c>
      <c r="N537" s="119"/>
      <c r="O537" s="120"/>
      <c r="P537" s="120"/>
      <c r="Q537" s="120">
        <f t="shared" si="580"/>
        <v>0</v>
      </c>
      <c r="R537" s="120"/>
      <c r="S537" s="121" t="str">
        <f t="shared" si="573"/>
        <v>libre</v>
      </c>
      <c r="T537" s="122">
        <f t="shared" si="572"/>
        <v>0</v>
      </c>
      <c r="U537" s="123" t="e">
        <f t="shared" ref="U537" si="603">AVERAGE(IF(ISBLANK(E537),N537*0.5,E537), IF(ISBLANK(E538),N537*0.5,E538), IF(ISBLANK(E539),N537*0.5,E539), IF(ISBLANK(E540),N537*0.5,E540), IF(ISBLANK(E541),N537*0.5,E541), IF(ISBLANK(E542),N537*0.5,E542), IF(ISBLANK(E543),N537*0.5,E543))/N537</f>
        <v>#DIV/0!</v>
      </c>
      <c r="V537" s="124" t="e">
        <f t="shared" ref="V537:W537" si="604">AVERAGE(IF(ISBLANK(F537),O537*0.5,F537), IF(ISBLANK(F538),O538*0.5,F538), IF(ISBLANK(F539),O539*0.5,F539), IF(ISBLANK(F540),O540*0.5,F540), IF(ISBLANK(F541),O541*0.5,F541), IF(ISBLANK(F542),O542*0.5,F542), IF(ISBLANK(F543),O543*0.5,F543))/O537</f>
        <v>#DIV/0!</v>
      </c>
      <c r="W537" s="124" t="e">
        <f t="shared" si="604"/>
        <v>#DIV/0!</v>
      </c>
      <c r="X537" s="125" t="e">
        <f t="shared" ref="X537" si="605">AVERAGE(T537:T543)/(AVERAGE(Q537:Q543))</f>
        <v>#DIV/0!</v>
      </c>
    </row>
    <row r="538" spans="1:24" ht="17.25" customHeight="1" thickBot="1" x14ac:dyDescent="0.25">
      <c r="A538" s="383"/>
      <c r="B538" s="115">
        <v>45839</v>
      </c>
      <c r="C538" s="116"/>
      <c r="D538" s="117"/>
      <c r="E538" s="118"/>
      <c r="F538" s="118"/>
      <c r="G538" s="118"/>
      <c r="H538" s="117"/>
      <c r="I538" s="118"/>
      <c r="J538" s="363"/>
      <c r="K538" s="365"/>
      <c r="L538" s="368"/>
      <c r="M538" s="386"/>
      <c r="N538" s="126"/>
      <c r="O538" s="127"/>
      <c r="P538" s="127"/>
      <c r="Q538" s="127">
        <f t="shared" si="580"/>
        <v>0</v>
      </c>
      <c r="R538" s="127"/>
      <c r="S538" s="128" t="str">
        <f t="shared" si="573"/>
        <v>libre</v>
      </c>
      <c r="T538" s="129">
        <f t="shared" si="572"/>
        <v>0</v>
      </c>
      <c r="U538" s="130">
        <f t="shared" ref="U538:W538" si="606">AVERAGE(IF(ISBLANK(E537),N537*0.5,E537), IF(ISBLANK(E538),N538*0.5,E538), IF(ISBLANK(E539),N539*0.5,E539), IF(ISBLANK(E540),N540*0.5,E540), IF(ISBLANK(E541),N541*0.5,E541), IF(ISBLANK(E542),N542*0.5,E542), IF(ISBLANK(E543),N543*0.5,E543))</f>
        <v>0</v>
      </c>
      <c r="V538" s="131">
        <f t="shared" si="606"/>
        <v>0</v>
      </c>
      <c r="W538" s="131">
        <f t="shared" si="606"/>
        <v>0</v>
      </c>
      <c r="X538" s="132">
        <f t="shared" ref="X538" si="607">AVERAGE(T537:T543)</f>
        <v>0</v>
      </c>
    </row>
    <row r="539" spans="1:24" ht="18" customHeight="1" thickTop="1" thickBot="1" x14ac:dyDescent="0.25">
      <c r="A539" s="383"/>
      <c r="B539" s="115">
        <v>45840</v>
      </c>
      <c r="C539" s="116"/>
      <c r="D539" s="117"/>
      <c r="E539" s="118"/>
      <c r="F539" s="118"/>
      <c r="G539" s="118"/>
      <c r="H539" s="117"/>
      <c r="I539" s="118"/>
      <c r="J539" s="363"/>
      <c r="K539" s="365"/>
      <c r="L539" s="368"/>
      <c r="M539" s="386"/>
      <c r="N539" s="126"/>
      <c r="O539" s="127"/>
      <c r="P539" s="127"/>
      <c r="Q539" s="127">
        <f t="shared" si="580"/>
        <v>0</v>
      </c>
      <c r="R539" s="127"/>
      <c r="S539" s="128" t="str">
        <f t="shared" si="573"/>
        <v>libre</v>
      </c>
      <c r="T539" s="129">
        <f t="shared" si="572"/>
        <v>0</v>
      </c>
      <c r="U539" s="133" t="s">
        <v>395</v>
      </c>
      <c r="V539" s="134">
        <v>10010</v>
      </c>
      <c r="W539" s="370" t="s">
        <v>396</v>
      </c>
      <c r="X539" s="371"/>
    </row>
    <row r="540" spans="1:24" ht="17.25" customHeight="1" thickBot="1" x14ac:dyDescent="0.25">
      <c r="A540" s="383"/>
      <c r="B540" s="115">
        <v>45841</v>
      </c>
      <c r="C540" s="116"/>
      <c r="D540" s="117"/>
      <c r="E540" s="118"/>
      <c r="F540" s="118"/>
      <c r="G540" s="118"/>
      <c r="H540" s="117"/>
      <c r="I540" s="118"/>
      <c r="J540" s="363"/>
      <c r="K540" s="365"/>
      <c r="L540" s="368"/>
      <c r="M540" s="386"/>
      <c r="N540" s="126"/>
      <c r="O540" s="127"/>
      <c r="P540" s="127"/>
      <c r="Q540" s="127">
        <f t="shared" si="580"/>
        <v>0</v>
      </c>
      <c r="R540" s="127"/>
      <c r="S540" s="128" t="str">
        <f t="shared" si="573"/>
        <v>libre</v>
      </c>
      <c r="T540" s="129">
        <f t="shared" si="572"/>
        <v>0</v>
      </c>
      <c r="U540" s="135" t="s">
        <v>397</v>
      </c>
      <c r="V540" s="136"/>
      <c r="W540" s="372">
        <f t="shared" ref="W540" si="608">(SUM(C537:C543)/7)/V539</f>
        <v>0</v>
      </c>
      <c r="X540" s="373"/>
    </row>
    <row r="541" spans="1:24" ht="17.25" customHeight="1" thickBot="1" x14ac:dyDescent="0.25">
      <c r="A541" s="383"/>
      <c r="B541" s="115">
        <v>45842</v>
      </c>
      <c r="C541" s="116"/>
      <c r="D541" s="117"/>
      <c r="E541" s="118"/>
      <c r="F541" s="118"/>
      <c r="G541" s="118"/>
      <c r="H541" s="117"/>
      <c r="I541" s="118"/>
      <c r="J541" s="363"/>
      <c r="K541" s="365"/>
      <c r="L541" s="368"/>
      <c r="M541" s="386"/>
      <c r="N541" s="126"/>
      <c r="O541" s="127"/>
      <c r="P541" s="127"/>
      <c r="Q541" s="127">
        <f t="shared" si="580"/>
        <v>0</v>
      </c>
      <c r="R541" s="127"/>
      <c r="S541" s="128" t="str">
        <f t="shared" si="573"/>
        <v>libre</v>
      </c>
      <c r="T541" s="129">
        <f t="shared" si="572"/>
        <v>0</v>
      </c>
      <c r="U541" s="374" t="s">
        <v>398</v>
      </c>
      <c r="V541" s="375"/>
      <c r="W541" s="375"/>
      <c r="X541" s="376"/>
    </row>
    <row r="542" spans="1:24" ht="17.25" customHeight="1" thickBot="1" x14ac:dyDescent="0.25">
      <c r="A542" s="383"/>
      <c r="B542" s="115">
        <v>45843</v>
      </c>
      <c r="C542" s="116"/>
      <c r="D542" s="117"/>
      <c r="E542" s="118"/>
      <c r="F542" s="118"/>
      <c r="G542" s="118"/>
      <c r="H542" s="117"/>
      <c r="I542" s="118"/>
      <c r="J542" s="363"/>
      <c r="K542" s="365"/>
      <c r="L542" s="368"/>
      <c r="M542" s="386"/>
      <c r="N542" s="126"/>
      <c r="O542" s="127"/>
      <c r="P542" s="127"/>
      <c r="Q542" s="127">
        <f t="shared" si="580"/>
        <v>0</v>
      </c>
      <c r="R542" s="127"/>
      <c r="S542" s="128" t="str">
        <f t="shared" si="573"/>
        <v>libre</v>
      </c>
      <c r="T542" s="129">
        <f t="shared" si="572"/>
        <v>0</v>
      </c>
      <c r="U542" s="377"/>
      <c r="V542" s="378"/>
      <c r="W542" s="378"/>
      <c r="X542" s="379"/>
    </row>
    <row r="543" spans="1:24" ht="17.25" customHeight="1" thickBot="1" x14ac:dyDescent="0.25">
      <c r="A543" s="384"/>
      <c r="B543" s="137">
        <v>45844</v>
      </c>
      <c r="C543" s="116"/>
      <c r="D543" s="117"/>
      <c r="E543" s="118"/>
      <c r="F543" s="118"/>
      <c r="G543" s="118"/>
      <c r="H543" s="117"/>
      <c r="I543" s="118"/>
      <c r="J543" s="364"/>
      <c r="K543" s="366"/>
      <c r="L543" s="369"/>
      <c r="M543" s="386"/>
      <c r="N543" s="138"/>
      <c r="O543" s="139"/>
      <c r="P543" s="139"/>
      <c r="Q543" s="139">
        <f t="shared" si="580"/>
        <v>0</v>
      </c>
      <c r="R543" s="139"/>
      <c r="S543" s="140" t="str">
        <f t="shared" si="573"/>
        <v>libre</v>
      </c>
      <c r="T543" s="141">
        <f t="shared" si="572"/>
        <v>0</v>
      </c>
      <c r="U543" s="380"/>
      <c r="V543" s="381"/>
      <c r="W543" s="381"/>
      <c r="X543" s="382"/>
    </row>
    <row r="544" spans="1:24" ht="17.25" customHeight="1" thickBot="1" x14ac:dyDescent="0.25">
      <c r="A544" s="388">
        <v>27</v>
      </c>
      <c r="B544" s="142">
        <v>45845</v>
      </c>
      <c r="C544" s="116"/>
      <c r="D544" s="117"/>
      <c r="E544" s="118"/>
      <c r="F544" s="118"/>
      <c r="G544" s="118"/>
      <c r="H544" s="117"/>
      <c r="I544" s="118"/>
      <c r="J544" s="362"/>
      <c r="K544" s="365" t="e">
        <f t="shared" ref="K544" si="609">AVERAGE(D544:D550)</f>
        <v>#DIV/0!</v>
      </c>
      <c r="L544" s="367">
        <f t="shared" ref="L544" si="610">MAX(D544:D550) - MIN(D544:D550)</f>
        <v>0</v>
      </c>
      <c r="M544" s="386"/>
      <c r="N544" s="119"/>
      <c r="O544" s="120"/>
      <c r="P544" s="120"/>
      <c r="Q544" s="120">
        <f t="shared" si="580"/>
        <v>0</v>
      </c>
      <c r="R544" s="120"/>
      <c r="S544" s="121" t="str">
        <f t="shared" si="573"/>
        <v>libre</v>
      </c>
      <c r="T544" s="122">
        <f t="shared" si="572"/>
        <v>0</v>
      </c>
      <c r="U544" s="123" t="e">
        <f t="shared" ref="U544" si="611">AVERAGE(IF(ISBLANK(E544),N544*0.5,E544), IF(ISBLANK(E545),N544*0.5,E545), IF(ISBLANK(E546),N544*0.5,E546), IF(ISBLANK(E547),N544*0.5,E547), IF(ISBLANK(E548),N544*0.5,E548), IF(ISBLANK(E549),N544*0.5,E549), IF(ISBLANK(E550),N544*0.5,E550))/N544</f>
        <v>#DIV/0!</v>
      </c>
      <c r="V544" s="124" t="e">
        <f t="shared" ref="V544:W544" si="612">AVERAGE(IF(ISBLANK(F544),O544*0.5,F544), IF(ISBLANK(F545),O545*0.5,F545), IF(ISBLANK(F546),O546*0.5,F546), IF(ISBLANK(F547),O547*0.5,F547), IF(ISBLANK(F548),O548*0.5,F548), IF(ISBLANK(F549),O549*0.5,F549), IF(ISBLANK(F550),O550*0.5,F550))/O544</f>
        <v>#DIV/0!</v>
      </c>
      <c r="W544" s="124" t="e">
        <f t="shared" si="612"/>
        <v>#DIV/0!</v>
      </c>
      <c r="X544" s="125" t="e">
        <f t="shared" ref="X544" si="613">AVERAGE(T544:T550)/(AVERAGE(Q544:Q550))</f>
        <v>#DIV/0!</v>
      </c>
    </row>
    <row r="545" spans="1:24" ht="17.25" customHeight="1" thickBot="1" x14ac:dyDescent="0.25">
      <c r="A545" s="383"/>
      <c r="B545" s="115">
        <v>45846</v>
      </c>
      <c r="C545" s="116"/>
      <c r="D545" s="117"/>
      <c r="E545" s="118"/>
      <c r="F545" s="118"/>
      <c r="G545" s="118"/>
      <c r="H545" s="117"/>
      <c r="I545" s="118"/>
      <c r="J545" s="363"/>
      <c r="K545" s="365"/>
      <c r="L545" s="368"/>
      <c r="M545" s="386"/>
      <c r="N545" s="126"/>
      <c r="O545" s="127"/>
      <c r="P545" s="127"/>
      <c r="Q545" s="127">
        <f t="shared" si="580"/>
        <v>0</v>
      </c>
      <c r="R545" s="127"/>
      <c r="S545" s="128" t="str">
        <f t="shared" si="573"/>
        <v>libre</v>
      </c>
      <c r="T545" s="129">
        <f t="shared" si="572"/>
        <v>0</v>
      </c>
      <c r="U545" s="130">
        <f t="shared" ref="U545:W545" si="614">AVERAGE(IF(ISBLANK(E544),N544*0.5,E544), IF(ISBLANK(E545),N545*0.5,E545), IF(ISBLANK(E546),N546*0.5,E546), IF(ISBLANK(E547),N547*0.5,E547), IF(ISBLANK(E548),N548*0.5,E548), IF(ISBLANK(E549),N549*0.5,E549), IF(ISBLANK(E550),N550*0.5,E550))</f>
        <v>0</v>
      </c>
      <c r="V545" s="131">
        <f t="shared" si="614"/>
        <v>0</v>
      </c>
      <c r="W545" s="131">
        <f t="shared" si="614"/>
        <v>0</v>
      </c>
      <c r="X545" s="132">
        <f t="shared" ref="X545" si="615">AVERAGE(T544:T550)</f>
        <v>0</v>
      </c>
    </row>
    <row r="546" spans="1:24" ht="18" customHeight="1" thickTop="1" thickBot="1" x14ac:dyDescent="0.25">
      <c r="A546" s="383"/>
      <c r="B546" s="115">
        <v>45847</v>
      </c>
      <c r="C546" s="116"/>
      <c r="D546" s="117"/>
      <c r="E546" s="118"/>
      <c r="F546" s="118"/>
      <c r="G546" s="118"/>
      <c r="H546" s="117"/>
      <c r="I546" s="118"/>
      <c r="J546" s="363"/>
      <c r="K546" s="365"/>
      <c r="L546" s="368"/>
      <c r="M546" s="386"/>
      <c r="N546" s="126"/>
      <c r="O546" s="127"/>
      <c r="P546" s="127"/>
      <c r="Q546" s="127">
        <f t="shared" si="580"/>
        <v>0</v>
      </c>
      <c r="R546" s="127"/>
      <c r="S546" s="128" t="str">
        <f t="shared" si="573"/>
        <v>libre</v>
      </c>
      <c r="T546" s="129">
        <f t="shared" si="572"/>
        <v>0</v>
      </c>
      <c r="U546" s="133" t="s">
        <v>395</v>
      </c>
      <c r="V546" s="134">
        <v>10011</v>
      </c>
      <c r="W546" s="370" t="s">
        <v>396</v>
      </c>
      <c r="X546" s="371"/>
    </row>
    <row r="547" spans="1:24" ht="17.25" customHeight="1" thickBot="1" x14ac:dyDescent="0.25">
      <c r="A547" s="383"/>
      <c r="B547" s="115">
        <v>45848</v>
      </c>
      <c r="C547" s="116"/>
      <c r="D547" s="117"/>
      <c r="E547" s="118"/>
      <c r="F547" s="118"/>
      <c r="G547" s="118"/>
      <c r="H547" s="117"/>
      <c r="I547" s="118"/>
      <c r="J547" s="363"/>
      <c r="K547" s="365"/>
      <c r="L547" s="368"/>
      <c r="M547" s="386"/>
      <c r="N547" s="126"/>
      <c r="O547" s="127"/>
      <c r="P547" s="127"/>
      <c r="Q547" s="127">
        <f t="shared" si="580"/>
        <v>0</v>
      </c>
      <c r="R547" s="127"/>
      <c r="S547" s="128" t="str">
        <f t="shared" si="573"/>
        <v>libre</v>
      </c>
      <c r="T547" s="129">
        <f t="shared" si="572"/>
        <v>0</v>
      </c>
      <c r="U547" s="135" t="s">
        <v>397</v>
      </c>
      <c r="V547" s="136"/>
      <c r="W547" s="372">
        <f t="shared" ref="W547" si="616">(SUM(C544:C550)/7)/V546</f>
        <v>0</v>
      </c>
      <c r="X547" s="373"/>
    </row>
    <row r="548" spans="1:24" ht="17.25" customHeight="1" thickBot="1" x14ac:dyDescent="0.25">
      <c r="A548" s="383"/>
      <c r="B548" s="115">
        <v>45849</v>
      </c>
      <c r="C548" s="116"/>
      <c r="D548" s="117"/>
      <c r="E548" s="118"/>
      <c r="F548" s="118"/>
      <c r="G548" s="118"/>
      <c r="H548" s="117"/>
      <c r="I548" s="118"/>
      <c r="J548" s="363"/>
      <c r="K548" s="365"/>
      <c r="L548" s="368"/>
      <c r="M548" s="386"/>
      <c r="N548" s="126"/>
      <c r="O548" s="127"/>
      <c r="P548" s="127"/>
      <c r="Q548" s="127">
        <f t="shared" si="580"/>
        <v>0</v>
      </c>
      <c r="R548" s="127"/>
      <c r="S548" s="128" t="str">
        <f t="shared" si="573"/>
        <v>libre</v>
      </c>
      <c r="T548" s="129">
        <f t="shared" si="572"/>
        <v>0</v>
      </c>
      <c r="U548" s="374" t="s">
        <v>398</v>
      </c>
      <c r="V548" s="375"/>
      <c r="W548" s="375"/>
      <c r="X548" s="376"/>
    </row>
    <row r="549" spans="1:24" ht="17.25" customHeight="1" thickBot="1" x14ac:dyDescent="0.25">
      <c r="A549" s="383"/>
      <c r="B549" s="115">
        <v>45850</v>
      </c>
      <c r="C549" s="116"/>
      <c r="D549" s="117"/>
      <c r="E549" s="118"/>
      <c r="F549" s="118"/>
      <c r="G549" s="118"/>
      <c r="H549" s="117"/>
      <c r="I549" s="118"/>
      <c r="J549" s="363"/>
      <c r="K549" s="365"/>
      <c r="L549" s="368"/>
      <c r="M549" s="386"/>
      <c r="N549" s="126"/>
      <c r="O549" s="127"/>
      <c r="P549" s="127"/>
      <c r="Q549" s="127">
        <f t="shared" si="580"/>
        <v>0</v>
      </c>
      <c r="R549" s="127"/>
      <c r="S549" s="128" t="str">
        <f t="shared" si="573"/>
        <v>libre</v>
      </c>
      <c r="T549" s="129">
        <f t="shared" si="572"/>
        <v>0</v>
      </c>
      <c r="U549" s="377"/>
      <c r="V549" s="378"/>
      <c r="W549" s="378"/>
      <c r="X549" s="379"/>
    </row>
    <row r="550" spans="1:24" ht="17.25" customHeight="1" thickBot="1" x14ac:dyDescent="0.25">
      <c r="A550" s="384"/>
      <c r="B550" s="137">
        <v>45851</v>
      </c>
      <c r="C550" s="116"/>
      <c r="D550" s="117"/>
      <c r="E550" s="118"/>
      <c r="F550" s="118"/>
      <c r="G550" s="118"/>
      <c r="H550" s="117"/>
      <c r="I550" s="118"/>
      <c r="J550" s="364"/>
      <c r="K550" s="366"/>
      <c r="L550" s="369"/>
      <c r="M550" s="386"/>
      <c r="N550" s="138"/>
      <c r="O550" s="139"/>
      <c r="P550" s="139"/>
      <c r="Q550" s="139">
        <f t="shared" si="580"/>
        <v>0</v>
      </c>
      <c r="R550" s="139"/>
      <c r="S550" s="140" t="str">
        <f t="shared" si="573"/>
        <v>libre</v>
      </c>
      <c r="T550" s="141">
        <f t="shared" si="572"/>
        <v>0</v>
      </c>
      <c r="U550" s="380"/>
      <c r="V550" s="381"/>
      <c r="W550" s="381"/>
      <c r="X550" s="382"/>
    </row>
    <row r="551" spans="1:24" ht="17.25" customHeight="1" thickBot="1" x14ac:dyDescent="0.25">
      <c r="A551" s="383">
        <v>28</v>
      </c>
      <c r="B551" s="142">
        <v>45852</v>
      </c>
      <c r="C551" s="116"/>
      <c r="D551" s="117"/>
      <c r="E551" s="118"/>
      <c r="F551" s="118"/>
      <c r="G551" s="118"/>
      <c r="H551" s="117"/>
      <c r="I551" s="118"/>
      <c r="J551" s="362"/>
      <c r="K551" s="365" t="e">
        <f t="shared" ref="K551" si="617">AVERAGE(D551:D557)</f>
        <v>#DIV/0!</v>
      </c>
      <c r="L551" s="367">
        <f t="shared" ref="L551" si="618">MAX(D551:D557) - MIN(D551:D557)</f>
        <v>0</v>
      </c>
      <c r="M551" s="386"/>
      <c r="N551" s="119"/>
      <c r="O551" s="120"/>
      <c r="P551" s="120"/>
      <c r="Q551" s="120">
        <f t="shared" si="580"/>
        <v>0</v>
      </c>
      <c r="R551" s="120"/>
      <c r="S551" s="121" t="str">
        <f t="shared" si="573"/>
        <v>libre</v>
      </c>
      <c r="T551" s="122">
        <f t="shared" si="572"/>
        <v>0</v>
      </c>
      <c r="U551" s="123" t="e">
        <f t="shared" ref="U551" si="619">AVERAGE(IF(ISBLANK(E551),N551*0.5,E551), IF(ISBLANK(E552),N551*0.5,E552), IF(ISBLANK(E553),N551*0.5,E553), IF(ISBLANK(E554),N551*0.5,E554), IF(ISBLANK(E555),N551*0.5,E555), IF(ISBLANK(E556),N551*0.5,E556), IF(ISBLANK(E557),N551*0.5,E557))/N551</f>
        <v>#DIV/0!</v>
      </c>
      <c r="V551" s="124" t="e">
        <f t="shared" ref="V551:W551" si="620">AVERAGE(IF(ISBLANK(F551),O551*0.5,F551), IF(ISBLANK(F552),O552*0.5,F552), IF(ISBLANK(F553),O553*0.5,F553), IF(ISBLANK(F554),O554*0.5,F554), IF(ISBLANK(F555),O555*0.5,F555), IF(ISBLANK(F556),O556*0.5,F556), IF(ISBLANK(F557),O557*0.5,F557))/O551</f>
        <v>#DIV/0!</v>
      </c>
      <c r="W551" s="124" t="e">
        <f t="shared" si="620"/>
        <v>#DIV/0!</v>
      </c>
      <c r="X551" s="125" t="e">
        <f t="shared" ref="X551" si="621">AVERAGE(T551:T557)/(AVERAGE(Q551:Q557))</f>
        <v>#DIV/0!</v>
      </c>
    </row>
    <row r="552" spans="1:24" ht="17.25" customHeight="1" thickBot="1" x14ac:dyDescent="0.25">
      <c r="A552" s="383"/>
      <c r="B552" s="115">
        <v>45853</v>
      </c>
      <c r="C552" s="116"/>
      <c r="D552" s="117"/>
      <c r="E552" s="118"/>
      <c r="F552" s="118"/>
      <c r="G552" s="118"/>
      <c r="H552" s="117"/>
      <c r="I552" s="118"/>
      <c r="J552" s="363"/>
      <c r="K552" s="365"/>
      <c r="L552" s="368"/>
      <c r="M552" s="386"/>
      <c r="N552" s="126"/>
      <c r="O552" s="127"/>
      <c r="P552" s="127"/>
      <c r="Q552" s="127">
        <f t="shared" si="580"/>
        <v>0</v>
      </c>
      <c r="R552" s="127"/>
      <c r="S552" s="128" t="str">
        <f t="shared" si="573"/>
        <v>libre</v>
      </c>
      <c r="T552" s="129">
        <f t="shared" si="572"/>
        <v>0</v>
      </c>
      <c r="U552" s="130">
        <f t="shared" ref="U552:W552" si="622">AVERAGE(IF(ISBLANK(E551),N551*0.5,E551), IF(ISBLANK(E552),N552*0.5,E552), IF(ISBLANK(E553),N553*0.5,E553), IF(ISBLANK(E554),N554*0.5,E554), IF(ISBLANK(E555),N555*0.5,E555), IF(ISBLANK(E556),N556*0.5,E556), IF(ISBLANK(E557),N557*0.5,E557))</f>
        <v>0</v>
      </c>
      <c r="V552" s="131">
        <f t="shared" si="622"/>
        <v>0</v>
      </c>
      <c r="W552" s="131">
        <f t="shared" si="622"/>
        <v>0</v>
      </c>
      <c r="X552" s="132">
        <f t="shared" ref="X552" si="623">AVERAGE(T551:T557)</f>
        <v>0</v>
      </c>
    </row>
    <row r="553" spans="1:24" ht="18" customHeight="1" thickTop="1" thickBot="1" x14ac:dyDescent="0.25">
      <c r="A553" s="383"/>
      <c r="B553" s="115">
        <v>45854</v>
      </c>
      <c r="C553" s="116"/>
      <c r="D553" s="117"/>
      <c r="E553" s="118"/>
      <c r="F553" s="118"/>
      <c r="G553" s="118"/>
      <c r="H553" s="117"/>
      <c r="I553" s="118"/>
      <c r="J553" s="363"/>
      <c r="K553" s="365"/>
      <c r="L553" s="368"/>
      <c r="M553" s="386"/>
      <c r="N553" s="126"/>
      <c r="O553" s="127"/>
      <c r="P553" s="127"/>
      <c r="Q553" s="127">
        <f t="shared" si="580"/>
        <v>0</v>
      </c>
      <c r="R553" s="127"/>
      <c r="S553" s="128" t="str">
        <f t="shared" si="573"/>
        <v>libre</v>
      </c>
      <c r="T553" s="129">
        <f t="shared" si="572"/>
        <v>0</v>
      </c>
      <c r="U553" s="133" t="s">
        <v>395</v>
      </c>
      <c r="V553" s="134">
        <v>10011</v>
      </c>
      <c r="W553" s="370" t="s">
        <v>396</v>
      </c>
      <c r="X553" s="371"/>
    </row>
    <row r="554" spans="1:24" ht="17.25" customHeight="1" thickBot="1" x14ac:dyDescent="0.25">
      <c r="A554" s="383"/>
      <c r="B554" s="115">
        <v>45855</v>
      </c>
      <c r="C554" s="116"/>
      <c r="D554" s="117"/>
      <c r="E554" s="118"/>
      <c r="F554" s="118"/>
      <c r="G554" s="118"/>
      <c r="H554" s="117"/>
      <c r="I554" s="118"/>
      <c r="J554" s="363"/>
      <c r="K554" s="365"/>
      <c r="L554" s="368"/>
      <c r="M554" s="386"/>
      <c r="N554" s="126"/>
      <c r="O554" s="127"/>
      <c r="P554" s="127"/>
      <c r="Q554" s="127">
        <f t="shared" si="580"/>
        <v>0</v>
      </c>
      <c r="R554" s="127"/>
      <c r="S554" s="128" t="str">
        <f t="shared" si="573"/>
        <v>libre</v>
      </c>
      <c r="T554" s="129">
        <f t="shared" si="572"/>
        <v>0</v>
      </c>
      <c r="U554" s="135" t="s">
        <v>397</v>
      </c>
      <c r="V554" s="136"/>
      <c r="W554" s="372">
        <f t="shared" ref="W554" si="624">(SUM(C551:C557)/7)/V553</f>
        <v>0</v>
      </c>
      <c r="X554" s="373"/>
    </row>
    <row r="555" spans="1:24" ht="17.25" customHeight="1" thickBot="1" x14ac:dyDescent="0.25">
      <c r="A555" s="383"/>
      <c r="B555" s="115">
        <v>45856</v>
      </c>
      <c r="C555" s="116"/>
      <c r="D555" s="117"/>
      <c r="E555" s="118"/>
      <c r="F555" s="118"/>
      <c r="G555" s="118"/>
      <c r="H555" s="117"/>
      <c r="I555" s="118"/>
      <c r="J555" s="363"/>
      <c r="K555" s="365"/>
      <c r="L555" s="368"/>
      <c r="M555" s="386"/>
      <c r="N555" s="126"/>
      <c r="O555" s="127"/>
      <c r="P555" s="127"/>
      <c r="Q555" s="127">
        <f t="shared" si="580"/>
        <v>0</v>
      </c>
      <c r="R555" s="127"/>
      <c r="S555" s="128" t="str">
        <f t="shared" si="573"/>
        <v>libre</v>
      </c>
      <c r="T555" s="129">
        <f t="shared" si="572"/>
        <v>0</v>
      </c>
      <c r="U555" s="374" t="s">
        <v>398</v>
      </c>
      <c r="V555" s="375"/>
      <c r="W555" s="375"/>
      <c r="X555" s="376"/>
    </row>
    <row r="556" spans="1:24" ht="17.25" customHeight="1" thickBot="1" x14ac:dyDescent="0.25">
      <c r="A556" s="383"/>
      <c r="B556" s="115">
        <v>45857</v>
      </c>
      <c r="C556" s="116"/>
      <c r="D556" s="117"/>
      <c r="E556" s="118"/>
      <c r="F556" s="118"/>
      <c r="G556" s="118"/>
      <c r="H556" s="117"/>
      <c r="I556" s="118"/>
      <c r="J556" s="363"/>
      <c r="K556" s="365"/>
      <c r="L556" s="368"/>
      <c r="M556" s="386"/>
      <c r="N556" s="126"/>
      <c r="O556" s="127"/>
      <c r="P556" s="127"/>
      <c r="Q556" s="127">
        <f t="shared" si="580"/>
        <v>0</v>
      </c>
      <c r="R556" s="127"/>
      <c r="S556" s="128" t="str">
        <f t="shared" si="573"/>
        <v>libre</v>
      </c>
      <c r="T556" s="129">
        <f t="shared" si="572"/>
        <v>0</v>
      </c>
      <c r="U556" s="377"/>
      <c r="V556" s="378"/>
      <c r="W556" s="378"/>
      <c r="X556" s="379"/>
    </row>
    <row r="557" spans="1:24" ht="17.25" customHeight="1" thickBot="1" x14ac:dyDescent="0.25">
      <c r="A557" s="384"/>
      <c r="B557" s="137">
        <v>45858</v>
      </c>
      <c r="C557" s="116"/>
      <c r="D557" s="117"/>
      <c r="E557" s="118"/>
      <c r="F557" s="118"/>
      <c r="G557" s="118"/>
      <c r="H557" s="117"/>
      <c r="I557" s="118"/>
      <c r="J557" s="364"/>
      <c r="K557" s="366"/>
      <c r="L557" s="369"/>
      <c r="M557" s="386"/>
      <c r="N557" s="138"/>
      <c r="O557" s="139"/>
      <c r="P557" s="139"/>
      <c r="Q557" s="139">
        <f t="shared" si="580"/>
        <v>0</v>
      </c>
      <c r="R557" s="139"/>
      <c r="S557" s="140" t="str">
        <f t="shared" si="573"/>
        <v>libre</v>
      </c>
      <c r="T557" s="141">
        <f t="shared" si="572"/>
        <v>0</v>
      </c>
      <c r="U557" s="380"/>
      <c r="V557" s="381"/>
      <c r="W557" s="381"/>
      <c r="X557" s="382"/>
    </row>
    <row r="558" spans="1:24" ht="17.25" customHeight="1" thickBot="1" x14ac:dyDescent="0.25">
      <c r="A558" s="388">
        <v>29</v>
      </c>
      <c r="B558" s="142">
        <v>45859</v>
      </c>
      <c r="C558" s="116"/>
      <c r="D558" s="117"/>
      <c r="E558" s="118"/>
      <c r="F558" s="118"/>
      <c r="G558" s="118"/>
      <c r="H558" s="117"/>
      <c r="I558" s="118"/>
      <c r="J558" s="362"/>
      <c r="K558" s="365" t="e">
        <f t="shared" ref="K558" si="625">AVERAGE(D558:D564)</f>
        <v>#DIV/0!</v>
      </c>
      <c r="L558" s="367">
        <f t="shared" ref="L558" si="626">MAX(D558:D564) - MIN(D558:D564)</f>
        <v>0</v>
      </c>
      <c r="M558" s="386"/>
      <c r="N558" s="119"/>
      <c r="O558" s="120"/>
      <c r="P558" s="120"/>
      <c r="Q558" s="120">
        <f t="shared" si="580"/>
        <v>0</v>
      </c>
      <c r="R558" s="120"/>
      <c r="S558" s="121" t="str">
        <f t="shared" si="573"/>
        <v>libre</v>
      </c>
      <c r="T558" s="122">
        <f t="shared" si="572"/>
        <v>0</v>
      </c>
      <c r="U558" s="123" t="e">
        <f t="shared" ref="U558" si="627">AVERAGE(IF(ISBLANK(E558),N558*0.5,E558), IF(ISBLANK(E559),N558*0.5,E559), IF(ISBLANK(E560),N558*0.5,E560), IF(ISBLANK(E561),N558*0.5,E561), IF(ISBLANK(E562),N558*0.5,E562), IF(ISBLANK(E563),N558*0.5,E563), IF(ISBLANK(E564),N558*0.5,E564))/N558</f>
        <v>#DIV/0!</v>
      </c>
      <c r="V558" s="124" t="e">
        <f t="shared" ref="V558:W558" si="628">AVERAGE(IF(ISBLANK(F558),O558*0.5,F558), IF(ISBLANK(F559),O559*0.5,F559), IF(ISBLANK(F560),O560*0.5,F560), IF(ISBLANK(F561),O561*0.5,F561), IF(ISBLANK(F562),O562*0.5,F562), IF(ISBLANK(F563),O563*0.5,F563), IF(ISBLANK(F564),O564*0.5,F564))/O558</f>
        <v>#DIV/0!</v>
      </c>
      <c r="W558" s="124" t="e">
        <f t="shared" si="628"/>
        <v>#DIV/0!</v>
      </c>
      <c r="X558" s="125" t="e">
        <f t="shared" ref="X558" si="629">AVERAGE(T558:T564)/(AVERAGE(Q558:Q564))</f>
        <v>#DIV/0!</v>
      </c>
    </row>
    <row r="559" spans="1:24" ht="17.25" customHeight="1" thickBot="1" x14ac:dyDescent="0.25">
      <c r="A559" s="383"/>
      <c r="B559" s="115">
        <v>45860</v>
      </c>
      <c r="C559" s="116"/>
      <c r="D559" s="117"/>
      <c r="E559" s="118"/>
      <c r="F559" s="118"/>
      <c r="G559" s="118"/>
      <c r="H559" s="117"/>
      <c r="I559" s="118"/>
      <c r="J559" s="363"/>
      <c r="K559" s="365"/>
      <c r="L559" s="368"/>
      <c r="M559" s="386"/>
      <c r="N559" s="126"/>
      <c r="O559" s="127"/>
      <c r="P559" s="127"/>
      <c r="Q559" s="127">
        <f t="shared" si="580"/>
        <v>0</v>
      </c>
      <c r="R559" s="127"/>
      <c r="S559" s="128" t="str">
        <f t="shared" si="573"/>
        <v>libre</v>
      </c>
      <c r="T559" s="129">
        <f t="shared" si="572"/>
        <v>0</v>
      </c>
      <c r="U559" s="130">
        <f t="shared" ref="U559:W559" si="630">AVERAGE(IF(ISBLANK(E558),N558*0.5,E558), IF(ISBLANK(E559),N559*0.5,E559), IF(ISBLANK(E560),N560*0.5,E560), IF(ISBLANK(E561),N561*0.5,E561), IF(ISBLANK(E562),N562*0.5,E562), IF(ISBLANK(E563),N563*0.5,E563), IF(ISBLANK(E564),N564*0.5,E564))</f>
        <v>0</v>
      </c>
      <c r="V559" s="131">
        <f t="shared" si="630"/>
        <v>0</v>
      </c>
      <c r="W559" s="131">
        <f t="shared" si="630"/>
        <v>0</v>
      </c>
      <c r="X559" s="132">
        <f t="shared" ref="X559" si="631">AVERAGE(T558:T564)</f>
        <v>0</v>
      </c>
    </row>
    <row r="560" spans="1:24" ht="18" customHeight="1" thickTop="1" thickBot="1" x14ac:dyDescent="0.25">
      <c r="A560" s="383"/>
      <c r="B560" s="115">
        <v>45861</v>
      </c>
      <c r="C560" s="116"/>
      <c r="D560" s="117"/>
      <c r="E560" s="118"/>
      <c r="F560" s="118"/>
      <c r="G560" s="118"/>
      <c r="H560" s="117"/>
      <c r="I560" s="118"/>
      <c r="J560" s="363"/>
      <c r="K560" s="365"/>
      <c r="L560" s="368"/>
      <c r="M560" s="386"/>
      <c r="N560" s="126"/>
      <c r="O560" s="127"/>
      <c r="P560" s="127"/>
      <c r="Q560" s="127">
        <f t="shared" si="580"/>
        <v>0</v>
      </c>
      <c r="R560" s="127"/>
      <c r="S560" s="128" t="str">
        <f t="shared" si="573"/>
        <v>libre</v>
      </c>
      <c r="T560" s="129">
        <f t="shared" si="572"/>
        <v>0</v>
      </c>
      <c r="U560" s="133" t="s">
        <v>395</v>
      </c>
      <c r="V560" s="134">
        <v>10012</v>
      </c>
      <c r="W560" s="370" t="s">
        <v>396</v>
      </c>
      <c r="X560" s="371"/>
    </row>
    <row r="561" spans="1:24" ht="17.25" customHeight="1" thickBot="1" x14ac:dyDescent="0.25">
      <c r="A561" s="383"/>
      <c r="B561" s="115">
        <v>45862</v>
      </c>
      <c r="C561" s="116"/>
      <c r="D561" s="117"/>
      <c r="E561" s="118"/>
      <c r="F561" s="118"/>
      <c r="G561" s="118"/>
      <c r="H561" s="117"/>
      <c r="I561" s="118"/>
      <c r="J561" s="363"/>
      <c r="K561" s="365"/>
      <c r="L561" s="368"/>
      <c r="M561" s="386"/>
      <c r="N561" s="126"/>
      <c r="O561" s="127"/>
      <c r="P561" s="127"/>
      <c r="Q561" s="127">
        <f t="shared" si="580"/>
        <v>0</v>
      </c>
      <c r="R561" s="127"/>
      <c r="S561" s="128" t="str">
        <f t="shared" si="573"/>
        <v>libre</v>
      </c>
      <c r="T561" s="129">
        <f t="shared" si="572"/>
        <v>0</v>
      </c>
      <c r="U561" s="135" t="s">
        <v>397</v>
      </c>
      <c r="V561" s="136"/>
      <c r="W561" s="372">
        <f t="shared" ref="W561" si="632">(SUM(C558:C564)/7)/V560</f>
        <v>0</v>
      </c>
      <c r="X561" s="373"/>
    </row>
    <row r="562" spans="1:24" ht="17.25" customHeight="1" thickBot="1" x14ac:dyDescent="0.25">
      <c r="A562" s="383"/>
      <c r="B562" s="115">
        <v>45863</v>
      </c>
      <c r="C562" s="116"/>
      <c r="D562" s="117"/>
      <c r="E562" s="118"/>
      <c r="F562" s="118"/>
      <c r="G562" s="118"/>
      <c r="H562" s="117"/>
      <c r="I562" s="118"/>
      <c r="J562" s="363"/>
      <c r="K562" s="365"/>
      <c r="L562" s="368"/>
      <c r="M562" s="386"/>
      <c r="N562" s="126"/>
      <c r="O562" s="127"/>
      <c r="P562" s="127"/>
      <c r="Q562" s="127">
        <f t="shared" si="580"/>
        <v>0</v>
      </c>
      <c r="R562" s="127"/>
      <c r="S562" s="128" t="str">
        <f t="shared" si="573"/>
        <v>libre</v>
      </c>
      <c r="T562" s="129">
        <f t="shared" si="572"/>
        <v>0</v>
      </c>
      <c r="U562" s="374" t="s">
        <v>398</v>
      </c>
      <c r="V562" s="375"/>
      <c r="W562" s="375"/>
      <c r="X562" s="376"/>
    </row>
    <row r="563" spans="1:24" ht="17.25" customHeight="1" thickBot="1" x14ac:dyDescent="0.25">
      <c r="A563" s="383"/>
      <c r="B563" s="115">
        <v>45864</v>
      </c>
      <c r="C563" s="116"/>
      <c r="D563" s="117"/>
      <c r="E563" s="118"/>
      <c r="F563" s="118"/>
      <c r="G563" s="118"/>
      <c r="H563" s="117"/>
      <c r="I563" s="118"/>
      <c r="J563" s="363"/>
      <c r="K563" s="365"/>
      <c r="L563" s="368"/>
      <c r="M563" s="386"/>
      <c r="N563" s="126"/>
      <c r="O563" s="127"/>
      <c r="P563" s="127"/>
      <c r="Q563" s="127">
        <f t="shared" si="580"/>
        <v>0</v>
      </c>
      <c r="R563" s="127"/>
      <c r="S563" s="128" t="str">
        <f t="shared" si="573"/>
        <v>libre</v>
      </c>
      <c r="T563" s="129">
        <f t="shared" si="572"/>
        <v>0</v>
      </c>
      <c r="U563" s="377"/>
      <c r="V563" s="378"/>
      <c r="W563" s="378"/>
      <c r="X563" s="379"/>
    </row>
    <row r="564" spans="1:24" ht="17.25" customHeight="1" thickBot="1" x14ac:dyDescent="0.25">
      <c r="A564" s="384"/>
      <c r="B564" s="137">
        <v>45865</v>
      </c>
      <c r="C564" s="116"/>
      <c r="D564" s="117"/>
      <c r="E564" s="118"/>
      <c r="F564" s="118"/>
      <c r="G564" s="118"/>
      <c r="H564" s="117"/>
      <c r="I564" s="118"/>
      <c r="J564" s="364"/>
      <c r="K564" s="366"/>
      <c r="L564" s="369"/>
      <c r="M564" s="387"/>
      <c r="N564" s="138"/>
      <c r="O564" s="139"/>
      <c r="P564" s="139"/>
      <c r="Q564" s="139">
        <f t="shared" si="580"/>
        <v>0</v>
      </c>
      <c r="R564" s="139"/>
      <c r="S564" s="140" t="str">
        <f t="shared" si="573"/>
        <v>libre</v>
      </c>
      <c r="T564" s="141">
        <f t="shared" si="572"/>
        <v>0</v>
      </c>
      <c r="U564" s="380"/>
      <c r="V564" s="381"/>
      <c r="W564" s="381"/>
      <c r="X564" s="382"/>
    </row>
    <row r="565" spans="1:24" ht="16.5" thickTop="1" thickBot="1" x14ac:dyDescent="0.25">
      <c r="A565" s="388">
        <v>30</v>
      </c>
      <c r="B565" s="115">
        <v>45866</v>
      </c>
      <c r="C565" s="116"/>
      <c r="D565" s="117"/>
      <c r="E565" s="118"/>
      <c r="F565" s="118"/>
      <c r="G565" s="118"/>
      <c r="H565" s="117"/>
      <c r="I565" s="118"/>
      <c r="J565" s="362"/>
      <c r="K565" s="365" t="e">
        <f t="shared" ref="K565" si="633">AVERAGE(D565:D571)</f>
        <v>#DIV/0!</v>
      </c>
      <c r="L565" s="367">
        <f t="shared" ref="L565" si="634">MAX(D565:D571) - MIN(D565:D571)</f>
        <v>0</v>
      </c>
      <c r="M565" s="385">
        <f t="shared" ref="M565" si="635">MAX(D565:D592) - MIN(D565:D592)</f>
        <v>0</v>
      </c>
      <c r="N565" s="119"/>
      <c r="O565" s="120"/>
      <c r="P565" s="120"/>
      <c r="Q565" s="120">
        <f t="shared" si="580"/>
        <v>0</v>
      </c>
      <c r="R565" s="120"/>
      <c r="S565" s="121" t="str">
        <f t="shared" si="573"/>
        <v>libre</v>
      </c>
      <c r="T565" s="122">
        <f t="shared" si="572"/>
        <v>0</v>
      </c>
      <c r="U565" s="123" t="e">
        <f t="shared" ref="U565" si="636">AVERAGE(IF(ISBLANK(E565),N565*0.5,E565), IF(ISBLANK(E566),N565*0.5,E566), IF(ISBLANK(E567),N565*0.5,E567), IF(ISBLANK(E568),N565*0.5,E568), IF(ISBLANK(E569),N565*0.5,E569), IF(ISBLANK(E570),N565*0.5,E570), IF(ISBLANK(E571),N565*0.5,E571))/N565</f>
        <v>#DIV/0!</v>
      </c>
      <c r="V565" s="124" t="e">
        <f t="shared" ref="V565:W565" si="637">AVERAGE(IF(ISBLANK(F565),O565*0.5,F565), IF(ISBLANK(F566),O566*0.5,F566), IF(ISBLANK(F567),O567*0.5,F567), IF(ISBLANK(F568),O568*0.5,F568), IF(ISBLANK(F569),O569*0.5,F569), IF(ISBLANK(F570),O570*0.5,F570), IF(ISBLANK(F571),O571*0.5,F571))/O565</f>
        <v>#DIV/0!</v>
      </c>
      <c r="W565" s="124" t="e">
        <f t="shared" si="637"/>
        <v>#DIV/0!</v>
      </c>
      <c r="X565" s="125" t="e">
        <f t="shared" ref="X565" si="638">AVERAGE(T565:T571)/(AVERAGE(Q565:Q571))</f>
        <v>#DIV/0!</v>
      </c>
    </row>
    <row r="566" spans="1:24" ht="15.75" thickBot="1" x14ac:dyDescent="0.25">
      <c r="A566" s="383"/>
      <c r="B566" s="115">
        <v>45867</v>
      </c>
      <c r="C566" s="116"/>
      <c r="D566" s="117"/>
      <c r="E566" s="118"/>
      <c r="F566" s="118"/>
      <c r="G566" s="118"/>
      <c r="H566" s="117"/>
      <c r="I566" s="118"/>
      <c r="J566" s="363"/>
      <c r="K566" s="365"/>
      <c r="L566" s="368"/>
      <c r="M566" s="386"/>
      <c r="N566" s="126"/>
      <c r="O566" s="127"/>
      <c r="P566" s="127"/>
      <c r="Q566" s="127">
        <f t="shared" si="580"/>
        <v>0</v>
      </c>
      <c r="R566" s="127"/>
      <c r="S566" s="128" t="str">
        <f t="shared" si="573"/>
        <v>libre</v>
      </c>
      <c r="T566" s="129">
        <f t="shared" si="572"/>
        <v>0</v>
      </c>
      <c r="U566" s="130">
        <f t="shared" ref="U566:W566" si="639">AVERAGE(IF(ISBLANK(E565),N565*0.5,E565), IF(ISBLANK(E566),N566*0.5,E566), IF(ISBLANK(E567),N567*0.5,E567), IF(ISBLANK(E568),N568*0.5,E568), IF(ISBLANK(E569),N569*0.5,E569), IF(ISBLANK(E570),N570*0.5,E570), IF(ISBLANK(E571),N571*0.5,E571))</f>
        <v>0</v>
      </c>
      <c r="V566" s="131">
        <f t="shared" si="639"/>
        <v>0</v>
      </c>
      <c r="W566" s="131">
        <f t="shared" si="639"/>
        <v>0</v>
      </c>
      <c r="X566" s="132">
        <f t="shared" ref="X566" si="640">AVERAGE(T565:T571)</f>
        <v>0</v>
      </c>
    </row>
    <row r="567" spans="1:24" ht="16.5" thickTop="1" thickBot="1" x14ac:dyDescent="0.25">
      <c r="A567" s="383"/>
      <c r="B567" s="115">
        <v>45868</v>
      </c>
      <c r="C567" s="116"/>
      <c r="D567" s="117"/>
      <c r="E567" s="118"/>
      <c r="F567" s="118"/>
      <c r="G567" s="118"/>
      <c r="H567" s="117"/>
      <c r="I567" s="118"/>
      <c r="J567" s="363"/>
      <c r="K567" s="365"/>
      <c r="L567" s="368"/>
      <c r="M567" s="386"/>
      <c r="N567" s="126"/>
      <c r="O567" s="127"/>
      <c r="P567" s="127"/>
      <c r="Q567" s="127">
        <f t="shared" si="580"/>
        <v>0</v>
      </c>
      <c r="R567" s="127"/>
      <c r="S567" s="128" t="str">
        <f t="shared" si="573"/>
        <v>libre</v>
      </c>
      <c r="T567" s="129">
        <f t="shared" si="572"/>
        <v>0</v>
      </c>
      <c r="U567" s="133" t="s">
        <v>395</v>
      </c>
      <c r="V567" s="134">
        <v>10011</v>
      </c>
      <c r="W567" s="370" t="s">
        <v>396</v>
      </c>
      <c r="X567" s="371"/>
    </row>
    <row r="568" spans="1:24" ht="15.75" thickBot="1" x14ac:dyDescent="0.25">
      <c r="A568" s="383"/>
      <c r="B568" s="115">
        <v>45869</v>
      </c>
      <c r="C568" s="116"/>
      <c r="D568" s="117"/>
      <c r="E568" s="118"/>
      <c r="F568" s="118"/>
      <c r="G568" s="118"/>
      <c r="H568" s="117"/>
      <c r="I568" s="118"/>
      <c r="J568" s="363"/>
      <c r="K568" s="365"/>
      <c r="L568" s="368"/>
      <c r="M568" s="386"/>
      <c r="N568" s="126"/>
      <c r="O568" s="127"/>
      <c r="P568" s="127"/>
      <c r="Q568" s="127">
        <f t="shared" si="580"/>
        <v>0</v>
      </c>
      <c r="R568" s="127"/>
      <c r="S568" s="128" t="str">
        <f t="shared" si="573"/>
        <v>libre</v>
      </c>
      <c r="T568" s="129">
        <f t="shared" si="572"/>
        <v>0</v>
      </c>
      <c r="U568" s="135" t="s">
        <v>397</v>
      </c>
      <c r="V568" s="136"/>
      <c r="W568" s="372">
        <f t="shared" ref="W568" si="641">(SUM(C565:C571)/7)/V567</f>
        <v>0</v>
      </c>
      <c r="X568" s="373"/>
    </row>
    <row r="569" spans="1:24" ht="15.75" thickBot="1" x14ac:dyDescent="0.25">
      <c r="A569" s="383"/>
      <c r="B569" s="115">
        <v>45870</v>
      </c>
      <c r="C569" s="116"/>
      <c r="D569" s="117"/>
      <c r="E569" s="118"/>
      <c r="F569" s="118"/>
      <c r="G569" s="118"/>
      <c r="H569" s="117"/>
      <c r="I569" s="118"/>
      <c r="J569" s="363"/>
      <c r="K569" s="365"/>
      <c r="L569" s="368"/>
      <c r="M569" s="386"/>
      <c r="N569" s="126"/>
      <c r="O569" s="127"/>
      <c r="P569" s="127"/>
      <c r="Q569" s="127">
        <f t="shared" si="580"/>
        <v>0</v>
      </c>
      <c r="R569" s="127"/>
      <c r="S569" s="128" t="str">
        <f t="shared" si="573"/>
        <v>libre</v>
      </c>
      <c r="T569" s="129">
        <f t="shared" si="572"/>
        <v>0</v>
      </c>
      <c r="U569" s="374" t="s">
        <v>398</v>
      </c>
      <c r="V569" s="375"/>
      <c r="W569" s="375"/>
      <c r="X569" s="376"/>
    </row>
    <row r="570" spans="1:24" ht="15.75" thickBot="1" x14ac:dyDescent="0.25">
      <c r="A570" s="383"/>
      <c r="B570" s="115">
        <v>45871</v>
      </c>
      <c r="C570" s="116"/>
      <c r="D570" s="117"/>
      <c r="E570" s="118"/>
      <c r="F570" s="118"/>
      <c r="G570" s="118"/>
      <c r="H570" s="117"/>
      <c r="I570" s="118"/>
      <c r="J570" s="363"/>
      <c r="K570" s="365"/>
      <c r="L570" s="368"/>
      <c r="M570" s="386"/>
      <c r="N570" s="126"/>
      <c r="O570" s="127"/>
      <c r="P570" s="127"/>
      <c r="Q570" s="127">
        <f t="shared" si="580"/>
        <v>0</v>
      </c>
      <c r="R570" s="127"/>
      <c r="S570" s="128" t="str">
        <f t="shared" si="573"/>
        <v>libre</v>
      </c>
      <c r="T570" s="129">
        <f t="shared" si="572"/>
        <v>0</v>
      </c>
      <c r="U570" s="377"/>
      <c r="V570" s="378"/>
      <c r="W570" s="378"/>
      <c r="X570" s="379"/>
    </row>
    <row r="571" spans="1:24" ht="15.75" thickBot="1" x14ac:dyDescent="0.25">
      <c r="A571" s="384"/>
      <c r="B571" s="137">
        <v>45872</v>
      </c>
      <c r="C571" s="116"/>
      <c r="D571" s="117"/>
      <c r="E571" s="118"/>
      <c r="F571" s="118"/>
      <c r="G571" s="118"/>
      <c r="H571" s="117"/>
      <c r="I571" s="118"/>
      <c r="J571" s="364"/>
      <c r="K571" s="366"/>
      <c r="L571" s="369"/>
      <c r="M571" s="386"/>
      <c r="N571" s="138"/>
      <c r="O571" s="139"/>
      <c r="P571" s="139"/>
      <c r="Q571" s="139">
        <f t="shared" si="580"/>
        <v>0</v>
      </c>
      <c r="R571" s="139"/>
      <c r="S571" s="140" t="str">
        <f t="shared" si="573"/>
        <v>libre</v>
      </c>
      <c r="T571" s="141">
        <f t="shared" si="572"/>
        <v>0</v>
      </c>
      <c r="U571" s="380"/>
      <c r="V571" s="381"/>
      <c r="W571" s="381"/>
      <c r="X571" s="382"/>
    </row>
    <row r="572" spans="1:24" ht="15.75" thickBot="1" x14ac:dyDescent="0.25">
      <c r="A572" s="388">
        <v>31</v>
      </c>
      <c r="B572" s="142">
        <v>45873</v>
      </c>
      <c r="C572" s="116"/>
      <c r="D572" s="117"/>
      <c r="E572" s="118"/>
      <c r="F572" s="118"/>
      <c r="G572" s="118"/>
      <c r="H572" s="117"/>
      <c r="I572" s="118"/>
      <c r="J572" s="362"/>
      <c r="K572" s="365" t="e">
        <f t="shared" ref="K572" si="642">AVERAGE(D572:D578)</f>
        <v>#DIV/0!</v>
      </c>
      <c r="L572" s="367">
        <f t="shared" ref="L572" si="643">MAX(D572:D578) - MIN(D572:D578)</f>
        <v>0</v>
      </c>
      <c r="M572" s="386"/>
      <c r="N572" s="119"/>
      <c r="O572" s="120"/>
      <c r="P572" s="120"/>
      <c r="Q572" s="120">
        <f t="shared" si="580"/>
        <v>0</v>
      </c>
      <c r="R572" s="120"/>
      <c r="S572" s="121" t="str">
        <f t="shared" si="573"/>
        <v>libre</v>
      </c>
      <c r="T572" s="122">
        <f t="shared" si="572"/>
        <v>0</v>
      </c>
      <c r="U572" s="123" t="e">
        <f t="shared" ref="U572" si="644">AVERAGE(IF(ISBLANK(E572),N572*0.5,E572), IF(ISBLANK(E573),N572*0.5,E573), IF(ISBLANK(E574),N572*0.5,E574), IF(ISBLANK(E575),N572*0.5,E575), IF(ISBLANK(E576),N572*0.5,E576), IF(ISBLANK(E577),N572*0.5,E577), IF(ISBLANK(E578),N572*0.5,E578))/N572</f>
        <v>#DIV/0!</v>
      </c>
      <c r="V572" s="124" t="e">
        <f t="shared" ref="V572:W572" si="645">AVERAGE(IF(ISBLANK(F572),O572*0.5,F572), IF(ISBLANK(F573),O573*0.5,F573), IF(ISBLANK(F574),O574*0.5,F574), IF(ISBLANK(F575),O575*0.5,F575), IF(ISBLANK(F576),O576*0.5,F576), IF(ISBLANK(F577),O577*0.5,F577), IF(ISBLANK(F578),O578*0.5,F578))/O572</f>
        <v>#DIV/0!</v>
      </c>
      <c r="W572" s="124" t="e">
        <f t="shared" si="645"/>
        <v>#DIV/0!</v>
      </c>
      <c r="X572" s="125" t="e">
        <f t="shared" ref="X572" si="646">AVERAGE(T572:T578)/(AVERAGE(Q572:Q578))</f>
        <v>#DIV/0!</v>
      </c>
    </row>
    <row r="573" spans="1:24" ht="15.75" thickBot="1" x14ac:dyDescent="0.25">
      <c r="A573" s="383"/>
      <c r="B573" s="115">
        <v>45874</v>
      </c>
      <c r="C573" s="116"/>
      <c r="D573" s="117"/>
      <c r="E573" s="118"/>
      <c r="F573" s="118"/>
      <c r="G573" s="118"/>
      <c r="H573" s="117"/>
      <c r="I573" s="118"/>
      <c r="J573" s="363"/>
      <c r="K573" s="365"/>
      <c r="L573" s="368"/>
      <c r="M573" s="386"/>
      <c r="N573" s="126"/>
      <c r="O573" s="127"/>
      <c r="P573" s="127"/>
      <c r="Q573" s="127">
        <f t="shared" si="580"/>
        <v>0</v>
      </c>
      <c r="R573" s="127"/>
      <c r="S573" s="128" t="str">
        <f t="shared" si="573"/>
        <v>libre</v>
      </c>
      <c r="T573" s="129">
        <f t="shared" si="572"/>
        <v>0</v>
      </c>
      <c r="U573" s="130">
        <f t="shared" ref="U573:W573" si="647">AVERAGE(IF(ISBLANK(E572),N572*0.5,E572), IF(ISBLANK(E573),N573*0.5,E573), IF(ISBLANK(E574),N574*0.5,E574), IF(ISBLANK(E575),N575*0.5,E575), IF(ISBLANK(E576),N576*0.5,E576), IF(ISBLANK(E577),N577*0.5,E577), IF(ISBLANK(E578),N578*0.5,E578))</f>
        <v>0</v>
      </c>
      <c r="V573" s="131">
        <f t="shared" si="647"/>
        <v>0</v>
      </c>
      <c r="W573" s="131">
        <f t="shared" si="647"/>
        <v>0</v>
      </c>
      <c r="X573" s="132">
        <f t="shared" ref="X573" si="648">AVERAGE(T572:T578)</f>
        <v>0</v>
      </c>
    </row>
    <row r="574" spans="1:24" ht="16.5" thickTop="1" thickBot="1" x14ac:dyDescent="0.25">
      <c r="A574" s="383"/>
      <c r="B574" s="115">
        <v>45875</v>
      </c>
      <c r="C574" s="116"/>
      <c r="D574" s="117"/>
      <c r="E574" s="118"/>
      <c r="F574" s="118"/>
      <c r="G574" s="118"/>
      <c r="H574" s="117"/>
      <c r="I574" s="118"/>
      <c r="J574" s="363"/>
      <c r="K574" s="365"/>
      <c r="L574" s="368"/>
      <c r="M574" s="386"/>
      <c r="N574" s="126"/>
      <c r="O574" s="127"/>
      <c r="P574" s="127"/>
      <c r="Q574" s="127">
        <f t="shared" si="580"/>
        <v>0</v>
      </c>
      <c r="R574" s="127"/>
      <c r="S574" s="128" t="str">
        <f t="shared" si="573"/>
        <v>libre</v>
      </c>
      <c r="T574" s="129">
        <f t="shared" si="572"/>
        <v>0</v>
      </c>
      <c r="U574" s="133" t="s">
        <v>395</v>
      </c>
      <c r="V574" s="134">
        <v>10012</v>
      </c>
      <c r="W574" s="370" t="s">
        <v>396</v>
      </c>
      <c r="X574" s="371"/>
    </row>
    <row r="575" spans="1:24" ht="15.75" thickBot="1" x14ac:dyDescent="0.25">
      <c r="A575" s="383"/>
      <c r="B575" s="115">
        <v>45876</v>
      </c>
      <c r="C575" s="116"/>
      <c r="D575" s="117"/>
      <c r="E575" s="118"/>
      <c r="F575" s="118"/>
      <c r="G575" s="118"/>
      <c r="H575" s="117"/>
      <c r="I575" s="118"/>
      <c r="J575" s="363"/>
      <c r="K575" s="365"/>
      <c r="L575" s="368"/>
      <c r="M575" s="386"/>
      <c r="N575" s="126"/>
      <c r="O575" s="127"/>
      <c r="P575" s="127"/>
      <c r="Q575" s="127">
        <f t="shared" si="580"/>
        <v>0</v>
      </c>
      <c r="R575" s="127"/>
      <c r="S575" s="128" t="str">
        <f t="shared" si="573"/>
        <v>libre</v>
      </c>
      <c r="T575" s="129">
        <f t="shared" ref="T575:T638" si="649">( IF(ISBLANK(E575),N575*0.5,E575)*4)+( IF(ISBLANK(F575),O575*1.25,F575)*4)+( IF(ISBLANK(G575),P575*1.33,G575)*9)</f>
        <v>0</v>
      </c>
      <c r="U575" s="135" t="s">
        <v>397</v>
      </c>
      <c r="V575" s="136"/>
      <c r="W575" s="372">
        <f t="shared" ref="W575" si="650">(SUM(C572:C578)/7)/V574</f>
        <v>0</v>
      </c>
      <c r="X575" s="373"/>
    </row>
    <row r="576" spans="1:24" ht="15.75" thickBot="1" x14ac:dyDescent="0.25">
      <c r="A576" s="383"/>
      <c r="B576" s="115">
        <v>45877</v>
      </c>
      <c r="C576" s="116"/>
      <c r="D576" s="117"/>
      <c r="E576" s="118"/>
      <c r="F576" s="118"/>
      <c r="G576" s="118"/>
      <c r="H576" s="117"/>
      <c r="I576" s="118"/>
      <c r="J576" s="363"/>
      <c r="K576" s="365"/>
      <c r="L576" s="368"/>
      <c r="M576" s="386"/>
      <c r="N576" s="126"/>
      <c r="O576" s="127"/>
      <c r="P576" s="127"/>
      <c r="Q576" s="127">
        <f t="shared" si="580"/>
        <v>0</v>
      </c>
      <c r="R576" s="127"/>
      <c r="S576" s="128" t="str">
        <f t="shared" ref="S576:S639" si="651">IF(OR(ISBLANK(E576), ISBLANK(F576), ISBLANK(G576)), "libre", "")</f>
        <v>libre</v>
      </c>
      <c r="T576" s="129">
        <f t="shared" si="649"/>
        <v>0</v>
      </c>
      <c r="U576" s="374" t="s">
        <v>398</v>
      </c>
      <c r="V576" s="375"/>
      <c r="W576" s="375"/>
      <c r="X576" s="376"/>
    </row>
    <row r="577" spans="1:24" ht="15.75" thickBot="1" x14ac:dyDescent="0.25">
      <c r="A577" s="383"/>
      <c r="B577" s="115">
        <v>45878</v>
      </c>
      <c r="C577" s="116"/>
      <c r="D577" s="117"/>
      <c r="E577" s="118"/>
      <c r="F577" s="118"/>
      <c r="G577" s="118"/>
      <c r="H577" s="117"/>
      <c r="I577" s="118"/>
      <c r="J577" s="363"/>
      <c r="K577" s="365"/>
      <c r="L577" s="368"/>
      <c r="M577" s="386"/>
      <c r="N577" s="126"/>
      <c r="O577" s="127"/>
      <c r="P577" s="127"/>
      <c r="Q577" s="127">
        <f t="shared" si="580"/>
        <v>0</v>
      </c>
      <c r="R577" s="127"/>
      <c r="S577" s="128" t="str">
        <f t="shared" si="651"/>
        <v>libre</v>
      </c>
      <c r="T577" s="129">
        <f t="shared" si="649"/>
        <v>0</v>
      </c>
      <c r="U577" s="377"/>
      <c r="V577" s="378"/>
      <c r="W577" s="378"/>
      <c r="X577" s="379"/>
    </row>
    <row r="578" spans="1:24" ht="15.75" thickBot="1" x14ac:dyDescent="0.25">
      <c r="A578" s="384"/>
      <c r="B578" s="137">
        <v>45879</v>
      </c>
      <c r="C578" s="116"/>
      <c r="D578" s="117"/>
      <c r="E578" s="118"/>
      <c r="F578" s="118"/>
      <c r="G578" s="118"/>
      <c r="H578" s="117"/>
      <c r="I578" s="118"/>
      <c r="J578" s="364"/>
      <c r="K578" s="366"/>
      <c r="L578" s="369"/>
      <c r="M578" s="386"/>
      <c r="N578" s="138"/>
      <c r="O578" s="139"/>
      <c r="P578" s="139"/>
      <c r="Q578" s="139">
        <f t="shared" si="580"/>
        <v>0</v>
      </c>
      <c r="R578" s="139"/>
      <c r="S578" s="140" t="str">
        <f t="shared" si="651"/>
        <v>libre</v>
      </c>
      <c r="T578" s="141">
        <f t="shared" si="649"/>
        <v>0</v>
      </c>
      <c r="U578" s="380"/>
      <c r="V578" s="381"/>
      <c r="W578" s="381"/>
      <c r="X578" s="382"/>
    </row>
    <row r="579" spans="1:24" ht="15.75" thickBot="1" x14ac:dyDescent="0.25">
      <c r="A579" s="383">
        <v>32</v>
      </c>
      <c r="B579" s="142">
        <v>45880</v>
      </c>
      <c r="C579" s="116"/>
      <c r="D579" s="117"/>
      <c r="E579" s="118"/>
      <c r="F579" s="118"/>
      <c r="G579" s="118"/>
      <c r="H579" s="117"/>
      <c r="I579" s="118"/>
      <c r="J579" s="362"/>
      <c r="K579" s="365" t="e">
        <f t="shared" ref="K579" si="652">AVERAGE(D579:D585)</f>
        <v>#DIV/0!</v>
      </c>
      <c r="L579" s="367">
        <f t="shared" ref="L579" si="653">MAX(D579:D585) - MIN(D579:D585)</f>
        <v>0</v>
      </c>
      <c r="M579" s="386"/>
      <c r="N579" s="119"/>
      <c r="O579" s="120"/>
      <c r="P579" s="120"/>
      <c r="Q579" s="120">
        <f t="shared" si="580"/>
        <v>0</v>
      </c>
      <c r="R579" s="120"/>
      <c r="S579" s="121" t="str">
        <f t="shared" si="651"/>
        <v>libre</v>
      </c>
      <c r="T579" s="122">
        <f t="shared" si="649"/>
        <v>0</v>
      </c>
      <c r="U579" s="123" t="e">
        <f t="shared" ref="U579" si="654">AVERAGE(IF(ISBLANK(E579),N579*0.5,E579), IF(ISBLANK(E580),N579*0.5,E580), IF(ISBLANK(E581),N579*0.5,E581), IF(ISBLANK(E582),N579*0.5,E582), IF(ISBLANK(E583),N579*0.5,E583), IF(ISBLANK(E584),N579*0.5,E584), IF(ISBLANK(E585),N579*0.5,E585))/N579</f>
        <v>#DIV/0!</v>
      </c>
      <c r="V579" s="124" t="e">
        <f t="shared" ref="V579:W579" si="655">AVERAGE(IF(ISBLANK(F579),O579*0.5,F579), IF(ISBLANK(F580),O580*0.5,F580), IF(ISBLANK(F581),O581*0.5,F581), IF(ISBLANK(F582),O582*0.5,F582), IF(ISBLANK(F583),O583*0.5,F583), IF(ISBLANK(F584),O584*0.5,F584), IF(ISBLANK(F585),O585*0.5,F585))/O579</f>
        <v>#DIV/0!</v>
      </c>
      <c r="W579" s="124" t="e">
        <f t="shared" si="655"/>
        <v>#DIV/0!</v>
      </c>
      <c r="X579" s="125" t="e">
        <f t="shared" ref="X579" si="656">AVERAGE(T579:T585)/(AVERAGE(Q579:Q585))</f>
        <v>#DIV/0!</v>
      </c>
    </row>
    <row r="580" spans="1:24" ht="15.75" thickBot="1" x14ac:dyDescent="0.25">
      <c r="A580" s="383"/>
      <c r="B580" s="115">
        <v>45881</v>
      </c>
      <c r="C580" s="116"/>
      <c r="D580" s="117"/>
      <c r="E580" s="118"/>
      <c r="F580" s="118"/>
      <c r="G580" s="118"/>
      <c r="H580" s="117"/>
      <c r="I580" s="118"/>
      <c r="J580" s="363"/>
      <c r="K580" s="365"/>
      <c r="L580" s="368"/>
      <c r="M580" s="386"/>
      <c r="N580" s="126"/>
      <c r="O580" s="127"/>
      <c r="P580" s="127"/>
      <c r="Q580" s="127">
        <f t="shared" si="580"/>
        <v>0</v>
      </c>
      <c r="R580" s="127"/>
      <c r="S580" s="128" t="str">
        <f t="shared" si="651"/>
        <v>libre</v>
      </c>
      <c r="T580" s="129">
        <f t="shared" si="649"/>
        <v>0</v>
      </c>
      <c r="U580" s="130">
        <f t="shared" ref="U580:W580" si="657">AVERAGE(IF(ISBLANK(E579),N579*0.5,E579), IF(ISBLANK(E580),N580*0.5,E580), IF(ISBLANK(E581),N581*0.5,E581), IF(ISBLANK(E582),N582*0.5,E582), IF(ISBLANK(E583),N583*0.5,E583), IF(ISBLANK(E584),N584*0.5,E584), IF(ISBLANK(E585),N585*0.5,E585))</f>
        <v>0</v>
      </c>
      <c r="V580" s="131">
        <f t="shared" si="657"/>
        <v>0</v>
      </c>
      <c r="W580" s="131">
        <f t="shared" si="657"/>
        <v>0</v>
      </c>
      <c r="X580" s="132">
        <f t="shared" ref="X580" si="658">AVERAGE(T579:T585)</f>
        <v>0</v>
      </c>
    </row>
    <row r="581" spans="1:24" ht="16.5" thickTop="1" thickBot="1" x14ac:dyDescent="0.25">
      <c r="A581" s="383"/>
      <c r="B581" s="115">
        <v>45882</v>
      </c>
      <c r="C581" s="116"/>
      <c r="D581" s="117"/>
      <c r="E581" s="118"/>
      <c r="F581" s="118"/>
      <c r="G581" s="118"/>
      <c r="H581" s="117"/>
      <c r="I581" s="118"/>
      <c r="J581" s="363"/>
      <c r="K581" s="365"/>
      <c r="L581" s="368"/>
      <c r="M581" s="386"/>
      <c r="N581" s="126"/>
      <c r="O581" s="127"/>
      <c r="P581" s="127"/>
      <c r="Q581" s="127">
        <f t="shared" ref="Q581:Q644" si="659">(N581*4)+(O581*4)+(P581*9)</f>
        <v>0</v>
      </c>
      <c r="R581" s="127"/>
      <c r="S581" s="128" t="str">
        <f t="shared" si="651"/>
        <v>libre</v>
      </c>
      <c r="T581" s="129">
        <f t="shared" si="649"/>
        <v>0</v>
      </c>
      <c r="U581" s="133" t="s">
        <v>395</v>
      </c>
      <c r="V581" s="134">
        <v>10012</v>
      </c>
      <c r="W581" s="370" t="s">
        <v>396</v>
      </c>
      <c r="X581" s="371"/>
    </row>
    <row r="582" spans="1:24" ht="15.75" thickBot="1" x14ac:dyDescent="0.25">
      <c r="A582" s="383"/>
      <c r="B582" s="115">
        <v>45883</v>
      </c>
      <c r="C582" s="116"/>
      <c r="D582" s="117"/>
      <c r="E582" s="118"/>
      <c r="F582" s="118"/>
      <c r="G582" s="118"/>
      <c r="H582" s="117"/>
      <c r="I582" s="118"/>
      <c r="J582" s="363"/>
      <c r="K582" s="365"/>
      <c r="L582" s="368"/>
      <c r="M582" s="386"/>
      <c r="N582" s="126"/>
      <c r="O582" s="127"/>
      <c r="P582" s="127"/>
      <c r="Q582" s="127">
        <f t="shared" si="659"/>
        <v>0</v>
      </c>
      <c r="R582" s="127"/>
      <c r="S582" s="128" t="str">
        <f t="shared" si="651"/>
        <v>libre</v>
      </c>
      <c r="T582" s="129">
        <f t="shared" si="649"/>
        <v>0</v>
      </c>
      <c r="U582" s="135" t="s">
        <v>397</v>
      </c>
      <c r="V582" s="136"/>
      <c r="W582" s="372">
        <f t="shared" ref="W582" si="660">(SUM(C579:C585)/7)/V581</f>
        <v>0</v>
      </c>
      <c r="X582" s="373"/>
    </row>
    <row r="583" spans="1:24" ht="15.75" thickBot="1" x14ac:dyDescent="0.25">
      <c r="A583" s="383"/>
      <c r="B583" s="115">
        <v>45884</v>
      </c>
      <c r="C583" s="116"/>
      <c r="D583" s="117"/>
      <c r="E583" s="118"/>
      <c r="F583" s="118"/>
      <c r="G583" s="118"/>
      <c r="H583" s="117"/>
      <c r="I583" s="118"/>
      <c r="J583" s="363"/>
      <c r="K583" s="365"/>
      <c r="L583" s="368"/>
      <c r="M583" s="386"/>
      <c r="N583" s="126"/>
      <c r="O583" s="127"/>
      <c r="P583" s="127"/>
      <c r="Q583" s="127">
        <f t="shared" si="659"/>
        <v>0</v>
      </c>
      <c r="R583" s="127"/>
      <c r="S583" s="128" t="str">
        <f t="shared" si="651"/>
        <v>libre</v>
      </c>
      <c r="T583" s="129">
        <f t="shared" si="649"/>
        <v>0</v>
      </c>
      <c r="U583" s="374" t="s">
        <v>398</v>
      </c>
      <c r="V583" s="375"/>
      <c r="W583" s="375"/>
      <c r="X583" s="376"/>
    </row>
    <row r="584" spans="1:24" ht="15.75" thickBot="1" x14ac:dyDescent="0.25">
      <c r="A584" s="383"/>
      <c r="B584" s="115">
        <v>45885</v>
      </c>
      <c r="C584" s="116"/>
      <c r="D584" s="117"/>
      <c r="E584" s="118"/>
      <c r="F584" s="118"/>
      <c r="G584" s="118"/>
      <c r="H584" s="117"/>
      <c r="I584" s="118"/>
      <c r="J584" s="363"/>
      <c r="K584" s="365"/>
      <c r="L584" s="368"/>
      <c r="M584" s="386"/>
      <c r="N584" s="126"/>
      <c r="O584" s="127"/>
      <c r="P584" s="127"/>
      <c r="Q584" s="127">
        <f t="shared" si="659"/>
        <v>0</v>
      </c>
      <c r="R584" s="127"/>
      <c r="S584" s="128" t="str">
        <f t="shared" si="651"/>
        <v>libre</v>
      </c>
      <c r="T584" s="129">
        <f t="shared" si="649"/>
        <v>0</v>
      </c>
      <c r="U584" s="377"/>
      <c r="V584" s="378"/>
      <c r="W584" s="378"/>
      <c r="X584" s="379"/>
    </row>
    <row r="585" spans="1:24" ht="15.75" thickBot="1" x14ac:dyDescent="0.25">
      <c r="A585" s="384"/>
      <c r="B585" s="137">
        <v>45886</v>
      </c>
      <c r="C585" s="116"/>
      <c r="D585" s="117"/>
      <c r="E585" s="118"/>
      <c r="F585" s="118"/>
      <c r="G585" s="118"/>
      <c r="H585" s="117"/>
      <c r="I585" s="118"/>
      <c r="J585" s="364"/>
      <c r="K585" s="366"/>
      <c r="L585" s="369"/>
      <c r="M585" s="386"/>
      <c r="N585" s="138"/>
      <c r="O585" s="139"/>
      <c r="P585" s="139"/>
      <c r="Q585" s="139">
        <f t="shared" si="659"/>
        <v>0</v>
      </c>
      <c r="R585" s="139"/>
      <c r="S585" s="140" t="str">
        <f t="shared" si="651"/>
        <v>libre</v>
      </c>
      <c r="T585" s="141">
        <f t="shared" si="649"/>
        <v>0</v>
      </c>
      <c r="U585" s="380"/>
      <c r="V585" s="381"/>
      <c r="W585" s="381"/>
      <c r="X585" s="382"/>
    </row>
    <row r="586" spans="1:24" ht="15.75" thickBot="1" x14ac:dyDescent="0.25">
      <c r="A586" s="388">
        <v>33</v>
      </c>
      <c r="B586" s="142">
        <v>45887</v>
      </c>
      <c r="C586" s="116"/>
      <c r="D586" s="117"/>
      <c r="E586" s="118"/>
      <c r="F586" s="118"/>
      <c r="G586" s="118"/>
      <c r="H586" s="117"/>
      <c r="I586" s="118"/>
      <c r="J586" s="362"/>
      <c r="K586" s="365" t="e">
        <f t="shared" ref="K586" si="661">AVERAGE(D586:D592)</f>
        <v>#DIV/0!</v>
      </c>
      <c r="L586" s="367">
        <f t="shared" ref="L586" si="662">MAX(D586:D592) - MIN(D586:D592)</f>
        <v>0</v>
      </c>
      <c r="M586" s="386"/>
      <c r="N586" s="119"/>
      <c r="O586" s="120"/>
      <c r="P586" s="120"/>
      <c r="Q586" s="120">
        <f t="shared" si="659"/>
        <v>0</v>
      </c>
      <c r="R586" s="120"/>
      <c r="S586" s="121" t="str">
        <f t="shared" si="651"/>
        <v>libre</v>
      </c>
      <c r="T586" s="122">
        <f t="shared" si="649"/>
        <v>0</v>
      </c>
      <c r="U586" s="123" t="e">
        <f t="shared" ref="U586" si="663">AVERAGE(IF(ISBLANK(E586),N586*0.5,E586), IF(ISBLANK(E587),N586*0.5,E587), IF(ISBLANK(E588),N586*0.5,E588), IF(ISBLANK(E589),N586*0.5,E589), IF(ISBLANK(E590),N586*0.5,E590), IF(ISBLANK(E591),N586*0.5,E591), IF(ISBLANK(E592),N586*0.5,E592))/N586</f>
        <v>#DIV/0!</v>
      </c>
      <c r="V586" s="124" t="e">
        <f t="shared" ref="V586:W586" si="664">AVERAGE(IF(ISBLANK(F586),O586*0.5,F586), IF(ISBLANK(F587),O587*0.5,F587), IF(ISBLANK(F588),O588*0.5,F588), IF(ISBLANK(F589),O589*0.5,F589), IF(ISBLANK(F590),O590*0.5,F590), IF(ISBLANK(F591),O591*0.5,F591), IF(ISBLANK(F592),O592*0.5,F592))/O586</f>
        <v>#DIV/0!</v>
      </c>
      <c r="W586" s="124" t="e">
        <f t="shared" si="664"/>
        <v>#DIV/0!</v>
      </c>
      <c r="X586" s="125" t="e">
        <f t="shared" ref="X586" si="665">AVERAGE(T586:T592)/(AVERAGE(Q586:Q592))</f>
        <v>#DIV/0!</v>
      </c>
    </row>
    <row r="587" spans="1:24" ht="15.75" thickBot="1" x14ac:dyDescent="0.25">
      <c r="A587" s="383"/>
      <c r="B587" s="115">
        <v>45888</v>
      </c>
      <c r="C587" s="116"/>
      <c r="D587" s="117"/>
      <c r="E587" s="118"/>
      <c r="F587" s="118"/>
      <c r="G587" s="118"/>
      <c r="H587" s="117"/>
      <c r="I587" s="118"/>
      <c r="J587" s="363"/>
      <c r="K587" s="365"/>
      <c r="L587" s="368"/>
      <c r="M587" s="386"/>
      <c r="N587" s="126"/>
      <c r="O587" s="127"/>
      <c r="P587" s="127"/>
      <c r="Q587" s="127">
        <f t="shared" si="659"/>
        <v>0</v>
      </c>
      <c r="R587" s="127"/>
      <c r="S587" s="128" t="str">
        <f t="shared" si="651"/>
        <v>libre</v>
      </c>
      <c r="T587" s="129">
        <f t="shared" si="649"/>
        <v>0</v>
      </c>
      <c r="U587" s="130">
        <f t="shared" ref="U587:W587" si="666">AVERAGE(IF(ISBLANK(E586),N586*0.5,E586), IF(ISBLANK(E587),N587*0.5,E587), IF(ISBLANK(E588),N588*0.5,E588), IF(ISBLANK(E589),N589*0.5,E589), IF(ISBLANK(E590),N590*0.5,E590), IF(ISBLANK(E591),N591*0.5,E591), IF(ISBLANK(E592),N592*0.5,E592))</f>
        <v>0</v>
      </c>
      <c r="V587" s="131">
        <f t="shared" si="666"/>
        <v>0</v>
      </c>
      <c r="W587" s="131">
        <f t="shared" si="666"/>
        <v>0</v>
      </c>
      <c r="X587" s="132">
        <f t="shared" ref="X587" si="667">AVERAGE(T586:T592)</f>
        <v>0</v>
      </c>
    </row>
    <row r="588" spans="1:24" ht="16.5" thickTop="1" thickBot="1" x14ac:dyDescent="0.25">
      <c r="A588" s="383"/>
      <c r="B588" s="115">
        <v>45889</v>
      </c>
      <c r="C588" s="116"/>
      <c r="D588" s="117"/>
      <c r="E588" s="118"/>
      <c r="F588" s="118"/>
      <c r="G588" s="118"/>
      <c r="H588" s="117"/>
      <c r="I588" s="118"/>
      <c r="J588" s="363"/>
      <c r="K588" s="365"/>
      <c r="L588" s="368"/>
      <c r="M588" s="386"/>
      <c r="N588" s="126"/>
      <c r="O588" s="127"/>
      <c r="P588" s="127"/>
      <c r="Q588" s="127">
        <f t="shared" si="659"/>
        <v>0</v>
      </c>
      <c r="R588" s="127"/>
      <c r="S588" s="128" t="str">
        <f t="shared" si="651"/>
        <v>libre</v>
      </c>
      <c r="T588" s="129">
        <f t="shared" si="649"/>
        <v>0</v>
      </c>
      <c r="U588" s="133" t="s">
        <v>395</v>
      </c>
      <c r="V588" s="134">
        <v>10013</v>
      </c>
      <c r="W588" s="370" t="s">
        <v>396</v>
      </c>
      <c r="X588" s="371"/>
    </row>
    <row r="589" spans="1:24" ht="15.75" thickBot="1" x14ac:dyDescent="0.25">
      <c r="A589" s="383"/>
      <c r="B589" s="115">
        <v>45890</v>
      </c>
      <c r="C589" s="116"/>
      <c r="D589" s="117"/>
      <c r="E589" s="118"/>
      <c r="F589" s="118"/>
      <c r="G589" s="118"/>
      <c r="H589" s="117"/>
      <c r="I589" s="118"/>
      <c r="J589" s="363"/>
      <c r="K589" s="365"/>
      <c r="L589" s="368"/>
      <c r="M589" s="386"/>
      <c r="N589" s="126"/>
      <c r="O589" s="127"/>
      <c r="P589" s="127"/>
      <c r="Q589" s="127">
        <f t="shared" si="659"/>
        <v>0</v>
      </c>
      <c r="R589" s="127"/>
      <c r="S589" s="128" t="str">
        <f t="shared" si="651"/>
        <v>libre</v>
      </c>
      <c r="T589" s="129">
        <f t="shared" si="649"/>
        <v>0</v>
      </c>
      <c r="U589" s="135" t="s">
        <v>397</v>
      </c>
      <c r="V589" s="136"/>
      <c r="W589" s="372">
        <f t="shared" ref="W589" si="668">(SUM(C586:C592)/7)/V588</f>
        <v>0</v>
      </c>
      <c r="X589" s="373"/>
    </row>
    <row r="590" spans="1:24" ht="15.75" thickBot="1" x14ac:dyDescent="0.25">
      <c r="A590" s="383"/>
      <c r="B590" s="115">
        <v>45891</v>
      </c>
      <c r="C590" s="116"/>
      <c r="D590" s="117"/>
      <c r="E590" s="118"/>
      <c r="F590" s="118"/>
      <c r="G590" s="118"/>
      <c r="H590" s="117"/>
      <c r="I590" s="118"/>
      <c r="J590" s="363"/>
      <c r="K590" s="365"/>
      <c r="L590" s="368"/>
      <c r="M590" s="386"/>
      <c r="N590" s="126"/>
      <c r="O590" s="127"/>
      <c r="P590" s="127"/>
      <c r="Q590" s="127">
        <f t="shared" si="659"/>
        <v>0</v>
      </c>
      <c r="R590" s="127"/>
      <c r="S590" s="128" t="str">
        <f t="shared" si="651"/>
        <v>libre</v>
      </c>
      <c r="T590" s="129">
        <f t="shared" si="649"/>
        <v>0</v>
      </c>
      <c r="U590" s="374" t="s">
        <v>398</v>
      </c>
      <c r="V590" s="375"/>
      <c r="W590" s="375"/>
      <c r="X590" s="376"/>
    </row>
    <row r="591" spans="1:24" ht="15.75" thickBot="1" x14ac:dyDescent="0.25">
      <c r="A591" s="383"/>
      <c r="B591" s="115">
        <v>45892</v>
      </c>
      <c r="C591" s="116"/>
      <c r="D591" s="117"/>
      <c r="E591" s="118"/>
      <c r="F591" s="118"/>
      <c r="G591" s="118"/>
      <c r="H591" s="117"/>
      <c r="I591" s="118"/>
      <c r="J591" s="363"/>
      <c r="K591" s="365"/>
      <c r="L591" s="368"/>
      <c r="M591" s="386"/>
      <c r="N591" s="126"/>
      <c r="O591" s="127"/>
      <c r="P591" s="127"/>
      <c r="Q591" s="127">
        <f t="shared" si="659"/>
        <v>0</v>
      </c>
      <c r="R591" s="127"/>
      <c r="S591" s="128" t="str">
        <f t="shared" si="651"/>
        <v>libre</v>
      </c>
      <c r="T591" s="129">
        <f t="shared" si="649"/>
        <v>0</v>
      </c>
      <c r="U591" s="377"/>
      <c r="V591" s="378"/>
      <c r="W591" s="378"/>
      <c r="X591" s="379"/>
    </row>
    <row r="592" spans="1:24" ht="15.75" thickBot="1" x14ac:dyDescent="0.25">
      <c r="A592" s="384"/>
      <c r="B592" s="137">
        <v>45893</v>
      </c>
      <c r="C592" s="116"/>
      <c r="D592" s="117"/>
      <c r="E592" s="118"/>
      <c r="F592" s="118"/>
      <c r="G592" s="118"/>
      <c r="H592" s="117"/>
      <c r="I592" s="118"/>
      <c r="J592" s="364"/>
      <c r="K592" s="366"/>
      <c r="L592" s="369"/>
      <c r="M592" s="387"/>
      <c r="N592" s="138"/>
      <c r="O592" s="139"/>
      <c r="P592" s="139"/>
      <c r="Q592" s="139">
        <f t="shared" si="659"/>
        <v>0</v>
      </c>
      <c r="R592" s="139"/>
      <c r="S592" s="140" t="str">
        <f t="shared" si="651"/>
        <v>libre</v>
      </c>
      <c r="T592" s="141">
        <f t="shared" si="649"/>
        <v>0</v>
      </c>
      <c r="U592" s="380"/>
      <c r="V592" s="381"/>
      <c r="W592" s="381"/>
      <c r="X592" s="382"/>
    </row>
    <row r="593" spans="1:24" ht="16.5" thickTop="1" thickBot="1" x14ac:dyDescent="0.25">
      <c r="A593" s="388">
        <v>34</v>
      </c>
      <c r="B593" s="115">
        <v>45894</v>
      </c>
      <c r="C593" s="116"/>
      <c r="D593" s="117"/>
      <c r="E593" s="118"/>
      <c r="F593" s="118"/>
      <c r="G593" s="118"/>
      <c r="H593" s="117"/>
      <c r="I593" s="118"/>
      <c r="J593" s="362"/>
      <c r="K593" s="365" t="e">
        <f t="shared" ref="K593" si="669">AVERAGE(D593:D599)</f>
        <v>#DIV/0!</v>
      </c>
      <c r="L593" s="367">
        <f t="shared" ref="L593" si="670">MAX(D593:D599) - MIN(D593:D599)</f>
        <v>0</v>
      </c>
      <c r="M593" s="385">
        <f t="shared" ref="M593" si="671">MAX(D593:D620) - MIN(D593:D620)</f>
        <v>0</v>
      </c>
      <c r="N593" s="119"/>
      <c r="O593" s="120"/>
      <c r="P593" s="120"/>
      <c r="Q593" s="120">
        <f t="shared" si="659"/>
        <v>0</v>
      </c>
      <c r="R593" s="120"/>
      <c r="S593" s="121" t="str">
        <f t="shared" si="651"/>
        <v>libre</v>
      </c>
      <c r="T593" s="122">
        <f t="shared" si="649"/>
        <v>0</v>
      </c>
      <c r="U593" s="123" t="e">
        <f t="shared" ref="U593" si="672">AVERAGE(IF(ISBLANK(E593),N593*0.5,E593), IF(ISBLANK(E594),N593*0.5,E594), IF(ISBLANK(E595),N593*0.5,E595), IF(ISBLANK(E596),N593*0.5,E596), IF(ISBLANK(E597),N593*0.5,E597), IF(ISBLANK(E598),N593*0.5,E598), IF(ISBLANK(E599),N593*0.5,E599))/N593</f>
        <v>#DIV/0!</v>
      </c>
      <c r="V593" s="124" t="e">
        <f t="shared" ref="V593:W593" si="673">AVERAGE(IF(ISBLANK(F593),O593*0.5,F593), IF(ISBLANK(F594),O594*0.5,F594), IF(ISBLANK(F595),O595*0.5,F595), IF(ISBLANK(F596),O596*0.5,F596), IF(ISBLANK(F597),O597*0.5,F597), IF(ISBLANK(F598),O598*0.5,F598), IF(ISBLANK(F599),O599*0.5,F599))/O593</f>
        <v>#DIV/0!</v>
      </c>
      <c r="W593" s="124" t="e">
        <f t="shared" si="673"/>
        <v>#DIV/0!</v>
      </c>
      <c r="X593" s="125" t="e">
        <f t="shared" ref="X593" si="674">AVERAGE(T593:T599)/(AVERAGE(Q593:Q599))</f>
        <v>#DIV/0!</v>
      </c>
    </row>
    <row r="594" spans="1:24" ht="15.75" thickBot="1" x14ac:dyDescent="0.25">
      <c r="A594" s="383"/>
      <c r="B594" s="115">
        <v>45895</v>
      </c>
      <c r="C594" s="116"/>
      <c r="D594" s="117"/>
      <c r="E594" s="118"/>
      <c r="F594" s="118"/>
      <c r="G594" s="118"/>
      <c r="H594" s="117"/>
      <c r="I594" s="118"/>
      <c r="J594" s="363"/>
      <c r="K594" s="365"/>
      <c r="L594" s="368"/>
      <c r="M594" s="386"/>
      <c r="N594" s="126"/>
      <c r="O594" s="127"/>
      <c r="P594" s="127"/>
      <c r="Q594" s="127">
        <f t="shared" si="659"/>
        <v>0</v>
      </c>
      <c r="R594" s="127"/>
      <c r="S594" s="128" t="str">
        <f t="shared" si="651"/>
        <v>libre</v>
      </c>
      <c r="T594" s="129">
        <f t="shared" si="649"/>
        <v>0</v>
      </c>
      <c r="U594" s="130">
        <f t="shared" ref="U594:W594" si="675">AVERAGE(IF(ISBLANK(E593),N593*0.5,E593), IF(ISBLANK(E594),N594*0.5,E594), IF(ISBLANK(E595),N595*0.5,E595), IF(ISBLANK(E596),N596*0.5,E596), IF(ISBLANK(E597),N597*0.5,E597), IF(ISBLANK(E598),N598*0.5,E598), IF(ISBLANK(E599),N599*0.5,E599))</f>
        <v>0</v>
      </c>
      <c r="V594" s="131">
        <f t="shared" si="675"/>
        <v>0</v>
      </c>
      <c r="W594" s="131">
        <f t="shared" si="675"/>
        <v>0</v>
      </c>
      <c r="X594" s="132">
        <f t="shared" ref="X594" si="676">AVERAGE(T593:T599)</f>
        <v>0</v>
      </c>
    </row>
    <row r="595" spans="1:24" ht="16.5" thickTop="1" thickBot="1" x14ac:dyDescent="0.25">
      <c r="A595" s="383"/>
      <c r="B595" s="115">
        <v>45896</v>
      </c>
      <c r="C595" s="116"/>
      <c r="D595" s="117"/>
      <c r="E595" s="118"/>
      <c r="F595" s="118"/>
      <c r="G595" s="118"/>
      <c r="H595" s="117"/>
      <c r="I595" s="118"/>
      <c r="J595" s="363"/>
      <c r="K595" s="365"/>
      <c r="L595" s="368"/>
      <c r="M595" s="386"/>
      <c r="N595" s="126"/>
      <c r="O595" s="127"/>
      <c r="P595" s="127"/>
      <c r="Q595" s="127">
        <f t="shared" si="659"/>
        <v>0</v>
      </c>
      <c r="R595" s="127"/>
      <c r="S595" s="128" t="str">
        <f t="shared" si="651"/>
        <v>libre</v>
      </c>
      <c r="T595" s="129">
        <f t="shared" si="649"/>
        <v>0</v>
      </c>
      <c r="U595" s="133" t="s">
        <v>395</v>
      </c>
      <c r="V595" s="134">
        <v>10012</v>
      </c>
      <c r="W595" s="370" t="s">
        <v>396</v>
      </c>
      <c r="X595" s="371"/>
    </row>
    <row r="596" spans="1:24" ht="15.75" thickBot="1" x14ac:dyDescent="0.25">
      <c r="A596" s="383"/>
      <c r="B596" s="115">
        <v>45897</v>
      </c>
      <c r="C596" s="116"/>
      <c r="D596" s="117"/>
      <c r="E596" s="118"/>
      <c r="F596" s="118"/>
      <c r="G596" s="118"/>
      <c r="H596" s="117"/>
      <c r="I596" s="118"/>
      <c r="J596" s="363"/>
      <c r="K596" s="365"/>
      <c r="L596" s="368"/>
      <c r="M596" s="386"/>
      <c r="N596" s="126"/>
      <c r="O596" s="127"/>
      <c r="P596" s="127"/>
      <c r="Q596" s="127">
        <f t="shared" si="659"/>
        <v>0</v>
      </c>
      <c r="R596" s="127"/>
      <c r="S596" s="128" t="str">
        <f t="shared" si="651"/>
        <v>libre</v>
      </c>
      <c r="T596" s="129">
        <f t="shared" si="649"/>
        <v>0</v>
      </c>
      <c r="U596" s="135" t="s">
        <v>397</v>
      </c>
      <c r="V596" s="136"/>
      <c r="W596" s="372">
        <f t="shared" ref="W596" si="677">(SUM(C593:C599)/7)/V595</f>
        <v>0</v>
      </c>
      <c r="X596" s="373"/>
    </row>
    <row r="597" spans="1:24" ht="15.75" thickBot="1" x14ac:dyDescent="0.25">
      <c r="A597" s="383"/>
      <c r="B597" s="115">
        <v>45898</v>
      </c>
      <c r="C597" s="116"/>
      <c r="D597" s="117"/>
      <c r="E597" s="118"/>
      <c r="F597" s="118"/>
      <c r="G597" s="118"/>
      <c r="H597" s="117"/>
      <c r="I597" s="118"/>
      <c r="J597" s="363"/>
      <c r="K597" s="365"/>
      <c r="L597" s="368"/>
      <c r="M597" s="386"/>
      <c r="N597" s="126"/>
      <c r="O597" s="127"/>
      <c r="P597" s="127"/>
      <c r="Q597" s="127">
        <f t="shared" si="659"/>
        <v>0</v>
      </c>
      <c r="R597" s="127"/>
      <c r="S597" s="128" t="str">
        <f t="shared" si="651"/>
        <v>libre</v>
      </c>
      <c r="T597" s="129">
        <f t="shared" si="649"/>
        <v>0</v>
      </c>
      <c r="U597" s="374" t="s">
        <v>398</v>
      </c>
      <c r="V597" s="375"/>
      <c r="W597" s="375"/>
      <c r="X597" s="376"/>
    </row>
    <row r="598" spans="1:24" ht="15.75" thickBot="1" x14ac:dyDescent="0.25">
      <c r="A598" s="383"/>
      <c r="B598" s="115">
        <v>45899</v>
      </c>
      <c r="C598" s="116"/>
      <c r="D598" s="117"/>
      <c r="E598" s="118"/>
      <c r="F598" s="118"/>
      <c r="G598" s="118"/>
      <c r="H598" s="117"/>
      <c r="I598" s="118"/>
      <c r="J598" s="363"/>
      <c r="K598" s="365"/>
      <c r="L598" s="368"/>
      <c r="M598" s="386"/>
      <c r="N598" s="126"/>
      <c r="O598" s="127"/>
      <c r="P598" s="127"/>
      <c r="Q598" s="127">
        <f t="shared" si="659"/>
        <v>0</v>
      </c>
      <c r="R598" s="127"/>
      <c r="S598" s="128" t="str">
        <f t="shared" si="651"/>
        <v>libre</v>
      </c>
      <c r="T598" s="129">
        <f t="shared" si="649"/>
        <v>0</v>
      </c>
      <c r="U598" s="377"/>
      <c r="V598" s="378"/>
      <c r="W598" s="378"/>
      <c r="X598" s="379"/>
    </row>
    <row r="599" spans="1:24" ht="15.75" thickBot="1" x14ac:dyDescent="0.25">
      <c r="A599" s="384"/>
      <c r="B599" s="137">
        <v>45900</v>
      </c>
      <c r="C599" s="116"/>
      <c r="D599" s="117"/>
      <c r="E599" s="118"/>
      <c r="F599" s="118"/>
      <c r="G599" s="118"/>
      <c r="H599" s="117"/>
      <c r="I599" s="118"/>
      <c r="J599" s="364"/>
      <c r="K599" s="366"/>
      <c r="L599" s="369"/>
      <c r="M599" s="386"/>
      <c r="N599" s="138"/>
      <c r="O599" s="139"/>
      <c r="P599" s="139"/>
      <c r="Q599" s="139">
        <f t="shared" si="659"/>
        <v>0</v>
      </c>
      <c r="R599" s="139"/>
      <c r="S599" s="140" t="str">
        <f t="shared" si="651"/>
        <v>libre</v>
      </c>
      <c r="T599" s="141">
        <f t="shared" si="649"/>
        <v>0</v>
      </c>
      <c r="U599" s="380"/>
      <c r="V599" s="381"/>
      <c r="W599" s="381"/>
      <c r="X599" s="382"/>
    </row>
    <row r="600" spans="1:24" ht="15.75" thickBot="1" x14ac:dyDescent="0.25">
      <c r="A600" s="388">
        <v>35</v>
      </c>
      <c r="B600" s="142">
        <v>45901</v>
      </c>
      <c r="C600" s="116"/>
      <c r="D600" s="117"/>
      <c r="E600" s="118"/>
      <c r="F600" s="118"/>
      <c r="G600" s="118"/>
      <c r="H600" s="117"/>
      <c r="I600" s="118"/>
      <c r="J600" s="362"/>
      <c r="K600" s="365" t="e">
        <f t="shared" ref="K600" si="678">AVERAGE(D600:D606)</f>
        <v>#DIV/0!</v>
      </c>
      <c r="L600" s="367">
        <f t="shared" ref="L600" si="679">MAX(D600:D606) - MIN(D600:D606)</f>
        <v>0</v>
      </c>
      <c r="M600" s="386"/>
      <c r="N600" s="119"/>
      <c r="O600" s="120"/>
      <c r="P600" s="120"/>
      <c r="Q600" s="120">
        <f t="shared" si="659"/>
        <v>0</v>
      </c>
      <c r="R600" s="120"/>
      <c r="S600" s="121" t="str">
        <f t="shared" si="651"/>
        <v>libre</v>
      </c>
      <c r="T600" s="122">
        <f t="shared" si="649"/>
        <v>0</v>
      </c>
      <c r="U600" s="123" t="e">
        <f t="shared" ref="U600" si="680">AVERAGE(IF(ISBLANK(E600),N600*0.5,E600), IF(ISBLANK(E601),N600*0.5,E601), IF(ISBLANK(E602),N600*0.5,E602), IF(ISBLANK(E603),N600*0.5,E603), IF(ISBLANK(E604),N600*0.5,E604), IF(ISBLANK(E605),N600*0.5,E605), IF(ISBLANK(E606),N600*0.5,E606))/N600</f>
        <v>#DIV/0!</v>
      </c>
      <c r="V600" s="124" t="e">
        <f t="shared" ref="V600:W600" si="681">AVERAGE(IF(ISBLANK(F600),O600*0.5,F600), IF(ISBLANK(F601),O601*0.5,F601), IF(ISBLANK(F602),O602*0.5,F602), IF(ISBLANK(F603),O603*0.5,F603), IF(ISBLANK(F604),O604*0.5,F604), IF(ISBLANK(F605),O605*0.5,F605), IF(ISBLANK(F606),O606*0.5,F606))/O600</f>
        <v>#DIV/0!</v>
      </c>
      <c r="W600" s="124" t="e">
        <f t="shared" si="681"/>
        <v>#DIV/0!</v>
      </c>
      <c r="X600" s="125" t="e">
        <f t="shared" ref="X600" si="682">AVERAGE(T600:T606)/(AVERAGE(Q600:Q606))</f>
        <v>#DIV/0!</v>
      </c>
    </row>
    <row r="601" spans="1:24" ht="15.75" thickBot="1" x14ac:dyDescent="0.25">
      <c r="A601" s="383"/>
      <c r="B601" s="115">
        <v>45902</v>
      </c>
      <c r="C601" s="116"/>
      <c r="D601" s="117"/>
      <c r="E601" s="118"/>
      <c r="F601" s="118"/>
      <c r="G601" s="118"/>
      <c r="H601" s="117"/>
      <c r="I601" s="118"/>
      <c r="J601" s="363"/>
      <c r="K601" s="365"/>
      <c r="L601" s="368"/>
      <c r="M601" s="386"/>
      <c r="N601" s="126"/>
      <c r="O601" s="127"/>
      <c r="P601" s="127"/>
      <c r="Q601" s="127">
        <f t="shared" si="659"/>
        <v>0</v>
      </c>
      <c r="R601" s="127"/>
      <c r="S601" s="128" t="str">
        <f t="shared" si="651"/>
        <v>libre</v>
      </c>
      <c r="T601" s="129">
        <f t="shared" si="649"/>
        <v>0</v>
      </c>
      <c r="U601" s="130">
        <f t="shared" ref="U601:W601" si="683">AVERAGE(IF(ISBLANK(E600),N600*0.5,E600), IF(ISBLANK(E601),N601*0.5,E601), IF(ISBLANK(E602),N602*0.5,E602), IF(ISBLANK(E603),N603*0.5,E603), IF(ISBLANK(E604),N604*0.5,E604), IF(ISBLANK(E605),N605*0.5,E605), IF(ISBLANK(E606),N606*0.5,E606))</f>
        <v>0</v>
      </c>
      <c r="V601" s="131">
        <f t="shared" si="683"/>
        <v>0</v>
      </c>
      <c r="W601" s="131">
        <f t="shared" si="683"/>
        <v>0</v>
      </c>
      <c r="X601" s="132">
        <f t="shared" ref="X601" si="684">AVERAGE(T600:T606)</f>
        <v>0</v>
      </c>
    </row>
    <row r="602" spans="1:24" ht="16.5" thickTop="1" thickBot="1" x14ac:dyDescent="0.25">
      <c r="A602" s="383"/>
      <c r="B602" s="115">
        <v>45903</v>
      </c>
      <c r="C602" s="116"/>
      <c r="D602" s="117"/>
      <c r="E602" s="118"/>
      <c r="F602" s="118"/>
      <c r="G602" s="118"/>
      <c r="H602" s="117"/>
      <c r="I602" s="118"/>
      <c r="J602" s="363"/>
      <c r="K602" s="365"/>
      <c r="L602" s="368"/>
      <c r="M602" s="386"/>
      <c r="N602" s="126"/>
      <c r="O602" s="127"/>
      <c r="P602" s="127"/>
      <c r="Q602" s="127">
        <f t="shared" si="659"/>
        <v>0</v>
      </c>
      <c r="R602" s="127"/>
      <c r="S602" s="128" t="str">
        <f t="shared" si="651"/>
        <v>libre</v>
      </c>
      <c r="T602" s="129">
        <f t="shared" si="649"/>
        <v>0</v>
      </c>
      <c r="U602" s="133" t="s">
        <v>395</v>
      </c>
      <c r="V602" s="134">
        <v>10013</v>
      </c>
      <c r="W602" s="370" t="s">
        <v>396</v>
      </c>
      <c r="X602" s="371"/>
    </row>
    <row r="603" spans="1:24" ht="15.75" thickBot="1" x14ac:dyDescent="0.25">
      <c r="A603" s="383"/>
      <c r="B603" s="115">
        <v>45904</v>
      </c>
      <c r="C603" s="116"/>
      <c r="D603" s="117"/>
      <c r="E603" s="118"/>
      <c r="F603" s="118"/>
      <c r="G603" s="118"/>
      <c r="H603" s="117"/>
      <c r="I603" s="118"/>
      <c r="J603" s="363"/>
      <c r="K603" s="365"/>
      <c r="L603" s="368"/>
      <c r="M603" s="386"/>
      <c r="N603" s="126"/>
      <c r="O603" s="127"/>
      <c r="P603" s="127"/>
      <c r="Q603" s="127">
        <f t="shared" si="659"/>
        <v>0</v>
      </c>
      <c r="R603" s="127"/>
      <c r="S603" s="128" t="str">
        <f t="shared" si="651"/>
        <v>libre</v>
      </c>
      <c r="T603" s="129">
        <f t="shared" si="649"/>
        <v>0</v>
      </c>
      <c r="U603" s="135" t="s">
        <v>397</v>
      </c>
      <c r="V603" s="136"/>
      <c r="W603" s="372">
        <f t="shared" ref="W603" si="685">(SUM(C600:C606)/7)/V602</f>
        <v>0</v>
      </c>
      <c r="X603" s="373"/>
    </row>
    <row r="604" spans="1:24" ht="15.75" thickBot="1" x14ac:dyDescent="0.25">
      <c r="A604" s="383"/>
      <c r="B604" s="115">
        <v>45905</v>
      </c>
      <c r="C604" s="116"/>
      <c r="D604" s="117"/>
      <c r="E604" s="118"/>
      <c r="F604" s="118"/>
      <c r="G604" s="118"/>
      <c r="H604" s="117"/>
      <c r="I604" s="118"/>
      <c r="J604" s="363"/>
      <c r="K604" s="365"/>
      <c r="L604" s="368"/>
      <c r="M604" s="386"/>
      <c r="N604" s="126"/>
      <c r="O604" s="127"/>
      <c r="P604" s="127"/>
      <c r="Q604" s="127">
        <f t="shared" si="659"/>
        <v>0</v>
      </c>
      <c r="R604" s="127"/>
      <c r="S604" s="128" t="str">
        <f t="shared" si="651"/>
        <v>libre</v>
      </c>
      <c r="T604" s="129">
        <f t="shared" si="649"/>
        <v>0</v>
      </c>
      <c r="U604" s="374" t="s">
        <v>398</v>
      </c>
      <c r="V604" s="375"/>
      <c r="W604" s="375"/>
      <c r="X604" s="376"/>
    </row>
    <row r="605" spans="1:24" ht="15.75" thickBot="1" x14ac:dyDescent="0.25">
      <c r="A605" s="383"/>
      <c r="B605" s="115">
        <v>45906</v>
      </c>
      <c r="C605" s="116"/>
      <c r="D605" s="117"/>
      <c r="E605" s="118"/>
      <c r="F605" s="118"/>
      <c r="G605" s="118"/>
      <c r="H605" s="117"/>
      <c r="I605" s="118"/>
      <c r="J605" s="363"/>
      <c r="K605" s="365"/>
      <c r="L605" s="368"/>
      <c r="M605" s="386"/>
      <c r="N605" s="126"/>
      <c r="O605" s="127"/>
      <c r="P605" s="127"/>
      <c r="Q605" s="127">
        <f t="shared" si="659"/>
        <v>0</v>
      </c>
      <c r="R605" s="127"/>
      <c r="S605" s="128" t="str">
        <f t="shared" si="651"/>
        <v>libre</v>
      </c>
      <c r="T605" s="129">
        <f t="shared" si="649"/>
        <v>0</v>
      </c>
      <c r="U605" s="377"/>
      <c r="V605" s="378"/>
      <c r="W605" s="378"/>
      <c r="X605" s="379"/>
    </row>
    <row r="606" spans="1:24" ht="15.75" thickBot="1" x14ac:dyDescent="0.25">
      <c r="A606" s="384"/>
      <c r="B606" s="137">
        <v>45907</v>
      </c>
      <c r="C606" s="116"/>
      <c r="D606" s="117"/>
      <c r="E606" s="118"/>
      <c r="F606" s="118"/>
      <c r="G606" s="118"/>
      <c r="H606" s="117"/>
      <c r="I606" s="118"/>
      <c r="J606" s="364"/>
      <c r="K606" s="366"/>
      <c r="L606" s="369"/>
      <c r="M606" s="386"/>
      <c r="N606" s="138"/>
      <c r="O606" s="139"/>
      <c r="P606" s="139"/>
      <c r="Q606" s="139">
        <f t="shared" si="659"/>
        <v>0</v>
      </c>
      <c r="R606" s="139"/>
      <c r="S606" s="140" t="str">
        <f t="shared" si="651"/>
        <v>libre</v>
      </c>
      <c r="T606" s="141">
        <f t="shared" si="649"/>
        <v>0</v>
      </c>
      <c r="U606" s="380"/>
      <c r="V606" s="381"/>
      <c r="W606" s="381"/>
      <c r="X606" s="382"/>
    </row>
    <row r="607" spans="1:24" ht="15.75" thickBot="1" x14ac:dyDescent="0.25">
      <c r="A607" s="383">
        <v>36</v>
      </c>
      <c r="B607" s="142">
        <v>45908</v>
      </c>
      <c r="C607" s="116"/>
      <c r="D607" s="117"/>
      <c r="E607" s="118"/>
      <c r="F607" s="118"/>
      <c r="G607" s="118"/>
      <c r="H607" s="117"/>
      <c r="I607" s="118"/>
      <c r="J607" s="362"/>
      <c r="K607" s="365" t="e">
        <f t="shared" ref="K607" si="686">AVERAGE(D607:D613)</f>
        <v>#DIV/0!</v>
      </c>
      <c r="L607" s="367">
        <f t="shared" ref="L607" si="687">MAX(D607:D613) - MIN(D607:D613)</f>
        <v>0</v>
      </c>
      <c r="M607" s="386"/>
      <c r="N607" s="119"/>
      <c r="O607" s="120"/>
      <c r="P607" s="120"/>
      <c r="Q607" s="120">
        <f t="shared" si="659"/>
        <v>0</v>
      </c>
      <c r="R607" s="120"/>
      <c r="S607" s="121" t="str">
        <f t="shared" si="651"/>
        <v>libre</v>
      </c>
      <c r="T607" s="122">
        <f t="shared" si="649"/>
        <v>0</v>
      </c>
      <c r="U607" s="123" t="e">
        <f t="shared" ref="U607" si="688">AVERAGE(IF(ISBLANK(E607),N607*0.5,E607), IF(ISBLANK(E608),N607*0.5,E608), IF(ISBLANK(E609),N607*0.5,E609), IF(ISBLANK(E610),N607*0.5,E610), IF(ISBLANK(E611),N607*0.5,E611), IF(ISBLANK(E612),N607*0.5,E612), IF(ISBLANK(E613),N607*0.5,E613))/N607</f>
        <v>#DIV/0!</v>
      </c>
      <c r="V607" s="124" t="e">
        <f t="shared" ref="V607:W607" si="689">AVERAGE(IF(ISBLANK(F607),O607*0.5,F607), IF(ISBLANK(F608),O608*0.5,F608), IF(ISBLANK(F609),O609*0.5,F609), IF(ISBLANK(F610),O610*0.5,F610), IF(ISBLANK(F611),O611*0.5,F611), IF(ISBLANK(F612),O612*0.5,F612), IF(ISBLANK(F613),O613*0.5,F613))/O607</f>
        <v>#DIV/0!</v>
      </c>
      <c r="W607" s="124" t="e">
        <f t="shared" si="689"/>
        <v>#DIV/0!</v>
      </c>
      <c r="X607" s="125" t="e">
        <f t="shared" ref="X607" si="690">AVERAGE(T607:T613)/(AVERAGE(Q607:Q613))</f>
        <v>#DIV/0!</v>
      </c>
    </row>
    <row r="608" spans="1:24" ht="15.75" thickBot="1" x14ac:dyDescent="0.25">
      <c r="A608" s="383"/>
      <c r="B608" s="115">
        <v>45909</v>
      </c>
      <c r="C608" s="116"/>
      <c r="D608" s="117"/>
      <c r="E608" s="118"/>
      <c r="F608" s="118"/>
      <c r="G608" s="118"/>
      <c r="H608" s="117"/>
      <c r="I608" s="118"/>
      <c r="J608" s="363"/>
      <c r="K608" s="365"/>
      <c r="L608" s="368"/>
      <c r="M608" s="386"/>
      <c r="N608" s="126"/>
      <c r="O608" s="127"/>
      <c r="P608" s="127"/>
      <c r="Q608" s="127">
        <f t="shared" si="659"/>
        <v>0</v>
      </c>
      <c r="R608" s="127"/>
      <c r="S608" s="128" t="str">
        <f t="shared" si="651"/>
        <v>libre</v>
      </c>
      <c r="T608" s="129">
        <f t="shared" si="649"/>
        <v>0</v>
      </c>
      <c r="U608" s="130">
        <f t="shared" ref="U608:W608" si="691">AVERAGE(IF(ISBLANK(E607),N607*0.5,E607), IF(ISBLANK(E608),N608*0.5,E608), IF(ISBLANK(E609),N609*0.5,E609), IF(ISBLANK(E610),N610*0.5,E610), IF(ISBLANK(E611),N611*0.5,E611), IF(ISBLANK(E612),N612*0.5,E612), IF(ISBLANK(E613),N613*0.5,E613))</f>
        <v>0</v>
      </c>
      <c r="V608" s="131">
        <f t="shared" si="691"/>
        <v>0</v>
      </c>
      <c r="W608" s="131">
        <f t="shared" si="691"/>
        <v>0</v>
      </c>
      <c r="X608" s="132">
        <f t="shared" ref="X608" si="692">AVERAGE(T607:T613)</f>
        <v>0</v>
      </c>
    </row>
    <row r="609" spans="1:24" ht="16.5" thickTop="1" thickBot="1" x14ac:dyDescent="0.25">
      <c r="A609" s="383"/>
      <c r="B609" s="115">
        <v>45910</v>
      </c>
      <c r="C609" s="116"/>
      <c r="D609" s="117"/>
      <c r="E609" s="118"/>
      <c r="F609" s="118"/>
      <c r="G609" s="118"/>
      <c r="H609" s="117"/>
      <c r="I609" s="118"/>
      <c r="J609" s="363"/>
      <c r="K609" s="365"/>
      <c r="L609" s="368"/>
      <c r="M609" s="386"/>
      <c r="N609" s="126"/>
      <c r="O609" s="127"/>
      <c r="P609" s="127"/>
      <c r="Q609" s="127">
        <f t="shared" si="659"/>
        <v>0</v>
      </c>
      <c r="R609" s="127"/>
      <c r="S609" s="128" t="str">
        <f t="shared" si="651"/>
        <v>libre</v>
      </c>
      <c r="T609" s="129">
        <f t="shared" si="649"/>
        <v>0</v>
      </c>
      <c r="U609" s="133" t="s">
        <v>395</v>
      </c>
      <c r="V609" s="134">
        <v>10013</v>
      </c>
      <c r="W609" s="370" t="s">
        <v>396</v>
      </c>
      <c r="X609" s="371"/>
    </row>
    <row r="610" spans="1:24" ht="15.75" thickBot="1" x14ac:dyDescent="0.25">
      <c r="A610" s="383"/>
      <c r="B610" s="115">
        <v>45911</v>
      </c>
      <c r="C610" s="116"/>
      <c r="D610" s="117"/>
      <c r="E610" s="118"/>
      <c r="F610" s="118"/>
      <c r="G610" s="118"/>
      <c r="H610" s="117"/>
      <c r="I610" s="118"/>
      <c r="J610" s="363"/>
      <c r="K610" s="365"/>
      <c r="L610" s="368"/>
      <c r="M610" s="386"/>
      <c r="N610" s="126"/>
      <c r="O610" s="127"/>
      <c r="P610" s="127"/>
      <c r="Q610" s="127">
        <f t="shared" si="659"/>
        <v>0</v>
      </c>
      <c r="R610" s="127"/>
      <c r="S610" s="128" t="str">
        <f t="shared" si="651"/>
        <v>libre</v>
      </c>
      <c r="T610" s="129">
        <f t="shared" si="649"/>
        <v>0</v>
      </c>
      <c r="U610" s="135" t="s">
        <v>397</v>
      </c>
      <c r="V610" s="136"/>
      <c r="W610" s="372">
        <f t="shared" ref="W610" si="693">(SUM(C607:C613)/7)/V609</f>
        <v>0</v>
      </c>
      <c r="X610" s="373"/>
    </row>
    <row r="611" spans="1:24" ht="15.75" thickBot="1" x14ac:dyDescent="0.25">
      <c r="A611" s="383"/>
      <c r="B611" s="115">
        <v>45912</v>
      </c>
      <c r="C611" s="116"/>
      <c r="D611" s="117"/>
      <c r="E611" s="118"/>
      <c r="F611" s="118"/>
      <c r="G611" s="118"/>
      <c r="H611" s="117"/>
      <c r="I611" s="118"/>
      <c r="J611" s="363"/>
      <c r="K611" s="365"/>
      <c r="L611" s="368"/>
      <c r="M611" s="386"/>
      <c r="N611" s="126"/>
      <c r="O611" s="127"/>
      <c r="P611" s="127"/>
      <c r="Q611" s="127">
        <f t="shared" si="659"/>
        <v>0</v>
      </c>
      <c r="R611" s="127"/>
      <c r="S611" s="128" t="str">
        <f t="shared" si="651"/>
        <v>libre</v>
      </c>
      <c r="T611" s="129">
        <f t="shared" si="649"/>
        <v>0</v>
      </c>
      <c r="U611" s="374" t="s">
        <v>398</v>
      </c>
      <c r="V611" s="375"/>
      <c r="W611" s="375"/>
      <c r="X611" s="376"/>
    </row>
    <row r="612" spans="1:24" ht="15.75" thickBot="1" x14ac:dyDescent="0.25">
      <c r="A612" s="383"/>
      <c r="B612" s="115">
        <v>45913</v>
      </c>
      <c r="C612" s="116"/>
      <c r="D612" s="117"/>
      <c r="E612" s="118"/>
      <c r="F612" s="118"/>
      <c r="G612" s="118"/>
      <c r="H612" s="117"/>
      <c r="I612" s="118"/>
      <c r="J612" s="363"/>
      <c r="K612" s="365"/>
      <c r="L612" s="368"/>
      <c r="M612" s="386"/>
      <c r="N612" s="126"/>
      <c r="O612" s="127"/>
      <c r="P612" s="127"/>
      <c r="Q612" s="127">
        <f t="shared" si="659"/>
        <v>0</v>
      </c>
      <c r="R612" s="127"/>
      <c r="S612" s="128" t="str">
        <f t="shared" si="651"/>
        <v>libre</v>
      </c>
      <c r="T612" s="129">
        <f t="shared" si="649"/>
        <v>0</v>
      </c>
      <c r="U612" s="377"/>
      <c r="V612" s="378"/>
      <c r="W612" s="378"/>
      <c r="X612" s="379"/>
    </row>
    <row r="613" spans="1:24" ht="15.75" thickBot="1" x14ac:dyDescent="0.25">
      <c r="A613" s="384"/>
      <c r="B613" s="137">
        <v>45914</v>
      </c>
      <c r="C613" s="116"/>
      <c r="D613" s="117"/>
      <c r="E613" s="118"/>
      <c r="F613" s="118"/>
      <c r="G613" s="118"/>
      <c r="H613" s="117"/>
      <c r="I613" s="118"/>
      <c r="J613" s="364"/>
      <c r="K613" s="366"/>
      <c r="L613" s="369"/>
      <c r="M613" s="386"/>
      <c r="N613" s="138"/>
      <c r="O613" s="139"/>
      <c r="P613" s="139"/>
      <c r="Q613" s="139">
        <f t="shared" si="659"/>
        <v>0</v>
      </c>
      <c r="R613" s="139"/>
      <c r="S613" s="140" t="str">
        <f t="shared" si="651"/>
        <v>libre</v>
      </c>
      <c r="T613" s="141">
        <f t="shared" si="649"/>
        <v>0</v>
      </c>
      <c r="U613" s="380"/>
      <c r="V613" s="381"/>
      <c r="W613" s="381"/>
      <c r="X613" s="382"/>
    </row>
    <row r="614" spans="1:24" ht="15.75" thickBot="1" x14ac:dyDescent="0.25">
      <c r="A614" s="388">
        <v>37</v>
      </c>
      <c r="B614" s="142">
        <v>45915</v>
      </c>
      <c r="C614" s="116"/>
      <c r="D614" s="117"/>
      <c r="E614" s="118"/>
      <c r="F614" s="118"/>
      <c r="G614" s="118"/>
      <c r="H614" s="117"/>
      <c r="I614" s="118"/>
      <c r="J614" s="362"/>
      <c r="K614" s="365" t="e">
        <f t="shared" ref="K614" si="694">AVERAGE(D614:D620)</f>
        <v>#DIV/0!</v>
      </c>
      <c r="L614" s="367">
        <f t="shared" ref="L614" si="695">MAX(D614:D620) - MIN(D614:D620)</f>
        <v>0</v>
      </c>
      <c r="M614" s="386"/>
      <c r="N614" s="119"/>
      <c r="O614" s="120"/>
      <c r="P614" s="120"/>
      <c r="Q614" s="120">
        <f t="shared" si="659"/>
        <v>0</v>
      </c>
      <c r="R614" s="120"/>
      <c r="S614" s="121" t="str">
        <f t="shared" si="651"/>
        <v>libre</v>
      </c>
      <c r="T614" s="122">
        <f t="shared" si="649"/>
        <v>0</v>
      </c>
      <c r="U614" s="123" t="e">
        <f t="shared" ref="U614" si="696">AVERAGE(IF(ISBLANK(E614),N614*0.5,E614), IF(ISBLANK(E615),N614*0.5,E615), IF(ISBLANK(E616),N614*0.5,E616), IF(ISBLANK(E617),N614*0.5,E617), IF(ISBLANK(E618),N614*0.5,E618), IF(ISBLANK(E619),N614*0.5,E619), IF(ISBLANK(E620),N614*0.5,E620))/N614</f>
        <v>#DIV/0!</v>
      </c>
      <c r="V614" s="124" t="e">
        <f t="shared" ref="V614:W614" si="697">AVERAGE(IF(ISBLANK(F614),O614*0.5,F614), IF(ISBLANK(F615),O615*0.5,F615), IF(ISBLANK(F616),O616*0.5,F616), IF(ISBLANK(F617),O617*0.5,F617), IF(ISBLANK(F618),O618*0.5,F618), IF(ISBLANK(F619),O619*0.5,F619), IF(ISBLANK(F620),O620*0.5,F620))/O614</f>
        <v>#DIV/0!</v>
      </c>
      <c r="W614" s="124" t="e">
        <f t="shared" si="697"/>
        <v>#DIV/0!</v>
      </c>
      <c r="X614" s="125" t="e">
        <f t="shared" ref="X614" si="698">AVERAGE(T614:T620)/(AVERAGE(Q614:Q620))</f>
        <v>#DIV/0!</v>
      </c>
    </row>
    <row r="615" spans="1:24" ht="15.75" thickBot="1" x14ac:dyDescent="0.25">
      <c r="A615" s="383"/>
      <c r="B615" s="115">
        <v>45916</v>
      </c>
      <c r="C615" s="116"/>
      <c r="D615" s="117"/>
      <c r="E615" s="118"/>
      <c r="F615" s="118"/>
      <c r="G615" s="118"/>
      <c r="H615" s="117"/>
      <c r="I615" s="118"/>
      <c r="J615" s="363"/>
      <c r="K615" s="365"/>
      <c r="L615" s="368"/>
      <c r="M615" s="386"/>
      <c r="N615" s="126"/>
      <c r="O615" s="127"/>
      <c r="P615" s="127"/>
      <c r="Q615" s="127">
        <f t="shared" si="659"/>
        <v>0</v>
      </c>
      <c r="R615" s="127"/>
      <c r="S615" s="128" t="str">
        <f t="shared" si="651"/>
        <v>libre</v>
      </c>
      <c r="T615" s="129">
        <f t="shared" si="649"/>
        <v>0</v>
      </c>
      <c r="U615" s="130">
        <f t="shared" ref="U615:W615" si="699">AVERAGE(IF(ISBLANK(E614),N614*0.5,E614), IF(ISBLANK(E615),N615*0.5,E615), IF(ISBLANK(E616),N616*0.5,E616), IF(ISBLANK(E617),N617*0.5,E617), IF(ISBLANK(E618),N618*0.5,E618), IF(ISBLANK(E619),N619*0.5,E619), IF(ISBLANK(E620),N620*0.5,E620))</f>
        <v>0</v>
      </c>
      <c r="V615" s="131">
        <f t="shared" si="699"/>
        <v>0</v>
      </c>
      <c r="W615" s="131">
        <f t="shared" si="699"/>
        <v>0</v>
      </c>
      <c r="X615" s="132">
        <f t="shared" ref="X615" si="700">AVERAGE(T614:T620)</f>
        <v>0</v>
      </c>
    </row>
    <row r="616" spans="1:24" ht="16.5" thickTop="1" thickBot="1" x14ac:dyDescent="0.25">
      <c r="A616" s="383"/>
      <c r="B616" s="115">
        <v>45917</v>
      </c>
      <c r="C616" s="116"/>
      <c r="D616" s="117"/>
      <c r="E616" s="118"/>
      <c r="F616" s="118"/>
      <c r="G616" s="118"/>
      <c r="H616" s="117"/>
      <c r="I616" s="118"/>
      <c r="J616" s="363"/>
      <c r="K616" s="365"/>
      <c r="L616" s="368"/>
      <c r="M616" s="386"/>
      <c r="N616" s="126"/>
      <c r="O616" s="127"/>
      <c r="P616" s="127"/>
      <c r="Q616" s="127">
        <f t="shared" si="659"/>
        <v>0</v>
      </c>
      <c r="R616" s="127"/>
      <c r="S616" s="128" t="str">
        <f t="shared" si="651"/>
        <v>libre</v>
      </c>
      <c r="T616" s="129">
        <f t="shared" si="649"/>
        <v>0</v>
      </c>
      <c r="U616" s="133" t="s">
        <v>395</v>
      </c>
      <c r="V616" s="134">
        <v>10014</v>
      </c>
      <c r="W616" s="370" t="s">
        <v>396</v>
      </c>
      <c r="X616" s="371"/>
    </row>
    <row r="617" spans="1:24" ht="15.75" thickBot="1" x14ac:dyDescent="0.25">
      <c r="A617" s="383"/>
      <c r="B617" s="115">
        <v>45918</v>
      </c>
      <c r="C617" s="116"/>
      <c r="D617" s="117"/>
      <c r="E617" s="118"/>
      <c r="F617" s="118"/>
      <c r="G617" s="118"/>
      <c r="H617" s="117"/>
      <c r="I617" s="118"/>
      <c r="J617" s="363"/>
      <c r="K617" s="365"/>
      <c r="L617" s="368"/>
      <c r="M617" s="386"/>
      <c r="N617" s="126"/>
      <c r="O617" s="127"/>
      <c r="P617" s="127"/>
      <c r="Q617" s="127">
        <f t="shared" si="659"/>
        <v>0</v>
      </c>
      <c r="R617" s="127"/>
      <c r="S617" s="128" t="str">
        <f t="shared" si="651"/>
        <v>libre</v>
      </c>
      <c r="T617" s="129">
        <f t="shared" si="649"/>
        <v>0</v>
      </c>
      <c r="U617" s="135" t="s">
        <v>397</v>
      </c>
      <c r="V617" s="136"/>
      <c r="W617" s="372">
        <f t="shared" ref="W617" si="701">(SUM(C614:C620)/7)/V616</f>
        <v>0</v>
      </c>
      <c r="X617" s="373"/>
    </row>
    <row r="618" spans="1:24" ht="15.75" thickBot="1" x14ac:dyDescent="0.25">
      <c r="A618" s="383"/>
      <c r="B618" s="115">
        <v>45919</v>
      </c>
      <c r="C618" s="116"/>
      <c r="D618" s="117"/>
      <c r="E618" s="118"/>
      <c r="F618" s="118"/>
      <c r="G618" s="118"/>
      <c r="H618" s="117"/>
      <c r="I618" s="118"/>
      <c r="J618" s="363"/>
      <c r="K618" s="365"/>
      <c r="L618" s="368"/>
      <c r="M618" s="386"/>
      <c r="N618" s="126"/>
      <c r="O618" s="127"/>
      <c r="P618" s="127"/>
      <c r="Q618" s="127">
        <f t="shared" si="659"/>
        <v>0</v>
      </c>
      <c r="R618" s="127"/>
      <c r="S618" s="128" t="str">
        <f t="shared" si="651"/>
        <v>libre</v>
      </c>
      <c r="T618" s="129">
        <f t="shared" si="649"/>
        <v>0</v>
      </c>
      <c r="U618" s="374" t="s">
        <v>398</v>
      </c>
      <c r="V618" s="375"/>
      <c r="W618" s="375"/>
      <c r="X618" s="376"/>
    </row>
    <row r="619" spans="1:24" ht="15.75" thickBot="1" x14ac:dyDescent="0.25">
      <c r="A619" s="383"/>
      <c r="B619" s="115">
        <v>45920</v>
      </c>
      <c r="C619" s="116"/>
      <c r="D619" s="117"/>
      <c r="E619" s="118"/>
      <c r="F619" s="118"/>
      <c r="G619" s="118"/>
      <c r="H619" s="117"/>
      <c r="I619" s="118"/>
      <c r="J619" s="363"/>
      <c r="K619" s="365"/>
      <c r="L619" s="368"/>
      <c r="M619" s="386"/>
      <c r="N619" s="126"/>
      <c r="O619" s="127"/>
      <c r="P619" s="127"/>
      <c r="Q619" s="127">
        <f t="shared" si="659"/>
        <v>0</v>
      </c>
      <c r="R619" s="127"/>
      <c r="S619" s="128" t="str">
        <f t="shared" si="651"/>
        <v>libre</v>
      </c>
      <c r="T619" s="129">
        <f t="shared" si="649"/>
        <v>0</v>
      </c>
      <c r="U619" s="377"/>
      <c r="V619" s="378"/>
      <c r="W619" s="378"/>
      <c r="X619" s="379"/>
    </row>
    <row r="620" spans="1:24" ht="15.75" thickBot="1" x14ac:dyDescent="0.25">
      <c r="A620" s="384"/>
      <c r="B620" s="137">
        <v>45921</v>
      </c>
      <c r="C620" s="116"/>
      <c r="D620" s="117"/>
      <c r="E620" s="118"/>
      <c r="F620" s="118"/>
      <c r="G620" s="118"/>
      <c r="H620" s="117"/>
      <c r="I620" s="118"/>
      <c r="J620" s="364"/>
      <c r="K620" s="366"/>
      <c r="L620" s="369"/>
      <c r="M620" s="387"/>
      <c r="N620" s="138"/>
      <c r="O620" s="139"/>
      <c r="P620" s="139"/>
      <c r="Q620" s="139">
        <f t="shared" si="659"/>
        <v>0</v>
      </c>
      <c r="R620" s="139"/>
      <c r="S620" s="140" t="str">
        <f t="shared" si="651"/>
        <v>libre</v>
      </c>
      <c r="T620" s="141">
        <f t="shared" si="649"/>
        <v>0</v>
      </c>
      <c r="U620" s="380"/>
      <c r="V620" s="381"/>
      <c r="W620" s="381"/>
      <c r="X620" s="382"/>
    </row>
    <row r="621" spans="1:24" ht="16.5" thickTop="1" thickBot="1" x14ac:dyDescent="0.25">
      <c r="A621" s="388">
        <v>38</v>
      </c>
      <c r="B621" s="115">
        <v>45922</v>
      </c>
      <c r="C621" s="116"/>
      <c r="D621" s="117"/>
      <c r="E621" s="118"/>
      <c r="F621" s="118"/>
      <c r="G621" s="118"/>
      <c r="H621" s="117"/>
      <c r="I621" s="118"/>
      <c r="J621" s="362"/>
      <c r="K621" s="365" t="e">
        <f t="shared" ref="K621" si="702">AVERAGE(D621:D627)</f>
        <v>#DIV/0!</v>
      </c>
      <c r="L621" s="367">
        <f t="shared" ref="L621" si="703">MAX(D621:D627) - MIN(D621:D627)</f>
        <v>0</v>
      </c>
      <c r="M621" s="385">
        <f t="shared" ref="M621" si="704">MAX(D621:D648) - MIN(D621:D648)</f>
        <v>0</v>
      </c>
      <c r="N621" s="119"/>
      <c r="O621" s="120"/>
      <c r="P621" s="120"/>
      <c r="Q621" s="120">
        <f t="shared" si="659"/>
        <v>0</v>
      </c>
      <c r="R621" s="120"/>
      <c r="S621" s="121" t="str">
        <f t="shared" si="651"/>
        <v>libre</v>
      </c>
      <c r="T621" s="122">
        <f t="shared" si="649"/>
        <v>0</v>
      </c>
      <c r="U621" s="123" t="e">
        <f t="shared" ref="U621" si="705">AVERAGE(IF(ISBLANK(E621),N621*0.5,E621), IF(ISBLANK(E622),N621*0.5,E622), IF(ISBLANK(E623),N621*0.5,E623), IF(ISBLANK(E624),N621*0.5,E624), IF(ISBLANK(E625),N621*0.5,E625), IF(ISBLANK(E626),N621*0.5,E626), IF(ISBLANK(E627),N621*0.5,E627))/N621</f>
        <v>#DIV/0!</v>
      </c>
      <c r="V621" s="124" t="e">
        <f t="shared" ref="V621:W621" si="706">AVERAGE(IF(ISBLANK(F621),O621*0.5,F621), IF(ISBLANK(F622),O622*0.5,F622), IF(ISBLANK(F623),O623*0.5,F623), IF(ISBLANK(F624),O624*0.5,F624), IF(ISBLANK(F625),O625*0.5,F625), IF(ISBLANK(F626),O626*0.5,F626), IF(ISBLANK(F627),O627*0.5,F627))/O621</f>
        <v>#DIV/0!</v>
      </c>
      <c r="W621" s="124" t="e">
        <f t="shared" si="706"/>
        <v>#DIV/0!</v>
      </c>
      <c r="X621" s="125" t="e">
        <f t="shared" ref="X621" si="707">AVERAGE(T621:T627)/(AVERAGE(Q621:Q627))</f>
        <v>#DIV/0!</v>
      </c>
    </row>
    <row r="622" spans="1:24" ht="15.75" thickBot="1" x14ac:dyDescent="0.25">
      <c r="A622" s="383"/>
      <c r="B622" s="115">
        <v>45923</v>
      </c>
      <c r="C622" s="116"/>
      <c r="D622" s="117"/>
      <c r="E622" s="118"/>
      <c r="F622" s="118"/>
      <c r="G622" s="118"/>
      <c r="H622" s="117"/>
      <c r="I622" s="118"/>
      <c r="J622" s="363"/>
      <c r="K622" s="365"/>
      <c r="L622" s="368"/>
      <c r="M622" s="386"/>
      <c r="N622" s="126"/>
      <c r="O622" s="127"/>
      <c r="P622" s="127"/>
      <c r="Q622" s="127">
        <f t="shared" si="659"/>
        <v>0</v>
      </c>
      <c r="R622" s="127"/>
      <c r="S622" s="128" t="str">
        <f t="shared" si="651"/>
        <v>libre</v>
      </c>
      <c r="T622" s="129">
        <f t="shared" si="649"/>
        <v>0</v>
      </c>
      <c r="U622" s="130">
        <f t="shared" ref="U622:W622" si="708">AVERAGE(IF(ISBLANK(E621),N621*0.5,E621), IF(ISBLANK(E622),N622*0.5,E622), IF(ISBLANK(E623),N623*0.5,E623), IF(ISBLANK(E624),N624*0.5,E624), IF(ISBLANK(E625),N625*0.5,E625), IF(ISBLANK(E626),N626*0.5,E626), IF(ISBLANK(E627),N627*0.5,E627))</f>
        <v>0</v>
      </c>
      <c r="V622" s="131">
        <f t="shared" si="708"/>
        <v>0</v>
      </c>
      <c r="W622" s="131">
        <f t="shared" si="708"/>
        <v>0</v>
      </c>
      <c r="X622" s="132">
        <f t="shared" ref="X622" si="709">AVERAGE(T621:T627)</f>
        <v>0</v>
      </c>
    </row>
    <row r="623" spans="1:24" ht="16.5" thickTop="1" thickBot="1" x14ac:dyDescent="0.25">
      <c r="A623" s="383"/>
      <c r="B623" s="115">
        <v>45924</v>
      </c>
      <c r="C623" s="116"/>
      <c r="D623" s="117"/>
      <c r="E623" s="118"/>
      <c r="F623" s="118"/>
      <c r="G623" s="118"/>
      <c r="H623" s="117"/>
      <c r="I623" s="118"/>
      <c r="J623" s="363"/>
      <c r="K623" s="365"/>
      <c r="L623" s="368"/>
      <c r="M623" s="386"/>
      <c r="N623" s="126"/>
      <c r="O623" s="127"/>
      <c r="P623" s="127"/>
      <c r="Q623" s="127">
        <f t="shared" si="659"/>
        <v>0</v>
      </c>
      <c r="R623" s="127"/>
      <c r="S623" s="128" t="str">
        <f t="shared" si="651"/>
        <v>libre</v>
      </c>
      <c r="T623" s="129">
        <f t="shared" si="649"/>
        <v>0</v>
      </c>
      <c r="U623" s="133" t="s">
        <v>395</v>
      </c>
      <c r="V623" s="134">
        <v>10013</v>
      </c>
      <c r="W623" s="370" t="s">
        <v>396</v>
      </c>
      <c r="X623" s="371"/>
    </row>
    <row r="624" spans="1:24" ht="15.75" thickBot="1" x14ac:dyDescent="0.25">
      <c r="A624" s="383"/>
      <c r="B624" s="115">
        <v>45925</v>
      </c>
      <c r="C624" s="116"/>
      <c r="D624" s="117"/>
      <c r="E624" s="118"/>
      <c r="F624" s="118"/>
      <c r="G624" s="118"/>
      <c r="H624" s="117"/>
      <c r="I624" s="118"/>
      <c r="J624" s="363"/>
      <c r="K624" s="365"/>
      <c r="L624" s="368"/>
      <c r="M624" s="386"/>
      <c r="N624" s="126"/>
      <c r="O624" s="127"/>
      <c r="P624" s="127"/>
      <c r="Q624" s="127">
        <f t="shared" si="659"/>
        <v>0</v>
      </c>
      <c r="R624" s="127"/>
      <c r="S624" s="128" t="str">
        <f t="shared" si="651"/>
        <v>libre</v>
      </c>
      <c r="T624" s="129">
        <f t="shared" si="649"/>
        <v>0</v>
      </c>
      <c r="U624" s="135" t="s">
        <v>397</v>
      </c>
      <c r="V624" s="136"/>
      <c r="W624" s="372">
        <f t="shared" ref="W624" si="710">(SUM(C621:C627)/7)/V623</f>
        <v>0</v>
      </c>
      <c r="X624" s="373"/>
    </row>
    <row r="625" spans="1:24" ht="15.75" thickBot="1" x14ac:dyDescent="0.25">
      <c r="A625" s="383"/>
      <c r="B625" s="115">
        <v>45926</v>
      </c>
      <c r="C625" s="116"/>
      <c r="D625" s="117"/>
      <c r="E625" s="118"/>
      <c r="F625" s="118"/>
      <c r="G625" s="118"/>
      <c r="H625" s="117"/>
      <c r="I625" s="118"/>
      <c r="J625" s="363"/>
      <c r="K625" s="365"/>
      <c r="L625" s="368"/>
      <c r="M625" s="386"/>
      <c r="N625" s="126"/>
      <c r="O625" s="127"/>
      <c r="P625" s="127"/>
      <c r="Q625" s="127">
        <f t="shared" si="659"/>
        <v>0</v>
      </c>
      <c r="R625" s="127"/>
      <c r="S625" s="128" t="str">
        <f t="shared" si="651"/>
        <v>libre</v>
      </c>
      <c r="T625" s="129">
        <f t="shared" si="649"/>
        <v>0</v>
      </c>
      <c r="U625" s="374" t="s">
        <v>398</v>
      </c>
      <c r="V625" s="375"/>
      <c r="W625" s="375"/>
      <c r="X625" s="376"/>
    </row>
    <row r="626" spans="1:24" ht="15.75" thickBot="1" x14ac:dyDescent="0.25">
      <c r="A626" s="383"/>
      <c r="B626" s="115">
        <v>45927</v>
      </c>
      <c r="C626" s="116"/>
      <c r="D626" s="117"/>
      <c r="E626" s="118"/>
      <c r="F626" s="118"/>
      <c r="G626" s="118"/>
      <c r="H626" s="117"/>
      <c r="I626" s="118"/>
      <c r="J626" s="363"/>
      <c r="K626" s="365"/>
      <c r="L626" s="368"/>
      <c r="M626" s="386"/>
      <c r="N626" s="126"/>
      <c r="O626" s="127"/>
      <c r="P626" s="127"/>
      <c r="Q626" s="127">
        <f t="shared" si="659"/>
        <v>0</v>
      </c>
      <c r="R626" s="127"/>
      <c r="S626" s="128" t="str">
        <f t="shared" si="651"/>
        <v>libre</v>
      </c>
      <c r="T626" s="129">
        <f t="shared" si="649"/>
        <v>0</v>
      </c>
      <c r="U626" s="377"/>
      <c r="V626" s="378"/>
      <c r="W626" s="378"/>
      <c r="X626" s="379"/>
    </row>
    <row r="627" spans="1:24" ht="15.75" thickBot="1" x14ac:dyDescent="0.25">
      <c r="A627" s="384"/>
      <c r="B627" s="137">
        <v>45928</v>
      </c>
      <c r="C627" s="116"/>
      <c r="D627" s="117"/>
      <c r="E627" s="118"/>
      <c r="F627" s="118"/>
      <c r="G627" s="118"/>
      <c r="H627" s="117"/>
      <c r="I627" s="118"/>
      <c r="J627" s="364"/>
      <c r="K627" s="366"/>
      <c r="L627" s="369"/>
      <c r="M627" s="386"/>
      <c r="N627" s="138"/>
      <c r="O627" s="139"/>
      <c r="P627" s="139"/>
      <c r="Q627" s="139">
        <f t="shared" si="659"/>
        <v>0</v>
      </c>
      <c r="R627" s="139"/>
      <c r="S627" s="140" t="str">
        <f t="shared" si="651"/>
        <v>libre</v>
      </c>
      <c r="T627" s="141">
        <f t="shared" si="649"/>
        <v>0</v>
      </c>
      <c r="U627" s="380"/>
      <c r="V627" s="381"/>
      <c r="W627" s="381"/>
      <c r="X627" s="382"/>
    </row>
    <row r="628" spans="1:24" ht="15.75" thickBot="1" x14ac:dyDescent="0.25">
      <c r="A628" s="388">
        <v>39</v>
      </c>
      <c r="B628" s="142">
        <v>45929</v>
      </c>
      <c r="C628" s="116"/>
      <c r="D628" s="117"/>
      <c r="E628" s="118"/>
      <c r="F628" s="118"/>
      <c r="G628" s="118"/>
      <c r="H628" s="117"/>
      <c r="I628" s="118"/>
      <c r="J628" s="362"/>
      <c r="K628" s="365" t="e">
        <f t="shared" ref="K628" si="711">AVERAGE(D628:D634)</f>
        <v>#DIV/0!</v>
      </c>
      <c r="L628" s="367">
        <f t="shared" ref="L628" si="712">MAX(D628:D634) - MIN(D628:D634)</f>
        <v>0</v>
      </c>
      <c r="M628" s="386"/>
      <c r="N628" s="119"/>
      <c r="O628" s="120"/>
      <c r="P628" s="120"/>
      <c r="Q628" s="120">
        <f t="shared" si="659"/>
        <v>0</v>
      </c>
      <c r="R628" s="120"/>
      <c r="S628" s="121" t="str">
        <f t="shared" si="651"/>
        <v>libre</v>
      </c>
      <c r="T628" s="122">
        <f t="shared" si="649"/>
        <v>0</v>
      </c>
      <c r="U628" s="123" t="e">
        <f t="shared" ref="U628" si="713">AVERAGE(IF(ISBLANK(E628),N628*0.5,E628), IF(ISBLANK(E629),N628*0.5,E629), IF(ISBLANK(E630),N628*0.5,E630), IF(ISBLANK(E631),N628*0.5,E631), IF(ISBLANK(E632),N628*0.5,E632), IF(ISBLANK(E633),N628*0.5,E633), IF(ISBLANK(E634),N628*0.5,E634))/N628</f>
        <v>#DIV/0!</v>
      </c>
      <c r="V628" s="124" t="e">
        <f t="shared" ref="V628:W628" si="714">AVERAGE(IF(ISBLANK(F628),O628*0.5,F628), IF(ISBLANK(F629),O629*0.5,F629), IF(ISBLANK(F630),O630*0.5,F630), IF(ISBLANK(F631),O631*0.5,F631), IF(ISBLANK(F632),O632*0.5,F632), IF(ISBLANK(F633),O633*0.5,F633), IF(ISBLANK(F634),O634*0.5,F634))/O628</f>
        <v>#DIV/0!</v>
      </c>
      <c r="W628" s="124" t="e">
        <f t="shared" si="714"/>
        <v>#DIV/0!</v>
      </c>
      <c r="X628" s="125" t="e">
        <f t="shared" ref="X628" si="715">AVERAGE(T628:T634)/(AVERAGE(Q628:Q634))</f>
        <v>#DIV/0!</v>
      </c>
    </row>
    <row r="629" spans="1:24" ht="15.75" thickBot="1" x14ac:dyDescent="0.25">
      <c r="A629" s="383"/>
      <c r="B629" s="115">
        <v>45930</v>
      </c>
      <c r="C629" s="116"/>
      <c r="D629" s="117"/>
      <c r="E629" s="118"/>
      <c r="F629" s="118"/>
      <c r="G629" s="118"/>
      <c r="H629" s="117"/>
      <c r="I629" s="118"/>
      <c r="J629" s="363"/>
      <c r="K629" s="365"/>
      <c r="L629" s="368"/>
      <c r="M629" s="386"/>
      <c r="N629" s="126"/>
      <c r="O629" s="127"/>
      <c r="P629" s="127"/>
      <c r="Q629" s="127">
        <f t="shared" si="659"/>
        <v>0</v>
      </c>
      <c r="R629" s="127"/>
      <c r="S629" s="128" t="str">
        <f t="shared" si="651"/>
        <v>libre</v>
      </c>
      <c r="T629" s="129">
        <f t="shared" si="649"/>
        <v>0</v>
      </c>
      <c r="U629" s="130">
        <f t="shared" ref="U629:W629" si="716">AVERAGE(IF(ISBLANK(E628),N628*0.5,E628), IF(ISBLANK(E629),N629*0.5,E629), IF(ISBLANK(E630),N630*0.5,E630), IF(ISBLANK(E631),N631*0.5,E631), IF(ISBLANK(E632),N632*0.5,E632), IF(ISBLANK(E633),N633*0.5,E633), IF(ISBLANK(E634),N634*0.5,E634))</f>
        <v>0</v>
      </c>
      <c r="V629" s="131">
        <f t="shared" si="716"/>
        <v>0</v>
      </c>
      <c r="W629" s="131">
        <f t="shared" si="716"/>
        <v>0</v>
      </c>
      <c r="X629" s="132">
        <f t="shared" ref="X629" si="717">AVERAGE(T628:T634)</f>
        <v>0</v>
      </c>
    </row>
    <row r="630" spans="1:24" ht="16.5" thickTop="1" thickBot="1" x14ac:dyDescent="0.25">
      <c r="A630" s="383"/>
      <c r="B630" s="115">
        <v>45931</v>
      </c>
      <c r="C630" s="116"/>
      <c r="D630" s="117"/>
      <c r="E630" s="118"/>
      <c r="F630" s="118"/>
      <c r="G630" s="118"/>
      <c r="H630" s="117"/>
      <c r="I630" s="118"/>
      <c r="J630" s="363"/>
      <c r="K630" s="365"/>
      <c r="L630" s="368"/>
      <c r="M630" s="386"/>
      <c r="N630" s="126"/>
      <c r="O630" s="127"/>
      <c r="P630" s="127"/>
      <c r="Q630" s="127">
        <f t="shared" si="659"/>
        <v>0</v>
      </c>
      <c r="R630" s="127"/>
      <c r="S630" s="128" t="str">
        <f t="shared" si="651"/>
        <v>libre</v>
      </c>
      <c r="T630" s="129">
        <f t="shared" si="649"/>
        <v>0</v>
      </c>
      <c r="U630" s="133" t="s">
        <v>395</v>
      </c>
      <c r="V630" s="134">
        <v>10014</v>
      </c>
      <c r="W630" s="370" t="s">
        <v>396</v>
      </c>
      <c r="X630" s="371"/>
    </row>
    <row r="631" spans="1:24" ht="15.75" thickBot="1" x14ac:dyDescent="0.25">
      <c r="A631" s="383"/>
      <c r="B631" s="115">
        <v>45932</v>
      </c>
      <c r="C631" s="116"/>
      <c r="D631" s="117"/>
      <c r="E631" s="118"/>
      <c r="F631" s="118"/>
      <c r="G631" s="118"/>
      <c r="H631" s="117"/>
      <c r="I631" s="118"/>
      <c r="J631" s="363"/>
      <c r="K631" s="365"/>
      <c r="L631" s="368"/>
      <c r="M631" s="386"/>
      <c r="N631" s="126"/>
      <c r="O631" s="127"/>
      <c r="P631" s="127"/>
      <c r="Q631" s="127">
        <f t="shared" si="659"/>
        <v>0</v>
      </c>
      <c r="R631" s="127"/>
      <c r="S631" s="128" t="str">
        <f t="shared" si="651"/>
        <v>libre</v>
      </c>
      <c r="T631" s="129">
        <f t="shared" si="649"/>
        <v>0</v>
      </c>
      <c r="U631" s="135" t="s">
        <v>397</v>
      </c>
      <c r="V631" s="136"/>
      <c r="W631" s="372">
        <f t="shared" ref="W631" si="718">(SUM(C628:C634)/7)/V630</f>
        <v>0</v>
      </c>
      <c r="X631" s="373"/>
    </row>
    <row r="632" spans="1:24" ht="15.75" thickBot="1" x14ac:dyDescent="0.25">
      <c r="A632" s="383"/>
      <c r="B632" s="115">
        <v>45933</v>
      </c>
      <c r="C632" s="116"/>
      <c r="D632" s="117"/>
      <c r="E632" s="118"/>
      <c r="F632" s="118"/>
      <c r="G632" s="118"/>
      <c r="H632" s="117"/>
      <c r="I632" s="118"/>
      <c r="J632" s="363"/>
      <c r="K632" s="365"/>
      <c r="L632" s="368"/>
      <c r="M632" s="386"/>
      <c r="N632" s="126"/>
      <c r="O632" s="127"/>
      <c r="P632" s="127"/>
      <c r="Q632" s="127">
        <f t="shared" si="659"/>
        <v>0</v>
      </c>
      <c r="R632" s="127"/>
      <c r="S632" s="128" t="str">
        <f t="shared" si="651"/>
        <v>libre</v>
      </c>
      <c r="T632" s="129">
        <f t="shared" si="649"/>
        <v>0</v>
      </c>
      <c r="U632" s="374" t="s">
        <v>398</v>
      </c>
      <c r="V632" s="375"/>
      <c r="W632" s="375"/>
      <c r="X632" s="376"/>
    </row>
    <row r="633" spans="1:24" ht="15.75" thickBot="1" x14ac:dyDescent="0.25">
      <c r="A633" s="383"/>
      <c r="B633" s="115">
        <v>45934</v>
      </c>
      <c r="C633" s="116"/>
      <c r="D633" s="117"/>
      <c r="E633" s="118"/>
      <c r="F633" s="118"/>
      <c r="G633" s="118"/>
      <c r="H633" s="117"/>
      <c r="I633" s="118"/>
      <c r="J633" s="363"/>
      <c r="K633" s="365"/>
      <c r="L633" s="368"/>
      <c r="M633" s="386"/>
      <c r="N633" s="126"/>
      <c r="O633" s="127"/>
      <c r="P633" s="127"/>
      <c r="Q633" s="127">
        <f t="shared" si="659"/>
        <v>0</v>
      </c>
      <c r="R633" s="127"/>
      <c r="S633" s="128" t="str">
        <f t="shared" si="651"/>
        <v>libre</v>
      </c>
      <c r="T633" s="129">
        <f t="shared" si="649"/>
        <v>0</v>
      </c>
      <c r="U633" s="377"/>
      <c r="V633" s="378"/>
      <c r="W633" s="378"/>
      <c r="X633" s="379"/>
    </row>
    <row r="634" spans="1:24" ht="15.75" thickBot="1" x14ac:dyDescent="0.25">
      <c r="A634" s="384"/>
      <c r="B634" s="137">
        <v>45935</v>
      </c>
      <c r="C634" s="116"/>
      <c r="D634" s="117"/>
      <c r="E634" s="118"/>
      <c r="F634" s="118"/>
      <c r="G634" s="118"/>
      <c r="H634" s="117"/>
      <c r="I634" s="118"/>
      <c r="J634" s="364"/>
      <c r="K634" s="366"/>
      <c r="L634" s="369"/>
      <c r="M634" s="386"/>
      <c r="N634" s="138"/>
      <c r="O634" s="139"/>
      <c r="P634" s="139"/>
      <c r="Q634" s="139">
        <f t="shared" si="659"/>
        <v>0</v>
      </c>
      <c r="R634" s="139"/>
      <c r="S634" s="140" t="str">
        <f t="shared" si="651"/>
        <v>libre</v>
      </c>
      <c r="T634" s="141">
        <f t="shared" si="649"/>
        <v>0</v>
      </c>
      <c r="U634" s="380"/>
      <c r="V634" s="381"/>
      <c r="W634" s="381"/>
      <c r="X634" s="382"/>
    </row>
    <row r="635" spans="1:24" ht="15.75" thickBot="1" x14ac:dyDescent="0.25">
      <c r="A635" s="383">
        <v>40</v>
      </c>
      <c r="B635" s="142">
        <v>45936</v>
      </c>
      <c r="C635" s="116"/>
      <c r="D635" s="117"/>
      <c r="E635" s="118"/>
      <c r="F635" s="118"/>
      <c r="G635" s="118"/>
      <c r="H635" s="117"/>
      <c r="I635" s="118"/>
      <c r="J635" s="362"/>
      <c r="K635" s="365" t="e">
        <f t="shared" ref="K635" si="719">AVERAGE(D635:D641)</f>
        <v>#DIV/0!</v>
      </c>
      <c r="L635" s="367">
        <f t="shared" ref="L635" si="720">MAX(D635:D641) - MIN(D635:D641)</f>
        <v>0</v>
      </c>
      <c r="M635" s="386"/>
      <c r="N635" s="119"/>
      <c r="O635" s="120"/>
      <c r="P635" s="120"/>
      <c r="Q635" s="120">
        <f t="shared" si="659"/>
        <v>0</v>
      </c>
      <c r="R635" s="120"/>
      <c r="S635" s="121" t="str">
        <f t="shared" si="651"/>
        <v>libre</v>
      </c>
      <c r="T635" s="122">
        <f t="shared" si="649"/>
        <v>0</v>
      </c>
      <c r="U635" s="123" t="e">
        <f t="shared" ref="U635" si="721">AVERAGE(IF(ISBLANK(E635),N635*0.5,E635), IF(ISBLANK(E636),N635*0.5,E636), IF(ISBLANK(E637),N635*0.5,E637), IF(ISBLANK(E638),N635*0.5,E638), IF(ISBLANK(E639),N635*0.5,E639), IF(ISBLANK(E640),N635*0.5,E640), IF(ISBLANK(E641),N635*0.5,E641))/N635</f>
        <v>#DIV/0!</v>
      </c>
      <c r="V635" s="124" t="e">
        <f t="shared" ref="V635:W635" si="722">AVERAGE(IF(ISBLANK(F635),O635*0.5,F635), IF(ISBLANK(F636),O636*0.5,F636), IF(ISBLANK(F637),O637*0.5,F637), IF(ISBLANK(F638),O638*0.5,F638), IF(ISBLANK(F639),O639*0.5,F639), IF(ISBLANK(F640),O640*0.5,F640), IF(ISBLANK(F641),O641*0.5,F641))/O635</f>
        <v>#DIV/0!</v>
      </c>
      <c r="W635" s="124" t="e">
        <f t="shared" si="722"/>
        <v>#DIV/0!</v>
      </c>
      <c r="X635" s="125" t="e">
        <f t="shared" ref="X635" si="723">AVERAGE(T635:T641)/(AVERAGE(Q635:Q641))</f>
        <v>#DIV/0!</v>
      </c>
    </row>
    <row r="636" spans="1:24" ht="15.75" thickBot="1" x14ac:dyDescent="0.25">
      <c r="A636" s="383"/>
      <c r="B636" s="115">
        <v>45937</v>
      </c>
      <c r="C636" s="116"/>
      <c r="D636" s="117"/>
      <c r="E636" s="118"/>
      <c r="F636" s="118"/>
      <c r="G636" s="118"/>
      <c r="H636" s="117"/>
      <c r="I636" s="118"/>
      <c r="J636" s="363"/>
      <c r="K636" s="365"/>
      <c r="L636" s="368"/>
      <c r="M636" s="386"/>
      <c r="N636" s="126"/>
      <c r="O636" s="127"/>
      <c r="P636" s="127"/>
      <c r="Q636" s="127">
        <f t="shared" si="659"/>
        <v>0</v>
      </c>
      <c r="R636" s="127"/>
      <c r="S636" s="128" t="str">
        <f t="shared" si="651"/>
        <v>libre</v>
      </c>
      <c r="T636" s="129">
        <f t="shared" si="649"/>
        <v>0</v>
      </c>
      <c r="U636" s="130">
        <f t="shared" ref="U636:W636" si="724">AVERAGE(IF(ISBLANK(E635),N635*0.5,E635), IF(ISBLANK(E636),N636*0.5,E636), IF(ISBLANK(E637),N637*0.5,E637), IF(ISBLANK(E638),N638*0.5,E638), IF(ISBLANK(E639),N639*0.5,E639), IF(ISBLANK(E640),N640*0.5,E640), IF(ISBLANK(E641),N641*0.5,E641))</f>
        <v>0</v>
      </c>
      <c r="V636" s="131">
        <f t="shared" si="724"/>
        <v>0</v>
      </c>
      <c r="W636" s="131">
        <f t="shared" si="724"/>
        <v>0</v>
      </c>
      <c r="X636" s="132">
        <f t="shared" ref="X636" si="725">AVERAGE(T635:T641)</f>
        <v>0</v>
      </c>
    </row>
    <row r="637" spans="1:24" ht="16.5" thickTop="1" thickBot="1" x14ac:dyDescent="0.25">
      <c r="A637" s="383"/>
      <c r="B637" s="115">
        <v>45938</v>
      </c>
      <c r="C637" s="116"/>
      <c r="D637" s="117"/>
      <c r="E637" s="118"/>
      <c r="F637" s="118"/>
      <c r="G637" s="118"/>
      <c r="H637" s="117"/>
      <c r="I637" s="118"/>
      <c r="J637" s="363"/>
      <c r="K637" s="365"/>
      <c r="L637" s="368"/>
      <c r="M637" s="386"/>
      <c r="N637" s="126"/>
      <c r="O637" s="127"/>
      <c r="P637" s="127"/>
      <c r="Q637" s="127">
        <f t="shared" si="659"/>
        <v>0</v>
      </c>
      <c r="R637" s="127"/>
      <c r="S637" s="128" t="str">
        <f t="shared" si="651"/>
        <v>libre</v>
      </c>
      <c r="T637" s="129">
        <f t="shared" si="649"/>
        <v>0</v>
      </c>
      <c r="U637" s="133" t="s">
        <v>395</v>
      </c>
      <c r="V637" s="134">
        <v>10014</v>
      </c>
      <c r="W637" s="370" t="s">
        <v>396</v>
      </c>
      <c r="X637" s="371"/>
    </row>
    <row r="638" spans="1:24" ht="15.75" thickBot="1" x14ac:dyDescent="0.25">
      <c r="A638" s="383"/>
      <c r="B638" s="115">
        <v>45939</v>
      </c>
      <c r="C638" s="116"/>
      <c r="D638" s="117"/>
      <c r="E638" s="118"/>
      <c r="F638" s="118"/>
      <c r="G638" s="118"/>
      <c r="H638" s="117"/>
      <c r="I638" s="118"/>
      <c r="J638" s="363"/>
      <c r="K638" s="365"/>
      <c r="L638" s="368"/>
      <c r="M638" s="386"/>
      <c r="N638" s="126"/>
      <c r="O638" s="127"/>
      <c r="P638" s="127"/>
      <c r="Q638" s="127">
        <f t="shared" si="659"/>
        <v>0</v>
      </c>
      <c r="R638" s="127"/>
      <c r="S638" s="128" t="str">
        <f t="shared" si="651"/>
        <v>libre</v>
      </c>
      <c r="T638" s="129">
        <f t="shared" si="649"/>
        <v>0</v>
      </c>
      <c r="U638" s="135" t="s">
        <v>397</v>
      </c>
      <c r="V638" s="136"/>
      <c r="W638" s="372">
        <f t="shared" ref="W638" si="726">(SUM(C635:C641)/7)/V637</f>
        <v>0</v>
      </c>
      <c r="X638" s="373"/>
    </row>
    <row r="639" spans="1:24" ht="15.75" thickBot="1" x14ac:dyDescent="0.25">
      <c r="A639" s="383"/>
      <c r="B639" s="115">
        <v>45940</v>
      </c>
      <c r="C639" s="116"/>
      <c r="D639" s="117"/>
      <c r="E639" s="118"/>
      <c r="F639" s="118"/>
      <c r="G639" s="118"/>
      <c r="H639" s="117"/>
      <c r="I639" s="118"/>
      <c r="J639" s="363"/>
      <c r="K639" s="365"/>
      <c r="L639" s="368"/>
      <c r="M639" s="386"/>
      <c r="N639" s="126"/>
      <c r="O639" s="127"/>
      <c r="P639" s="127"/>
      <c r="Q639" s="127">
        <f t="shared" si="659"/>
        <v>0</v>
      </c>
      <c r="R639" s="127"/>
      <c r="S639" s="128" t="str">
        <f t="shared" si="651"/>
        <v>libre</v>
      </c>
      <c r="T639" s="129">
        <f t="shared" ref="T639:T676" si="727">( IF(ISBLANK(E639),N639*0.5,E639)*4)+( IF(ISBLANK(F639),O639*1.25,F639)*4)+( IF(ISBLANK(G639),P639*1.33,G639)*9)</f>
        <v>0</v>
      </c>
      <c r="U639" s="374" t="s">
        <v>398</v>
      </c>
      <c r="V639" s="375"/>
      <c r="W639" s="375"/>
      <c r="X639" s="376"/>
    </row>
    <row r="640" spans="1:24" ht="15.75" thickBot="1" x14ac:dyDescent="0.25">
      <c r="A640" s="383"/>
      <c r="B640" s="115">
        <v>45941</v>
      </c>
      <c r="C640" s="116"/>
      <c r="D640" s="117"/>
      <c r="E640" s="118"/>
      <c r="F640" s="118"/>
      <c r="G640" s="118"/>
      <c r="H640" s="117"/>
      <c r="I640" s="118"/>
      <c r="J640" s="363"/>
      <c r="K640" s="365"/>
      <c r="L640" s="368"/>
      <c r="M640" s="386"/>
      <c r="N640" s="126"/>
      <c r="O640" s="127"/>
      <c r="P640" s="127"/>
      <c r="Q640" s="127">
        <f t="shared" si="659"/>
        <v>0</v>
      </c>
      <c r="R640" s="127"/>
      <c r="S640" s="128" t="str">
        <f t="shared" ref="S640:S676" si="728">IF(OR(ISBLANK(E640), ISBLANK(F640), ISBLANK(G640)), "libre", "")</f>
        <v>libre</v>
      </c>
      <c r="T640" s="129">
        <f t="shared" si="727"/>
        <v>0</v>
      </c>
      <c r="U640" s="377"/>
      <c r="V640" s="378"/>
      <c r="W640" s="378"/>
      <c r="X640" s="379"/>
    </row>
    <row r="641" spans="1:24" ht="15.75" thickBot="1" x14ac:dyDescent="0.25">
      <c r="A641" s="384"/>
      <c r="B641" s="137">
        <v>45942</v>
      </c>
      <c r="C641" s="116"/>
      <c r="D641" s="117"/>
      <c r="E641" s="118"/>
      <c r="F641" s="118"/>
      <c r="G641" s="118"/>
      <c r="H641" s="117"/>
      <c r="I641" s="118"/>
      <c r="J641" s="364"/>
      <c r="K641" s="366"/>
      <c r="L641" s="369"/>
      <c r="M641" s="386"/>
      <c r="N641" s="138"/>
      <c r="O641" s="139"/>
      <c r="P641" s="139"/>
      <c r="Q641" s="139">
        <f t="shared" si="659"/>
        <v>0</v>
      </c>
      <c r="R641" s="139"/>
      <c r="S641" s="140" t="str">
        <f t="shared" si="728"/>
        <v>libre</v>
      </c>
      <c r="T641" s="141">
        <f t="shared" si="727"/>
        <v>0</v>
      </c>
      <c r="U641" s="380"/>
      <c r="V641" s="381"/>
      <c r="W641" s="381"/>
      <c r="X641" s="382"/>
    </row>
    <row r="642" spans="1:24" ht="15.75" thickBot="1" x14ac:dyDescent="0.25">
      <c r="A642" s="388">
        <v>41</v>
      </c>
      <c r="B642" s="142">
        <v>45943</v>
      </c>
      <c r="C642" s="116"/>
      <c r="D642" s="117"/>
      <c r="E642" s="118"/>
      <c r="F642" s="118"/>
      <c r="G642" s="118"/>
      <c r="H642" s="117"/>
      <c r="I642" s="118"/>
      <c r="J642" s="362"/>
      <c r="K642" s="365" t="e">
        <f t="shared" ref="K642" si="729">AVERAGE(D642:D648)</f>
        <v>#DIV/0!</v>
      </c>
      <c r="L642" s="367">
        <f t="shared" ref="L642" si="730">MAX(D642:D648) - MIN(D642:D648)</f>
        <v>0</v>
      </c>
      <c r="M642" s="386"/>
      <c r="N642" s="119"/>
      <c r="O642" s="120"/>
      <c r="P642" s="120"/>
      <c r="Q642" s="120">
        <f t="shared" si="659"/>
        <v>0</v>
      </c>
      <c r="R642" s="120"/>
      <c r="S642" s="121" t="str">
        <f t="shared" si="728"/>
        <v>libre</v>
      </c>
      <c r="T642" s="122">
        <f t="shared" si="727"/>
        <v>0</v>
      </c>
      <c r="U642" s="123" t="e">
        <f t="shared" ref="U642" si="731">AVERAGE(IF(ISBLANK(E642),N642*0.5,E642), IF(ISBLANK(E643),N642*0.5,E643), IF(ISBLANK(E644),N642*0.5,E644), IF(ISBLANK(E645),N642*0.5,E645), IF(ISBLANK(E646),N642*0.5,E646), IF(ISBLANK(E647),N642*0.5,E647), IF(ISBLANK(E648),N642*0.5,E648))/N642</f>
        <v>#DIV/0!</v>
      </c>
      <c r="V642" s="124" t="e">
        <f t="shared" ref="V642:W642" si="732">AVERAGE(IF(ISBLANK(F642),O642*0.5,F642), IF(ISBLANK(F643),O643*0.5,F643), IF(ISBLANK(F644),O644*0.5,F644), IF(ISBLANK(F645),O645*0.5,F645), IF(ISBLANK(F646),O646*0.5,F646), IF(ISBLANK(F647),O647*0.5,F647), IF(ISBLANK(F648),O648*0.5,F648))/O642</f>
        <v>#DIV/0!</v>
      </c>
      <c r="W642" s="124" t="e">
        <f t="shared" si="732"/>
        <v>#DIV/0!</v>
      </c>
      <c r="X642" s="125" t="e">
        <f t="shared" ref="X642" si="733">AVERAGE(T642:T648)/(AVERAGE(Q642:Q648))</f>
        <v>#DIV/0!</v>
      </c>
    </row>
    <row r="643" spans="1:24" ht="15.75" thickBot="1" x14ac:dyDescent="0.25">
      <c r="A643" s="383"/>
      <c r="B643" s="115">
        <v>45944</v>
      </c>
      <c r="C643" s="116"/>
      <c r="D643" s="117"/>
      <c r="E643" s="118"/>
      <c r="F643" s="118"/>
      <c r="G643" s="118"/>
      <c r="H643" s="117"/>
      <c r="I643" s="118"/>
      <c r="J643" s="363"/>
      <c r="K643" s="365"/>
      <c r="L643" s="368"/>
      <c r="M643" s="386"/>
      <c r="N643" s="126"/>
      <c r="O643" s="127"/>
      <c r="P643" s="127"/>
      <c r="Q643" s="127">
        <f t="shared" si="659"/>
        <v>0</v>
      </c>
      <c r="R643" s="127"/>
      <c r="S643" s="128" t="str">
        <f t="shared" si="728"/>
        <v>libre</v>
      </c>
      <c r="T643" s="129">
        <f t="shared" si="727"/>
        <v>0</v>
      </c>
      <c r="U643" s="130">
        <f t="shared" ref="U643:W643" si="734">AVERAGE(IF(ISBLANK(E642),N642*0.5,E642), IF(ISBLANK(E643),N643*0.5,E643), IF(ISBLANK(E644),N644*0.5,E644), IF(ISBLANK(E645),N645*0.5,E645), IF(ISBLANK(E646),N646*0.5,E646), IF(ISBLANK(E647),N647*0.5,E647), IF(ISBLANK(E648),N648*0.5,E648))</f>
        <v>0</v>
      </c>
      <c r="V643" s="131">
        <f t="shared" si="734"/>
        <v>0</v>
      </c>
      <c r="W643" s="131">
        <f t="shared" si="734"/>
        <v>0</v>
      </c>
      <c r="X643" s="132">
        <f t="shared" ref="X643" si="735">AVERAGE(T642:T648)</f>
        <v>0</v>
      </c>
    </row>
    <row r="644" spans="1:24" ht="16.5" thickTop="1" thickBot="1" x14ac:dyDescent="0.25">
      <c r="A644" s="383"/>
      <c r="B644" s="115">
        <v>45945</v>
      </c>
      <c r="C644" s="116"/>
      <c r="D644" s="117"/>
      <c r="E644" s="118"/>
      <c r="F644" s="118"/>
      <c r="G644" s="118"/>
      <c r="H644" s="117"/>
      <c r="I644" s="118"/>
      <c r="J644" s="363"/>
      <c r="K644" s="365"/>
      <c r="L644" s="368"/>
      <c r="M644" s="386"/>
      <c r="N644" s="126"/>
      <c r="O644" s="127"/>
      <c r="P644" s="127"/>
      <c r="Q644" s="127">
        <f t="shared" si="659"/>
        <v>0</v>
      </c>
      <c r="R644" s="127"/>
      <c r="S644" s="128" t="str">
        <f t="shared" si="728"/>
        <v>libre</v>
      </c>
      <c r="T644" s="129">
        <f t="shared" si="727"/>
        <v>0</v>
      </c>
      <c r="U644" s="133" t="s">
        <v>395</v>
      </c>
      <c r="V644" s="134">
        <v>10015</v>
      </c>
      <c r="W644" s="370" t="s">
        <v>396</v>
      </c>
      <c r="X644" s="371"/>
    </row>
    <row r="645" spans="1:24" ht="15.75" thickBot="1" x14ac:dyDescent="0.25">
      <c r="A645" s="383"/>
      <c r="B645" s="115">
        <v>45946</v>
      </c>
      <c r="C645" s="116"/>
      <c r="D645" s="117"/>
      <c r="E645" s="118"/>
      <c r="F645" s="118"/>
      <c r="G645" s="118"/>
      <c r="H645" s="117"/>
      <c r="I645" s="118"/>
      <c r="J645" s="363"/>
      <c r="K645" s="365"/>
      <c r="L645" s="368"/>
      <c r="M645" s="386"/>
      <c r="N645" s="126"/>
      <c r="O645" s="127"/>
      <c r="P645" s="127"/>
      <c r="Q645" s="127">
        <f t="shared" ref="Q645:Q676" si="736">(N645*4)+(O645*4)+(P645*9)</f>
        <v>0</v>
      </c>
      <c r="R645" s="127"/>
      <c r="S645" s="128" t="str">
        <f t="shared" si="728"/>
        <v>libre</v>
      </c>
      <c r="T645" s="129">
        <f t="shared" si="727"/>
        <v>0</v>
      </c>
      <c r="U645" s="135" t="s">
        <v>397</v>
      </c>
      <c r="V645" s="136"/>
      <c r="W645" s="372">
        <f t="shared" ref="W645" si="737">(SUM(C642:C648)/7)/V644</f>
        <v>0</v>
      </c>
      <c r="X645" s="373"/>
    </row>
    <row r="646" spans="1:24" ht="15.75" thickBot="1" x14ac:dyDescent="0.25">
      <c r="A646" s="383"/>
      <c r="B646" s="115">
        <v>45947</v>
      </c>
      <c r="C646" s="116"/>
      <c r="D646" s="117"/>
      <c r="E646" s="118"/>
      <c r="F646" s="118"/>
      <c r="G646" s="118"/>
      <c r="H646" s="117"/>
      <c r="I646" s="118"/>
      <c r="J646" s="363"/>
      <c r="K646" s="365"/>
      <c r="L646" s="368"/>
      <c r="M646" s="386"/>
      <c r="N646" s="126"/>
      <c r="O646" s="127"/>
      <c r="P646" s="127"/>
      <c r="Q646" s="127">
        <f t="shared" si="736"/>
        <v>0</v>
      </c>
      <c r="R646" s="127"/>
      <c r="S646" s="128" t="str">
        <f t="shared" si="728"/>
        <v>libre</v>
      </c>
      <c r="T646" s="129">
        <f t="shared" si="727"/>
        <v>0</v>
      </c>
      <c r="U646" s="374" t="s">
        <v>398</v>
      </c>
      <c r="V646" s="375"/>
      <c r="W646" s="375"/>
      <c r="X646" s="376"/>
    </row>
    <row r="647" spans="1:24" ht="15.75" thickBot="1" x14ac:dyDescent="0.25">
      <c r="A647" s="383"/>
      <c r="B647" s="115">
        <v>45948</v>
      </c>
      <c r="C647" s="116"/>
      <c r="D647" s="117"/>
      <c r="E647" s="118"/>
      <c r="F647" s="118"/>
      <c r="G647" s="118"/>
      <c r="H647" s="117"/>
      <c r="I647" s="118"/>
      <c r="J647" s="363"/>
      <c r="K647" s="365"/>
      <c r="L647" s="368"/>
      <c r="M647" s="386"/>
      <c r="N647" s="126"/>
      <c r="O647" s="127"/>
      <c r="P647" s="127"/>
      <c r="Q647" s="127">
        <f t="shared" si="736"/>
        <v>0</v>
      </c>
      <c r="R647" s="127"/>
      <c r="S647" s="128" t="str">
        <f t="shared" si="728"/>
        <v>libre</v>
      </c>
      <c r="T647" s="129">
        <f t="shared" si="727"/>
        <v>0</v>
      </c>
      <c r="U647" s="377"/>
      <c r="V647" s="378"/>
      <c r="W647" s="378"/>
      <c r="X647" s="379"/>
    </row>
    <row r="648" spans="1:24" ht="15.75" thickBot="1" x14ac:dyDescent="0.25">
      <c r="A648" s="384"/>
      <c r="B648" s="137">
        <v>45949</v>
      </c>
      <c r="C648" s="116"/>
      <c r="D648" s="117"/>
      <c r="E648" s="118"/>
      <c r="F648" s="118"/>
      <c r="G648" s="118"/>
      <c r="H648" s="117"/>
      <c r="I648" s="118"/>
      <c r="J648" s="364"/>
      <c r="K648" s="366"/>
      <c r="L648" s="369"/>
      <c r="M648" s="387"/>
      <c r="N648" s="138"/>
      <c r="O648" s="139"/>
      <c r="P648" s="139"/>
      <c r="Q648" s="139">
        <f t="shared" si="736"/>
        <v>0</v>
      </c>
      <c r="R648" s="139"/>
      <c r="S648" s="140" t="str">
        <f t="shared" si="728"/>
        <v>libre</v>
      </c>
      <c r="T648" s="141">
        <f t="shared" si="727"/>
        <v>0</v>
      </c>
      <c r="U648" s="380"/>
      <c r="V648" s="381"/>
      <c r="W648" s="381"/>
      <c r="X648" s="382"/>
    </row>
    <row r="649" spans="1:24" ht="16.5" thickTop="1" thickBot="1" x14ac:dyDescent="0.25">
      <c r="A649" s="388">
        <v>42</v>
      </c>
      <c r="B649" s="115">
        <v>45950</v>
      </c>
      <c r="C649" s="116"/>
      <c r="D649" s="117"/>
      <c r="E649" s="118"/>
      <c r="F649" s="118"/>
      <c r="G649" s="118"/>
      <c r="H649" s="117"/>
      <c r="I649" s="118"/>
      <c r="J649" s="362"/>
      <c r="K649" s="365" t="e">
        <f t="shared" ref="K649" si="738">AVERAGE(D649:D655)</f>
        <v>#DIV/0!</v>
      </c>
      <c r="L649" s="367">
        <f t="shared" ref="L649" si="739">MAX(D649:D655) - MIN(D649:D655)</f>
        <v>0</v>
      </c>
      <c r="M649" s="385">
        <f t="shared" ref="M649" si="740">MAX(D649:D676) - MIN(D649:D676)</f>
        <v>0</v>
      </c>
      <c r="N649" s="119"/>
      <c r="O649" s="120"/>
      <c r="P649" s="120"/>
      <c r="Q649" s="120">
        <f t="shared" si="736"/>
        <v>0</v>
      </c>
      <c r="R649" s="120"/>
      <c r="S649" s="121" t="str">
        <f t="shared" si="728"/>
        <v>libre</v>
      </c>
      <c r="T649" s="122">
        <f t="shared" si="727"/>
        <v>0</v>
      </c>
      <c r="U649" s="123" t="e">
        <f t="shared" ref="U649" si="741">AVERAGE(IF(ISBLANK(E649),N649*0.5,E649), IF(ISBLANK(E650),N649*0.5,E650), IF(ISBLANK(E651),N649*0.5,E651), IF(ISBLANK(E652),N649*0.5,E652), IF(ISBLANK(E653),N649*0.5,E653), IF(ISBLANK(E654),N649*0.5,E654), IF(ISBLANK(E655),N649*0.5,E655))/N649</f>
        <v>#DIV/0!</v>
      </c>
      <c r="V649" s="124" t="e">
        <f t="shared" ref="V649:W649" si="742">AVERAGE(IF(ISBLANK(F649),O649*0.5,F649), IF(ISBLANK(F650),O650*0.5,F650), IF(ISBLANK(F651),O651*0.5,F651), IF(ISBLANK(F652),O652*0.5,F652), IF(ISBLANK(F653),O653*0.5,F653), IF(ISBLANK(F654),O654*0.5,F654), IF(ISBLANK(F655),O655*0.5,F655))/O649</f>
        <v>#DIV/0!</v>
      </c>
      <c r="W649" s="124" t="e">
        <f t="shared" si="742"/>
        <v>#DIV/0!</v>
      </c>
      <c r="X649" s="125" t="e">
        <f t="shared" ref="X649" si="743">AVERAGE(T649:T655)/(AVERAGE(Q649:Q655))</f>
        <v>#DIV/0!</v>
      </c>
    </row>
    <row r="650" spans="1:24" ht="15.75" thickBot="1" x14ac:dyDescent="0.25">
      <c r="A650" s="383"/>
      <c r="B650" s="115">
        <v>45951</v>
      </c>
      <c r="C650" s="116"/>
      <c r="D650" s="117"/>
      <c r="E650" s="118"/>
      <c r="F650" s="118"/>
      <c r="G650" s="118"/>
      <c r="H650" s="117"/>
      <c r="I650" s="118"/>
      <c r="J650" s="363"/>
      <c r="K650" s="365"/>
      <c r="L650" s="368"/>
      <c r="M650" s="386"/>
      <c r="N650" s="126"/>
      <c r="O650" s="127"/>
      <c r="P650" s="127"/>
      <c r="Q650" s="127">
        <f t="shared" si="736"/>
        <v>0</v>
      </c>
      <c r="R650" s="127"/>
      <c r="S650" s="128" t="str">
        <f t="shared" si="728"/>
        <v>libre</v>
      </c>
      <c r="T650" s="129">
        <f t="shared" si="727"/>
        <v>0</v>
      </c>
      <c r="U650" s="130">
        <f t="shared" ref="U650:W650" si="744">AVERAGE(IF(ISBLANK(E649),N649*0.5,E649), IF(ISBLANK(E650),N650*0.5,E650), IF(ISBLANK(E651),N651*0.5,E651), IF(ISBLANK(E652),N652*0.5,E652), IF(ISBLANK(E653),N653*0.5,E653), IF(ISBLANK(E654),N654*0.5,E654), IF(ISBLANK(E655),N655*0.5,E655))</f>
        <v>0</v>
      </c>
      <c r="V650" s="131">
        <f t="shared" si="744"/>
        <v>0</v>
      </c>
      <c r="W650" s="131">
        <f t="shared" si="744"/>
        <v>0</v>
      </c>
      <c r="X650" s="132">
        <f t="shared" ref="X650" si="745">AVERAGE(T649:T655)</f>
        <v>0</v>
      </c>
    </row>
    <row r="651" spans="1:24" ht="16.5" thickTop="1" thickBot="1" x14ac:dyDescent="0.25">
      <c r="A651" s="383"/>
      <c r="B651" s="115">
        <v>45952</v>
      </c>
      <c r="C651" s="116"/>
      <c r="D651" s="117"/>
      <c r="E651" s="118"/>
      <c r="F651" s="118"/>
      <c r="G651" s="118"/>
      <c r="H651" s="117"/>
      <c r="I651" s="118"/>
      <c r="J651" s="363"/>
      <c r="K651" s="365"/>
      <c r="L651" s="368"/>
      <c r="M651" s="386"/>
      <c r="N651" s="126"/>
      <c r="O651" s="127"/>
      <c r="P651" s="127"/>
      <c r="Q651" s="127">
        <f t="shared" si="736"/>
        <v>0</v>
      </c>
      <c r="R651" s="127"/>
      <c r="S651" s="128" t="str">
        <f t="shared" si="728"/>
        <v>libre</v>
      </c>
      <c r="T651" s="129">
        <f t="shared" si="727"/>
        <v>0</v>
      </c>
      <c r="U651" s="133" t="s">
        <v>395</v>
      </c>
      <c r="V651" s="134">
        <v>10014</v>
      </c>
      <c r="W651" s="370" t="s">
        <v>396</v>
      </c>
      <c r="X651" s="371"/>
    </row>
    <row r="652" spans="1:24" ht="15.75" thickBot="1" x14ac:dyDescent="0.25">
      <c r="A652" s="383"/>
      <c r="B652" s="115">
        <v>45953</v>
      </c>
      <c r="C652" s="116"/>
      <c r="D652" s="117"/>
      <c r="E652" s="118"/>
      <c r="F652" s="118"/>
      <c r="G652" s="118"/>
      <c r="H652" s="117"/>
      <c r="I652" s="118"/>
      <c r="J652" s="363"/>
      <c r="K652" s="365"/>
      <c r="L652" s="368"/>
      <c r="M652" s="386"/>
      <c r="N652" s="126"/>
      <c r="O652" s="127"/>
      <c r="P652" s="127"/>
      <c r="Q652" s="127">
        <f t="shared" si="736"/>
        <v>0</v>
      </c>
      <c r="R652" s="127"/>
      <c r="S652" s="128" t="str">
        <f t="shared" si="728"/>
        <v>libre</v>
      </c>
      <c r="T652" s="129">
        <f t="shared" si="727"/>
        <v>0</v>
      </c>
      <c r="U652" s="135" t="s">
        <v>397</v>
      </c>
      <c r="V652" s="136"/>
      <c r="W652" s="372">
        <f t="shared" ref="W652" si="746">(SUM(C649:C655)/7)/V651</f>
        <v>0</v>
      </c>
      <c r="X652" s="373"/>
    </row>
    <row r="653" spans="1:24" ht="15.75" thickBot="1" x14ac:dyDescent="0.25">
      <c r="A653" s="383"/>
      <c r="B653" s="115">
        <v>45954</v>
      </c>
      <c r="C653" s="116"/>
      <c r="D653" s="117"/>
      <c r="E653" s="118"/>
      <c r="F653" s="118"/>
      <c r="G653" s="118"/>
      <c r="H653" s="117"/>
      <c r="I653" s="118"/>
      <c r="J653" s="363"/>
      <c r="K653" s="365"/>
      <c r="L653" s="368"/>
      <c r="M653" s="386"/>
      <c r="N653" s="126"/>
      <c r="O653" s="127"/>
      <c r="P653" s="127"/>
      <c r="Q653" s="127">
        <f t="shared" si="736"/>
        <v>0</v>
      </c>
      <c r="R653" s="127"/>
      <c r="S653" s="128" t="str">
        <f t="shared" si="728"/>
        <v>libre</v>
      </c>
      <c r="T653" s="129">
        <f t="shared" si="727"/>
        <v>0</v>
      </c>
      <c r="U653" s="374" t="s">
        <v>398</v>
      </c>
      <c r="V653" s="375"/>
      <c r="W653" s="375"/>
      <c r="X653" s="376"/>
    </row>
    <row r="654" spans="1:24" ht="15.75" thickBot="1" x14ac:dyDescent="0.25">
      <c r="A654" s="383"/>
      <c r="B654" s="115">
        <v>45955</v>
      </c>
      <c r="C654" s="116"/>
      <c r="D654" s="117"/>
      <c r="E654" s="118"/>
      <c r="F654" s="118"/>
      <c r="G654" s="118"/>
      <c r="H654" s="117"/>
      <c r="I654" s="118"/>
      <c r="J654" s="363"/>
      <c r="K654" s="365"/>
      <c r="L654" s="368"/>
      <c r="M654" s="386"/>
      <c r="N654" s="126"/>
      <c r="O654" s="127"/>
      <c r="P654" s="127"/>
      <c r="Q654" s="127">
        <f t="shared" si="736"/>
        <v>0</v>
      </c>
      <c r="R654" s="127"/>
      <c r="S654" s="128" t="str">
        <f t="shared" si="728"/>
        <v>libre</v>
      </c>
      <c r="T654" s="129">
        <f t="shared" si="727"/>
        <v>0</v>
      </c>
      <c r="U654" s="377"/>
      <c r="V654" s="378"/>
      <c r="W654" s="378"/>
      <c r="X654" s="379"/>
    </row>
    <row r="655" spans="1:24" ht="15.75" thickBot="1" x14ac:dyDescent="0.25">
      <c r="A655" s="384"/>
      <c r="B655" s="137">
        <v>45956</v>
      </c>
      <c r="C655" s="116"/>
      <c r="D655" s="117"/>
      <c r="E655" s="118"/>
      <c r="F655" s="118"/>
      <c r="G655" s="118"/>
      <c r="H655" s="117"/>
      <c r="I655" s="118"/>
      <c r="J655" s="364"/>
      <c r="K655" s="366"/>
      <c r="L655" s="369"/>
      <c r="M655" s="386"/>
      <c r="N655" s="138"/>
      <c r="O655" s="139"/>
      <c r="P655" s="139"/>
      <c r="Q655" s="139">
        <f t="shared" si="736"/>
        <v>0</v>
      </c>
      <c r="R655" s="139"/>
      <c r="S655" s="140" t="str">
        <f t="shared" si="728"/>
        <v>libre</v>
      </c>
      <c r="T655" s="141">
        <f t="shared" si="727"/>
        <v>0</v>
      </c>
      <c r="U655" s="380"/>
      <c r="V655" s="381"/>
      <c r="W655" s="381"/>
      <c r="X655" s="382"/>
    </row>
    <row r="656" spans="1:24" ht="15.75" thickBot="1" x14ac:dyDescent="0.25">
      <c r="A656" s="388">
        <v>43</v>
      </c>
      <c r="B656" s="142">
        <v>45957</v>
      </c>
      <c r="C656" s="116"/>
      <c r="D656" s="117"/>
      <c r="E656" s="118"/>
      <c r="F656" s="118"/>
      <c r="G656" s="118"/>
      <c r="H656" s="117"/>
      <c r="I656" s="118"/>
      <c r="J656" s="362"/>
      <c r="K656" s="365" t="e">
        <f t="shared" ref="K656" si="747">AVERAGE(D656:D662)</f>
        <v>#DIV/0!</v>
      </c>
      <c r="L656" s="367">
        <f t="shared" ref="L656" si="748">MAX(D656:D662) - MIN(D656:D662)</f>
        <v>0</v>
      </c>
      <c r="M656" s="386"/>
      <c r="N656" s="119"/>
      <c r="O656" s="120"/>
      <c r="P656" s="120"/>
      <c r="Q656" s="120">
        <f t="shared" si="736"/>
        <v>0</v>
      </c>
      <c r="R656" s="120"/>
      <c r="S656" s="121" t="str">
        <f t="shared" si="728"/>
        <v>libre</v>
      </c>
      <c r="T656" s="122">
        <f t="shared" si="727"/>
        <v>0</v>
      </c>
      <c r="U656" s="123" t="e">
        <f t="shared" ref="U656" si="749">AVERAGE(IF(ISBLANK(E656),N656*0.5,E656), IF(ISBLANK(E657),N656*0.5,E657), IF(ISBLANK(E658),N656*0.5,E658), IF(ISBLANK(E659),N656*0.5,E659), IF(ISBLANK(E660),N656*0.5,E660), IF(ISBLANK(E661),N656*0.5,E661), IF(ISBLANK(E662),N656*0.5,E662))/N656</f>
        <v>#DIV/0!</v>
      </c>
      <c r="V656" s="124" t="e">
        <f t="shared" ref="V656:W656" si="750">AVERAGE(IF(ISBLANK(F656),O656*0.5,F656), IF(ISBLANK(F657),O657*0.5,F657), IF(ISBLANK(F658),O658*0.5,F658), IF(ISBLANK(F659),O659*0.5,F659), IF(ISBLANK(F660),O660*0.5,F660), IF(ISBLANK(F661),O661*0.5,F661), IF(ISBLANK(F662),O662*0.5,F662))/O656</f>
        <v>#DIV/0!</v>
      </c>
      <c r="W656" s="124" t="e">
        <f t="shared" si="750"/>
        <v>#DIV/0!</v>
      </c>
      <c r="X656" s="125" t="e">
        <f t="shared" ref="X656" si="751">AVERAGE(T656:T662)/(AVERAGE(Q656:Q662))</f>
        <v>#DIV/0!</v>
      </c>
    </row>
    <row r="657" spans="1:24" ht="15.75" thickBot="1" x14ac:dyDescent="0.25">
      <c r="A657" s="383"/>
      <c r="B657" s="115">
        <v>45958</v>
      </c>
      <c r="C657" s="116"/>
      <c r="D657" s="117"/>
      <c r="E657" s="118"/>
      <c r="F657" s="118"/>
      <c r="G657" s="118"/>
      <c r="H657" s="117"/>
      <c r="I657" s="118"/>
      <c r="J657" s="363"/>
      <c r="K657" s="365"/>
      <c r="L657" s="368"/>
      <c r="M657" s="386"/>
      <c r="N657" s="126"/>
      <c r="O657" s="127"/>
      <c r="P657" s="127"/>
      <c r="Q657" s="127">
        <f t="shared" si="736"/>
        <v>0</v>
      </c>
      <c r="R657" s="127"/>
      <c r="S657" s="128" t="str">
        <f t="shared" si="728"/>
        <v>libre</v>
      </c>
      <c r="T657" s="129">
        <f t="shared" si="727"/>
        <v>0</v>
      </c>
      <c r="U657" s="130">
        <f t="shared" ref="U657:W657" si="752">AVERAGE(IF(ISBLANK(E656),N656*0.5,E656), IF(ISBLANK(E657),N657*0.5,E657), IF(ISBLANK(E658),N658*0.5,E658), IF(ISBLANK(E659),N659*0.5,E659), IF(ISBLANK(E660),N660*0.5,E660), IF(ISBLANK(E661),N661*0.5,E661), IF(ISBLANK(E662),N662*0.5,E662))</f>
        <v>0</v>
      </c>
      <c r="V657" s="131">
        <f t="shared" si="752"/>
        <v>0</v>
      </c>
      <c r="W657" s="131">
        <f t="shared" si="752"/>
        <v>0</v>
      </c>
      <c r="X657" s="132">
        <f t="shared" ref="X657" si="753">AVERAGE(T656:T662)</f>
        <v>0</v>
      </c>
    </row>
    <row r="658" spans="1:24" ht="16.5" thickTop="1" thickBot="1" x14ac:dyDescent="0.25">
      <c r="A658" s="383"/>
      <c r="B658" s="115">
        <v>45959</v>
      </c>
      <c r="C658" s="116"/>
      <c r="D658" s="117"/>
      <c r="E658" s="118"/>
      <c r="F658" s="118"/>
      <c r="G658" s="118"/>
      <c r="H658" s="117"/>
      <c r="I658" s="118"/>
      <c r="J658" s="363"/>
      <c r="K658" s="365"/>
      <c r="L658" s="368"/>
      <c r="M658" s="386"/>
      <c r="N658" s="126"/>
      <c r="O658" s="127"/>
      <c r="P658" s="127"/>
      <c r="Q658" s="127">
        <f t="shared" si="736"/>
        <v>0</v>
      </c>
      <c r="R658" s="127"/>
      <c r="S658" s="128" t="str">
        <f t="shared" si="728"/>
        <v>libre</v>
      </c>
      <c r="T658" s="129">
        <f t="shared" si="727"/>
        <v>0</v>
      </c>
      <c r="U658" s="133" t="s">
        <v>395</v>
      </c>
      <c r="V658" s="134">
        <v>10015</v>
      </c>
      <c r="W658" s="370" t="s">
        <v>396</v>
      </c>
      <c r="X658" s="371"/>
    </row>
    <row r="659" spans="1:24" ht="15.75" thickBot="1" x14ac:dyDescent="0.25">
      <c r="A659" s="383"/>
      <c r="B659" s="115">
        <v>45960</v>
      </c>
      <c r="C659" s="116"/>
      <c r="D659" s="117"/>
      <c r="E659" s="118"/>
      <c r="F659" s="118"/>
      <c r="G659" s="118"/>
      <c r="H659" s="117"/>
      <c r="I659" s="118"/>
      <c r="J659" s="363"/>
      <c r="K659" s="365"/>
      <c r="L659" s="368"/>
      <c r="M659" s="386"/>
      <c r="N659" s="126"/>
      <c r="O659" s="127"/>
      <c r="P659" s="127"/>
      <c r="Q659" s="127">
        <f t="shared" si="736"/>
        <v>0</v>
      </c>
      <c r="R659" s="127"/>
      <c r="S659" s="128" t="str">
        <f t="shared" si="728"/>
        <v>libre</v>
      </c>
      <c r="T659" s="129">
        <f t="shared" si="727"/>
        <v>0</v>
      </c>
      <c r="U659" s="135" t="s">
        <v>397</v>
      </c>
      <c r="V659" s="136"/>
      <c r="W659" s="372">
        <f t="shared" ref="W659" si="754">(SUM(C656:C662)/7)/V658</f>
        <v>0</v>
      </c>
      <c r="X659" s="373"/>
    </row>
    <row r="660" spans="1:24" ht="15.75" thickBot="1" x14ac:dyDescent="0.25">
      <c r="A660" s="383"/>
      <c r="B660" s="115">
        <v>45961</v>
      </c>
      <c r="C660" s="116"/>
      <c r="D660" s="117"/>
      <c r="E660" s="118"/>
      <c r="F660" s="118"/>
      <c r="G660" s="118"/>
      <c r="H660" s="117"/>
      <c r="I660" s="118"/>
      <c r="J660" s="363"/>
      <c r="K660" s="365"/>
      <c r="L660" s="368"/>
      <c r="M660" s="386"/>
      <c r="N660" s="126"/>
      <c r="O660" s="127"/>
      <c r="P660" s="127"/>
      <c r="Q660" s="127">
        <f t="shared" si="736"/>
        <v>0</v>
      </c>
      <c r="R660" s="127"/>
      <c r="S660" s="128" t="str">
        <f t="shared" si="728"/>
        <v>libre</v>
      </c>
      <c r="T660" s="129">
        <f t="shared" si="727"/>
        <v>0</v>
      </c>
      <c r="U660" s="374" t="s">
        <v>398</v>
      </c>
      <c r="V660" s="375"/>
      <c r="W660" s="375"/>
      <c r="X660" s="376"/>
    </row>
    <row r="661" spans="1:24" ht="15.75" thickBot="1" x14ac:dyDescent="0.25">
      <c r="A661" s="383"/>
      <c r="B661" s="115">
        <v>45962</v>
      </c>
      <c r="C661" s="116"/>
      <c r="D661" s="117"/>
      <c r="E661" s="118"/>
      <c r="F661" s="118"/>
      <c r="G661" s="118"/>
      <c r="H661" s="117"/>
      <c r="I661" s="118"/>
      <c r="J661" s="363"/>
      <c r="K661" s="365"/>
      <c r="L661" s="368"/>
      <c r="M661" s="386"/>
      <c r="N661" s="126"/>
      <c r="O661" s="127"/>
      <c r="P661" s="127"/>
      <c r="Q661" s="127">
        <f t="shared" si="736"/>
        <v>0</v>
      </c>
      <c r="R661" s="127"/>
      <c r="S661" s="128" t="str">
        <f t="shared" si="728"/>
        <v>libre</v>
      </c>
      <c r="T661" s="129">
        <f t="shared" si="727"/>
        <v>0</v>
      </c>
      <c r="U661" s="377"/>
      <c r="V661" s="378"/>
      <c r="W661" s="378"/>
      <c r="X661" s="379"/>
    </row>
    <row r="662" spans="1:24" ht="15.75" thickBot="1" x14ac:dyDescent="0.25">
      <c r="A662" s="384"/>
      <c r="B662" s="137">
        <v>45963</v>
      </c>
      <c r="C662" s="116"/>
      <c r="D662" s="117"/>
      <c r="E662" s="118"/>
      <c r="F662" s="118"/>
      <c r="G662" s="118"/>
      <c r="H662" s="117"/>
      <c r="I662" s="118"/>
      <c r="J662" s="364"/>
      <c r="K662" s="366"/>
      <c r="L662" s="369"/>
      <c r="M662" s="386"/>
      <c r="N662" s="138"/>
      <c r="O662" s="139"/>
      <c r="P662" s="139"/>
      <c r="Q662" s="139">
        <f t="shared" si="736"/>
        <v>0</v>
      </c>
      <c r="R662" s="139"/>
      <c r="S662" s="140" t="str">
        <f t="shared" si="728"/>
        <v>libre</v>
      </c>
      <c r="T662" s="141">
        <f t="shared" si="727"/>
        <v>0</v>
      </c>
      <c r="U662" s="380"/>
      <c r="V662" s="381"/>
      <c r="W662" s="381"/>
      <c r="X662" s="382"/>
    </row>
    <row r="663" spans="1:24" ht="15.75" thickBot="1" x14ac:dyDescent="0.25">
      <c r="A663" s="383">
        <v>44</v>
      </c>
      <c r="B663" s="142">
        <v>45964</v>
      </c>
      <c r="C663" s="116"/>
      <c r="D663" s="117"/>
      <c r="E663" s="118"/>
      <c r="F663" s="118"/>
      <c r="G663" s="118"/>
      <c r="H663" s="117"/>
      <c r="I663" s="118"/>
      <c r="J663" s="362"/>
      <c r="K663" s="365" t="e">
        <f t="shared" ref="K663" si="755">AVERAGE(D663:D669)</f>
        <v>#DIV/0!</v>
      </c>
      <c r="L663" s="367">
        <f t="shared" ref="L663" si="756">MAX(D663:D669) - MIN(D663:D669)</f>
        <v>0</v>
      </c>
      <c r="M663" s="386"/>
      <c r="N663" s="119"/>
      <c r="O663" s="120"/>
      <c r="P663" s="120"/>
      <c r="Q663" s="120">
        <f t="shared" si="736"/>
        <v>0</v>
      </c>
      <c r="R663" s="120"/>
      <c r="S663" s="121" t="str">
        <f t="shared" si="728"/>
        <v>libre</v>
      </c>
      <c r="T663" s="122">
        <f t="shared" si="727"/>
        <v>0</v>
      </c>
      <c r="U663" s="123" t="e">
        <f t="shared" ref="U663" si="757">AVERAGE(IF(ISBLANK(E663),N663*0.5,E663), IF(ISBLANK(E664),N663*0.5,E664), IF(ISBLANK(E665),N663*0.5,E665), IF(ISBLANK(E666),N663*0.5,E666), IF(ISBLANK(E667),N663*0.5,E667), IF(ISBLANK(E668),N663*0.5,E668), IF(ISBLANK(E669),N663*0.5,E669))/N663</f>
        <v>#DIV/0!</v>
      </c>
      <c r="V663" s="124" t="e">
        <f t="shared" ref="V663:W663" si="758">AVERAGE(IF(ISBLANK(F663),O663*0.5,F663), IF(ISBLANK(F664),O664*0.5,F664), IF(ISBLANK(F665),O665*0.5,F665), IF(ISBLANK(F666),O666*0.5,F666), IF(ISBLANK(F667),O667*0.5,F667), IF(ISBLANK(F668),O668*0.5,F668), IF(ISBLANK(F669),O669*0.5,F669))/O663</f>
        <v>#DIV/0!</v>
      </c>
      <c r="W663" s="124" t="e">
        <f t="shared" si="758"/>
        <v>#DIV/0!</v>
      </c>
      <c r="X663" s="125" t="e">
        <f t="shared" ref="X663" si="759">AVERAGE(T663:T669)/(AVERAGE(Q663:Q669))</f>
        <v>#DIV/0!</v>
      </c>
    </row>
    <row r="664" spans="1:24" ht="15.75" thickBot="1" x14ac:dyDescent="0.25">
      <c r="A664" s="383"/>
      <c r="B664" s="115">
        <v>45965</v>
      </c>
      <c r="C664" s="116"/>
      <c r="D664" s="117"/>
      <c r="E664" s="118"/>
      <c r="F664" s="118"/>
      <c r="G664" s="118"/>
      <c r="H664" s="117"/>
      <c r="I664" s="118"/>
      <c r="J664" s="363"/>
      <c r="K664" s="365"/>
      <c r="L664" s="368"/>
      <c r="M664" s="386"/>
      <c r="N664" s="126"/>
      <c r="O664" s="127"/>
      <c r="P664" s="127"/>
      <c r="Q664" s="127">
        <f t="shared" si="736"/>
        <v>0</v>
      </c>
      <c r="R664" s="127"/>
      <c r="S664" s="128" t="str">
        <f t="shared" si="728"/>
        <v>libre</v>
      </c>
      <c r="T664" s="129">
        <f t="shared" si="727"/>
        <v>0</v>
      </c>
      <c r="U664" s="130">
        <f t="shared" ref="U664:W664" si="760">AVERAGE(IF(ISBLANK(E663),N663*0.5,E663), IF(ISBLANK(E664),N664*0.5,E664), IF(ISBLANK(E665),N665*0.5,E665), IF(ISBLANK(E666),N666*0.5,E666), IF(ISBLANK(E667),N667*0.5,E667), IF(ISBLANK(E668),N668*0.5,E668), IF(ISBLANK(E669),N669*0.5,E669))</f>
        <v>0</v>
      </c>
      <c r="V664" s="131">
        <f t="shared" si="760"/>
        <v>0</v>
      </c>
      <c r="W664" s="131">
        <f t="shared" si="760"/>
        <v>0</v>
      </c>
      <c r="X664" s="132">
        <f t="shared" ref="X664" si="761">AVERAGE(T663:T669)</f>
        <v>0</v>
      </c>
    </row>
    <row r="665" spans="1:24" ht="16.5" thickTop="1" thickBot="1" x14ac:dyDescent="0.25">
      <c r="A665" s="383"/>
      <c r="B665" s="115">
        <v>45966</v>
      </c>
      <c r="C665" s="116"/>
      <c r="D665" s="117"/>
      <c r="E665" s="118"/>
      <c r="F665" s="118"/>
      <c r="G665" s="118"/>
      <c r="H665" s="117"/>
      <c r="I665" s="118"/>
      <c r="J665" s="363"/>
      <c r="K665" s="365"/>
      <c r="L665" s="368"/>
      <c r="M665" s="386"/>
      <c r="N665" s="126"/>
      <c r="O665" s="127"/>
      <c r="P665" s="127"/>
      <c r="Q665" s="127">
        <f t="shared" si="736"/>
        <v>0</v>
      </c>
      <c r="R665" s="127"/>
      <c r="S665" s="128" t="str">
        <f t="shared" si="728"/>
        <v>libre</v>
      </c>
      <c r="T665" s="129">
        <f t="shared" si="727"/>
        <v>0</v>
      </c>
      <c r="U665" s="133" t="s">
        <v>395</v>
      </c>
      <c r="V665" s="134">
        <v>10015</v>
      </c>
      <c r="W665" s="370" t="s">
        <v>396</v>
      </c>
      <c r="X665" s="371"/>
    </row>
    <row r="666" spans="1:24" ht="15.75" thickBot="1" x14ac:dyDescent="0.25">
      <c r="A666" s="383"/>
      <c r="B666" s="115">
        <v>45967</v>
      </c>
      <c r="C666" s="116"/>
      <c r="D666" s="117"/>
      <c r="E666" s="118"/>
      <c r="F666" s="118"/>
      <c r="G666" s="118"/>
      <c r="H666" s="117"/>
      <c r="I666" s="118"/>
      <c r="J666" s="363"/>
      <c r="K666" s="365"/>
      <c r="L666" s="368"/>
      <c r="M666" s="386"/>
      <c r="N666" s="126"/>
      <c r="O666" s="127"/>
      <c r="P666" s="127"/>
      <c r="Q666" s="127">
        <f t="shared" si="736"/>
        <v>0</v>
      </c>
      <c r="R666" s="127"/>
      <c r="S666" s="128" t="str">
        <f t="shared" si="728"/>
        <v>libre</v>
      </c>
      <c r="T666" s="129">
        <f t="shared" si="727"/>
        <v>0</v>
      </c>
      <c r="U666" s="135" t="s">
        <v>397</v>
      </c>
      <c r="V666" s="136"/>
      <c r="W666" s="372">
        <f t="shared" ref="W666" si="762">(SUM(C663:C669)/7)/V665</f>
        <v>0</v>
      </c>
      <c r="X666" s="373"/>
    </row>
    <row r="667" spans="1:24" ht="15.75" thickBot="1" x14ac:dyDescent="0.25">
      <c r="A667" s="383"/>
      <c r="B667" s="115">
        <v>45968</v>
      </c>
      <c r="C667" s="116"/>
      <c r="D667" s="117"/>
      <c r="E667" s="118"/>
      <c r="F667" s="118"/>
      <c r="G667" s="118"/>
      <c r="H667" s="117"/>
      <c r="I667" s="118"/>
      <c r="J667" s="363"/>
      <c r="K667" s="365"/>
      <c r="L667" s="368"/>
      <c r="M667" s="386"/>
      <c r="N667" s="126"/>
      <c r="O667" s="127"/>
      <c r="P667" s="127"/>
      <c r="Q667" s="127">
        <f t="shared" si="736"/>
        <v>0</v>
      </c>
      <c r="R667" s="127"/>
      <c r="S667" s="128" t="str">
        <f t="shared" si="728"/>
        <v>libre</v>
      </c>
      <c r="T667" s="129">
        <f t="shared" si="727"/>
        <v>0</v>
      </c>
      <c r="U667" s="374" t="s">
        <v>398</v>
      </c>
      <c r="V667" s="375"/>
      <c r="W667" s="375"/>
      <c r="X667" s="376"/>
    </row>
    <row r="668" spans="1:24" ht="15.75" thickBot="1" x14ac:dyDescent="0.25">
      <c r="A668" s="383"/>
      <c r="B668" s="115">
        <v>45969</v>
      </c>
      <c r="C668" s="116"/>
      <c r="D668" s="117"/>
      <c r="E668" s="118"/>
      <c r="F668" s="118"/>
      <c r="G668" s="118"/>
      <c r="H668" s="117"/>
      <c r="I668" s="118"/>
      <c r="J668" s="363"/>
      <c r="K668" s="365"/>
      <c r="L668" s="368"/>
      <c r="M668" s="386"/>
      <c r="N668" s="126"/>
      <c r="O668" s="127"/>
      <c r="P668" s="127"/>
      <c r="Q668" s="127">
        <f t="shared" si="736"/>
        <v>0</v>
      </c>
      <c r="R668" s="127"/>
      <c r="S668" s="128" t="str">
        <f t="shared" si="728"/>
        <v>libre</v>
      </c>
      <c r="T668" s="129">
        <f t="shared" si="727"/>
        <v>0</v>
      </c>
      <c r="U668" s="377"/>
      <c r="V668" s="378"/>
      <c r="W668" s="378"/>
      <c r="X668" s="379"/>
    </row>
    <row r="669" spans="1:24" ht="15.75" thickBot="1" x14ac:dyDescent="0.25">
      <c r="A669" s="384"/>
      <c r="B669" s="137">
        <v>45970</v>
      </c>
      <c r="C669" s="116"/>
      <c r="D669" s="117"/>
      <c r="E669" s="118"/>
      <c r="F669" s="118"/>
      <c r="G669" s="118"/>
      <c r="H669" s="117"/>
      <c r="I669" s="118"/>
      <c r="J669" s="364"/>
      <c r="K669" s="366"/>
      <c r="L669" s="369"/>
      <c r="M669" s="386"/>
      <c r="N669" s="138"/>
      <c r="O669" s="139"/>
      <c r="P669" s="139"/>
      <c r="Q669" s="139">
        <f t="shared" si="736"/>
        <v>0</v>
      </c>
      <c r="R669" s="139"/>
      <c r="S669" s="140" t="str">
        <f t="shared" si="728"/>
        <v>libre</v>
      </c>
      <c r="T669" s="141">
        <f t="shared" si="727"/>
        <v>0</v>
      </c>
      <c r="U669" s="380"/>
      <c r="V669" s="381"/>
      <c r="W669" s="381"/>
      <c r="X669" s="382"/>
    </row>
    <row r="670" spans="1:24" ht="15.75" thickBot="1" x14ac:dyDescent="0.25">
      <c r="A670" s="388">
        <v>45</v>
      </c>
      <c r="B670" s="142">
        <v>45971</v>
      </c>
      <c r="C670" s="116"/>
      <c r="D670" s="117"/>
      <c r="E670" s="118"/>
      <c r="F670" s="118"/>
      <c r="G670" s="118"/>
      <c r="H670" s="117"/>
      <c r="I670" s="118"/>
      <c r="J670" s="362"/>
      <c r="K670" s="365" t="e">
        <f t="shared" ref="K670" si="763">AVERAGE(D670:D676)</f>
        <v>#DIV/0!</v>
      </c>
      <c r="L670" s="367">
        <f t="shared" ref="L670" si="764">MAX(D670:D676) - MIN(D670:D676)</f>
        <v>0</v>
      </c>
      <c r="M670" s="386"/>
      <c r="N670" s="119"/>
      <c r="O670" s="120"/>
      <c r="P670" s="120"/>
      <c r="Q670" s="120">
        <f t="shared" si="736"/>
        <v>0</v>
      </c>
      <c r="R670" s="120"/>
      <c r="S670" s="121" t="str">
        <f t="shared" si="728"/>
        <v>libre</v>
      </c>
      <c r="T670" s="122">
        <f t="shared" si="727"/>
        <v>0</v>
      </c>
      <c r="U670" s="123" t="e">
        <f t="shared" ref="U670" si="765">AVERAGE(IF(ISBLANK(E670),N670*0.5,E670), IF(ISBLANK(E671),N670*0.5,E671), IF(ISBLANK(E672),N670*0.5,E672), IF(ISBLANK(E673),N670*0.5,E673), IF(ISBLANK(E674),N670*0.5,E674), IF(ISBLANK(E675),N670*0.5,E675), IF(ISBLANK(E676),N670*0.5,E676))/N670</f>
        <v>#DIV/0!</v>
      </c>
      <c r="V670" s="124" t="e">
        <f t="shared" ref="V670:W670" si="766">AVERAGE(IF(ISBLANK(F670),O670*0.5,F670), IF(ISBLANK(F671),O671*0.5,F671), IF(ISBLANK(F672),O672*0.5,F672), IF(ISBLANK(F673),O673*0.5,F673), IF(ISBLANK(F674),O674*0.5,F674), IF(ISBLANK(F675),O675*0.5,F675), IF(ISBLANK(F676),O676*0.5,F676))/O670</f>
        <v>#DIV/0!</v>
      </c>
      <c r="W670" s="124" t="e">
        <f t="shared" si="766"/>
        <v>#DIV/0!</v>
      </c>
      <c r="X670" s="125" t="e">
        <f t="shared" ref="X670" si="767">AVERAGE(T670:T676)/(AVERAGE(Q670:Q676))</f>
        <v>#DIV/0!</v>
      </c>
    </row>
    <row r="671" spans="1:24" ht="15.75" thickBot="1" x14ac:dyDescent="0.25">
      <c r="A671" s="383"/>
      <c r="B671" s="115">
        <v>45972</v>
      </c>
      <c r="C671" s="116"/>
      <c r="D671" s="117"/>
      <c r="E671" s="118"/>
      <c r="F671" s="118"/>
      <c r="G671" s="118"/>
      <c r="H671" s="117"/>
      <c r="I671" s="118"/>
      <c r="J671" s="363"/>
      <c r="K671" s="365"/>
      <c r="L671" s="368"/>
      <c r="M671" s="386"/>
      <c r="N671" s="126"/>
      <c r="O671" s="127"/>
      <c r="P671" s="127"/>
      <c r="Q671" s="127">
        <f t="shared" si="736"/>
        <v>0</v>
      </c>
      <c r="R671" s="127"/>
      <c r="S671" s="128" t="str">
        <f t="shared" si="728"/>
        <v>libre</v>
      </c>
      <c r="T671" s="129">
        <f t="shared" si="727"/>
        <v>0</v>
      </c>
      <c r="U671" s="130">
        <f t="shared" ref="U671:W671" si="768">AVERAGE(IF(ISBLANK(E670),N670*0.5,E670), IF(ISBLANK(E671),N671*0.5,E671), IF(ISBLANK(E672),N672*0.5,E672), IF(ISBLANK(E673),N673*0.5,E673), IF(ISBLANK(E674),N674*0.5,E674), IF(ISBLANK(E675),N675*0.5,E675), IF(ISBLANK(E676),N676*0.5,E676))</f>
        <v>0</v>
      </c>
      <c r="V671" s="131">
        <f t="shared" si="768"/>
        <v>0</v>
      </c>
      <c r="W671" s="131">
        <f t="shared" si="768"/>
        <v>0</v>
      </c>
      <c r="X671" s="132">
        <f t="shared" ref="X671" si="769">AVERAGE(T670:T676)</f>
        <v>0</v>
      </c>
    </row>
    <row r="672" spans="1:24" ht="16.5" thickTop="1" thickBot="1" x14ac:dyDescent="0.25">
      <c r="A672" s="383"/>
      <c r="B672" s="115">
        <v>45973</v>
      </c>
      <c r="C672" s="116"/>
      <c r="D672" s="117"/>
      <c r="E672" s="118"/>
      <c r="F672" s="118"/>
      <c r="G672" s="118"/>
      <c r="H672" s="117"/>
      <c r="I672" s="118"/>
      <c r="J672" s="363"/>
      <c r="K672" s="365"/>
      <c r="L672" s="368"/>
      <c r="M672" s="386"/>
      <c r="N672" s="126"/>
      <c r="O672" s="127"/>
      <c r="P672" s="127"/>
      <c r="Q672" s="127">
        <f t="shared" si="736"/>
        <v>0</v>
      </c>
      <c r="R672" s="127"/>
      <c r="S672" s="128" t="str">
        <f t="shared" si="728"/>
        <v>libre</v>
      </c>
      <c r="T672" s="129">
        <f t="shared" si="727"/>
        <v>0</v>
      </c>
      <c r="U672" s="133" t="s">
        <v>395</v>
      </c>
      <c r="V672" s="134">
        <v>10016</v>
      </c>
      <c r="W672" s="370" t="s">
        <v>396</v>
      </c>
      <c r="X672" s="371"/>
    </row>
    <row r="673" spans="1:24" ht="15.75" thickBot="1" x14ac:dyDescent="0.25">
      <c r="A673" s="383"/>
      <c r="B673" s="115">
        <v>45974</v>
      </c>
      <c r="C673" s="116"/>
      <c r="D673" s="117"/>
      <c r="E673" s="118"/>
      <c r="F673" s="118"/>
      <c r="G673" s="118"/>
      <c r="H673" s="117"/>
      <c r="I673" s="118"/>
      <c r="J673" s="363"/>
      <c r="K673" s="365"/>
      <c r="L673" s="368"/>
      <c r="M673" s="386"/>
      <c r="N673" s="126"/>
      <c r="O673" s="127"/>
      <c r="P673" s="127"/>
      <c r="Q673" s="127">
        <f t="shared" si="736"/>
        <v>0</v>
      </c>
      <c r="R673" s="127"/>
      <c r="S673" s="128" t="str">
        <f t="shared" si="728"/>
        <v>libre</v>
      </c>
      <c r="T673" s="129">
        <f t="shared" si="727"/>
        <v>0</v>
      </c>
      <c r="U673" s="135" t="s">
        <v>397</v>
      </c>
      <c r="V673" s="136"/>
      <c r="W673" s="372">
        <f t="shared" ref="W673" si="770">(SUM(C670:C676)/7)/V672</f>
        <v>0</v>
      </c>
      <c r="X673" s="373"/>
    </row>
    <row r="674" spans="1:24" ht="15.75" thickBot="1" x14ac:dyDescent="0.25">
      <c r="A674" s="383"/>
      <c r="B674" s="115">
        <v>45975</v>
      </c>
      <c r="C674" s="116"/>
      <c r="D674" s="117"/>
      <c r="E674" s="118"/>
      <c r="F674" s="118"/>
      <c r="G674" s="118"/>
      <c r="H674" s="117"/>
      <c r="I674" s="118"/>
      <c r="J674" s="363"/>
      <c r="K674" s="365"/>
      <c r="L674" s="368"/>
      <c r="M674" s="386"/>
      <c r="N674" s="126"/>
      <c r="O674" s="127"/>
      <c r="P674" s="127"/>
      <c r="Q674" s="127">
        <f t="shared" si="736"/>
        <v>0</v>
      </c>
      <c r="R674" s="127"/>
      <c r="S674" s="128" t="str">
        <f t="shared" si="728"/>
        <v>libre</v>
      </c>
      <c r="T674" s="129">
        <f t="shared" si="727"/>
        <v>0</v>
      </c>
      <c r="U674" s="374" t="s">
        <v>398</v>
      </c>
      <c r="V674" s="375"/>
      <c r="W674" s="375"/>
      <c r="X674" s="376"/>
    </row>
    <row r="675" spans="1:24" ht="15.75" thickBot="1" x14ac:dyDescent="0.25">
      <c r="A675" s="383"/>
      <c r="B675" s="115">
        <v>45976</v>
      </c>
      <c r="C675" s="116"/>
      <c r="D675" s="117"/>
      <c r="E675" s="118"/>
      <c r="F675" s="118"/>
      <c r="G675" s="118"/>
      <c r="H675" s="117"/>
      <c r="I675" s="118"/>
      <c r="J675" s="363"/>
      <c r="K675" s="365"/>
      <c r="L675" s="368"/>
      <c r="M675" s="386"/>
      <c r="N675" s="126"/>
      <c r="O675" s="127"/>
      <c r="P675" s="127"/>
      <c r="Q675" s="127">
        <f t="shared" si="736"/>
        <v>0</v>
      </c>
      <c r="R675" s="127"/>
      <c r="S675" s="128" t="str">
        <f t="shared" si="728"/>
        <v>libre</v>
      </c>
      <c r="T675" s="129">
        <f t="shared" si="727"/>
        <v>0</v>
      </c>
      <c r="U675" s="377"/>
      <c r="V675" s="378"/>
      <c r="W675" s="378"/>
      <c r="X675" s="379"/>
    </row>
    <row r="676" spans="1:24" ht="15.75" thickBot="1" x14ac:dyDescent="0.25">
      <c r="A676" s="384"/>
      <c r="B676" s="137">
        <v>45977</v>
      </c>
      <c r="C676" s="116"/>
      <c r="D676" s="117"/>
      <c r="E676" s="118"/>
      <c r="F676" s="118"/>
      <c r="G676" s="118"/>
      <c r="H676" s="117"/>
      <c r="I676" s="118"/>
      <c r="J676" s="364"/>
      <c r="K676" s="366"/>
      <c r="L676" s="369"/>
      <c r="M676" s="387"/>
      <c r="N676" s="138"/>
      <c r="O676" s="139"/>
      <c r="P676" s="139"/>
      <c r="Q676" s="139">
        <f t="shared" si="736"/>
        <v>0</v>
      </c>
      <c r="R676" s="139"/>
      <c r="S676" s="140" t="str">
        <f t="shared" si="728"/>
        <v>libre</v>
      </c>
      <c r="T676" s="141">
        <f t="shared" si="727"/>
        <v>0</v>
      </c>
      <c r="U676" s="380"/>
      <c r="V676" s="381"/>
      <c r="W676" s="381"/>
      <c r="X676" s="382"/>
    </row>
  </sheetData>
  <mergeCells count="799">
    <mergeCell ref="U675:X676"/>
    <mergeCell ref="A663:A669"/>
    <mergeCell ref="J663:J669"/>
    <mergeCell ref="K663:K669"/>
    <mergeCell ref="L663:L669"/>
    <mergeCell ref="W665:X665"/>
    <mergeCell ref="W666:X666"/>
    <mergeCell ref="U667:X667"/>
    <mergeCell ref="U668:X669"/>
    <mergeCell ref="J656:J662"/>
    <mergeCell ref="K656:K662"/>
    <mergeCell ref="L656:L662"/>
    <mergeCell ref="W658:X658"/>
    <mergeCell ref="W659:X659"/>
    <mergeCell ref="U660:X660"/>
    <mergeCell ref="U661:X662"/>
    <mergeCell ref="A649:A655"/>
    <mergeCell ref="J649:J655"/>
    <mergeCell ref="K649:K655"/>
    <mergeCell ref="L649:L655"/>
    <mergeCell ref="M649:M676"/>
    <mergeCell ref="W651:X651"/>
    <mergeCell ref="W652:X652"/>
    <mergeCell ref="U653:X653"/>
    <mergeCell ref="U654:X655"/>
    <mergeCell ref="A656:A662"/>
    <mergeCell ref="A670:A676"/>
    <mergeCell ref="J670:J676"/>
    <mergeCell ref="K670:K676"/>
    <mergeCell ref="L670:L676"/>
    <mergeCell ref="W672:X672"/>
    <mergeCell ref="W673:X673"/>
    <mergeCell ref="U674:X674"/>
    <mergeCell ref="U647:X648"/>
    <mergeCell ref="A635:A641"/>
    <mergeCell ref="J635:J641"/>
    <mergeCell ref="K635:K641"/>
    <mergeCell ref="L635:L641"/>
    <mergeCell ref="W637:X637"/>
    <mergeCell ref="W638:X638"/>
    <mergeCell ref="U639:X639"/>
    <mergeCell ref="U640:X641"/>
    <mergeCell ref="J628:J634"/>
    <mergeCell ref="K628:K634"/>
    <mergeCell ref="L628:L634"/>
    <mergeCell ref="W630:X630"/>
    <mergeCell ref="W631:X631"/>
    <mergeCell ref="U632:X632"/>
    <mergeCell ref="U633:X634"/>
    <mergeCell ref="A621:A627"/>
    <mergeCell ref="J621:J627"/>
    <mergeCell ref="K621:K627"/>
    <mergeCell ref="L621:L627"/>
    <mergeCell ref="M621:M648"/>
    <mergeCell ref="W623:X623"/>
    <mergeCell ref="W624:X624"/>
    <mergeCell ref="U625:X625"/>
    <mergeCell ref="U626:X627"/>
    <mergeCell ref="A628:A634"/>
    <mergeCell ref="A642:A648"/>
    <mergeCell ref="J642:J648"/>
    <mergeCell ref="K642:K648"/>
    <mergeCell ref="L642:L648"/>
    <mergeCell ref="W644:X644"/>
    <mergeCell ref="W645:X645"/>
    <mergeCell ref="U646:X646"/>
    <mergeCell ref="U619:X620"/>
    <mergeCell ref="A607:A613"/>
    <mergeCell ref="J607:J613"/>
    <mergeCell ref="K607:K613"/>
    <mergeCell ref="L607:L613"/>
    <mergeCell ref="W609:X609"/>
    <mergeCell ref="W610:X610"/>
    <mergeCell ref="U611:X611"/>
    <mergeCell ref="U612:X613"/>
    <mergeCell ref="J600:J606"/>
    <mergeCell ref="K600:K606"/>
    <mergeCell ref="L600:L606"/>
    <mergeCell ref="W602:X602"/>
    <mergeCell ref="W603:X603"/>
    <mergeCell ref="U604:X604"/>
    <mergeCell ref="U605:X606"/>
    <mergeCell ref="A593:A599"/>
    <mergeCell ref="J593:J599"/>
    <mergeCell ref="K593:K599"/>
    <mergeCell ref="L593:L599"/>
    <mergeCell ref="M593:M620"/>
    <mergeCell ref="W595:X595"/>
    <mergeCell ref="W596:X596"/>
    <mergeCell ref="U597:X597"/>
    <mergeCell ref="U598:X599"/>
    <mergeCell ref="A600:A606"/>
    <mergeCell ref="A614:A620"/>
    <mergeCell ref="J614:J620"/>
    <mergeCell ref="K614:K620"/>
    <mergeCell ref="L614:L620"/>
    <mergeCell ref="W616:X616"/>
    <mergeCell ref="W617:X617"/>
    <mergeCell ref="U618:X618"/>
    <mergeCell ref="U591:X592"/>
    <mergeCell ref="A579:A585"/>
    <mergeCell ref="J579:J585"/>
    <mergeCell ref="K579:K585"/>
    <mergeCell ref="L579:L585"/>
    <mergeCell ref="W581:X581"/>
    <mergeCell ref="W582:X582"/>
    <mergeCell ref="U583:X583"/>
    <mergeCell ref="U584:X585"/>
    <mergeCell ref="J572:J578"/>
    <mergeCell ref="K572:K578"/>
    <mergeCell ref="L572:L578"/>
    <mergeCell ref="W574:X574"/>
    <mergeCell ref="W575:X575"/>
    <mergeCell ref="U576:X576"/>
    <mergeCell ref="U577:X578"/>
    <mergeCell ref="A565:A571"/>
    <mergeCell ref="J565:J571"/>
    <mergeCell ref="K565:K571"/>
    <mergeCell ref="L565:L571"/>
    <mergeCell ref="M565:M592"/>
    <mergeCell ref="W567:X567"/>
    <mergeCell ref="W568:X568"/>
    <mergeCell ref="U569:X569"/>
    <mergeCell ref="U570:X571"/>
    <mergeCell ref="A572:A578"/>
    <mergeCell ref="A586:A592"/>
    <mergeCell ref="J586:J592"/>
    <mergeCell ref="K586:K592"/>
    <mergeCell ref="L586:L592"/>
    <mergeCell ref="W588:X588"/>
    <mergeCell ref="W589:X589"/>
    <mergeCell ref="U590:X590"/>
    <mergeCell ref="U563:X564"/>
    <mergeCell ref="A551:A557"/>
    <mergeCell ref="J551:J557"/>
    <mergeCell ref="K551:K557"/>
    <mergeCell ref="L551:L557"/>
    <mergeCell ref="W553:X553"/>
    <mergeCell ref="W554:X554"/>
    <mergeCell ref="U555:X555"/>
    <mergeCell ref="U556:X557"/>
    <mergeCell ref="J544:J550"/>
    <mergeCell ref="K544:K550"/>
    <mergeCell ref="L544:L550"/>
    <mergeCell ref="W546:X546"/>
    <mergeCell ref="W547:X547"/>
    <mergeCell ref="U548:X548"/>
    <mergeCell ref="U549:X550"/>
    <mergeCell ref="A537:A543"/>
    <mergeCell ref="J537:J543"/>
    <mergeCell ref="K537:K543"/>
    <mergeCell ref="L537:L543"/>
    <mergeCell ref="M537:M564"/>
    <mergeCell ref="W539:X539"/>
    <mergeCell ref="W540:X540"/>
    <mergeCell ref="U541:X541"/>
    <mergeCell ref="U542:X543"/>
    <mergeCell ref="A544:A550"/>
    <mergeCell ref="A558:A564"/>
    <mergeCell ref="J558:J564"/>
    <mergeCell ref="K558:K564"/>
    <mergeCell ref="L558:L564"/>
    <mergeCell ref="W560:X560"/>
    <mergeCell ref="W561:X561"/>
    <mergeCell ref="U562:X562"/>
    <mergeCell ref="U535:X536"/>
    <mergeCell ref="A523:A529"/>
    <mergeCell ref="J523:J529"/>
    <mergeCell ref="K523:K529"/>
    <mergeCell ref="L523:L529"/>
    <mergeCell ref="W525:X525"/>
    <mergeCell ref="W526:X526"/>
    <mergeCell ref="U527:X527"/>
    <mergeCell ref="U528:X529"/>
    <mergeCell ref="J516:J522"/>
    <mergeCell ref="K516:K522"/>
    <mergeCell ref="L516:L522"/>
    <mergeCell ref="W518:X518"/>
    <mergeCell ref="W519:X519"/>
    <mergeCell ref="U520:X520"/>
    <mergeCell ref="U521:X522"/>
    <mergeCell ref="A509:A515"/>
    <mergeCell ref="J509:J515"/>
    <mergeCell ref="K509:K515"/>
    <mergeCell ref="L509:L515"/>
    <mergeCell ref="M509:M536"/>
    <mergeCell ref="W511:X511"/>
    <mergeCell ref="W512:X512"/>
    <mergeCell ref="U513:X513"/>
    <mergeCell ref="U514:X515"/>
    <mergeCell ref="A516:A522"/>
    <mergeCell ref="A530:A536"/>
    <mergeCell ref="J530:J536"/>
    <mergeCell ref="K530:K536"/>
    <mergeCell ref="L530:L536"/>
    <mergeCell ref="W532:X532"/>
    <mergeCell ref="W533:X533"/>
    <mergeCell ref="U534:X534"/>
    <mergeCell ref="U507:X508"/>
    <mergeCell ref="A495:A501"/>
    <mergeCell ref="J495:J501"/>
    <mergeCell ref="K495:K501"/>
    <mergeCell ref="L495:L501"/>
    <mergeCell ref="W497:X497"/>
    <mergeCell ref="W498:X498"/>
    <mergeCell ref="U499:X499"/>
    <mergeCell ref="U500:X501"/>
    <mergeCell ref="J488:J494"/>
    <mergeCell ref="K488:K494"/>
    <mergeCell ref="L488:L494"/>
    <mergeCell ref="W490:X490"/>
    <mergeCell ref="W491:X491"/>
    <mergeCell ref="U492:X492"/>
    <mergeCell ref="U493:X494"/>
    <mergeCell ref="A481:A487"/>
    <mergeCell ref="J481:J487"/>
    <mergeCell ref="K481:K487"/>
    <mergeCell ref="L481:L487"/>
    <mergeCell ref="M481:M508"/>
    <mergeCell ref="W483:X483"/>
    <mergeCell ref="W484:X484"/>
    <mergeCell ref="U485:X485"/>
    <mergeCell ref="U486:X487"/>
    <mergeCell ref="A488:A494"/>
    <mergeCell ref="A502:A508"/>
    <mergeCell ref="J502:J508"/>
    <mergeCell ref="K502:K508"/>
    <mergeCell ref="L502:L508"/>
    <mergeCell ref="W504:X504"/>
    <mergeCell ref="W505:X505"/>
    <mergeCell ref="U506:X506"/>
    <mergeCell ref="U479:X480"/>
    <mergeCell ref="A467:A473"/>
    <mergeCell ref="J467:J473"/>
    <mergeCell ref="K467:K473"/>
    <mergeCell ref="L467:L473"/>
    <mergeCell ref="W469:X469"/>
    <mergeCell ref="W470:X470"/>
    <mergeCell ref="U471:X471"/>
    <mergeCell ref="U472:X473"/>
    <mergeCell ref="J460:J466"/>
    <mergeCell ref="K460:K466"/>
    <mergeCell ref="L460:L466"/>
    <mergeCell ref="W462:X462"/>
    <mergeCell ref="W463:X463"/>
    <mergeCell ref="U464:X464"/>
    <mergeCell ref="U465:X466"/>
    <mergeCell ref="A453:A459"/>
    <mergeCell ref="J453:J459"/>
    <mergeCell ref="K453:K459"/>
    <mergeCell ref="L453:L459"/>
    <mergeCell ref="M453:M480"/>
    <mergeCell ref="W455:X455"/>
    <mergeCell ref="W456:X456"/>
    <mergeCell ref="U457:X457"/>
    <mergeCell ref="U458:X459"/>
    <mergeCell ref="A460:A466"/>
    <mergeCell ref="A474:A480"/>
    <mergeCell ref="J474:J480"/>
    <mergeCell ref="K474:K480"/>
    <mergeCell ref="L474:L480"/>
    <mergeCell ref="W476:X476"/>
    <mergeCell ref="W477:X477"/>
    <mergeCell ref="U478:X478"/>
    <mergeCell ref="U451:X452"/>
    <mergeCell ref="A439:A445"/>
    <mergeCell ref="J439:J445"/>
    <mergeCell ref="K439:K445"/>
    <mergeCell ref="L439:L445"/>
    <mergeCell ref="W441:X441"/>
    <mergeCell ref="W442:X442"/>
    <mergeCell ref="U443:X443"/>
    <mergeCell ref="U444:X445"/>
    <mergeCell ref="J432:J438"/>
    <mergeCell ref="K432:K438"/>
    <mergeCell ref="L432:L438"/>
    <mergeCell ref="W434:X434"/>
    <mergeCell ref="W435:X435"/>
    <mergeCell ref="U436:X436"/>
    <mergeCell ref="U437:X438"/>
    <mergeCell ref="A425:A431"/>
    <mergeCell ref="J425:J431"/>
    <mergeCell ref="K425:K431"/>
    <mergeCell ref="L425:L431"/>
    <mergeCell ref="M425:M452"/>
    <mergeCell ref="W427:X427"/>
    <mergeCell ref="W428:X428"/>
    <mergeCell ref="U429:X429"/>
    <mergeCell ref="U430:X431"/>
    <mergeCell ref="A432:A438"/>
    <mergeCell ref="A446:A452"/>
    <mergeCell ref="J446:J452"/>
    <mergeCell ref="K446:K452"/>
    <mergeCell ref="L446:L452"/>
    <mergeCell ref="W448:X448"/>
    <mergeCell ref="W449:X449"/>
    <mergeCell ref="U450:X450"/>
    <mergeCell ref="U423:X424"/>
    <mergeCell ref="A411:A417"/>
    <mergeCell ref="J411:J417"/>
    <mergeCell ref="K411:K417"/>
    <mergeCell ref="L411:L417"/>
    <mergeCell ref="W413:X413"/>
    <mergeCell ref="W414:X414"/>
    <mergeCell ref="U415:X415"/>
    <mergeCell ref="U416:X417"/>
    <mergeCell ref="J404:J410"/>
    <mergeCell ref="K404:K410"/>
    <mergeCell ref="L404:L410"/>
    <mergeCell ref="W406:X406"/>
    <mergeCell ref="W407:X407"/>
    <mergeCell ref="U408:X408"/>
    <mergeCell ref="U409:X410"/>
    <mergeCell ref="A397:A403"/>
    <mergeCell ref="J397:J403"/>
    <mergeCell ref="K397:K403"/>
    <mergeCell ref="L397:L403"/>
    <mergeCell ref="M397:M424"/>
    <mergeCell ref="W399:X399"/>
    <mergeCell ref="W400:X400"/>
    <mergeCell ref="U401:X401"/>
    <mergeCell ref="U402:X403"/>
    <mergeCell ref="A404:A410"/>
    <mergeCell ref="A418:A424"/>
    <mergeCell ref="J418:J424"/>
    <mergeCell ref="K418:K424"/>
    <mergeCell ref="L418:L424"/>
    <mergeCell ref="W420:X420"/>
    <mergeCell ref="W421:X421"/>
    <mergeCell ref="U422:X422"/>
    <mergeCell ref="U395:X396"/>
    <mergeCell ref="A383:A389"/>
    <mergeCell ref="J383:J389"/>
    <mergeCell ref="K383:K389"/>
    <mergeCell ref="L383:L389"/>
    <mergeCell ref="W385:X385"/>
    <mergeCell ref="W386:X386"/>
    <mergeCell ref="U387:X387"/>
    <mergeCell ref="U388:X389"/>
    <mergeCell ref="J376:J382"/>
    <mergeCell ref="K376:K382"/>
    <mergeCell ref="L376:L382"/>
    <mergeCell ref="W378:X378"/>
    <mergeCell ref="W379:X379"/>
    <mergeCell ref="U380:X380"/>
    <mergeCell ref="U381:X382"/>
    <mergeCell ref="A369:A375"/>
    <mergeCell ref="J369:J375"/>
    <mergeCell ref="K369:K375"/>
    <mergeCell ref="L369:L375"/>
    <mergeCell ref="M369:M396"/>
    <mergeCell ref="W371:X371"/>
    <mergeCell ref="W372:X372"/>
    <mergeCell ref="U373:X373"/>
    <mergeCell ref="U374:X375"/>
    <mergeCell ref="A376:A382"/>
    <mergeCell ref="A390:A396"/>
    <mergeCell ref="J390:J396"/>
    <mergeCell ref="K390:K396"/>
    <mergeCell ref="L390:L396"/>
    <mergeCell ref="W392:X392"/>
    <mergeCell ref="W393:X393"/>
    <mergeCell ref="U394:X394"/>
    <mergeCell ref="U367:X368"/>
    <mergeCell ref="A355:A361"/>
    <mergeCell ref="J355:J361"/>
    <mergeCell ref="K355:K361"/>
    <mergeCell ref="L355:L361"/>
    <mergeCell ref="W357:X357"/>
    <mergeCell ref="W358:X358"/>
    <mergeCell ref="U359:X359"/>
    <mergeCell ref="U360:X361"/>
    <mergeCell ref="J348:J354"/>
    <mergeCell ref="K348:K354"/>
    <mergeCell ref="L348:L354"/>
    <mergeCell ref="W350:X350"/>
    <mergeCell ref="W351:X351"/>
    <mergeCell ref="U352:X352"/>
    <mergeCell ref="U353:X354"/>
    <mergeCell ref="A341:A347"/>
    <mergeCell ref="J341:J347"/>
    <mergeCell ref="K341:K347"/>
    <mergeCell ref="L341:L347"/>
    <mergeCell ref="M341:M368"/>
    <mergeCell ref="W343:X343"/>
    <mergeCell ref="W344:X344"/>
    <mergeCell ref="U345:X345"/>
    <mergeCell ref="U346:X347"/>
    <mergeCell ref="A348:A354"/>
    <mergeCell ref="A362:A368"/>
    <mergeCell ref="J362:J368"/>
    <mergeCell ref="K362:K368"/>
    <mergeCell ref="L362:L368"/>
    <mergeCell ref="W364:X364"/>
    <mergeCell ref="W365:X365"/>
    <mergeCell ref="U366:X366"/>
    <mergeCell ref="U339:X340"/>
    <mergeCell ref="A327:A333"/>
    <mergeCell ref="J327:J333"/>
    <mergeCell ref="K327:K333"/>
    <mergeCell ref="L327:L333"/>
    <mergeCell ref="W329:X329"/>
    <mergeCell ref="W330:X330"/>
    <mergeCell ref="U331:X331"/>
    <mergeCell ref="U332:X333"/>
    <mergeCell ref="J320:J326"/>
    <mergeCell ref="K320:K326"/>
    <mergeCell ref="L320:L326"/>
    <mergeCell ref="W322:X322"/>
    <mergeCell ref="W323:X323"/>
    <mergeCell ref="U324:X324"/>
    <mergeCell ref="U325:X326"/>
    <mergeCell ref="A313:A319"/>
    <mergeCell ref="J313:J319"/>
    <mergeCell ref="K313:K319"/>
    <mergeCell ref="L313:L319"/>
    <mergeCell ref="M313:M340"/>
    <mergeCell ref="W315:X315"/>
    <mergeCell ref="W316:X316"/>
    <mergeCell ref="U317:X317"/>
    <mergeCell ref="U318:X319"/>
    <mergeCell ref="A320:A326"/>
    <mergeCell ref="A334:A340"/>
    <mergeCell ref="J334:J340"/>
    <mergeCell ref="K334:K340"/>
    <mergeCell ref="L334:L340"/>
    <mergeCell ref="W336:X336"/>
    <mergeCell ref="W337:X337"/>
    <mergeCell ref="U338:X338"/>
    <mergeCell ref="U311:X312"/>
    <mergeCell ref="A299:A305"/>
    <mergeCell ref="J299:J305"/>
    <mergeCell ref="K299:K305"/>
    <mergeCell ref="L299:L305"/>
    <mergeCell ref="W301:X301"/>
    <mergeCell ref="W302:X302"/>
    <mergeCell ref="U303:X303"/>
    <mergeCell ref="U304:X305"/>
    <mergeCell ref="J292:J298"/>
    <mergeCell ref="K292:K298"/>
    <mergeCell ref="L292:L298"/>
    <mergeCell ref="W294:X294"/>
    <mergeCell ref="W295:X295"/>
    <mergeCell ref="U296:X296"/>
    <mergeCell ref="U297:X298"/>
    <mergeCell ref="A285:A291"/>
    <mergeCell ref="J285:J291"/>
    <mergeCell ref="K285:K291"/>
    <mergeCell ref="L285:L291"/>
    <mergeCell ref="M285:M312"/>
    <mergeCell ref="W287:X287"/>
    <mergeCell ref="W288:X288"/>
    <mergeCell ref="U289:X289"/>
    <mergeCell ref="U290:X291"/>
    <mergeCell ref="A292:A298"/>
    <mergeCell ref="A306:A312"/>
    <mergeCell ref="J306:J312"/>
    <mergeCell ref="K306:K312"/>
    <mergeCell ref="L306:L312"/>
    <mergeCell ref="W308:X308"/>
    <mergeCell ref="W309:X309"/>
    <mergeCell ref="U310:X310"/>
    <mergeCell ref="U283:X284"/>
    <mergeCell ref="A271:A277"/>
    <mergeCell ref="J271:J277"/>
    <mergeCell ref="K271:K277"/>
    <mergeCell ref="L271:L277"/>
    <mergeCell ref="W273:X273"/>
    <mergeCell ref="W274:X274"/>
    <mergeCell ref="U275:X275"/>
    <mergeCell ref="U276:X277"/>
    <mergeCell ref="J264:J270"/>
    <mergeCell ref="K264:K270"/>
    <mergeCell ref="L264:L270"/>
    <mergeCell ref="W266:X266"/>
    <mergeCell ref="W267:X267"/>
    <mergeCell ref="U268:X268"/>
    <mergeCell ref="U269:X270"/>
    <mergeCell ref="A257:A263"/>
    <mergeCell ref="J257:J263"/>
    <mergeCell ref="K257:K263"/>
    <mergeCell ref="L257:L263"/>
    <mergeCell ref="M257:M284"/>
    <mergeCell ref="W259:X259"/>
    <mergeCell ref="W260:X260"/>
    <mergeCell ref="U261:X261"/>
    <mergeCell ref="U262:X263"/>
    <mergeCell ref="A264:A270"/>
    <mergeCell ref="A278:A284"/>
    <mergeCell ref="J278:J284"/>
    <mergeCell ref="K278:K284"/>
    <mergeCell ref="L278:L284"/>
    <mergeCell ref="W280:X280"/>
    <mergeCell ref="W281:X281"/>
    <mergeCell ref="U282:X282"/>
    <mergeCell ref="U255:X256"/>
    <mergeCell ref="A243:A249"/>
    <mergeCell ref="J243:J249"/>
    <mergeCell ref="K243:K249"/>
    <mergeCell ref="L243:L249"/>
    <mergeCell ref="W245:X245"/>
    <mergeCell ref="W246:X246"/>
    <mergeCell ref="U247:X247"/>
    <mergeCell ref="U248:X249"/>
    <mergeCell ref="J236:J242"/>
    <mergeCell ref="K236:K242"/>
    <mergeCell ref="L236:L242"/>
    <mergeCell ref="W238:X238"/>
    <mergeCell ref="W239:X239"/>
    <mergeCell ref="U240:X240"/>
    <mergeCell ref="U241:X242"/>
    <mergeCell ref="A229:A235"/>
    <mergeCell ref="J229:J235"/>
    <mergeCell ref="K229:K235"/>
    <mergeCell ref="L229:L235"/>
    <mergeCell ref="M229:M256"/>
    <mergeCell ref="W231:X231"/>
    <mergeCell ref="W232:X232"/>
    <mergeCell ref="U233:X233"/>
    <mergeCell ref="U234:X235"/>
    <mergeCell ref="A236:A242"/>
    <mergeCell ref="A250:A256"/>
    <mergeCell ref="J250:J256"/>
    <mergeCell ref="K250:K256"/>
    <mergeCell ref="L250:L256"/>
    <mergeCell ref="W252:X252"/>
    <mergeCell ref="W253:X253"/>
    <mergeCell ref="U254:X254"/>
    <mergeCell ref="U227:X228"/>
    <mergeCell ref="A215:A221"/>
    <mergeCell ref="J215:J221"/>
    <mergeCell ref="K215:K221"/>
    <mergeCell ref="L215:L221"/>
    <mergeCell ref="W217:X217"/>
    <mergeCell ref="W218:X218"/>
    <mergeCell ref="U219:X219"/>
    <mergeCell ref="U220:X221"/>
    <mergeCell ref="J208:J214"/>
    <mergeCell ref="K208:K214"/>
    <mergeCell ref="L208:L214"/>
    <mergeCell ref="W210:X210"/>
    <mergeCell ref="W211:X211"/>
    <mergeCell ref="U212:X212"/>
    <mergeCell ref="U213:X214"/>
    <mergeCell ref="A201:A207"/>
    <mergeCell ref="J201:J207"/>
    <mergeCell ref="K201:K207"/>
    <mergeCell ref="L201:L207"/>
    <mergeCell ref="M201:M228"/>
    <mergeCell ref="W203:X203"/>
    <mergeCell ref="W204:X204"/>
    <mergeCell ref="U205:X205"/>
    <mergeCell ref="U206:X207"/>
    <mergeCell ref="A208:A214"/>
    <mergeCell ref="A222:A228"/>
    <mergeCell ref="J222:J228"/>
    <mergeCell ref="K222:K228"/>
    <mergeCell ref="L222:L228"/>
    <mergeCell ref="W224:X224"/>
    <mergeCell ref="W225:X225"/>
    <mergeCell ref="U226:X226"/>
    <mergeCell ref="U199:X200"/>
    <mergeCell ref="A187:A193"/>
    <mergeCell ref="J187:J193"/>
    <mergeCell ref="K187:K193"/>
    <mergeCell ref="L187:L193"/>
    <mergeCell ref="W189:X189"/>
    <mergeCell ref="W190:X190"/>
    <mergeCell ref="U191:X191"/>
    <mergeCell ref="U192:X193"/>
    <mergeCell ref="J180:J186"/>
    <mergeCell ref="K180:K186"/>
    <mergeCell ref="L180:L186"/>
    <mergeCell ref="W182:X182"/>
    <mergeCell ref="W183:X183"/>
    <mergeCell ref="U184:X184"/>
    <mergeCell ref="U185:X186"/>
    <mergeCell ref="A173:A179"/>
    <mergeCell ref="J173:J179"/>
    <mergeCell ref="K173:K179"/>
    <mergeCell ref="L173:L179"/>
    <mergeCell ref="M173:M200"/>
    <mergeCell ref="W175:X175"/>
    <mergeCell ref="W176:X176"/>
    <mergeCell ref="U177:X177"/>
    <mergeCell ref="U178:X179"/>
    <mergeCell ref="A180:A186"/>
    <mergeCell ref="A194:A200"/>
    <mergeCell ref="J194:J200"/>
    <mergeCell ref="K194:K200"/>
    <mergeCell ref="L194:L200"/>
    <mergeCell ref="W196:X196"/>
    <mergeCell ref="W197:X197"/>
    <mergeCell ref="U198:X198"/>
    <mergeCell ref="U171:X172"/>
    <mergeCell ref="A159:A165"/>
    <mergeCell ref="J159:J165"/>
    <mergeCell ref="K159:K165"/>
    <mergeCell ref="L159:L165"/>
    <mergeCell ref="W161:X161"/>
    <mergeCell ref="W162:X162"/>
    <mergeCell ref="U163:X163"/>
    <mergeCell ref="U164:X165"/>
    <mergeCell ref="J152:J158"/>
    <mergeCell ref="K152:K158"/>
    <mergeCell ref="L152:L158"/>
    <mergeCell ref="W154:X154"/>
    <mergeCell ref="W155:X155"/>
    <mergeCell ref="U156:X156"/>
    <mergeCell ref="U157:X158"/>
    <mergeCell ref="A145:A151"/>
    <mergeCell ref="J145:J151"/>
    <mergeCell ref="K145:K151"/>
    <mergeCell ref="L145:L151"/>
    <mergeCell ref="M145:M172"/>
    <mergeCell ref="W147:X147"/>
    <mergeCell ref="W148:X148"/>
    <mergeCell ref="U149:X149"/>
    <mergeCell ref="U150:X151"/>
    <mergeCell ref="A152:A158"/>
    <mergeCell ref="A166:A172"/>
    <mergeCell ref="J166:J172"/>
    <mergeCell ref="K166:K172"/>
    <mergeCell ref="L166:L172"/>
    <mergeCell ref="W168:X168"/>
    <mergeCell ref="W169:X169"/>
    <mergeCell ref="U170:X170"/>
    <mergeCell ref="U143:X144"/>
    <mergeCell ref="A131:A137"/>
    <mergeCell ref="J131:J137"/>
    <mergeCell ref="K131:K137"/>
    <mergeCell ref="L131:L137"/>
    <mergeCell ref="W133:X133"/>
    <mergeCell ref="W134:X134"/>
    <mergeCell ref="U135:X135"/>
    <mergeCell ref="U136:X137"/>
    <mergeCell ref="J124:J130"/>
    <mergeCell ref="K124:K130"/>
    <mergeCell ref="L124:L130"/>
    <mergeCell ref="W126:X126"/>
    <mergeCell ref="W127:X127"/>
    <mergeCell ref="U128:X128"/>
    <mergeCell ref="U129:X130"/>
    <mergeCell ref="A117:A123"/>
    <mergeCell ref="J117:J123"/>
    <mergeCell ref="K117:K123"/>
    <mergeCell ref="L117:L123"/>
    <mergeCell ref="M117:M144"/>
    <mergeCell ref="W119:X119"/>
    <mergeCell ref="W120:X120"/>
    <mergeCell ref="U121:X121"/>
    <mergeCell ref="U122:X123"/>
    <mergeCell ref="A124:A130"/>
    <mergeCell ref="A138:A144"/>
    <mergeCell ref="J138:J144"/>
    <mergeCell ref="K138:K144"/>
    <mergeCell ref="L138:L144"/>
    <mergeCell ref="W140:X140"/>
    <mergeCell ref="W141:X141"/>
    <mergeCell ref="U142:X142"/>
    <mergeCell ref="U115:X116"/>
    <mergeCell ref="A103:A109"/>
    <mergeCell ref="J103:J109"/>
    <mergeCell ref="K103:K109"/>
    <mergeCell ref="L103:L109"/>
    <mergeCell ref="W105:X105"/>
    <mergeCell ref="W106:X106"/>
    <mergeCell ref="U107:X107"/>
    <mergeCell ref="U108:X109"/>
    <mergeCell ref="J96:J102"/>
    <mergeCell ref="K96:K102"/>
    <mergeCell ref="L96:L102"/>
    <mergeCell ref="W98:X98"/>
    <mergeCell ref="W99:X99"/>
    <mergeCell ref="U100:X100"/>
    <mergeCell ref="U101:X102"/>
    <mergeCell ref="A89:A95"/>
    <mergeCell ref="J89:J95"/>
    <mergeCell ref="K89:K95"/>
    <mergeCell ref="L89:L95"/>
    <mergeCell ref="M89:M116"/>
    <mergeCell ref="W91:X91"/>
    <mergeCell ref="W92:X92"/>
    <mergeCell ref="U93:X93"/>
    <mergeCell ref="U94:X95"/>
    <mergeCell ref="A96:A102"/>
    <mergeCell ref="A110:A116"/>
    <mergeCell ref="J110:J116"/>
    <mergeCell ref="K110:K116"/>
    <mergeCell ref="L110:L116"/>
    <mergeCell ref="W112:X112"/>
    <mergeCell ref="W113:X113"/>
    <mergeCell ref="U114:X114"/>
    <mergeCell ref="U87:X88"/>
    <mergeCell ref="A75:A81"/>
    <mergeCell ref="J75:J81"/>
    <mergeCell ref="K75:K81"/>
    <mergeCell ref="L75:L81"/>
    <mergeCell ref="W77:X77"/>
    <mergeCell ref="W78:X78"/>
    <mergeCell ref="U79:X79"/>
    <mergeCell ref="U80:X81"/>
    <mergeCell ref="J68:J74"/>
    <mergeCell ref="K68:K74"/>
    <mergeCell ref="L68:L74"/>
    <mergeCell ref="W70:X70"/>
    <mergeCell ref="W71:X71"/>
    <mergeCell ref="U72:X72"/>
    <mergeCell ref="U73:X74"/>
    <mergeCell ref="A61:A67"/>
    <mergeCell ref="J61:J67"/>
    <mergeCell ref="K61:K67"/>
    <mergeCell ref="L61:L67"/>
    <mergeCell ref="M61:M88"/>
    <mergeCell ref="W63:X63"/>
    <mergeCell ref="W64:X64"/>
    <mergeCell ref="U65:X65"/>
    <mergeCell ref="U66:X67"/>
    <mergeCell ref="A68:A74"/>
    <mergeCell ref="A82:A88"/>
    <mergeCell ref="J82:J88"/>
    <mergeCell ref="K82:K88"/>
    <mergeCell ref="L82:L88"/>
    <mergeCell ref="W84:X84"/>
    <mergeCell ref="W85:X85"/>
    <mergeCell ref="U86:X86"/>
    <mergeCell ref="U59:X60"/>
    <mergeCell ref="A47:A53"/>
    <mergeCell ref="J47:J53"/>
    <mergeCell ref="K47:K53"/>
    <mergeCell ref="L47:L53"/>
    <mergeCell ref="W49:X49"/>
    <mergeCell ref="W50:X50"/>
    <mergeCell ref="U51:X51"/>
    <mergeCell ref="U52:X53"/>
    <mergeCell ref="J40:J46"/>
    <mergeCell ref="K40:K46"/>
    <mergeCell ref="L40:L46"/>
    <mergeCell ref="W42:X42"/>
    <mergeCell ref="W43:X43"/>
    <mergeCell ref="U44:X44"/>
    <mergeCell ref="U45:X46"/>
    <mergeCell ref="A33:A39"/>
    <mergeCell ref="J33:J39"/>
    <mergeCell ref="K33:K39"/>
    <mergeCell ref="L33:L39"/>
    <mergeCell ref="M33:M60"/>
    <mergeCell ref="W35:X35"/>
    <mergeCell ref="W36:X36"/>
    <mergeCell ref="U37:X37"/>
    <mergeCell ref="U38:X39"/>
    <mergeCell ref="A40:A46"/>
    <mergeCell ref="A54:A60"/>
    <mergeCell ref="J54:J60"/>
    <mergeCell ref="K54:K60"/>
    <mergeCell ref="L54:L60"/>
    <mergeCell ref="W56:X56"/>
    <mergeCell ref="W57:X57"/>
    <mergeCell ref="U58:X58"/>
    <mergeCell ref="A26:A32"/>
    <mergeCell ref="J26:J32"/>
    <mergeCell ref="K26:K32"/>
    <mergeCell ref="L26:L32"/>
    <mergeCell ref="W28:X28"/>
    <mergeCell ref="W29:X29"/>
    <mergeCell ref="U30:X30"/>
    <mergeCell ref="U31:X32"/>
    <mergeCell ref="A19:A25"/>
    <mergeCell ref="J19:J25"/>
    <mergeCell ref="K19:K25"/>
    <mergeCell ref="L19:L25"/>
    <mergeCell ref="W21:X21"/>
    <mergeCell ref="W22:X22"/>
    <mergeCell ref="U23:X23"/>
    <mergeCell ref="U24:X25"/>
    <mergeCell ref="A1:B3"/>
    <mergeCell ref="C1:J2"/>
    <mergeCell ref="K1:X2"/>
    <mergeCell ref="E3:G3"/>
    <mergeCell ref="K3:L3"/>
    <mergeCell ref="N3:T3"/>
    <mergeCell ref="U3:X3"/>
    <mergeCell ref="J12:J18"/>
    <mergeCell ref="K12:K18"/>
    <mergeCell ref="L12:L18"/>
    <mergeCell ref="W14:X14"/>
    <mergeCell ref="W15:X15"/>
    <mergeCell ref="U16:X16"/>
    <mergeCell ref="U17:X18"/>
    <mergeCell ref="A5:A11"/>
    <mergeCell ref="J5:J11"/>
    <mergeCell ref="K5:K11"/>
    <mergeCell ref="L5:L11"/>
    <mergeCell ref="M5:M32"/>
    <mergeCell ref="W7:X7"/>
    <mergeCell ref="W8:X8"/>
    <mergeCell ref="U9:X9"/>
    <mergeCell ref="U10:X11"/>
    <mergeCell ref="A12:A18"/>
  </mergeCells>
  <conditionalFormatting sqref="C5:C676">
    <cfRule type="colorScale" priority="11">
      <colorScale>
        <cfvo type="num" val="$W$7*0.45"/>
        <cfvo type="num" val="$W$7*0.75"/>
        <cfvo type="num" val="$W$7"/>
        <color rgb="FFF8696B"/>
        <color rgb="FFFFEB84"/>
        <color rgb="FF63BE7B"/>
      </colorScale>
    </cfRule>
  </conditionalFormatting>
  <conditionalFormatting sqref="E5:E676">
    <cfRule type="expression" dxfId="3190" priority="6">
      <formula>E5&gt;N5*0.86</formula>
    </cfRule>
    <cfRule type="expression" dxfId="3189" priority="8">
      <formula>E5&lt;N5*0.85</formula>
    </cfRule>
  </conditionalFormatting>
  <conditionalFormatting sqref="F5:G676">
    <cfRule type="expression" dxfId="3188" priority="5">
      <formula>F5&gt;O5*0.76</formula>
    </cfRule>
    <cfRule type="expression" dxfId="3187" priority="7">
      <formula>F5&lt;O5*0.75</formula>
    </cfRule>
  </conditionalFormatting>
  <conditionalFormatting sqref="I5:I676">
    <cfRule type="expression" dxfId="3186" priority="3">
      <formula>I5&gt;E5*0.76</formula>
    </cfRule>
    <cfRule type="expression" dxfId="3185" priority="4">
      <formula>I5&lt;E5*0.75</formula>
    </cfRule>
  </conditionalFormatting>
  <conditionalFormatting sqref="J5 J12 J19 J26 J33 J61 J89 J117 J40 J68 J96 J124 J47 J75 J103 J131 J54 J82 J110 J138 J145 J152 J159 J166 J173 J201 J229 J257 J180 J208 J236 J264 J187 J215 J243 J271 J194 J222 J250 J278 J285 J292 J299 J306 J313 J341 J369 J397 J320 J348 J376 J404 J327 J355 J383 J411 J334 J362 J390 J418 J425 J432 J439 J446 J453 J481 J509 J537 J460 J488 J516 J544 J467 J495 J523 J551 J474 J502 J530 J558 J565 J593 J621 J649 J572 J600 J628 J656 J579 J607 J635 J663 J586 J614 J642 J670">
    <cfRule type="expression" dxfId="3184" priority="1">
      <formula>J5&gt;F5*0.76</formula>
    </cfRule>
    <cfRule type="expression" dxfId="3183" priority="2">
      <formula>J5&lt;F5*0.75</formula>
    </cfRule>
  </conditionalFormatting>
  <conditionalFormatting sqref="U5:X5 U12:X12 U19:X19 U33:X33 U47:X47 U61:X61 U75:X75 U89:X89 U103:X103 U117:X117 U131:X131 U26:X26 U40:X40 U54:X54 U68:X68 U82:X82 U96:X96 U110:X110 U124:X124 U138:X138 U145:X145 U152:X152 U159:X159 U173:X173 U187:X187 U201:X201 U215:X215 U229:X229 U243:X243 U257:X257 U271:X271 U166:X166 U180:X180 U194:X194 U208:X208 U222:X222 U236:X236 U250:X250 U264:X264 U278:X278 U285:X285 U292:X292 U299:X299 U313:X313 U327:X327 U341:X341 U355:X355 U369:X369 U383:X383 U397:X397 U411:X411 U306:X306 U320:X320 U334:X334 U348:X348 U362:X362 U376:X376 U390:X390 U404:X404 U418:X418 U425:X425 U432:X432 U439:X439 U453:X453 U467:X467 U481:X481 U495:X495 U509:X509 U523:X523 U537:X537 U551:X551 U446:X446 U460:X460 U474:X474 U488:X488 U502:X502 U516:X516 U530:X530 U544:X544 U558:X558 U565:X565 U593:X593 U621:X621 U649:X649 U579:X579 U607:X607 U635:X635 U663:X663 U572:X572 U600:X600 U628:X628 U656:X656 U586:X586 U614:X614 U642:X642 U670:X670">
    <cfRule type="colorScale" priority="10">
      <colorScale>
        <cfvo type="num" val="0.45"/>
        <cfvo type="num" val="0.8"/>
        <cfvo type="num" val="0.97"/>
        <color rgb="FFFF0000"/>
        <color rgb="FFFFEB84"/>
        <color rgb="FF63BE7B"/>
      </colorScale>
    </cfRule>
  </conditionalFormatting>
  <conditionalFormatting sqref="W8 W15 W22 W36 W50 W64 W78 W92 W106 W120 W134 W29 W43 W57 W71 W85 W99 W113 W127 W141 W148 W155 W162 W176 W190 W204 W218 W232 W246 W260 W274 W169 W183 W197 W211 W225 W239 W253 W267 W281 W288 W295 W302 W316 W330 W344 W358 W372 W386 W400 W414 W309 W323 W337 W351 W365 W379 W393 W407 W421 W428 W435 W442 W456 W470 W484 W498 W512 W526 W540 W554 W449 W463 W477 W491 W505 W519 W533 W547 W561 W568 W596 W624 W652 W582 W610 W638 W666 W575 W603 W631 W659 W589 W617 W645 W673">
    <cfRule type="colorScale" priority="9">
      <colorScale>
        <cfvo type="num" val="0.4"/>
        <cfvo type="num" val="0.75"/>
        <cfvo type="num" val="1"/>
        <color rgb="FFF8696B"/>
        <color rgb="FFFFEB84"/>
        <color rgb="FF63BE7B"/>
      </colorScale>
    </cfRule>
  </conditionalFormatting>
  <dataValidations count="2">
    <dataValidation type="list" allowBlank="1" showInputMessage="1" showErrorMessage="1" sqref="H5:H676" xr:uid="{C58FBB8F-A5B6-44A5-A1D9-96A621EC36E8}">
      <formula1>"Oui"</formula1>
    </dataValidation>
    <dataValidation type="decimal" allowBlank="1" showInputMessage="1" showErrorMessage="1" sqref="C5:G676 I5:I676" xr:uid="{D32B8CD5-6D5F-4176-B5BD-77169F4BE026}">
      <formula1>1</formula1>
      <formula2>1200000</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F708C-F455-49C0-98C3-954F08FDBE53}">
  <sheetPr codeName="Feuil24"/>
  <dimension ref="A1:AC105"/>
  <sheetViews>
    <sheetView topLeftCell="B1" workbookViewId="0">
      <selection activeCell="D155" sqref="D155"/>
    </sheetView>
  </sheetViews>
  <sheetFormatPr defaultColWidth="10.625" defaultRowHeight="15" x14ac:dyDescent="0.2"/>
  <cols>
    <col min="1" max="1" width="26.36328125" customWidth="1"/>
    <col min="2" max="2" width="44.390625" bestFit="1" customWidth="1"/>
    <col min="3" max="3" width="9.68359375" bestFit="1" customWidth="1"/>
    <col min="4" max="4" width="6.58984375" bestFit="1" customWidth="1"/>
    <col min="5" max="5" width="8.33984375" bestFit="1" customWidth="1"/>
    <col min="6" max="6" width="5.51171875" bestFit="1" customWidth="1"/>
    <col min="7" max="7" width="13.5859375" customWidth="1"/>
    <col min="10" max="10" width="10.22265625" customWidth="1"/>
    <col min="11" max="11" width="11.1640625" customWidth="1"/>
    <col min="12" max="12" width="13.71875" customWidth="1"/>
    <col min="13" max="13" width="12.375" bestFit="1" customWidth="1"/>
    <col min="14" max="14" width="12.5078125" bestFit="1" customWidth="1"/>
    <col min="15" max="15" width="13.046875" bestFit="1" customWidth="1"/>
    <col min="16" max="16" width="9.68359375" customWidth="1"/>
    <col min="17" max="17" width="7.26171875" customWidth="1"/>
    <col min="18" max="18" width="11.296875" customWidth="1"/>
    <col min="19" max="19" width="11.1640625" customWidth="1"/>
    <col min="21" max="21" width="7.26171875" customWidth="1"/>
    <col min="22" max="22" width="12.10546875" customWidth="1"/>
    <col min="23" max="23" width="7.53125" customWidth="1"/>
    <col min="24" max="24" width="10.89453125" customWidth="1"/>
    <col min="25" max="25" width="9.14453125" customWidth="1"/>
  </cols>
  <sheetData>
    <row r="1" spans="1:29" ht="28.5" customHeight="1" x14ac:dyDescent="0.2">
      <c r="A1" s="5" t="s">
        <v>257</v>
      </c>
      <c r="B1" s="5" t="s">
        <v>231</v>
      </c>
      <c r="C1" s="428" t="e">
        <f ca="1">DATE(AC1,AB1,AA1)</f>
        <v>#VALUE!</v>
      </c>
      <c r="D1" s="428"/>
      <c r="E1" s="428"/>
      <c r="F1" s="429"/>
      <c r="G1" s="430" t="s">
        <v>399</v>
      </c>
      <c r="H1" s="431"/>
      <c r="I1" s="431"/>
      <c r="J1" s="431"/>
      <c r="K1" s="268" t="s">
        <v>325</v>
      </c>
      <c r="L1" s="269"/>
      <c r="M1" s="389">
        <v>135</v>
      </c>
      <c r="N1" s="390"/>
      <c r="O1" s="32" t="s">
        <v>335</v>
      </c>
      <c r="P1" s="274" t="s">
        <v>328</v>
      </c>
      <c r="Q1" s="274"/>
      <c r="R1" s="274"/>
      <c r="S1" s="274"/>
      <c r="T1" s="274"/>
      <c r="U1" s="274"/>
      <c r="V1" s="274"/>
      <c r="W1" s="274"/>
      <c r="X1" s="274"/>
      <c r="Y1" s="274"/>
      <c r="Z1" t="str" cm="1">
        <f t="array" aca="1" ref="Z1" ca="1">MID(CELL("filename",B1),FIND("]",CELL("filename",B1))+1,32)</f>
        <v>VIERGE</v>
      </c>
      <c r="AA1" t="str">
        <f ca="1">LEFT(Z1,2)</f>
        <v>VI</v>
      </c>
      <c r="AB1" t="str">
        <f ca="1">MID(Z1,3,2)</f>
        <v>ER</v>
      </c>
      <c r="AC1" t="str">
        <f ca="1">RIGHT(Z1,4)</f>
        <v>ERGE</v>
      </c>
    </row>
    <row r="2" spans="1:29" ht="19.5" customHeight="1" thickBot="1" x14ac:dyDescent="0.25">
      <c r="A2" s="85"/>
      <c r="B2" s="6" t="s">
        <v>259</v>
      </c>
      <c r="C2" s="418"/>
      <c r="D2" s="418"/>
      <c r="E2" s="418"/>
      <c r="F2" s="419"/>
      <c r="G2" s="430"/>
      <c r="H2" s="431"/>
      <c r="I2" s="431"/>
      <c r="J2" s="431"/>
      <c r="K2" s="270" t="s">
        <v>329</v>
      </c>
      <c r="L2" s="271"/>
      <c r="M2" s="420">
        <v>75</v>
      </c>
      <c r="N2" s="421"/>
      <c r="O2" s="33">
        <f>SUM(M1:N3)</f>
        <v>370</v>
      </c>
      <c r="P2" s="274"/>
      <c r="Q2" s="274"/>
      <c r="R2" s="274"/>
      <c r="S2" s="274"/>
      <c r="T2" s="274"/>
      <c r="U2" s="274"/>
      <c r="V2" s="274"/>
      <c r="W2" s="274"/>
      <c r="X2" s="274"/>
      <c r="Y2" s="274"/>
    </row>
    <row r="3" spans="1:29" ht="14.45" customHeight="1" x14ac:dyDescent="0.2">
      <c r="A3" s="287" t="s">
        <v>258</v>
      </c>
      <c r="B3" s="6" t="s">
        <v>400</v>
      </c>
      <c r="C3" s="418" t="e" cm="1">
        <f t="array" aca="1" ref="C3" ca="1">PrevSheet(D2)+1</f>
        <v>#NAME?</v>
      </c>
      <c r="D3" s="418"/>
      <c r="E3" s="418"/>
      <c r="F3" s="419"/>
      <c r="G3" s="430"/>
      <c r="H3" s="431"/>
      <c r="I3" s="431"/>
      <c r="J3" s="431"/>
      <c r="K3" s="270" t="s">
        <v>332</v>
      </c>
      <c r="L3" s="271"/>
      <c r="M3" s="420">
        <v>160</v>
      </c>
      <c r="N3" s="421"/>
      <c r="O3" s="34"/>
      <c r="P3" s="274"/>
      <c r="Q3" s="274"/>
      <c r="R3" s="274"/>
      <c r="S3" s="274"/>
      <c r="T3" s="274"/>
      <c r="U3" s="274"/>
      <c r="V3" s="274"/>
      <c r="W3" s="274"/>
      <c r="X3" s="274"/>
      <c r="Y3" s="274"/>
    </row>
    <row r="4" spans="1:29" ht="14.45" customHeight="1" x14ac:dyDescent="0.2">
      <c r="A4" s="288"/>
      <c r="B4" s="6" t="s">
        <v>334</v>
      </c>
      <c r="C4" s="422"/>
      <c r="D4" s="422"/>
      <c r="E4" s="422"/>
      <c r="F4" s="423"/>
      <c r="G4" s="430"/>
      <c r="H4" s="431"/>
      <c r="I4" s="431"/>
      <c r="J4" s="431"/>
      <c r="K4" s="270" t="s">
        <v>336</v>
      </c>
      <c r="L4" s="271"/>
      <c r="M4" s="420">
        <v>1</v>
      </c>
      <c r="N4" s="421"/>
      <c r="O4" s="35" t="s">
        <v>337</v>
      </c>
      <c r="P4" s="274"/>
      <c r="Q4" s="274"/>
      <c r="R4" s="274"/>
      <c r="S4" s="274"/>
      <c r="T4" s="274"/>
      <c r="U4" s="274"/>
      <c r="V4" s="274"/>
      <c r="W4" s="274"/>
      <c r="X4" s="274"/>
      <c r="Y4" s="274"/>
    </row>
    <row r="5" spans="1:29" ht="19.5" customHeight="1" thickBot="1" x14ac:dyDescent="0.25">
      <c r="A5" s="86"/>
      <c r="B5" s="8" t="s">
        <v>338</v>
      </c>
      <c r="C5" s="424" cm="1">
        <f t="array" ref="C5">(((SUM(E7:E55)/60+15+10+(SUMPRODUCT((K7:K55+L7:L55+M7:M55+N7:N55)*C7:C55)/60))*1.4)/(24*60))</f>
        <v>2.4305555555555556E-2</v>
      </c>
      <c r="D5" s="424"/>
      <c r="E5" s="424"/>
      <c r="F5" s="425"/>
      <c r="G5" s="432"/>
      <c r="H5" s="433"/>
      <c r="I5" s="433"/>
      <c r="J5" s="433"/>
      <c r="K5" s="299" t="s">
        <v>339</v>
      </c>
      <c r="L5" s="300"/>
      <c r="M5" s="426">
        <v>1</v>
      </c>
      <c r="N5" s="427"/>
      <c r="O5" s="33">
        <f>SUM(M1,M4,M5)</f>
        <v>137</v>
      </c>
      <c r="P5" s="274"/>
      <c r="Q5" s="274"/>
      <c r="R5" s="274"/>
      <c r="S5" s="274"/>
      <c r="T5" s="274"/>
      <c r="U5" s="274"/>
      <c r="V5" s="274"/>
      <c r="W5" s="274"/>
      <c r="X5" s="274"/>
      <c r="Y5" s="274"/>
    </row>
    <row r="6" spans="1:29" s="7" customFormat="1" ht="40.5" customHeight="1" thickTop="1" thickBot="1" x14ac:dyDescent="0.25">
      <c r="A6" s="36" t="s">
        <v>2</v>
      </c>
      <c r="B6" s="9" t="s">
        <v>340</v>
      </c>
      <c r="C6" s="7" t="s">
        <v>341</v>
      </c>
      <c r="D6" s="7" t="s">
        <v>342</v>
      </c>
      <c r="E6" s="7" t="s">
        <v>343</v>
      </c>
      <c r="F6" s="10" t="s">
        <v>344</v>
      </c>
      <c r="G6" s="391" t="s">
        <v>401</v>
      </c>
      <c r="H6" s="392"/>
      <c r="I6" s="392"/>
      <c r="J6" s="392"/>
      <c r="K6" s="7" t="s">
        <v>348</v>
      </c>
      <c r="L6" s="7" t="s">
        <v>349</v>
      </c>
      <c r="M6" s="7" t="s">
        <v>350</v>
      </c>
      <c r="N6" s="11" t="s">
        <v>351</v>
      </c>
      <c r="O6" s="19" t="s">
        <v>352</v>
      </c>
      <c r="P6" s="12" t="s">
        <v>353</v>
      </c>
      <c r="Q6" s="13" t="s">
        <v>354</v>
      </c>
      <c r="R6" s="14" t="s">
        <v>355</v>
      </c>
      <c r="S6" s="15" t="s">
        <v>311</v>
      </c>
      <c r="T6" s="14" t="s">
        <v>356</v>
      </c>
      <c r="U6" s="15" t="s">
        <v>312</v>
      </c>
      <c r="V6" s="14" t="s">
        <v>357</v>
      </c>
      <c r="W6" s="15" t="s">
        <v>358</v>
      </c>
      <c r="X6" s="14" t="s">
        <v>359</v>
      </c>
      <c r="Y6" s="15" t="s">
        <v>360</v>
      </c>
    </row>
    <row r="7" spans="1:29" ht="20.100000000000001" customHeight="1" thickTop="1" x14ac:dyDescent="0.2">
      <c r="A7" s="60"/>
      <c r="B7" s="59"/>
      <c r="C7" s="23">
        <f t="shared" ref="C7:C38" si="0">R7</f>
        <v>0</v>
      </c>
      <c r="D7" s="24">
        <f t="shared" ref="D7:D38" si="1">T7</f>
        <v>0</v>
      </c>
      <c r="E7" s="24">
        <f t="shared" ref="E7:E38" si="2">V7</f>
        <v>0</v>
      </c>
      <c r="F7" s="25">
        <f t="shared" ref="F7:F38" si="3">P7</f>
        <v>0</v>
      </c>
      <c r="G7" s="409"/>
      <c r="H7" s="410"/>
      <c r="I7" s="410"/>
      <c r="J7" s="411"/>
      <c r="K7" s="41">
        <v>1</v>
      </c>
      <c r="L7" s="41">
        <v>0</v>
      </c>
      <c r="M7" s="41">
        <v>1</v>
      </c>
      <c r="N7" s="41">
        <v>0</v>
      </c>
      <c r="O7" s="20"/>
      <c r="P7" s="42"/>
      <c r="Q7" s="43">
        <f t="shared" ref="Q7:Q24" si="4">F7</f>
        <v>0</v>
      </c>
      <c r="R7" s="42"/>
      <c r="S7" s="44">
        <f t="shared" ref="S7:S24" si="5">C7</f>
        <v>0</v>
      </c>
      <c r="T7" s="42"/>
      <c r="U7" s="44">
        <f>D7</f>
        <v>0</v>
      </c>
      <c r="V7" s="42"/>
      <c r="W7" s="44">
        <f t="shared" ref="W7:W38" si="6">E7</f>
        <v>0</v>
      </c>
      <c r="X7" s="16" t="str">
        <f t="shared" ref="X7:X38" si="7">IF(B7="DEADLIFT Comp",T7/$M$3,IF(B7="SQUAT Comp",T7/$M$1,IF(B7="BENCH Comp",T7/$M$2,IF(B7="PULL UP",T7/$M$4,IF(B7="DIPS sur station",T7/$M$5,"")))))</f>
        <v/>
      </c>
      <c r="Y7" s="17" t="str">
        <f t="shared" ref="Y7:Y38" si="8">IF(B7="DEADLIFT Comp",U7/$M$3,IF(B7="SQUAT Comp",U7/$M$1,IF(B7="BENCH Comp",U7/$M$2,IF(B7="PULL UP",U7/$M$4,IF(B7="DIPS sur station",U7/$M$5,"")))))</f>
        <v/>
      </c>
    </row>
    <row r="8" spans="1:29" ht="20.100000000000001" customHeight="1" x14ac:dyDescent="0.2">
      <c r="A8" s="61"/>
      <c r="B8" s="59"/>
      <c r="C8" s="23">
        <f t="shared" si="0"/>
        <v>0</v>
      </c>
      <c r="D8" s="24">
        <f t="shared" si="1"/>
        <v>0</v>
      </c>
      <c r="E8" s="24">
        <f t="shared" si="2"/>
        <v>0</v>
      </c>
      <c r="F8" s="25">
        <f t="shared" si="3"/>
        <v>0</v>
      </c>
      <c r="G8" s="281"/>
      <c r="H8" s="282"/>
      <c r="I8" s="282"/>
      <c r="J8" s="283"/>
      <c r="K8" s="41">
        <v>1</v>
      </c>
      <c r="L8" s="41">
        <v>0</v>
      </c>
      <c r="M8" s="41">
        <v>1</v>
      </c>
      <c r="N8" s="41">
        <v>0</v>
      </c>
      <c r="O8" s="21"/>
      <c r="P8" s="42"/>
      <c r="Q8" s="43">
        <f t="shared" si="4"/>
        <v>0</v>
      </c>
      <c r="R8" s="42"/>
      <c r="S8" s="44">
        <f t="shared" si="5"/>
        <v>0</v>
      </c>
      <c r="T8" s="42"/>
      <c r="U8" s="44">
        <f t="shared" ref="U8:U38" si="9">D8</f>
        <v>0</v>
      </c>
      <c r="V8" s="42"/>
      <c r="W8" s="44">
        <f t="shared" si="6"/>
        <v>0</v>
      </c>
      <c r="X8" s="16" t="str">
        <f t="shared" si="7"/>
        <v/>
      </c>
      <c r="Y8" s="17" t="str">
        <f t="shared" si="8"/>
        <v/>
      </c>
    </row>
    <row r="9" spans="1:29" ht="20.100000000000001" customHeight="1" x14ac:dyDescent="0.2">
      <c r="A9" s="61"/>
      <c r="B9" s="59"/>
      <c r="C9" s="23">
        <f t="shared" si="0"/>
        <v>0</v>
      </c>
      <c r="D9" s="24">
        <f t="shared" si="1"/>
        <v>0</v>
      </c>
      <c r="E9" s="24">
        <f t="shared" si="2"/>
        <v>0</v>
      </c>
      <c r="F9" s="25">
        <f t="shared" si="3"/>
        <v>0</v>
      </c>
      <c r="G9" s="281"/>
      <c r="H9" s="282"/>
      <c r="I9" s="282"/>
      <c r="J9" s="283"/>
      <c r="K9" s="41">
        <v>1</v>
      </c>
      <c r="L9" s="41">
        <v>0</v>
      </c>
      <c r="M9" s="41">
        <v>1</v>
      </c>
      <c r="N9" s="41">
        <v>0</v>
      </c>
      <c r="O9" s="21"/>
      <c r="P9" s="42"/>
      <c r="Q9" s="43">
        <f t="shared" si="4"/>
        <v>0</v>
      </c>
      <c r="R9" s="42"/>
      <c r="S9" s="44">
        <f t="shared" si="5"/>
        <v>0</v>
      </c>
      <c r="T9" s="42"/>
      <c r="U9" s="44">
        <f t="shared" si="9"/>
        <v>0</v>
      </c>
      <c r="V9" s="42"/>
      <c r="W9" s="44">
        <f t="shared" si="6"/>
        <v>0</v>
      </c>
      <c r="X9" s="16" t="str">
        <f t="shared" si="7"/>
        <v/>
      </c>
      <c r="Y9" s="17" t="str">
        <f t="shared" si="8"/>
        <v/>
      </c>
    </row>
    <row r="10" spans="1:29" ht="20.100000000000001" customHeight="1" x14ac:dyDescent="0.2">
      <c r="A10" s="61"/>
      <c r="B10" s="59"/>
      <c r="C10" s="23">
        <f t="shared" si="0"/>
        <v>0</v>
      </c>
      <c r="D10" s="45">
        <f t="shared" si="1"/>
        <v>0</v>
      </c>
      <c r="E10" s="24">
        <f t="shared" si="2"/>
        <v>0</v>
      </c>
      <c r="F10" s="25">
        <f t="shared" si="3"/>
        <v>0</v>
      </c>
      <c r="G10" s="281"/>
      <c r="H10" s="282"/>
      <c r="I10" s="282"/>
      <c r="J10" s="283"/>
      <c r="K10" s="41">
        <v>1</v>
      </c>
      <c r="L10" s="41">
        <v>0</v>
      </c>
      <c r="M10" s="41">
        <v>1</v>
      </c>
      <c r="N10" s="41">
        <v>0</v>
      </c>
      <c r="O10" s="21"/>
      <c r="P10" s="42"/>
      <c r="Q10" s="43">
        <f t="shared" si="4"/>
        <v>0</v>
      </c>
      <c r="R10" s="42"/>
      <c r="S10" s="44">
        <f t="shared" si="5"/>
        <v>0</v>
      </c>
      <c r="T10" s="42"/>
      <c r="U10" s="44">
        <f t="shared" si="9"/>
        <v>0</v>
      </c>
      <c r="V10" s="42"/>
      <c r="W10" s="44">
        <f t="shared" si="6"/>
        <v>0</v>
      </c>
      <c r="X10" s="16" t="str">
        <f t="shared" si="7"/>
        <v/>
      </c>
      <c r="Y10" s="17" t="str">
        <f t="shared" si="8"/>
        <v/>
      </c>
    </row>
    <row r="11" spans="1:29" ht="20.100000000000001" customHeight="1" x14ac:dyDescent="0.2">
      <c r="A11" s="61"/>
      <c r="B11" s="59"/>
      <c r="C11" s="23">
        <f t="shared" si="0"/>
        <v>0</v>
      </c>
      <c r="D11" s="24">
        <f t="shared" si="1"/>
        <v>0</v>
      </c>
      <c r="E11" s="24">
        <f t="shared" si="2"/>
        <v>0</v>
      </c>
      <c r="F11" s="25">
        <f t="shared" si="3"/>
        <v>0</v>
      </c>
      <c r="G11" s="281"/>
      <c r="H11" s="282"/>
      <c r="I11" s="282"/>
      <c r="J11" s="283"/>
      <c r="K11" s="41">
        <v>1</v>
      </c>
      <c r="L11" s="41">
        <v>0</v>
      </c>
      <c r="M11" s="41">
        <v>1</v>
      </c>
      <c r="N11" s="41">
        <v>0</v>
      </c>
      <c r="O11" s="21"/>
      <c r="P11" s="42"/>
      <c r="Q11" s="43">
        <f t="shared" si="4"/>
        <v>0</v>
      </c>
      <c r="R11" s="42"/>
      <c r="S11" s="44">
        <f t="shared" si="5"/>
        <v>0</v>
      </c>
      <c r="T11" s="42"/>
      <c r="U11" s="44">
        <f t="shared" si="9"/>
        <v>0</v>
      </c>
      <c r="V11" s="42"/>
      <c r="W11" s="44">
        <f t="shared" si="6"/>
        <v>0</v>
      </c>
      <c r="X11" s="16" t="str">
        <f t="shared" si="7"/>
        <v/>
      </c>
      <c r="Y11" s="17" t="str">
        <f t="shared" si="8"/>
        <v/>
      </c>
    </row>
    <row r="12" spans="1:29" ht="20.100000000000001" customHeight="1" x14ac:dyDescent="0.2">
      <c r="A12" s="61"/>
      <c r="B12" s="59"/>
      <c r="C12" s="23">
        <f t="shared" si="0"/>
        <v>0</v>
      </c>
      <c r="D12" s="24">
        <f t="shared" si="1"/>
        <v>0</v>
      </c>
      <c r="E12" s="24">
        <f t="shared" si="2"/>
        <v>0</v>
      </c>
      <c r="F12" s="25">
        <f t="shared" si="3"/>
        <v>0</v>
      </c>
      <c r="G12" s="281"/>
      <c r="H12" s="282"/>
      <c r="I12" s="282"/>
      <c r="J12" s="283"/>
      <c r="K12" s="41">
        <v>1</v>
      </c>
      <c r="L12" s="41">
        <v>0</v>
      </c>
      <c r="M12" s="41">
        <v>1</v>
      </c>
      <c r="N12" s="41">
        <v>0</v>
      </c>
      <c r="O12" s="21"/>
      <c r="P12" s="42"/>
      <c r="Q12" s="43">
        <f t="shared" si="4"/>
        <v>0</v>
      </c>
      <c r="R12" s="42"/>
      <c r="S12" s="44">
        <f t="shared" si="5"/>
        <v>0</v>
      </c>
      <c r="T12" s="42"/>
      <c r="U12" s="44">
        <f t="shared" si="9"/>
        <v>0</v>
      </c>
      <c r="V12" s="42"/>
      <c r="W12" s="44">
        <f t="shared" si="6"/>
        <v>0</v>
      </c>
      <c r="X12" s="16" t="str">
        <f t="shared" si="7"/>
        <v/>
      </c>
      <c r="Y12" s="17" t="str">
        <f t="shared" si="8"/>
        <v/>
      </c>
    </row>
    <row r="13" spans="1:29" ht="20.100000000000001" customHeight="1" x14ac:dyDescent="0.2">
      <c r="A13" s="61"/>
      <c r="B13" s="59"/>
      <c r="C13" s="23">
        <f t="shared" si="0"/>
        <v>0</v>
      </c>
      <c r="D13" s="24">
        <f t="shared" si="1"/>
        <v>0</v>
      </c>
      <c r="E13" s="24">
        <f t="shared" si="2"/>
        <v>0</v>
      </c>
      <c r="F13" s="25">
        <f t="shared" si="3"/>
        <v>0</v>
      </c>
      <c r="G13" s="281"/>
      <c r="H13" s="282"/>
      <c r="I13" s="282"/>
      <c r="J13" s="283"/>
      <c r="K13" s="41">
        <v>1</v>
      </c>
      <c r="L13" s="41">
        <v>0</v>
      </c>
      <c r="M13" s="41">
        <v>1</v>
      </c>
      <c r="N13" s="41">
        <v>0</v>
      </c>
      <c r="O13" s="22">
        <v>5</v>
      </c>
      <c r="P13" s="42"/>
      <c r="Q13" s="43">
        <f t="shared" si="4"/>
        <v>0</v>
      </c>
      <c r="R13" s="42"/>
      <c r="S13" s="44">
        <f t="shared" si="5"/>
        <v>0</v>
      </c>
      <c r="T13" s="42"/>
      <c r="U13" s="44">
        <f t="shared" si="9"/>
        <v>0</v>
      </c>
      <c r="V13" s="42"/>
      <c r="W13" s="44">
        <f t="shared" si="6"/>
        <v>0</v>
      </c>
      <c r="X13" s="16" t="str">
        <f t="shared" si="7"/>
        <v/>
      </c>
      <c r="Y13" s="17" t="str">
        <f t="shared" si="8"/>
        <v/>
      </c>
    </row>
    <row r="14" spans="1:29" ht="20.100000000000001" customHeight="1" x14ac:dyDescent="0.2">
      <c r="A14" s="61"/>
      <c r="B14" s="59"/>
      <c r="C14" s="23">
        <f t="shared" si="0"/>
        <v>0</v>
      </c>
      <c r="D14" s="24">
        <f t="shared" si="1"/>
        <v>0</v>
      </c>
      <c r="E14" s="24">
        <f t="shared" si="2"/>
        <v>0</v>
      </c>
      <c r="F14" s="25">
        <f t="shared" si="3"/>
        <v>0</v>
      </c>
      <c r="G14" s="281"/>
      <c r="H14" s="282"/>
      <c r="I14" s="282"/>
      <c r="J14" s="283"/>
      <c r="K14" s="41">
        <v>1</v>
      </c>
      <c r="L14" s="41">
        <v>0</v>
      </c>
      <c r="M14" s="41">
        <v>1</v>
      </c>
      <c r="N14" s="41">
        <v>0</v>
      </c>
      <c r="O14" s="21"/>
      <c r="P14" s="42"/>
      <c r="Q14" s="43">
        <f t="shared" si="4"/>
        <v>0</v>
      </c>
      <c r="R14" s="42"/>
      <c r="S14" s="44">
        <f t="shared" si="5"/>
        <v>0</v>
      </c>
      <c r="T14" s="42"/>
      <c r="U14" s="44">
        <f t="shared" si="9"/>
        <v>0</v>
      </c>
      <c r="V14" s="42"/>
      <c r="W14" s="44">
        <f t="shared" si="6"/>
        <v>0</v>
      </c>
      <c r="X14" s="16" t="str">
        <f t="shared" si="7"/>
        <v/>
      </c>
      <c r="Y14" s="17" t="str">
        <f t="shared" si="8"/>
        <v/>
      </c>
    </row>
    <row r="15" spans="1:29" ht="20.100000000000001" customHeight="1" x14ac:dyDescent="0.2">
      <c r="A15" s="61"/>
      <c r="B15" s="59"/>
      <c r="C15" s="23">
        <f t="shared" si="0"/>
        <v>0</v>
      </c>
      <c r="D15" s="24">
        <f t="shared" si="1"/>
        <v>0</v>
      </c>
      <c r="E15" s="24">
        <f t="shared" si="2"/>
        <v>0</v>
      </c>
      <c r="F15" s="25">
        <f t="shared" si="3"/>
        <v>0</v>
      </c>
      <c r="G15" s="281"/>
      <c r="H15" s="282"/>
      <c r="I15" s="282"/>
      <c r="J15" s="283"/>
      <c r="K15" s="41">
        <v>1</v>
      </c>
      <c r="L15" s="41">
        <v>0</v>
      </c>
      <c r="M15" s="41">
        <v>1</v>
      </c>
      <c r="N15" s="41">
        <v>0</v>
      </c>
      <c r="O15" s="21"/>
      <c r="P15" s="42"/>
      <c r="Q15" s="43">
        <f t="shared" si="4"/>
        <v>0</v>
      </c>
      <c r="R15" s="42"/>
      <c r="S15" s="44">
        <f t="shared" si="5"/>
        <v>0</v>
      </c>
      <c r="T15" s="42"/>
      <c r="U15" s="44">
        <f t="shared" si="9"/>
        <v>0</v>
      </c>
      <c r="V15" s="42"/>
      <c r="W15" s="44">
        <f t="shared" si="6"/>
        <v>0</v>
      </c>
      <c r="X15" s="16" t="str">
        <f t="shared" si="7"/>
        <v/>
      </c>
      <c r="Y15" s="17" t="str">
        <f t="shared" si="8"/>
        <v/>
      </c>
    </row>
    <row r="16" spans="1:29" ht="20.100000000000001" customHeight="1" x14ac:dyDescent="0.2">
      <c r="A16" s="61"/>
      <c r="B16" s="59"/>
      <c r="C16" s="23">
        <f t="shared" si="0"/>
        <v>0</v>
      </c>
      <c r="D16" s="24">
        <f t="shared" si="1"/>
        <v>0</v>
      </c>
      <c r="E16" s="24">
        <f t="shared" si="2"/>
        <v>0</v>
      </c>
      <c r="F16" s="25">
        <f t="shared" si="3"/>
        <v>0</v>
      </c>
      <c r="G16" s="281"/>
      <c r="H16" s="282"/>
      <c r="I16" s="282"/>
      <c r="J16" s="283"/>
      <c r="K16" s="41">
        <v>1</v>
      </c>
      <c r="L16" s="41">
        <v>0</v>
      </c>
      <c r="M16" s="41">
        <v>1</v>
      </c>
      <c r="N16" s="41">
        <v>0</v>
      </c>
      <c r="O16" s="21"/>
      <c r="P16" s="42"/>
      <c r="Q16" s="43">
        <f t="shared" si="4"/>
        <v>0</v>
      </c>
      <c r="R16" s="42"/>
      <c r="S16" s="44">
        <f t="shared" si="5"/>
        <v>0</v>
      </c>
      <c r="T16" s="42"/>
      <c r="U16" s="44">
        <f t="shared" si="9"/>
        <v>0</v>
      </c>
      <c r="V16" s="42"/>
      <c r="W16" s="44">
        <f t="shared" si="6"/>
        <v>0</v>
      </c>
      <c r="X16" s="16" t="str">
        <f t="shared" si="7"/>
        <v/>
      </c>
      <c r="Y16" s="17" t="str">
        <f t="shared" si="8"/>
        <v/>
      </c>
    </row>
    <row r="17" spans="1:25" ht="20.100000000000001" customHeight="1" x14ac:dyDescent="0.2">
      <c r="A17" s="61"/>
      <c r="B17" s="59"/>
      <c r="C17" s="23">
        <f t="shared" si="0"/>
        <v>0</v>
      </c>
      <c r="D17" s="24">
        <f t="shared" si="1"/>
        <v>0</v>
      </c>
      <c r="E17" s="24">
        <f t="shared" si="2"/>
        <v>0</v>
      </c>
      <c r="F17" s="25">
        <f t="shared" si="3"/>
        <v>0</v>
      </c>
      <c r="G17" s="281"/>
      <c r="H17" s="282"/>
      <c r="I17" s="282"/>
      <c r="J17" s="283"/>
      <c r="K17" s="41">
        <v>1</v>
      </c>
      <c r="L17" s="41">
        <v>0</v>
      </c>
      <c r="M17" s="41">
        <v>1</v>
      </c>
      <c r="N17" s="41">
        <v>0</v>
      </c>
      <c r="O17" s="21"/>
      <c r="P17" s="42"/>
      <c r="Q17" s="43">
        <f t="shared" si="4"/>
        <v>0</v>
      </c>
      <c r="R17" s="42"/>
      <c r="S17" s="44">
        <f t="shared" si="5"/>
        <v>0</v>
      </c>
      <c r="T17" s="42"/>
      <c r="U17" s="44">
        <f t="shared" si="9"/>
        <v>0</v>
      </c>
      <c r="V17" s="42"/>
      <c r="W17" s="44">
        <f t="shared" si="6"/>
        <v>0</v>
      </c>
      <c r="X17" s="16" t="str">
        <f t="shared" si="7"/>
        <v/>
      </c>
      <c r="Y17" s="17" t="str">
        <f t="shared" si="8"/>
        <v/>
      </c>
    </row>
    <row r="18" spans="1:25" ht="20.100000000000001" customHeight="1" x14ac:dyDescent="0.2">
      <c r="A18" s="61"/>
      <c r="B18" s="59"/>
      <c r="C18" s="23">
        <f t="shared" si="0"/>
        <v>0</v>
      </c>
      <c r="D18" s="24">
        <f t="shared" si="1"/>
        <v>0</v>
      </c>
      <c r="E18" s="24">
        <f t="shared" si="2"/>
        <v>0</v>
      </c>
      <c r="F18" s="25">
        <f t="shared" si="3"/>
        <v>0</v>
      </c>
      <c r="G18" s="281"/>
      <c r="H18" s="282"/>
      <c r="I18" s="282"/>
      <c r="J18" s="283"/>
      <c r="K18" s="41">
        <v>1</v>
      </c>
      <c r="L18" s="41">
        <v>0</v>
      </c>
      <c r="M18" s="41">
        <v>1</v>
      </c>
      <c r="N18" s="41">
        <v>0</v>
      </c>
      <c r="O18" s="21"/>
      <c r="P18" s="42"/>
      <c r="Q18" s="43">
        <f t="shared" si="4"/>
        <v>0</v>
      </c>
      <c r="R18" s="42"/>
      <c r="S18" s="44">
        <f t="shared" si="5"/>
        <v>0</v>
      </c>
      <c r="T18" s="42"/>
      <c r="U18" s="44">
        <f t="shared" si="9"/>
        <v>0</v>
      </c>
      <c r="V18" s="42"/>
      <c r="W18" s="44">
        <f t="shared" si="6"/>
        <v>0</v>
      </c>
      <c r="X18" s="16" t="str">
        <f t="shared" si="7"/>
        <v/>
      </c>
      <c r="Y18" s="17" t="str">
        <f t="shared" si="8"/>
        <v/>
      </c>
    </row>
    <row r="19" spans="1:25" ht="20.100000000000001" customHeight="1" x14ac:dyDescent="0.2">
      <c r="A19" s="61"/>
      <c r="B19" s="59"/>
      <c r="C19" s="23">
        <f t="shared" si="0"/>
        <v>0</v>
      </c>
      <c r="D19" s="24">
        <f t="shared" si="1"/>
        <v>0</v>
      </c>
      <c r="E19" s="24">
        <f t="shared" si="2"/>
        <v>0</v>
      </c>
      <c r="F19" s="25">
        <f t="shared" si="3"/>
        <v>0</v>
      </c>
      <c r="G19" s="281"/>
      <c r="H19" s="282"/>
      <c r="I19" s="282"/>
      <c r="J19" s="283"/>
      <c r="K19" s="41">
        <v>1</v>
      </c>
      <c r="L19" s="41">
        <v>0</v>
      </c>
      <c r="M19" s="41">
        <v>1</v>
      </c>
      <c r="N19" s="41">
        <v>0</v>
      </c>
      <c r="O19" s="21"/>
      <c r="P19" s="42"/>
      <c r="Q19" s="43">
        <f t="shared" si="4"/>
        <v>0</v>
      </c>
      <c r="R19" s="42"/>
      <c r="S19" s="44">
        <f t="shared" si="5"/>
        <v>0</v>
      </c>
      <c r="T19" s="42"/>
      <c r="U19" s="44">
        <f t="shared" si="9"/>
        <v>0</v>
      </c>
      <c r="V19" s="42"/>
      <c r="W19" s="44">
        <f t="shared" si="6"/>
        <v>0</v>
      </c>
      <c r="X19" s="16" t="str">
        <f t="shared" si="7"/>
        <v/>
      </c>
      <c r="Y19" s="17" t="str">
        <f t="shared" si="8"/>
        <v/>
      </c>
    </row>
    <row r="20" spans="1:25" ht="20.100000000000001" customHeight="1" thickBot="1" x14ac:dyDescent="0.25">
      <c r="A20" s="61"/>
      <c r="B20" s="59"/>
      <c r="C20" s="23">
        <f t="shared" si="0"/>
        <v>0</v>
      </c>
      <c r="D20" s="24">
        <f t="shared" si="1"/>
        <v>0</v>
      </c>
      <c r="E20" s="24">
        <f t="shared" si="2"/>
        <v>0</v>
      </c>
      <c r="F20" s="25">
        <f t="shared" si="3"/>
        <v>0</v>
      </c>
      <c r="G20" s="284"/>
      <c r="H20" s="285"/>
      <c r="I20" s="285"/>
      <c r="J20" s="286"/>
      <c r="K20" s="41">
        <v>1</v>
      </c>
      <c r="L20" s="41">
        <v>0</v>
      </c>
      <c r="M20" s="41">
        <v>1</v>
      </c>
      <c r="N20" s="41">
        <v>0</v>
      </c>
      <c r="O20" s="21"/>
      <c r="P20" s="42"/>
      <c r="Q20" s="43">
        <f t="shared" si="4"/>
        <v>0</v>
      </c>
      <c r="R20" s="42"/>
      <c r="S20" s="44">
        <f t="shared" si="5"/>
        <v>0</v>
      </c>
      <c r="T20" s="42"/>
      <c r="U20" s="44">
        <f t="shared" si="9"/>
        <v>0</v>
      </c>
      <c r="V20" s="42"/>
      <c r="W20" s="44">
        <f t="shared" si="6"/>
        <v>0</v>
      </c>
      <c r="X20" s="16" t="str">
        <f t="shared" si="7"/>
        <v/>
      </c>
      <c r="Y20" s="17" t="str">
        <f t="shared" si="8"/>
        <v/>
      </c>
    </row>
    <row r="21" spans="1:25" ht="20.100000000000001" customHeight="1" thickTop="1" thickBot="1" x14ac:dyDescent="0.25">
      <c r="A21" s="61"/>
      <c r="B21" s="59"/>
      <c r="C21" s="23">
        <f t="shared" si="0"/>
        <v>0</v>
      </c>
      <c r="D21" s="24">
        <f t="shared" si="1"/>
        <v>0</v>
      </c>
      <c r="E21" s="24">
        <f t="shared" si="2"/>
        <v>0</v>
      </c>
      <c r="F21" s="25">
        <f t="shared" si="3"/>
        <v>0</v>
      </c>
      <c r="G21" s="399"/>
      <c r="H21" s="400"/>
      <c r="I21" s="400"/>
      <c r="J21" s="400"/>
      <c r="K21" s="41">
        <v>1</v>
      </c>
      <c r="L21" s="41">
        <v>0</v>
      </c>
      <c r="M21" s="41">
        <v>1</v>
      </c>
      <c r="N21" s="41">
        <v>0</v>
      </c>
      <c r="O21" s="21"/>
      <c r="P21" s="42"/>
      <c r="Q21" s="43">
        <f t="shared" si="4"/>
        <v>0</v>
      </c>
      <c r="R21" s="42"/>
      <c r="S21" s="44">
        <f t="shared" si="5"/>
        <v>0</v>
      </c>
      <c r="T21" s="42"/>
      <c r="U21" s="44">
        <f t="shared" si="9"/>
        <v>0</v>
      </c>
      <c r="V21" s="42"/>
      <c r="W21" s="44">
        <f t="shared" si="6"/>
        <v>0</v>
      </c>
      <c r="X21" s="16" t="str">
        <f t="shared" si="7"/>
        <v/>
      </c>
      <c r="Y21" s="17" t="str">
        <f t="shared" si="8"/>
        <v/>
      </c>
    </row>
    <row r="22" spans="1:25" ht="20.100000000000001" customHeight="1" thickTop="1" x14ac:dyDescent="0.2">
      <c r="A22" s="61"/>
      <c r="B22" s="59"/>
      <c r="C22" s="23">
        <f t="shared" si="0"/>
        <v>0</v>
      </c>
      <c r="D22" s="24">
        <f t="shared" si="1"/>
        <v>0</v>
      </c>
      <c r="E22" s="24">
        <f t="shared" si="2"/>
        <v>0</v>
      </c>
      <c r="F22" s="25">
        <f t="shared" si="3"/>
        <v>0</v>
      </c>
      <c r="G22" s="403" t="s">
        <v>402</v>
      </c>
      <c r="H22" s="404"/>
      <c r="I22" s="404"/>
      <c r="J22" s="405"/>
      <c r="K22" s="41">
        <v>1</v>
      </c>
      <c r="L22" s="41">
        <v>0</v>
      </c>
      <c r="M22" s="41">
        <v>1</v>
      </c>
      <c r="N22" s="41">
        <v>0</v>
      </c>
      <c r="O22" s="21"/>
      <c r="P22" s="42"/>
      <c r="Q22" s="43">
        <f t="shared" si="4"/>
        <v>0</v>
      </c>
      <c r="R22" s="42"/>
      <c r="S22" s="44">
        <f t="shared" si="5"/>
        <v>0</v>
      </c>
      <c r="T22" s="42"/>
      <c r="U22" s="44">
        <f t="shared" si="9"/>
        <v>0</v>
      </c>
      <c r="V22" s="42"/>
      <c r="W22" s="44">
        <f t="shared" si="6"/>
        <v>0</v>
      </c>
      <c r="X22" s="16" t="str">
        <f t="shared" si="7"/>
        <v/>
      </c>
      <c r="Y22" s="17" t="str">
        <f t="shared" si="8"/>
        <v/>
      </c>
    </row>
    <row r="23" spans="1:25" ht="20.100000000000001" customHeight="1" thickBot="1" x14ac:dyDescent="0.25">
      <c r="A23" s="61"/>
      <c r="B23" s="59"/>
      <c r="C23" s="23">
        <f t="shared" si="0"/>
        <v>0</v>
      </c>
      <c r="D23" s="24">
        <f t="shared" si="1"/>
        <v>0</v>
      </c>
      <c r="E23" s="24">
        <f t="shared" si="2"/>
        <v>0</v>
      </c>
      <c r="F23" s="25">
        <f t="shared" si="3"/>
        <v>0</v>
      </c>
      <c r="G23" s="406"/>
      <c r="H23" s="407"/>
      <c r="I23" s="407"/>
      <c r="J23" s="408"/>
      <c r="K23" s="41">
        <v>1</v>
      </c>
      <c r="L23" s="41">
        <v>0</v>
      </c>
      <c r="M23" s="41">
        <v>1</v>
      </c>
      <c r="N23" s="41">
        <v>0</v>
      </c>
      <c r="O23" s="21"/>
      <c r="P23" s="42"/>
      <c r="Q23" s="43">
        <f t="shared" si="4"/>
        <v>0</v>
      </c>
      <c r="R23" s="42"/>
      <c r="S23" s="44">
        <f t="shared" si="5"/>
        <v>0</v>
      </c>
      <c r="T23" s="42"/>
      <c r="U23" s="44">
        <f t="shared" si="9"/>
        <v>0</v>
      </c>
      <c r="V23" s="42"/>
      <c r="W23" s="44">
        <f t="shared" si="6"/>
        <v>0</v>
      </c>
      <c r="X23" s="16" t="str">
        <f t="shared" si="7"/>
        <v/>
      </c>
      <c r="Y23" s="17" t="str">
        <f t="shared" si="8"/>
        <v/>
      </c>
    </row>
    <row r="24" spans="1:25" ht="20.100000000000001" customHeight="1" x14ac:dyDescent="0.2">
      <c r="A24" s="61"/>
      <c r="B24" s="59"/>
      <c r="C24" s="23">
        <f t="shared" si="0"/>
        <v>0</v>
      </c>
      <c r="D24" s="24">
        <f t="shared" si="1"/>
        <v>0</v>
      </c>
      <c r="E24" s="24">
        <f t="shared" si="2"/>
        <v>0</v>
      </c>
      <c r="F24" s="25">
        <f t="shared" si="3"/>
        <v>0</v>
      </c>
      <c r="G24" s="409"/>
      <c r="H24" s="410"/>
      <c r="I24" s="410"/>
      <c r="J24" s="411"/>
      <c r="K24" s="41">
        <v>1</v>
      </c>
      <c r="L24" s="41">
        <v>0</v>
      </c>
      <c r="M24" s="41">
        <v>1</v>
      </c>
      <c r="N24" s="41">
        <v>0</v>
      </c>
      <c r="O24" s="21"/>
      <c r="P24" s="42"/>
      <c r="Q24" s="43">
        <f t="shared" si="4"/>
        <v>0</v>
      </c>
      <c r="R24" s="42"/>
      <c r="S24" s="44">
        <f t="shared" si="5"/>
        <v>0</v>
      </c>
      <c r="T24" s="42"/>
      <c r="U24" s="44">
        <f t="shared" si="9"/>
        <v>0</v>
      </c>
      <c r="V24" s="42"/>
      <c r="W24" s="44">
        <f t="shared" si="6"/>
        <v>0</v>
      </c>
      <c r="X24" s="16" t="str">
        <f t="shared" si="7"/>
        <v/>
      </c>
      <c r="Y24" s="17" t="str">
        <f t="shared" si="8"/>
        <v/>
      </c>
    </row>
    <row r="25" spans="1:25" ht="20.100000000000001" customHeight="1" x14ac:dyDescent="0.2">
      <c r="A25" s="61"/>
      <c r="B25" s="59"/>
      <c r="C25" s="23">
        <f t="shared" si="0"/>
        <v>0</v>
      </c>
      <c r="D25" s="24">
        <f t="shared" si="1"/>
        <v>0</v>
      </c>
      <c r="E25" s="24">
        <f t="shared" si="2"/>
        <v>0</v>
      </c>
      <c r="F25" s="25">
        <f t="shared" si="3"/>
        <v>0</v>
      </c>
      <c r="G25" s="281"/>
      <c r="H25" s="282"/>
      <c r="I25" s="282"/>
      <c r="J25" s="283"/>
      <c r="K25" s="41">
        <v>1</v>
      </c>
      <c r="L25" s="41">
        <v>0</v>
      </c>
      <c r="M25" s="41">
        <v>1</v>
      </c>
      <c r="N25" s="41">
        <v>0</v>
      </c>
      <c r="O25" s="21"/>
      <c r="P25" s="42"/>
      <c r="Q25" s="43">
        <f t="shared" ref="Q25:Q38" si="10">F25</f>
        <v>0</v>
      </c>
      <c r="R25" s="42"/>
      <c r="S25" s="44">
        <f t="shared" ref="S25:S38" si="11">C25</f>
        <v>0</v>
      </c>
      <c r="T25" s="42"/>
      <c r="U25" s="44">
        <f t="shared" si="9"/>
        <v>0</v>
      </c>
      <c r="V25" s="42"/>
      <c r="W25" s="44">
        <f t="shared" si="6"/>
        <v>0</v>
      </c>
      <c r="X25" s="16" t="str">
        <f t="shared" si="7"/>
        <v/>
      </c>
      <c r="Y25" s="17" t="str">
        <f t="shared" si="8"/>
        <v/>
      </c>
    </row>
    <row r="26" spans="1:25" ht="20.100000000000001" customHeight="1" x14ac:dyDescent="0.2">
      <c r="A26" s="61"/>
      <c r="B26" s="59"/>
      <c r="C26" s="23">
        <f t="shared" si="0"/>
        <v>0</v>
      </c>
      <c r="D26" s="24">
        <f t="shared" si="1"/>
        <v>0</v>
      </c>
      <c r="E26" s="24">
        <f t="shared" si="2"/>
        <v>0</v>
      </c>
      <c r="F26" s="25">
        <f t="shared" si="3"/>
        <v>0</v>
      </c>
      <c r="G26" s="281"/>
      <c r="H26" s="282"/>
      <c r="I26" s="282"/>
      <c r="J26" s="283"/>
      <c r="K26" s="41">
        <v>1</v>
      </c>
      <c r="L26" s="41">
        <v>0</v>
      </c>
      <c r="M26" s="41">
        <v>1</v>
      </c>
      <c r="N26" s="41">
        <v>0</v>
      </c>
      <c r="O26" s="21"/>
      <c r="P26" s="42"/>
      <c r="Q26" s="43">
        <f t="shared" si="10"/>
        <v>0</v>
      </c>
      <c r="R26" s="42"/>
      <c r="S26" s="44">
        <f t="shared" si="11"/>
        <v>0</v>
      </c>
      <c r="T26" s="42"/>
      <c r="U26" s="44">
        <f t="shared" si="9"/>
        <v>0</v>
      </c>
      <c r="V26" s="42"/>
      <c r="W26" s="44">
        <f t="shared" si="6"/>
        <v>0</v>
      </c>
      <c r="X26" s="16" t="str">
        <f t="shared" si="7"/>
        <v/>
      </c>
      <c r="Y26" s="17" t="str">
        <f t="shared" si="8"/>
        <v/>
      </c>
    </row>
    <row r="27" spans="1:25" ht="20.100000000000001" customHeight="1" x14ac:dyDescent="0.2">
      <c r="A27" s="61"/>
      <c r="B27" s="59"/>
      <c r="C27" s="23">
        <f t="shared" si="0"/>
        <v>0</v>
      </c>
      <c r="D27" s="24">
        <f t="shared" si="1"/>
        <v>0</v>
      </c>
      <c r="E27" s="24">
        <f t="shared" si="2"/>
        <v>0</v>
      </c>
      <c r="F27" s="25">
        <f t="shared" si="3"/>
        <v>0</v>
      </c>
      <c r="G27" s="281"/>
      <c r="H27" s="282"/>
      <c r="I27" s="282"/>
      <c r="J27" s="283"/>
      <c r="K27" s="41">
        <v>1</v>
      </c>
      <c r="L27" s="41">
        <v>0</v>
      </c>
      <c r="M27" s="41">
        <v>1</v>
      </c>
      <c r="N27" s="41">
        <v>0</v>
      </c>
      <c r="O27" s="21"/>
      <c r="P27" s="42"/>
      <c r="Q27" s="43">
        <f t="shared" si="10"/>
        <v>0</v>
      </c>
      <c r="R27" s="42"/>
      <c r="S27" s="44">
        <f t="shared" si="11"/>
        <v>0</v>
      </c>
      <c r="T27" s="42"/>
      <c r="U27" s="44">
        <f t="shared" si="9"/>
        <v>0</v>
      </c>
      <c r="V27" s="42"/>
      <c r="W27" s="44">
        <f t="shared" si="6"/>
        <v>0</v>
      </c>
      <c r="X27" s="16" t="str">
        <f t="shared" si="7"/>
        <v/>
      </c>
      <c r="Y27" s="17" t="str">
        <f t="shared" si="8"/>
        <v/>
      </c>
    </row>
    <row r="28" spans="1:25" ht="20.100000000000001" customHeight="1" x14ac:dyDescent="0.2">
      <c r="A28" s="61"/>
      <c r="B28" s="59"/>
      <c r="C28" s="23">
        <f t="shared" si="0"/>
        <v>0</v>
      </c>
      <c r="D28" s="24">
        <f t="shared" si="1"/>
        <v>0</v>
      </c>
      <c r="E28" s="24">
        <f t="shared" si="2"/>
        <v>0</v>
      </c>
      <c r="F28" s="25">
        <f t="shared" si="3"/>
        <v>0</v>
      </c>
      <c r="G28" s="281"/>
      <c r="H28" s="282"/>
      <c r="I28" s="282"/>
      <c r="J28" s="283"/>
      <c r="K28" s="41">
        <v>1</v>
      </c>
      <c r="L28" s="41">
        <v>0</v>
      </c>
      <c r="M28" s="41">
        <v>1</v>
      </c>
      <c r="N28" s="41">
        <v>0</v>
      </c>
      <c r="O28" s="21"/>
      <c r="P28" s="42"/>
      <c r="Q28" s="43">
        <f t="shared" si="10"/>
        <v>0</v>
      </c>
      <c r="R28" s="42"/>
      <c r="S28" s="44">
        <f t="shared" si="11"/>
        <v>0</v>
      </c>
      <c r="T28" s="42"/>
      <c r="U28" s="44">
        <f t="shared" si="9"/>
        <v>0</v>
      </c>
      <c r="V28" s="42"/>
      <c r="W28" s="44">
        <f t="shared" si="6"/>
        <v>0</v>
      </c>
      <c r="X28" s="16" t="str">
        <f t="shared" si="7"/>
        <v/>
      </c>
      <c r="Y28" s="17" t="str">
        <f t="shared" si="8"/>
        <v/>
      </c>
    </row>
    <row r="29" spans="1:25" ht="20.100000000000001" customHeight="1" x14ac:dyDescent="0.2">
      <c r="A29" s="61"/>
      <c r="B29" s="59"/>
      <c r="C29" s="23">
        <f t="shared" si="0"/>
        <v>0</v>
      </c>
      <c r="D29" s="24">
        <f t="shared" si="1"/>
        <v>0</v>
      </c>
      <c r="E29" s="24">
        <f t="shared" si="2"/>
        <v>0</v>
      </c>
      <c r="F29" s="25">
        <f t="shared" si="3"/>
        <v>0</v>
      </c>
      <c r="G29" s="281"/>
      <c r="H29" s="282"/>
      <c r="I29" s="282"/>
      <c r="J29" s="283"/>
      <c r="K29" s="41">
        <v>1</v>
      </c>
      <c r="L29" s="41">
        <v>0</v>
      </c>
      <c r="M29" s="41">
        <v>1</v>
      </c>
      <c r="N29" s="41">
        <v>0</v>
      </c>
      <c r="O29" s="21"/>
      <c r="P29" s="42"/>
      <c r="Q29" s="43">
        <f t="shared" si="10"/>
        <v>0</v>
      </c>
      <c r="R29" s="42"/>
      <c r="S29" s="44">
        <f t="shared" si="11"/>
        <v>0</v>
      </c>
      <c r="T29" s="42"/>
      <c r="U29" s="44">
        <f t="shared" si="9"/>
        <v>0</v>
      </c>
      <c r="V29" s="42"/>
      <c r="W29" s="44">
        <f t="shared" si="6"/>
        <v>0</v>
      </c>
      <c r="X29" s="16" t="str">
        <f t="shared" si="7"/>
        <v/>
      </c>
      <c r="Y29" s="17" t="str">
        <f t="shared" si="8"/>
        <v/>
      </c>
    </row>
    <row r="30" spans="1:25" ht="20.100000000000001" customHeight="1" x14ac:dyDescent="0.2">
      <c r="A30" s="61"/>
      <c r="B30" s="59"/>
      <c r="C30" s="23">
        <f t="shared" si="0"/>
        <v>0</v>
      </c>
      <c r="D30" s="24">
        <f t="shared" si="1"/>
        <v>0</v>
      </c>
      <c r="E30" s="24">
        <f t="shared" si="2"/>
        <v>0</v>
      </c>
      <c r="F30" s="25">
        <f t="shared" si="3"/>
        <v>0</v>
      </c>
      <c r="G30" s="281"/>
      <c r="H30" s="282"/>
      <c r="I30" s="282"/>
      <c r="J30" s="283"/>
      <c r="K30" s="41">
        <v>1</v>
      </c>
      <c r="L30" s="41">
        <v>0</v>
      </c>
      <c r="M30" s="41">
        <v>1</v>
      </c>
      <c r="N30" s="41">
        <v>0</v>
      </c>
      <c r="O30" s="21"/>
      <c r="P30" s="42"/>
      <c r="Q30" s="43">
        <f t="shared" si="10"/>
        <v>0</v>
      </c>
      <c r="R30" s="42"/>
      <c r="S30" s="44">
        <f t="shared" si="11"/>
        <v>0</v>
      </c>
      <c r="T30" s="42"/>
      <c r="U30" s="44">
        <f t="shared" si="9"/>
        <v>0</v>
      </c>
      <c r="V30" s="42"/>
      <c r="W30" s="44">
        <f t="shared" si="6"/>
        <v>0</v>
      </c>
      <c r="X30" s="16" t="str">
        <f t="shared" si="7"/>
        <v/>
      </c>
      <c r="Y30" s="17" t="str">
        <f t="shared" si="8"/>
        <v/>
      </c>
    </row>
    <row r="31" spans="1:25" ht="20.100000000000001" customHeight="1" x14ac:dyDescent="0.2">
      <c r="A31" s="61"/>
      <c r="B31" s="59"/>
      <c r="C31" s="23">
        <f t="shared" si="0"/>
        <v>0</v>
      </c>
      <c r="D31" s="24">
        <f t="shared" si="1"/>
        <v>0</v>
      </c>
      <c r="E31" s="24">
        <f t="shared" si="2"/>
        <v>0</v>
      </c>
      <c r="F31" s="25">
        <f t="shared" si="3"/>
        <v>0</v>
      </c>
      <c r="G31" s="281"/>
      <c r="H31" s="282"/>
      <c r="I31" s="282"/>
      <c r="J31" s="283"/>
      <c r="K31" s="41">
        <v>1</v>
      </c>
      <c r="L31" s="41">
        <v>0</v>
      </c>
      <c r="M31" s="41">
        <v>1</v>
      </c>
      <c r="N31" s="41">
        <v>0</v>
      </c>
      <c r="O31" s="21"/>
      <c r="P31" s="42"/>
      <c r="Q31" s="43">
        <f t="shared" si="10"/>
        <v>0</v>
      </c>
      <c r="R31" s="42"/>
      <c r="S31" s="44">
        <f t="shared" si="11"/>
        <v>0</v>
      </c>
      <c r="T31" s="42"/>
      <c r="U31" s="44">
        <f t="shared" si="9"/>
        <v>0</v>
      </c>
      <c r="V31" s="42"/>
      <c r="W31" s="44">
        <f t="shared" si="6"/>
        <v>0</v>
      </c>
      <c r="X31" s="16" t="str">
        <f t="shared" si="7"/>
        <v/>
      </c>
      <c r="Y31" s="17" t="str">
        <f t="shared" si="8"/>
        <v/>
      </c>
    </row>
    <row r="32" spans="1:25" ht="20.100000000000001" customHeight="1" x14ac:dyDescent="0.2">
      <c r="A32" s="61"/>
      <c r="B32" s="59"/>
      <c r="C32" s="23">
        <f t="shared" si="0"/>
        <v>0</v>
      </c>
      <c r="D32" s="24">
        <f t="shared" si="1"/>
        <v>0</v>
      </c>
      <c r="E32" s="24">
        <f t="shared" si="2"/>
        <v>0</v>
      </c>
      <c r="F32" s="25">
        <f t="shared" si="3"/>
        <v>0</v>
      </c>
      <c r="G32" s="281"/>
      <c r="H32" s="282"/>
      <c r="I32" s="282"/>
      <c r="J32" s="283"/>
      <c r="K32" s="41">
        <v>1</v>
      </c>
      <c r="L32" s="41">
        <v>0</v>
      </c>
      <c r="M32" s="41">
        <v>1</v>
      </c>
      <c r="N32" s="41">
        <v>0</v>
      </c>
      <c r="O32" s="21"/>
      <c r="P32" s="42"/>
      <c r="Q32" s="43">
        <f t="shared" si="10"/>
        <v>0</v>
      </c>
      <c r="R32" s="42"/>
      <c r="S32" s="44">
        <f t="shared" si="11"/>
        <v>0</v>
      </c>
      <c r="T32" s="42"/>
      <c r="U32" s="44">
        <f t="shared" si="9"/>
        <v>0</v>
      </c>
      <c r="V32" s="42"/>
      <c r="W32" s="44">
        <f t="shared" si="6"/>
        <v>0</v>
      </c>
      <c r="X32" s="16" t="str">
        <f t="shared" si="7"/>
        <v/>
      </c>
      <c r="Y32" s="17" t="str">
        <f t="shared" si="8"/>
        <v/>
      </c>
    </row>
    <row r="33" spans="1:25" ht="20.100000000000001" customHeight="1" x14ac:dyDescent="0.2">
      <c r="A33" s="61"/>
      <c r="B33" s="59"/>
      <c r="C33" s="23">
        <f t="shared" si="0"/>
        <v>0</v>
      </c>
      <c r="D33" s="24">
        <f t="shared" si="1"/>
        <v>0</v>
      </c>
      <c r="E33" s="24">
        <f t="shared" si="2"/>
        <v>0</v>
      </c>
      <c r="F33" s="25">
        <f t="shared" si="3"/>
        <v>0</v>
      </c>
      <c r="G33" s="281"/>
      <c r="H33" s="282"/>
      <c r="I33" s="282"/>
      <c r="J33" s="283"/>
      <c r="K33" s="41">
        <v>1</v>
      </c>
      <c r="L33" s="41">
        <v>0</v>
      </c>
      <c r="M33" s="41">
        <v>1</v>
      </c>
      <c r="N33" s="41">
        <v>0</v>
      </c>
      <c r="O33" s="21"/>
      <c r="P33" s="42"/>
      <c r="Q33" s="43">
        <f t="shared" si="10"/>
        <v>0</v>
      </c>
      <c r="R33" s="42"/>
      <c r="S33" s="44">
        <f t="shared" si="11"/>
        <v>0</v>
      </c>
      <c r="T33" s="42"/>
      <c r="U33" s="44">
        <f t="shared" si="9"/>
        <v>0</v>
      </c>
      <c r="V33" s="42"/>
      <c r="W33" s="44">
        <f t="shared" si="6"/>
        <v>0</v>
      </c>
      <c r="X33" s="16" t="str">
        <f t="shared" si="7"/>
        <v/>
      </c>
      <c r="Y33" s="17" t="str">
        <f t="shared" si="8"/>
        <v/>
      </c>
    </row>
    <row r="34" spans="1:25" ht="20.100000000000001" customHeight="1" x14ac:dyDescent="0.2">
      <c r="A34" s="61"/>
      <c r="B34" s="59"/>
      <c r="C34" s="23">
        <f t="shared" si="0"/>
        <v>0</v>
      </c>
      <c r="D34" s="24">
        <f t="shared" si="1"/>
        <v>0</v>
      </c>
      <c r="E34" s="24">
        <f t="shared" si="2"/>
        <v>0</v>
      </c>
      <c r="F34" s="25">
        <f t="shared" si="3"/>
        <v>0</v>
      </c>
      <c r="G34" s="281"/>
      <c r="H34" s="282"/>
      <c r="I34" s="282"/>
      <c r="J34" s="283"/>
      <c r="K34" s="41">
        <v>1</v>
      </c>
      <c r="L34" s="41">
        <v>0</v>
      </c>
      <c r="M34" s="41">
        <v>1</v>
      </c>
      <c r="N34" s="41">
        <v>0</v>
      </c>
      <c r="O34" s="21"/>
      <c r="P34" s="42"/>
      <c r="Q34" s="43">
        <f t="shared" si="10"/>
        <v>0</v>
      </c>
      <c r="R34" s="42"/>
      <c r="S34" s="44">
        <f t="shared" si="11"/>
        <v>0</v>
      </c>
      <c r="T34" s="42"/>
      <c r="U34" s="44">
        <f t="shared" si="9"/>
        <v>0</v>
      </c>
      <c r="V34" s="42"/>
      <c r="W34" s="44">
        <f t="shared" si="6"/>
        <v>0</v>
      </c>
      <c r="X34" s="16" t="str">
        <f t="shared" si="7"/>
        <v/>
      </c>
      <c r="Y34" s="17" t="str">
        <f t="shared" si="8"/>
        <v/>
      </c>
    </row>
    <row r="35" spans="1:25" ht="20.100000000000001" customHeight="1" x14ac:dyDescent="0.2">
      <c r="A35" s="61"/>
      <c r="B35" s="59"/>
      <c r="C35" s="23">
        <f t="shared" si="0"/>
        <v>0</v>
      </c>
      <c r="D35" s="24">
        <f t="shared" si="1"/>
        <v>0</v>
      </c>
      <c r="E35" s="24">
        <f t="shared" si="2"/>
        <v>0</v>
      </c>
      <c r="F35" s="25">
        <f t="shared" si="3"/>
        <v>0</v>
      </c>
      <c r="G35" s="281"/>
      <c r="H35" s="282"/>
      <c r="I35" s="282"/>
      <c r="J35" s="283"/>
      <c r="K35" s="41">
        <v>1</v>
      </c>
      <c r="L35" s="41">
        <v>0</v>
      </c>
      <c r="M35" s="41">
        <v>1</v>
      </c>
      <c r="N35" s="41">
        <v>0</v>
      </c>
      <c r="O35" s="21"/>
      <c r="P35" s="42"/>
      <c r="Q35" s="43">
        <f t="shared" si="10"/>
        <v>0</v>
      </c>
      <c r="R35" s="42"/>
      <c r="S35" s="44">
        <f t="shared" si="11"/>
        <v>0</v>
      </c>
      <c r="T35" s="42"/>
      <c r="U35" s="44">
        <f t="shared" si="9"/>
        <v>0</v>
      </c>
      <c r="V35" s="42"/>
      <c r="W35" s="44">
        <f t="shared" si="6"/>
        <v>0</v>
      </c>
      <c r="X35" s="16" t="str">
        <f t="shared" si="7"/>
        <v/>
      </c>
      <c r="Y35" s="17" t="str">
        <f t="shared" si="8"/>
        <v/>
      </c>
    </row>
    <row r="36" spans="1:25" ht="20.100000000000001" customHeight="1" x14ac:dyDescent="0.2">
      <c r="A36" s="61"/>
      <c r="B36" s="59"/>
      <c r="C36" s="23">
        <f t="shared" si="0"/>
        <v>0</v>
      </c>
      <c r="D36" s="24">
        <f t="shared" si="1"/>
        <v>0</v>
      </c>
      <c r="E36" s="24">
        <f t="shared" si="2"/>
        <v>0</v>
      </c>
      <c r="F36" s="25">
        <f t="shared" si="3"/>
        <v>0</v>
      </c>
      <c r="G36" s="281"/>
      <c r="H36" s="282"/>
      <c r="I36" s="282"/>
      <c r="J36" s="283"/>
      <c r="K36" s="41">
        <v>1</v>
      </c>
      <c r="L36" s="41">
        <v>0</v>
      </c>
      <c r="M36" s="41">
        <v>1</v>
      </c>
      <c r="N36" s="41">
        <v>0</v>
      </c>
      <c r="O36" s="21"/>
      <c r="P36" s="42"/>
      <c r="Q36" s="43">
        <f t="shared" si="10"/>
        <v>0</v>
      </c>
      <c r="R36" s="42"/>
      <c r="S36" s="44">
        <f t="shared" si="11"/>
        <v>0</v>
      </c>
      <c r="T36" s="42"/>
      <c r="U36" s="44">
        <f t="shared" si="9"/>
        <v>0</v>
      </c>
      <c r="V36" s="42"/>
      <c r="W36" s="44">
        <f t="shared" si="6"/>
        <v>0</v>
      </c>
      <c r="X36" s="16" t="str">
        <f t="shared" si="7"/>
        <v/>
      </c>
      <c r="Y36" s="17" t="str">
        <f t="shared" si="8"/>
        <v/>
      </c>
    </row>
    <row r="37" spans="1:25" ht="20.100000000000001" customHeight="1" x14ac:dyDescent="0.2">
      <c r="A37" s="61"/>
      <c r="B37" s="59"/>
      <c r="C37" s="23">
        <f t="shared" si="0"/>
        <v>0</v>
      </c>
      <c r="D37" s="24">
        <f t="shared" si="1"/>
        <v>0</v>
      </c>
      <c r="E37" s="24">
        <f t="shared" si="2"/>
        <v>0</v>
      </c>
      <c r="F37" s="25">
        <f t="shared" si="3"/>
        <v>0</v>
      </c>
      <c r="G37" s="281"/>
      <c r="H37" s="282"/>
      <c r="I37" s="282"/>
      <c r="J37" s="283"/>
      <c r="K37" s="41">
        <v>1</v>
      </c>
      <c r="L37" s="41">
        <v>0</v>
      </c>
      <c r="M37" s="41">
        <v>1</v>
      </c>
      <c r="N37" s="41">
        <v>0</v>
      </c>
      <c r="O37" s="21"/>
      <c r="P37" s="42"/>
      <c r="Q37" s="43">
        <f t="shared" si="10"/>
        <v>0</v>
      </c>
      <c r="R37" s="42"/>
      <c r="S37" s="44">
        <f t="shared" si="11"/>
        <v>0</v>
      </c>
      <c r="T37" s="42"/>
      <c r="U37" s="44">
        <f t="shared" si="9"/>
        <v>0</v>
      </c>
      <c r="V37" s="42"/>
      <c r="W37" s="44">
        <f t="shared" si="6"/>
        <v>0</v>
      </c>
      <c r="X37" s="16" t="str">
        <f t="shared" si="7"/>
        <v/>
      </c>
      <c r="Y37" s="17" t="str">
        <f t="shared" si="8"/>
        <v/>
      </c>
    </row>
    <row r="38" spans="1:25" ht="20.100000000000001" customHeight="1" thickBot="1" x14ac:dyDescent="0.25">
      <c r="A38" s="61"/>
      <c r="B38" s="59"/>
      <c r="C38" s="23">
        <f t="shared" si="0"/>
        <v>0</v>
      </c>
      <c r="D38" s="24">
        <f t="shared" si="1"/>
        <v>0</v>
      </c>
      <c r="E38" s="24">
        <f t="shared" si="2"/>
        <v>0</v>
      </c>
      <c r="F38" s="25">
        <f t="shared" si="3"/>
        <v>0</v>
      </c>
      <c r="G38" s="284"/>
      <c r="H38" s="285"/>
      <c r="I38" s="285"/>
      <c r="J38" s="286"/>
      <c r="K38" s="41">
        <v>1</v>
      </c>
      <c r="L38" s="41">
        <v>0</v>
      </c>
      <c r="M38" s="41">
        <v>1</v>
      </c>
      <c r="N38" s="41">
        <v>0</v>
      </c>
      <c r="O38" s="21"/>
      <c r="P38" s="42"/>
      <c r="Q38" s="43">
        <f t="shared" si="10"/>
        <v>0</v>
      </c>
      <c r="R38" s="42"/>
      <c r="S38" s="44">
        <f t="shared" si="11"/>
        <v>0</v>
      </c>
      <c r="T38" s="42"/>
      <c r="U38" s="44">
        <f t="shared" si="9"/>
        <v>0</v>
      </c>
      <c r="V38" s="42"/>
      <c r="W38" s="44">
        <f t="shared" si="6"/>
        <v>0</v>
      </c>
      <c r="X38" s="16" t="str">
        <f t="shared" si="7"/>
        <v/>
      </c>
      <c r="Y38" s="17" t="str">
        <f t="shared" si="8"/>
        <v/>
      </c>
    </row>
    <row r="39" spans="1:25" ht="20.100000000000001" customHeight="1" thickTop="1" thickBot="1" x14ac:dyDescent="0.25">
      <c r="A39" s="61"/>
      <c r="B39" s="59"/>
      <c r="C39" s="23">
        <f t="shared" ref="C39:C55" si="12">R39</f>
        <v>0</v>
      </c>
      <c r="D39" s="24">
        <f t="shared" ref="D39:D55" si="13">T39</f>
        <v>0</v>
      </c>
      <c r="E39" s="24">
        <f t="shared" ref="E39:E55" si="14">V39</f>
        <v>0</v>
      </c>
      <c r="F39" s="25">
        <f t="shared" ref="F39:F55" si="15">P39</f>
        <v>0</v>
      </c>
      <c r="G39" s="401"/>
      <c r="H39" s="402"/>
      <c r="I39" s="402"/>
      <c r="J39" s="402"/>
      <c r="K39" s="41">
        <v>1</v>
      </c>
      <c r="L39" s="41">
        <v>0</v>
      </c>
      <c r="M39" s="41">
        <v>1</v>
      </c>
      <c r="N39" s="41">
        <v>0</v>
      </c>
      <c r="O39" s="21"/>
      <c r="P39" s="42"/>
      <c r="Q39" s="43">
        <f t="shared" ref="Q39:Q55" si="16">F39</f>
        <v>0</v>
      </c>
      <c r="R39" s="42"/>
      <c r="S39" s="44">
        <f t="shared" ref="S39:S55" si="17">C39</f>
        <v>0</v>
      </c>
      <c r="T39" s="42"/>
      <c r="U39" s="44">
        <f t="shared" ref="U39:U55" si="18">D39</f>
        <v>0</v>
      </c>
      <c r="V39" s="42"/>
      <c r="W39" s="44">
        <f t="shared" ref="W39:W55" si="19">E39</f>
        <v>0</v>
      </c>
      <c r="X39" s="16" t="str">
        <f t="shared" ref="X39:X55" si="20">IF(B39="DEADLIFT Comp",T39/$M$3,IF(B39="SQUAT Comp",T39/$M$1,IF(B39="BENCH Comp",T39/$M$2,IF(B39="PULL UP",T39/$M$4,IF(B39="DIPS sur station",T39/$M$5,"")))))</f>
        <v/>
      </c>
      <c r="Y39" s="17" t="str">
        <f t="shared" ref="Y39:Y55" si="21">IF(B39="DEADLIFT Comp",U39/$M$3,IF(B39="SQUAT Comp",U39/$M$1,IF(B39="BENCH Comp",U39/$M$2,IF(B39="PULL UP",U39/$M$4,IF(B39="DIPS sur station",U39/$M$5,"")))))</f>
        <v/>
      </c>
    </row>
    <row r="40" spans="1:25" ht="20.100000000000001" customHeight="1" thickTop="1" x14ac:dyDescent="0.2">
      <c r="A40" s="61"/>
      <c r="B40" s="59"/>
      <c r="C40" s="23">
        <f t="shared" si="12"/>
        <v>0</v>
      </c>
      <c r="D40" s="24">
        <f t="shared" si="13"/>
        <v>0</v>
      </c>
      <c r="E40" s="24">
        <f t="shared" si="14"/>
        <v>0</v>
      </c>
      <c r="F40" s="25">
        <f t="shared" si="15"/>
        <v>0</v>
      </c>
      <c r="G40" s="412" t="s">
        <v>386</v>
      </c>
      <c r="H40" s="413"/>
      <c r="I40" s="413"/>
      <c r="J40" s="414"/>
      <c r="K40" s="41">
        <v>1</v>
      </c>
      <c r="L40" s="41">
        <v>0</v>
      </c>
      <c r="M40" s="41">
        <v>1</v>
      </c>
      <c r="N40" s="41">
        <v>0</v>
      </c>
      <c r="O40" s="21"/>
      <c r="P40" s="42"/>
      <c r="Q40" s="43">
        <f t="shared" si="16"/>
        <v>0</v>
      </c>
      <c r="R40" s="42"/>
      <c r="S40" s="44">
        <f t="shared" si="17"/>
        <v>0</v>
      </c>
      <c r="T40" s="42"/>
      <c r="U40" s="44">
        <f t="shared" si="18"/>
        <v>0</v>
      </c>
      <c r="V40" s="42"/>
      <c r="W40" s="44">
        <f t="shared" si="19"/>
        <v>0</v>
      </c>
      <c r="X40" s="16" t="str">
        <f t="shared" si="20"/>
        <v/>
      </c>
      <c r="Y40" s="17" t="str">
        <f t="shared" si="21"/>
        <v/>
      </c>
    </row>
    <row r="41" spans="1:25" ht="20.100000000000001" customHeight="1" thickBot="1" x14ac:dyDescent="0.25">
      <c r="A41" s="61"/>
      <c r="B41" s="59"/>
      <c r="C41" s="23">
        <f t="shared" si="12"/>
        <v>0</v>
      </c>
      <c r="D41" s="24">
        <f t="shared" si="13"/>
        <v>0</v>
      </c>
      <c r="E41" s="24">
        <f t="shared" si="14"/>
        <v>0</v>
      </c>
      <c r="F41" s="25">
        <f t="shared" si="15"/>
        <v>0</v>
      </c>
      <c r="G41" s="415"/>
      <c r="H41" s="416"/>
      <c r="I41" s="416"/>
      <c r="J41" s="417"/>
      <c r="K41" s="41">
        <v>1</v>
      </c>
      <c r="L41" s="41">
        <v>0</v>
      </c>
      <c r="M41" s="41">
        <v>1</v>
      </c>
      <c r="N41" s="41">
        <v>0</v>
      </c>
      <c r="O41" s="21"/>
      <c r="P41" s="42"/>
      <c r="Q41" s="43">
        <f t="shared" si="16"/>
        <v>0</v>
      </c>
      <c r="R41" s="42"/>
      <c r="S41" s="44">
        <f t="shared" si="17"/>
        <v>0</v>
      </c>
      <c r="T41" s="42"/>
      <c r="U41" s="44">
        <f t="shared" si="18"/>
        <v>0</v>
      </c>
      <c r="V41" s="42"/>
      <c r="W41" s="44">
        <f t="shared" si="19"/>
        <v>0</v>
      </c>
      <c r="X41" s="16" t="str">
        <f t="shared" si="20"/>
        <v/>
      </c>
      <c r="Y41" s="17" t="str">
        <f t="shared" si="21"/>
        <v/>
      </c>
    </row>
    <row r="42" spans="1:25" ht="20.100000000000001" customHeight="1" x14ac:dyDescent="0.2">
      <c r="A42" s="61"/>
      <c r="B42" s="59"/>
      <c r="C42" s="23">
        <f t="shared" si="12"/>
        <v>0</v>
      </c>
      <c r="D42" s="24">
        <f t="shared" si="13"/>
        <v>0</v>
      </c>
      <c r="E42" s="24">
        <f t="shared" si="14"/>
        <v>0</v>
      </c>
      <c r="F42" s="25">
        <f t="shared" si="15"/>
        <v>0</v>
      </c>
      <c r="G42" s="393"/>
      <c r="H42" s="394"/>
      <c r="I42" s="394"/>
      <c r="J42" s="395"/>
      <c r="K42" s="41">
        <v>1</v>
      </c>
      <c r="L42" s="41">
        <v>0</v>
      </c>
      <c r="M42" s="41">
        <v>1</v>
      </c>
      <c r="N42" s="41">
        <v>0</v>
      </c>
      <c r="O42" s="21"/>
      <c r="P42" s="42"/>
      <c r="Q42" s="43">
        <f t="shared" si="16"/>
        <v>0</v>
      </c>
      <c r="R42" s="42"/>
      <c r="S42" s="44">
        <f t="shared" si="17"/>
        <v>0</v>
      </c>
      <c r="T42" s="42"/>
      <c r="U42" s="44">
        <f t="shared" si="18"/>
        <v>0</v>
      </c>
      <c r="V42" s="42"/>
      <c r="W42" s="44">
        <f t="shared" si="19"/>
        <v>0</v>
      </c>
      <c r="X42" s="16" t="str">
        <f t="shared" si="20"/>
        <v/>
      </c>
      <c r="Y42" s="17" t="str">
        <f t="shared" si="21"/>
        <v/>
      </c>
    </row>
    <row r="43" spans="1:25" ht="20.100000000000001" customHeight="1" x14ac:dyDescent="0.2">
      <c r="A43" s="61"/>
      <c r="B43" s="59"/>
      <c r="C43" s="23">
        <f t="shared" si="12"/>
        <v>0</v>
      </c>
      <c r="D43" s="24">
        <f t="shared" si="13"/>
        <v>0</v>
      </c>
      <c r="E43" s="24">
        <f t="shared" si="14"/>
        <v>0</v>
      </c>
      <c r="F43" s="25">
        <f t="shared" si="15"/>
        <v>0</v>
      </c>
      <c r="G43" s="393"/>
      <c r="H43" s="394"/>
      <c r="I43" s="394"/>
      <c r="J43" s="395"/>
      <c r="K43" s="41">
        <v>1</v>
      </c>
      <c r="L43" s="41">
        <v>0</v>
      </c>
      <c r="M43" s="41">
        <v>1</v>
      </c>
      <c r="N43" s="41">
        <v>0</v>
      </c>
      <c r="O43" s="21"/>
      <c r="P43" s="42"/>
      <c r="Q43" s="43">
        <f t="shared" si="16"/>
        <v>0</v>
      </c>
      <c r="R43" s="42"/>
      <c r="S43" s="44">
        <f t="shared" si="17"/>
        <v>0</v>
      </c>
      <c r="T43" s="42"/>
      <c r="U43" s="44">
        <f t="shared" si="18"/>
        <v>0</v>
      </c>
      <c r="V43" s="42"/>
      <c r="W43" s="44">
        <f t="shared" si="19"/>
        <v>0</v>
      </c>
      <c r="X43" s="16" t="str">
        <f t="shared" si="20"/>
        <v/>
      </c>
      <c r="Y43" s="17" t="str">
        <f t="shared" si="21"/>
        <v/>
      </c>
    </row>
    <row r="44" spans="1:25" ht="20.100000000000001" customHeight="1" x14ac:dyDescent="0.2">
      <c r="A44" s="61"/>
      <c r="B44" s="59"/>
      <c r="C44" s="23">
        <f t="shared" si="12"/>
        <v>0</v>
      </c>
      <c r="D44" s="24">
        <f t="shared" si="13"/>
        <v>0</v>
      </c>
      <c r="E44" s="24">
        <f t="shared" si="14"/>
        <v>0</v>
      </c>
      <c r="F44" s="25">
        <f t="shared" si="15"/>
        <v>0</v>
      </c>
      <c r="G44" s="393"/>
      <c r="H44" s="394"/>
      <c r="I44" s="394"/>
      <c r="J44" s="395"/>
      <c r="K44" s="41">
        <v>1</v>
      </c>
      <c r="L44" s="41">
        <v>0</v>
      </c>
      <c r="M44" s="41">
        <v>1</v>
      </c>
      <c r="N44" s="41">
        <v>0</v>
      </c>
      <c r="O44" s="21"/>
      <c r="P44" s="42"/>
      <c r="Q44" s="43">
        <f t="shared" si="16"/>
        <v>0</v>
      </c>
      <c r="R44" s="42"/>
      <c r="S44" s="44">
        <f t="shared" si="17"/>
        <v>0</v>
      </c>
      <c r="T44" s="42"/>
      <c r="U44" s="44">
        <f t="shared" si="18"/>
        <v>0</v>
      </c>
      <c r="V44" s="42"/>
      <c r="W44" s="44">
        <f t="shared" si="19"/>
        <v>0</v>
      </c>
      <c r="X44" s="16" t="str">
        <f t="shared" si="20"/>
        <v/>
      </c>
      <c r="Y44" s="17" t="str">
        <f t="shared" si="21"/>
        <v/>
      </c>
    </row>
    <row r="45" spans="1:25" ht="20.100000000000001" customHeight="1" x14ac:dyDescent="0.2">
      <c r="A45" s="61"/>
      <c r="B45" s="59"/>
      <c r="C45" s="23">
        <f t="shared" si="12"/>
        <v>0</v>
      </c>
      <c r="D45" s="24">
        <f t="shared" si="13"/>
        <v>0</v>
      </c>
      <c r="E45" s="24">
        <f t="shared" si="14"/>
        <v>0</v>
      </c>
      <c r="F45" s="25">
        <f t="shared" si="15"/>
        <v>0</v>
      </c>
      <c r="G45" s="393"/>
      <c r="H45" s="394"/>
      <c r="I45" s="394"/>
      <c r="J45" s="395"/>
      <c r="K45" s="41">
        <v>1</v>
      </c>
      <c r="L45" s="41">
        <v>0</v>
      </c>
      <c r="M45" s="41">
        <v>1</v>
      </c>
      <c r="N45" s="41">
        <v>0</v>
      </c>
      <c r="O45" s="21"/>
      <c r="P45" s="42"/>
      <c r="Q45" s="43">
        <f t="shared" si="16"/>
        <v>0</v>
      </c>
      <c r="R45" s="42"/>
      <c r="S45" s="44">
        <f t="shared" si="17"/>
        <v>0</v>
      </c>
      <c r="T45" s="42"/>
      <c r="U45" s="44">
        <f t="shared" si="18"/>
        <v>0</v>
      </c>
      <c r="V45" s="42"/>
      <c r="W45" s="44">
        <f t="shared" si="19"/>
        <v>0</v>
      </c>
      <c r="X45" s="16" t="str">
        <f t="shared" si="20"/>
        <v/>
      </c>
      <c r="Y45" s="17" t="str">
        <f t="shared" si="21"/>
        <v/>
      </c>
    </row>
    <row r="46" spans="1:25" ht="20.100000000000001" customHeight="1" x14ac:dyDescent="0.2">
      <c r="A46" s="61"/>
      <c r="B46" s="59"/>
      <c r="C46" s="23">
        <f t="shared" si="12"/>
        <v>0</v>
      </c>
      <c r="D46" s="24">
        <f t="shared" si="13"/>
        <v>0</v>
      </c>
      <c r="E46" s="24">
        <f t="shared" si="14"/>
        <v>0</v>
      </c>
      <c r="F46" s="25">
        <f t="shared" si="15"/>
        <v>0</v>
      </c>
      <c r="G46" s="393"/>
      <c r="H46" s="394"/>
      <c r="I46" s="394"/>
      <c r="J46" s="395"/>
      <c r="K46" s="41">
        <v>1</v>
      </c>
      <c r="L46" s="41">
        <v>0</v>
      </c>
      <c r="M46" s="41">
        <v>1</v>
      </c>
      <c r="N46" s="41">
        <v>0</v>
      </c>
      <c r="O46" s="21"/>
      <c r="P46" s="42"/>
      <c r="Q46" s="43">
        <f t="shared" si="16"/>
        <v>0</v>
      </c>
      <c r="R46" s="42"/>
      <c r="S46" s="44">
        <f t="shared" si="17"/>
        <v>0</v>
      </c>
      <c r="T46" s="42"/>
      <c r="U46" s="44">
        <f t="shared" si="18"/>
        <v>0</v>
      </c>
      <c r="V46" s="42"/>
      <c r="W46" s="44">
        <f t="shared" si="19"/>
        <v>0</v>
      </c>
      <c r="X46" s="16" t="str">
        <f t="shared" si="20"/>
        <v/>
      </c>
      <c r="Y46" s="17" t="str">
        <f t="shared" si="21"/>
        <v/>
      </c>
    </row>
    <row r="47" spans="1:25" ht="20.100000000000001" customHeight="1" x14ac:dyDescent="0.2">
      <c r="A47" s="61"/>
      <c r="B47" s="59"/>
      <c r="C47" s="23">
        <f t="shared" si="12"/>
        <v>0</v>
      </c>
      <c r="D47" s="24">
        <f t="shared" si="13"/>
        <v>0</v>
      </c>
      <c r="E47" s="24">
        <f t="shared" si="14"/>
        <v>0</v>
      </c>
      <c r="F47" s="25">
        <f t="shared" si="15"/>
        <v>0</v>
      </c>
      <c r="G47" s="393"/>
      <c r="H47" s="394"/>
      <c r="I47" s="394"/>
      <c r="J47" s="395"/>
      <c r="K47" s="41">
        <v>1</v>
      </c>
      <c r="L47" s="41">
        <v>0</v>
      </c>
      <c r="M47" s="41">
        <v>1</v>
      </c>
      <c r="N47" s="41">
        <v>0</v>
      </c>
      <c r="O47" s="21"/>
      <c r="P47" s="42"/>
      <c r="Q47" s="43">
        <f t="shared" si="16"/>
        <v>0</v>
      </c>
      <c r="R47" s="42"/>
      <c r="S47" s="44">
        <f t="shared" si="17"/>
        <v>0</v>
      </c>
      <c r="T47" s="42"/>
      <c r="U47" s="44">
        <f t="shared" si="18"/>
        <v>0</v>
      </c>
      <c r="V47" s="42"/>
      <c r="W47" s="44">
        <f t="shared" si="19"/>
        <v>0</v>
      </c>
      <c r="X47" s="16" t="str">
        <f t="shared" si="20"/>
        <v/>
      </c>
      <c r="Y47" s="17" t="str">
        <f t="shared" si="21"/>
        <v/>
      </c>
    </row>
    <row r="48" spans="1:25" ht="20.100000000000001" customHeight="1" x14ac:dyDescent="0.2">
      <c r="A48" s="61"/>
      <c r="B48" s="59"/>
      <c r="C48" s="23">
        <f t="shared" si="12"/>
        <v>0</v>
      </c>
      <c r="D48" s="24">
        <f t="shared" si="13"/>
        <v>0</v>
      </c>
      <c r="E48" s="24">
        <f t="shared" si="14"/>
        <v>0</v>
      </c>
      <c r="F48" s="25">
        <f t="shared" si="15"/>
        <v>0</v>
      </c>
      <c r="G48" s="393"/>
      <c r="H48" s="394"/>
      <c r="I48" s="394"/>
      <c r="J48" s="395"/>
      <c r="K48" s="41">
        <v>1</v>
      </c>
      <c r="L48" s="41">
        <v>0</v>
      </c>
      <c r="M48" s="41">
        <v>1</v>
      </c>
      <c r="N48" s="41">
        <v>0</v>
      </c>
      <c r="O48" s="21"/>
      <c r="P48" s="42"/>
      <c r="Q48" s="43">
        <f t="shared" si="16"/>
        <v>0</v>
      </c>
      <c r="R48" s="42"/>
      <c r="S48" s="44">
        <f t="shared" si="17"/>
        <v>0</v>
      </c>
      <c r="T48" s="42"/>
      <c r="U48" s="44">
        <f t="shared" si="18"/>
        <v>0</v>
      </c>
      <c r="V48" s="42"/>
      <c r="W48" s="44">
        <f t="shared" si="19"/>
        <v>0</v>
      </c>
      <c r="X48" s="16" t="str">
        <f t="shared" si="20"/>
        <v/>
      </c>
      <c r="Y48" s="17" t="str">
        <f t="shared" si="21"/>
        <v/>
      </c>
    </row>
    <row r="49" spans="1:25" ht="20.100000000000001" customHeight="1" x14ac:dyDescent="0.2">
      <c r="A49" s="61"/>
      <c r="B49" s="59"/>
      <c r="C49" s="23">
        <f t="shared" si="12"/>
        <v>0</v>
      </c>
      <c r="D49" s="24">
        <f t="shared" si="13"/>
        <v>0</v>
      </c>
      <c r="E49" s="24">
        <f t="shared" si="14"/>
        <v>0</v>
      </c>
      <c r="F49" s="25">
        <f t="shared" si="15"/>
        <v>0</v>
      </c>
      <c r="G49" s="393"/>
      <c r="H49" s="394"/>
      <c r="I49" s="394"/>
      <c r="J49" s="395"/>
      <c r="K49" s="41">
        <v>1</v>
      </c>
      <c r="L49" s="41">
        <v>0</v>
      </c>
      <c r="M49" s="41">
        <v>1</v>
      </c>
      <c r="N49" s="41">
        <v>0</v>
      </c>
      <c r="O49" s="21"/>
      <c r="P49" s="42"/>
      <c r="Q49" s="43">
        <f t="shared" si="16"/>
        <v>0</v>
      </c>
      <c r="R49" s="42"/>
      <c r="S49" s="44">
        <f t="shared" si="17"/>
        <v>0</v>
      </c>
      <c r="T49" s="42"/>
      <c r="U49" s="44">
        <f t="shared" si="18"/>
        <v>0</v>
      </c>
      <c r="V49" s="42"/>
      <c r="W49" s="44">
        <f t="shared" si="19"/>
        <v>0</v>
      </c>
      <c r="X49" s="16" t="str">
        <f t="shared" si="20"/>
        <v/>
      </c>
      <c r="Y49" s="17" t="str">
        <f t="shared" si="21"/>
        <v/>
      </c>
    </row>
    <row r="50" spans="1:25" ht="20.100000000000001" customHeight="1" x14ac:dyDescent="0.2">
      <c r="A50" s="61"/>
      <c r="B50" s="59"/>
      <c r="C50" s="23">
        <f t="shared" si="12"/>
        <v>0</v>
      </c>
      <c r="D50" s="24">
        <f t="shared" si="13"/>
        <v>0</v>
      </c>
      <c r="E50" s="24">
        <f t="shared" si="14"/>
        <v>0</v>
      </c>
      <c r="F50" s="25">
        <f t="shared" si="15"/>
        <v>0</v>
      </c>
      <c r="G50" s="393"/>
      <c r="H50" s="394"/>
      <c r="I50" s="394"/>
      <c r="J50" s="395"/>
      <c r="K50" s="41">
        <v>1</v>
      </c>
      <c r="L50" s="41">
        <v>0</v>
      </c>
      <c r="M50" s="41">
        <v>1</v>
      </c>
      <c r="N50" s="41">
        <v>0</v>
      </c>
      <c r="O50" s="21"/>
      <c r="P50" s="42"/>
      <c r="Q50" s="43">
        <f t="shared" si="16"/>
        <v>0</v>
      </c>
      <c r="R50" s="42"/>
      <c r="S50" s="44">
        <f t="shared" si="17"/>
        <v>0</v>
      </c>
      <c r="T50" s="42"/>
      <c r="U50" s="44">
        <f t="shared" si="18"/>
        <v>0</v>
      </c>
      <c r="V50" s="42"/>
      <c r="W50" s="44">
        <f t="shared" si="19"/>
        <v>0</v>
      </c>
      <c r="X50" s="16" t="str">
        <f t="shared" si="20"/>
        <v/>
      </c>
      <c r="Y50" s="17" t="str">
        <f t="shared" si="21"/>
        <v/>
      </c>
    </row>
    <row r="51" spans="1:25" ht="20.100000000000001" customHeight="1" x14ac:dyDescent="0.2">
      <c r="A51" s="61"/>
      <c r="B51" s="59"/>
      <c r="C51" s="23">
        <f t="shared" si="12"/>
        <v>0</v>
      </c>
      <c r="D51" s="24">
        <f t="shared" si="13"/>
        <v>0</v>
      </c>
      <c r="E51" s="24">
        <f t="shared" si="14"/>
        <v>0</v>
      </c>
      <c r="F51" s="25">
        <f t="shared" si="15"/>
        <v>0</v>
      </c>
      <c r="G51" s="393"/>
      <c r="H51" s="394"/>
      <c r="I51" s="394"/>
      <c r="J51" s="395"/>
      <c r="K51" s="41">
        <v>1</v>
      </c>
      <c r="L51" s="41">
        <v>0</v>
      </c>
      <c r="M51" s="41">
        <v>1</v>
      </c>
      <c r="N51" s="41">
        <v>0</v>
      </c>
      <c r="O51" s="21"/>
      <c r="P51" s="42"/>
      <c r="Q51" s="43">
        <f t="shared" si="16"/>
        <v>0</v>
      </c>
      <c r="R51" s="42"/>
      <c r="S51" s="44">
        <f t="shared" si="17"/>
        <v>0</v>
      </c>
      <c r="T51" s="42"/>
      <c r="U51" s="44">
        <f t="shared" si="18"/>
        <v>0</v>
      </c>
      <c r="V51" s="42"/>
      <c r="W51" s="44">
        <f t="shared" si="19"/>
        <v>0</v>
      </c>
      <c r="X51" s="16" t="str">
        <f t="shared" si="20"/>
        <v/>
      </c>
      <c r="Y51" s="17" t="str">
        <f t="shared" si="21"/>
        <v/>
      </c>
    </row>
    <row r="52" spans="1:25" ht="20.100000000000001" customHeight="1" x14ac:dyDescent="0.2">
      <c r="A52" s="61"/>
      <c r="B52" s="59"/>
      <c r="C52" s="23">
        <f t="shared" si="12"/>
        <v>0</v>
      </c>
      <c r="D52" s="24">
        <f t="shared" si="13"/>
        <v>0</v>
      </c>
      <c r="E52" s="24">
        <f t="shared" si="14"/>
        <v>0</v>
      </c>
      <c r="F52" s="25">
        <f t="shared" si="15"/>
        <v>0</v>
      </c>
      <c r="G52" s="393"/>
      <c r="H52" s="394"/>
      <c r="I52" s="394"/>
      <c r="J52" s="395"/>
      <c r="K52" s="41">
        <v>1</v>
      </c>
      <c r="L52" s="41">
        <v>0</v>
      </c>
      <c r="M52" s="41">
        <v>1</v>
      </c>
      <c r="N52" s="41">
        <v>0</v>
      </c>
      <c r="O52" s="21"/>
      <c r="P52" s="42"/>
      <c r="Q52" s="43">
        <f t="shared" si="16"/>
        <v>0</v>
      </c>
      <c r="R52" s="42"/>
      <c r="S52" s="44">
        <f t="shared" si="17"/>
        <v>0</v>
      </c>
      <c r="T52" s="42"/>
      <c r="U52" s="44">
        <f t="shared" si="18"/>
        <v>0</v>
      </c>
      <c r="V52" s="42"/>
      <c r="W52" s="44">
        <f t="shared" si="19"/>
        <v>0</v>
      </c>
      <c r="X52" s="16" t="str">
        <f t="shared" si="20"/>
        <v/>
      </c>
      <c r="Y52" s="17" t="str">
        <f t="shared" si="21"/>
        <v/>
      </c>
    </row>
    <row r="53" spans="1:25" ht="20.100000000000001" customHeight="1" x14ac:dyDescent="0.2">
      <c r="A53" s="61"/>
      <c r="B53" s="59"/>
      <c r="C53" s="23">
        <f t="shared" si="12"/>
        <v>0</v>
      </c>
      <c r="D53" s="24">
        <f t="shared" si="13"/>
        <v>0</v>
      </c>
      <c r="E53" s="24">
        <f t="shared" si="14"/>
        <v>0</v>
      </c>
      <c r="F53" s="25">
        <f t="shared" si="15"/>
        <v>0</v>
      </c>
      <c r="G53" s="393"/>
      <c r="H53" s="394"/>
      <c r="I53" s="394"/>
      <c r="J53" s="395"/>
      <c r="K53" s="41">
        <v>1</v>
      </c>
      <c r="L53" s="41">
        <v>0</v>
      </c>
      <c r="M53" s="41">
        <v>1</v>
      </c>
      <c r="N53" s="41">
        <v>0</v>
      </c>
      <c r="O53" s="21"/>
      <c r="P53" s="42"/>
      <c r="Q53" s="43">
        <f t="shared" si="16"/>
        <v>0</v>
      </c>
      <c r="R53" s="42"/>
      <c r="S53" s="44">
        <f t="shared" si="17"/>
        <v>0</v>
      </c>
      <c r="T53" s="42"/>
      <c r="U53" s="44">
        <f t="shared" si="18"/>
        <v>0</v>
      </c>
      <c r="V53" s="42"/>
      <c r="W53" s="44">
        <f t="shared" si="19"/>
        <v>0</v>
      </c>
      <c r="X53" s="16" t="str">
        <f t="shared" si="20"/>
        <v/>
      </c>
      <c r="Y53" s="17" t="str">
        <f t="shared" si="21"/>
        <v/>
      </c>
    </row>
    <row r="54" spans="1:25" ht="20.100000000000001" customHeight="1" x14ac:dyDescent="0.2">
      <c r="A54" s="61"/>
      <c r="B54" s="59"/>
      <c r="C54" s="26">
        <f t="shared" si="12"/>
        <v>0</v>
      </c>
      <c r="D54" s="24">
        <f t="shared" si="13"/>
        <v>0</v>
      </c>
      <c r="E54" s="27">
        <f t="shared" si="14"/>
        <v>0</v>
      </c>
      <c r="F54" s="28">
        <f t="shared" si="15"/>
        <v>0</v>
      </c>
      <c r="G54" s="393"/>
      <c r="H54" s="394"/>
      <c r="I54" s="394"/>
      <c r="J54" s="395"/>
      <c r="K54" s="41">
        <v>1</v>
      </c>
      <c r="L54" s="41">
        <v>0</v>
      </c>
      <c r="M54" s="41">
        <v>1</v>
      </c>
      <c r="N54" s="41">
        <v>0</v>
      </c>
      <c r="O54" s="21"/>
      <c r="P54" s="42"/>
      <c r="Q54" s="43">
        <f t="shared" si="16"/>
        <v>0</v>
      </c>
      <c r="R54" s="42"/>
      <c r="S54" s="44">
        <f t="shared" si="17"/>
        <v>0</v>
      </c>
      <c r="T54" s="42"/>
      <c r="U54" s="44">
        <f t="shared" si="18"/>
        <v>0</v>
      </c>
      <c r="V54" s="42"/>
      <c r="W54" s="44">
        <f t="shared" si="19"/>
        <v>0</v>
      </c>
      <c r="X54" s="16" t="str">
        <f t="shared" si="20"/>
        <v/>
      </c>
      <c r="Y54" s="17" t="str">
        <f t="shared" si="21"/>
        <v/>
      </c>
    </row>
    <row r="55" spans="1:25" ht="20.100000000000001" customHeight="1" thickBot="1" x14ac:dyDescent="0.25">
      <c r="A55" s="62"/>
      <c r="B55" s="63"/>
      <c r="C55" s="29">
        <f t="shared" si="12"/>
        <v>0</v>
      </c>
      <c r="D55" s="24">
        <f t="shared" si="13"/>
        <v>0</v>
      </c>
      <c r="E55" s="30">
        <f t="shared" si="14"/>
        <v>0</v>
      </c>
      <c r="F55" s="31">
        <f t="shared" si="15"/>
        <v>0</v>
      </c>
      <c r="G55" s="396"/>
      <c r="H55" s="397"/>
      <c r="I55" s="397"/>
      <c r="J55" s="398"/>
      <c r="K55" s="41">
        <v>1</v>
      </c>
      <c r="L55" s="41">
        <v>0</v>
      </c>
      <c r="M55" s="41">
        <v>1</v>
      </c>
      <c r="N55" s="41">
        <v>0</v>
      </c>
      <c r="O55" s="21"/>
      <c r="P55" s="42"/>
      <c r="Q55" s="43">
        <f t="shared" si="16"/>
        <v>0</v>
      </c>
      <c r="R55" s="42"/>
      <c r="S55" s="44">
        <f t="shared" si="17"/>
        <v>0</v>
      </c>
      <c r="T55" s="42"/>
      <c r="U55" s="44">
        <f t="shared" si="18"/>
        <v>0</v>
      </c>
      <c r="V55" s="42"/>
      <c r="W55" s="44">
        <f t="shared" si="19"/>
        <v>0</v>
      </c>
      <c r="X55" s="16" t="str">
        <f t="shared" si="20"/>
        <v/>
      </c>
      <c r="Y55" s="17" t="str">
        <f t="shared" si="21"/>
        <v/>
      </c>
    </row>
    <row r="56" spans="1:25" ht="14.25" customHeight="1" thickTop="1" x14ac:dyDescent="0.2">
      <c r="G56" s="18"/>
      <c r="H56" s="18"/>
      <c r="I56" s="18"/>
      <c r="J56" s="18"/>
    </row>
    <row r="57" spans="1:25" ht="14.25" customHeight="1" thickBot="1" x14ac:dyDescent="0.25">
      <c r="G57" s="18"/>
      <c r="H57" s="18"/>
      <c r="I57" s="18"/>
      <c r="J57" s="18"/>
    </row>
    <row r="58" spans="1:25" ht="14.25" customHeight="1" thickTop="1" thickBot="1" x14ac:dyDescent="0.25">
      <c r="B58" s="434" t="s">
        <v>403</v>
      </c>
      <c r="C58" s="435"/>
      <c r="D58" s="435"/>
      <c r="E58" s="435"/>
      <c r="F58" s="436"/>
      <c r="G58" s="18"/>
      <c r="H58" s="18"/>
      <c r="I58" s="18"/>
      <c r="J58" s="18"/>
    </row>
    <row r="59" spans="1:25" ht="14.25" customHeight="1" thickBot="1" x14ac:dyDescent="0.25">
      <c r="B59" s="188" t="s">
        <v>404</v>
      </c>
      <c r="C59" s="189" t="s">
        <v>340</v>
      </c>
      <c r="D59" s="189" t="s">
        <v>341</v>
      </c>
      <c r="E59" s="189" t="s">
        <v>342</v>
      </c>
      <c r="F59" s="190" t="s">
        <v>344</v>
      </c>
      <c r="G59" s="18"/>
      <c r="H59" s="18"/>
      <c r="I59" s="18"/>
      <c r="J59" s="18"/>
    </row>
    <row r="60" spans="1:25" ht="14.25" customHeight="1" x14ac:dyDescent="0.2">
      <c r="B60" s="437"/>
      <c r="C60" s="191"/>
      <c r="D60" s="192"/>
      <c r="E60" s="192"/>
      <c r="F60" s="193"/>
      <c r="G60" s="18"/>
      <c r="H60" s="18"/>
      <c r="I60" s="18"/>
      <c r="J60" s="18"/>
    </row>
    <row r="61" spans="1:25" ht="14.25" customHeight="1" x14ac:dyDescent="0.2">
      <c r="B61" s="438"/>
      <c r="C61" s="194"/>
      <c r="D61" s="195"/>
      <c r="E61" s="195"/>
      <c r="F61" s="196"/>
      <c r="G61" s="18"/>
      <c r="H61" s="18"/>
      <c r="I61" s="18"/>
      <c r="J61" s="18"/>
    </row>
    <row r="62" spans="1:25" ht="14.25" customHeight="1" x14ac:dyDescent="0.2">
      <c r="B62" s="438"/>
      <c r="C62" s="194"/>
      <c r="D62" s="195"/>
      <c r="E62" s="195"/>
      <c r="F62" s="196"/>
      <c r="G62" s="18"/>
      <c r="H62" s="18"/>
      <c r="I62" s="18"/>
      <c r="J62" s="18"/>
    </row>
    <row r="63" spans="1:25" ht="14.25" customHeight="1" x14ac:dyDescent="0.2">
      <c r="B63" s="438"/>
      <c r="C63" s="194"/>
      <c r="D63" s="195"/>
      <c r="E63" s="195"/>
      <c r="F63" s="196"/>
      <c r="G63" s="18"/>
      <c r="H63" s="18"/>
      <c r="I63" s="18"/>
      <c r="J63" s="18"/>
    </row>
    <row r="64" spans="1:25" x14ac:dyDescent="0.2">
      <c r="B64" s="438"/>
      <c r="C64" s="194"/>
      <c r="D64" s="195"/>
      <c r="E64" s="195"/>
      <c r="F64" s="196"/>
    </row>
    <row r="65" spans="2:6" x14ac:dyDescent="0.2">
      <c r="B65" s="438"/>
      <c r="C65" s="194"/>
      <c r="D65" s="195"/>
      <c r="E65" s="195"/>
      <c r="F65" s="196"/>
    </row>
    <row r="66" spans="2:6" x14ac:dyDescent="0.2">
      <c r="B66" s="438"/>
      <c r="C66" s="194"/>
      <c r="D66" s="195"/>
      <c r="E66" s="195"/>
      <c r="F66" s="196"/>
    </row>
    <row r="67" spans="2:6" x14ac:dyDescent="0.2">
      <c r="B67" s="438"/>
      <c r="C67" s="194"/>
      <c r="D67" s="195"/>
      <c r="E67" s="195"/>
      <c r="F67" s="196"/>
    </row>
    <row r="68" spans="2:6" x14ac:dyDescent="0.2">
      <c r="B68" s="438"/>
      <c r="C68" s="194"/>
      <c r="D68" s="195"/>
      <c r="E68" s="195"/>
      <c r="F68" s="196"/>
    </row>
    <row r="69" spans="2:6" ht="15.75" thickBot="1" x14ac:dyDescent="0.25">
      <c r="B69" s="439"/>
      <c r="C69" s="197"/>
      <c r="D69" s="198"/>
      <c r="E69" s="198"/>
      <c r="F69" s="199"/>
    </row>
    <row r="70" spans="2:6" ht="21.75" thickTop="1" x14ac:dyDescent="0.2">
      <c r="B70" s="440" t="s">
        <v>269</v>
      </c>
      <c r="C70" s="441"/>
      <c r="D70" s="441"/>
      <c r="E70" s="441"/>
      <c r="F70" s="442"/>
    </row>
    <row r="71" spans="2:6" x14ac:dyDescent="0.2">
      <c r="B71" s="200" t="s">
        <v>236</v>
      </c>
      <c r="C71" s="201" t="s">
        <v>405</v>
      </c>
      <c r="D71" s="261" t="s">
        <v>406</v>
      </c>
      <c r="E71" s="443" t="s">
        <v>407</v>
      </c>
      <c r="F71" s="444"/>
    </row>
    <row r="72" spans="2:6" ht="15.75" thickBot="1" x14ac:dyDescent="0.25">
      <c r="B72" s="202">
        <f>SUMPRODUCT(D60:D69, E60:E69)</f>
        <v>0</v>
      </c>
      <c r="C72" s="203" t="e">
        <f>B72/D72</f>
        <v>#DIV/0!</v>
      </c>
      <c r="D72" s="262">
        <f>SUM(D60:D69)</f>
        <v>0</v>
      </c>
      <c r="E72" s="445" t="e">
        <f>MROUND(AVERAGE(F60:F69), 0.5)</f>
        <v>#DIV/0!</v>
      </c>
      <c r="F72" s="446"/>
    </row>
    <row r="73" spans="2:6" ht="16.5" thickTop="1" thickBot="1" x14ac:dyDescent="0.25"/>
    <row r="74" spans="2:6" ht="16.5" thickTop="1" thickBot="1" x14ac:dyDescent="0.25">
      <c r="B74" s="434" t="s">
        <v>403</v>
      </c>
      <c r="C74" s="435"/>
      <c r="D74" s="435"/>
      <c r="E74" s="435"/>
      <c r="F74" s="436"/>
    </row>
    <row r="75" spans="2:6" ht="15.75" thickBot="1" x14ac:dyDescent="0.25">
      <c r="B75" s="188" t="s">
        <v>404</v>
      </c>
      <c r="C75" s="189" t="s">
        <v>340</v>
      </c>
      <c r="D75" s="189" t="s">
        <v>341</v>
      </c>
      <c r="E75" s="189" t="s">
        <v>342</v>
      </c>
      <c r="F75" s="190" t="s">
        <v>344</v>
      </c>
    </row>
    <row r="76" spans="2:6" x14ac:dyDescent="0.2">
      <c r="B76" s="437"/>
      <c r="C76" s="191"/>
      <c r="D76" s="192"/>
      <c r="E76" s="192"/>
      <c r="F76" s="193"/>
    </row>
    <row r="77" spans="2:6" x14ac:dyDescent="0.2">
      <c r="B77" s="438"/>
      <c r="C77" s="194"/>
      <c r="D77" s="195"/>
      <c r="E77" s="195"/>
      <c r="F77" s="196"/>
    </row>
    <row r="78" spans="2:6" x14ac:dyDescent="0.2">
      <c r="B78" s="438"/>
      <c r="C78" s="194"/>
      <c r="D78" s="195"/>
      <c r="E78" s="195"/>
      <c r="F78" s="196"/>
    </row>
    <row r="79" spans="2:6" x14ac:dyDescent="0.2">
      <c r="B79" s="438"/>
      <c r="C79" s="194"/>
      <c r="D79" s="195"/>
      <c r="E79" s="195"/>
      <c r="F79" s="196"/>
    </row>
    <row r="80" spans="2:6" x14ac:dyDescent="0.2">
      <c r="B80" s="438"/>
      <c r="C80" s="194"/>
      <c r="D80" s="195"/>
      <c r="E80" s="195"/>
      <c r="F80" s="196"/>
    </row>
    <row r="81" spans="2:6" x14ac:dyDescent="0.2">
      <c r="B81" s="438"/>
      <c r="C81" s="194"/>
      <c r="D81" s="195"/>
      <c r="E81" s="195"/>
      <c r="F81" s="196"/>
    </row>
    <row r="82" spans="2:6" x14ac:dyDescent="0.2">
      <c r="B82" s="438"/>
      <c r="C82" s="194"/>
      <c r="D82" s="195"/>
      <c r="E82" s="195"/>
      <c r="F82" s="196"/>
    </row>
    <row r="83" spans="2:6" x14ac:dyDescent="0.2">
      <c r="B83" s="438"/>
      <c r="C83" s="194"/>
      <c r="D83" s="195"/>
      <c r="E83" s="195"/>
      <c r="F83" s="196"/>
    </row>
    <row r="84" spans="2:6" x14ac:dyDescent="0.2">
      <c r="B84" s="438"/>
      <c r="C84" s="194"/>
      <c r="D84" s="195"/>
      <c r="E84" s="195"/>
      <c r="F84" s="196"/>
    </row>
    <row r="85" spans="2:6" ht="15.75" thickBot="1" x14ac:dyDescent="0.25">
      <c r="B85" s="439"/>
      <c r="C85" s="197"/>
      <c r="D85" s="198"/>
      <c r="E85" s="198"/>
      <c r="F85" s="199"/>
    </row>
    <row r="86" spans="2:6" ht="21.75" thickTop="1" x14ac:dyDescent="0.2">
      <c r="B86" s="440" t="s">
        <v>269</v>
      </c>
      <c r="C86" s="441"/>
      <c r="D86" s="441"/>
      <c r="E86" s="441"/>
      <c r="F86" s="442"/>
    </row>
    <row r="87" spans="2:6" x14ac:dyDescent="0.2">
      <c r="B87" s="200" t="s">
        <v>236</v>
      </c>
      <c r="C87" s="201" t="s">
        <v>405</v>
      </c>
      <c r="D87" s="261" t="s">
        <v>406</v>
      </c>
      <c r="E87" s="443" t="s">
        <v>407</v>
      </c>
      <c r="F87" s="444"/>
    </row>
    <row r="88" spans="2:6" ht="15.75" thickBot="1" x14ac:dyDescent="0.25">
      <c r="B88" s="202">
        <f>SUMPRODUCT(D76:D85, E76:E85)</f>
        <v>0</v>
      </c>
      <c r="C88" s="203" t="e">
        <f>B88/D88</f>
        <v>#DIV/0!</v>
      </c>
      <c r="D88" s="262">
        <f>SUM(D76:D85)</f>
        <v>0</v>
      </c>
      <c r="E88" s="445" t="e">
        <f>MROUND(AVERAGE(F76:F85), 0.5)</f>
        <v>#DIV/0!</v>
      </c>
      <c r="F88" s="446"/>
    </row>
    <row r="89" spans="2:6" ht="16.5" thickTop="1" thickBot="1" x14ac:dyDescent="0.25"/>
    <row r="90" spans="2:6" ht="16.5" thickTop="1" thickBot="1" x14ac:dyDescent="0.25">
      <c r="B90" s="434" t="s">
        <v>403</v>
      </c>
      <c r="C90" s="435"/>
      <c r="D90" s="435"/>
      <c r="E90" s="435"/>
      <c r="F90" s="436"/>
    </row>
    <row r="91" spans="2:6" ht="15.75" thickBot="1" x14ac:dyDescent="0.25">
      <c r="B91" s="188" t="s">
        <v>404</v>
      </c>
      <c r="C91" s="189" t="s">
        <v>340</v>
      </c>
      <c r="D91" s="189" t="s">
        <v>341</v>
      </c>
      <c r="E91" s="189" t="s">
        <v>342</v>
      </c>
      <c r="F91" s="190" t="s">
        <v>344</v>
      </c>
    </row>
    <row r="92" spans="2:6" x14ac:dyDescent="0.2">
      <c r="B92" s="437"/>
      <c r="C92" s="191"/>
      <c r="D92" s="192"/>
      <c r="E92" s="192"/>
      <c r="F92" s="193"/>
    </row>
    <row r="93" spans="2:6" x14ac:dyDescent="0.2">
      <c r="B93" s="438"/>
      <c r="C93" s="194"/>
      <c r="D93" s="195"/>
      <c r="E93" s="195"/>
      <c r="F93" s="196"/>
    </row>
    <row r="94" spans="2:6" x14ac:dyDescent="0.2">
      <c r="B94" s="438"/>
      <c r="C94" s="194"/>
      <c r="D94" s="195"/>
      <c r="E94" s="195"/>
      <c r="F94" s="196"/>
    </row>
    <row r="95" spans="2:6" x14ac:dyDescent="0.2">
      <c r="B95" s="438"/>
      <c r="C95" s="194"/>
      <c r="D95" s="195"/>
      <c r="E95" s="195"/>
      <c r="F95" s="196"/>
    </row>
    <row r="96" spans="2:6" x14ac:dyDescent="0.2">
      <c r="B96" s="438"/>
      <c r="C96" s="194"/>
      <c r="D96" s="195"/>
      <c r="E96" s="195"/>
      <c r="F96" s="196"/>
    </row>
    <row r="97" spans="2:6" x14ac:dyDescent="0.2">
      <c r="B97" s="438"/>
      <c r="C97" s="194"/>
      <c r="D97" s="195"/>
      <c r="E97" s="195"/>
      <c r="F97" s="196"/>
    </row>
    <row r="98" spans="2:6" x14ac:dyDescent="0.2">
      <c r="B98" s="438"/>
      <c r="C98" s="194"/>
      <c r="D98" s="195"/>
      <c r="E98" s="195"/>
      <c r="F98" s="196"/>
    </row>
    <row r="99" spans="2:6" x14ac:dyDescent="0.2">
      <c r="B99" s="438"/>
      <c r="C99" s="194"/>
      <c r="D99" s="195"/>
      <c r="E99" s="195"/>
      <c r="F99" s="196"/>
    </row>
    <row r="100" spans="2:6" x14ac:dyDescent="0.2">
      <c r="B100" s="438"/>
      <c r="C100" s="194"/>
      <c r="D100" s="195"/>
      <c r="E100" s="195"/>
      <c r="F100" s="196"/>
    </row>
    <row r="101" spans="2:6" ht="15.75" thickBot="1" x14ac:dyDescent="0.25">
      <c r="B101" s="439"/>
      <c r="C101" s="197"/>
      <c r="D101" s="198"/>
      <c r="E101" s="198"/>
      <c r="F101" s="199"/>
    </row>
    <row r="102" spans="2:6" ht="21.75" thickTop="1" x14ac:dyDescent="0.2">
      <c r="B102" s="440" t="s">
        <v>269</v>
      </c>
      <c r="C102" s="441"/>
      <c r="D102" s="441"/>
      <c r="E102" s="441"/>
      <c r="F102" s="442"/>
    </row>
    <row r="103" spans="2:6" x14ac:dyDescent="0.2">
      <c r="B103" s="200" t="s">
        <v>236</v>
      </c>
      <c r="C103" s="201" t="s">
        <v>405</v>
      </c>
      <c r="D103" s="261" t="s">
        <v>406</v>
      </c>
      <c r="E103" s="443" t="s">
        <v>407</v>
      </c>
      <c r="F103" s="444"/>
    </row>
    <row r="104" spans="2:6" ht="15.75" thickBot="1" x14ac:dyDescent="0.25">
      <c r="B104" s="202">
        <f>SUMPRODUCT(D92:D101, E92:E101)</f>
        <v>0</v>
      </c>
      <c r="C104" s="203" t="e">
        <f>B104/D104</f>
        <v>#DIV/0!</v>
      </c>
      <c r="D104" s="262">
        <f>SUM(D92:D101)</f>
        <v>0</v>
      </c>
      <c r="E104" s="445" t="e">
        <f>MROUND(AVERAGE(F92:F101), 0.5)</f>
        <v>#DIV/0!</v>
      </c>
      <c r="F104" s="446"/>
    </row>
    <row r="105" spans="2:6" ht="15.75" thickTop="1" x14ac:dyDescent="0.2"/>
  </sheetData>
  <protectedRanges>
    <protectedRange algorithmName="SHA-512" hashValue="JvjMKu/zoSOmLPEd+zdE+EXXZjtKkSh9HDg50CMrqkZ83H1vl0cCU8iBs8tQ6JONcooUDlPnG5rwG1Ru4mNLnA==" saltValue="LaSrkDeK21JLn7o5I3umPw==" spinCount="100000" sqref="C7:F55" name="Plage1"/>
  </protectedRanges>
  <mergeCells count="41">
    <mergeCell ref="B90:F90"/>
    <mergeCell ref="B92:B101"/>
    <mergeCell ref="B102:F102"/>
    <mergeCell ref="E103:F103"/>
    <mergeCell ref="E104:F104"/>
    <mergeCell ref="B74:F74"/>
    <mergeCell ref="B76:B85"/>
    <mergeCell ref="B86:F86"/>
    <mergeCell ref="E87:F87"/>
    <mergeCell ref="E88:F88"/>
    <mergeCell ref="B58:F58"/>
    <mergeCell ref="B60:B69"/>
    <mergeCell ref="B70:F70"/>
    <mergeCell ref="E71:F71"/>
    <mergeCell ref="E72:F72"/>
    <mergeCell ref="P1:Y5"/>
    <mergeCell ref="C2:F2"/>
    <mergeCell ref="K2:L2"/>
    <mergeCell ref="M2:N2"/>
    <mergeCell ref="C3:F3"/>
    <mergeCell ref="K3:L3"/>
    <mergeCell ref="M3:N3"/>
    <mergeCell ref="C4:F4"/>
    <mergeCell ref="K4:L4"/>
    <mergeCell ref="M4:N4"/>
    <mergeCell ref="C5:F5"/>
    <mergeCell ref="K5:L5"/>
    <mergeCell ref="M5:N5"/>
    <mergeCell ref="C1:F1"/>
    <mergeCell ref="G1:J5"/>
    <mergeCell ref="K1:L1"/>
    <mergeCell ref="M1:N1"/>
    <mergeCell ref="G6:J6"/>
    <mergeCell ref="A3:A4"/>
    <mergeCell ref="G42:J55"/>
    <mergeCell ref="G21:J21"/>
    <mergeCell ref="G39:J39"/>
    <mergeCell ref="G22:J23"/>
    <mergeCell ref="G24:J38"/>
    <mergeCell ref="G40:J41"/>
    <mergeCell ref="G7:J20"/>
  </mergeCells>
  <conditionalFormatting sqref="M7:M55">
    <cfRule type="cellIs" dxfId="3182" priority="66" operator="greaterThan">
      <formula>1</formula>
    </cfRule>
  </conditionalFormatting>
  <conditionalFormatting sqref="P7:P55">
    <cfRule type="expression" dxfId="3181" priority="64">
      <formula>P7&gt;Q7</formula>
    </cfRule>
    <cfRule type="expression" dxfId="3180" priority="65">
      <formula>P7&lt;Q7</formula>
    </cfRule>
  </conditionalFormatting>
  <conditionalFormatting sqref="R7:R55">
    <cfRule type="expression" dxfId="3179" priority="62">
      <formula>R7&lt;S7</formula>
    </cfRule>
    <cfRule type="expression" dxfId="3178" priority="63">
      <formula>R7&gt;S7</formula>
    </cfRule>
  </conditionalFormatting>
  <conditionalFormatting sqref="T7:T55">
    <cfRule type="expression" dxfId="3177" priority="60">
      <formula>T7&gt;U7</formula>
    </cfRule>
    <cfRule type="expression" dxfId="3176" priority="61">
      <formula>T7&lt;U7</formula>
    </cfRule>
  </conditionalFormatting>
  <conditionalFormatting sqref="K7:K55">
    <cfRule type="cellIs" dxfId="3175" priority="59" operator="greaterThan">
      <formula>1</formula>
    </cfRule>
  </conditionalFormatting>
  <conditionalFormatting sqref="L7:L55">
    <cfRule type="cellIs" dxfId="3174" priority="58" operator="greaterThan">
      <formula>0</formula>
    </cfRule>
  </conditionalFormatting>
  <conditionalFormatting sqref="N7:N55">
    <cfRule type="cellIs" dxfId="3173" priority="57" operator="greaterThan">
      <formula>0</formula>
    </cfRule>
  </conditionalFormatting>
  <conditionalFormatting sqref="B7:B55">
    <cfRule type="expression" dxfId="3172" priority="55">
      <formula>OR(L7&gt;0, N7&gt;0)</formula>
    </cfRule>
    <cfRule type="expression" dxfId="3171" priority="56">
      <formula>OR(K7&gt;1, M7&gt;1)</formula>
    </cfRule>
  </conditionalFormatting>
  <conditionalFormatting sqref="A7:B55">
    <cfRule type="expression" dxfId="3170" priority="49">
      <formula>OR(NOT(ISERROR(SEARCH("Halte", $A7))),      NOT(ISERROR(SEARCH("Prise serré", $A7))),      NOT(ISERROR(SEARCH("Close grip", $A7))),      NOT(ISERROR(SEARCH("Sumo", $A7))),      NOT(ISERROR(SEARCH("Tradi", $A7))),      NOT(ISERROR(SEARCH("Band", $A7))),      NOT(ISERROR(SEARCH("Prise large", $A7))),      NOT(ISERROR(SEARCH("RDL", $A7))),      NOT(ISERROR(SEARCH("Unilatéral", $A7))))</formula>
    </cfRule>
    <cfRule type="expression" dxfId="3169" priority="50">
      <formula>NOT(ISERROR(SEARCH("BI7", $A7)))</formula>
    </cfRule>
    <cfRule type="expression" dxfId="3168" priority="51">
      <formula>NOT(ISERROR(SEARCH("SUPER7", $A7)))</formula>
    </cfRule>
    <cfRule type="expression" dxfId="3167" priority="52">
      <formula>NOT(ISERROR(SEARCH("Larsen", $A7)))</formula>
    </cfRule>
    <cfRule type="expression" dxfId="3166" priority="53">
      <formula>OR(NOT(ISERROR(SEARCH("Tempo", A7))), NOT(ISERROR(SEARCH("Pausé", A7))), NOT(ISERROR(SEARCH("Isométrie", A7))))</formula>
    </cfRule>
    <cfRule type="expression" dxfId="3165" priority="67" stopIfTrue="1">
      <formula>OR(NOT(ISERROR(SEARCH("Position A", $A7))),NOT(ISERROR(SEARCH("Position B", $A7))),NOT(ISERROR(SEARCH("Position C", $A7))),NOT(ISERROR(SEARCH("Avec sangles", $A7))),NOT(ISERROR(SEARCH("SSB", $A7))),NOT(ISERROR(SEARCH("Halte", $A7))), NOT(ISERROR(SEARCH("Prise serré", $A7))), NOT(ISERROR(SEARCH("Close grip", $A7))), NOT(ISERROR(SEARCH("Sumo", $A7))), NOT(ISERROR(SEARCH("Tradi", $A7))), NOT(ISERROR(SEARCH("Band", $A7))), NOT(ISERROR(SEARCH("Prise large", $A7))), NOT(ISERROR(SEARCH("RDL", $A7))), NOT(ISERROR(SEARCH("Unilatéral", $A7))))</formula>
    </cfRule>
    <cfRule type="expression" dxfId="3164" priority="68" stopIfTrue="1">
      <formula>OR(NOT(ISERROR(SEARCH("Position A", $A7))),NOT(ISERROR(SEARCH("Position B", $A7))),NOT(ISERROR(SEARCH("Position C", $A7))),NOT(ISERROR(SEARCH("Avec sangles", $A7))),NOT(ISERROR(SEARCH("SSB", $A7))),NOT(ISERROR(SEARCH("Focus Hanche", $A7))),NOT(ISERROR(SEARCH("Focus GENOUX", $A7))),NOT(ISERROR(SEARCH("CALE", $A7))),NOT(ISERROR(SEARCH("Déficit", $A7))),NOT(ISERROR(SEARCH("Surélevé", $A7))),NOT(ISERROR(SEARCH("High bar", $A7))),NOT(ISERROR(SEARCH("à la poulie", $A7))),NOT(ISERROR(SEARCH("prise triange", $A7))),NOT(ISERROR(SEARCH("prise barre large", $A7))),NOT(ISERROR(SEARCH("prise barre serrée", $A7))),NOT(ISERROR(SEARCH("prise neutre", $A7))),NOT(ISERROR(SEARCH("supination", $A7))),NOT(ISERROR(SEARCH("pronation", $A7))),NOT(ISERROR(SEARCH("kettlebel", $A7))),NOT(ISERROR(SEARCH("aux haltères", $A7))),NOT(ISERROR(SEARCH("à la barre", $A7))),NOT(ISERROR(SEARCH("B STANCE", $A7))),NOT(ISERROR(SEARCH("Halte", $A7))), NOT(ISERROR(SEARCH("Prise serré", $A7))), NOT(ISERROR(SEARCH("Close grip", $A7))), NOT(ISERROR(SEARCH("Sumo", $A7))), NOT(ISERROR(SEARCH("Tradi", $A7))), NOT(ISERROR(SEARCH("Band", $A7))), NOT(ISERROR(SEARCH("Prise large", $A7))), NOT(ISERROR(SEARCH("RDL", $A7))), NOT(ISERROR(SEARCH("Unilatéral", $A7))))</formula>
    </cfRule>
  </conditionalFormatting>
  <conditionalFormatting sqref="B60 B70">
    <cfRule type="expression" dxfId="3163" priority="42">
      <formula>OR(NOT(ISERROR(SEARCH("Halte", $A60))),      NOT(ISERROR(SEARCH("Prise serré", $A60))),      NOT(ISERROR(SEARCH("Close grip", $A60))),      NOT(ISERROR(SEARCH("Sumo", $A60))),      NOT(ISERROR(SEARCH("Tradi", $A60))),      NOT(ISERROR(SEARCH("Band", $A60))),      NOT(ISERROR(SEARCH("Prise large", $A60))),      NOT(ISERROR(SEARCH("RDL", $A60))),      NOT(ISERROR(SEARCH("Unilatéral", $A60))))</formula>
    </cfRule>
    <cfRule type="expression" dxfId="3162" priority="43">
      <formula>NOT(ISERROR(SEARCH("BI7", $A60)))</formula>
    </cfRule>
    <cfRule type="expression" dxfId="3161" priority="44">
      <formula>NOT(ISERROR(SEARCH("SUPER7", $A60)))</formula>
    </cfRule>
    <cfRule type="expression" dxfId="3160" priority="45">
      <formula>NOT(ISERROR(SEARCH("Larsen", $A60)))</formula>
    </cfRule>
    <cfRule type="expression" dxfId="3159" priority="46">
      <formula>OR(NOT(ISERROR(SEARCH("Tempo", B60))), NOT(ISERROR(SEARCH("Pausé", B60))), NOT(ISERROR(SEARCH("Isométrie", B60))))</formula>
    </cfRule>
    <cfRule type="expression" dxfId="3158" priority="47" stopIfTrue="1">
      <formula>OR(NOT(ISERROR(SEARCH("Position A", $A60))),NOT(ISERROR(SEARCH("Position B", $A60))),NOT(ISERROR(SEARCH("Position C", $A60))),NOT(ISERROR(SEARCH("Avec sangles", $A60))),NOT(ISERROR(SEARCH("SSB", $A60))),NOT(ISERROR(SEARCH("Halte", $A60))), NOT(ISERROR(SEARCH("Prise serré", $A60))), NOT(ISERROR(SEARCH("Close grip", $A60))), NOT(ISERROR(SEARCH("Sumo", $A60))), NOT(ISERROR(SEARCH("Tradi", $A60))), NOT(ISERROR(SEARCH("Band", $A60))), NOT(ISERROR(SEARCH("Prise large", $A60))), NOT(ISERROR(SEARCH("RDL", $A60))), NOT(ISERROR(SEARCH("Unilatéral", $A60))))</formula>
    </cfRule>
    <cfRule type="expression" dxfId="3157" priority="48" stopIfTrue="1">
      <formula>OR(NOT(ISERROR(SEARCH("Position A", $A60))),NOT(ISERROR(SEARCH("Position B", $A60))),NOT(ISERROR(SEARCH("Position C", $A60))),NOT(ISERROR(SEARCH("Avec sangles", $A60))),NOT(ISERROR(SEARCH("SSB", $A60))),NOT(ISERROR(SEARCH("Focus Hanche", $A60))),NOT(ISERROR(SEARCH("Focus GENOUX", $A60))),NOT(ISERROR(SEARCH("CALE", $A60))),NOT(ISERROR(SEARCH("Déficit", $A60))),NOT(ISERROR(SEARCH("Surélevé", $A60))),NOT(ISERROR(SEARCH("High bar", $A60))),NOT(ISERROR(SEARCH("à la poulie", $A60))),NOT(ISERROR(SEARCH("prise triange", $A60))),NOT(ISERROR(SEARCH("prise barre large", $A60))),NOT(ISERROR(SEARCH("prise barre serrée", $A60))),NOT(ISERROR(SEARCH("prise neutre", $A60))),NOT(ISERROR(SEARCH("supination", $A60))),NOT(ISERROR(SEARCH("pronation", $A60))),NOT(ISERROR(SEARCH("kettlebel", $A60))),NOT(ISERROR(SEARCH("aux haltères", $A60))),NOT(ISERROR(SEARCH("à la barre", $A60))),NOT(ISERROR(SEARCH("B STANCE", $A60))),NOT(ISERROR(SEARCH("Halte", $A60))), NOT(ISERROR(SEARCH("Prise serré", $A60))), NOT(ISERROR(SEARCH("Close grip", $A60))), NOT(ISERROR(SEARCH("Sumo", $A60))), NOT(ISERROR(SEARCH("Tradi", $A60))), NOT(ISERROR(SEARCH("Band", $A60))), NOT(ISERROR(SEARCH("Prise large", $A60))), NOT(ISERROR(SEARCH("RDL", $A60))), NOT(ISERROR(SEARCH("Unilatéral", $A60))))</formula>
    </cfRule>
  </conditionalFormatting>
  <conditionalFormatting sqref="C60:C69 C71">
    <cfRule type="expression" dxfId="3156" priority="38">
      <formula>OR(M60&gt;0, O60&gt;0)</formula>
    </cfRule>
    <cfRule type="expression" dxfId="3155" priority="39">
      <formula>OR(L60&gt;1, N60&gt;1)</formula>
    </cfRule>
  </conditionalFormatting>
  <conditionalFormatting sqref="C60:C69 C71">
    <cfRule type="expression" dxfId="3154" priority="33">
      <formula>OR(NOT(ISERROR(SEARCH("Halte", $A60))),      NOT(ISERROR(SEARCH("Prise serré", $A60))),      NOT(ISERROR(SEARCH("Close grip", $A60))),      NOT(ISERROR(SEARCH("Sumo", $A60))),      NOT(ISERROR(SEARCH("Tradi", $A60))),      NOT(ISERROR(SEARCH("Band", $A60))),      NOT(ISERROR(SEARCH("Prise large", $A60))),      NOT(ISERROR(SEARCH("RDL", $A60))),      NOT(ISERROR(SEARCH("Unilatéral", $A60))))</formula>
    </cfRule>
    <cfRule type="expression" dxfId="3153" priority="34">
      <formula>NOT(ISERROR(SEARCH("BI7", $A60)))</formula>
    </cfRule>
    <cfRule type="expression" dxfId="3152" priority="35">
      <formula>NOT(ISERROR(SEARCH("SUPER7", $A60)))</formula>
    </cfRule>
    <cfRule type="expression" dxfId="3151" priority="36">
      <formula>NOT(ISERROR(SEARCH("Larsen", $A60)))</formula>
    </cfRule>
    <cfRule type="expression" dxfId="3150" priority="37">
      <formula>OR(NOT(ISERROR(SEARCH("Tempo", C60))), NOT(ISERROR(SEARCH("Pausé", C60))), NOT(ISERROR(SEARCH("Isométrie", C60))))</formula>
    </cfRule>
    <cfRule type="expression" dxfId="3149" priority="40" stopIfTrue="1">
      <formula>OR(NOT(ISERROR(SEARCH("Position A", $A60))),NOT(ISERROR(SEARCH("Position B", $A60))),NOT(ISERROR(SEARCH("Position C", $A60))),NOT(ISERROR(SEARCH("Avec sangles", $A60))),NOT(ISERROR(SEARCH("SSB", $A60))),NOT(ISERROR(SEARCH("Halte", $A60))), NOT(ISERROR(SEARCH("Prise serré", $A60))), NOT(ISERROR(SEARCH("Close grip", $A60))), NOT(ISERROR(SEARCH("Sumo", $A60))), NOT(ISERROR(SEARCH("Tradi", $A60))), NOT(ISERROR(SEARCH("Band", $A60))), NOT(ISERROR(SEARCH("Prise large", $A60))), NOT(ISERROR(SEARCH("RDL", $A60))), NOT(ISERROR(SEARCH("Unilatéral", $A60))))</formula>
    </cfRule>
    <cfRule type="expression" dxfId="3148" priority="41" stopIfTrue="1">
      <formula>OR(NOT(ISERROR(SEARCH("Position A", $A60))),NOT(ISERROR(SEARCH("Position B", $A60))),NOT(ISERROR(SEARCH("Position C", $A60))),NOT(ISERROR(SEARCH("Avec sangles", $A60))),NOT(ISERROR(SEARCH("SSB", $A60))),NOT(ISERROR(SEARCH("Focus Hanche", $A60))),NOT(ISERROR(SEARCH("Focus GENOUX", $A60))),NOT(ISERROR(SEARCH("CALE", $A60))),NOT(ISERROR(SEARCH("Déficit", $A60))),NOT(ISERROR(SEARCH("Surélevé", $A60))),NOT(ISERROR(SEARCH("High bar", $A60))),NOT(ISERROR(SEARCH("à la poulie", $A60))),NOT(ISERROR(SEARCH("prise triange", $A60))),NOT(ISERROR(SEARCH("prise barre large", $A60))),NOT(ISERROR(SEARCH("prise barre serrée", $A60))),NOT(ISERROR(SEARCH("prise neutre", $A60))),NOT(ISERROR(SEARCH("supination", $A60))),NOT(ISERROR(SEARCH("pronation", $A60))),NOT(ISERROR(SEARCH("kettlebel", $A60))),NOT(ISERROR(SEARCH("aux haltères", $A60))),NOT(ISERROR(SEARCH("à la barre", $A60))),NOT(ISERROR(SEARCH("B STANCE", $A60))),NOT(ISERROR(SEARCH("Halte", $A60))), NOT(ISERROR(SEARCH("Prise serré", $A60))), NOT(ISERROR(SEARCH("Close grip", $A60))), NOT(ISERROR(SEARCH("Sumo", $A60))), NOT(ISERROR(SEARCH("Tradi", $A60))), NOT(ISERROR(SEARCH("Band", $A60))), NOT(ISERROR(SEARCH("Prise large", $A60))), NOT(ISERROR(SEARCH("RDL", $A60))), NOT(ISERROR(SEARCH("Unilatéral", $A60))))</formula>
    </cfRule>
  </conditionalFormatting>
  <conditionalFormatting sqref="B92 B102">
    <cfRule type="expression" dxfId="3147" priority="26">
      <formula>OR(NOT(ISERROR(SEARCH("Halte", $A92))),      NOT(ISERROR(SEARCH("Prise serré", $A92))),      NOT(ISERROR(SEARCH("Close grip", $A92))),      NOT(ISERROR(SEARCH("Sumo", $A92))),      NOT(ISERROR(SEARCH("Tradi", $A92))),      NOT(ISERROR(SEARCH("Band", $A92))),      NOT(ISERROR(SEARCH("Prise large", $A92))),      NOT(ISERROR(SEARCH("RDL", $A92))),      NOT(ISERROR(SEARCH("Unilatéral", $A92))))</formula>
    </cfRule>
    <cfRule type="expression" dxfId="3146" priority="27">
      <formula>NOT(ISERROR(SEARCH("BI7", $A92)))</formula>
    </cfRule>
    <cfRule type="expression" dxfId="3145" priority="28">
      <formula>NOT(ISERROR(SEARCH("SUPER7", $A92)))</formula>
    </cfRule>
    <cfRule type="expression" dxfId="3144" priority="29">
      <formula>NOT(ISERROR(SEARCH("Larsen", $A92)))</formula>
    </cfRule>
    <cfRule type="expression" dxfId="3143" priority="30">
      <formula>OR(NOT(ISERROR(SEARCH("Tempo", B92))), NOT(ISERROR(SEARCH("Pausé", B92))), NOT(ISERROR(SEARCH("Isométrie", B92))))</formula>
    </cfRule>
    <cfRule type="expression" dxfId="3142" priority="31" stopIfTrue="1">
      <formula>OR(NOT(ISERROR(SEARCH("Position A", $A92))),NOT(ISERROR(SEARCH("Position B", $A92))),NOT(ISERROR(SEARCH("Position C", $A92))),NOT(ISERROR(SEARCH("Avec sangles", $A92))),NOT(ISERROR(SEARCH("SSB", $A92))),NOT(ISERROR(SEARCH("Halte", $A92))), NOT(ISERROR(SEARCH("Prise serré", $A92))), NOT(ISERROR(SEARCH("Close grip", $A92))), NOT(ISERROR(SEARCH("Sumo", $A92))), NOT(ISERROR(SEARCH("Tradi", $A92))), NOT(ISERROR(SEARCH("Band", $A92))), NOT(ISERROR(SEARCH("Prise large", $A92))), NOT(ISERROR(SEARCH("RDL", $A92))), NOT(ISERROR(SEARCH("Unilatéral", $A92))))</formula>
    </cfRule>
    <cfRule type="expression" dxfId="3141" priority="32" stopIfTrue="1">
      <formula>OR(NOT(ISERROR(SEARCH("Position A", $A92))),NOT(ISERROR(SEARCH("Position B", $A92))),NOT(ISERROR(SEARCH("Position C", $A92))),NOT(ISERROR(SEARCH("Avec sangles", $A92))),NOT(ISERROR(SEARCH("SSB", $A92))),NOT(ISERROR(SEARCH("Focus Hanche", $A92))),NOT(ISERROR(SEARCH("Focus GENOUX", $A92))),NOT(ISERROR(SEARCH("CALE", $A92))),NOT(ISERROR(SEARCH("Déficit", $A92))),NOT(ISERROR(SEARCH("Surélevé", $A92))),NOT(ISERROR(SEARCH("High bar", $A92))),NOT(ISERROR(SEARCH("à la poulie", $A92))),NOT(ISERROR(SEARCH("prise triange", $A92))),NOT(ISERROR(SEARCH("prise barre large", $A92))),NOT(ISERROR(SEARCH("prise barre serrée", $A92))),NOT(ISERROR(SEARCH("prise neutre", $A92))),NOT(ISERROR(SEARCH("supination", $A92))),NOT(ISERROR(SEARCH("pronation", $A92))),NOT(ISERROR(SEARCH("kettlebel", $A92))),NOT(ISERROR(SEARCH("aux haltères", $A92))),NOT(ISERROR(SEARCH("à la barre", $A92))),NOT(ISERROR(SEARCH("B STANCE", $A92))),NOT(ISERROR(SEARCH("Halte", $A92))), NOT(ISERROR(SEARCH("Prise serré", $A92))), NOT(ISERROR(SEARCH("Close grip", $A92))), NOT(ISERROR(SEARCH("Sumo", $A92))), NOT(ISERROR(SEARCH("Tradi", $A92))), NOT(ISERROR(SEARCH("Band", $A92))), NOT(ISERROR(SEARCH("Prise large", $A92))), NOT(ISERROR(SEARCH("RDL", $A92))), NOT(ISERROR(SEARCH("Unilatéral", $A92))))</formula>
    </cfRule>
  </conditionalFormatting>
  <conditionalFormatting sqref="C92:C101 C103">
    <cfRule type="expression" dxfId="3140" priority="22">
      <formula>OR(M92&gt;0, O92&gt;0)</formula>
    </cfRule>
    <cfRule type="expression" dxfId="3139" priority="23">
      <formula>OR(L92&gt;1, N92&gt;1)</formula>
    </cfRule>
  </conditionalFormatting>
  <conditionalFormatting sqref="C92:C101 C103">
    <cfRule type="expression" dxfId="3138" priority="17">
      <formula>OR(NOT(ISERROR(SEARCH("Halte", $A92))),      NOT(ISERROR(SEARCH("Prise serré", $A92))),      NOT(ISERROR(SEARCH("Close grip", $A92))),      NOT(ISERROR(SEARCH("Sumo", $A92))),      NOT(ISERROR(SEARCH("Tradi", $A92))),      NOT(ISERROR(SEARCH("Band", $A92))),      NOT(ISERROR(SEARCH("Prise large", $A92))),      NOT(ISERROR(SEARCH("RDL", $A92))),      NOT(ISERROR(SEARCH("Unilatéral", $A92))))</formula>
    </cfRule>
    <cfRule type="expression" dxfId="3137" priority="18">
      <formula>NOT(ISERROR(SEARCH("BI7", $A92)))</formula>
    </cfRule>
    <cfRule type="expression" dxfId="3136" priority="19">
      <formula>NOT(ISERROR(SEARCH("SUPER7", $A92)))</formula>
    </cfRule>
    <cfRule type="expression" dxfId="3135" priority="20">
      <formula>NOT(ISERROR(SEARCH("Larsen", $A92)))</formula>
    </cfRule>
    <cfRule type="expression" dxfId="3134" priority="21">
      <formula>OR(NOT(ISERROR(SEARCH("Tempo", C92))), NOT(ISERROR(SEARCH("Pausé", C92))), NOT(ISERROR(SEARCH("Isométrie", C92))))</formula>
    </cfRule>
    <cfRule type="expression" dxfId="3133" priority="24" stopIfTrue="1">
      <formula>OR(NOT(ISERROR(SEARCH("Position A", $A92))),NOT(ISERROR(SEARCH("Position B", $A92))),NOT(ISERROR(SEARCH("Position C", $A92))),NOT(ISERROR(SEARCH("Avec sangles", $A92))),NOT(ISERROR(SEARCH("SSB", $A92))),NOT(ISERROR(SEARCH("Halte", $A92))), NOT(ISERROR(SEARCH("Prise serré", $A92))), NOT(ISERROR(SEARCH("Close grip", $A92))), NOT(ISERROR(SEARCH("Sumo", $A92))), NOT(ISERROR(SEARCH("Tradi", $A92))), NOT(ISERROR(SEARCH("Band", $A92))), NOT(ISERROR(SEARCH("Prise large", $A92))), NOT(ISERROR(SEARCH("RDL", $A92))), NOT(ISERROR(SEARCH("Unilatéral", $A92))))</formula>
    </cfRule>
    <cfRule type="expression" dxfId="3132" priority="25" stopIfTrue="1">
      <formula>OR(NOT(ISERROR(SEARCH("Position A", $A92))),NOT(ISERROR(SEARCH("Position B", $A92))),NOT(ISERROR(SEARCH("Position C", $A92))),NOT(ISERROR(SEARCH("Avec sangles", $A92))),NOT(ISERROR(SEARCH("SSB", $A92))),NOT(ISERROR(SEARCH("Focus Hanche", $A92))),NOT(ISERROR(SEARCH("Focus GENOUX", $A92))),NOT(ISERROR(SEARCH("CALE", $A92))),NOT(ISERROR(SEARCH("Déficit", $A92))),NOT(ISERROR(SEARCH("Surélevé", $A92))),NOT(ISERROR(SEARCH("High bar", $A92))),NOT(ISERROR(SEARCH("à la poulie", $A92))),NOT(ISERROR(SEARCH("prise triange", $A92))),NOT(ISERROR(SEARCH("prise barre large", $A92))),NOT(ISERROR(SEARCH("prise barre serrée", $A92))),NOT(ISERROR(SEARCH("prise neutre", $A92))),NOT(ISERROR(SEARCH("supination", $A92))),NOT(ISERROR(SEARCH("pronation", $A92))),NOT(ISERROR(SEARCH("kettlebel", $A92))),NOT(ISERROR(SEARCH("aux haltères", $A92))),NOT(ISERROR(SEARCH("à la barre", $A92))),NOT(ISERROR(SEARCH("B STANCE", $A92))),NOT(ISERROR(SEARCH("Halte", $A92))), NOT(ISERROR(SEARCH("Prise serré", $A92))), NOT(ISERROR(SEARCH("Close grip", $A92))), NOT(ISERROR(SEARCH("Sumo", $A92))), NOT(ISERROR(SEARCH("Tradi", $A92))), NOT(ISERROR(SEARCH("Band", $A92))), NOT(ISERROR(SEARCH("Prise large", $A92))), NOT(ISERROR(SEARCH("RDL", $A92))), NOT(ISERROR(SEARCH("Unilatéral", $A92))))</formula>
    </cfRule>
  </conditionalFormatting>
  <conditionalFormatting sqref="B76 B86">
    <cfRule type="expression" dxfId="3131" priority="10">
      <formula>OR(NOT(ISERROR(SEARCH("Halte", $A76))),      NOT(ISERROR(SEARCH("Prise serré", $A76))),      NOT(ISERROR(SEARCH("Close grip", $A76))),      NOT(ISERROR(SEARCH("Sumo", $A76))),      NOT(ISERROR(SEARCH("Tradi", $A76))),      NOT(ISERROR(SEARCH("Band", $A76))),      NOT(ISERROR(SEARCH("Prise large", $A76))),      NOT(ISERROR(SEARCH("RDL", $A76))),      NOT(ISERROR(SEARCH("Unilatéral", $A76))))</formula>
    </cfRule>
    <cfRule type="expression" dxfId="3130" priority="11">
      <formula>NOT(ISERROR(SEARCH("BI7", $A76)))</formula>
    </cfRule>
    <cfRule type="expression" dxfId="3129" priority="12">
      <formula>NOT(ISERROR(SEARCH("SUPER7", $A76)))</formula>
    </cfRule>
    <cfRule type="expression" dxfId="3128" priority="13">
      <formula>NOT(ISERROR(SEARCH("Larsen", $A76)))</formula>
    </cfRule>
    <cfRule type="expression" dxfId="3127" priority="14">
      <formula>OR(NOT(ISERROR(SEARCH("Tempo", B76))), NOT(ISERROR(SEARCH("Pausé", B76))), NOT(ISERROR(SEARCH("Isométrie", B76))))</formula>
    </cfRule>
    <cfRule type="expression" dxfId="3126" priority="15" stopIfTrue="1">
      <formula>OR(NOT(ISERROR(SEARCH("Position A", $A76))),NOT(ISERROR(SEARCH("Position B", $A76))),NOT(ISERROR(SEARCH("Position C", $A76))),NOT(ISERROR(SEARCH("Avec sangles", $A76))),NOT(ISERROR(SEARCH("SSB", $A76))),NOT(ISERROR(SEARCH("Halte", $A76))), NOT(ISERROR(SEARCH("Prise serré", $A76))), NOT(ISERROR(SEARCH("Close grip", $A76))), NOT(ISERROR(SEARCH("Sumo", $A76))), NOT(ISERROR(SEARCH("Tradi", $A76))), NOT(ISERROR(SEARCH("Band", $A76))), NOT(ISERROR(SEARCH("Prise large", $A76))), NOT(ISERROR(SEARCH("RDL", $A76))), NOT(ISERROR(SEARCH("Unilatéral", $A76))))</formula>
    </cfRule>
    <cfRule type="expression" dxfId="3125" priority="16" stopIfTrue="1">
      <formula>OR(NOT(ISERROR(SEARCH("Position A", $A76))),NOT(ISERROR(SEARCH("Position B", $A76))),NOT(ISERROR(SEARCH("Position C", $A76))),NOT(ISERROR(SEARCH("Avec sangles", $A76))),NOT(ISERROR(SEARCH("SSB", $A76))),NOT(ISERROR(SEARCH("Focus Hanche", $A76))),NOT(ISERROR(SEARCH("Focus GENOUX", $A76))),NOT(ISERROR(SEARCH("CALE", $A76))),NOT(ISERROR(SEARCH("Déficit", $A76))),NOT(ISERROR(SEARCH("Surélevé", $A76))),NOT(ISERROR(SEARCH("High bar", $A76))),NOT(ISERROR(SEARCH("à la poulie", $A76))),NOT(ISERROR(SEARCH("prise triange", $A76))),NOT(ISERROR(SEARCH("prise barre large", $A76))),NOT(ISERROR(SEARCH("prise barre serrée", $A76))),NOT(ISERROR(SEARCH("prise neutre", $A76))),NOT(ISERROR(SEARCH("supination", $A76))),NOT(ISERROR(SEARCH("pronation", $A76))),NOT(ISERROR(SEARCH("kettlebel", $A76))),NOT(ISERROR(SEARCH("aux haltères", $A76))),NOT(ISERROR(SEARCH("à la barre", $A76))),NOT(ISERROR(SEARCH("B STANCE", $A76))),NOT(ISERROR(SEARCH("Halte", $A76))), NOT(ISERROR(SEARCH("Prise serré", $A76))), NOT(ISERROR(SEARCH("Close grip", $A76))), NOT(ISERROR(SEARCH("Sumo", $A76))), NOT(ISERROR(SEARCH("Tradi", $A76))), NOT(ISERROR(SEARCH("Band", $A76))), NOT(ISERROR(SEARCH("Prise large", $A76))), NOT(ISERROR(SEARCH("RDL", $A76))), NOT(ISERROR(SEARCH("Unilatéral", $A76))))</formula>
    </cfRule>
  </conditionalFormatting>
  <conditionalFormatting sqref="C76:C85 C87">
    <cfRule type="expression" dxfId="3124" priority="6">
      <formula>OR(M76&gt;0, O76&gt;0)</formula>
    </cfRule>
    <cfRule type="expression" dxfId="3123" priority="7">
      <formula>OR(L76&gt;1, N76&gt;1)</formula>
    </cfRule>
  </conditionalFormatting>
  <conditionalFormatting sqref="C76:C85 C87">
    <cfRule type="expression" dxfId="3122" priority="1">
      <formula>OR(NOT(ISERROR(SEARCH("Halte", $A76))),      NOT(ISERROR(SEARCH("Prise serré", $A76))),      NOT(ISERROR(SEARCH("Close grip", $A76))),      NOT(ISERROR(SEARCH("Sumo", $A76))),      NOT(ISERROR(SEARCH("Tradi", $A76))),      NOT(ISERROR(SEARCH("Band", $A76))),      NOT(ISERROR(SEARCH("Prise large", $A76))),      NOT(ISERROR(SEARCH("RDL", $A76))),      NOT(ISERROR(SEARCH("Unilatéral", $A76))))</formula>
    </cfRule>
    <cfRule type="expression" dxfId="3121" priority="2">
      <formula>NOT(ISERROR(SEARCH("BI7", $A76)))</formula>
    </cfRule>
    <cfRule type="expression" dxfId="3120" priority="3">
      <formula>NOT(ISERROR(SEARCH("SUPER7", $A76)))</formula>
    </cfRule>
    <cfRule type="expression" dxfId="3119" priority="4">
      <formula>NOT(ISERROR(SEARCH("Larsen", $A76)))</formula>
    </cfRule>
    <cfRule type="expression" dxfId="3118" priority="5">
      <formula>OR(NOT(ISERROR(SEARCH("Tempo", C76))), NOT(ISERROR(SEARCH("Pausé", C76))), NOT(ISERROR(SEARCH("Isométrie", C76))))</formula>
    </cfRule>
    <cfRule type="expression" dxfId="3117" priority="8" stopIfTrue="1">
      <formula>OR(NOT(ISERROR(SEARCH("Position A", $A76))),NOT(ISERROR(SEARCH("Position B", $A76))),NOT(ISERROR(SEARCH("Position C", $A76))),NOT(ISERROR(SEARCH("Avec sangles", $A76))),NOT(ISERROR(SEARCH("SSB", $A76))),NOT(ISERROR(SEARCH("Halte", $A76))), NOT(ISERROR(SEARCH("Prise serré", $A76))), NOT(ISERROR(SEARCH("Close grip", $A76))), NOT(ISERROR(SEARCH("Sumo", $A76))), NOT(ISERROR(SEARCH("Tradi", $A76))), NOT(ISERROR(SEARCH("Band", $A76))), NOT(ISERROR(SEARCH("Prise large", $A76))), NOT(ISERROR(SEARCH("RDL", $A76))), NOT(ISERROR(SEARCH("Unilatéral", $A76))))</formula>
    </cfRule>
    <cfRule type="expression" dxfId="3116" priority="9" stopIfTrue="1">
      <formula>OR(NOT(ISERROR(SEARCH("Position A", $A76))),NOT(ISERROR(SEARCH("Position B", $A76))),NOT(ISERROR(SEARCH("Position C", $A76))),NOT(ISERROR(SEARCH("Avec sangles", $A76))),NOT(ISERROR(SEARCH("SSB", $A76))),NOT(ISERROR(SEARCH("Focus Hanche", $A76))),NOT(ISERROR(SEARCH("Focus GENOUX", $A76))),NOT(ISERROR(SEARCH("CALE", $A76))),NOT(ISERROR(SEARCH("Déficit", $A76))),NOT(ISERROR(SEARCH("Surélevé", $A76))),NOT(ISERROR(SEARCH("High bar", $A76))),NOT(ISERROR(SEARCH("à la poulie", $A76))),NOT(ISERROR(SEARCH("prise triange", $A76))),NOT(ISERROR(SEARCH("prise barre large", $A76))),NOT(ISERROR(SEARCH("prise barre serrée", $A76))),NOT(ISERROR(SEARCH("prise neutre", $A76))),NOT(ISERROR(SEARCH("supination", $A76))),NOT(ISERROR(SEARCH("pronation", $A76))),NOT(ISERROR(SEARCH("kettlebel", $A76))),NOT(ISERROR(SEARCH("aux haltères", $A76))),NOT(ISERROR(SEARCH("à la barre", $A76))),NOT(ISERROR(SEARCH("B STANCE", $A76))),NOT(ISERROR(SEARCH("Halte", $A76))), NOT(ISERROR(SEARCH("Prise serré", $A76))), NOT(ISERROR(SEARCH("Close grip", $A76))), NOT(ISERROR(SEARCH("Sumo", $A76))), NOT(ISERROR(SEARCH("Tradi", $A76))), NOT(ISERROR(SEARCH("Band", $A76))), NOT(ISERROR(SEARCH("Prise large", $A76))), NOT(ISERROR(SEARCH("RDL", $A76))), NOT(ISERROR(SEARCH("Unilatéral", $A76))))</formula>
    </cfRule>
  </conditionalFormatting>
  <dataValidations count="5">
    <dataValidation type="decimal" operator="greaterThan" allowBlank="1" showInputMessage="1" showErrorMessage="1" sqref="D7:E55" xr:uid="{164107B1-17D2-479F-A71D-8206CDF044BA}">
      <formula1>-1</formula1>
    </dataValidation>
    <dataValidation type="decimal" allowBlank="1" showInputMessage="1" showErrorMessage="1" sqref="F7:F55" xr:uid="{C23A4BF7-0AE9-45E2-AD88-0714BC570B8A}">
      <formula1>5</formula1>
      <formula2>10</formula2>
    </dataValidation>
    <dataValidation type="whole" allowBlank="1" showInputMessage="1" showErrorMessage="1" sqref="A2 A5" xr:uid="{ECA89685-5122-4868-8C0D-0A850DDA3B17}">
      <formula1>0</formula1>
      <formula2>3</formula2>
    </dataValidation>
    <dataValidation type="whole" operator="greaterThan" allowBlank="1" showInputMessage="1" showErrorMessage="1" sqref="C7:C55" xr:uid="{CBD284FC-17DF-4EB6-86C6-CE5DBA0396C0}">
      <formula1>-1</formula1>
    </dataValidation>
    <dataValidation type="list" allowBlank="1" showInputMessage="1" showErrorMessage="1" sqref="B60 B92 B76" xr:uid="{7BAA9BF8-90C6-4C1E-BB7F-20CEF4B5CAF3}">
      <formula1>"Progressif,Dégressif,"</formula1>
    </dataValidation>
  </dataValidations>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eplaceZerosWithBlanks">
                <anchor moveWithCells="1" sizeWithCells="1">
                  <from>
                    <xdr:col>14</xdr:col>
                    <xdr:colOff>9525</xdr:colOff>
                    <xdr:row>6</xdr:row>
                    <xdr:rowOff>28575</xdr:rowOff>
                  </from>
                  <to>
                    <xdr:col>14</xdr:col>
                    <xdr:colOff>876300</xdr:colOff>
                    <xdr:row>8</xdr:row>
                    <xdr:rowOff>19050</xdr:rowOff>
                  </to>
                </anchor>
              </controlPr>
            </control>
          </mc:Choice>
        </mc:AlternateContent>
        <mc:AlternateContent xmlns:mc="http://schemas.openxmlformats.org/markup-compatibility/2006">
          <mc:Choice Requires="x14">
            <control shapeId="1028" r:id="rId5" name="Button 4">
              <controlPr defaultSize="0" print="0" autoFill="0" autoPict="0" macro="[0]!AddValueToSelection">
                <anchor moveWithCells="1" sizeWithCells="1">
                  <from>
                    <xdr:col>14</xdr:col>
                    <xdr:colOff>9525</xdr:colOff>
                    <xdr:row>9</xdr:row>
                    <xdr:rowOff>28575</xdr:rowOff>
                  </from>
                  <to>
                    <xdr:col>14</xdr:col>
                    <xdr:colOff>866775</xdr:colOff>
                    <xdr:row>11</xdr:row>
                    <xdr:rowOff>95250</xdr:rowOff>
                  </to>
                </anchor>
              </controlPr>
            </control>
          </mc:Choice>
        </mc:AlternateContent>
        <mc:AlternateContent xmlns:mc="http://schemas.openxmlformats.org/markup-compatibility/2006">
          <mc:Choice Requires="x14">
            <control shapeId="1030" r:id="rId6" name="Button 6">
              <controlPr defaultSize="0" print="0" autoFill="0" autoPict="0" macro="[0]!SelectAndSwapCells">
                <anchor moveWithCells="1" sizeWithCells="1">
                  <from>
                    <xdr:col>14</xdr:col>
                    <xdr:colOff>66675</xdr:colOff>
                    <xdr:row>14</xdr:row>
                    <xdr:rowOff>66675</xdr:rowOff>
                  </from>
                  <to>
                    <xdr:col>14</xdr:col>
                    <xdr:colOff>838200</xdr:colOff>
                    <xdr:row>16</xdr:row>
                    <xdr:rowOff>171450</xdr:rowOff>
                  </to>
                </anchor>
              </controlPr>
            </control>
          </mc:Choice>
        </mc:AlternateContent>
        <mc:AlternateContent xmlns:mc="http://schemas.openxmlformats.org/markup-compatibility/2006">
          <mc:Choice Requires="x14">
            <control shapeId="1033" r:id="rId7" name="Button 9">
              <controlPr defaultSize="0" print="0" autoFill="0" autoPict="0" macro="[0]!DuplicateSheetAndRename">
                <anchor moveWithCells="1" sizeWithCells="1">
                  <from>
                    <xdr:col>14</xdr:col>
                    <xdr:colOff>28575</xdr:colOff>
                    <xdr:row>18</xdr:row>
                    <xdr:rowOff>57150</xdr:rowOff>
                  </from>
                  <to>
                    <xdr:col>14</xdr:col>
                    <xdr:colOff>857250</xdr:colOff>
                    <xdr:row>20</xdr:row>
                    <xdr:rowOff>190500</xdr:rowOff>
                  </to>
                </anchor>
              </controlPr>
            </control>
          </mc:Choice>
        </mc:AlternateContent>
        <mc:AlternateContent xmlns:mc="http://schemas.openxmlformats.org/markup-compatibility/2006">
          <mc:Choice Requires="x14">
            <control shapeId="1036" r:id="rId8" name="Button 12">
              <controlPr defaultSize="0" print="0" autoFill="0" autoPict="0" macro="[0]!SetMirrorFormulas">
                <anchor moveWithCells="1" sizeWithCells="1">
                  <from>
                    <xdr:col>14</xdr:col>
                    <xdr:colOff>57150</xdr:colOff>
                    <xdr:row>22</xdr:row>
                    <xdr:rowOff>47625</xdr:rowOff>
                  </from>
                  <to>
                    <xdr:col>14</xdr:col>
                    <xdr:colOff>857250</xdr:colOff>
                    <xdr:row>24</xdr:row>
                    <xdr:rowOff>209550</xdr:rowOff>
                  </to>
                </anchor>
              </controlPr>
            </control>
          </mc:Choice>
        </mc:AlternateContent>
        <mc:AlternateContent xmlns:mc="http://schemas.openxmlformats.org/markup-compatibility/2006">
          <mc:Choice Requires="x14">
            <control shapeId="1038" r:id="rId9" name="Button 14">
              <controlPr defaultSize="0" print="0" autoFill="0" autoPict="0" macro="[0]!ClearSpecificRanges">
                <anchor moveWithCells="1" sizeWithCells="1">
                  <from>
                    <xdr:col>14</xdr:col>
                    <xdr:colOff>57150</xdr:colOff>
                    <xdr:row>26</xdr:row>
                    <xdr:rowOff>133350</xdr:rowOff>
                  </from>
                  <to>
                    <xdr:col>14</xdr:col>
                    <xdr:colOff>847725</xdr:colOff>
                    <xdr:row>29</xdr:row>
                    <xdr:rowOff>9525</xdr:rowOff>
                  </to>
                </anchor>
              </controlPr>
            </control>
          </mc:Choice>
        </mc:AlternateContent>
        <mc:AlternateContent xmlns:mc="http://schemas.openxmlformats.org/markup-compatibility/2006">
          <mc:Choice Requires="x14">
            <control shapeId="1039" r:id="rId10" name="Button 15">
              <controlPr defaultSize="0" print="0" autoFill="0" autoPict="0" macro="[0]!SetPatternValues">
                <anchor moveWithCells="1" sizeWithCells="1">
                  <from>
                    <xdr:col>14</xdr:col>
                    <xdr:colOff>38100</xdr:colOff>
                    <xdr:row>30</xdr:row>
                    <xdr:rowOff>47625</xdr:rowOff>
                  </from>
                  <to>
                    <xdr:col>14</xdr:col>
                    <xdr:colOff>838200</xdr:colOff>
                    <xdr:row>32</xdr:row>
                    <xdr:rowOff>76200</xdr:rowOff>
                  </to>
                </anchor>
              </controlPr>
            </control>
          </mc:Choice>
        </mc:AlternateContent>
        <mc:AlternateContent xmlns:mc="http://schemas.openxmlformats.org/markup-compatibility/2006">
          <mc:Choice Requires="x14">
            <control shapeId="1040" r:id="rId11" name="Button 16">
              <controlPr defaultSize="0" print="0" autoFill="0" autoPict="0" macro="[0]!ResetTemplate">
                <anchor moveWithCells="1" sizeWithCells="1">
                  <from>
                    <xdr:col>14</xdr:col>
                    <xdr:colOff>66675</xdr:colOff>
                    <xdr:row>32</xdr:row>
                    <xdr:rowOff>219075</xdr:rowOff>
                  </from>
                  <to>
                    <xdr:col>14</xdr:col>
                    <xdr:colOff>809625</xdr:colOff>
                    <xdr:row>35</xdr:row>
                    <xdr:rowOff>142875</xdr:rowOff>
                  </to>
                </anchor>
              </controlPr>
            </control>
          </mc:Choice>
        </mc:AlternateContent>
        <mc:AlternateContent xmlns:mc="http://schemas.openxmlformats.org/markup-compatibility/2006">
          <mc:Choice Requires="x14">
            <control shapeId="1042" r:id="rId12" name="Button 18">
              <controlPr defaultSize="0" print="0" autoFill="0" autoPict="0" macro="[0]!ShowCustomForm">
                <anchor moveWithCells="1" sizeWithCells="1">
                  <from>
                    <xdr:col>14</xdr:col>
                    <xdr:colOff>66675</xdr:colOff>
                    <xdr:row>36</xdr:row>
                    <xdr:rowOff>161925</xdr:rowOff>
                  </from>
                  <to>
                    <xdr:col>14</xdr:col>
                    <xdr:colOff>828675</xdr:colOff>
                    <xdr:row>39</xdr:row>
                    <xdr:rowOff>180975</xdr:rowOff>
                  </to>
                </anchor>
              </controlPr>
            </control>
          </mc:Choice>
        </mc:AlternateContent>
      </controls>
    </mc:Choice>
  </mc:AlternateContent>
  <tableParts count="3">
    <tablePart r:id="rId13"/>
    <tablePart r:id="rId14"/>
    <tablePart r:id="rId15"/>
  </tableParts>
  <extLst>
    <ext xmlns:x14="http://schemas.microsoft.com/office/spreadsheetml/2009/9/main" uri="{CCE6A557-97BC-4b89-ADB6-D9C93CAAB3DF}">
      <x14:dataValidations xmlns:xm="http://schemas.microsoft.com/office/excel/2006/main" count="2">
        <x14:dataValidation type="list" allowBlank="1" showInputMessage="1" showErrorMessage="1" xr:uid="{17FD4CA2-EFB1-4D38-9E4B-4BAC6CEC5E88}">
          <x14:formula1>
            <xm:f>'Variables exercices'!$D$2:$D$300</xm:f>
          </x14:formula1>
          <xm:sqref>B7:B55</xm:sqref>
        </x14:dataValidation>
        <x14:dataValidation type="list" allowBlank="1" showInputMessage="1" showErrorMessage="1" xr:uid="{12861E85-FC91-42FA-B22D-D6403B29AB7F}">
          <x14:formula1>
            <xm:f>'Variables exercices'!$E$2:$E$99</xm:f>
          </x14:formula1>
          <xm:sqref>A7:A55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F854"/>
  <sheetViews>
    <sheetView workbookViewId="0"/>
  </sheetViews>
  <sheetFormatPr defaultRowHeight="15" x14ac:dyDescent="0.2"/>
  <sheetData>
    <row r="1" spans="1:6" x14ac:dyDescent="0.2">
      <c r="A1" t="s">
        <v>231</v>
      </c>
      <c r="B1" t="s">
        <v>408</v>
      </c>
      <c r="C1" t="s">
        <v>2</v>
      </c>
      <c r="D1" t="s">
        <v>409</v>
      </c>
      <c r="E1" t="s">
        <v>410</v>
      </c>
      <c r="F1" t="s">
        <v>411</v>
      </c>
    </row>
    <row r="2" spans="1:6" x14ac:dyDescent="0.2">
      <c r="A2" s="1">
        <v>45777</v>
      </c>
      <c r="B2" t="s">
        <v>6</v>
      </c>
      <c r="C2" t="s">
        <v>18</v>
      </c>
      <c r="D2">
        <v>36</v>
      </c>
      <c r="E2">
        <v>1200</v>
      </c>
      <c r="F2">
        <v>33.333333333333336</v>
      </c>
    </row>
    <row r="3" spans="1:6" x14ac:dyDescent="0.2">
      <c r="A3" s="1">
        <v>45777</v>
      </c>
      <c r="B3" t="s">
        <v>265</v>
      </c>
      <c r="C3" t="s">
        <v>18</v>
      </c>
      <c r="D3">
        <v>24</v>
      </c>
      <c r="E3">
        <v>96</v>
      </c>
      <c r="F3">
        <v>4</v>
      </c>
    </row>
    <row r="4" spans="1:6" x14ac:dyDescent="0.2">
      <c r="A4" s="1">
        <v>45777</v>
      </c>
      <c r="B4" t="s">
        <v>136</v>
      </c>
      <c r="C4" t="s">
        <v>18</v>
      </c>
      <c r="D4">
        <v>24</v>
      </c>
      <c r="E4">
        <v>192</v>
      </c>
      <c r="F4">
        <v>8</v>
      </c>
    </row>
    <row r="5" spans="1:6" x14ac:dyDescent="0.2">
      <c r="A5" s="1">
        <v>45777</v>
      </c>
      <c r="B5" t="s">
        <v>123</v>
      </c>
      <c r="C5" t="s">
        <v>18</v>
      </c>
      <c r="D5">
        <v>30</v>
      </c>
      <c r="E5">
        <v>960</v>
      </c>
      <c r="F5">
        <v>32</v>
      </c>
    </row>
    <row r="6" spans="1:6" x14ac:dyDescent="0.2">
      <c r="A6" s="1">
        <v>45780</v>
      </c>
      <c r="B6" t="s">
        <v>8</v>
      </c>
      <c r="C6" t="s">
        <v>18</v>
      </c>
      <c r="D6">
        <v>15</v>
      </c>
      <c r="E6">
        <v>1350</v>
      </c>
      <c r="F6">
        <v>90</v>
      </c>
    </row>
    <row r="7" spans="1:6" x14ac:dyDescent="0.2">
      <c r="A7" s="1">
        <v>45780</v>
      </c>
      <c r="B7" t="s">
        <v>148</v>
      </c>
      <c r="C7" t="s">
        <v>18</v>
      </c>
      <c r="D7">
        <v>45</v>
      </c>
      <c r="E7">
        <v>135</v>
      </c>
      <c r="F7">
        <v>3</v>
      </c>
    </row>
    <row r="8" spans="1:6" x14ac:dyDescent="0.2">
      <c r="A8" s="1">
        <v>45780</v>
      </c>
      <c r="B8" t="s">
        <v>114</v>
      </c>
      <c r="C8" t="s">
        <v>18</v>
      </c>
      <c r="D8">
        <v>30</v>
      </c>
      <c r="E8">
        <v>1200</v>
      </c>
      <c r="F8">
        <v>40</v>
      </c>
    </row>
    <row r="9" spans="1:6" x14ac:dyDescent="0.2">
      <c r="A9" s="1">
        <v>45789</v>
      </c>
      <c r="B9" t="s">
        <v>8</v>
      </c>
      <c r="C9" t="s">
        <v>18</v>
      </c>
      <c r="D9">
        <v>25</v>
      </c>
      <c r="E9">
        <v>2290</v>
      </c>
      <c r="F9">
        <v>91.6</v>
      </c>
    </row>
    <row r="10" spans="1:6" x14ac:dyDescent="0.2">
      <c r="A10" s="1">
        <v>45789</v>
      </c>
      <c r="B10" t="s">
        <v>114</v>
      </c>
      <c r="C10" t="s">
        <v>18</v>
      </c>
      <c r="D10">
        <v>24</v>
      </c>
      <c r="E10">
        <v>1440</v>
      </c>
      <c r="F10">
        <v>60</v>
      </c>
    </row>
    <row r="11" spans="1:6" x14ac:dyDescent="0.2">
      <c r="A11" s="1">
        <v>45789</v>
      </c>
      <c r="B11" t="s">
        <v>218</v>
      </c>
      <c r="C11" t="s">
        <v>18</v>
      </c>
      <c r="D11">
        <v>30</v>
      </c>
      <c r="E11">
        <v>480</v>
      </c>
      <c r="F11">
        <v>16</v>
      </c>
    </row>
    <row r="12" spans="1:6" x14ac:dyDescent="0.2">
      <c r="A12" s="1">
        <v>45789</v>
      </c>
      <c r="B12" t="s">
        <v>123</v>
      </c>
      <c r="C12" t="s">
        <v>18</v>
      </c>
      <c r="D12">
        <v>24</v>
      </c>
      <c r="E12">
        <v>1080</v>
      </c>
      <c r="F12">
        <v>45</v>
      </c>
    </row>
    <row r="13" spans="1:6" x14ac:dyDescent="0.2">
      <c r="A13" s="1">
        <v>45791</v>
      </c>
      <c r="B13" t="s">
        <v>6</v>
      </c>
      <c r="C13" t="s">
        <v>18</v>
      </c>
      <c r="D13">
        <v>32</v>
      </c>
      <c r="E13">
        <v>1300</v>
      </c>
      <c r="F13">
        <v>40.625</v>
      </c>
    </row>
    <row r="14" spans="1:6" x14ac:dyDescent="0.2">
      <c r="A14" s="1">
        <v>45791</v>
      </c>
      <c r="B14" t="s">
        <v>136</v>
      </c>
      <c r="C14" t="s">
        <v>18</v>
      </c>
      <c r="D14">
        <v>30</v>
      </c>
      <c r="E14">
        <v>300</v>
      </c>
      <c r="F14">
        <v>10</v>
      </c>
    </row>
    <row r="15" spans="1:6" x14ac:dyDescent="0.2">
      <c r="A15" s="1">
        <v>45791</v>
      </c>
      <c r="B15" t="s">
        <v>268</v>
      </c>
      <c r="C15" t="s">
        <v>18</v>
      </c>
      <c r="D15">
        <v>45</v>
      </c>
      <c r="E15">
        <v>180</v>
      </c>
      <c r="F15">
        <v>4</v>
      </c>
    </row>
    <row r="16" spans="1:6" x14ac:dyDescent="0.2">
      <c r="A16" s="1">
        <v>45791</v>
      </c>
      <c r="B16" t="s">
        <v>270</v>
      </c>
      <c r="C16" t="s">
        <v>18</v>
      </c>
      <c r="D16">
        <v>36</v>
      </c>
      <c r="E16">
        <v>648</v>
      </c>
      <c r="F16">
        <v>18</v>
      </c>
    </row>
    <row r="17" spans="1:6" x14ac:dyDescent="0.2">
      <c r="A17" s="1">
        <v>45793</v>
      </c>
      <c r="B17" t="s">
        <v>189</v>
      </c>
      <c r="C17" t="s">
        <v>18</v>
      </c>
      <c r="D17">
        <v>30</v>
      </c>
      <c r="E17">
        <v>2100</v>
      </c>
      <c r="F17">
        <v>70</v>
      </c>
    </row>
    <row r="18" spans="1:6" x14ac:dyDescent="0.2">
      <c r="A18" s="1">
        <v>45793</v>
      </c>
      <c r="B18" t="s">
        <v>271</v>
      </c>
      <c r="C18" t="s">
        <v>18</v>
      </c>
      <c r="D18">
        <v>30</v>
      </c>
      <c r="E18">
        <v>4800</v>
      </c>
      <c r="F18">
        <v>160</v>
      </c>
    </row>
    <row r="19" spans="1:6" x14ac:dyDescent="0.2">
      <c r="A19" s="1">
        <v>45793</v>
      </c>
      <c r="B19" t="s">
        <v>4</v>
      </c>
      <c r="C19" t="s">
        <v>18</v>
      </c>
      <c r="D19">
        <v>30</v>
      </c>
      <c r="E19">
        <v>1865</v>
      </c>
      <c r="F19">
        <v>62.166666666666664</v>
      </c>
    </row>
    <row r="20" spans="1:6" x14ac:dyDescent="0.2">
      <c r="A20" s="1">
        <v>45796</v>
      </c>
      <c r="B20" t="s">
        <v>8</v>
      </c>
      <c r="C20" t="s">
        <v>18</v>
      </c>
      <c r="D20">
        <v>30</v>
      </c>
      <c r="E20">
        <v>2840</v>
      </c>
      <c r="F20">
        <v>94.666666666666671</v>
      </c>
    </row>
    <row r="21" spans="1:6" x14ac:dyDescent="0.2">
      <c r="A21" s="1">
        <v>45796</v>
      </c>
      <c r="B21" t="s">
        <v>114</v>
      </c>
      <c r="C21" t="s">
        <v>18</v>
      </c>
      <c r="D21">
        <v>30</v>
      </c>
      <c r="E21">
        <v>1500</v>
      </c>
      <c r="F21">
        <v>50</v>
      </c>
    </row>
    <row r="22" spans="1:6" x14ac:dyDescent="0.2">
      <c r="A22" s="1">
        <v>45796</v>
      </c>
      <c r="B22" t="s">
        <v>273</v>
      </c>
      <c r="C22" t="s">
        <v>18</v>
      </c>
      <c r="D22">
        <v>36</v>
      </c>
      <c r="E22">
        <v>576</v>
      </c>
      <c r="F22">
        <v>16</v>
      </c>
    </row>
    <row r="23" spans="1:6" x14ac:dyDescent="0.2">
      <c r="A23" s="1">
        <v>45796</v>
      </c>
      <c r="B23" t="s">
        <v>123</v>
      </c>
      <c r="C23" t="s">
        <v>18</v>
      </c>
      <c r="D23">
        <v>24</v>
      </c>
      <c r="E23">
        <v>1080</v>
      </c>
      <c r="F23">
        <v>45</v>
      </c>
    </row>
    <row r="24" spans="1:6" x14ac:dyDescent="0.2">
      <c r="A24" s="1">
        <v>45798</v>
      </c>
      <c r="B24" t="s">
        <v>6</v>
      </c>
      <c r="C24" t="s">
        <v>18</v>
      </c>
      <c r="D24">
        <v>44</v>
      </c>
      <c r="E24">
        <v>2020</v>
      </c>
      <c r="F24">
        <v>45.909090909090907</v>
      </c>
    </row>
    <row r="25" spans="1:6" x14ac:dyDescent="0.2">
      <c r="A25" s="1">
        <v>45798</v>
      </c>
      <c r="B25" t="s">
        <v>136</v>
      </c>
      <c r="C25" t="s">
        <v>18</v>
      </c>
      <c r="D25">
        <v>40</v>
      </c>
      <c r="E25">
        <v>500</v>
      </c>
      <c r="F25">
        <v>12.5</v>
      </c>
    </row>
    <row r="26" spans="1:6" x14ac:dyDescent="0.2">
      <c r="A26" s="1">
        <v>45798</v>
      </c>
      <c r="B26" t="s">
        <v>21</v>
      </c>
      <c r="C26" t="s">
        <v>18</v>
      </c>
      <c r="D26">
        <v>30</v>
      </c>
      <c r="E26">
        <v>690</v>
      </c>
      <c r="F26">
        <v>23</v>
      </c>
    </row>
    <row r="27" spans="1:6" x14ac:dyDescent="0.2">
      <c r="A27" s="1">
        <v>45800</v>
      </c>
      <c r="B27" t="s">
        <v>83</v>
      </c>
      <c r="C27" t="s">
        <v>18</v>
      </c>
      <c r="D27">
        <v>36</v>
      </c>
      <c r="E27">
        <v>972</v>
      </c>
      <c r="F27">
        <v>27</v>
      </c>
    </row>
    <row r="28" spans="1:6" x14ac:dyDescent="0.2">
      <c r="A28" s="1">
        <v>45800</v>
      </c>
      <c r="B28" t="s">
        <v>189</v>
      </c>
      <c r="C28" t="s">
        <v>18</v>
      </c>
      <c r="D28">
        <v>36</v>
      </c>
      <c r="E28">
        <v>2052</v>
      </c>
      <c r="F28">
        <v>57</v>
      </c>
    </row>
    <row r="29" spans="1:6" x14ac:dyDescent="0.2">
      <c r="A29" s="1">
        <v>45800</v>
      </c>
      <c r="B29" t="s">
        <v>175</v>
      </c>
      <c r="C29" t="s">
        <v>18</v>
      </c>
      <c r="D29">
        <v>30</v>
      </c>
      <c r="E29">
        <v>3600</v>
      </c>
      <c r="F29">
        <v>120</v>
      </c>
    </row>
    <row r="30" spans="1:6" x14ac:dyDescent="0.2">
      <c r="A30" s="1">
        <v>45800</v>
      </c>
      <c r="B30" t="s">
        <v>4</v>
      </c>
      <c r="C30" t="s">
        <v>18</v>
      </c>
      <c r="D30">
        <v>29</v>
      </c>
      <c r="E30">
        <v>1785</v>
      </c>
      <c r="F30">
        <v>61.551724137931032</v>
      </c>
    </row>
    <row r="31" spans="1:6" x14ac:dyDescent="0.2">
      <c r="A31" s="1">
        <v>45804</v>
      </c>
      <c r="B31" t="s">
        <v>275</v>
      </c>
      <c r="C31" t="s">
        <v>18</v>
      </c>
      <c r="D31">
        <v>36</v>
      </c>
      <c r="E31">
        <v>900</v>
      </c>
      <c r="F31">
        <v>25</v>
      </c>
    </row>
    <row r="32" spans="1:6" x14ac:dyDescent="0.2">
      <c r="A32" s="1">
        <v>45804</v>
      </c>
      <c r="B32" t="s">
        <v>192</v>
      </c>
      <c r="C32" t="s">
        <v>18</v>
      </c>
      <c r="D32">
        <v>30</v>
      </c>
      <c r="E32">
        <v>960</v>
      </c>
      <c r="F32">
        <v>32</v>
      </c>
    </row>
    <row r="33" spans="1:6" x14ac:dyDescent="0.2">
      <c r="A33" s="1">
        <v>45804</v>
      </c>
      <c r="B33" t="s">
        <v>271</v>
      </c>
      <c r="C33" t="s">
        <v>18</v>
      </c>
      <c r="D33">
        <v>36</v>
      </c>
      <c r="E33">
        <v>2880</v>
      </c>
      <c r="F33">
        <v>80</v>
      </c>
    </row>
    <row r="34" spans="1:6" x14ac:dyDescent="0.2">
      <c r="A34" s="1">
        <v>45804</v>
      </c>
      <c r="B34" t="s">
        <v>4</v>
      </c>
      <c r="C34" t="s">
        <v>18</v>
      </c>
      <c r="D34">
        <v>25</v>
      </c>
      <c r="E34">
        <v>1300</v>
      </c>
      <c r="F34">
        <v>52</v>
      </c>
    </row>
    <row r="35" spans="1:6" x14ac:dyDescent="0.2">
      <c r="A35" s="1">
        <v>45805</v>
      </c>
      <c r="B35" t="s">
        <v>6</v>
      </c>
      <c r="C35" t="s">
        <v>18</v>
      </c>
      <c r="D35">
        <v>37</v>
      </c>
      <c r="E35">
        <v>1607.5</v>
      </c>
      <c r="F35">
        <v>43.445945945945944</v>
      </c>
    </row>
    <row r="36" spans="1:6" x14ac:dyDescent="0.2">
      <c r="A36" s="1">
        <v>45805</v>
      </c>
      <c r="B36" t="s">
        <v>268</v>
      </c>
      <c r="C36" t="s">
        <v>18</v>
      </c>
      <c r="D36">
        <v>30</v>
      </c>
      <c r="E36">
        <v>180</v>
      </c>
      <c r="F36">
        <v>6</v>
      </c>
    </row>
    <row r="37" spans="1:6" x14ac:dyDescent="0.2">
      <c r="A37" s="1">
        <v>45805</v>
      </c>
      <c r="B37" t="s">
        <v>270</v>
      </c>
      <c r="C37" t="s">
        <v>18</v>
      </c>
      <c r="D37">
        <v>36</v>
      </c>
      <c r="E37">
        <v>432</v>
      </c>
      <c r="F37">
        <v>12</v>
      </c>
    </row>
    <row r="38" spans="1:6" x14ac:dyDescent="0.2">
      <c r="A38" s="1">
        <v>45805</v>
      </c>
      <c r="B38" t="s">
        <v>217</v>
      </c>
      <c r="C38" t="s">
        <v>18</v>
      </c>
      <c r="D38">
        <v>30</v>
      </c>
      <c r="E38">
        <v>600</v>
      </c>
      <c r="F38">
        <v>20</v>
      </c>
    </row>
    <row r="39" spans="1:6" x14ac:dyDescent="0.2">
      <c r="A39" s="1">
        <v>45805</v>
      </c>
      <c r="B39" t="s">
        <v>113</v>
      </c>
      <c r="C39" t="s">
        <v>18</v>
      </c>
      <c r="D39">
        <v>30</v>
      </c>
      <c r="E39">
        <v>1800</v>
      </c>
      <c r="F39">
        <v>60</v>
      </c>
    </row>
    <row r="40" spans="1:6" x14ac:dyDescent="0.2">
      <c r="A40" s="1">
        <v>45811</v>
      </c>
      <c r="B40" t="s">
        <v>148</v>
      </c>
      <c r="C40" t="s">
        <v>18</v>
      </c>
      <c r="D40">
        <v>45</v>
      </c>
      <c r="E40">
        <v>810</v>
      </c>
      <c r="F40">
        <v>18</v>
      </c>
    </row>
    <row r="41" spans="1:6" x14ac:dyDescent="0.2">
      <c r="A41" s="1">
        <v>45811</v>
      </c>
      <c r="B41" t="s">
        <v>275</v>
      </c>
      <c r="C41" t="s">
        <v>18</v>
      </c>
      <c r="D41">
        <v>30</v>
      </c>
      <c r="E41">
        <v>1500</v>
      </c>
      <c r="F41">
        <v>50</v>
      </c>
    </row>
    <row r="42" spans="1:6" x14ac:dyDescent="0.2">
      <c r="A42" s="1">
        <v>45811</v>
      </c>
      <c r="B42" t="s">
        <v>271</v>
      </c>
      <c r="C42" t="s">
        <v>18</v>
      </c>
      <c r="D42">
        <v>36</v>
      </c>
      <c r="E42">
        <v>3240</v>
      </c>
      <c r="F42">
        <v>90</v>
      </c>
    </row>
    <row r="43" spans="1:6" x14ac:dyDescent="0.2">
      <c r="A43" s="1">
        <v>45811</v>
      </c>
      <c r="B43" t="s">
        <v>4</v>
      </c>
      <c r="C43" t="s">
        <v>18</v>
      </c>
      <c r="D43">
        <v>30</v>
      </c>
      <c r="E43">
        <v>1930</v>
      </c>
      <c r="F43">
        <v>64.333333333333329</v>
      </c>
    </row>
    <row r="44" spans="1:6" x14ac:dyDescent="0.2">
      <c r="A44" s="1">
        <v>45812</v>
      </c>
      <c r="B44" t="s">
        <v>6</v>
      </c>
      <c r="C44" t="s">
        <v>18</v>
      </c>
      <c r="D44">
        <v>37</v>
      </c>
      <c r="E44">
        <v>1640</v>
      </c>
      <c r="F44">
        <v>44.324324324324323</v>
      </c>
    </row>
    <row r="45" spans="1:6" x14ac:dyDescent="0.2">
      <c r="A45" s="1">
        <v>45812</v>
      </c>
      <c r="B45" t="s">
        <v>136</v>
      </c>
      <c r="C45" t="s">
        <v>18</v>
      </c>
      <c r="D45">
        <v>30</v>
      </c>
      <c r="E45">
        <v>420</v>
      </c>
      <c r="F45">
        <v>14</v>
      </c>
    </row>
    <row r="46" spans="1:6" x14ac:dyDescent="0.2">
      <c r="A46" s="1">
        <v>45812</v>
      </c>
      <c r="B46" t="s">
        <v>268</v>
      </c>
      <c r="C46" t="s">
        <v>18</v>
      </c>
      <c r="D46">
        <v>30</v>
      </c>
      <c r="E46">
        <v>180</v>
      </c>
      <c r="F46">
        <v>6</v>
      </c>
    </row>
    <row r="47" spans="1:6" x14ac:dyDescent="0.2">
      <c r="A47" s="1">
        <v>45812</v>
      </c>
      <c r="B47" t="s">
        <v>21</v>
      </c>
      <c r="C47" t="s">
        <v>18</v>
      </c>
      <c r="D47">
        <v>30</v>
      </c>
      <c r="E47">
        <v>690</v>
      </c>
      <c r="F47">
        <v>23</v>
      </c>
    </row>
    <row r="48" spans="1:6" x14ac:dyDescent="0.2">
      <c r="A48" s="1">
        <v>45812</v>
      </c>
      <c r="B48" t="s">
        <v>113</v>
      </c>
      <c r="C48" t="s">
        <v>18</v>
      </c>
      <c r="D48">
        <v>24</v>
      </c>
      <c r="E48">
        <v>1416</v>
      </c>
      <c r="F48">
        <v>59</v>
      </c>
    </row>
    <row r="49" spans="1:6" x14ac:dyDescent="0.2">
      <c r="A49" s="1">
        <v>45813</v>
      </c>
      <c r="B49" t="s">
        <v>8</v>
      </c>
      <c r="C49" t="s">
        <v>18</v>
      </c>
      <c r="D49">
        <v>20</v>
      </c>
      <c r="E49">
        <v>1930</v>
      </c>
      <c r="F49">
        <v>96.5</v>
      </c>
    </row>
    <row r="50" spans="1:6" x14ac:dyDescent="0.2">
      <c r="A50" s="1">
        <v>45813</v>
      </c>
      <c r="B50" t="s">
        <v>277</v>
      </c>
      <c r="C50" t="s">
        <v>18</v>
      </c>
      <c r="D50">
        <v>24</v>
      </c>
      <c r="E50">
        <v>1200</v>
      </c>
      <c r="F50">
        <v>50</v>
      </c>
    </row>
    <row r="51" spans="1:6" x14ac:dyDescent="0.2">
      <c r="A51" s="1">
        <v>45813</v>
      </c>
      <c r="B51" t="s">
        <v>191</v>
      </c>
      <c r="C51" t="s">
        <v>18</v>
      </c>
      <c r="D51">
        <v>36</v>
      </c>
      <c r="E51">
        <v>1152</v>
      </c>
      <c r="F51">
        <v>32</v>
      </c>
    </row>
    <row r="52" spans="1:6" x14ac:dyDescent="0.2">
      <c r="A52" s="1">
        <v>45813</v>
      </c>
      <c r="B52" t="s">
        <v>276</v>
      </c>
      <c r="C52" t="s">
        <v>18</v>
      </c>
      <c r="D52">
        <v>30</v>
      </c>
      <c r="E52">
        <v>960</v>
      </c>
      <c r="F52">
        <v>32</v>
      </c>
    </row>
    <row r="53" spans="1:6" x14ac:dyDescent="0.2">
      <c r="A53" s="1">
        <v>45818</v>
      </c>
      <c r="B53" t="s">
        <v>83</v>
      </c>
      <c r="C53" t="s">
        <v>18</v>
      </c>
      <c r="D53">
        <v>30</v>
      </c>
      <c r="E53">
        <v>1080</v>
      </c>
      <c r="F53">
        <v>36</v>
      </c>
    </row>
    <row r="54" spans="1:6" x14ac:dyDescent="0.2">
      <c r="A54" s="1">
        <v>45818</v>
      </c>
      <c r="B54" t="s">
        <v>189</v>
      </c>
      <c r="C54" t="s">
        <v>18</v>
      </c>
      <c r="D54">
        <v>30</v>
      </c>
      <c r="E54">
        <v>1890</v>
      </c>
      <c r="F54">
        <v>63</v>
      </c>
    </row>
    <row r="55" spans="1:6" x14ac:dyDescent="0.2">
      <c r="A55" s="1">
        <v>45818</v>
      </c>
      <c r="B55" t="s">
        <v>271</v>
      </c>
      <c r="C55" t="s">
        <v>18</v>
      </c>
      <c r="D55">
        <v>30</v>
      </c>
      <c r="E55">
        <v>4200</v>
      </c>
      <c r="F55">
        <v>140</v>
      </c>
    </row>
    <row r="56" spans="1:6" x14ac:dyDescent="0.2">
      <c r="A56" s="1">
        <v>45818</v>
      </c>
      <c r="B56" t="s">
        <v>4</v>
      </c>
      <c r="C56" t="s">
        <v>18</v>
      </c>
      <c r="D56">
        <v>28</v>
      </c>
      <c r="E56">
        <v>1770</v>
      </c>
      <c r="F56">
        <v>63.214285714285715</v>
      </c>
    </row>
    <row r="57" spans="1:6" x14ac:dyDescent="0.2">
      <c r="A57" s="1">
        <v>45819</v>
      </c>
      <c r="B57" t="s">
        <v>6</v>
      </c>
      <c r="C57" t="s">
        <v>18</v>
      </c>
      <c r="D57">
        <v>29</v>
      </c>
      <c r="E57">
        <v>1155</v>
      </c>
      <c r="F57">
        <v>39.827586206896555</v>
      </c>
    </row>
    <row r="58" spans="1:6" x14ac:dyDescent="0.2">
      <c r="A58" s="1">
        <v>45819</v>
      </c>
      <c r="B58" t="s">
        <v>136</v>
      </c>
      <c r="C58" t="s">
        <v>18</v>
      </c>
      <c r="D58">
        <v>30</v>
      </c>
      <c r="E58">
        <v>420</v>
      </c>
      <c r="F58">
        <v>14</v>
      </c>
    </row>
    <row r="59" spans="1:6" x14ac:dyDescent="0.2">
      <c r="A59" s="1">
        <v>45819</v>
      </c>
      <c r="B59" t="s">
        <v>270</v>
      </c>
      <c r="C59" t="s">
        <v>18</v>
      </c>
      <c r="D59">
        <v>30</v>
      </c>
      <c r="E59">
        <v>270</v>
      </c>
      <c r="F59">
        <v>9</v>
      </c>
    </row>
    <row r="60" spans="1:6" x14ac:dyDescent="0.2">
      <c r="A60" s="1">
        <v>45819</v>
      </c>
      <c r="B60" t="s">
        <v>21</v>
      </c>
      <c r="C60" t="s">
        <v>18</v>
      </c>
      <c r="D60">
        <v>30</v>
      </c>
      <c r="E60">
        <v>690</v>
      </c>
      <c r="F60">
        <v>23</v>
      </c>
    </row>
    <row r="61" spans="1:6" x14ac:dyDescent="0.2">
      <c r="A61" s="1">
        <v>45821</v>
      </c>
      <c r="B61" t="s">
        <v>8</v>
      </c>
      <c r="C61" t="s">
        <v>18</v>
      </c>
      <c r="D61">
        <v>18</v>
      </c>
      <c r="E61">
        <v>1795</v>
      </c>
      <c r="F61">
        <v>99.722222222222229</v>
      </c>
    </row>
    <row r="62" spans="1:6" x14ac:dyDescent="0.2">
      <c r="A62" s="1">
        <v>45826</v>
      </c>
      <c r="B62" t="s">
        <v>83</v>
      </c>
      <c r="C62" t="s">
        <v>18</v>
      </c>
      <c r="D62">
        <v>30</v>
      </c>
      <c r="E62">
        <v>1230</v>
      </c>
      <c r="F62">
        <v>41</v>
      </c>
    </row>
    <row r="63" spans="1:6" x14ac:dyDescent="0.2">
      <c r="A63" s="1">
        <v>45826</v>
      </c>
      <c r="B63" t="s">
        <v>189</v>
      </c>
      <c r="C63" t="s">
        <v>18</v>
      </c>
      <c r="D63">
        <v>36</v>
      </c>
      <c r="E63">
        <v>2268</v>
      </c>
      <c r="F63">
        <v>63</v>
      </c>
    </row>
    <row r="64" spans="1:6" x14ac:dyDescent="0.2">
      <c r="A64" s="1">
        <v>45826</v>
      </c>
      <c r="B64" t="s">
        <v>271</v>
      </c>
      <c r="C64" t="s">
        <v>18</v>
      </c>
      <c r="D64">
        <v>30</v>
      </c>
      <c r="E64">
        <v>3900</v>
      </c>
      <c r="F64">
        <v>130</v>
      </c>
    </row>
    <row r="65" spans="1:6" x14ac:dyDescent="0.2">
      <c r="A65" s="1">
        <v>45826</v>
      </c>
      <c r="B65" t="s">
        <v>4</v>
      </c>
      <c r="C65" t="s">
        <v>18</v>
      </c>
      <c r="D65">
        <v>35</v>
      </c>
      <c r="E65">
        <v>2390</v>
      </c>
      <c r="F65">
        <v>68.285714285714292</v>
      </c>
    </row>
    <row r="66" spans="1:6" x14ac:dyDescent="0.2">
      <c r="A66" s="1">
        <v>45827</v>
      </c>
      <c r="B66" t="s">
        <v>6</v>
      </c>
      <c r="C66" t="s">
        <v>18</v>
      </c>
      <c r="D66">
        <v>32</v>
      </c>
      <c r="E66">
        <v>1440</v>
      </c>
      <c r="F66">
        <v>45</v>
      </c>
    </row>
    <row r="67" spans="1:6" x14ac:dyDescent="0.2">
      <c r="A67" s="1">
        <v>45827</v>
      </c>
      <c r="B67" t="s">
        <v>136</v>
      </c>
      <c r="C67" t="s">
        <v>18</v>
      </c>
      <c r="D67">
        <v>30</v>
      </c>
      <c r="E67">
        <v>420</v>
      </c>
      <c r="F67">
        <v>14</v>
      </c>
    </row>
    <row r="68" spans="1:6" x14ac:dyDescent="0.2">
      <c r="A68" s="1">
        <v>45827</v>
      </c>
      <c r="B68" t="s">
        <v>268</v>
      </c>
      <c r="C68" t="s">
        <v>18</v>
      </c>
      <c r="D68">
        <v>30</v>
      </c>
      <c r="E68">
        <v>150</v>
      </c>
      <c r="F68">
        <v>5</v>
      </c>
    </row>
    <row r="69" spans="1:6" x14ac:dyDescent="0.2">
      <c r="A69" s="1">
        <v>45827</v>
      </c>
      <c r="B69" t="s">
        <v>270</v>
      </c>
      <c r="C69" t="s">
        <v>18</v>
      </c>
      <c r="D69">
        <v>36</v>
      </c>
      <c r="E69">
        <v>432</v>
      </c>
      <c r="F69">
        <v>12</v>
      </c>
    </row>
    <row r="70" spans="1:6" x14ac:dyDescent="0.2">
      <c r="A70" s="1">
        <v>45827</v>
      </c>
      <c r="B70" t="s">
        <v>21</v>
      </c>
      <c r="C70" t="s">
        <v>18</v>
      </c>
      <c r="D70">
        <v>30</v>
      </c>
      <c r="E70">
        <v>690</v>
      </c>
      <c r="F70">
        <v>23</v>
      </c>
    </row>
    <row r="71" spans="1:6" x14ac:dyDescent="0.2">
      <c r="A71" s="1">
        <v>45828</v>
      </c>
      <c r="B71" t="s">
        <v>8</v>
      </c>
      <c r="C71" t="s">
        <v>18</v>
      </c>
      <c r="D71">
        <v>23</v>
      </c>
      <c r="E71">
        <v>2390</v>
      </c>
      <c r="F71">
        <v>103.91304347826087</v>
      </c>
    </row>
    <row r="72" spans="1:6" x14ac:dyDescent="0.2">
      <c r="A72" s="1">
        <v>45828</v>
      </c>
      <c r="B72" t="s">
        <v>275</v>
      </c>
      <c r="C72" t="s">
        <v>18</v>
      </c>
      <c r="D72">
        <v>24</v>
      </c>
      <c r="E72">
        <v>1200</v>
      </c>
      <c r="F72">
        <v>50</v>
      </c>
    </row>
    <row r="73" spans="1:6" x14ac:dyDescent="0.2">
      <c r="A73" s="1">
        <v>45828</v>
      </c>
      <c r="B73" t="s">
        <v>191</v>
      </c>
      <c r="C73" t="s">
        <v>18</v>
      </c>
      <c r="D73">
        <v>30</v>
      </c>
      <c r="E73">
        <v>1080</v>
      </c>
      <c r="F73">
        <v>36</v>
      </c>
    </row>
    <row r="74" spans="1:6" x14ac:dyDescent="0.2">
      <c r="A74" s="1">
        <v>45828</v>
      </c>
      <c r="B74" t="s">
        <v>114</v>
      </c>
      <c r="C74" t="s">
        <v>18</v>
      </c>
      <c r="D74">
        <v>24</v>
      </c>
      <c r="E74">
        <v>1440</v>
      </c>
      <c r="F74">
        <v>60</v>
      </c>
    </row>
    <row r="75" spans="1:6" x14ac:dyDescent="0.2">
      <c r="A75" s="1">
        <v>45828</v>
      </c>
      <c r="B75" t="s">
        <v>123</v>
      </c>
      <c r="C75" t="s">
        <v>18</v>
      </c>
      <c r="D75">
        <v>36</v>
      </c>
      <c r="E75">
        <v>1404</v>
      </c>
      <c r="F75">
        <v>39</v>
      </c>
    </row>
    <row r="76" spans="1:6" x14ac:dyDescent="0.2">
      <c r="A76" s="1">
        <v>45831</v>
      </c>
      <c r="B76" t="s">
        <v>83</v>
      </c>
      <c r="C76" t="s">
        <v>18</v>
      </c>
      <c r="D76">
        <v>30</v>
      </c>
      <c r="E76">
        <v>1350</v>
      </c>
      <c r="F76">
        <v>45</v>
      </c>
    </row>
    <row r="77" spans="1:6" x14ac:dyDescent="0.2">
      <c r="A77" s="1">
        <v>45831</v>
      </c>
      <c r="B77" t="s">
        <v>189</v>
      </c>
      <c r="C77" t="s">
        <v>18</v>
      </c>
      <c r="D77">
        <v>30</v>
      </c>
      <c r="E77">
        <v>2100</v>
      </c>
      <c r="F77">
        <v>70</v>
      </c>
    </row>
    <row r="78" spans="1:6" x14ac:dyDescent="0.2">
      <c r="A78" s="1">
        <v>45831</v>
      </c>
      <c r="B78" t="s">
        <v>271</v>
      </c>
      <c r="C78" t="s">
        <v>18</v>
      </c>
      <c r="D78">
        <v>30</v>
      </c>
      <c r="E78">
        <v>4800</v>
      </c>
      <c r="F78">
        <v>160</v>
      </c>
    </row>
    <row r="79" spans="1:6" x14ac:dyDescent="0.2">
      <c r="A79" s="1">
        <v>45831</v>
      </c>
      <c r="B79" t="s">
        <v>4</v>
      </c>
      <c r="C79" t="s">
        <v>18</v>
      </c>
      <c r="D79">
        <v>28</v>
      </c>
      <c r="E79">
        <v>1970</v>
      </c>
      <c r="F79">
        <v>70.357142857142861</v>
      </c>
    </row>
    <row r="80" spans="1:6" x14ac:dyDescent="0.2">
      <c r="A80" s="1">
        <v>45832</v>
      </c>
      <c r="B80" t="s">
        <v>6</v>
      </c>
      <c r="C80" t="s">
        <v>18</v>
      </c>
      <c r="D80">
        <v>39</v>
      </c>
      <c r="E80">
        <v>1755</v>
      </c>
      <c r="F80">
        <v>45</v>
      </c>
    </row>
    <row r="81" spans="1:6" x14ac:dyDescent="0.2">
      <c r="A81" s="1">
        <v>45832</v>
      </c>
      <c r="B81" t="s">
        <v>136</v>
      </c>
      <c r="C81" t="s">
        <v>18</v>
      </c>
      <c r="D81">
        <v>24</v>
      </c>
      <c r="E81">
        <v>384</v>
      </c>
      <c r="F81">
        <v>16</v>
      </c>
    </row>
    <row r="82" spans="1:6" x14ac:dyDescent="0.2">
      <c r="A82" s="1">
        <v>45832</v>
      </c>
      <c r="B82" t="s">
        <v>268</v>
      </c>
      <c r="C82" t="s">
        <v>18</v>
      </c>
      <c r="D82">
        <v>30</v>
      </c>
      <c r="E82">
        <v>150</v>
      </c>
      <c r="F82">
        <v>5</v>
      </c>
    </row>
    <row r="83" spans="1:6" x14ac:dyDescent="0.2">
      <c r="A83" s="1">
        <v>45832</v>
      </c>
      <c r="B83" t="s">
        <v>21</v>
      </c>
      <c r="C83" t="s">
        <v>18</v>
      </c>
      <c r="D83">
        <v>30</v>
      </c>
      <c r="E83">
        <v>540</v>
      </c>
      <c r="F83">
        <v>18</v>
      </c>
    </row>
    <row r="84" spans="1:6" x14ac:dyDescent="0.2">
      <c r="A84" s="1">
        <v>45832</v>
      </c>
      <c r="B84" t="s">
        <v>113</v>
      </c>
      <c r="C84" t="s">
        <v>18</v>
      </c>
      <c r="D84">
        <v>24</v>
      </c>
      <c r="E84">
        <v>1320</v>
      </c>
      <c r="F84">
        <v>55</v>
      </c>
    </row>
    <row r="85" spans="1:6" x14ac:dyDescent="0.2">
      <c r="A85" s="1">
        <v>45838</v>
      </c>
      <c r="B85" t="s">
        <v>83</v>
      </c>
      <c r="C85" t="s">
        <v>18</v>
      </c>
      <c r="D85">
        <v>30</v>
      </c>
      <c r="E85">
        <v>1350</v>
      </c>
      <c r="F85">
        <v>45</v>
      </c>
    </row>
    <row r="86" spans="1:6" x14ac:dyDescent="0.2">
      <c r="A86" s="1">
        <v>45838</v>
      </c>
      <c r="B86" t="s">
        <v>189</v>
      </c>
      <c r="C86" t="s">
        <v>18</v>
      </c>
      <c r="D86">
        <v>30</v>
      </c>
      <c r="E86">
        <v>2310</v>
      </c>
      <c r="F86">
        <v>77</v>
      </c>
    </row>
    <row r="87" spans="1:6" x14ac:dyDescent="0.2">
      <c r="A87" s="1">
        <v>45838</v>
      </c>
      <c r="B87" t="s">
        <v>271</v>
      </c>
      <c r="C87" t="s">
        <v>18</v>
      </c>
      <c r="D87">
        <v>30</v>
      </c>
      <c r="E87">
        <v>4900</v>
      </c>
      <c r="F87">
        <v>163.33333333333334</v>
      </c>
    </row>
    <row r="88" spans="1:6" x14ac:dyDescent="0.2">
      <c r="A88" s="1">
        <v>45838</v>
      </c>
      <c r="B88" t="s">
        <v>4</v>
      </c>
      <c r="C88" t="s">
        <v>18</v>
      </c>
      <c r="D88">
        <v>32</v>
      </c>
      <c r="E88">
        <v>2210</v>
      </c>
      <c r="F88">
        <v>69.0625</v>
      </c>
    </row>
    <row r="89" spans="1:6" x14ac:dyDescent="0.2">
      <c r="A89" s="1">
        <v>45839</v>
      </c>
      <c r="B89" t="s">
        <v>6</v>
      </c>
      <c r="C89" t="s">
        <v>18</v>
      </c>
      <c r="D89">
        <v>42</v>
      </c>
      <c r="E89">
        <v>1945</v>
      </c>
      <c r="F89">
        <v>46.30952380952381</v>
      </c>
    </row>
    <row r="90" spans="1:6" x14ac:dyDescent="0.2">
      <c r="A90" s="1">
        <v>45839</v>
      </c>
      <c r="B90" t="s">
        <v>136</v>
      </c>
      <c r="C90" t="s">
        <v>18</v>
      </c>
      <c r="D90">
        <v>24</v>
      </c>
      <c r="E90">
        <v>384</v>
      </c>
      <c r="F90">
        <v>16</v>
      </c>
    </row>
    <row r="91" spans="1:6" x14ac:dyDescent="0.2">
      <c r="A91" s="1">
        <v>45839</v>
      </c>
      <c r="B91" t="s">
        <v>268</v>
      </c>
      <c r="C91" t="s">
        <v>18</v>
      </c>
      <c r="D91">
        <v>30</v>
      </c>
      <c r="E91">
        <v>150</v>
      </c>
      <c r="F91">
        <v>5</v>
      </c>
    </row>
    <row r="92" spans="1:6" x14ac:dyDescent="0.2">
      <c r="A92" s="1">
        <v>45839</v>
      </c>
      <c r="B92" t="s">
        <v>270</v>
      </c>
      <c r="C92" t="s">
        <v>18</v>
      </c>
      <c r="D92">
        <v>36</v>
      </c>
      <c r="E92">
        <v>432</v>
      </c>
      <c r="F92">
        <v>12</v>
      </c>
    </row>
    <row r="93" spans="1:6" x14ac:dyDescent="0.2">
      <c r="A93" s="1">
        <v>45839</v>
      </c>
      <c r="B93" t="s">
        <v>21</v>
      </c>
      <c r="C93" t="s">
        <v>18</v>
      </c>
      <c r="D93">
        <v>30</v>
      </c>
      <c r="E93">
        <v>540</v>
      </c>
      <c r="F93">
        <v>18</v>
      </c>
    </row>
    <row r="94" spans="1:6" x14ac:dyDescent="0.2">
      <c r="A94" s="1">
        <v>45842</v>
      </c>
      <c r="B94" t="s">
        <v>8</v>
      </c>
      <c r="C94" t="s">
        <v>18</v>
      </c>
      <c r="D94">
        <v>22</v>
      </c>
      <c r="E94">
        <v>2250</v>
      </c>
      <c r="F94">
        <v>102.27272727272727</v>
      </c>
    </row>
    <row r="95" spans="1:6" x14ac:dyDescent="0.2">
      <c r="A95" s="1">
        <v>45845</v>
      </c>
      <c r="B95" t="s">
        <v>168</v>
      </c>
      <c r="C95" t="s">
        <v>18</v>
      </c>
      <c r="D95">
        <v>3</v>
      </c>
      <c r="E95">
        <v>3</v>
      </c>
      <c r="F95">
        <v>1</v>
      </c>
    </row>
    <row r="96" spans="1:6" x14ac:dyDescent="0.2">
      <c r="A96" s="1">
        <v>45845</v>
      </c>
      <c r="B96" t="s">
        <v>275</v>
      </c>
      <c r="C96" t="s">
        <v>18</v>
      </c>
      <c r="D96">
        <v>20</v>
      </c>
      <c r="E96">
        <v>500</v>
      </c>
      <c r="F96">
        <v>25</v>
      </c>
    </row>
    <row r="97" spans="1:6" x14ac:dyDescent="0.2">
      <c r="A97" s="1">
        <v>45845</v>
      </c>
      <c r="B97" t="s">
        <v>189</v>
      </c>
      <c r="C97" t="s">
        <v>18</v>
      </c>
      <c r="D97">
        <v>30</v>
      </c>
      <c r="E97">
        <v>2100</v>
      </c>
      <c r="F97">
        <v>70</v>
      </c>
    </row>
    <row r="98" spans="1:6" x14ac:dyDescent="0.2">
      <c r="A98" s="1">
        <v>45845</v>
      </c>
      <c r="B98" t="s">
        <v>271</v>
      </c>
      <c r="C98" t="s">
        <v>18</v>
      </c>
      <c r="D98">
        <v>30</v>
      </c>
      <c r="E98">
        <v>4800</v>
      </c>
      <c r="F98">
        <v>160</v>
      </c>
    </row>
    <row r="99" spans="1:6" x14ac:dyDescent="0.2">
      <c r="A99" s="1">
        <v>45845</v>
      </c>
      <c r="B99" t="s">
        <v>4</v>
      </c>
      <c r="C99" t="s">
        <v>18</v>
      </c>
      <c r="D99">
        <v>31</v>
      </c>
      <c r="E99">
        <v>2230</v>
      </c>
      <c r="F99">
        <v>71.935483870967744</v>
      </c>
    </row>
    <row r="100" spans="1:6" x14ac:dyDescent="0.2">
      <c r="A100" s="1">
        <v>45848</v>
      </c>
      <c r="B100" t="s">
        <v>6</v>
      </c>
      <c r="C100" t="s">
        <v>18</v>
      </c>
      <c r="D100">
        <v>39</v>
      </c>
      <c r="E100">
        <v>1710</v>
      </c>
      <c r="F100">
        <v>43.846153846153847</v>
      </c>
    </row>
    <row r="101" spans="1:6" x14ac:dyDescent="0.2">
      <c r="A101" s="1">
        <v>45848</v>
      </c>
      <c r="B101" t="s">
        <v>221</v>
      </c>
      <c r="C101" t="s">
        <v>18</v>
      </c>
      <c r="D101">
        <v>20</v>
      </c>
      <c r="E101">
        <v>240</v>
      </c>
      <c r="F101">
        <v>12</v>
      </c>
    </row>
    <row r="102" spans="1:6" x14ac:dyDescent="0.2">
      <c r="A102" s="1">
        <v>45848</v>
      </c>
      <c r="B102" t="s">
        <v>136</v>
      </c>
      <c r="C102" t="s">
        <v>18</v>
      </c>
      <c r="D102">
        <v>26</v>
      </c>
      <c r="E102">
        <v>396</v>
      </c>
      <c r="F102">
        <v>15.23076923076923</v>
      </c>
    </row>
    <row r="103" spans="1:6" x14ac:dyDescent="0.2">
      <c r="A103" s="1">
        <v>45848</v>
      </c>
      <c r="B103" t="s">
        <v>268</v>
      </c>
      <c r="C103" t="s">
        <v>18</v>
      </c>
      <c r="D103">
        <v>30</v>
      </c>
      <c r="E103">
        <v>150</v>
      </c>
      <c r="F103">
        <v>5</v>
      </c>
    </row>
    <row r="104" spans="1:6" x14ac:dyDescent="0.2">
      <c r="A104" s="1">
        <v>45896</v>
      </c>
      <c r="B104" t="s">
        <v>280</v>
      </c>
      <c r="C104" t="s">
        <v>18</v>
      </c>
      <c r="D104">
        <v>20</v>
      </c>
      <c r="E104">
        <v>20</v>
      </c>
      <c r="F104">
        <v>1</v>
      </c>
    </row>
    <row r="105" spans="1:6" x14ac:dyDescent="0.2">
      <c r="A105" s="1">
        <v>45896</v>
      </c>
      <c r="B105" t="s">
        <v>168</v>
      </c>
      <c r="C105" t="s">
        <v>18</v>
      </c>
      <c r="D105">
        <v>3</v>
      </c>
      <c r="E105">
        <v>3</v>
      </c>
      <c r="F105">
        <v>1</v>
      </c>
    </row>
    <row r="106" spans="1:6" x14ac:dyDescent="0.2">
      <c r="A106" s="1">
        <v>45896</v>
      </c>
      <c r="B106" t="s">
        <v>412</v>
      </c>
      <c r="C106" t="s">
        <v>18</v>
      </c>
      <c r="D106">
        <v>20</v>
      </c>
      <c r="E106">
        <v>500</v>
      </c>
      <c r="F106">
        <v>25</v>
      </c>
    </row>
    <row r="107" spans="1:6" x14ac:dyDescent="0.2">
      <c r="A107" s="1">
        <v>45896</v>
      </c>
      <c r="B107" t="s">
        <v>117</v>
      </c>
      <c r="C107" t="s">
        <v>18</v>
      </c>
      <c r="D107">
        <v>30</v>
      </c>
      <c r="E107">
        <v>600</v>
      </c>
      <c r="F107">
        <v>20</v>
      </c>
    </row>
    <row r="108" spans="1:6" x14ac:dyDescent="0.2">
      <c r="A108" s="1">
        <v>45896</v>
      </c>
      <c r="B108" t="s">
        <v>4</v>
      </c>
      <c r="C108" t="s">
        <v>18</v>
      </c>
      <c r="D108">
        <v>31</v>
      </c>
      <c r="E108">
        <v>1860</v>
      </c>
      <c r="F108">
        <v>60</v>
      </c>
    </row>
    <row r="109" spans="1:6" x14ac:dyDescent="0.2">
      <c r="A109" s="1">
        <v>45899</v>
      </c>
      <c r="B109" t="s">
        <v>6</v>
      </c>
      <c r="C109" t="s">
        <v>18</v>
      </c>
      <c r="D109">
        <v>31</v>
      </c>
      <c r="E109">
        <v>1190</v>
      </c>
      <c r="F109">
        <v>38.387096774193552</v>
      </c>
    </row>
    <row r="110" spans="1:6" x14ac:dyDescent="0.2">
      <c r="A110" s="1">
        <v>45899</v>
      </c>
      <c r="B110" t="s">
        <v>221</v>
      </c>
      <c r="C110" t="s">
        <v>18</v>
      </c>
      <c r="D110">
        <v>36</v>
      </c>
      <c r="E110">
        <v>432</v>
      </c>
      <c r="F110">
        <v>12</v>
      </c>
    </row>
    <row r="111" spans="1:6" x14ac:dyDescent="0.2">
      <c r="A111" s="1">
        <v>45899</v>
      </c>
      <c r="B111" t="s">
        <v>136</v>
      </c>
      <c r="C111" t="s">
        <v>18</v>
      </c>
      <c r="D111">
        <v>30</v>
      </c>
      <c r="E111">
        <v>300</v>
      </c>
      <c r="F111">
        <v>10</v>
      </c>
    </row>
    <row r="112" spans="1:6" x14ac:dyDescent="0.2">
      <c r="A112" s="1">
        <v>45899</v>
      </c>
      <c r="B112" t="s">
        <v>113</v>
      </c>
      <c r="C112" t="s">
        <v>18</v>
      </c>
      <c r="D112">
        <v>30</v>
      </c>
      <c r="E112">
        <v>1170</v>
      </c>
      <c r="F112">
        <v>39</v>
      </c>
    </row>
    <row r="113" spans="1:6" x14ac:dyDescent="0.2">
      <c r="A113" s="1">
        <v>45902</v>
      </c>
      <c r="B113" t="s">
        <v>281</v>
      </c>
      <c r="C113" t="s">
        <v>18</v>
      </c>
      <c r="D113">
        <v>40</v>
      </c>
      <c r="E113">
        <v>2400</v>
      </c>
      <c r="F113">
        <v>60</v>
      </c>
    </row>
    <row r="114" spans="1:6" x14ac:dyDescent="0.2">
      <c r="A114" s="1">
        <v>45902</v>
      </c>
      <c r="B114" t="s">
        <v>117</v>
      </c>
      <c r="C114" t="s">
        <v>18</v>
      </c>
      <c r="D114">
        <v>24</v>
      </c>
      <c r="E114">
        <v>1440</v>
      </c>
      <c r="F114">
        <v>60</v>
      </c>
    </row>
    <row r="115" spans="1:6" x14ac:dyDescent="0.2">
      <c r="A115" s="1">
        <v>45902</v>
      </c>
      <c r="B115" t="s">
        <v>4</v>
      </c>
      <c r="C115" t="s">
        <v>18</v>
      </c>
      <c r="D115">
        <v>32</v>
      </c>
      <c r="E115">
        <v>1920</v>
      </c>
      <c r="F115">
        <v>60</v>
      </c>
    </row>
    <row r="116" spans="1:6" x14ac:dyDescent="0.2">
      <c r="A116" s="1">
        <v>45903</v>
      </c>
      <c r="B116" t="s">
        <v>6</v>
      </c>
      <c r="C116" t="s">
        <v>18</v>
      </c>
      <c r="D116">
        <v>41</v>
      </c>
      <c r="E116">
        <v>1710</v>
      </c>
      <c r="F116">
        <v>41.707317073170735</v>
      </c>
    </row>
    <row r="117" spans="1:6" x14ac:dyDescent="0.2">
      <c r="A117" s="1">
        <v>45903</v>
      </c>
      <c r="B117" t="s">
        <v>221</v>
      </c>
      <c r="C117" t="s">
        <v>18</v>
      </c>
      <c r="D117">
        <v>36</v>
      </c>
      <c r="E117">
        <v>576</v>
      </c>
      <c r="F117">
        <v>16</v>
      </c>
    </row>
    <row r="118" spans="1:6" x14ac:dyDescent="0.2">
      <c r="A118" s="1">
        <v>45903</v>
      </c>
      <c r="B118" t="s">
        <v>136</v>
      </c>
      <c r="C118" t="s">
        <v>18</v>
      </c>
      <c r="D118">
        <v>30</v>
      </c>
      <c r="E118">
        <v>420</v>
      </c>
      <c r="F118">
        <v>14</v>
      </c>
    </row>
    <row r="119" spans="1:6" x14ac:dyDescent="0.2">
      <c r="A119" s="1">
        <v>45903</v>
      </c>
      <c r="B119" t="s">
        <v>123</v>
      </c>
      <c r="C119" t="s">
        <v>18</v>
      </c>
      <c r="D119">
        <v>30</v>
      </c>
      <c r="E119">
        <v>1170</v>
      </c>
      <c r="F119">
        <v>39</v>
      </c>
    </row>
    <row r="120" spans="1:6" x14ac:dyDescent="0.2">
      <c r="A120" s="1">
        <v>45905</v>
      </c>
      <c r="B120" t="s">
        <v>8</v>
      </c>
      <c r="C120" t="s">
        <v>18</v>
      </c>
      <c r="D120">
        <v>33</v>
      </c>
      <c r="E120">
        <v>2170</v>
      </c>
      <c r="F120">
        <v>65.757575757575751</v>
      </c>
    </row>
    <row r="121" spans="1:6" x14ac:dyDescent="0.2">
      <c r="A121" s="1">
        <v>45905</v>
      </c>
      <c r="B121" t="s">
        <v>129</v>
      </c>
      <c r="C121" t="s">
        <v>18</v>
      </c>
      <c r="D121">
        <v>36</v>
      </c>
      <c r="E121">
        <v>720</v>
      </c>
      <c r="F121">
        <v>20</v>
      </c>
    </row>
    <row r="122" spans="1:6" x14ac:dyDescent="0.2">
      <c r="A122" s="1">
        <v>45905</v>
      </c>
      <c r="B122" t="s">
        <v>192</v>
      </c>
      <c r="C122" t="s">
        <v>18</v>
      </c>
      <c r="D122">
        <v>36</v>
      </c>
      <c r="E122">
        <v>1044</v>
      </c>
      <c r="F122">
        <v>29</v>
      </c>
    </row>
    <row r="123" spans="1:6" x14ac:dyDescent="0.2">
      <c r="A123" s="1">
        <v>45905</v>
      </c>
      <c r="B123" t="s">
        <v>114</v>
      </c>
      <c r="C123" t="s">
        <v>18</v>
      </c>
      <c r="D123">
        <v>30</v>
      </c>
      <c r="E123">
        <v>1500</v>
      </c>
      <c r="F123">
        <v>50</v>
      </c>
    </row>
    <row r="124" spans="1:6" x14ac:dyDescent="0.2">
      <c r="A124" s="1">
        <v>45907</v>
      </c>
      <c r="B124" t="s">
        <v>6</v>
      </c>
      <c r="C124" t="s">
        <v>18</v>
      </c>
      <c r="D124">
        <v>30</v>
      </c>
      <c r="E124">
        <v>1150</v>
      </c>
      <c r="F124">
        <v>38.333333333333336</v>
      </c>
    </row>
    <row r="125" spans="1:6" x14ac:dyDescent="0.2">
      <c r="A125" s="1">
        <v>45907</v>
      </c>
      <c r="B125" t="s">
        <v>8</v>
      </c>
      <c r="C125" t="s">
        <v>18</v>
      </c>
      <c r="D125">
        <v>23</v>
      </c>
      <c r="E125">
        <v>1260</v>
      </c>
      <c r="F125">
        <v>54.782608695652172</v>
      </c>
    </row>
    <row r="126" spans="1:6" x14ac:dyDescent="0.2">
      <c r="A126" s="1">
        <v>45907</v>
      </c>
      <c r="B126" t="s">
        <v>189</v>
      </c>
      <c r="C126" t="s">
        <v>18</v>
      </c>
      <c r="D126">
        <v>36</v>
      </c>
      <c r="E126">
        <v>1548</v>
      </c>
      <c r="F126">
        <v>43</v>
      </c>
    </row>
    <row r="127" spans="1:6" x14ac:dyDescent="0.2">
      <c r="A127" s="1">
        <v>45907</v>
      </c>
      <c r="B127" t="s">
        <v>4</v>
      </c>
      <c r="C127" t="s">
        <v>18</v>
      </c>
      <c r="D127">
        <v>26</v>
      </c>
      <c r="E127">
        <v>1390</v>
      </c>
      <c r="F127">
        <v>53.46153846153846</v>
      </c>
    </row>
    <row r="128" spans="1:6" x14ac:dyDescent="0.2">
      <c r="A128" s="1">
        <v>45909</v>
      </c>
      <c r="B128" t="s">
        <v>281</v>
      </c>
      <c r="C128" t="s">
        <v>18</v>
      </c>
      <c r="D128">
        <v>30</v>
      </c>
      <c r="E128">
        <v>2400</v>
      </c>
      <c r="F128">
        <v>80</v>
      </c>
    </row>
    <row r="129" spans="1:6" x14ac:dyDescent="0.2">
      <c r="A129" s="1">
        <v>45909</v>
      </c>
      <c r="B129" t="s">
        <v>117</v>
      </c>
      <c r="C129" t="s">
        <v>18</v>
      </c>
      <c r="D129">
        <v>24</v>
      </c>
      <c r="E129">
        <v>1680</v>
      </c>
      <c r="F129">
        <v>70</v>
      </c>
    </row>
    <row r="130" spans="1:6" x14ac:dyDescent="0.2">
      <c r="A130" s="1">
        <v>45909</v>
      </c>
      <c r="B130" t="s">
        <v>4</v>
      </c>
      <c r="C130" t="s">
        <v>18</v>
      </c>
      <c r="D130">
        <v>30</v>
      </c>
      <c r="E130">
        <v>2095</v>
      </c>
      <c r="F130">
        <v>69.833333333333329</v>
      </c>
    </row>
    <row r="131" spans="1:6" x14ac:dyDescent="0.2">
      <c r="A131" s="1">
        <v>45911</v>
      </c>
      <c r="B131" t="s">
        <v>6</v>
      </c>
      <c r="C131" t="s">
        <v>18</v>
      </c>
      <c r="D131">
        <v>34</v>
      </c>
      <c r="E131">
        <v>1370</v>
      </c>
      <c r="F131">
        <v>40.294117647058826</v>
      </c>
    </row>
    <row r="132" spans="1:6" x14ac:dyDescent="0.2">
      <c r="A132" s="1">
        <v>45911</v>
      </c>
      <c r="B132" t="s">
        <v>136</v>
      </c>
      <c r="C132" t="s">
        <v>18</v>
      </c>
      <c r="D132">
        <v>26</v>
      </c>
      <c r="E132">
        <v>376</v>
      </c>
      <c r="F132">
        <v>14.461538461538462</v>
      </c>
    </row>
    <row r="133" spans="1:6" x14ac:dyDescent="0.2">
      <c r="A133" s="1">
        <v>45911</v>
      </c>
      <c r="B133" t="s">
        <v>268</v>
      </c>
      <c r="C133" t="s">
        <v>18</v>
      </c>
      <c r="D133">
        <v>30</v>
      </c>
      <c r="E133">
        <v>150</v>
      </c>
      <c r="F133">
        <v>5</v>
      </c>
    </row>
    <row r="134" spans="1:6" x14ac:dyDescent="0.2">
      <c r="A134" s="1">
        <v>45911</v>
      </c>
      <c r="B134" t="s">
        <v>270</v>
      </c>
      <c r="C134" t="s">
        <v>18</v>
      </c>
      <c r="D134">
        <v>36</v>
      </c>
      <c r="E134">
        <v>828</v>
      </c>
      <c r="F134">
        <v>23</v>
      </c>
    </row>
    <row r="135" spans="1:6" x14ac:dyDescent="0.2">
      <c r="A135" s="1">
        <v>45911</v>
      </c>
      <c r="B135" t="s">
        <v>123</v>
      </c>
      <c r="C135" t="s">
        <v>18</v>
      </c>
      <c r="D135">
        <v>30</v>
      </c>
      <c r="E135">
        <v>1620</v>
      </c>
      <c r="F135">
        <v>54</v>
      </c>
    </row>
    <row r="136" spans="1:6" x14ac:dyDescent="0.2">
      <c r="A136" s="1">
        <v>45912</v>
      </c>
      <c r="B136" t="s">
        <v>8</v>
      </c>
      <c r="C136" t="s">
        <v>18</v>
      </c>
      <c r="D136">
        <v>34</v>
      </c>
      <c r="E136">
        <v>2500</v>
      </c>
      <c r="F136">
        <v>73.529411764705884</v>
      </c>
    </row>
    <row r="137" spans="1:6" x14ac:dyDescent="0.2">
      <c r="A137" s="1">
        <v>45912</v>
      </c>
      <c r="B137" t="s">
        <v>114</v>
      </c>
      <c r="C137" t="s">
        <v>18</v>
      </c>
      <c r="D137">
        <v>24</v>
      </c>
      <c r="E137">
        <v>1440</v>
      </c>
      <c r="F137">
        <v>60</v>
      </c>
    </row>
    <row r="138" spans="1:6" x14ac:dyDescent="0.2">
      <c r="A138" s="1">
        <v>45914</v>
      </c>
      <c r="B138" t="s">
        <v>6</v>
      </c>
      <c r="C138" t="s">
        <v>18</v>
      </c>
      <c r="D138">
        <v>11</v>
      </c>
      <c r="E138">
        <v>530</v>
      </c>
      <c r="F138">
        <v>48.18181818181818</v>
      </c>
    </row>
    <row r="139" spans="1:6" x14ac:dyDescent="0.2">
      <c r="A139" s="1">
        <v>45914</v>
      </c>
      <c r="B139" t="s">
        <v>4</v>
      </c>
      <c r="C139" t="s">
        <v>18</v>
      </c>
      <c r="D139">
        <v>20</v>
      </c>
      <c r="E139">
        <v>1280</v>
      </c>
      <c r="F139">
        <v>64</v>
      </c>
    </row>
    <row r="140" spans="1:6" x14ac:dyDescent="0.2">
      <c r="A140" s="1">
        <v>45916</v>
      </c>
      <c r="B140" t="s">
        <v>6</v>
      </c>
      <c r="C140" t="s">
        <v>18</v>
      </c>
      <c r="D140">
        <v>29</v>
      </c>
      <c r="E140">
        <v>1430</v>
      </c>
      <c r="F140">
        <v>49.310344827586206</v>
      </c>
    </row>
    <row r="141" spans="1:6" x14ac:dyDescent="0.2">
      <c r="A141" s="1">
        <v>45916</v>
      </c>
      <c r="B141" t="s">
        <v>136</v>
      </c>
      <c r="C141" t="s">
        <v>18</v>
      </c>
      <c r="D141">
        <v>24</v>
      </c>
      <c r="E141">
        <v>384</v>
      </c>
      <c r="F141">
        <v>16</v>
      </c>
    </row>
    <row r="142" spans="1:6" x14ac:dyDescent="0.2">
      <c r="A142" s="1">
        <v>45916</v>
      </c>
      <c r="B142" t="s">
        <v>268</v>
      </c>
      <c r="C142" t="s">
        <v>18</v>
      </c>
      <c r="D142">
        <v>30</v>
      </c>
      <c r="E142">
        <v>150</v>
      </c>
      <c r="F142">
        <v>5</v>
      </c>
    </row>
    <row r="143" spans="1:6" x14ac:dyDescent="0.2">
      <c r="A143" s="1">
        <v>45916</v>
      </c>
      <c r="B143" t="s">
        <v>270</v>
      </c>
      <c r="C143" t="s">
        <v>18</v>
      </c>
      <c r="D143">
        <v>30</v>
      </c>
      <c r="E143">
        <v>480</v>
      </c>
      <c r="F143">
        <v>16</v>
      </c>
    </row>
    <row r="144" spans="1:6" x14ac:dyDescent="0.2">
      <c r="A144" s="1">
        <v>45918</v>
      </c>
      <c r="B144" t="s">
        <v>8</v>
      </c>
      <c r="C144" t="s">
        <v>18</v>
      </c>
      <c r="D144">
        <v>32</v>
      </c>
      <c r="E144">
        <v>2490</v>
      </c>
      <c r="F144">
        <v>77.8125</v>
      </c>
    </row>
    <row r="145" spans="1:6" x14ac:dyDescent="0.2">
      <c r="A145" s="1">
        <v>45918</v>
      </c>
      <c r="B145" t="s">
        <v>277</v>
      </c>
      <c r="C145" t="s">
        <v>18</v>
      </c>
      <c r="D145">
        <v>30</v>
      </c>
      <c r="E145">
        <v>2700</v>
      </c>
      <c r="F145">
        <v>90</v>
      </c>
    </row>
    <row r="146" spans="1:6" x14ac:dyDescent="0.2">
      <c r="A146" s="1">
        <v>45918</v>
      </c>
      <c r="B146" t="s">
        <v>189</v>
      </c>
      <c r="C146" t="s">
        <v>18</v>
      </c>
      <c r="D146">
        <v>20</v>
      </c>
      <c r="E146">
        <v>1260</v>
      </c>
      <c r="F146">
        <v>63</v>
      </c>
    </row>
    <row r="147" spans="1:6" x14ac:dyDescent="0.2">
      <c r="A147" s="1">
        <v>45918</v>
      </c>
      <c r="B147" t="s">
        <v>191</v>
      </c>
      <c r="C147" t="s">
        <v>18</v>
      </c>
      <c r="D147">
        <v>30</v>
      </c>
      <c r="E147">
        <v>1050</v>
      </c>
      <c r="F147">
        <v>35</v>
      </c>
    </row>
    <row r="148" spans="1:6" x14ac:dyDescent="0.2">
      <c r="A148" s="1">
        <v>45918</v>
      </c>
      <c r="B148" t="s">
        <v>36</v>
      </c>
      <c r="C148" t="s">
        <v>18</v>
      </c>
      <c r="D148">
        <v>30</v>
      </c>
      <c r="E148">
        <v>1800</v>
      </c>
      <c r="F148">
        <v>60</v>
      </c>
    </row>
    <row r="149" spans="1:6" x14ac:dyDescent="0.2">
      <c r="A149" s="1">
        <v>45922</v>
      </c>
      <c r="B149" t="s">
        <v>6</v>
      </c>
      <c r="C149" t="s">
        <v>7</v>
      </c>
      <c r="D149">
        <v>9</v>
      </c>
      <c r="E149">
        <v>325</v>
      </c>
      <c r="F149">
        <v>36.111111111111114</v>
      </c>
    </row>
    <row r="150" spans="1:6" x14ac:dyDescent="0.2">
      <c r="A150" s="1">
        <v>45922</v>
      </c>
      <c r="B150" t="s">
        <v>189</v>
      </c>
      <c r="C150" t="s">
        <v>18</v>
      </c>
      <c r="D150">
        <v>40</v>
      </c>
      <c r="E150">
        <v>2520</v>
      </c>
      <c r="F150">
        <v>63</v>
      </c>
    </row>
    <row r="151" spans="1:6" x14ac:dyDescent="0.2">
      <c r="A151" s="1">
        <v>45922</v>
      </c>
      <c r="B151" t="s">
        <v>192</v>
      </c>
      <c r="C151" t="s">
        <v>18</v>
      </c>
      <c r="D151">
        <v>38</v>
      </c>
      <c r="E151">
        <v>1138</v>
      </c>
      <c r="F151">
        <v>29.94736842105263</v>
      </c>
    </row>
    <row r="152" spans="1:6" x14ac:dyDescent="0.2">
      <c r="A152" s="1">
        <v>45922</v>
      </c>
      <c r="B152" t="s">
        <v>4</v>
      </c>
      <c r="C152" t="s">
        <v>18</v>
      </c>
      <c r="D152">
        <v>23</v>
      </c>
      <c r="E152">
        <v>1620</v>
      </c>
      <c r="F152">
        <v>70.434782608695656</v>
      </c>
    </row>
    <row r="153" spans="1:6" x14ac:dyDescent="0.2">
      <c r="A153" s="1">
        <v>45923</v>
      </c>
      <c r="B153" t="s">
        <v>6</v>
      </c>
      <c r="C153" t="s">
        <v>18</v>
      </c>
      <c r="D153">
        <v>25</v>
      </c>
      <c r="E153">
        <v>950</v>
      </c>
      <c r="F153">
        <v>38</v>
      </c>
    </row>
    <row r="154" spans="1:6" x14ac:dyDescent="0.2">
      <c r="A154" s="1">
        <v>45923</v>
      </c>
      <c r="B154" t="s">
        <v>8</v>
      </c>
      <c r="C154" t="s">
        <v>36</v>
      </c>
      <c r="D154">
        <v>24</v>
      </c>
      <c r="E154">
        <v>1300</v>
      </c>
      <c r="F154">
        <v>54.166666666666664</v>
      </c>
    </row>
    <row r="155" spans="1:6" x14ac:dyDescent="0.2">
      <c r="A155" s="1">
        <v>45923</v>
      </c>
      <c r="B155" t="s">
        <v>8</v>
      </c>
      <c r="C155" t="s">
        <v>28</v>
      </c>
      <c r="D155">
        <v>16</v>
      </c>
      <c r="E155">
        <v>1410</v>
      </c>
      <c r="F155">
        <v>88.125</v>
      </c>
    </row>
    <row r="156" spans="1:6" x14ac:dyDescent="0.2">
      <c r="A156" s="1">
        <v>45923</v>
      </c>
      <c r="B156" t="s">
        <v>21</v>
      </c>
      <c r="C156" t="s">
        <v>18</v>
      </c>
      <c r="D156">
        <v>38</v>
      </c>
      <c r="E156">
        <v>663.6</v>
      </c>
      <c r="F156">
        <v>17.463157894736842</v>
      </c>
    </row>
    <row r="157" spans="1:6" x14ac:dyDescent="0.2">
      <c r="A157" s="1">
        <v>45923</v>
      </c>
      <c r="B157" t="s">
        <v>123</v>
      </c>
      <c r="C157" t="s">
        <v>18</v>
      </c>
      <c r="D157">
        <v>38</v>
      </c>
      <c r="E157">
        <v>1530</v>
      </c>
      <c r="F157">
        <v>40.263157894736842</v>
      </c>
    </row>
    <row r="158" spans="1:6" x14ac:dyDescent="0.2">
      <c r="A158" s="1">
        <v>45925</v>
      </c>
      <c r="B158" t="s">
        <v>91</v>
      </c>
      <c r="C158" t="s">
        <v>39</v>
      </c>
      <c r="D158">
        <v>30</v>
      </c>
      <c r="E158">
        <v>475</v>
      </c>
      <c r="F158">
        <v>15.833333333333334</v>
      </c>
    </row>
    <row r="159" spans="1:6" x14ac:dyDescent="0.2">
      <c r="A159" s="1">
        <v>45925</v>
      </c>
      <c r="B159" t="s">
        <v>413</v>
      </c>
      <c r="C159" t="s">
        <v>18</v>
      </c>
      <c r="D159">
        <v>26</v>
      </c>
      <c r="E159">
        <v>364</v>
      </c>
      <c r="F159">
        <v>14</v>
      </c>
    </row>
    <row r="160" spans="1:6" x14ac:dyDescent="0.2">
      <c r="A160" s="1">
        <v>45925</v>
      </c>
      <c r="B160" t="s">
        <v>413</v>
      </c>
      <c r="C160" t="s">
        <v>39</v>
      </c>
      <c r="D160">
        <v>12</v>
      </c>
      <c r="E160">
        <v>168</v>
      </c>
      <c r="F160">
        <v>14</v>
      </c>
    </row>
    <row r="161" spans="1:6" x14ac:dyDescent="0.2">
      <c r="A161" s="1">
        <v>45925</v>
      </c>
      <c r="B161" t="s">
        <v>414</v>
      </c>
      <c r="C161" t="s">
        <v>39</v>
      </c>
      <c r="D161">
        <v>30</v>
      </c>
      <c r="E161">
        <v>510.4</v>
      </c>
      <c r="F161">
        <v>17.013333333333332</v>
      </c>
    </row>
    <row r="162" spans="1:6" x14ac:dyDescent="0.2">
      <c r="A162" s="1">
        <v>45925</v>
      </c>
      <c r="B162" t="s">
        <v>4</v>
      </c>
      <c r="C162" t="s">
        <v>7</v>
      </c>
      <c r="D162">
        <v>12</v>
      </c>
      <c r="E162">
        <v>780</v>
      </c>
      <c r="F162">
        <v>65</v>
      </c>
    </row>
    <row r="163" spans="1:6" x14ac:dyDescent="0.2">
      <c r="A163" s="1">
        <v>45925</v>
      </c>
      <c r="B163" t="s">
        <v>109</v>
      </c>
      <c r="C163" t="s">
        <v>18</v>
      </c>
      <c r="D163">
        <v>38</v>
      </c>
      <c r="E163">
        <v>1948</v>
      </c>
      <c r="F163">
        <v>51.263157894736842</v>
      </c>
    </row>
    <row r="164" spans="1:6" x14ac:dyDescent="0.2">
      <c r="A164" s="1">
        <v>45927</v>
      </c>
      <c r="B164" t="s">
        <v>6</v>
      </c>
      <c r="C164" t="s">
        <v>96</v>
      </c>
      <c r="D164">
        <v>15</v>
      </c>
      <c r="E164">
        <v>555</v>
      </c>
      <c r="F164">
        <v>37</v>
      </c>
    </row>
    <row r="165" spans="1:6" x14ac:dyDescent="0.2">
      <c r="A165" s="1">
        <v>45927</v>
      </c>
      <c r="B165" t="s">
        <v>206</v>
      </c>
      <c r="C165" t="s">
        <v>39</v>
      </c>
      <c r="D165">
        <v>30</v>
      </c>
      <c r="E165">
        <v>540</v>
      </c>
      <c r="F165">
        <v>18</v>
      </c>
    </row>
    <row r="166" spans="1:6" x14ac:dyDescent="0.2">
      <c r="A166" s="1">
        <v>45927</v>
      </c>
      <c r="B166" t="s">
        <v>8</v>
      </c>
      <c r="C166" t="s">
        <v>39</v>
      </c>
      <c r="D166">
        <v>7</v>
      </c>
      <c r="E166">
        <v>140</v>
      </c>
      <c r="F166">
        <v>20</v>
      </c>
    </row>
    <row r="167" spans="1:6" x14ac:dyDescent="0.2">
      <c r="A167" s="1">
        <v>45927</v>
      </c>
      <c r="B167" t="s">
        <v>8</v>
      </c>
      <c r="C167" t="s">
        <v>27</v>
      </c>
      <c r="D167">
        <v>27</v>
      </c>
      <c r="E167">
        <v>2265</v>
      </c>
      <c r="F167">
        <v>83.888888888888886</v>
      </c>
    </row>
    <row r="168" spans="1:6" x14ac:dyDescent="0.2">
      <c r="A168" s="1">
        <v>45927</v>
      </c>
      <c r="B168" t="s">
        <v>205</v>
      </c>
      <c r="C168" t="s">
        <v>39</v>
      </c>
      <c r="D168">
        <v>30</v>
      </c>
      <c r="E168">
        <v>540</v>
      </c>
      <c r="F168">
        <v>18</v>
      </c>
    </row>
    <row r="169" spans="1:6" x14ac:dyDescent="0.2">
      <c r="A169" s="1">
        <v>45927</v>
      </c>
      <c r="B169" t="s">
        <v>120</v>
      </c>
      <c r="C169" t="s">
        <v>18</v>
      </c>
      <c r="D169">
        <v>11</v>
      </c>
      <c r="E169">
        <v>11</v>
      </c>
      <c r="F169">
        <v>1</v>
      </c>
    </row>
    <row r="170" spans="1:6" x14ac:dyDescent="0.2">
      <c r="A170" s="1">
        <v>45929</v>
      </c>
      <c r="B170" t="s">
        <v>6</v>
      </c>
      <c r="C170" t="s">
        <v>7</v>
      </c>
      <c r="D170">
        <v>9</v>
      </c>
      <c r="E170">
        <v>332.5</v>
      </c>
      <c r="F170">
        <v>36.944444444444443</v>
      </c>
    </row>
    <row r="171" spans="1:6" x14ac:dyDescent="0.2">
      <c r="A171" s="1">
        <v>45929</v>
      </c>
      <c r="B171" t="s">
        <v>189</v>
      </c>
      <c r="C171" t="s">
        <v>18</v>
      </c>
      <c r="D171">
        <v>44</v>
      </c>
      <c r="E171">
        <v>2772</v>
      </c>
      <c r="F171">
        <v>63</v>
      </c>
    </row>
    <row r="172" spans="1:6" x14ac:dyDescent="0.2">
      <c r="A172" s="1">
        <v>45929</v>
      </c>
      <c r="B172" t="s">
        <v>192</v>
      </c>
      <c r="C172" t="s">
        <v>18</v>
      </c>
      <c r="D172">
        <v>38</v>
      </c>
      <c r="E172">
        <v>1102</v>
      </c>
      <c r="F172">
        <v>29</v>
      </c>
    </row>
    <row r="173" spans="1:6" x14ac:dyDescent="0.2">
      <c r="A173" s="1">
        <v>45929</v>
      </c>
      <c r="B173" t="s">
        <v>4</v>
      </c>
      <c r="C173" t="s">
        <v>18</v>
      </c>
      <c r="D173">
        <v>29</v>
      </c>
      <c r="E173">
        <v>2330</v>
      </c>
      <c r="F173">
        <v>80.34482758620689</v>
      </c>
    </row>
    <row r="174" spans="1:6" x14ac:dyDescent="0.2">
      <c r="A174" s="1">
        <v>45930</v>
      </c>
      <c r="B174" t="s">
        <v>6</v>
      </c>
      <c r="C174" t="s">
        <v>18</v>
      </c>
      <c r="D174">
        <v>25</v>
      </c>
      <c r="E174">
        <v>950</v>
      </c>
      <c r="F174">
        <v>38</v>
      </c>
    </row>
    <row r="175" spans="1:6" x14ac:dyDescent="0.2">
      <c r="A175" s="1">
        <v>45930</v>
      </c>
      <c r="B175" t="s">
        <v>8</v>
      </c>
      <c r="C175" t="s">
        <v>36</v>
      </c>
      <c r="D175">
        <v>24</v>
      </c>
      <c r="E175">
        <v>1300</v>
      </c>
      <c r="F175">
        <v>54.166666666666664</v>
      </c>
    </row>
    <row r="176" spans="1:6" x14ac:dyDescent="0.2">
      <c r="A176" s="1">
        <v>45930</v>
      </c>
      <c r="B176" t="s">
        <v>8</v>
      </c>
      <c r="C176" t="s">
        <v>28</v>
      </c>
      <c r="D176">
        <v>16</v>
      </c>
      <c r="E176">
        <v>1410</v>
      </c>
      <c r="F176">
        <v>88.125</v>
      </c>
    </row>
    <row r="177" spans="1:6" x14ac:dyDescent="0.2">
      <c r="A177" s="1">
        <v>45930</v>
      </c>
      <c r="B177" t="s">
        <v>21</v>
      </c>
      <c r="C177" t="s">
        <v>18</v>
      </c>
      <c r="D177">
        <v>38</v>
      </c>
      <c r="E177">
        <v>684</v>
      </c>
      <c r="F177">
        <v>18</v>
      </c>
    </row>
    <row r="178" spans="1:6" x14ac:dyDescent="0.2">
      <c r="A178" s="1">
        <v>45930</v>
      </c>
      <c r="B178" t="s">
        <v>123</v>
      </c>
      <c r="C178" t="s">
        <v>18</v>
      </c>
      <c r="D178">
        <v>38</v>
      </c>
      <c r="E178">
        <v>1578</v>
      </c>
      <c r="F178">
        <v>41.526315789473685</v>
      </c>
    </row>
    <row r="179" spans="1:6" x14ac:dyDescent="0.2">
      <c r="A179" s="1">
        <v>45932</v>
      </c>
      <c r="B179" t="s">
        <v>91</v>
      </c>
      <c r="C179" t="s">
        <v>39</v>
      </c>
      <c r="D179">
        <v>32</v>
      </c>
      <c r="E179">
        <v>573</v>
      </c>
      <c r="F179">
        <v>17.90625</v>
      </c>
    </row>
    <row r="180" spans="1:6" x14ac:dyDescent="0.2">
      <c r="A180" s="1">
        <v>45932</v>
      </c>
      <c r="B180" t="s">
        <v>413</v>
      </c>
      <c r="C180" t="s">
        <v>18</v>
      </c>
      <c r="D180">
        <v>25</v>
      </c>
      <c r="E180">
        <v>340</v>
      </c>
      <c r="F180">
        <v>13.6</v>
      </c>
    </row>
    <row r="181" spans="1:6" x14ac:dyDescent="0.2">
      <c r="A181" s="1">
        <v>45932</v>
      </c>
      <c r="B181" t="s">
        <v>413</v>
      </c>
      <c r="C181" t="s">
        <v>39</v>
      </c>
      <c r="D181">
        <v>12</v>
      </c>
      <c r="E181">
        <v>168</v>
      </c>
      <c r="F181">
        <v>14</v>
      </c>
    </row>
    <row r="182" spans="1:6" x14ac:dyDescent="0.2">
      <c r="A182" s="1">
        <v>45932</v>
      </c>
      <c r="B182" t="s">
        <v>414</v>
      </c>
      <c r="C182" t="s">
        <v>39</v>
      </c>
      <c r="D182">
        <v>32</v>
      </c>
      <c r="E182">
        <v>676</v>
      </c>
      <c r="F182">
        <v>21.125</v>
      </c>
    </row>
    <row r="183" spans="1:6" x14ac:dyDescent="0.2">
      <c r="A183" s="1">
        <v>45932</v>
      </c>
      <c r="B183" t="s">
        <v>4</v>
      </c>
      <c r="C183" t="s">
        <v>7</v>
      </c>
      <c r="D183">
        <v>12</v>
      </c>
      <c r="E183">
        <v>900</v>
      </c>
      <c r="F183">
        <v>75</v>
      </c>
    </row>
    <row r="184" spans="1:6" x14ac:dyDescent="0.2">
      <c r="A184" s="1">
        <v>45932</v>
      </c>
      <c r="B184" t="s">
        <v>109</v>
      </c>
      <c r="C184" t="s">
        <v>18</v>
      </c>
      <c r="D184">
        <v>36</v>
      </c>
      <c r="E184">
        <v>1760</v>
      </c>
      <c r="F184">
        <v>48.888888888888886</v>
      </c>
    </row>
    <row r="185" spans="1:6" x14ac:dyDescent="0.2">
      <c r="A185" s="1">
        <v>45934</v>
      </c>
      <c r="B185" t="s">
        <v>6</v>
      </c>
      <c r="C185" t="s">
        <v>96</v>
      </c>
      <c r="D185">
        <v>15</v>
      </c>
      <c r="E185">
        <v>630</v>
      </c>
      <c r="F185">
        <v>42</v>
      </c>
    </row>
    <row r="186" spans="1:6" x14ac:dyDescent="0.2">
      <c r="A186" s="1">
        <v>45934</v>
      </c>
      <c r="B186" t="s">
        <v>206</v>
      </c>
      <c r="C186" t="s">
        <v>39</v>
      </c>
      <c r="D186">
        <v>37</v>
      </c>
      <c r="E186">
        <v>666</v>
      </c>
      <c r="F186">
        <v>18</v>
      </c>
    </row>
    <row r="187" spans="1:6" x14ac:dyDescent="0.2">
      <c r="A187" s="1">
        <v>45934</v>
      </c>
      <c r="B187" t="s">
        <v>8</v>
      </c>
      <c r="C187" t="s">
        <v>39</v>
      </c>
      <c r="D187">
        <v>7</v>
      </c>
      <c r="E187">
        <v>315</v>
      </c>
      <c r="F187">
        <v>45</v>
      </c>
    </row>
    <row r="188" spans="1:6" x14ac:dyDescent="0.2">
      <c r="A188" s="1">
        <v>45934</v>
      </c>
      <c r="B188" t="s">
        <v>8</v>
      </c>
      <c r="C188" t="s">
        <v>27</v>
      </c>
      <c r="D188">
        <v>27</v>
      </c>
      <c r="E188">
        <v>2400</v>
      </c>
      <c r="F188">
        <v>88.888888888888886</v>
      </c>
    </row>
    <row r="189" spans="1:6" x14ac:dyDescent="0.2">
      <c r="A189" s="1">
        <v>45934</v>
      </c>
      <c r="B189" t="s">
        <v>205</v>
      </c>
      <c r="C189" t="s">
        <v>39</v>
      </c>
      <c r="D189">
        <v>37</v>
      </c>
      <c r="E189">
        <v>666</v>
      </c>
      <c r="F189">
        <v>18</v>
      </c>
    </row>
    <row r="190" spans="1:6" x14ac:dyDescent="0.2">
      <c r="A190" s="1">
        <v>45934</v>
      </c>
      <c r="B190" t="s">
        <v>120</v>
      </c>
      <c r="C190" t="s">
        <v>18</v>
      </c>
      <c r="D190">
        <v>11</v>
      </c>
      <c r="E190">
        <v>11</v>
      </c>
      <c r="F190">
        <v>1</v>
      </c>
    </row>
    <row r="191" spans="1:6" x14ac:dyDescent="0.2">
      <c r="A191" s="1">
        <v>45936</v>
      </c>
      <c r="B191" t="s">
        <v>6</v>
      </c>
      <c r="C191" t="s">
        <v>7</v>
      </c>
      <c r="D191">
        <v>9</v>
      </c>
      <c r="E191">
        <v>352.5</v>
      </c>
      <c r="F191">
        <v>39.166666666666664</v>
      </c>
    </row>
    <row r="192" spans="1:6" x14ac:dyDescent="0.2">
      <c r="A192" s="1">
        <v>45936</v>
      </c>
      <c r="B192" t="s">
        <v>189</v>
      </c>
      <c r="C192" t="s">
        <v>18</v>
      </c>
      <c r="D192">
        <v>46</v>
      </c>
      <c r="E192">
        <v>2898</v>
      </c>
      <c r="F192">
        <v>63</v>
      </c>
    </row>
    <row r="193" spans="1:6" x14ac:dyDescent="0.2">
      <c r="A193" s="1">
        <v>45936</v>
      </c>
      <c r="B193" t="s">
        <v>192</v>
      </c>
      <c r="C193" t="s">
        <v>18</v>
      </c>
      <c r="D193">
        <v>40</v>
      </c>
      <c r="E193">
        <v>1160</v>
      </c>
      <c r="F193">
        <v>29</v>
      </c>
    </row>
    <row r="194" spans="1:6" x14ac:dyDescent="0.2">
      <c r="A194" s="1">
        <v>45936</v>
      </c>
      <c r="B194" t="s">
        <v>4</v>
      </c>
      <c r="C194" t="s">
        <v>18</v>
      </c>
      <c r="D194">
        <v>34</v>
      </c>
      <c r="E194">
        <v>2825</v>
      </c>
      <c r="F194">
        <v>83.088235294117652</v>
      </c>
    </row>
    <row r="195" spans="1:6" x14ac:dyDescent="0.2">
      <c r="A195" s="1">
        <v>45937</v>
      </c>
      <c r="B195" t="s">
        <v>6</v>
      </c>
      <c r="C195" t="s">
        <v>18</v>
      </c>
      <c r="D195">
        <v>25</v>
      </c>
      <c r="E195">
        <v>1075</v>
      </c>
      <c r="F195">
        <v>43</v>
      </c>
    </row>
    <row r="196" spans="1:6" x14ac:dyDescent="0.2">
      <c r="A196" s="1">
        <v>45937</v>
      </c>
      <c r="B196" t="s">
        <v>8</v>
      </c>
      <c r="C196" t="s">
        <v>36</v>
      </c>
      <c r="D196">
        <v>24</v>
      </c>
      <c r="E196">
        <v>1470</v>
      </c>
      <c r="F196">
        <v>61.25</v>
      </c>
    </row>
    <row r="197" spans="1:6" x14ac:dyDescent="0.2">
      <c r="A197" s="1">
        <v>45937</v>
      </c>
      <c r="B197" t="s">
        <v>8</v>
      </c>
      <c r="C197" t="s">
        <v>28</v>
      </c>
      <c r="D197">
        <v>16</v>
      </c>
      <c r="E197">
        <v>1570</v>
      </c>
      <c r="F197">
        <v>98.125</v>
      </c>
    </row>
    <row r="198" spans="1:6" x14ac:dyDescent="0.2">
      <c r="A198" s="1">
        <v>45937</v>
      </c>
      <c r="B198" t="s">
        <v>21</v>
      </c>
      <c r="C198" t="s">
        <v>18</v>
      </c>
      <c r="D198">
        <v>40</v>
      </c>
      <c r="E198">
        <v>720</v>
      </c>
      <c r="F198">
        <v>18</v>
      </c>
    </row>
    <row r="199" spans="1:6" x14ac:dyDescent="0.2">
      <c r="A199" s="1">
        <v>45937</v>
      </c>
      <c r="B199" t="s">
        <v>123</v>
      </c>
      <c r="C199" t="s">
        <v>18</v>
      </c>
      <c r="D199">
        <v>40</v>
      </c>
      <c r="E199">
        <v>1827.6</v>
      </c>
      <c r="F199">
        <v>45.69</v>
      </c>
    </row>
    <row r="200" spans="1:6" x14ac:dyDescent="0.2">
      <c r="A200" s="1">
        <v>45939</v>
      </c>
      <c r="B200" t="s">
        <v>91</v>
      </c>
      <c r="C200" t="s">
        <v>39</v>
      </c>
      <c r="D200">
        <v>33</v>
      </c>
      <c r="E200">
        <v>527.29999999999995</v>
      </c>
      <c r="F200">
        <v>15.978787878787877</v>
      </c>
    </row>
    <row r="201" spans="1:6" x14ac:dyDescent="0.2">
      <c r="A201" s="1">
        <v>45939</v>
      </c>
      <c r="B201" t="s">
        <v>413</v>
      </c>
      <c r="C201" t="s">
        <v>18</v>
      </c>
      <c r="D201">
        <v>25</v>
      </c>
      <c r="E201">
        <v>340</v>
      </c>
      <c r="F201">
        <v>13.6</v>
      </c>
    </row>
    <row r="202" spans="1:6" x14ac:dyDescent="0.2">
      <c r="A202" s="1">
        <v>45939</v>
      </c>
      <c r="B202" t="s">
        <v>413</v>
      </c>
      <c r="C202" t="s">
        <v>39</v>
      </c>
      <c r="D202">
        <v>12</v>
      </c>
      <c r="E202">
        <v>144</v>
      </c>
      <c r="F202">
        <v>12</v>
      </c>
    </row>
    <row r="203" spans="1:6" x14ac:dyDescent="0.2">
      <c r="A203" s="1">
        <v>45939</v>
      </c>
      <c r="B203" t="s">
        <v>414</v>
      </c>
      <c r="C203" t="s">
        <v>39</v>
      </c>
      <c r="D203">
        <v>33</v>
      </c>
      <c r="E203">
        <v>569</v>
      </c>
      <c r="F203">
        <v>17.242424242424242</v>
      </c>
    </row>
    <row r="204" spans="1:6" x14ac:dyDescent="0.2">
      <c r="A204" s="1">
        <v>45939</v>
      </c>
      <c r="B204" t="s">
        <v>4</v>
      </c>
      <c r="C204" t="s">
        <v>7</v>
      </c>
      <c r="D204">
        <v>12</v>
      </c>
      <c r="E204">
        <v>900</v>
      </c>
      <c r="F204">
        <v>75</v>
      </c>
    </row>
    <row r="205" spans="1:6" x14ac:dyDescent="0.2">
      <c r="A205" s="1">
        <v>45939</v>
      </c>
      <c r="B205" t="s">
        <v>109</v>
      </c>
      <c r="C205" t="s">
        <v>18</v>
      </c>
      <c r="D205">
        <v>36</v>
      </c>
      <c r="E205">
        <v>1830</v>
      </c>
      <c r="F205">
        <v>50.833333333333336</v>
      </c>
    </row>
    <row r="206" spans="1:6" x14ac:dyDescent="0.2">
      <c r="A206" s="1">
        <v>45941</v>
      </c>
      <c r="B206" t="s">
        <v>6</v>
      </c>
      <c r="C206" t="s">
        <v>96</v>
      </c>
      <c r="D206">
        <v>15</v>
      </c>
      <c r="E206">
        <v>630</v>
      </c>
      <c r="F206">
        <v>42</v>
      </c>
    </row>
    <row r="207" spans="1:6" x14ac:dyDescent="0.2">
      <c r="A207" s="1">
        <v>45941</v>
      </c>
      <c r="B207" t="s">
        <v>206</v>
      </c>
      <c r="C207" t="s">
        <v>39</v>
      </c>
      <c r="D207">
        <v>32</v>
      </c>
      <c r="E207">
        <v>618</v>
      </c>
      <c r="F207">
        <v>19.3125</v>
      </c>
    </row>
    <row r="208" spans="1:6" x14ac:dyDescent="0.2">
      <c r="A208" s="1">
        <v>45941</v>
      </c>
      <c r="B208" t="s">
        <v>8</v>
      </c>
      <c r="C208" t="s">
        <v>39</v>
      </c>
      <c r="D208">
        <v>7</v>
      </c>
      <c r="E208">
        <v>350</v>
      </c>
      <c r="F208">
        <v>50</v>
      </c>
    </row>
    <row r="209" spans="1:6" x14ac:dyDescent="0.2">
      <c r="A209" s="1">
        <v>45941</v>
      </c>
      <c r="B209" t="s">
        <v>8</v>
      </c>
      <c r="C209" t="s">
        <v>27</v>
      </c>
      <c r="D209">
        <v>27</v>
      </c>
      <c r="E209">
        <v>2400</v>
      </c>
      <c r="F209">
        <v>88.888888888888886</v>
      </c>
    </row>
    <row r="210" spans="1:6" x14ac:dyDescent="0.2">
      <c r="A210" s="1">
        <v>45941</v>
      </c>
      <c r="B210" t="s">
        <v>205</v>
      </c>
      <c r="C210" t="s">
        <v>39</v>
      </c>
      <c r="D210">
        <v>32</v>
      </c>
      <c r="E210">
        <v>618</v>
      </c>
      <c r="F210">
        <v>19.3125</v>
      </c>
    </row>
    <row r="211" spans="1:6" x14ac:dyDescent="0.2">
      <c r="A211" s="1">
        <v>45941</v>
      </c>
      <c r="B211" t="s">
        <v>120</v>
      </c>
      <c r="C211" t="s">
        <v>18</v>
      </c>
      <c r="D211">
        <v>10</v>
      </c>
      <c r="E211">
        <v>10</v>
      </c>
      <c r="F211">
        <v>1</v>
      </c>
    </row>
    <row r="212" spans="1:6" x14ac:dyDescent="0.2">
      <c r="A212" s="1">
        <v>45943</v>
      </c>
      <c r="B212" t="s">
        <v>6</v>
      </c>
      <c r="C212" t="s">
        <v>7</v>
      </c>
      <c r="D212">
        <v>9</v>
      </c>
      <c r="E212">
        <v>410</v>
      </c>
      <c r="F212">
        <v>45.555555555555557</v>
      </c>
    </row>
    <row r="213" spans="1:6" x14ac:dyDescent="0.2">
      <c r="A213" s="1">
        <v>45943</v>
      </c>
      <c r="B213" t="s">
        <v>189</v>
      </c>
      <c r="C213" t="s">
        <v>18</v>
      </c>
      <c r="D213">
        <v>47</v>
      </c>
      <c r="E213">
        <v>2961</v>
      </c>
      <c r="F213">
        <v>63</v>
      </c>
    </row>
    <row r="214" spans="1:6" x14ac:dyDescent="0.2">
      <c r="A214" s="1">
        <v>45943</v>
      </c>
      <c r="B214" t="s">
        <v>192</v>
      </c>
      <c r="C214" t="s">
        <v>18</v>
      </c>
      <c r="D214">
        <v>41</v>
      </c>
      <c r="E214">
        <v>1189</v>
      </c>
      <c r="F214">
        <v>29</v>
      </c>
    </row>
    <row r="215" spans="1:6" x14ac:dyDescent="0.2">
      <c r="A215" s="1">
        <v>45943</v>
      </c>
      <c r="B215" t="s">
        <v>4</v>
      </c>
      <c r="C215" t="s">
        <v>18</v>
      </c>
      <c r="D215">
        <v>39</v>
      </c>
      <c r="E215">
        <v>3370</v>
      </c>
      <c r="F215">
        <v>86.410256410256409</v>
      </c>
    </row>
    <row r="216" spans="1:6" x14ac:dyDescent="0.2">
      <c r="A216" s="1">
        <v>45944</v>
      </c>
      <c r="B216" t="s">
        <v>6</v>
      </c>
      <c r="C216" t="s">
        <v>18</v>
      </c>
      <c r="D216">
        <v>25</v>
      </c>
      <c r="E216">
        <v>1167.5</v>
      </c>
      <c r="F216">
        <v>46.7</v>
      </c>
    </row>
    <row r="217" spans="1:6" x14ac:dyDescent="0.2">
      <c r="A217" s="1">
        <v>45944</v>
      </c>
      <c r="B217" t="s">
        <v>8</v>
      </c>
      <c r="C217" t="s">
        <v>36</v>
      </c>
      <c r="D217">
        <v>24</v>
      </c>
      <c r="E217">
        <v>1540</v>
      </c>
      <c r="F217">
        <v>64.166666666666671</v>
      </c>
    </row>
    <row r="218" spans="1:6" x14ac:dyDescent="0.2">
      <c r="A218" s="1">
        <v>45944</v>
      </c>
      <c r="B218" t="s">
        <v>8</v>
      </c>
      <c r="C218" t="s">
        <v>28</v>
      </c>
      <c r="D218">
        <v>16</v>
      </c>
      <c r="E218">
        <v>1650</v>
      </c>
      <c r="F218">
        <v>103.125</v>
      </c>
    </row>
    <row r="219" spans="1:6" x14ac:dyDescent="0.2">
      <c r="A219" s="1">
        <v>45944</v>
      </c>
      <c r="B219" t="s">
        <v>21</v>
      </c>
      <c r="C219" t="s">
        <v>18</v>
      </c>
      <c r="D219">
        <v>44</v>
      </c>
      <c r="E219">
        <v>792</v>
      </c>
      <c r="F219">
        <v>18</v>
      </c>
    </row>
    <row r="220" spans="1:6" x14ac:dyDescent="0.2">
      <c r="A220" s="1">
        <v>45944</v>
      </c>
      <c r="B220" t="s">
        <v>123</v>
      </c>
      <c r="C220" t="s">
        <v>18</v>
      </c>
      <c r="D220">
        <v>44</v>
      </c>
      <c r="E220">
        <v>1836</v>
      </c>
      <c r="F220">
        <v>41.727272727272727</v>
      </c>
    </row>
    <row r="221" spans="1:6" x14ac:dyDescent="0.2">
      <c r="A221" s="1">
        <v>45946</v>
      </c>
      <c r="B221" t="s">
        <v>91</v>
      </c>
      <c r="C221" t="s">
        <v>39</v>
      </c>
      <c r="D221">
        <v>36</v>
      </c>
      <c r="E221">
        <v>660</v>
      </c>
      <c r="F221">
        <v>18.333333333333332</v>
      </c>
    </row>
    <row r="222" spans="1:6" x14ac:dyDescent="0.2">
      <c r="A222" s="1">
        <v>45946</v>
      </c>
      <c r="B222" t="s">
        <v>413</v>
      </c>
      <c r="C222" t="s">
        <v>18</v>
      </c>
      <c r="D222">
        <v>25</v>
      </c>
      <c r="E222">
        <v>360</v>
      </c>
      <c r="F222">
        <v>14.4</v>
      </c>
    </row>
    <row r="223" spans="1:6" x14ac:dyDescent="0.2">
      <c r="A223" s="1">
        <v>45946</v>
      </c>
      <c r="B223" t="s">
        <v>413</v>
      </c>
      <c r="C223" t="s">
        <v>39</v>
      </c>
      <c r="D223">
        <v>12</v>
      </c>
      <c r="E223">
        <v>144</v>
      </c>
      <c r="F223">
        <v>12</v>
      </c>
    </row>
    <row r="224" spans="1:6" x14ac:dyDescent="0.2">
      <c r="A224" s="1">
        <v>45946</v>
      </c>
      <c r="B224" t="s">
        <v>414</v>
      </c>
      <c r="C224" t="s">
        <v>39</v>
      </c>
      <c r="D224">
        <v>36</v>
      </c>
      <c r="E224">
        <v>708</v>
      </c>
      <c r="F224">
        <v>19.666666666666668</v>
      </c>
    </row>
    <row r="225" spans="1:6" x14ac:dyDescent="0.2">
      <c r="A225" s="1">
        <v>45946</v>
      </c>
      <c r="B225" t="s">
        <v>4</v>
      </c>
      <c r="C225" t="s">
        <v>7</v>
      </c>
      <c r="D225">
        <v>12</v>
      </c>
      <c r="E225">
        <v>960</v>
      </c>
      <c r="F225">
        <v>80</v>
      </c>
    </row>
    <row r="226" spans="1:6" x14ac:dyDescent="0.2">
      <c r="A226" s="1">
        <v>45946</v>
      </c>
      <c r="B226" t="s">
        <v>109</v>
      </c>
      <c r="C226" t="s">
        <v>18</v>
      </c>
      <c r="D226">
        <v>38</v>
      </c>
      <c r="E226">
        <v>1857</v>
      </c>
      <c r="F226">
        <v>48.868421052631582</v>
      </c>
    </row>
    <row r="227" spans="1:6" x14ac:dyDescent="0.2">
      <c r="A227" s="1">
        <v>45948</v>
      </c>
      <c r="B227" t="s">
        <v>6</v>
      </c>
      <c r="C227" t="s">
        <v>96</v>
      </c>
      <c r="D227">
        <v>15</v>
      </c>
      <c r="E227">
        <v>705</v>
      </c>
      <c r="F227">
        <v>47</v>
      </c>
    </row>
    <row r="228" spans="1:6" x14ac:dyDescent="0.2">
      <c r="A228" s="1">
        <v>45948</v>
      </c>
      <c r="B228" t="s">
        <v>206</v>
      </c>
      <c r="C228" t="s">
        <v>39</v>
      </c>
      <c r="D228">
        <v>32</v>
      </c>
      <c r="E228">
        <v>751</v>
      </c>
      <c r="F228">
        <v>23.46875</v>
      </c>
    </row>
    <row r="229" spans="1:6" x14ac:dyDescent="0.2">
      <c r="A229" s="1">
        <v>45948</v>
      </c>
      <c r="B229" t="s">
        <v>8</v>
      </c>
      <c r="C229" t="s">
        <v>39</v>
      </c>
      <c r="D229">
        <v>7</v>
      </c>
      <c r="E229">
        <v>350</v>
      </c>
      <c r="F229">
        <v>50</v>
      </c>
    </row>
    <row r="230" spans="1:6" x14ac:dyDescent="0.2">
      <c r="A230" s="1">
        <v>45948</v>
      </c>
      <c r="B230" t="s">
        <v>8</v>
      </c>
      <c r="C230" t="s">
        <v>27</v>
      </c>
      <c r="D230">
        <v>27</v>
      </c>
      <c r="E230">
        <v>2535</v>
      </c>
      <c r="F230">
        <v>93.888888888888886</v>
      </c>
    </row>
    <row r="231" spans="1:6" x14ac:dyDescent="0.2">
      <c r="A231" s="1">
        <v>45948</v>
      </c>
      <c r="B231" t="s">
        <v>205</v>
      </c>
      <c r="C231" t="s">
        <v>39</v>
      </c>
      <c r="D231">
        <v>32</v>
      </c>
      <c r="E231">
        <v>751</v>
      </c>
      <c r="F231">
        <v>23.46875</v>
      </c>
    </row>
    <row r="232" spans="1:6" x14ac:dyDescent="0.2">
      <c r="A232" s="1">
        <v>45948</v>
      </c>
      <c r="B232" t="s">
        <v>120</v>
      </c>
      <c r="C232" t="s">
        <v>18</v>
      </c>
      <c r="D232">
        <v>12</v>
      </c>
      <c r="E232">
        <v>12</v>
      </c>
      <c r="F232">
        <v>1</v>
      </c>
    </row>
    <row r="233" spans="1:6" x14ac:dyDescent="0.2">
      <c r="A233" s="1">
        <v>45950</v>
      </c>
      <c r="B233" t="s">
        <v>6</v>
      </c>
      <c r="C233" t="s">
        <v>7</v>
      </c>
      <c r="D233">
        <v>9</v>
      </c>
      <c r="E233">
        <v>422.5</v>
      </c>
      <c r="F233">
        <v>46.944444444444443</v>
      </c>
    </row>
    <row r="234" spans="1:6" x14ac:dyDescent="0.2">
      <c r="A234" s="1">
        <v>45950</v>
      </c>
      <c r="B234" t="s">
        <v>189</v>
      </c>
      <c r="C234" t="s">
        <v>18</v>
      </c>
      <c r="D234">
        <v>48</v>
      </c>
      <c r="E234">
        <v>3024</v>
      </c>
      <c r="F234">
        <v>63</v>
      </c>
    </row>
    <row r="235" spans="1:6" x14ac:dyDescent="0.2">
      <c r="A235" s="1">
        <v>45950</v>
      </c>
      <c r="B235" t="s">
        <v>192</v>
      </c>
      <c r="C235" t="s">
        <v>18</v>
      </c>
      <c r="D235">
        <v>44</v>
      </c>
      <c r="E235">
        <v>1276</v>
      </c>
      <c r="F235">
        <v>29</v>
      </c>
    </row>
    <row r="236" spans="1:6" x14ac:dyDescent="0.2">
      <c r="A236" s="1">
        <v>45950</v>
      </c>
      <c r="B236" t="s">
        <v>4</v>
      </c>
      <c r="C236" t="s">
        <v>18</v>
      </c>
      <c r="D236">
        <v>44</v>
      </c>
      <c r="E236">
        <v>3842.5</v>
      </c>
      <c r="F236">
        <v>87.329545454545453</v>
      </c>
    </row>
    <row r="237" spans="1:6" x14ac:dyDescent="0.2">
      <c r="A237" s="1">
        <v>45951</v>
      </c>
      <c r="B237" t="s">
        <v>6</v>
      </c>
      <c r="C237" t="s">
        <v>18</v>
      </c>
      <c r="D237">
        <v>25</v>
      </c>
      <c r="E237">
        <v>1320</v>
      </c>
      <c r="F237">
        <v>52.8</v>
      </c>
    </row>
    <row r="238" spans="1:6" x14ac:dyDescent="0.2">
      <c r="A238" s="1">
        <v>45951</v>
      </c>
      <c r="B238" t="s">
        <v>8</v>
      </c>
      <c r="C238" t="s">
        <v>36</v>
      </c>
      <c r="D238">
        <v>24</v>
      </c>
      <c r="E238">
        <v>1750</v>
      </c>
      <c r="F238">
        <v>72.916666666666671</v>
      </c>
    </row>
    <row r="239" spans="1:6" x14ac:dyDescent="0.2">
      <c r="A239" s="1">
        <v>45951</v>
      </c>
      <c r="B239" t="s">
        <v>8</v>
      </c>
      <c r="C239" t="s">
        <v>28</v>
      </c>
      <c r="D239">
        <v>16</v>
      </c>
      <c r="E239">
        <v>1730</v>
      </c>
      <c r="F239">
        <v>108.125</v>
      </c>
    </row>
    <row r="240" spans="1:6" x14ac:dyDescent="0.2">
      <c r="A240" s="1">
        <v>45951</v>
      </c>
      <c r="B240" t="s">
        <v>21</v>
      </c>
      <c r="C240" t="s">
        <v>18</v>
      </c>
      <c r="D240">
        <v>44</v>
      </c>
      <c r="E240">
        <v>792</v>
      </c>
      <c r="F240">
        <v>18</v>
      </c>
    </row>
    <row r="241" spans="1:6" x14ac:dyDescent="0.2">
      <c r="A241" s="1">
        <v>45951</v>
      </c>
      <c r="B241" t="s">
        <v>123</v>
      </c>
      <c r="C241" t="s">
        <v>18</v>
      </c>
      <c r="D241">
        <v>44</v>
      </c>
      <c r="E241">
        <v>1906</v>
      </c>
      <c r="F241">
        <v>43.31818181818182</v>
      </c>
    </row>
    <row r="242" spans="1:6" x14ac:dyDescent="0.2">
      <c r="A242" s="1">
        <v>45953</v>
      </c>
      <c r="B242" t="s">
        <v>91</v>
      </c>
      <c r="C242" t="s">
        <v>39</v>
      </c>
      <c r="D242">
        <v>31</v>
      </c>
      <c r="E242">
        <v>536</v>
      </c>
      <c r="F242">
        <v>17.29032258064516</v>
      </c>
    </row>
    <row r="243" spans="1:6" x14ac:dyDescent="0.2">
      <c r="A243" s="1">
        <v>45953</v>
      </c>
      <c r="B243" t="s">
        <v>413</v>
      </c>
      <c r="C243" t="s">
        <v>18</v>
      </c>
      <c r="D243">
        <v>18</v>
      </c>
      <c r="E243">
        <v>305</v>
      </c>
      <c r="F243">
        <v>16.944444444444443</v>
      </c>
    </row>
    <row r="244" spans="1:6" x14ac:dyDescent="0.2">
      <c r="A244" s="1">
        <v>45953</v>
      </c>
      <c r="B244" t="s">
        <v>413</v>
      </c>
      <c r="C244" t="s">
        <v>39</v>
      </c>
      <c r="D244">
        <v>12</v>
      </c>
      <c r="E244">
        <v>150</v>
      </c>
      <c r="F244">
        <v>12.5</v>
      </c>
    </row>
    <row r="245" spans="1:6" x14ac:dyDescent="0.2">
      <c r="A245" s="1">
        <v>45953</v>
      </c>
      <c r="B245" t="s">
        <v>414</v>
      </c>
      <c r="C245" t="s">
        <v>39</v>
      </c>
      <c r="D245">
        <v>32</v>
      </c>
      <c r="E245">
        <v>716</v>
      </c>
      <c r="F245">
        <v>22.375</v>
      </c>
    </row>
    <row r="246" spans="1:6" x14ac:dyDescent="0.2">
      <c r="A246" s="1">
        <v>45953</v>
      </c>
      <c r="B246" t="s">
        <v>4</v>
      </c>
      <c r="C246" t="s">
        <v>7</v>
      </c>
      <c r="D246">
        <v>12</v>
      </c>
      <c r="E246">
        <v>900</v>
      </c>
      <c r="F246">
        <v>75</v>
      </c>
    </row>
    <row r="247" spans="1:6" x14ac:dyDescent="0.2">
      <c r="A247" s="1">
        <v>45953</v>
      </c>
      <c r="B247" t="s">
        <v>109</v>
      </c>
      <c r="C247" t="s">
        <v>18</v>
      </c>
      <c r="D247">
        <v>36</v>
      </c>
      <c r="E247">
        <v>2000</v>
      </c>
      <c r="F247">
        <v>55.555555555555557</v>
      </c>
    </row>
    <row r="248" spans="1:6" x14ac:dyDescent="0.2">
      <c r="A248" s="1">
        <v>45955</v>
      </c>
      <c r="B248" t="s">
        <v>6</v>
      </c>
      <c r="C248" t="s">
        <v>96</v>
      </c>
      <c r="D248">
        <v>15</v>
      </c>
      <c r="E248">
        <v>742.5</v>
      </c>
      <c r="F248">
        <v>49.5</v>
      </c>
    </row>
    <row r="249" spans="1:6" x14ac:dyDescent="0.2">
      <c r="A249" s="1">
        <v>45955</v>
      </c>
      <c r="B249" t="s">
        <v>206</v>
      </c>
      <c r="C249" t="s">
        <v>39</v>
      </c>
      <c r="D249">
        <v>26</v>
      </c>
      <c r="E249">
        <v>538</v>
      </c>
      <c r="F249">
        <v>20.692307692307693</v>
      </c>
    </row>
    <row r="250" spans="1:6" x14ac:dyDescent="0.2">
      <c r="A250" s="1">
        <v>45955</v>
      </c>
      <c r="B250" t="s">
        <v>8</v>
      </c>
      <c r="C250" t="s">
        <v>39</v>
      </c>
      <c r="D250">
        <v>7</v>
      </c>
      <c r="E250">
        <v>385</v>
      </c>
      <c r="F250">
        <v>55</v>
      </c>
    </row>
    <row r="251" spans="1:6" x14ac:dyDescent="0.2">
      <c r="A251" s="1">
        <v>45955</v>
      </c>
      <c r="B251" t="s">
        <v>8</v>
      </c>
      <c r="C251" t="s">
        <v>27</v>
      </c>
      <c r="D251">
        <v>27</v>
      </c>
      <c r="E251">
        <v>2670</v>
      </c>
      <c r="F251">
        <v>98.888888888888886</v>
      </c>
    </row>
    <row r="252" spans="1:6" x14ac:dyDescent="0.2">
      <c r="A252" s="1">
        <v>45955</v>
      </c>
      <c r="B252" t="s">
        <v>205</v>
      </c>
      <c r="C252" t="s">
        <v>39</v>
      </c>
      <c r="D252">
        <v>26</v>
      </c>
      <c r="E252">
        <v>538</v>
      </c>
      <c r="F252">
        <v>20.692307692307693</v>
      </c>
    </row>
    <row r="253" spans="1:6" x14ac:dyDescent="0.2">
      <c r="A253" s="1">
        <v>45955</v>
      </c>
      <c r="B253" t="s">
        <v>120</v>
      </c>
      <c r="C253" t="s">
        <v>18</v>
      </c>
      <c r="D253">
        <v>13</v>
      </c>
      <c r="E253">
        <v>13</v>
      </c>
      <c r="F253">
        <v>1</v>
      </c>
    </row>
    <row r="254" spans="1:6" x14ac:dyDescent="0.2">
      <c r="A254" s="1">
        <v>45957</v>
      </c>
      <c r="B254" t="s">
        <v>6</v>
      </c>
      <c r="C254" t="s">
        <v>7</v>
      </c>
      <c r="D254">
        <v>13</v>
      </c>
      <c r="E254">
        <v>605</v>
      </c>
      <c r="F254">
        <v>46.53846153846154</v>
      </c>
    </row>
    <row r="255" spans="1:6" x14ac:dyDescent="0.2">
      <c r="A255" s="1">
        <v>45957</v>
      </c>
      <c r="B255" t="s">
        <v>189</v>
      </c>
      <c r="C255" t="s">
        <v>18</v>
      </c>
      <c r="D255">
        <v>30</v>
      </c>
      <c r="E255">
        <v>1890</v>
      </c>
      <c r="F255">
        <v>63</v>
      </c>
    </row>
    <row r="256" spans="1:6" x14ac:dyDescent="0.2">
      <c r="A256" s="1">
        <v>45957</v>
      </c>
      <c r="B256" t="s">
        <v>192</v>
      </c>
      <c r="C256" t="s">
        <v>18</v>
      </c>
      <c r="D256">
        <v>30</v>
      </c>
      <c r="E256">
        <v>1200</v>
      </c>
      <c r="F256">
        <v>40</v>
      </c>
    </row>
    <row r="257" spans="1:6" x14ac:dyDescent="0.2">
      <c r="A257" s="1">
        <v>45957</v>
      </c>
      <c r="B257" t="s">
        <v>4</v>
      </c>
      <c r="C257" t="s">
        <v>18</v>
      </c>
      <c r="D257">
        <v>21</v>
      </c>
      <c r="E257">
        <v>1800</v>
      </c>
      <c r="F257">
        <v>85.714285714285708</v>
      </c>
    </row>
    <row r="258" spans="1:6" x14ac:dyDescent="0.2">
      <c r="A258" s="1">
        <v>45958</v>
      </c>
      <c r="B258" t="s">
        <v>6</v>
      </c>
      <c r="C258" t="s">
        <v>18</v>
      </c>
      <c r="D258">
        <v>23</v>
      </c>
      <c r="E258">
        <v>1015</v>
      </c>
      <c r="F258">
        <v>44.130434782608695</v>
      </c>
    </row>
    <row r="259" spans="1:6" x14ac:dyDescent="0.2">
      <c r="A259" s="1">
        <v>45958</v>
      </c>
      <c r="B259" t="s">
        <v>8</v>
      </c>
      <c r="C259" t="s">
        <v>36</v>
      </c>
      <c r="D259">
        <v>18</v>
      </c>
      <c r="E259">
        <v>1300</v>
      </c>
      <c r="F259">
        <v>72.222222222222229</v>
      </c>
    </row>
    <row r="260" spans="1:6" x14ac:dyDescent="0.2">
      <c r="A260" s="1">
        <v>45958</v>
      </c>
      <c r="B260" t="s">
        <v>8</v>
      </c>
      <c r="C260" t="s">
        <v>28</v>
      </c>
      <c r="D260">
        <v>12</v>
      </c>
      <c r="E260">
        <v>1190</v>
      </c>
      <c r="F260">
        <v>99.166666666666671</v>
      </c>
    </row>
    <row r="261" spans="1:6" x14ac:dyDescent="0.2">
      <c r="A261" s="1">
        <v>45958</v>
      </c>
      <c r="B261" t="s">
        <v>21</v>
      </c>
      <c r="C261" t="s">
        <v>18</v>
      </c>
      <c r="D261">
        <v>30</v>
      </c>
      <c r="E261">
        <v>540</v>
      </c>
      <c r="F261">
        <v>18</v>
      </c>
    </row>
    <row r="262" spans="1:6" x14ac:dyDescent="0.2">
      <c r="A262" s="1">
        <v>45958</v>
      </c>
      <c r="B262" t="s">
        <v>123</v>
      </c>
      <c r="C262" t="s">
        <v>18</v>
      </c>
      <c r="D262">
        <v>30</v>
      </c>
      <c r="E262">
        <v>1218</v>
      </c>
      <c r="F262">
        <v>40.6</v>
      </c>
    </row>
    <row r="263" spans="1:6" x14ac:dyDescent="0.2">
      <c r="A263" s="1">
        <v>45960</v>
      </c>
      <c r="B263" t="s">
        <v>6</v>
      </c>
      <c r="C263" t="s">
        <v>96</v>
      </c>
      <c r="D263">
        <v>15</v>
      </c>
      <c r="E263">
        <v>630</v>
      </c>
      <c r="F263">
        <v>42</v>
      </c>
    </row>
    <row r="264" spans="1:6" x14ac:dyDescent="0.2">
      <c r="A264" s="1">
        <v>45960</v>
      </c>
      <c r="B264" t="s">
        <v>91</v>
      </c>
      <c r="C264" t="s">
        <v>39</v>
      </c>
      <c r="D264">
        <v>25</v>
      </c>
      <c r="E264">
        <v>625</v>
      </c>
      <c r="F264">
        <v>25</v>
      </c>
    </row>
    <row r="265" spans="1:6" x14ac:dyDescent="0.2">
      <c r="A265" s="1">
        <v>45960</v>
      </c>
      <c r="B265" t="s">
        <v>414</v>
      </c>
      <c r="C265" t="s">
        <v>39</v>
      </c>
      <c r="D265">
        <v>22</v>
      </c>
      <c r="E265">
        <v>550</v>
      </c>
      <c r="F265">
        <v>25</v>
      </c>
    </row>
    <row r="266" spans="1:6" x14ac:dyDescent="0.2">
      <c r="A266" s="1">
        <v>45960</v>
      </c>
      <c r="B266" t="s">
        <v>4</v>
      </c>
      <c r="C266" t="s">
        <v>7</v>
      </c>
      <c r="D266">
        <v>10</v>
      </c>
      <c r="E266">
        <v>700</v>
      </c>
      <c r="F266">
        <v>70</v>
      </c>
    </row>
    <row r="267" spans="1:6" x14ac:dyDescent="0.2">
      <c r="A267" s="1">
        <v>45960</v>
      </c>
      <c r="B267" t="s">
        <v>109</v>
      </c>
      <c r="C267" t="s">
        <v>18</v>
      </c>
      <c r="D267">
        <v>30</v>
      </c>
      <c r="E267">
        <v>1090</v>
      </c>
      <c r="F267">
        <v>36.333333333333336</v>
      </c>
    </row>
    <row r="268" spans="1:6" x14ac:dyDescent="0.2">
      <c r="A268" s="1">
        <v>45962</v>
      </c>
      <c r="B268" t="s">
        <v>6</v>
      </c>
      <c r="C268" t="s">
        <v>18</v>
      </c>
      <c r="D268">
        <v>14</v>
      </c>
      <c r="E268">
        <v>440</v>
      </c>
      <c r="F268">
        <v>31.428571428571427</v>
      </c>
    </row>
    <row r="269" spans="1:6" x14ac:dyDescent="0.2">
      <c r="A269" s="1">
        <v>45962</v>
      </c>
      <c r="B269" t="s">
        <v>6</v>
      </c>
      <c r="C269" t="s">
        <v>7</v>
      </c>
      <c r="D269">
        <v>1</v>
      </c>
      <c r="E269">
        <v>60</v>
      </c>
      <c r="F269">
        <v>60</v>
      </c>
    </row>
    <row r="270" spans="1:6" x14ac:dyDescent="0.2">
      <c r="A270" s="1">
        <v>45962</v>
      </c>
      <c r="B270" t="s">
        <v>8</v>
      </c>
      <c r="C270" t="s">
        <v>28</v>
      </c>
      <c r="D270">
        <v>15</v>
      </c>
      <c r="E270">
        <v>1200</v>
      </c>
      <c r="F270">
        <v>80</v>
      </c>
    </row>
    <row r="271" spans="1:6" x14ac:dyDescent="0.2">
      <c r="A271" s="1">
        <v>45962</v>
      </c>
      <c r="B271" t="s">
        <v>4</v>
      </c>
      <c r="C271" t="s">
        <v>18</v>
      </c>
      <c r="D271">
        <v>15</v>
      </c>
      <c r="E271">
        <v>1125</v>
      </c>
      <c r="F271">
        <v>75</v>
      </c>
    </row>
    <row r="272" spans="1:6" x14ac:dyDescent="0.2">
      <c r="A272" s="1">
        <v>45964</v>
      </c>
      <c r="B272" t="s">
        <v>6</v>
      </c>
      <c r="C272" t="s">
        <v>7</v>
      </c>
      <c r="D272">
        <v>13</v>
      </c>
      <c r="E272">
        <v>625</v>
      </c>
      <c r="F272">
        <v>48.07692307692308</v>
      </c>
    </row>
    <row r="273" spans="1:6" x14ac:dyDescent="0.2">
      <c r="A273" s="1">
        <v>45964</v>
      </c>
      <c r="B273" t="s">
        <v>189</v>
      </c>
      <c r="C273" t="s">
        <v>18</v>
      </c>
      <c r="D273">
        <v>32</v>
      </c>
      <c r="E273">
        <v>2016</v>
      </c>
      <c r="F273">
        <v>63</v>
      </c>
    </row>
    <row r="274" spans="1:6" x14ac:dyDescent="0.2">
      <c r="A274" s="1">
        <v>45964</v>
      </c>
      <c r="B274" t="s">
        <v>192</v>
      </c>
      <c r="C274" t="s">
        <v>18</v>
      </c>
      <c r="D274">
        <v>32</v>
      </c>
      <c r="E274">
        <v>928</v>
      </c>
      <c r="F274">
        <v>29</v>
      </c>
    </row>
    <row r="275" spans="1:6" x14ac:dyDescent="0.2">
      <c r="A275" s="1">
        <v>45964</v>
      </c>
      <c r="B275" t="s">
        <v>4</v>
      </c>
      <c r="C275" t="s">
        <v>18</v>
      </c>
      <c r="D275">
        <v>20</v>
      </c>
      <c r="E275">
        <v>1815</v>
      </c>
      <c r="F275">
        <v>90.75</v>
      </c>
    </row>
    <row r="276" spans="1:6" x14ac:dyDescent="0.2">
      <c r="A276" s="1">
        <v>45965</v>
      </c>
      <c r="B276" t="s">
        <v>6</v>
      </c>
      <c r="C276" t="s">
        <v>18</v>
      </c>
      <c r="D276">
        <v>23</v>
      </c>
      <c r="E276">
        <v>1160</v>
      </c>
      <c r="F276">
        <v>50.434782608695649</v>
      </c>
    </row>
    <row r="277" spans="1:6" x14ac:dyDescent="0.2">
      <c r="A277" s="1">
        <v>45965</v>
      </c>
      <c r="B277" t="s">
        <v>8</v>
      </c>
      <c r="C277" t="s">
        <v>36</v>
      </c>
      <c r="D277">
        <v>18</v>
      </c>
      <c r="E277">
        <v>1400</v>
      </c>
      <c r="F277">
        <v>77.777777777777771</v>
      </c>
    </row>
    <row r="278" spans="1:6" x14ac:dyDescent="0.2">
      <c r="A278" s="1">
        <v>45965</v>
      </c>
      <c r="B278" t="s">
        <v>8</v>
      </c>
      <c r="C278" t="s">
        <v>28</v>
      </c>
      <c r="D278">
        <v>12</v>
      </c>
      <c r="E278">
        <v>1310</v>
      </c>
      <c r="F278">
        <v>109.16666666666667</v>
      </c>
    </row>
    <row r="279" spans="1:6" x14ac:dyDescent="0.2">
      <c r="A279" s="1">
        <v>45965</v>
      </c>
      <c r="B279" t="s">
        <v>21</v>
      </c>
      <c r="C279" t="s">
        <v>18</v>
      </c>
      <c r="D279">
        <v>32</v>
      </c>
      <c r="E279">
        <v>576</v>
      </c>
      <c r="F279">
        <v>18</v>
      </c>
    </row>
    <row r="280" spans="1:6" x14ac:dyDescent="0.2">
      <c r="A280" s="1">
        <v>45965</v>
      </c>
      <c r="B280" t="s">
        <v>123</v>
      </c>
      <c r="C280" t="s">
        <v>18</v>
      </c>
      <c r="D280">
        <v>32</v>
      </c>
      <c r="E280">
        <v>1302</v>
      </c>
      <c r="F280">
        <v>40.6875</v>
      </c>
    </row>
    <row r="281" spans="1:6" x14ac:dyDescent="0.2">
      <c r="A281" s="1">
        <v>45967</v>
      </c>
      <c r="B281" t="s">
        <v>6</v>
      </c>
      <c r="C281" t="s">
        <v>96</v>
      </c>
      <c r="D281">
        <v>15</v>
      </c>
      <c r="E281">
        <v>630</v>
      </c>
      <c r="F281">
        <v>42</v>
      </c>
    </row>
    <row r="282" spans="1:6" x14ac:dyDescent="0.2">
      <c r="A282" s="1">
        <v>45967</v>
      </c>
      <c r="B282" t="s">
        <v>91</v>
      </c>
      <c r="C282" t="s">
        <v>39</v>
      </c>
      <c r="D282">
        <v>25</v>
      </c>
      <c r="E282">
        <v>510</v>
      </c>
      <c r="F282">
        <v>20.399999999999999</v>
      </c>
    </row>
    <row r="283" spans="1:6" x14ac:dyDescent="0.2">
      <c r="A283" s="1">
        <v>45967</v>
      </c>
      <c r="B283" t="s">
        <v>414</v>
      </c>
      <c r="C283" t="s">
        <v>39</v>
      </c>
      <c r="D283">
        <v>22</v>
      </c>
      <c r="E283">
        <v>446</v>
      </c>
      <c r="F283">
        <v>20.272727272727273</v>
      </c>
    </row>
    <row r="284" spans="1:6" x14ac:dyDescent="0.2">
      <c r="A284" s="1">
        <v>45967</v>
      </c>
      <c r="B284" t="s">
        <v>4</v>
      </c>
      <c r="C284" t="s">
        <v>7</v>
      </c>
      <c r="D284">
        <v>10</v>
      </c>
      <c r="E284">
        <v>700</v>
      </c>
      <c r="F284">
        <v>70</v>
      </c>
    </row>
    <row r="285" spans="1:6" x14ac:dyDescent="0.2">
      <c r="A285" s="1">
        <v>45967</v>
      </c>
      <c r="B285" t="s">
        <v>109</v>
      </c>
      <c r="C285" t="s">
        <v>18</v>
      </c>
      <c r="D285">
        <v>30</v>
      </c>
      <c r="E285">
        <v>1434</v>
      </c>
      <c r="F285">
        <v>47.8</v>
      </c>
    </row>
    <row r="286" spans="1:6" x14ac:dyDescent="0.2">
      <c r="A286" s="1">
        <v>45969</v>
      </c>
      <c r="B286" t="s">
        <v>6</v>
      </c>
      <c r="C286" t="s">
        <v>18</v>
      </c>
      <c r="D286">
        <v>14</v>
      </c>
      <c r="E286">
        <v>510</v>
      </c>
      <c r="F286">
        <v>36.428571428571431</v>
      </c>
    </row>
    <row r="287" spans="1:6" x14ac:dyDescent="0.2">
      <c r="A287" s="1">
        <v>45969</v>
      </c>
      <c r="B287" t="s">
        <v>6</v>
      </c>
      <c r="C287" t="s">
        <v>7</v>
      </c>
      <c r="D287">
        <v>1</v>
      </c>
      <c r="E287">
        <v>65</v>
      </c>
      <c r="F287">
        <v>65</v>
      </c>
    </row>
    <row r="288" spans="1:6" x14ac:dyDescent="0.2">
      <c r="A288" s="1">
        <v>45969</v>
      </c>
      <c r="B288" t="s">
        <v>8</v>
      </c>
      <c r="C288" t="s">
        <v>28</v>
      </c>
      <c r="D288">
        <v>15</v>
      </c>
      <c r="E288">
        <v>1275</v>
      </c>
      <c r="F288">
        <v>85</v>
      </c>
    </row>
    <row r="289" spans="1:6" x14ac:dyDescent="0.2">
      <c r="A289" s="1">
        <v>45969</v>
      </c>
      <c r="B289" t="s">
        <v>4</v>
      </c>
      <c r="C289" t="s">
        <v>18</v>
      </c>
      <c r="D289">
        <v>15</v>
      </c>
      <c r="E289">
        <v>1200</v>
      </c>
      <c r="F289">
        <v>80</v>
      </c>
    </row>
    <row r="290" spans="1:6" x14ac:dyDescent="0.2">
      <c r="A290" s="1">
        <v>45971</v>
      </c>
      <c r="B290" t="s">
        <v>6</v>
      </c>
      <c r="C290" t="s">
        <v>7</v>
      </c>
      <c r="D290">
        <v>13</v>
      </c>
      <c r="E290">
        <v>645</v>
      </c>
      <c r="F290">
        <v>49.615384615384613</v>
      </c>
    </row>
    <row r="291" spans="1:6" x14ac:dyDescent="0.2">
      <c r="A291" s="1">
        <v>45971</v>
      </c>
      <c r="B291" t="s">
        <v>189</v>
      </c>
      <c r="C291" t="s">
        <v>18</v>
      </c>
      <c r="D291">
        <v>35</v>
      </c>
      <c r="E291">
        <v>2205</v>
      </c>
      <c r="F291">
        <v>63</v>
      </c>
    </row>
    <row r="292" spans="1:6" x14ac:dyDescent="0.2">
      <c r="A292" s="1">
        <v>45971</v>
      </c>
      <c r="B292" t="s">
        <v>192</v>
      </c>
      <c r="C292" t="s">
        <v>18</v>
      </c>
      <c r="D292">
        <v>35</v>
      </c>
      <c r="E292">
        <v>945</v>
      </c>
      <c r="F292">
        <v>27</v>
      </c>
    </row>
    <row r="293" spans="1:6" x14ac:dyDescent="0.2">
      <c r="A293" s="1">
        <v>45971</v>
      </c>
      <c r="B293" t="s">
        <v>4</v>
      </c>
      <c r="C293" t="s">
        <v>18</v>
      </c>
      <c r="D293">
        <v>20</v>
      </c>
      <c r="E293">
        <v>1935</v>
      </c>
      <c r="F293">
        <v>96.75</v>
      </c>
    </row>
    <row r="294" spans="1:6" x14ac:dyDescent="0.2">
      <c r="A294" s="1">
        <v>45972</v>
      </c>
      <c r="B294" t="s">
        <v>6</v>
      </c>
      <c r="C294" t="s">
        <v>18</v>
      </c>
      <c r="D294">
        <v>23</v>
      </c>
      <c r="E294">
        <v>1245</v>
      </c>
      <c r="F294">
        <v>54.130434782608695</v>
      </c>
    </row>
    <row r="295" spans="1:6" x14ac:dyDescent="0.2">
      <c r="A295" s="1">
        <v>45972</v>
      </c>
      <c r="B295" t="s">
        <v>8</v>
      </c>
      <c r="C295" t="s">
        <v>36</v>
      </c>
      <c r="D295">
        <v>18</v>
      </c>
      <c r="E295">
        <v>1500</v>
      </c>
      <c r="F295">
        <v>83.333333333333329</v>
      </c>
    </row>
    <row r="296" spans="1:6" x14ac:dyDescent="0.2">
      <c r="A296" s="1">
        <v>45972</v>
      </c>
      <c r="B296" t="s">
        <v>8</v>
      </c>
      <c r="C296" t="s">
        <v>28</v>
      </c>
      <c r="D296">
        <v>12</v>
      </c>
      <c r="E296">
        <v>1430</v>
      </c>
      <c r="F296">
        <v>119.16666666666667</v>
      </c>
    </row>
    <row r="297" spans="1:6" x14ac:dyDescent="0.2">
      <c r="A297" s="1">
        <v>45972</v>
      </c>
      <c r="B297" t="s">
        <v>21</v>
      </c>
      <c r="C297" t="s">
        <v>18</v>
      </c>
      <c r="D297">
        <v>34</v>
      </c>
      <c r="E297">
        <v>612</v>
      </c>
      <c r="F297">
        <v>18</v>
      </c>
    </row>
    <row r="298" spans="1:6" x14ac:dyDescent="0.2">
      <c r="A298" s="1">
        <v>45972</v>
      </c>
      <c r="B298" t="s">
        <v>123</v>
      </c>
      <c r="C298" t="s">
        <v>18</v>
      </c>
      <c r="D298">
        <v>34</v>
      </c>
      <c r="E298">
        <v>1386</v>
      </c>
      <c r="F298">
        <v>40.764705882352942</v>
      </c>
    </row>
    <row r="299" spans="1:6" x14ac:dyDescent="0.2">
      <c r="A299" s="1">
        <v>45974</v>
      </c>
      <c r="B299" t="s">
        <v>6</v>
      </c>
      <c r="C299" t="s">
        <v>96</v>
      </c>
      <c r="D299">
        <v>15</v>
      </c>
      <c r="E299">
        <v>705</v>
      </c>
      <c r="F299">
        <v>47</v>
      </c>
    </row>
    <row r="300" spans="1:6" x14ac:dyDescent="0.2">
      <c r="A300" s="1">
        <v>45974</v>
      </c>
      <c r="B300" t="s">
        <v>91</v>
      </c>
      <c r="C300" t="s">
        <v>39</v>
      </c>
      <c r="D300">
        <v>25</v>
      </c>
      <c r="E300">
        <v>450</v>
      </c>
      <c r="F300">
        <v>18</v>
      </c>
    </row>
    <row r="301" spans="1:6" x14ac:dyDescent="0.2">
      <c r="A301" s="1">
        <v>45974</v>
      </c>
      <c r="B301" t="s">
        <v>414</v>
      </c>
      <c r="C301" t="s">
        <v>39</v>
      </c>
      <c r="D301">
        <v>23</v>
      </c>
      <c r="E301">
        <v>414</v>
      </c>
      <c r="F301">
        <v>18</v>
      </c>
    </row>
    <row r="302" spans="1:6" x14ac:dyDescent="0.2">
      <c r="A302" s="1">
        <v>45974</v>
      </c>
      <c r="B302" t="s">
        <v>4</v>
      </c>
      <c r="C302" t="s">
        <v>7</v>
      </c>
      <c r="D302">
        <v>10</v>
      </c>
      <c r="E302">
        <v>800</v>
      </c>
      <c r="F302">
        <v>80</v>
      </c>
    </row>
    <row r="303" spans="1:6" x14ac:dyDescent="0.2">
      <c r="A303" s="1">
        <v>45974</v>
      </c>
      <c r="B303" t="s">
        <v>109</v>
      </c>
      <c r="C303" t="s">
        <v>18</v>
      </c>
      <c r="D303">
        <v>32</v>
      </c>
      <c r="E303">
        <v>1524</v>
      </c>
      <c r="F303">
        <v>47.625</v>
      </c>
    </row>
    <row r="304" spans="1:6" x14ac:dyDescent="0.2">
      <c r="A304" s="1">
        <v>45976</v>
      </c>
      <c r="B304" t="s">
        <v>6</v>
      </c>
      <c r="C304" t="s">
        <v>18</v>
      </c>
      <c r="D304">
        <v>14</v>
      </c>
      <c r="E304">
        <v>580</v>
      </c>
      <c r="F304">
        <v>41.428571428571431</v>
      </c>
    </row>
    <row r="305" spans="1:6" x14ac:dyDescent="0.2">
      <c r="A305" s="1">
        <v>45976</v>
      </c>
      <c r="B305" t="s">
        <v>6</v>
      </c>
      <c r="C305" t="s">
        <v>7</v>
      </c>
      <c r="D305">
        <v>1</v>
      </c>
      <c r="E305">
        <v>70</v>
      </c>
      <c r="F305">
        <v>70</v>
      </c>
    </row>
    <row r="306" spans="1:6" x14ac:dyDescent="0.2">
      <c r="A306" s="1">
        <v>45976</v>
      </c>
      <c r="B306" t="s">
        <v>8</v>
      </c>
      <c r="C306" t="s">
        <v>28</v>
      </c>
      <c r="D306">
        <v>15</v>
      </c>
      <c r="E306">
        <v>1425</v>
      </c>
      <c r="F306">
        <v>95</v>
      </c>
    </row>
    <row r="307" spans="1:6" x14ac:dyDescent="0.2">
      <c r="A307" s="1">
        <v>45976</v>
      </c>
      <c r="B307" t="s">
        <v>4</v>
      </c>
      <c r="C307" t="s">
        <v>18</v>
      </c>
      <c r="D307">
        <v>15</v>
      </c>
      <c r="E307">
        <v>1332.5</v>
      </c>
      <c r="F307">
        <v>88.833333333333329</v>
      </c>
    </row>
    <row r="308" spans="1:6" x14ac:dyDescent="0.2">
      <c r="A308" s="1">
        <v>45978</v>
      </c>
      <c r="B308" t="s">
        <v>6</v>
      </c>
      <c r="C308" t="s">
        <v>7</v>
      </c>
      <c r="D308">
        <v>13</v>
      </c>
      <c r="E308">
        <v>660</v>
      </c>
      <c r="F308">
        <v>50.769230769230766</v>
      </c>
    </row>
    <row r="309" spans="1:6" x14ac:dyDescent="0.2">
      <c r="A309" s="1">
        <v>45978</v>
      </c>
      <c r="B309" t="s">
        <v>189</v>
      </c>
      <c r="C309" t="s">
        <v>18</v>
      </c>
      <c r="D309">
        <v>36</v>
      </c>
      <c r="E309">
        <v>2268</v>
      </c>
      <c r="F309">
        <v>63</v>
      </c>
    </row>
    <row r="310" spans="1:6" x14ac:dyDescent="0.2">
      <c r="A310" s="1">
        <v>45978</v>
      </c>
      <c r="B310" t="s">
        <v>192</v>
      </c>
      <c r="C310" t="s">
        <v>18</v>
      </c>
      <c r="D310">
        <v>36</v>
      </c>
      <c r="E310">
        <v>1044</v>
      </c>
      <c r="F310">
        <v>29</v>
      </c>
    </row>
    <row r="311" spans="1:6" x14ac:dyDescent="0.2">
      <c r="A311" s="1">
        <v>45978</v>
      </c>
      <c r="B311" t="s">
        <v>4</v>
      </c>
      <c r="C311" t="s">
        <v>18</v>
      </c>
      <c r="D311">
        <v>20</v>
      </c>
      <c r="E311">
        <v>2010</v>
      </c>
      <c r="F311">
        <v>100.5</v>
      </c>
    </row>
    <row r="312" spans="1:6" x14ac:dyDescent="0.2">
      <c r="A312" s="1">
        <v>45979</v>
      </c>
      <c r="B312" t="s">
        <v>6</v>
      </c>
      <c r="C312" t="s">
        <v>18</v>
      </c>
      <c r="D312">
        <v>23</v>
      </c>
      <c r="E312">
        <v>1330</v>
      </c>
      <c r="F312">
        <v>57.826086956521742</v>
      </c>
    </row>
    <row r="313" spans="1:6" x14ac:dyDescent="0.2">
      <c r="A313" s="1">
        <v>45979</v>
      </c>
      <c r="B313" t="s">
        <v>8</v>
      </c>
      <c r="C313" t="s">
        <v>36</v>
      </c>
      <c r="D313">
        <v>18</v>
      </c>
      <c r="E313">
        <v>1550</v>
      </c>
      <c r="F313">
        <v>86.111111111111114</v>
      </c>
    </row>
    <row r="314" spans="1:6" x14ac:dyDescent="0.2">
      <c r="A314" s="1">
        <v>45979</v>
      </c>
      <c r="B314" t="s">
        <v>8</v>
      </c>
      <c r="C314" t="s">
        <v>28</v>
      </c>
      <c r="D314">
        <v>12</v>
      </c>
      <c r="E314">
        <v>1490</v>
      </c>
      <c r="F314">
        <v>124.16666666666667</v>
      </c>
    </row>
    <row r="315" spans="1:6" x14ac:dyDescent="0.2">
      <c r="A315" s="1">
        <v>45979</v>
      </c>
      <c r="B315" t="s">
        <v>21</v>
      </c>
      <c r="C315" t="s">
        <v>18</v>
      </c>
      <c r="D315">
        <v>34</v>
      </c>
      <c r="E315">
        <v>612</v>
      </c>
      <c r="F315">
        <v>18</v>
      </c>
    </row>
    <row r="316" spans="1:6" x14ac:dyDescent="0.2">
      <c r="A316" s="1">
        <v>45979</v>
      </c>
      <c r="B316" t="s">
        <v>123</v>
      </c>
      <c r="C316" t="s">
        <v>18</v>
      </c>
      <c r="D316">
        <v>34</v>
      </c>
      <c r="E316">
        <v>1386</v>
      </c>
      <c r="F316">
        <v>40.764705882352942</v>
      </c>
    </row>
    <row r="317" spans="1:6" x14ac:dyDescent="0.2">
      <c r="A317" s="1">
        <v>45981</v>
      </c>
      <c r="B317" t="s">
        <v>6</v>
      </c>
      <c r="C317" t="s">
        <v>96</v>
      </c>
      <c r="D317">
        <v>15</v>
      </c>
      <c r="E317">
        <v>705</v>
      </c>
      <c r="F317">
        <v>47</v>
      </c>
    </row>
    <row r="318" spans="1:6" x14ac:dyDescent="0.2">
      <c r="A318" s="1">
        <v>45981</v>
      </c>
      <c r="B318" t="s">
        <v>91</v>
      </c>
      <c r="C318" t="s">
        <v>39</v>
      </c>
      <c r="D318">
        <v>25</v>
      </c>
      <c r="E318">
        <v>510</v>
      </c>
      <c r="F318">
        <v>20.399999999999999</v>
      </c>
    </row>
    <row r="319" spans="1:6" x14ac:dyDescent="0.2">
      <c r="A319" s="1">
        <v>45981</v>
      </c>
      <c r="B319" t="s">
        <v>414</v>
      </c>
      <c r="C319" t="s">
        <v>39</v>
      </c>
      <c r="D319">
        <v>25</v>
      </c>
      <c r="E319">
        <v>510</v>
      </c>
      <c r="F319">
        <v>20.399999999999999</v>
      </c>
    </row>
    <row r="320" spans="1:6" x14ac:dyDescent="0.2">
      <c r="A320" s="1">
        <v>45981</v>
      </c>
      <c r="B320" t="s">
        <v>4</v>
      </c>
      <c r="C320" t="s">
        <v>7</v>
      </c>
      <c r="D320">
        <v>10</v>
      </c>
      <c r="E320">
        <v>900</v>
      </c>
      <c r="F320">
        <v>90</v>
      </c>
    </row>
    <row r="321" spans="1:6" x14ac:dyDescent="0.2">
      <c r="A321" s="1">
        <v>45981</v>
      </c>
      <c r="B321" t="s">
        <v>109</v>
      </c>
      <c r="C321" t="s">
        <v>18</v>
      </c>
      <c r="D321">
        <v>34</v>
      </c>
      <c r="E321">
        <v>1340</v>
      </c>
      <c r="F321">
        <v>39.411764705882355</v>
      </c>
    </row>
    <row r="322" spans="1:6" x14ac:dyDescent="0.2">
      <c r="A322" s="1">
        <v>45985</v>
      </c>
      <c r="B322" t="s">
        <v>6</v>
      </c>
      <c r="C322" t="s">
        <v>18</v>
      </c>
      <c r="D322">
        <v>14</v>
      </c>
      <c r="E322">
        <v>720</v>
      </c>
      <c r="F322">
        <v>51.428571428571431</v>
      </c>
    </row>
    <row r="323" spans="1:6" x14ac:dyDescent="0.2">
      <c r="A323" s="1">
        <v>45985</v>
      </c>
      <c r="B323" t="s">
        <v>6</v>
      </c>
      <c r="C323" t="s">
        <v>7</v>
      </c>
      <c r="D323">
        <v>1</v>
      </c>
      <c r="E323">
        <v>75</v>
      </c>
      <c r="F323">
        <v>75</v>
      </c>
    </row>
    <row r="324" spans="1:6" x14ac:dyDescent="0.2">
      <c r="A324" s="1">
        <v>45985</v>
      </c>
      <c r="B324" t="s">
        <v>8</v>
      </c>
      <c r="C324" t="s">
        <v>28</v>
      </c>
      <c r="D324">
        <v>15</v>
      </c>
      <c r="E324">
        <v>1525</v>
      </c>
      <c r="F324">
        <v>101.66666666666667</v>
      </c>
    </row>
    <row r="325" spans="1:6" x14ac:dyDescent="0.2">
      <c r="A325" s="1">
        <v>45985</v>
      </c>
      <c r="B325" t="s">
        <v>4</v>
      </c>
      <c r="C325" t="s">
        <v>18</v>
      </c>
      <c r="D325">
        <v>15</v>
      </c>
      <c r="E325">
        <v>1395</v>
      </c>
      <c r="F325">
        <v>93</v>
      </c>
    </row>
    <row r="326" spans="1:6" x14ac:dyDescent="0.2">
      <c r="A326" s="1">
        <v>45987</v>
      </c>
      <c r="B326" t="s">
        <v>6</v>
      </c>
      <c r="C326" t="s">
        <v>7</v>
      </c>
      <c r="D326">
        <v>13</v>
      </c>
      <c r="E326">
        <v>625</v>
      </c>
      <c r="F326">
        <v>48.07692307692308</v>
      </c>
    </row>
    <row r="327" spans="1:6" x14ac:dyDescent="0.2">
      <c r="A327" s="1">
        <v>45987</v>
      </c>
      <c r="B327" t="s">
        <v>189</v>
      </c>
      <c r="C327" t="s">
        <v>18</v>
      </c>
      <c r="D327">
        <v>32</v>
      </c>
      <c r="E327">
        <v>2016</v>
      </c>
      <c r="F327">
        <v>63</v>
      </c>
    </row>
    <row r="328" spans="1:6" x14ac:dyDescent="0.2">
      <c r="A328" s="1">
        <v>45987</v>
      </c>
      <c r="B328" t="s">
        <v>192</v>
      </c>
      <c r="C328" t="s">
        <v>18</v>
      </c>
      <c r="D328">
        <v>32</v>
      </c>
      <c r="E328">
        <v>928</v>
      </c>
      <c r="F328">
        <v>29</v>
      </c>
    </row>
    <row r="329" spans="1:6" x14ac:dyDescent="0.2">
      <c r="A329" s="1">
        <v>45987</v>
      </c>
      <c r="B329" t="s">
        <v>4</v>
      </c>
      <c r="C329" t="s">
        <v>18</v>
      </c>
      <c r="D329">
        <v>20</v>
      </c>
      <c r="E329">
        <v>1815</v>
      </c>
      <c r="F329">
        <v>90.75</v>
      </c>
    </row>
    <row r="330" spans="1:6" x14ac:dyDescent="0.2">
      <c r="A330" s="1">
        <v>45988</v>
      </c>
      <c r="B330" t="s">
        <v>6</v>
      </c>
      <c r="C330" t="s">
        <v>18</v>
      </c>
      <c r="D330">
        <v>23</v>
      </c>
      <c r="E330">
        <v>1020</v>
      </c>
      <c r="F330">
        <v>44.347826086956523</v>
      </c>
    </row>
    <row r="331" spans="1:6" x14ac:dyDescent="0.2">
      <c r="A331" s="1">
        <v>45988</v>
      </c>
      <c r="B331" t="s">
        <v>8</v>
      </c>
      <c r="C331" t="s">
        <v>36</v>
      </c>
      <c r="D331">
        <v>18</v>
      </c>
      <c r="E331">
        <v>1300</v>
      </c>
      <c r="F331">
        <v>72.222222222222229</v>
      </c>
    </row>
    <row r="332" spans="1:6" x14ac:dyDescent="0.2">
      <c r="A332" s="1">
        <v>45988</v>
      </c>
      <c r="B332" t="s">
        <v>8</v>
      </c>
      <c r="C332" t="s">
        <v>28</v>
      </c>
      <c r="D332">
        <v>12</v>
      </c>
      <c r="E332">
        <v>1190</v>
      </c>
      <c r="F332">
        <v>99.166666666666671</v>
      </c>
    </row>
    <row r="333" spans="1:6" x14ac:dyDescent="0.2">
      <c r="A333" s="1">
        <v>45988</v>
      </c>
      <c r="B333" t="s">
        <v>21</v>
      </c>
      <c r="C333" t="s">
        <v>18</v>
      </c>
      <c r="D333">
        <v>30</v>
      </c>
      <c r="E333">
        <v>540</v>
      </c>
      <c r="F333">
        <v>18</v>
      </c>
    </row>
    <row r="334" spans="1:6" x14ac:dyDescent="0.2">
      <c r="A334" s="1">
        <v>45988</v>
      </c>
      <c r="B334" t="s">
        <v>123</v>
      </c>
      <c r="C334" t="s">
        <v>18</v>
      </c>
      <c r="D334">
        <v>30</v>
      </c>
      <c r="E334">
        <v>1218</v>
      </c>
      <c r="F334">
        <v>40.6</v>
      </c>
    </row>
    <row r="335" spans="1:6" x14ac:dyDescent="0.2">
      <c r="A335" s="1">
        <v>45990</v>
      </c>
      <c r="B335" t="s">
        <v>6</v>
      </c>
      <c r="C335" t="s">
        <v>18</v>
      </c>
      <c r="D335">
        <v>17</v>
      </c>
      <c r="E335">
        <v>927.5</v>
      </c>
      <c r="F335">
        <v>54.558823529411768</v>
      </c>
    </row>
    <row r="336" spans="1:6" x14ac:dyDescent="0.2">
      <c r="A336" s="1">
        <v>45990</v>
      </c>
      <c r="B336" t="s">
        <v>8</v>
      </c>
      <c r="C336" t="s">
        <v>18</v>
      </c>
      <c r="D336">
        <v>14</v>
      </c>
      <c r="E336">
        <v>1495</v>
      </c>
      <c r="F336">
        <v>106.78571428571429</v>
      </c>
    </row>
    <row r="337" spans="1:6" x14ac:dyDescent="0.2">
      <c r="A337" s="1">
        <v>45990</v>
      </c>
      <c r="B337" t="s">
        <v>4</v>
      </c>
      <c r="C337" t="s">
        <v>18</v>
      </c>
      <c r="D337">
        <v>17</v>
      </c>
      <c r="E337">
        <v>1650</v>
      </c>
      <c r="F337">
        <v>97.058823529411768</v>
      </c>
    </row>
    <row r="338" spans="1:6" x14ac:dyDescent="0.2">
      <c r="A338" s="1">
        <v>45999</v>
      </c>
      <c r="B338" t="s">
        <v>188</v>
      </c>
      <c r="C338" t="s">
        <v>39</v>
      </c>
      <c r="D338">
        <v>26</v>
      </c>
      <c r="E338">
        <v>976</v>
      </c>
      <c r="F338">
        <v>37.53846153846154</v>
      </c>
    </row>
    <row r="339" spans="1:6" x14ac:dyDescent="0.2">
      <c r="A339" s="1">
        <v>45999</v>
      </c>
      <c r="B339" t="s">
        <v>186</v>
      </c>
      <c r="C339" t="s">
        <v>39</v>
      </c>
      <c r="D339">
        <v>26</v>
      </c>
      <c r="E339">
        <v>796</v>
      </c>
      <c r="F339">
        <v>30.615384615384617</v>
      </c>
    </row>
    <row r="340" spans="1:6" x14ac:dyDescent="0.2">
      <c r="A340" s="1">
        <v>45999</v>
      </c>
      <c r="B340" t="s">
        <v>189</v>
      </c>
      <c r="C340" t="s">
        <v>39</v>
      </c>
      <c r="D340">
        <v>26</v>
      </c>
      <c r="E340">
        <v>1040</v>
      </c>
      <c r="F340">
        <v>40</v>
      </c>
    </row>
    <row r="341" spans="1:6" x14ac:dyDescent="0.2">
      <c r="A341" s="1">
        <v>45999</v>
      </c>
      <c r="B341" t="s">
        <v>192</v>
      </c>
      <c r="C341" t="s">
        <v>39</v>
      </c>
      <c r="D341">
        <v>26</v>
      </c>
      <c r="E341">
        <v>1040</v>
      </c>
      <c r="F341">
        <v>40</v>
      </c>
    </row>
    <row r="342" spans="1:6" x14ac:dyDescent="0.2">
      <c r="A342" s="1">
        <v>45999</v>
      </c>
      <c r="B342" t="s">
        <v>4</v>
      </c>
      <c r="C342" t="s">
        <v>18</v>
      </c>
      <c r="D342">
        <v>30</v>
      </c>
      <c r="E342">
        <v>2060</v>
      </c>
      <c r="F342">
        <v>68.666666666666671</v>
      </c>
    </row>
    <row r="343" spans="1:6" x14ac:dyDescent="0.2">
      <c r="A343" s="1">
        <v>45999</v>
      </c>
      <c r="B343" t="s">
        <v>123</v>
      </c>
      <c r="C343" t="s">
        <v>18</v>
      </c>
      <c r="D343">
        <v>30</v>
      </c>
      <c r="E343">
        <v>120</v>
      </c>
      <c r="F343">
        <v>4</v>
      </c>
    </row>
    <row r="344" spans="1:6" x14ac:dyDescent="0.2">
      <c r="A344" s="1">
        <v>46001</v>
      </c>
      <c r="B344" t="s">
        <v>6</v>
      </c>
      <c r="C344" t="s">
        <v>18</v>
      </c>
      <c r="D344">
        <v>24</v>
      </c>
      <c r="E344">
        <v>880</v>
      </c>
      <c r="F344">
        <v>36.666666666666664</v>
      </c>
    </row>
    <row r="345" spans="1:6" x14ac:dyDescent="0.2">
      <c r="A345" s="1">
        <v>46001</v>
      </c>
      <c r="B345" t="s">
        <v>206</v>
      </c>
      <c r="C345" t="s">
        <v>39</v>
      </c>
      <c r="D345">
        <v>26</v>
      </c>
      <c r="E345">
        <v>520</v>
      </c>
      <c r="F345">
        <v>20</v>
      </c>
    </row>
    <row r="346" spans="1:6" x14ac:dyDescent="0.2">
      <c r="A346" s="1">
        <v>46001</v>
      </c>
      <c r="B346" t="s">
        <v>415</v>
      </c>
      <c r="C346" t="s">
        <v>39</v>
      </c>
      <c r="D346">
        <v>26</v>
      </c>
      <c r="E346">
        <v>78</v>
      </c>
      <c r="F346">
        <v>3</v>
      </c>
    </row>
    <row r="347" spans="1:6" x14ac:dyDescent="0.2">
      <c r="A347" s="1">
        <v>46001</v>
      </c>
      <c r="B347" t="s">
        <v>205</v>
      </c>
      <c r="C347" t="s">
        <v>39</v>
      </c>
      <c r="D347">
        <v>26</v>
      </c>
      <c r="E347">
        <v>520</v>
      </c>
      <c r="F347">
        <v>20</v>
      </c>
    </row>
    <row r="348" spans="1:6" x14ac:dyDescent="0.2">
      <c r="A348" s="1">
        <v>46001</v>
      </c>
      <c r="B348" t="s">
        <v>142</v>
      </c>
      <c r="C348" t="s">
        <v>18</v>
      </c>
      <c r="D348">
        <v>40</v>
      </c>
      <c r="E348">
        <v>200</v>
      </c>
      <c r="F348">
        <v>5</v>
      </c>
    </row>
    <row r="349" spans="1:6" x14ac:dyDescent="0.2">
      <c r="A349" s="1">
        <v>46001</v>
      </c>
      <c r="B349" t="s">
        <v>73</v>
      </c>
      <c r="C349" t="s">
        <v>39</v>
      </c>
      <c r="D349">
        <v>26</v>
      </c>
      <c r="E349">
        <v>78</v>
      </c>
      <c r="F349">
        <v>3</v>
      </c>
    </row>
    <row r="350" spans="1:6" x14ac:dyDescent="0.2">
      <c r="A350" s="1">
        <v>46001</v>
      </c>
      <c r="B350" t="s">
        <v>113</v>
      </c>
      <c r="C350" t="s">
        <v>18</v>
      </c>
      <c r="D350">
        <v>18</v>
      </c>
      <c r="E350">
        <v>108</v>
      </c>
      <c r="F350">
        <v>6</v>
      </c>
    </row>
    <row r="351" spans="1:6" x14ac:dyDescent="0.2">
      <c r="A351" s="1">
        <v>46001</v>
      </c>
      <c r="B351" t="s">
        <v>113</v>
      </c>
      <c r="C351" t="s">
        <v>39</v>
      </c>
      <c r="D351">
        <v>12</v>
      </c>
      <c r="E351">
        <v>72</v>
      </c>
      <c r="F351">
        <v>6</v>
      </c>
    </row>
    <row r="352" spans="1:6" x14ac:dyDescent="0.2">
      <c r="A352" s="1">
        <v>46005</v>
      </c>
      <c r="B352" t="s">
        <v>6</v>
      </c>
      <c r="C352" t="s">
        <v>15</v>
      </c>
      <c r="D352">
        <v>20</v>
      </c>
      <c r="E352">
        <v>720</v>
      </c>
      <c r="F352">
        <v>36</v>
      </c>
    </row>
    <row r="353" spans="1:6" x14ac:dyDescent="0.2">
      <c r="A353" s="1">
        <v>46005</v>
      </c>
      <c r="B353" t="s">
        <v>87</v>
      </c>
      <c r="C353" t="s">
        <v>18</v>
      </c>
      <c r="D353">
        <v>26</v>
      </c>
      <c r="E353">
        <v>195</v>
      </c>
      <c r="F353">
        <v>7.5</v>
      </c>
    </row>
    <row r="354" spans="1:6" x14ac:dyDescent="0.2">
      <c r="A354" s="1">
        <v>46005</v>
      </c>
      <c r="B354" t="s">
        <v>8</v>
      </c>
      <c r="C354" t="s">
        <v>36</v>
      </c>
      <c r="D354">
        <v>38</v>
      </c>
      <c r="E354">
        <v>2400</v>
      </c>
      <c r="F354">
        <v>63.157894736842103</v>
      </c>
    </row>
    <row r="355" spans="1:6" x14ac:dyDescent="0.2">
      <c r="A355" s="1">
        <v>46005</v>
      </c>
      <c r="B355" t="s">
        <v>21</v>
      </c>
      <c r="C355" t="s">
        <v>18</v>
      </c>
      <c r="D355">
        <v>28</v>
      </c>
      <c r="E355">
        <v>64</v>
      </c>
      <c r="F355">
        <v>2.2857142857142856</v>
      </c>
    </row>
    <row r="356" spans="1:6" x14ac:dyDescent="0.2">
      <c r="A356" s="1">
        <v>46005</v>
      </c>
      <c r="B356" t="s">
        <v>218</v>
      </c>
      <c r="C356" t="s">
        <v>18</v>
      </c>
      <c r="D356">
        <v>30</v>
      </c>
      <c r="E356">
        <v>285</v>
      </c>
      <c r="F356">
        <v>9.5</v>
      </c>
    </row>
    <row r="357" spans="1:6" x14ac:dyDescent="0.2">
      <c r="A357" s="1">
        <v>46006</v>
      </c>
      <c r="B357" t="s">
        <v>6</v>
      </c>
      <c r="C357" t="s">
        <v>7</v>
      </c>
      <c r="D357">
        <v>10</v>
      </c>
      <c r="E357">
        <v>380</v>
      </c>
      <c r="F357">
        <v>38</v>
      </c>
    </row>
    <row r="358" spans="1:6" x14ac:dyDescent="0.2">
      <c r="A358" s="1">
        <v>46006</v>
      </c>
      <c r="B358" t="s">
        <v>8</v>
      </c>
      <c r="C358" t="s">
        <v>18</v>
      </c>
      <c r="D358">
        <v>23</v>
      </c>
      <c r="E358">
        <v>1845</v>
      </c>
      <c r="F358">
        <v>80.217391304347828</v>
      </c>
    </row>
    <row r="359" spans="1:6" x14ac:dyDescent="0.2">
      <c r="A359" s="1">
        <v>46006</v>
      </c>
      <c r="B359" t="s">
        <v>4</v>
      </c>
      <c r="C359" t="s">
        <v>7</v>
      </c>
      <c r="D359">
        <v>10</v>
      </c>
      <c r="E359">
        <v>480</v>
      </c>
      <c r="F359">
        <v>48</v>
      </c>
    </row>
    <row r="360" spans="1:6" x14ac:dyDescent="0.2">
      <c r="A360" s="1">
        <v>46007</v>
      </c>
      <c r="B360" t="s">
        <v>188</v>
      </c>
      <c r="C360" t="s">
        <v>39</v>
      </c>
      <c r="D360">
        <v>26</v>
      </c>
      <c r="E360">
        <v>1516</v>
      </c>
      <c r="F360">
        <v>58.307692307692307</v>
      </c>
    </row>
    <row r="361" spans="1:6" x14ac:dyDescent="0.2">
      <c r="A361" s="1">
        <v>46007</v>
      </c>
      <c r="B361" t="s">
        <v>186</v>
      </c>
      <c r="C361" t="s">
        <v>39</v>
      </c>
      <c r="D361">
        <v>26</v>
      </c>
      <c r="E361">
        <v>914</v>
      </c>
      <c r="F361">
        <v>35.153846153846153</v>
      </c>
    </row>
    <row r="362" spans="1:6" x14ac:dyDescent="0.2">
      <c r="A362" s="1">
        <v>46007</v>
      </c>
      <c r="B362" t="s">
        <v>189</v>
      </c>
      <c r="C362" t="s">
        <v>39</v>
      </c>
      <c r="D362">
        <v>26</v>
      </c>
      <c r="E362">
        <v>1564</v>
      </c>
      <c r="F362">
        <v>60.153846153846153</v>
      </c>
    </row>
    <row r="363" spans="1:6" x14ac:dyDescent="0.2">
      <c r="A363" s="1">
        <v>46007</v>
      </c>
      <c r="B363" t="s">
        <v>192</v>
      </c>
      <c r="C363" t="s">
        <v>39</v>
      </c>
      <c r="D363">
        <v>26</v>
      </c>
      <c r="E363">
        <v>694</v>
      </c>
      <c r="F363">
        <v>26.692307692307693</v>
      </c>
    </row>
    <row r="364" spans="1:6" x14ac:dyDescent="0.2">
      <c r="A364" s="1">
        <v>46007</v>
      </c>
      <c r="B364" t="s">
        <v>4</v>
      </c>
      <c r="C364" t="s">
        <v>18</v>
      </c>
      <c r="D364">
        <v>30</v>
      </c>
      <c r="E364">
        <v>2360</v>
      </c>
      <c r="F364">
        <v>78.666666666666671</v>
      </c>
    </row>
    <row r="365" spans="1:6" x14ac:dyDescent="0.2">
      <c r="A365" s="1">
        <v>46007</v>
      </c>
      <c r="B365" t="s">
        <v>123</v>
      </c>
      <c r="C365" t="s">
        <v>18</v>
      </c>
      <c r="D365">
        <v>30</v>
      </c>
      <c r="E365">
        <v>960</v>
      </c>
      <c r="F365">
        <v>32</v>
      </c>
    </row>
    <row r="366" spans="1:6" x14ac:dyDescent="0.2">
      <c r="A366" s="1">
        <v>46008</v>
      </c>
      <c r="B366" t="s">
        <v>6</v>
      </c>
      <c r="C366" t="s">
        <v>18</v>
      </c>
      <c r="D366">
        <v>24</v>
      </c>
      <c r="E366">
        <v>980</v>
      </c>
      <c r="F366">
        <v>40.833333333333336</v>
      </c>
    </row>
    <row r="367" spans="1:6" x14ac:dyDescent="0.2">
      <c r="A367" s="1">
        <v>46008</v>
      </c>
      <c r="B367" t="s">
        <v>206</v>
      </c>
      <c r="C367" t="s">
        <v>39</v>
      </c>
      <c r="D367">
        <v>26</v>
      </c>
      <c r="E367">
        <v>821.8</v>
      </c>
      <c r="F367">
        <v>31.607692307692307</v>
      </c>
    </row>
    <row r="368" spans="1:6" x14ac:dyDescent="0.2">
      <c r="A368" s="1">
        <v>46008</v>
      </c>
      <c r="B368" t="s">
        <v>415</v>
      </c>
      <c r="C368" t="s">
        <v>39</v>
      </c>
      <c r="D368">
        <v>26</v>
      </c>
      <c r="E368">
        <v>234</v>
      </c>
      <c r="F368">
        <v>9</v>
      </c>
    </row>
    <row r="369" spans="1:6" x14ac:dyDescent="0.2">
      <c r="A369" s="1">
        <v>46008</v>
      </c>
      <c r="B369" t="s">
        <v>205</v>
      </c>
      <c r="C369" t="s">
        <v>39</v>
      </c>
      <c r="D369">
        <v>26</v>
      </c>
      <c r="E369">
        <v>821.8</v>
      </c>
      <c r="F369">
        <v>31.607692307692307</v>
      </c>
    </row>
    <row r="370" spans="1:6" x14ac:dyDescent="0.2">
      <c r="A370" s="1">
        <v>46008</v>
      </c>
      <c r="B370" t="s">
        <v>142</v>
      </c>
      <c r="C370" t="s">
        <v>18</v>
      </c>
      <c r="D370">
        <v>40</v>
      </c>
      <c r="E370">
        <v>240</v>
      </c>
      <c r="F370">
        <v>6</v>
      </c>
    </row>
    <row r="371" spans="1:6" x14ac:dyDescent="0.2">
      <c r="A371" s="1">
        <v>46008</v>
      </c>
      <c r="B371" t="s">
        <v>73</v>
      </c>
      <c r="C371" t="s">
        <v>39</v>
      </c>
      <c r="D371">
        <v>26</v>
      </c>
      <c r="E371">
        <v>163.80000000000001</v>
      </c>
      <c r="F371">
        <v>6.3000000000000007</v>
      </c>
    </row>
    <row r="372" spans="1:6" x14ac:dyDescent="0.2">
      <c r="A372" s="1">
        <v>46008</v>
      </c>
      <c r="B372" t="s">
        <v>113</v>
      </c>
      <c r="C372" t="s">
        <v>18</v>
      </c>
      <c r="D372">
        <v>18</v>
      </c>
      <c r="E372">
        <v>702</v>
      </c>
      <c r="F372">
        <v>39</v>
      </c>
    </row>
    <row r="373" spans="1:6" x14ac:dyDescent="0.2">
      <c r="A373" s="1">
        <v>46008</v>
      </c>
      <c r="B373" t="s">
        <v>113</v>
      </c>
      <c r="C373" t="s">
        <v>39</v>
      </c>
      <c r="D373">
        <v>12</v>
      </c>
      <c r="E373">
        <v>468</v>
      </c>
      <c r="F373">
        <v>39</v>
      </c>
    </row>
    <row r="374" spans="1:6" x14ac:dyDescent="0.2">
      <c r="A374" s="1">
        <v>46012</v>
      </c>
      <c r="B374" t="s">
        <v>6</v>
      </c>
      <c r="C374" t="s">
        <v>15</v>
      </c>
      <c r="D374">
        <v>20</v>
      </c>
      <c r="E374">
        <v>740</v>
      </c>
      <c r="F374">
        <v>37</v>
      </c>
    </row>
    <row r="375" spans="1:6" x14ac:dyDescent="0.2">
      <c r="A375" s="1">
        <v>46012</v>
      </c>
      <c r="B375" t="s">
        <v>8</v>
      </c>
      <c r="C375" t="s">
        <v>36</v>
      </c>
      <c r="D375">
        <v>38</v>
      </c>
      <c r="E375">
        <v>2460</v>
      </c>
      <c r="F375">
        <v>64.736842105263165</v>
      </c>
    </row>
    <row r="376" spans="1:6" x14ac:dyDescent="0.2">
      <c r="A376" s="1">
        <v>46012</v>
      </c>
      <c r="B376" t="s">
        <v>218</v>
      </c>
      <c r="C376" t="s">
        <v>18</v>
      </c>
      <c r="D376">
        <v>30</v>
      </c>
      <c r="E376">
        <v>375</v>
      </c>
      <c r="F376">
        <v>12.5</v>
      </c>
    </row>
    <row r="377" spans="1:6" x14ac:dyDescent="0.2">
      <c r="A377" s="1">
        <v>46013</v>
      </c>
      <c r="B377" t="s">
        <v>6</v>
      </c>
      <c r="C377" t="s">
        <v>7</v>
      </c>
      <c r="D377">
        <v>10</v>
      </c>
      <c r="E377">
        <v>460</v>
      </c>
      <c r="F377">
        <v>46</v>
      </c>
    </row>
    <row r="378" spans="1:6" x14ac:dyDescent="0.2">
      <c r="A378" s="1">
        <v>46013</v>
      </c>
      <c r="B378" t="s">
        <v>8</v>
      </c>
      <c r="C378" t="s">
        <v>18</v>
      </c>
      <c r="D378">
        <v>23</v>
      </c>
      <c r="E378">
        <v>2015</v>
      </c>
      <c r="F378">
        <v>87.608695652173907</v>
      </c>
    </row>
    <row r="379" spans="1:6" x14ac:dyDescent="0.2">
      <c r="A379" s="1">
        <v>46013</v>
      </c>
      <c r="B379" t="s">
        <v>4</v>
      </c>
      <c r="C379" t="s">
        <v>7</v>
      </c>
      <c r="D379">
        <v>10</v>
      </c>
      <c r="E379">
        <v>580</v>
      </c>
      <c r="F379">
        <v>58</v>
      </c>
    </row>
    <row r="380" spans="1:6" x14ac:dyDescent="0.2">
      <c r="A380" s="1">
        <v>46014</v>
      </c>
      <c r="B380" t="s">
        <v>188</v>
      </c>
      <c r="C380" t="s">
        <v>39</v>
      </c>
      <c r="D380">
        <v>26</v>
      </c>
      <c r="E380">
        <v>1690</v>
      </c>
      <c r="F380">
        <v>65</v>
      </c>
    </row>
    <row r="381" spans="1:6" x14ac:dyDescent="0.2">
      <c r="A381" s="1">
        <v>46014</v>
      </c>
      <c r="B381" t="s">
        <v>186</v>
      </c>
      <c r="C381" t="s">
        <v>39</v>
      </c>
      <c r="D381">
        <v>26</v>
      </c>
      <c r="E381">
        <v>1118</v>
      </c>
      <c r="F381">
        <v>43</v>
      </c>
    </row>
    <row r="382" spans="1:6" x14ac:dyDescent="0.2">
      <c r="A382" s="1">
        <v>46014</v>
      </c>
      <c r="B382" t="s">
        <v>189</v>
      </c>
      <c r="C382" t="s">
        <v>39</v>
      </c>
      <c r="D382">
        <v>26</v>
      </c>
      <c r="E382">
        <v>1750</v>
      </c>
      <c r="F382">
        <v>67.307692307692307</v>
      </c>
    </row>
    <row r="383" spans="1:6" x14ac:dyDescent="0.2">
      <c r="A383" s="1">
        <v>46014</v>
      </c>
      <c r="B383" t="s">
        <v>192</v>
      </c>
      <c r="C383" t="s">
        <v>39</v>
      </c>
      <c r="D383">
        <v>26</v>
      </c>
      <c r="E383">
        <v>866</v>
      </c>
      <c r="F383">
        <v>33.307692307692307</v>
      </c>
    </row>
    <row r="384" spans="1:6" x14ac:dyDescent="0.2">
      <c r="A384" s="1">
        <v>46014</v>
      </c>
      <c r="B384" t="s">
        <v>4</v>
      </c>
      <c r="C384" t="s">
        <v>18</v>
      </c>
      <c r="D384">
        <v>30</v>
      </c>
      <c r="E384">
        <v>2600</v>
      </c>
      <c r="F384">
        <v>86.666666666666671</v>
      </c>
    </row>
    <row r="385" spans="1:6" x14ac:dyDescent="0.2">
      <c r="A385" s="1">
        <v>46014</v>
      </c>
      <c r="B385" t="s">
        <v>123</v>
      </c>
      <c r="C385" t="s">
        <v>18</v>
      </c>
      <c r="D385">
        <v>30</v>
      </c>
      <c r="E385">
        <v>1218</v>
      </c>
      <c r="F385">
        <v>40.6</v>
      </c>
    </row>
    <row r="386" spans="1:6" x14ac:dyDescent="0.2">
      <c r="A386" s="1">
        <v>46017</v>
      </c>
      <c r="B386" t="s">
        <v>6</v>
      </c>
      <c r="C386" t="s">
        <v>18</v>
      </c>
      <c r="D386">
        <v>24</v>
      </c>
      <c r="E386">
        <v>1110</v>
      </c>
      <c r="F386">
        <v>46.25</v>
      </c>
    </row>
    <row r="387" spans="1:6" x14ac:dyDescent="0.2">
      <c r="A387" s="1">
        <v>46017</v>
      </c>
      <c r="B387" t="s">
        <v>206</v>
      </c>
      <c r="C387" t="s">
        <v>39</v>
      </c>
      <c r="D387">
        <v>26</v>
      </c>
      <c r="E387">
        <v>1170</v>
      </c>
      <c r="F387">
        <v>45</v>
      </c>
    </row>
    <row r="388" spans="1:6" x14ac:dyDescent="0.2">
      <c r="A388" s="1">
        <v>46017</v>
      </c>
      <c r="B388" t="s">
        <v>415</v>
      </c>
      <c r="C388" t="s">
        <v>39</v>
      </c>
      <c r="D388">
        <v>26</v>
      </c>
      <c r="E388">
        <v>234</v>
      </c>
      <c r="F388">
        <v>9</v>
      </c>
    </row>
    <row r="389" spans="1:6" x14ac:dyDescent="0.2">
      <c r="A389" s="1">
        <v>46017</v>
      </c>
      <c r="B389" t="s">
        <v>205</v>
      </c>
      <c r="C389" t="s">
        <v>39</v>
      </c>
      <c r="D389">
        <v>26</v>
      </c>
      <c r="E389">
        <v>1170</v>
      </c>
      <c r="F389">
        <v>45</v>
      </c>
    </row>
    <row r="390" spans="1:6" x14ac:dyDescent="0.2">
      <c r="A390" s="1">
        <v>46017</v>
      </c>
      <c r="B390" t="s">
        <v>142</v>
      </c>
      <c r="C390" t="s">
        <v>18</v>
      </c>
      <c r="D390">
        <v>40</v>
      </c>
      <c r="E390">
        <v>240</v>
      </c>
      <c r="F390">
        <v>6</v>
      </c>
    </row>
    <row r="391" spans="1:6" x14ac:dyDescent="0.2">
      <c r="A391" s="1">
        <v>46017</v>
      </c>
      <c r="B391" t="s">
        <v>73</v>
      </c>
      <c r="C391" t="s">
        <v>39</v>
      </c>
      <c r="D391">
        <v>26</v>
      </c>
      <c r="E391">
        <v>176.8</v>
      </c>
      <c r="F391">
        <v>6.8000000000000007</v>
      </c>
    </row>
    <row r="392" spans="1:6" x14ac:dyDescent="0.2">
      <c r="A392" s="1">
        <v>46017</v>
      </c>
      <c r="B392" t="s">
        <v>113</v>
      </c>
      <c r="C392" t="s">
        <v>18</v>
      </c>
      <c r="D392">
        <v>18</v>
      </c>
      <c r="E392">
        <v>866</v>
      </c>
      <c r="F392">
        <v>48.111111111111114</v>
      </c>
    </row>
    <row r="393" spans="1:6" x14ac:dyDescent="0.2">
      <c r="A393" s="1">
        <v>46017</v>
      </c>
      <c r="B393" t="s">
        <v>113</v>
      </c>
      <c r="C393" t="s">
        <v>39</v>
      </c>
      <c r="D393">
        <v>12</v>
      </c>
      <c r="E393">
        <v>468</v>
      </c>
      <c r="F393">
        <v>39</v>
      </c>
    </row>
    <row r="394" spans="1:6" x14ac:dyDescent="0.2">
      <c r="A394" s="1">
        <v>46018</v>
      </c>
      <c r="B394" t="s">
        <v>6</v>
      </c>
      <c r="C394" t="s">
        <v>15</v>
      </c>
      <c r="D394">
        <v>20</v>
      </c>
      <c r="E394">
        <v>840</v>
      </c>
      <c r="F394">
        <v>42</v>
      </c>
    </row>
    <row r="395" spans="1:6" x14ac:dyDescent="0.2">
      <c r="A395" s="1">
        <v>46018</v>
      </c>
      <c r="B395" t="s">
        <v>87</v>
      </c>
      <c r="C395" t="s">
        <v>18</v>
      </c>
      <c r="D395">
        <v>26</v>
      </c>
      <c r="E395">
        <v>240</v>
      </c>
      <c r="F395">
        <v>9.2307692307692299</v>
      </c>
    </row>
    <row r="396" spans="1:6" x14ac:dyDescent="0.2">
      <c r="A396" s="1">
        <v>46018</v>
      </c>
      <c r="B396" t="s">
        <v>8</v>
      </c>
      <c r="C396" t="s">
        <v>36</v>
      </c>
      <c r="D396">
        <v>38</v>
      </c>
      <c r="E396">
        <v>2650</v>
      </c>
      <c r="F396">
        <v>69.736842105263165</v>
      </c>
    </row>
    <row r="397" spans="1:6" x14ac:dyDescent="0.2">
      <c r="A397" s="1">
        <v>46018</v>
      </c>
      <c r="B397" t="s">
        <v>21</v>
      </c>
      <c r="C397" t="s">
        <v>18</v>
      </c>
      <c r="D397">
        <v>28</v>
      </c>
      <c r="E397">
        <v>522.4</v>
      </c>
      <c r="F397">
        <v>18.657142857142855</v>
      </c>
    </row>
    <row r="398" spans="1:6" x14ac:dyDescent="0.2">
      <c r="A398" s="1">
        <v>46018</v>
      </c>
      <c r="B398" t="s">
        <v>218</v>
      </c>
      <c r="C398" t="s">
        <v>18</v>
      </c>
      <c r="D398">
        <v>30</v>
      </c>
      <c r="E398">
        <v>384</v>
      </c>
      <c r="F398">
        <v>12.8</v>
      </c>
    </row>
    <row r="399" spans="1:6" x14ac:dyDescent="0.2">
      <c r="A399" s="1">
        <v>46020</v>
      </c>
      <c r="B399" t="s">
        <v>6</v>
      </c>
      <c r="C399" t="s">
        <v>7</v>
      </c>
      <c r="D399">
        <v>8</v>
      </c>
      <c r="E399">
        <v>390</v>
      </c>
      <c r="F399">
        <v>48.75</v>
      </c>
    </row>
    <row r="400" spans="1:6" x14ac:dyDescent="0.2">
      <c r="A400" s="1">
        <v>46020</v>
      </c>
      <c r="B400" t="s">
        <v>8</v>
      </c>
      <c r="C400" t="s">
        <v>18</v>
      </c>
      <c r="D400">
        <v>23</v>
      </c>
      <c r="E400">
        <v>2195</v>
      </c>
      <c r="F400">
        <v>95.434782608695656</v>
      </c>
    </row>
    <row r="401" spans="1:6" x14ac:dyDescent="0.2">
      <c r="A401" s="1">
        <v>46020</v>
      </c>
      <c r="B401" t="s">
        <v>4</v>
      </c>
      <c r="C401" t="s">
        <v>7</v>
      </c>
      <c r="D401">
        <v>10</v>
      </c>
      <c r="E401">
        <v>680</v>
      </c>
      <c r="F401">
        <v>68</v>
      </c>
    </row>
    <row r="402" spans="1:6" x14ac:dyDescent="0.2">
      <c r="A402" s="1">
        <v>46021</v>
      </c>
      <c r="B402" t="s">
        <v>188</v>
      </c>
      <c r="C402" t="s">
        <v>39</v>
      </c>
      <c r="D402">
        <v>26</v>
      </c>
      <c r="E402">
        <v>1988</v>
      </c>
      <c r="F402">
        <v>76.461538461538467</v>
      </c>
    </row>
    <row r="403" spans="1:6" x14ac:dyDescent="0.2">
      <c r="A403" s="1">
        <v>46021</v>
      </c>
      <c r="B403" t="s">
        <v>186</v>
      </c>
      <c r="C403" t="s">
        <v>39</v>
      </c>
      <c r="D403">
        <v>25</v>
      </c>
      <c r="E403">
        <v>1229</v>
      </c>
      <c r="F403">
        <v>49.16</v>
      </c>
    </row>
    <row r="404" spans="1:6" x14ac:dyDescent="0.2">
      <c r="A404" s="1">
        <v>46021</v>
      </c>
      <c r="B404" t="s">
        <v>189</v>
      </c>
      <c r="C404" t="s">
        <v>39</v>
      </c>
      <c r="D404">
        <v>26</v>
      </c>
      <c r="E404">
        <v>1750</v>
      </c>
      <c r="F404">
        <v>67.307692307692307</v>
      </c>
    </row>
    <row r="405" spans="1:6" x14ac:dyDescent="0.2">
      <c r="A405" s="1">
        <v>46021</v>
      </c>
      <c r="B405" t="s">
        <v>192</v>
      </c>
      <c r="C405" t="s">
        <v>39</v>
      </c>
      <c r="D405">
        <v>26</v>
      </c>
      <c r="E405">
        <v>936</v>
      </c>
      <c r="F405">
        <v>36</v>
      </c>
    </row>
    <row r="406" spans="1:6" x14ac:dyDescent="0.2">
      <c r="A406" s="1">
        <v>46021</v>
      </c>
      <c r="B406" t="s">
        <v>4</v>
      </c>
      <c r="C406" t="s">
        <v>18</v>
      </c>
      <c r="D406">
        <v>30</v>
      </c>
      <c r="E406">
        <v>2795</v>
      </c>
      <c r="F406">
        <v>93.166666666666671</v>
      </c>
    </row>
    <row r="407" spans="1:6" x14ac:dyDescent="0.2">
      <c r="A407" s="1">
        <v>46021</v>
      </c>
      <c r="B407" t="s">
        <v>123</v>
      </c>
      <c r="C407" t="s">
        <v>18</v>
      </c>
      <c r="D407">
        <v>30</v>
      </c>
      <c r="E407">
        <v>1334</v>
      </c>
      <c r="F407">
        <v>44.466666666666669</v>
      </c>
    </row>
    <row r="408" spans="1:6" x14ac:dyDescent="0.2">
      <c r="A408" s="1">
        <v>46023</v>
      </c>
      <c r="B408" t="s">
        <v>6</v>
      </c>
      <c r="C408" t="s">
        <v>18</v>
      </c>
      <c r="D408">
        <v>24</v>
      </c>
      <c r="E408">
        <v>1192.5</v>
      </c>
      <c r="F408">
        <v>49.6875</v>
      </c>
    </row>
    <row r="409" spans="1:6" x14ac:dyDescent="0.2">
      <c r="A409" s="1">
        <v>46023</v>
      </c>
      <c r="B409" t="s">
        <v>206</v>
      </c>
      <c r="C409" t="s">
        <v>39</v>
      </c>
      <c r="D409">
        <v>26</v>
      </c>
      <c r="E409">
        <v>1170</v>
      </c>
      <c r="F409">
        <v>45</v>
      </c>
    </row>
    <row r="410" spans="1:6" x14ac:dyDescent="0.2">
      <c r="A410" s="1">
        <v>46023</v>
      </c>
      <c r="B410" t="s">
        <v>415</v>
      </c>
      <c r="C410" t="s">
        <v>39</v>
      </c>
      <c r="D410">
        <v>26</v>
      </c>
      <c r="E410">
        <v>234</v>
      </c>
      <c r="F410">
        <v>9</v>
      </c>
    </row>
    <row r="411" spans="1:6" x14ac:dyDescent="0.2">
      <c r="A411" s="1">
        <v>46023</v>
      </c>
      <c r="B411" t="s">
        <v>205</v>
      </c>
      <c r="C411" t="s">
        <v>39</v>
      </c>
      <c r="D411">
        <v>26</v>
      </c>
      <c r="E411">
        <v>1170</v>
      </c>
      <c r="F411">
        <v>45</v>
      </c>
    </row>
    <row r="412" spans="1:6" x14ac:dyDescent="0.2">
      <c r="A412" s="1">
        <v>46023</v>
      </c>
      <c r="B412" t="s">
        <v>142</v>
      </c>
      <c r="C412" t="s">
        <v>18</v>
      </c>
      <c r="D412">
        <v>40</v>
      </c>
      <c r="E412">
        <v>240</v>
      </c>
      <c r="F412">
        <v>6</v>
      </c>
    </row>
    <row r="413" spans="1:6" x14ac:dyDescent="0.2">
      <c r="A413" s="1">
        <v>46023</v>
      </c>
      <c r="B413" t="s">
        <v>73</v>
      </c>
      <c r="C413" t="s">
        <v>39</v>
      </c>
      <c r="D413">
        <v>26</v>
      </c>
      <c r="E413">
        <v>176.8</v>
      </c>
      <c r="F413">
        <v>6.8000000000000007</v>
      </c>
    </row>
    <row r="414" spans="1:6" x14ac:dyDescent="0.2">
      <c r="A414" s="1">
        <v>46023</v>
      </c>
      <c r="B414" t="s">
        <v>113</v>
      </c>
      <c r="C414" t="s">
        <v>18</v>
      </c>
      <c r="D414">
        <v>18</v>
      </c>
      <c r="E414">
        <v>907.4</v>
      </c>
      <c r="F414">
        <v>50.411111111111111</v>
      </c>
    </row>
    <row r="415" spans="1:6" x14ac:dyDescent="0.2">
      <c r="A415" s="1">
        <v>46023</v>
      </c>
      <c r="B415" t="s">
        <v>113</v>
      </c>
      <c r="C415" t="s">
        <v>39</v>
      </c>
      <c r="D415">
        <v>12</v>
      </c>
      <c r="E415">
        <v>468</v>
      </c>
      <c r="F415">
        <v>39</v>
      </c>
    </row>
    <row r="416" spans="1:6" x14ac:dyDescent="0.2">
      <c r="A416" s="1">
        <v>46025</v>
      </c>
      <c r="B416" t="s">
        <v>6</v>
      </c>
      <c r="C416" t="s">
        <v>15</v>
      </c>
      <c r="D416">
        <v>24</v>
      </c>
      <c r="E416">
        <v>1160</v>
      </c>
      <c r="F416">
        <v>48.333333333333336</v>
      </c>
    </row>
    <row r="417" spans="1:6" x14ac:dyDescent="0.2">
      <c r="A417" s="1">
        <v>46025</v>
      </c>
      <c r="B417" t="s">
        <v>87</v>
      </c>
      <c r="C417" t="s">
        <v>18</v>
      </c>
      <c r="D417">
        <v>24</v>
      </c>
      <c r="E417">
        <v>230</v>
      </c>
      <c r="F417">
        <v>9.5833333333333339</v>
      </c>
    </row>
    <row r="418" spans="1:6" x14ac:dyDescent="0.2">
      <c r="A418" s="1">
        <v>46025</v>
      </c>
      <c r="B418" t="s">
        <v>8</v>
      </c>
      <c r="C418" t="s">
        <v>36</v>
      </c>
      <c r="D418">
        <v>38</v>
      </c>
      <c r="E418">
        <v>2840</v>
      </c>
      <c r="F418">
        <v>74.736842105263165</v>
      </c>
    </row>
    <row r="419" spans="1:6" x14ac:dyDescent="0.2">
      <c r="A419" s="1">
        <v>46025</v>
      </c>
      <c r="B419" t="s">
        <v>21</v>
      </c>
      <c r="C419" t="s">
        <v>18</v>
      </c>
      <c r="D419">
        <v>28</v>
      </c>
      <c r="E419">
        <v>420</v>
      </c>
      <c r="F419">
        <v>15</v>
      </c>
    </row>
    <row r="420" spans="1:6" x14ac:dyDescent="0.2">
      <c r="A420" s="1">
        <v>46025</v>
      </c>
      <c r="B420" t="s">
        <v>218</v>
      </c>
      <c r="C420" t="s">
        <v>18</v>
      </c>
      <c r="D420">
        <v>30</v>
      </c>
      <c r="E420">
        <v>450</v>
      </c>
      <c r="F420">
        <v>15</v>
      </c>
    </row>
    <row r="421" spans="1:6" x14ac:dyDescent="0.2">
      <c r="A421" s="1">
        <v>46027</v>
      </c>
      <c r="B421" t="s">
        <v>6</v>
      </c>
      <c r="C421" t="s">
        <v>7</v>
      </c>
      <c r="D421">
        <v>10</v>
      </c>
      <c r="E421">
        <v>550</v>
      </c>
      <c r="F421">
        <v>55</v>
      </c>
    </row>
    <row r="422" spans="1:6" x14ac:dyDescent="0.2">
      <c r="A422" s="1">
        <v>46027</v>
      </c>
      <c r="B422" t="s">
        <v>8</v>
      </c>
      <c r="C422" t="s">
        <v>18</v>
      </c>
      <c r="D422">
        <v>23</v>
      </c>
      <c r="E422">
        <v>2335</v>
      </c>
      <c r="F422">
        <v>101.52173913043478</v>
      </c>
    </row>
    <row r="423" spans="1:6" x14ac:dyDescent="0.2">
      <c r="A423" s="1">
        <v>46027</v>
      </c>
      <c r="B423" t="s">
        <v>4</v>
      </c>
      <c r="C423" t="s">
        <v>7</v>
      </c>
      <c r="D423">
        <v>10</v>
      </c>
      <c r="E423">
        <v>780</v>
      </c>
      <c r="F423">
        <v>78</v>
      </c>
    </row>
    <row r="424" spans="1:6" x14ac:dyDescent="0.2">
      <c r="A424" s="1">
        <v>46029</v>
      </c>
      <c r="B424" t="s">
        <v>188</v>
      </c>
      <c r="C424" t="s">
        <v>39</v>
      </c>
      <c r="D424">
        <v>30</v>
      </c>
      <c r="E424">
        <v>2100</v>
      </c>
      <c r="F424">
        <v>70</v>
      </c>
    </row>
    <row r="425" spans="1:6" x14ac:dyDescent="0.2">
      <c r="A425" s="1">
        <v>46029</v>
      </c>
      <c r="B425" t="s">
        <v>186</v>
      </c>
      <c r="C425" t="s">
        <v>39</v>
      </c>
      <c r="D425">
        <v>30</v>
      </c>
      <c r="E425">
        <v>1290</v>
      </c>
      <c r="F425">
        <v>43</v>
      </c>
    </row>
    <row r="426" spans="1:6" x14ac:dyDescent="0.2">
      <c r="A426" s="1">
        <v>46029</v>
      </c>
      <c r="B426" t="s">
        <v>189</v>
      </c>
      <c r="C426" t="s">
        <v>39</v>
      </c>
      <c r="D426">
        <v>30</v>
      </c>
      <c r="E426">
        <v>1300</v>
      </c>
      <c r="F426">
        <v>43.333333333333336</v>
      </c>
    </row>
    <row r="427" spans="1:6" x14ac:dyDescent="0.2">
      <c r="A427" s="1">
        <v>46029</v>
      </c>
      <c r="B427" t="s">
        <v>192</v>
      </c>
      <c r="C427" t="s">
        <v>39</v>
      </c>
      <c r="D427">
        <v>30</v>
      </c>
      <c r="E427">
        <v>950</v>
      </c>
      <c r="F427">
        <v>31.666666666666668</v>
      </c>
    </row>
    <row r="428" spans="1:6" x14ac:dyDescent="0.2">
      <c r="A428" s="1">
        <v>46029</v>
      </c>
      <c r="B428" t="s">
        <v>4</v>
      </c>
      <c r="C428" t="s">
        <v>18</v>
      </c>
      <c r="D428">
        <v>24</v>
      </c>
      <c r="E428">
        <v>1860</v>
      </c>
      <c r="F428">
        <v>77.5</v>
      </c>
    </row>
    <row r="429" spans="1:6" x14ac:dyDescent="0.2">
      <c r="A429" s="1">
        <v>46029</v>
      </c>
      <c r="B429" t="s">
        <v>123</v>
      </c>
      <c r="C429" t="s">
        <v>18</v>
      </c>
      <c r="D429">
        <v>26</v>
      </c>
      <c r="E429">
        <v>824</v>
      </c>
      <c r="F429">
        <v>31.692307692307693</v>
      </c>
    </row>
    <row r="430" spans="1:6" x14ac:dyDescent="0.2">
      <c r="A430" s="1">
        <v>46030</v>
      </c>
      <c r="B430" t="s">
        <v>6</v>
      </c>
      <c r="C430" t="s">
        <v>18</v>
      </c>
      <c r="D430">
        <v>24</v>
      </c>
      <c r="E430">
        <v>1027.5</v>
      </c>
      <c r="F430">
        <v>42.8125</v>
      </c>
    </row>
    <row r="431" spans="1:6" x14ac:dyDescent="0.2">
      <c r="A431" s="1">
        <v>46030</v>
      </c>
      <c r="B431" t="s">
        <v>206</v>
      </c>
      <c r="C431" t="s">
        <v>39</v>
      </c>
      <c r="D431">
        <v>30</v>
      </c>
      <c r="E431">
        <v>1170</v>
      </c>
      <c r="F431">
        <v>39</v>
      </c>
    </row>
    <row r="432" spans="1:6" x14ac:dyDescent="0.2">
      <c r="A432" s="1">
        <v>46030</v>
      </c>
      <c r="B432" t="s">
        <v>415</v>
      </c>
      <c r="C432" t="s">
        <v>39</v>
      </c>
      <c r="D432">
        <v>30</v>
      </c>
      <c r="E432">
        <v>270</v>
      </c>
      <c r="F432">
        <v>9</v>
      </c>
    </row>
    <row r="433" spans="1:6" x14ac:dyDescent="0.2">
      <c r="A433" s="1">
        <v>46030</v>
      </c>
      <c r="B433" t="s">
        <v>205</v>
      </c>
      <c r="C433" t="s">
        <v>39</v>
      </c>
      <c r="D433">
        <v>30</v>
      </c>
      <c r="E433">
        <v>1160</v>
      </c>
      <c r="F433">
        <v>38.666666666666664</v>
      </c>
    </row>
    <row r="434" spans="1:6" x14ac:dyDescent="0.2">
      <c r="A434" s="1">
        <v>46030</v>
      </c>
      <c r="B434" t="s">
        <v>142</v>
      </c>
      <c r="C434" t="s">
        <v>18</v>
      </c>
      <c r="D434">
        <v>40</v>
      </c>
      <c r="E434">
        <v>240</v>
      </c>
      <c r="F434">
        <v>6</v>
      </c>
    </row>
    <row r="435" spans="1:6" x14ac:dyDescent="0.2">
      <c r="A435" s="1">
        <v>46030</v>
      </c>
      <c r="B435" t="s">
        <v>73</v>
      </c>
      <c r="C435" t="s">
        <v>39</v>
      </c>
      <c r="D435">
        <v>30</v>
      </c>
      <c r="E435">
        <v>204</v>
      </c>
      <c r="F435">
        <v>6.8</v>
      </c>
    </row>
    <row r="436" spans="1:6" x14ac:dyDescent="0.2">
      <c r="A436" s="1">
        <v>46030</v>
      </c>
      <c r="B436" t="s">
        <v>113</v>
      </c>
      <c r="C436" t="s">
        <v>18</v>
      </c>
      <c r="D436">
        <v>18</v>
      </c>
      <c r="E436">
        <v>773</v>
      </c>
      <c r="F436">
        <v>42.944444444444443</v>
      </c>
    </row>
    <row r="437" spans="1:6" x14ac:dyDescent="0.2">
      <c r="A437" s="1">
        <v>46030</v>
      </c>
      <c r="B437" t="s">
        <v>113</v>
      </c>
      <c r="C437" t="s">
        <v>39</v>
      </c>
      <c r="D437">
        <v>12</v>
      </c>
      <c r="E437">
        <v>468</v>
      </c>
      <c r="F437">
        <v>39</v>
      </c>
    </row>
    <row r="438" spans="1:6" x14ac:dyDescent="0.2">
      <c r="A438" s="1">
        <v>46032</v>
      </c>
      <c r="B438" t="s">
        <v>6</v>
      </c>
      <c r="C438" t="s">
        <v>18</v>
      </c>
      <c r="D438">
        <v>15</v>
      </c>
      <c r="E438">
        <v>690</v>
      </c>
      <c r="F438">
        <v>46</v>
      </c>
    </row>
    <row r="439" spans="1:6" x14ac:dyDescent="0.2">
      <c r="A439" s="1">
        <v>46032</v>
      </c>
      <c r="B439" t="s">
        <v>8</v>
      </c>
      <c r="C439" t="s">
        <v>36</v>
      </c>
      <c r="D439">
        <v>35</v>
      </c>
      <c r="E439">
        <v>2270</v>
      </c>
      <c r="F439">
        <v>64.857142857142861</v>
      </c>
    </row>
    <row r="440" spans="1:6" x14ac:dyDescent="0.2">
      <c r="A440" s="1">
        <v>46033</v>
      </c>
      <c r="B440" t="s">
        <v>6</v>
      </c>
      <c r="C440" t="s">
        <v>7</v>
      </c>
      <c r="D440">
        <v>10</v>
      </c>
      <c r="E440">
        <v>430</v>
      </c>
      <c r="F440">
        <v>43</v>
      </c>
    </row>
    <row r="441" spans="1:6" x14ac:dyDescent="0.2">
      <c r="A441" s="1">
        <v>46033</v>
      </c>
      <c r="B441" t="s">
        <v>8</v>
      </c>
      <c r="C441" t="s">
        <v>18</v>
      </c>
      <c r="D441">
        <v>21</v>
      </c>
      <c r="E441">
        <v>1850</v>
      </c>
      <c r="F441">
        <v>88.095238095238102</v>
      </c>
    </row>
    <row r="442" spans="1:6" x14ac:dyDescent="0.2">
      <c r="A442" s="1">
        <v>46033</v>
      </c>
      <c r="B442" t="s">
        <v>4</v>
      </c>
      <c r="C442" t="s">
        <v>7</v>
      </c>
      <c r="D442">
        <v>10</v>
      </c>
      <c r="E442">
        <v>680</v>
      </c>
      <c r="F442">
        <v>68</v>
      </c>
    </row>
    <row r="443" spans="1:6" x14ac:dyDescent="0.2">
      <c r="A443" s="1">
        <v>46035</v>
      </c>
      <c r="B443" t="s">
        <v>188</v>
      </c>
      <c r="C443" t="s">
        <v>39</v>
      </c>
      <c r="D443">
        <v>30</v>
      </c>
      <c r="E443">
        <v>2100</v>
      </c>
      <c r="F443">
        <v>70</v>
      </c>
    </row>
    <row r="444" spans="1:6" x14ac:dyDescent="0.2">
      <c r="A444" s="1">
        <v>46035</v>
      </c>
      <c r="B444" t="s">
        <v>186</v>
      </c>
      <c r="C444" t="s">
        <v>39</v>
      </c>
      <c r="D444">
        <v>30</v>
      </c>
      <c r="E444">
        <v>1500</v>
      </c>
      <c r="F444">
        <v>50</v>
      </c>
    </row>
    <row r="445" spans="1:6" x14ac:dyDescent="0.2">
      <c r="A445" s="1">
        <v>46035</v>
      </c>
      <c r="B445" t="s">
        <v>189</v>
      </c>
      <c r="C445" t="s">
        <v>39</v>
      </c>
      <c r="D445">
        <v>30</v>
      </c>
      <c r="E445">
        <v>1710</v>
      </c>
      <c r="F445">
        <v>57</v>
      </c>
    </row>
    <row r="446" spans="1:6" x14ac:dyDescent="0.2">
      <c r="A446" s="1">
        <v>46035</v>
      </c>
      <c r="B446" t="s">
        <v>192</v>
      </c>
      <c r="C446" t="s">
        <v>39</v>
      </c>
      <c r="D446">
        <v>30</v>
      </c>
      <c r="E446">
        <v>870</v>
      </c>
      <c r="F446">
        <v>29</v>
      </c>
    </row>
    <row r="447" spans="1:6" x14ac:dyDescent="0.2">
      <c r="A447" s="1">
        <v>46035</v>
      </c>
      <c r="B447" t="s">
        <v>4</v>
      </c>
      <c r="C447" t="s">
        <v>18</v>
      </c>
      <c r="D447">
        <v>24</v>
      </c>
      <c r="E447">
        <v>2100</v>
      </c>
      <c r="F447">
        <v>87.5</v>
      </c>
    </row>
    <row r="448" spans="1:6" x14ac:dyDescent="0.2">
      <c r="A448" s="1">
        <v>46035</v>
      </c>
      <c r="B448" t="s">
        <v>123</v>
      </c>
      <c r="C448" t="s">
        <v>18</v>
      </c>
      <c r="D448">
        <v>26</v>
      </c>
      <c r="E448">
        <v>1352</v>
      </c>
      <c r="F448">
        <v>52</v>
      </c>
    </row>
    <row r="449" spans="1:6" x14ac:dyDescent="0.2">
      <c r="A449" s="1">
        <v>46036</v>
      </c>
      <c r="B449" t="s">
        <v>6</v>
      </c>
      <c r="C449" t="s">
        <v>18</v>
      </c>
      <c r="D449">
        <v>24</v>
      </c>
      <c r="E449">
        <v>1327.5</v>
      </c>
      <c r="F449">
        <v>55.3125</v>
      </c>
    </row>
    <row r="450" spans="1:6" x14ac:dyDescent="0.2">
      <c r="A450" s="1">
        <v>46036</v>
      </c>
      <c r="B450" t="s">
        <v>206</v>
      </c>
      <c r="C450" t="s">
        <v>39</v>
      </c>
      <c r="D450">
        <v>30</v>
      </c>
      <c r="E450">
        <v>1419</v>
      </c>
      <c r="F450">
        <v>47.3</v>
      </c>
    </row>
    <row r="451" spans="1:6" x14ac:dyDescent="0.2">
      <c r="A451" s="1">
        <v>46036</v>
      </c>
      <c r="B451" t="s">
        <v>415</v>
      </c>
      <c r="C451" t="s">
        <v>39</v>
      </c>
      <c r="D451">
        <v>28</v>
      </c>
      <c r="E451">
        <v>316.39999999999998</v>
      </c>
      <c r="F451">
        <v>11.299999999999999</v>
      </c>
    </row>
    <row r="452" spans="1:6" x14ac:dyDescent="0.2">
      <c r="A452" s="1">
        <v>46036</v>
      </c>
      <c r="B452" t="s">
        <v>205</v>
      </c>
      <c r="C452" t="s">
        <v>39</v>
      </c>
      <c r="D452">
        <v>30</v>
      </c>
      <c r="E452">
        <v>1419</v>
      </c>
      <c r="F452">
        <v>47.3</v>
      </c>
    </row>
    <row r="453" spans="1:6" x14ac:dyDescent="0.2">
      <c r="A453" s="1">
        <v>46036</v>
      </c>
      <c r="B453" t="s">
        <v>142</v>
      </c>
      <c r="C453" t="s">
        <v>18</v>
      </c>
      <c r="D453">
        <v>36</v>
      </c>
      <c r="E453">
        <v>248</v>
      </c>
      <c r="F453">
        <v>6.8888888888888893</v>
      </c>
    </row>
    <row r="454" spans="1:6" x14ac:dyDescent="0.2">
      <c r="A454" s="1">
        <v>46036</v>
      </c>
      <c r="B454" t="s">
        <v>73</v>
      </c>
      <c r="C454" t="s">
        <v>39</v>
      </c>
      <c r="D454">
        <v>28</v>
      </c>
      <c r="E454">
        <v>208</v>
      </c>
      <c r="F454">
        <v>7.4285714285714288</v>
      </c>
    </row>
    <row r="455" spans="1:6" x14ac:dyDescent="0.2">
      <c r="A455" s="1">
        <v>46036</v>
      </c>
      <c r="B455" t="s">
        <v>113</v>
      </c>
      <c r="C455" t="s">
        <v>18</v>
      </c>
      <c r="D455">
        <v>18</v>
      </c>
      <c r="E455">
        <v>866</v>
      </c>
      <c r="F455">
        <v>48.111111111111114</v>
      </c>
    </row>
    <row r="456" spans="1:6" x14ac:dyDescent="0.2">
      <c r="A456" s="1">
        <v>46036</v>
      </c>
      <c r="B456" t="s">
        <v>113</v>
      </c>
      <c r="C456" t="s">
        <v>39</v>
      </c>
      <c r="D456">
        <v>12</v>
      </c>
      <c r="E456">
        <v>495.59999999999997</v>
      </c>
      <c r="F456">
        <v>41.3</v>
      </c>
    </row>
    <row r="457" spans="1:6" x14ac:dyDescent="0.2">
      <c r="A457" s="1">
        <v>46038</v>
      </c>
      <c r="B457" t="s">
        <v>6</v>
      </c>
      <c r="C457" t="s">
        <v>18</v>
      </c>
      <c r="D457">
        <v>15</v>
      </c>
      <c r="E457">
        <v>750</v>
      </c>
      <c r="F457">
        <v>50</v>
      </c>
    </row>
    <row r="458" spans="1:6" x14ac:dyDescent="0.2">
      <c r="A458" s="1">
        <v>46038</v>
      </c>
      <c r="B458" t="s">
        <v>87</v>
      </c>
      <c r="C458" t="s">
        <v>18</v>
      </c>
      <c r="D458">
        <v>24</v>
      </c>
      <c r="E458">
        <v>256</v>
      </c>
      <c r="F458">
        <v>10.666666666666666</v>
      </c>
    </row>
    <row r="459" spans="1:6" x14ac:dyDescent="0.2">
      <c r="A459" s="1">
        <v>46038</v>
      </c>
      <c r="B459" t="s">
        <v>8</v>
      </c>
      <c r="C459" t="s">
        <v>36</v>
      </c>
      <c r="D459">
        <v>35</v>
      </c>
      <c r="E459">
        <v>2320</v>
      </c>
      <c r="F459">
        <v>66.285714285714292</v>
      </c>
    </row>
    <row r="460" spans="1:6" x14ac:dyDescent="0.2">
      <c r="A460" s="1">
        <v>46038</v>
      </c>
      <c r="B460" t="s">
        <v>21</v>
      </c>
      <c r="C460" t="s">
        <v>18</v>
      </c>
      <c r="D460">
        <v>30</v>
      </c>
      <c r="E460">
        <v>466</v>
      </c>
      <c r="F460">
        <v>15.533333333333333</v>
      </c>
    </row>
    <row r="461" spans="1:6" x14ac:dyDescent="0.2">
      <c r="A461" s="1">
        <v>46038</v>
      </c>
      <c r="B461" t="s">
        <v>218</v>
      </c>
      <c r="C461" t="s">
        <v>18</v>
      </c>
      <c r="D461">
        <v>24</v>
      </c>
      <c r="E461">
        <v>352</v>
      </c>
      <c r="F461">
        <v>14.666666666666666</v>
      </c>
    </row>
    <row r="462" spans="1:6" x14ac:dyDescent="0.2">
      <c r="A462" s="1">
        <v>46039</v>
      </c>
      <c r="B462" t="s">
        <v>6</v>
      </c>
      <c r="C462" t="s">
        <v>7</v>
      </c>
      <c r="D462">
        <v>10</v>
      </c>
      <c r="E462">
        <v>470</v>
      </c>
      <c r="F462">
        <v>47</v>
      </c>
    </row>
    <row r="463" spans="1:6" x14ac:dyDescent="0.2">
      <c r="A463" s="1">
        <v>46039</v>
      </c>
      <c r="B463" t="s">
        <v>8</v>
      </c>
      <c r="C463" t="s">
        <v>18</v>
      </c>
      <c r="D463">
        <v>21</v>
      </c>
      <c r="E463">
        <v>2060</v>
      </c>
      <c r="F463">
        <v>98.095238095238102</v>
      </c>
    </row>
    <row r="464" spans="1:6" x14ac:dyDescent="0.2">
      <c r="A464" s="1">
        <v>46039</v>
      </c>
      <c r="B464" t="s">
        <v>4</v>
      </c>
      <c r="C464" t="s">
        <v>7</v>
      </c>
      <c r="D464">
        <v>10</v>
      </c>
      <c r="E464">
        <v>780</v>
      </c>
      <c r="F464">
        <v>78</v>
      </c>
    </row>
    <row r="465" spans="1:6" x14ac:dyDescent="0.2">
      <c r="A465" s="1">
        <v>46041</v>
      </c>
      <c r="B465" t="s">
        <v>188</v>
      </c>
      <c r="C465" t="s">
        <v>39</v>
      </c>
      <c r="D465">
        <v>30</v>
      </c>
      <c r="E465">
        <v>2440</v>
      </c>
      <c r="F465">
        <v>81.333333333333329</v>
      </c>
    </row>
    <row r="466" spans="1:6" x14ac:dyDescent="0.2">
      <c r="A466" s="1">
        <v>46041</v>
      </c>
      <c r="B466" t="s">
        <v>186</v>
      </c>
      <c r="C466" t="s">
        <v>39</v>
      </c>
      <c r="D466">
        <v>30</v>
      </c>
      <c r="E466">
        <v>1290</v>
      </c>
      <c r="F466">
        <v>43</v>
      </c>
    </row>
    <row r="467" spans="1:6" x14ac:dyDescent="0.2">
      <c r="A467" s="1">
        <v>46041</v>
      </c>
      <c r="B467" t="s">
        <v>189</v>
      </c>
      <c r="C467" t="s">
        <v>39</v>
      </c>
      <c r="D467">
        <v>30</v>
      </c>
      <c r="E467">
        <v>2100</v>
      </c>
      <c r="F467">
        <v>70</v>
      </c>
    </row>
    <row r="468" spans="1:6" x14ac:dyDescent="0.2">
      <c r="A468" s="1">
        <v>46041</v>
      </c>
      <c r="B468" t="s">
        <v>192</v>
      </c>
      <c r="C468" t="s">
        <v>39</v>
      </c>
      <c r="D468">
        <v>30</v>
      </c>
      <c r="E468">
        <v>1010</v>
      </c>
      <c r="F468">
        <v>33.666666666666664</v>
      </c>
    </row>
    <row r="469" spans="1:6" x14ac:dyDescent="0.2">
      <c r="A469" s="1">
        <v>46041</v>
      </c>
      <c r="B469" t="s">
        <v>4</v>
      </c>
      <c r="C469" t="s">
        <v>18</v>
      </c>
      <c r="D469">
        <v>24</v>
      </c>
      <c r="E469">
        <v>2340</v>
      </c>
      <c r="F469">
        <v>97.5</v>
      </c>
    </row>
    <row r="470" spans="1:6" x14ac:dyDescent="0.2">
      <c r="A470" s="1">
        <v>46041</v>
      </c>
      <c r="B470" t="s">
        <v>123</v>
      </c>
      <c r="C470" t="s">
        <v>18</v>
      </c>
      <c r="D470">
        <v>26</v>
      </c>
      <c r="E470">
        <v>1464</v>
      </c>
      <c r="F470">
        <v>56.307692307692307</v>
      </c>
    </row>
    <row r="471" spans="1:6" x14ac:dyDescent="0.2">
      <c r="A471" s="1">
        <v>46042</v>
      </c>
      <c r="B471" t="s">
        <v>6</v>
      </c>
      <c r="C471" t="s">
        <v>18</v>
      </c>
      <c r="D471">
        <v>24</v>
      </c>
      <c r="E471">
        <v>1387.5</v>
      </c>
      <c r="F471">
        <v>57.8125</v>
      </c>
    </row>
    <row r="472" spans="1:6" x14ac:dyDescent="0.2">
      <c r="A472" s="1">
        <v>46042</v>
      </c>
      <c r="B472" t="s">
        <v>206</v>
      </c>
      <c r="C472" t="s">
        <v>39</v>
      </c>
      <c r="D472">
        <v>24</v>
      </c>
      <c r="E472">
        <v>1220</v>
      </c>
      <c r="F472">
        <v>50.833333333333336</v>
      </c>
    </row>
    <row r="473" spans="1:6" x14ac:dyDescent="0.2">
      <c r="A473" s="1">
        <v>46042</v>
      </c>
      <c r="B473" t="s">
        <v>415</v>
      </c>
      <c r="C473" t="s">
        <v>39</v>
      </c>
      <c r="D473">
        <v>28</v>
      </c>
      <c r="E473">
        <v>270.39999999999998</v>
      </c>
      <c r="F473">
        <v>9.6571428571428566</v>
      </c>
    </row>
    <row r="474" spans="1:6" x14ac:dyDescent="0.2">
      <c r="A474" s="1">
        <v>46042</v>
      </c>
      <c r="B474" t="s">
        <v>205</v>
      </c>
      <c r="C474" t="s">
        <v>39</v>
      </c>
      <c r="D474">
        <v>24</v>
      </c>
      <c r="E474">
        <v>1220</v>
      </c>
      <c r="F474">
        <v>50.833333333333336</v>
      </c>
    </row>
    <row r="475" spans="1:6" x14ac:dyDescent="0.2">
      <c r="A475" s="1">
        <v>46042</v>
      </c>
      <c r="B475" t="s">
        <v>142</v>
      </c>
      <c r="C475" t="s">
        <v>18</v>
      </c>
      <c r="D475">
        <v>32</v>
      </c>
      <c r="E475">
        <v>204</v>
      </c>
      <c r="F475">
        <v>6.375</v>
      </c>
    </row>
    <row r="476" spans="1:6" x14ac:dyDescent="0.2">
      <c r="A476" s="1">
        <v>46042</v>
      </c>
      <c r="B476" t="s">
        <v>73</v>
      </c>
      <c r="C476" t="s">
        <v>39</v>
      </c>
      <c r="D476">
        <v>28</v>
      </c>
      <c r="E476">
        <v>208</v>
      </c>
      <c r="F476">
        <v>7.4285714285714288</v>
      </c>
    </row>
    <row r="477" spans="1:6" x14ac:dyDescent="0.2">
      <c r="A477" s="1">
        <v>46042</v>
      </c>
      <c r="B477" t="s">
        <v>113</v>
      </c>
      <c r="C477" t="s">
        <v>18</v>
      </c>
      <c r="D477">
        <v>16</v>
      </c>
      <c r="E477">
        <v>868.8</v>
      </c>
      <c r="F477">
        <v>54.3</v>
      </c>
    </row>
    <row r="478" spans="1:6" x14ac:dyDescent="0.2">
      <c r="A478" s="1">
        <v>46042</v>
      </c>
      <c r="B478" t="s">
        <v>113</v>
      </c>
      <c r="C478" t="s">
        <v>39</v>
      </c>
      <c r="D478">
        <v>12</v>
      </c>
      <c r="E478">
        <v>540</v>
      </c>
      <c r="F478">
        <v>45</v>
      </c>
    </row>
    <row r="479" spans="1:6" x14ac:dyDescent="0.2">
      <c r="A479" s="1">
        <v>46045</v>
      </c>
      <c r="B479" t="s">
        <v>6</v>
      </c>
      <c r="C479" t="s">
        <v>18</v>
      </c>
      <c r="D479">
        <v>15</v>
      </c>
      <c r="E479">
        <v>765</v>
      </c>
      <c r="F479">
        <v>51</v>
      </c>
    </row>
    <row r="480" spans="1:6" x14ac:dyDescent="0.2">
      <c r="A480" s="1">
        <v>46045</v>
      </c>
      <c r="B480" t="s">
        <v>87</v>
      </c>
      <c r="C480" t="s">
        <v>18</v>
      </c>
      <c r="D480">
        <v>24</v>
      </c>
      <c r="E480">
        <v>256</v>
      </c>
      <c r="F480">
        <v>10.666666666666666</v>
      </c>
    </row>
    <row r="481" spans="1:6" x14ac:dyDescent="0.2">
      <c r="A481" s="1">
        <v>46045</v>
      </c>
      <c r="B481" t="s">
        <v>8</v>
      </c>
      <c r="C481" t="s">
        <v>36</v>
      </c>
      <c r="D481">
        <v>35</v>
      </c>
      <c r="E481">
        <v>2670</v>
      </c>
      <c r="F481">
        <v>76.285714285714292</v>
      </c>
    </row>
    <row r="482" spans="1:6" x14ac:dyDescent="0.2">
      <c r="A482" s="1">
        <v>46045</v>
      </c>
      <c r="B482" t="s">
        <v>21</v>
      </c>
      <c r="C482" t="s">
        <v>18</v>
      </c>
      <c r="D482">
        <v>30</v>
      </c>
      <c r="E482">
        <v>640</v>
      </c>
      <c r="F482">
        <v>21.333333333333332</v>
      </c>
    </row>
    <row r="483" spans="1:6" x14ac:dyDescent="0.2">
      <c r="A483" s="1">
        <v>46045</v>
      </c>
      <c r="B483" t="s">
        <v>218</v>
      </c>
      <c r="C483" t="s">
        <v>18</v>
      </c>
      <c r="D483">
        <v>24</v>
      </c>
      <c r="E483">
        <v>432</v>
      </c>
      <c r="F483">
        <v>18</v>
      </c>
    </row>
    <row r="484" spans="1:6" x14ac:dyDescent="0.2">
      <c r="A484" s="1">
        <v>46047</v>
      </c>
      <c r="B484" t="s">
        <v>6</v>
      </c>
      <c r="C484" t="s">
        <v>7</v>
      </c>
      <c r="D484">
        <v>10</v>
      </c>
      <c r="E484">
        <v>500</v>
      </c>
      <c r="F484">
        <v>50</v>
      </c>
    </row>
    <row r="485" spans="1:6" x14ac:dyDescent="0.2">
      <c r="A485" s="1">
        <v>46047</v>
      </c>
      <c r="B485" t="s">
        <v>8</v>
      </c>
      <c r="C485" t="s">
        <v>18</v>
      </c>
      <c r="D485">
        <v>21</v>
      </c>
      <c r="E485">
        <v>2220</v>
      </c>
      <c r="F485">
        <v>105.71428571428571</v>
      </c>
    </row>
    <row r="486" spans="1:6" x14ac:dyDescent="0.2">
      <c r="A486" s="1">
        <v>46047</v>
      </c>
      <c r="B486" t="s">
        <v>4</v>
      </c>
      <c r="C486" t="s">
        <v>7</v>
      </c>
      <c r="D486">
        <v>10</v>
      </c>
      <c r="E486">
        <v>880</v>
      </c>
      <c r="F486">
        <v>88</v>
      </c>
    </row>
    <row r="487" spans="1:6" x14ac:dyDescent="0.2">
      <c r="A487" s="1">
        <v>46048</v>
      </c>
      <c r="B487" t="s">
        <v>188</v>
      </c>
      <c r="C487" t="s">
        <v>39</v>
      </c>
      <c r="D487">
        <v>28</v>
      </c>
      <c r="E487">
        <v>2572</v>
      </c>
      <c r="F487">
        <v>91.857142857142861</v>
      </c>
    </row>
    <row r="488" spans="1:6" x14ac:dyDescent="0.2">
      <c r="A488" s="1">
        <v>46048</v>
      </c>
      <c r="B488" t="s">
        <v>186</v>
      </c>
      <c r="C488" t="s">
        <v>39</v>
      </c>
      <c r="D488">
        <v>26</v>
      </c>
      <c r="E488">
        <v>1342</v>
      </c>
      <c r="F488">
        <v>51.615384615384613</v>
      </c>
    </row>
    <row r="489" spans="1:6" x14ac:dyDescent="0.2">
      <c r="A489" s="1">
        <v>46048</v>
      </c>
      <c r="B489" t="s">
        <v>189</v>
      </c>
      <c r="C489" t="s">
        <v>39</v>
      </c>
      <c r="D489">
        <v>24</v>
      </c>
      <c r="E489">
        <v>1764</v>
      </c>
      <c r="F489">
        <v>73.5</v>
      </c>
    </row>
    <row r="490" spans="1:6" x14ac:dyDescent="0.2">
      <c r="A490" s="1">
        <v>46048</v>
      </c>
      <c r="B490" t="s">
        <v>192</v>
      </c>
      <c r="C490" t="s">
        <v>39</v>
      </c>
      <c r="D490">
        <v>24</v>
      </c>
      <c r="E490">
        <v>836</v>
      </c>
      <c r="F490">
        <v>34.833333333333336</v>
      </c>
    </row>
    <row r="491" spans="1:6" x14ac:dyDescent="0.2">
      <c r="A491" s="1">
        <v>46048</v>
      </c>
      <c r="B491" t="s">
        <v>4</v>
      </c>
      <c r="C491" t="s">
        <v>18</v>
      </c>
      <c r="D491">
        <v>24</v>
      </c>
      <c r="E491">
        <v>2505</v>
      </c>
      <c r="F491">
        <v>104.375</v>
      </c>
    </row>
    <row r="492" spans="1:6" x14ac:dyDescent="0.2">
      <c r="A492" s="1">
        <v>46048</v>
      </c>
      <c r="B492" t="s">
        <v>123</v>
      </c>
      <c r="C492" t="s">
        <v>18</v>
      </c>
      <c r="D492">
        <v>24</v>
      </c>
      <c r="E492">
        <v>1458</v>
      </c>
      <c r="F492">
        <v>60.75</v>
      </c>
    </row>
    <row r="493" spans="1:6" x14ac:dyDescent="0.2">
      <c r="A493" s="1">
        <v>46049</v>
      </c>
      <c r="B493" t="s">
        <v>6</v>
      </c>
      <c r="C493" t="s">
        <v>18</v>
      </c>
      <c r="D493">
        <v>24</v>
      </c>
      <c r="E493">
        <v>1335</v>
      </c>
      <c r="F493">
        <v>55.625</v>
      </c>
    </row>
    <row r="494" spans="1:6" x14ac:dyDescent="0.2">
      <c r="A494" s="1">
        <v>46049</v>
      </c>
      <c r="B494" t="s">
        <v>206</v>
      </c>
      <c r="C494" t="s">
        <v>39</v>
      </c>
      <c r="D494">
        <v>24</v>
      </c>
      <c r="E494">
        <v>1220</v>
      </c>
      <c r="F494">
        <v>50.833333333333336</v>
      </c>
    </row>
    <row r="495" spans="1:6" x14ac:dyDescent="0.2">
      <c r="A495" s="1">
        <v>46049</v>
      </c>
      <c r="B495" t="s">
        <v>415</v>
      </c>
      <c r="C495" t="s">
        <v>39</v>
      </c>
      <c r="D495">
        <v>28</v>
      </c>
      <c r="E495">
        <v>410.4</v>
      </c>
      <c r="F495">
        <v>14.657142857142857</v>
      </c>
    </row>
    <row r="496" spans="1:6" x14ac:dyDescent="0.2">
      <c r="A496" s="1">
        <v>46049</v>
      </c>
      <c r="B496" t="s">
        <v>205</v>
      </c>
      <c r="C496" t="s">
        <v>39</v>
      </c>
      <c r="D496">
        <v>24</v>
      </c>
      <c r="E496">
        <v>1220</v>
      </c>
      <c r="F496">
        <v>50.833333333333336</v>
      </c>
    </row>
    <row r="497" spans="1:6" x14ac:dyDescent="0.2">
      <c r="A497" s="1">
        <v>46049</v>
      </c>
      <c r="B497" t="s">
        <v>142</v>
      </c>
      <c r="C497" t="s">
        <v>18</v>
      </c>
      <c r="D497">
        <v>32</v>
      </c>
      <c r="E497">
        <v>220</v>
      </c>
      <c r="F497">
        <v>6.875</v>
      </c>
    </row>
    <row r="498" spans="1:6" x14ac:dyDescent="0.2">
      <c r="A498" s="1">
        <v>46049</v>
      </c>
      <c r="B498" t="s">
        <v>73</v>
      </c>
      <c r="C498" t="s">
        <v>39</v>
      </c>
      <c r="D498">
        <v>28</v>
      </c>
      <c r="E498">
        <v>360.4</v>
      </c>
      <c r="F498">
        <v>12.87142857142857</v>
      </c>
    </row>
    <row r="499" spans="1:6" x14ac:dyDescent="0.2">
      <c r="A499" s="1">
        <v>46049</v>
      </c>
      <c r="B499" t="s">
        <v>113</v>
      </c>
      <c r="C499" t="s">
        <v>18</v>
      </c>
      <c r="D499">
        <v>14</v>
      </c>
      <c r="E499">
        <v>839.8</v>
      </c>
      <c r="F499">
        <v>59.98571428571428</v>
      </c>
    </row>
    <row r="500" spans="1:6" x14ac:dyDescent="0.2">
      <c r="A500" s="1">
        <v>46049</v>
      </c>
      <c r="B500" t="s">
        <v>113</v>
      </c>
      <c r="C500" t="s">
        <v>39</v>
      </c>
      <c r="D500">
        <v>10</v>
      </c>
      <c r="E500">
        <v>520</v>
      </c>
      <c r="F500">
        <v>52</v>
      </c>
    </row>
    <row r="501" spans="1:6" x14ac:dyDescent="0.2">
      <c r="A501" s="1">
        <v>46051</v>
      </c>
      <c r="B501" t="s">
        <v>6</v>
      </c>
      <c r="C501" t="s">
        <v>18</v>
      </c>
      <c r="D501">
        <v>15</v>
      </c>
      <c r="E501">
        <v>765</v>
      </c>
      <c r="F501">
        <v>51</v>
      </c>
    </row>
    <row r="502" spans="1:6" x14ac:dyDescent="0.2">
      <c r="A502" s="1">
        <v>46051</v>
      </c>
      <c r="B502" t="s">
        <v>87</v>
      </c>
      <c r="C502" t="s">
        <v>18</v>
      </c>
      <c r="D502">
        <v>23</v>
      </c>
      <c r="E502">
        <v>244</v>
      </c>
      <c r="F502">
        <v>10.608695652173912</v>
      </c>
    </row>
    <row r="503" spans="1:6" x14ac:dyDescent="0.2">
      <c r="A503" s="1">
        <v>46051</v>
      </c>
      <c r="B503" t="s">
        <v>8</v>
      </c>
      <c r="C503" t="s">
        <v>36</v>
      </c>
      <c r="D503">
        <v>35</v>
      </c>
      <c r="E503">
        <v>3020</v>
      </c>
      <c r="F503">
        <v>86.285714285714292</v>
      </c>
    </row>
    <row r="504" spans="1:6" x14ac:dyDescent="0.2">
      <c r="A504" s="1">
        <v>46051</v>
      </c>
      <c r="B504" t="s">
        <v>21</v>
      </c>
      <c r="C504" t="s">
        <v>18</v>
      </c>
      <c r="D504">
        <v>30</v>
      </c>
      <c r="E504">
        <v>633</v>
      </c>
      <c r="F504">
        <v>21.1</v>
      </c>
    </row>
    <row r="505" spans="1:6" x14ac:dyDescent="0.2">
      <c r="A505" s="1">
        <v>46051</v>
      </c>
      <c r="B505" t="s">
        <v>218</v>
      </c>
      <c r="C505" t="s">
        <v>18</v>
      </c>
      <c r="D505">
        <v>24</v>
      </c>
      <c r="E505">
        <v>592</v>
      </c>
      <c r="F505">
        <v>24.666666666666668</v>
      </c>
    </row>
    <row r="506" spans="1:6" x14ac:dyDescent="0.2">
      <c r="A506" s="1">
        <v>46052</v>
      </c>
      <c r="B506" t="s">
        <v>6</v>
      </c>
      <c r="C506" t="s">
        <v>7</v>
      </c>
      <c r="D506">
        <v>10</v>
      </c>
      <c r="E506">
        <v>510</v>
      </c>
      <c r="F506">
        <v>51</v>
      </c>
    </row>
    <row r="507" spans="1:6" x14ac:dyDescent="0.2">
      <c r="A507" s="1">
        <v>46052</v>
      </c>
      <c r="B507" t="s">
        <v>8</v>
      </c>
      <c r="C507" t="s">
        <v>18</v>
      </c>
      <c r="D507">
        <v>21</v>
      </c>
      <c r="E507">
        <v>2362.5</v>
      </c>
      <c r="F507">
        <v>112.5</v>
      </c>
    </row>
    <row r="508" spans="1:6" x14ac:dyDescent="0.2">
      <c r="A508" s="1">
        <v>46052</v>
      </c>
      <c r="B508" t="s">
        <v>4</v>
      </c>
      <c r="C508" t="s">
        <v>7</v>
      </c>
      <c r="D508">
        <v>10</v>
      </c>
      <c r="E508">
        <v>980</v>
      </c>
      <c r="F508">
        <v>98</v>
      </c>
    </row>
    <row r="509" spans="1:6" x14ac:dyDescent="0.2">
      <c r="A509" s="1">
        <v>46056</v>
      </c>
      <c r="B509" t="s">
        <v>188</v>
      </c>
      <c r="C509" t="s">
        <v>39</v>
      </c>
      <c r="D509">
        <v>26</v>
      </c>
      <c r="E509">
        <v>2140</v>
      </c>
      <c r="F509">
        <v>82.307692307692307</v>
      </c>
    </row>
    <row r="510" spans="1:6" x14ac:dyDescent="0.2">
      <c r="A510" s="1">
        <v>46056</v>
      </c>
      <c r="B510" t="s">
        <v>186</v>
      </c>
      <c r="C510" t="s">
        <v>39</v>
      </c>
      <c r="D510">
        <v>26</v>
      </c>
      <c r="E510">
        <v>1160</v>
      </c>
      <c r="F510">
        <v>44.615384615384613</v>
      </c>
    </row>
    <row r="511" spans="1:6" x14ac:dyDescent="0.2">
      <c r="A511" s="1">
        <v>46056</v>
      </c>
      <c r="B511" t="s">
        <v>189</v>
      </c>
      <c r="C511" t="s">
        <v>39</v>
      </c>
      <c r="D511">
        <v>26</v>
      </c>
      <c r="E511">
        <v>1564</v>
      </c>
      <c r="F511">
        <v>60.153846153846153</v>
      </c>
    </row>
    <row r="512" spans="1:6" x14ac:dyDescent="0.2">
      <c r="A512" s="1">
        <v>46056</v>
      </c>
      <c r="B512" t="s">
        <v>192</v>
      </c>
      <c r="C512" t="s">
        <v>39</v>
      </c>
      <c r="D512">
        <v>26</v>
      </c>
      <c r="E512">
        <v>786.8</v>
      </c>
      <c r="F512">
        <v>30.261538461538461</v>
      </c>
    </row>
    <row r="513" spans="1:6" x14ac:dyDescent="0.2">
      <c r="A513" s="1">
        <v>46056</v>
      </c>
      <c r="B513" t="s">
        <v>4</v>
      </c>
      <c r="C513" t="s">
        <v>18</v>
      </c>
      <c r="D513">
        <v>24</v>
      </c>
      <c r="E513">
        <v>2175</v>
      </c>
      <c r="F513">
        <v>90.625</v>
      </c>
    </row>
    <row r="514" spans="1:6" x14ac:dyDescent="0.2">
      <c r="A514" s="1">
        <v>46056</v>
      </c>
      <c r="B514" t="s">
        <v>123</v>
      </c>
      <c r="C514" t="s">
        <v>18</v>
      </c>
      <c r="D514">
        <v>26</v>
      </c>
      <c r="E514">
        <v>992</v>
      </c>
      <c r="F514">
        <v>38.153846153846153</v>
      </c>
    </row>
    <row r="515" spans="1:6" x14ac:dyDescent="0.2">
      <c r="A515" s="1">
        <v>46058</v>
      </c>
      <c r="B515" t="s">
        <v>6</v>
      </c>
      <c r="C515" t="s">
        <v>18</v>
      </c>
      <c r="D515">
        <v>22</v>
      </c>
      <c r="E515">
        <v>1055</v>
      </c>
      <c r="F515">
        <v>47.954545454545453</v>
      </c>
    </row>
    <row r="516" spans="1:6" x14ac:dyDescent="0.2">
      <c r="A516" s="1">
        <v>46058</v>
      </c>
      <c r="B516" t="s">
        <v>206</v>
      </c>
      <c r="C516" t="s">
        <v>39</v>
      </c>
      <c r="D516">
        <v>30</v>
      </c>
      <c r="E516">
        <v>1290</v>
      </c>
      <c r="F516">
        <v>43</v>
      </c>
    </row>
    <row r="517" spans="1:6" x14ac:dyDescent="0.2">
      <c r="A517" s="1">
        <v>46058</v>
      </c>
      <c r="B517" t="s">
        <v>415</v>
      </c>
      <c r="C517" t="s">
        <v>39</v>
      </c>
      <c r="D517">
        <v>25</v>
      </c>
      <c r="E517">
        <v>278.39999999999998</v>
      </c>
      <c r="F517">
        <v>11.135999999999999</v>
      </c>
    </row>
    <row r="518" spans="1:6" x14ac:dyDescent="0.2">
      <c r="A518" s="1">
        <v>46058</v>
      </c>
      <c r="B518" t="s">
        <v>205</v>
      </c>
      <c r="C518" t="s">
        <v>39</v>
      </c>
      <c r="D518">
        <v>30</v>
      </c>
      <c r="E518">
        <v>1290</v>
      </c>
      <c r="F518">
        <v>43</v>
      </c>
    </row>
    <row r="519" spans="1:6" x14ac:dyDescent="0.2">
      <c r="A519" s="1">
        <v>46058</v>
      </c>
      <c r="B519" t="s">
        <v>142</v>
      </c>
      <c r="C519" t="s">
        <v>18</v>
      </c>
      <c r="D519">
        <v>31</v>
      </c>
      <c r="E519">
        <v>176</v>
      </c>
      <c r="F519">
        <v>5.67741935483871</v>
      </c>
    </row>
    <row r="520" spans="1:6" x14ac:dyDescent="0.2">
      <c r="A520" s="1">
        <v>46058</v>
      </c>
      <c r="B520" t="s">
        <v>73</v>
      </c>
      <c r="C520" t="s">
        <v>39</v>
      </c>
      <c r="D520">
        <v>25</v>
      </c>
      <c r="E520">
        <v>278.39999999999998</v>
      </c>
      <c r="F520">
        <v>11.135999999999999</v>
      </c>
    </row>
    <row r="521" spans="1:6" x14ac:dyDescent="0.2">
      <c r="A521" s="1">
        <v>46058</v>
      </c>
      <c r="B521" t="s">
        <v>113</v>
      </c>
      <c r="C521" t="s">
        <v>18</v>
      </c>
      <c r="D521">
        <v>18</v>
      </c>
      <c r="E521">
        <v>866</v>
      </c>
      <c r="F521">
        <v>48.111111111111114</v>
      </c>
    </row>
    <row r="522" spans="1:6" x14ac:dyDescent="0.2">
      <c r="A522" s="1">
        <v>46058</v>
      </c>
      <c r="B522" t="s">
        <v>113</v>
      </c>
      <c r="C522" t="s">
        <v>39</v>
      </c>
      <c r="D522">
        <v>10</v>
      </c>
      <c r="E522">
        <v>390</v>
      </c>
      <c r="F522">
        <v>39</v>
      </c>
    </row>
    <row r="523" spans="1:6" x14ac:dyDescent="0.2">
      <c r="A523" s="1">
        <v>46059</v>
      </c>
      <c r="B523" t="s">
        <v>6</v>
      </c>
      <c r="C523" t="s">
        <v>18</v>
      </c>
      <c r="D523">
        <v>10</v>
      </c>
      <c r="E523">
        <v>410</v>
      </c>
      <c r="F523">
        <v>41</v>
      </c>
    </row>
    <row r="524" spans="1:6" x14ac:dyDescent="0.2">
      <c r="A524" s="1">
        <v>46059</v>
      </c>
      <c r="B524" t="s">
        <v>87</v>
      </c>
      <c r="C524" t="s">
        <v>18</v>
      </c>
      <c r="D524">
        <v>28</v>
      </c>
      <c r="E524">
        <v>220</v>
      </c>
      <c r="F524">
        <v>7.8571428571428568</v>
      </c>
    </row>
    <row r="525" spans="1:6" x14ac:dyDescent="0.2">
      <c r="A525" s="1">
        <v>46059</v>
      </c>
      <c r="B525" t="s">
        <v>8</v>
      </c>
      <c r="C525" t="s">
        <v>36</v>
      </c>
      <c r="D525">
        <v>25</v>
      </c>
      <c r="E525">
        <v>1620</v>
      </c>
      <c r="F525">
        <v>64.8</v>
      </c>
    </row>
    <row r="526" spans="1:6" x14ac:dyDescent="0.2">
      <c r="A526" s="1">
        <v>46059</v>
      </c>
      <c r="B526" t="s">
        <v>21</v>
      </c>
      <c r="C526" t="s">
        <v>18</v>
      </c>
      <c r="D526">
        <v>26</v>
      </c>
      <c r="E526">
        <v>462.4</v>
      </c>
      <c r="F526">
        <v>17.784615384615385</v>
      </c>
    </row>
    <row r="527" spans="1:6" x14ac:dyDescent="0.2">
      <c r="A527" s="1">
        <v>46059</v>
      </c>
      <c r="B527" t="s">
        <v>218</v>
      </c>
      <c r="C527" t="s">
        <v>18</v>
      </c>
      <c r="D527">
        <v>26</v>
      </c>
      <c r="E527">
        <v>432</v>
      </c>
      <c r="F527">
        <v>16.615384615384617</v>
      </c>
    </row>
    <row r="528" spans="1:6" x14ac:dyDescent="0.2">
      <c r="A528" s="1">
        <v>46060</v>
      </c>
      <c r="B528" t="s">
        <v>6</v>
      </c>
      <c r="C528" t="s">
        <v>7</v>
      </c>
      <c r="D528">
        <v>5</v>
      </c>
      <c r="E528">
        <v>205</v>
      </c>
      <c r="F528">
        <v>41</v>
      </c>
    </row>
    <row r="529" spans="1:6" x14ac:dyDescent="0.2">
      <c r="A529" s="1">
        <v>46060</v>
      </c>
      <c r="B529" t="s">
        <v>8</v>
      </c>
      <c r="C529" t="s">
        <v>18</v>
      </c>
      <c r="D529">
        <v>20</v>
      </c>
      <c r="E529">
        <v>1992.5</v>
      </c>
      <c r="F529">
        <v>99.625</v>
      </c>
    </row>
    <row r="530" spans="1:6" x14ac:dyDescent="0.2">
      <c r="A530" s="1">
        <v>46060</v>
      </c>
      <c r="B530" t="s">
        <v>4</v>
      </c>
      <c r="C530" t="s">
        <v>7</v>
      </c>
      <c r="D530">
        <v>10</v>
      </c>
      <c r="E530">
        <v>780</v>
      </c>
      <c r="F530">
        <v>78</v>
      </c>
    </row>
    <row r="531" spans="1:6" x14ac:dyDescent="0.2">
      <c r="A531" s="1">
        <v>46062</v>
      </c>
      <c r="B531" t="s">
        <v>188</v>
      </c>
      <c r="C531" t="s">
        <v>39</v>
      </c>
      <c r="D531">
        <v>26</v>
      </c>
      <c r="E531">
        <v>2378</v>
      </c>
      <c r="F531">
        <v>91.461538461538467</v>
      </c>
    </row>
    <row r="532" spans="1:6" x14ac:dyDescent="0.2">
      <c r="A532" s="1">
        <v>46062</v>
      </c>
      <c r="B532" t="s">
        <v>186</v>
      </c>
      <c r="C532" t="s">
        <v>39</v>
      </c>
      <c r="D532">
        <v>26</v>
      </c>
      <c r="E532">
        <v>1286</v>
      </c>
      <c r="F532">
        <v>49.46153846153846</v>
      </c>
    </row>
    <row r="533" spans="1:6" x14ac:dyDescent="0.2">
      <c r="A533" s="1">
        <v>46062</v>
      </c>
      <c r="B533" t="s">
        <v>189</v>
      </c>
      <c r="C533" t="s">
        <v>39</v>
      </c>
      <c r="D533">
        <v>26</v>
      </c>
      <c r="E533">
        <v>1805.8</v>
      </c>
      <c r="F533">
        <v>69.453846153846158</v>
      </c>
    </row>
    <row r="534" spans="1:6" x14ac:dyDescent="0.2">
      <c r="A534" s="1">
        <v>46062</v>
      </c>
      <c r="B534" t="s">
        <v>192</v>
      </c>
      <c r="C534" t="s">
        <v>39</v>
      </c>
      <c r="D534">
        <v>26</v>
      </c>
      <c r="E534">
        <v>922</v>
      </c>
      <c r="F534">
        <v>35.46153846153846</v>
      </c>
    </row>
    <row r="535" spans="1:6" x14ac:dyDescent="0.2">
      <c r="A535" s="1">
        <v>46062</v>
      </c>
      <c r="B535" t="s">
        <v>4</v>
      </c>
      <c r="C535" t="s">
        <v>18</v>
      </c>
      <c r="D535">
        <v>24</v>
      </c>
      <c r="E535">
        <v>2365</v>
      </c>
      <c r="F535">
        <v>98.541666666666671</v>
      </c>
    </row>
    <row r="536" spans="1:6" x14ac:dyDescent="0.2">
      <c r="A536" s="1">
        <v>46062</v>
      </c>
      <c r="B536" t="s">
        <v>123</v>
      </c>
      <c r="C536" t="s">
        <v>18</v>
      </c>
      <c r="D536">
        <v>26</v>
      </c>
      <c r="E536">
        <v>1278</v>
      </c>
      <c r="F536">
        <v>49.153846153846153</v>
      </c>
    </row>
    <row r="537" spans="1:6" x14ac:dyDescent="0.2">
      <c r="A537" s="1">
        <v>46063</v>
      </c>
      <c r="B537" t="s">
        <v>6</v>
      </c>
      <c r="C537" t="s">
        <v>18</v>
      </c>
      <c r="D537">
        <v>22</v>
      </c>
      <c r="E537">
        <v>1147.5</v>
      </c>
      <c r="F537">
        <v>52.159090909090907</v>
      </c>
    </row>
    <row r="538" spans="1:6" x14ac:dyDescent="0.2">
      <c r="A538" s="1">
        <v>46063</v>
      </c>
      <c r="B538" t="s">
        <v>206</v>
      </c>
      <c r="C538" t="s">
        <v>39</v>
      </c>
      <c r="D538">
        <v>30</v>
      </c>
      <c r="E538">
        <v>1360</v>
      </c>
      <c r="F538">
        <v>45.333333333333336</v>
      </c>
    </row>
    <row r="539" spans="1:6" x14ac:dyDescent="0.2">
      <c r="A539" s="1">
        <v>46063</v>
      </c>
      <c r="B539" t="s">
        <v>415</v>
      </c>
      <c r="C539" t="s">
        <v>39</v>
      </c>
      <c r="D539">
        <v>26</v>
      </c>
      <c r="E539">
        <v>327.8</v>
      </c>
      <c r="F539">
        <v>12.607692307692307</v>
      </c>
    </row>
    <row r="540" spans="1:6" x14ac:dyDescent="0.2">
      <c r="A540" s="1">
        <v>46063</v>
      </c>
      <c r="B540" t="s">
        <v>205</v>
      </c>
      <c r="C540" t="s">
        <v>39</v>
      </c>
      <c r="D540">
        <v>30</v>
      </c>
      <c r="E540">
        <v>1360</v>
      </c>
      <c r="F540">
        <v>45.333333333333336</v>
      </c>
    </row>
    <row r="541" spans="1:6" x14ac:dyDescent="0.2">
      <c r="A541" s="1">
        <v>46063</v>
      </c>
      <c r="B541" t="s">
        <v>142</v>
      </c>
      <c r="C541" t="s">
        <v>18</v>
      </c>
      <c r="D541">
        <v>28</v>
      </c>
      <c r="E541">
        <v>196</v>
      </c>
      <c r="F541">
        <v>7</v>
      </c>
    </row>
    <row r="542" spans="1:6" x14ac:dyDescent="0.2">
      <c r="A542" s="1">
        <v>46063</v>
      </c>
      <c r="B542" t="s">
        <v>73</v>
      </c>
      <c r="C542" t="s">
        <v>39</v>
      </c>
      <c r="D542">
        <v>28</v>
      </c>
      <c r="E542">
        <v>374</v>
      </c>
      <c r="F542">
        <v>13.357142857142858</v>
      </c>
    </row>
    <row r="543" spans="1:6" x14ac:dyDescent="0.2">
      <c r="A543" s="1">
        <v>46063</v>
      </c>
      <c r="B543" t="s">
        <v>113</v>
      </c>
      <c r="C543" t="s">
        <v>18</v>
      </c>
      <c r="D543">
        <v>16</v>
      </c>
      <c r="E543">
        <v>888</v>
      </c>
      <c r="F543">
        <v>55.5</v>
      </c>
    </row>
    <row r="544" spans="1:6" x14ac:dyDescent="0.2">
      <c r="A544" s="1">
        <v>46063</v>
      </c>
      <c r="B544" t="s">
        <v>113</v>
      </c>
      <c r="C544" t="s">
        <v>39</v>
      </c>
      <c r="D544">
        <v>10</v>
      </c>
      <c r="E544">
        <v>520</v>
      </c>
      <c r="F544">
        <v>52</v>
      </c>
    </row>
    <row r="545" spans="1:6" x14ac:dyDescent="0.2">
      <c r="A545" s="1">
        <v>46064</v>
      </c>
      <c r="B545" t="s">
        <v>6</v>
      </c>
      <c r="C545" t="s">
        <v>18</v>
      </c>
      <c r="D545">
        <v>10</v>
      </c>
      <c r="E545">
        <v>460</v>
      </c>
      <c r="F545">
        <v>46</v>
      </c>
    </row>
    <row r="546" spans="1:6" x14ac:dyDescent="0.2">
      <c r="A546" s="1">
        <v>46064</v>
      </c>
      <c r="B546" t="s">
        <v>87</v>
      </c>
      <c r="C546" t="s">
        <v>18</v>
      </c>
      <c r="D546">
        <v>27</v>
      </c>
      <c r="E546">
        <v>222</v>
      </c>
      <c r="F546">
        <v>8.2222222222222214</v>
      </c>
    </row>
    <row r="547" spans="1:6" x14ac:dyDescent="0.2">
      <c r="A547" s="1">
        <v>46064</v>
      </c>
      <c r="B547" t="s">
        <v>8</v>
      </c>
      <c r="C547" t="s">
        <v>36</v>
      </c>
      <c r="D547">
        <v>25</v>
      </c>
      <c r="E547">
        <v>1870</v>
      </c>
      <c r="F547">
        <v>74.8</v>
      </c>
    </row>
    <row r="548" spans="1:6" x14ac:dyDescent="0.2">
      <c r="A548" s="1">
        <v>46064</v>
      </c>
      <c r="B548" t="s">
        <v>21</v>
      </c>
      <c r="C548" t="s">
        <v>18</v>
      </c>
      <c r="D548">
        <v>28</v>
      </c>
      <c r="E548">
        <v>583</v>
      </c>
      <c r="F548">
        <v>20.821428571428573</v>
      </c>
    </row>
    <row r="549" spans="1:6" x14ac:dyDescent="0.2">
      <c r="A549" s="1">
        <v>46064</v>
      </c>
      <c r="B549" t="s">
        <v>218</v>
      </c>
      <c r="C549" t="s">
        <v>18</v>
      </c>
      <c r="D549">
        <v>24</v>
      </c>
      <c r="E549">
        <v>472</v>
      </c>
      <c r="F549">
        <v>19.666666666666668</v>
      </c>
    </row>
    <row r="550" spans="1:6" x14ac:dyDescent="0.2">
      <c r="A550" s="1">
        <v>46065</v>
      </c>
      <c r="B550" t="s">
        <v>6</v>
      </c>
      <c r="C550" t="s">
        <v>7</v>
      </c>
      <c r="D550">
        <v>5</v>
      </c>
      <c r="E550">
        <v>230</v>
      </c>
      <c r="F550">
        <v>46</v>
      </c>
    </row>
    <row r="551" spans="1:6" x14ac:dyDescent="0.2">
      <c r="A551" s="1">
        <v>46065</v>
      </c>
      <c r="B551" t="s">
        <v>8</v>
      </c>
      <c r="C551" t="s">
        <v>18</v>
      </c>
      <c r="D551">
        <v>20</v>
      </c>
      <c r="E551">
        <v>2165</v>
      </c>
      <c r="F551">
        <v>108.25</v>
      </c>
    </row>
    <row r="552" spans="1:6" x14ac:dyDescent="0.2">
      <c r="A552" s="1">
        <v>46065</v>
      </c>
      <c r="B552" t="s">
        <v>4</v>
      </c>
      <c r="C552" t="s">
        <v>7</v>
      </c>
      <c r="D552">
        <v>10</v>
      </c>
      <c r="E552">
        <v>840</v>
      </c>
      <c r="F552">
        <v>84</v>
      </c>
    </row>
    <row r="553" spans="1:6" x14ac:dyDescent="0.2">
      <c r="A553" s="1">
        <v>46069</v>
      </c>
      <c r="B553" t="s">
        <v>4</v>
      </c>
      <c r="C553" t="s">
        <v>18</v>
      </c>
      <c r="D553">
        <v>24</v>
      </c>
      <c r="E553">
        <v>2555</v>
      </c>
      <c r="F553">
        <v>106.45833333333333</v>
      </c>
    </row>
    <row r="554" spans="1:6" x14ac:dyDescent="0.2">
      <c r="A554" s="1">
        <v>46072</v>
      </c>
      <c r="B554" t="s">
        <v>6</v>
      </c>
      <c r="C554" t="s">
        <v>18</v>
      </c>
      <c r="D554">
        <v>22</v>
      </c>
      <c r="E554">
        <v>1240</v>
      </c>
      <c r="F554">
        <v>56.363636363636367</v>
      </c>
    </row>
    <row r="555" spans="1:6" x14ac:dyDescent="0.2">
      <c r="A555" s="1">
        <v>46072</v>
      </c>
      <c r="B555" t="s">
        <v>206</v>
      </c>
      <c r="C555" t="s">
        <v>39</v>
      </c>
      <c r="D555">
        <v>28</v>
      </c>
      <c r="E555">
        <v>1568</v>
      </c>
      <c r="F555">
        <v>56</v>
      </c>
    </row>
    <row r="556" spans="1:6" x14ac:dyDescent="0.2">
      <c r="A556" s="1">
        <v>46072</v>
      </c>
      <c r="B556" t="s">
        <v>415</v>
      </c>
      <c r="C556" t="s">
        <v>39</v>
      </c>
      <c r="D556">
        <v>22</v>
      </c>
      <c r="E556">
        <v>283</v>
      </c>
      <c r="F556">
        <v>12.863636363636363</v>
      </c>
    </row>
    <row r="557" spans="1:6" x14ac:dyDescent="0.2">
      <c r="A557" s="1">
        <v>46072</v>
      </c>
      <c r="B557" t="s">
        <v>205</v>
      </c>
      <c r="C557" t="s">
        <v>39</v>
      </c>
      <c r="D557">
        <v>26</v>
      </c>
      <c r="E557">
        <v>1436</v>
      </c>
      <c r="F557">
        <v>55.230769230769234</v>
      </c>
    </row>
    <row r="558" spans="1:6" x14ac:dyDescent="0.2">
      <c r="A558" s="1">
        <v>46072</v>
      </c>
      <c r="B558" t="s">
        <v>142</v>
      </c>
      <c r="C558" t="s">
        <v>18</v>
      </c>
      <c r="D558">
        <v>30</v>
      </c>
      <c r="E558">
        <v>230</v>
      </c>
      <c r="F558">
        <v>7.666666666666667</v>
      </c>
    </row>
    <row r="559" spans="1:6" x14ac:dyDescent="0.2">
      <c r="A559" s="1">
        <v>46072</v>
      </c>
      <c r="B559" t="s">
        <v>73</v>
      </c>
      <c r="C559" t="s">
        <v>39</v>
      </c>
      <c r="D559">
        <v>26</v>
      </c>
      <c r="E559">
        <v>346</v>
      </c>
      <c r="F559">
        <v>13.307692307692308</v>
      </c>
    </row>
    <row r="560" spans="1:6" x14ac:dyDescent="0.2">
      <c r="A560" s="1">
        <v>46072</v>
      </c>
      <c r="B560" t="s">
        <v>113</v>
      </c>
      <c r="C560" t="s">
        <v>18</v>
      </c>
      <c r="D560">
        <v>12</v>
      </c>
      <c r="E560">
        <v>736</v>
      </c>
      <c r="F560">
        <v>61.333333333333336</v>
      </c>
    </row>
    <row r="561" spans="1:6" x14ac:dyDescent="0.2">
      <c r="A561" s="1">
        <v>46072</v>
      </c>
      <c r="B561" t="s">
        <v>113</v>
      </c>
      <c r="C561" t="s">
        <v>39</v>
      </c>
      <c r="D561">
        <v>8</v>
      </c>
      <c r="E561">
        <v>416</v>
      </c>
      <c r="F561">
        <v>52</v>
      </c>
    </row>
    <row r="562" spans="1:6" x14ac:dyDescent="0.2">
      <c r="A562" s="1">
        <v>46073</v>
      </c>
      <c r="B562" t="s">
        <v>6</v>
      </c>
      <c r="C562" t="s">
        <v>18</v>
      </c>
      <c r="D562">
        <v>10</v>
      </c>
      <c r="E562">
        <v>510</v>
      </c>
      <c r="F562">
        <v>51</v>
      </c>
    </row>
    <row r="563" spans="1:6" x14ac:dyDescent="0.2">
      <c r="A563" s="1">
        <v>46073</v>
      </c>
      <c r="B563" t="s">
        <v>87</v>
      </c>
      <c r="C563" t="s">
        <v>18</v>
      </c>
      <c r="D563">
        <v>24</v>
      </c>
      <c r="E563">
        <v>232</v>
      </c>
      <c r="F563">
        <v>9.6666666666666661</v>
      </c>
    </row>
    <row r="564" spans="1:6" x14ac:dyDescent="0.2">
      <c r="A564" s="1">
        <v>46073</v>
      </c>
      <c r="B564" t="s">
        <v>8</v>
      </c>
      <c r="C564" t="s">
        <v>36</v>
      </c>
      <c r="D564">
        <v>25</v>
      </c>
      <c r="E564">
        <v>2120</v>
      </c>
      <c r="F564">
        <v>84.8</v>
      </c>
    </row>
    <row r="565" spans="1:6" x14ac:dyDescent="0.2">
      <c r="A565" s="1">
        <v>46073</v>
      </c>
      <c r="B565" t="s">
        <v>21</v>
      </c>
      <c r="C565" t="s">
        <v>18</v>
      </c>
      <c r="D565">
        <v>24</v>
      </c>
      <c r="E565">
        <v>543.79999999999995</v>
      </c>
      <c r="F565">
        <v>22.658333333333331</v>
      </c>
    </row>
    <row r="566" spans="1:6" x14ac:dyDescent="0.2">
      <c r="A566" s="1">
        <v>46073</v>
      </c>
      <c r="B566" t="s">
        <v>218</v>
      </c>
      <c r="C566" t="s">
        <v>18</v>
      </c>
      <c r="D566">
        <v>28</v>
      </c>
      <c r="E566">
        <v>584</v>
      </c>
      <c r="F566">
        <v>20.857142857142858</v>
      </c>
    </row>
    <row r="567" spans="1:6" x14ac:dyDescent="0.2">
      <c r="A567" s="1">
        <v>46075</v>
      </c>
      <c r="B567" t="s">
        <v>6</v>
      </c>
      <c r="C567" t="s">
        <v>7</v>
      </c>
      <c r="D567">
        <v>5</v>
      </c>
      <c r="E567">
        <v>255</v>
      </c>
      <c r="F567">
        <v>51</v>
      </c>
    </row>
    <row r="568" spans="1:6" x14ac:dyDescent="0.2">
      <c r="A568" s="1">
        <v>46075</v>
      </c>
      <c r="B568" t="s">
        <v>8</v>
      </c>
      <c r="C568" t="s">
        <v>18</v>
      </c>
      <c r="D568">
        <v>20</v>
      </c>
      <c r="E568">
        <v>2255</v>
      </c>
      <c r="F568">
        <v>112.75</v>
      </c>
    </row>
    <row r="569" spans="1:6" x14ac:dyDescent="0.2">
      <c r="A569" s="1">
        <v>46075</v>
      </c>
      <c r="B569" t="s">
        <v>4</v>
      </c>
      <c r="C569" t="s">
        <v>7</v>
      </c>
      <c r="D569">
        <v>10</v>
      </c>
      <c r="E569">
        <v>880</v>
      </c>
      <c r="F569">
        <v>88</v>
      </c>
    </row>
    <row r="570" spans="1:6" x14ac:dyDescent="0.2">
      <c r="A570" s="1">
        <v>46076</v>
      </c>
      <c r="B570" t="s">
        <v>188</v>
      </c>
      <c r="C570" t="s">
        <v>39</v>
      </c>
      <c r="D570">
        <v>37</v>
      </c>
      <c r="E570">
        <v>3524</v>
      </c>
      <c r="F570">
        <v>95.243243243243242</v>
      </c>
    </row>
    <row r="571" spans="1:6" x14ac:dyDescent="0.2">
      <c r="A571" s="1">
        <v>46076</v>
      </c>
      <c r="B571" t="s">
        <v>186</v>
      </c>
      <c r="C571" t="s">
        <v>39</v>
      </c>
      <c r="D571">
        <v>23</v>
      </c>
      <c r="E571">
        <v>1297</v>
      </c>
      <c r="F571">
        <v>56.391304347826086</v>
      </c>
    </row>
    <row r="572" spans="1:6" x14ac:dyDescent="0.2">
      <c r="A572" s="1">
        <v>46076</v>
      </c>
      <c r="B572" t="s">
        <v>189</v>
      </c>
      <c r="C572" t="s">
        <v>39</v>
      </c>
      <c r="D572">
        <v>26</v>
      </c>
      <c r="E572">
        <v>1890</v>
      </c>
      <c r="F572">
        <v>72.692307692307693</v>
      </c>
    </row>
    <row r="573" spans="1:6" x14ac:dyDescent="0.2">
      <c r="A573" s="1">
        <v>46076</v>
      </c>
      <c r="B573" t="s">
        <v>192</v>
      </c>
      <c r="C573" t="s">
        <v>39</v>
      </c>
      <c r="D573">
        <v>22</v>
      </c>
      <c r="E573">
        <v>834</v>
      </c>
      <c r="F573">
        <v>37.909090909090907</v>
      </c>
    </row>
    <row r="574" spans="1:6" x14ac:dyDescent="0.2">
      <c r="A574" s="1">
        <v>46076</v>
      </c>
      <c r="B574" t="s">
        <v>4</v>
      </c>
      <c r="C574" t="s">
        <v>18</v>
      </c>
      <c r="D574">
        <v>24</v>
      </c>
      <c r="E574">
        <v>2685</v>
      </c>
      <c r="F574">
        <v>111.875</v>
      </c>
    </row>
    <row r="575" spans="1:6" x14ac:dyDescent="0.2">
      <c r="A575" s="1">
        <v>46076</v>
      </c>
      <c r="B575" t="s">
        <v>123</v>
      </c>
      <c r="C575" t="s">
        <v>18</v>
      </c>
      <c r="D575">
        <v>32</v>
      </c>
      <c r="E575">
        <v>1604</v>
      </c>
      <c r="F575">
        <v>50.125</v>
      </c>
    </row>
    <row r="576" spans="1:6" x14ac:dyDescent="0.2">
      <c r="A576" s="1">
        <v>46077</v>
      </c>
      <c r="B576" t="s">
        <v>6</v>
      </c>
      <c r="C576" t="s">
        <v>18</v>
      </c>
      <c r="D576">
        <v>20</v>
      </c>
      <c r="E576">
        <v>1110</v>
      </c>
      <c r="F576">
        <v>55.5</v>
      </c>
    </row>
    <row r="577" spans="1:6" x14ac:dyDescent="0.2">
      <c r="A577" s="1">
        <v>46077</v>
      </c>
      <c r="B577" t="s">
        <v>206</v>
      </c>
      <c r="C577" t="s">
        <v>39</v>
      </c>
      <c r="D577">
        <v>30</v>
      </c>
      <c r="E577">
        <v>1770</v>
      </c>
      <c r="F577">
        <v>59</v>
      </c>
    </row>
    <row r="578" spans="1:6" x14ac:dyDescent="0.2">
      <c r="A578" s="1">
        <v>46077</v>
      </c>
      <c r="B578" t="s">
        <v>415</v>
      </c>
      <c r="C578" t="s">
        <v>39</v>
      </c>
      <c r="D578">
        <v>26</v>
      </c>
      <c r="E578">
        <v>338</v>
      </c>
      <c r="F578">
        <v>13</v>
      </c>
    </row>
    <row r="579" spans="1:6" x14ac:dyDescent="0.2">
      <c r="A579" s="1">
        <v>46077</v>
      </c>
      <c r="B579" t="s">
        <v>205</v>
      </c>
      <c r="C579" t="s">
        <v>39</v>
      </c>
      <c r="D579">
        <v>26</v>
      </c>
      <c r="E579">
        <v>1534</v>
      </c>
      <c r="F579">
        <v>59</v>
      </c>
    </row>
    <row r="580" spans="1:6" x14ac:dyDescent="0.2">
      <c r="A580" s="1">
        <v>46077</v>
      </c>
      <c r="B580" t="s">
        <v>142</v>
      </c>
      <c r="C580" t="s">
        <v>18</v>
      </c>
      <c r="D580">
        <v>29</v>
      </c>
      <c r="E580">
        <v>220</v>
      </c>
      <c r="F580">
        <v>7.5862068965517242</v>
      </c>
    </row>
    <row r="581" spans="1:6" x14ac:dyDescent="0.2">
      <c r="A581" s="1">
        <v>46077</v>
      </c>
      <c r="B581" t="s">
        <v>73</v>
      </c>
      <c r="C581" t="s">
        <v>39</v>
      </c>
      <c r="D581">
        <v>31</v>
      </c>
      <c r="E581">
        <v>410</v>
      </c>
      <c r="F581">
        <v>13.225806451612904</v>
      </c>
    </row>
    <row r="582" spans="1:6" x14ac:dyDescent="0.2">
      <c r="A582" s="1">
        <v>46077</v>
      </c>
      <c r="B582" t="s">
        <v>113</v>
      </c>
      <c r="C582" t="s">
        <v>18</v>
      </c>
      <c r="D582">
        <v>13</v>
      </c>
      <c r="E582">
        <v>802</v>
      </c>
      <c r="F582">
        <v>61.692307692307693</v>
      </c>
    </row>
    <row r="583" spans="1:6" x14ac:dyDescent="0.2">
      <c r="A583" s="1">
        <v>46077</v>
      </c>
      <c r="B583" t="s">
        <v>113</v>
      </c>
      <c r="C583" t="s">
        <v>39</v>
      </c>
      <c r="D583">
        <v>8</v>
      </c>
      <c r="E583">
        <v>416</v>
      </c>
      <c r="F583">
        <v>52</v>
      </c>
    </row>
    <row r="584" spans="1:6" x14ac:dyDescent="0.2">
      <c r="A584" s="1">
        <v>46079</v>
      </c>
      <c r="B584" t="s">
        <v>6</v>
      </c>
      <c r="C584" t="s">
        <v>18</v>
      </c>
      <c r="D584">
        <v>10</v>
      </c>
      <c r="E584">
        <v>520</v>
      </c>
      <c r="F584">
        <v>52</v>
      </c>
    </row>
    <row r="585" spans="1:6" x14ac:dyDescent="0.2">
      <c r="A585" s="1">
        <v>46079</v>
      </c>
      <c r="B585" t="s">
        <v>87</v>
      </c>
      <c r="C585" t="s">
        <v>18</v>
      </c>
      <c r="D585">
        <v>20</v>
      </c>
      <c r="E585">
        <v>230</v>
      </c>
      <c r="F585">
        <v>11.5</v>
      </c>
    </row>
    <row r="586" spans="1:6" x14ac:dyDescent="0.2">
      <c r="A586" s="1">
        <v>46079</v>
      </c>
      <c r="B586" t="s">
        <v>8</v>
      </c>
      <c r="C586" t="s">
        <v>36</v>
      </c>
      <c r="D586">
        <v>25</v>
      </c>
      <c r="E586">
        <v>2230</v>
      </c>
      <c r="F586">
        <v>89.2</v>
      </c>
    </row>
    <row r="587" spans="1:6" x14ac:dyDescent="0.2">
      <c r="A587" s="1">
        <v>46079</v>
      </c>
      <c r="B587" t="s">
        <v>21</v>
      </c>
      <c r="C587" t="s">
        <v>18</v>
      </c>
      <c r="D587">
        <v>30</v>
      </c>
      <c r="E587">
        <v>684.4</v>
      </c>
      <c r="F587">
        <v>22.813333333333333</v>
      </c>
    </row>
    <row r="588" spans="1:6" x14ac:dyDescent="0.2">
      <c r="A588" s="1">
        <v>46079</v>
      </c>
      <c r="B588" t="s">
        <v>218</v>
      </c>
      <c r="C588" t="s">
        <v>18</v>
      </c>
      <c r="D588">
        <v>24</v>
      </c>
      <c r="E588">
        <v>624</v>
      </c>
      <c r="F588">
        <v>26</v>
      </c>
    </row>
    <row r="589" spans="1:6" x14ac:dyDescent="0.2">
      <c r="A589" s="1">
        <v>46080</v>
      </c>
      <c r="B589" t="s">
        <v>6</v>
      </c>
      <c r="C589" t="s">
        <v>7</v>
      </c>
      <c r="D589">
        <v>5</v>
      </c>
      <c r="E589">
        <v>260</v>
      </c>
      <c r="F589">
        <v>52</v>
      </c>
    </row>
    <row r="590" spans="1:6" x14ac:dyDescent="0.2">
      <c r="A590" s="1">
        <v>46080</v>
      </c>
      <c r="B590" t="s">
        <v>8</v>
      </c>
      <c r="C590" t="s">
        <v>18</v>
      </c>
      <c r="D590">
        <v>16</v>
      </c>
      <c r="E590">
        <v>1820</v>
      </c>
      <c r="F590">
        <v>113.75</v>
      </c>
    </row>
    <row r="591" spans="1:6" x14ac:dyDescent="0.2">
      <c r="A591" s="1">
        <v>46080</v>
      </c>
      <c r="B591" t="s">
        <v>4</v>
      </c>
      <c r="C591" t="s">
        <v>7</v>
      </c>
      <c r="D591">
        <v>10</v>
      </c>
      <c r="E591">
        <v>900</v>
      </c>
      <c r="F591">
        <v>90</v>
      </c>
    </row>
    <row r="592" spans="1:6" x14ac:dyDescent="0.2">
      <c r="A592" s="1">
        <v>46083</v>
      </c>
      <c r="B592" t="s">
        <v>188</v>
      </c>
      <c r="C592" t="s">
        <v>39</v>
      </c>
      <c r="D592">
        <v>30</v>
      </c>
      <c r="E592">
        <v>2780</v>
      </c>
      <c r="F592">
        <v>92.666666666666671</v>
      </c>
    </row>
    <row r="593" spans="1:6" x14ac:dyDescent="0.2">
      <c r="A593" s="1">
        <v>46083</v>
      </c>
      <c r="B593" t="s">
        <v>186</v>
      </c>
      <c r="C593" t="s">
        <v>39</v>
      </c>
      <c r="D593">
        <v>25</v>
      </c>
      <c r="E593">
        <v>1250</v>
      </c>
      <c r="F593">
        <v>50</v>
      </c>
    </row>
    <row r="594" spans="1:6" x14ac:dyDescent="0.2">
      <c r="A594" s="1">
        <v>46083</v>
      </c>
      <c r="B594" t="s">
        <v>189</v>
      </c>
      <c r="C594" t="s">
        <v>39</v>
      </c>
      <c r="D594">
        <v>30</v>
      </c>
      <c r="E594">
        <v>1650</v>
      </c>
      <c r="F594">
        <v>55</v>
      </c>
    </row>
    <row r="595" spans="1:6" x14ac:dyDescent="0.2">
      <c r="A595" s="1">
        <v>46083</v>
      </c>
      <c r="B595" t="s">
        <v>192</v>
      </c>
      <c r="C595" t="s">
        <v>39</v>
      </c>
      <c r="D595">
        <v>30</v>
      </c>
      <c r="E595">
        <v>1050</v>
      </c>
      <c r="F595">
        <v>35</v>
      </c>
    </row>
    <row r="596" spans="1:6" x14ac:dyDescent="0.2">
      <c r="A596" s="1">
        <v>46083</v>
      </c>
      <c r="B596" t="s">
        <v>4</v>
      </c>
      <c r="C596" t="s">
        <v>18</v>
      </c>
      <c r="D596">
        <v>24</v>
      </c>
      <c r="E596">
        <v>2175</v>
      </c>
      <c r="F596">
        <v>90.625</v>
      </c>
    </row>
    <row r="597" spans="1:6" x14ac:dyDescent="0.2">
      <c r="A597" s="1">
        <v>46083</v>
      </c>
      <c r="B597" t="s">
        <v>123</v>
      </c>
      <c r="C597" t="s">
        <v>18</v>
      </c>
      <c r="D597">
        <v>24</v>
      </c>
      <c r="E597">
        <v>920</v>
      </c>
      <c r="F597">
        <v>38.333333333333336</v>
      </c>
    </row>
    <row r="598" spans="1:6" x14ac:dyDescent="0.2">
      <c r="A598" s="1">
        <v>46085</v>
      </c>
      <c r="B598" t="s">
        <v>6</v>
      </c>
      <c r="C598" t="s">
        <v>18</v>
      </c>
      <c r="D598">
        <v>22</v>
      </c>
      <c r="E598">
        <v>1042.5</v>
      </c>
      <c r="F598">
        <v>47.386363636363633</v>
      </c>
    </row>
    <row r="599" spans="1:6" x14ac:dyDescent="0.2">
      <c r="A599" s="1">
        <v>46085</v>
      </c>
      <c r="B599" t="s">
        <v>206</v>
      </c>
      <c r="C599" t="s">
        <v>39</v>
      </c>
      <c r="D599">
        <v>27</v>
      </c>
      <c r="E599">
        <v>1572</v>
      </c>
      <c r="F599">
        <v>58.222222222222221</v>
      </c>
    </row>
    <row r="600" spans="1:6" x14ac:dyDescent="0.2">
      <c r="A600" s="1">
        <v>46085</v>
      </c>
      <c r="B600" t="s">
        <v>415</v>
      </c>
      <c r="C600" t="s">
        <v>39</v>
      </c>
      <c r="D600">
        <v>25</v>
      </c>
      <c r="E600">
        <v>324</v>
      </c>
      <c r="F600">
        <v>12.96</v>
      </c>
    </row>
    <row r="601" spans="1:6" x14ac:dyDescent="0.2">
      <c r="A601" s="1">
        <v>46085</v>
      </c>
      <c r="B601" t="s">
        <v>205</v>
      </c>
      <c r="C601" t="s">
        <v>39</v>
      </c>
      <c r="D601">
        <v>27</v>
      </c>
      <c r="E601">
        <v>1572</v>
      </c>
      <c r="F601">
        <v>58.222222222222221</v>
      </c>
    </row>
    <row r="602" spans="1:6" x14ac:dyDescent="0.2">
      <c r="A602" s="1">
        <v>46085</v>
      </c>
      <c r="B602" t="s">
        <v>142</v>
      </c>
      <c r="C602" t="s">
        <v>18</v>
      </c>
      <c r="D602">
        <v>39</v>
      </c>
      <c r="E602">
        <v>234</v>
      </c>
      <c r="F602">
        <v>6</v>
      </c>
    </row>
    <row r="603" spans="1:6" x14ac:dyDescent="0.2">
      <c r="A603" s="1">
        <v>46085</v>
      </c>
      <c r="B603" t="s">
        <v>73</v>
      </c>
      <c r="C603" t="s">
        <v>39</v>
      </c>
      <c r="D603">
        <v>29</v>
      </c>
      <c r="E603">
        <v>392</v>
      </c>
      <c r="F603">
        <v>13.517241379310345</v>
      </c>
    </row>
    <row r="604" spans="1:6" x14ac:dyDescent="0.2">
      <c r="A604" s="1">
        <v>46085</v>
      </c>
      <c r="B604" t="s">
        <v>113</v>
      </c>
      <c r="C604" t="s">
        <v>18</v>
      </c>
      <c r="D604">
        <v>16</v>
      </c>
      <c r="E604">
        <v>868.8</v>
      </c>
      <c r="F604">
        <v>54.3</v>
      </c>
    </row>
    <row r="605" spans="1:6" x14ac:dyDescent="0.2">
      <c r="A605" s="1">
        <v>46085</v>
      </c>
      <c r="B605" t="s">
        <v>113</v>
      </c>
      <c r="C605" t="s">
        <v>39</v>
      </c>
      <c r="D605">
        <v>10</v>
      </c>
      <c r="E605">
        <v>413</v>
      </c>
      <c r="F605">
        <v>41.3</v>
      </c>
    </row>
    <row r="606" spans="1:6" x14ac:dyDescent="0.2">
      <c r="A606" s="1">
        <v>46087</v>
      </c>
      <c r="B606" t="s">
        <v>6</v>
      </c>
      <c r="C606" t="s">
        <v>18</v>
      </c>
      <c r="D606">
        <v>10</v>
      </c>
      <c r="E606">
        <v>430</v>
      </c>
      <c r="F606">
        <v>43</v>
      </c>
    </row>
    <row r="607" spans="1:6" x14ac:dyDescent="0.2">
      <c r="A607" s="1">
        <v>46087</v>
      </c>
      <c r="B607" t="s">
        <v>8</v>
      </c>
      <c r="C607" t="s">
        <v>36</v>
      </c>
      <c r="D607">
        <v>25</v>
      </c>
      <c r="E607">
        <v>1620</v>
      </c>
      <c r="F607">
        <v>64.8</v>
      </c>
    </row>
    <row r="608" spans="1:6" x14ac:dyDescent="0.2">
      <c r="A608" s="1">
        <v>46087</v>
      </c>
      <c r="B608" t="s">
        <v>21</v>
      </c>
      <c r="C608" t="s">
        <v>18</v>
      </c>
      <c r="D608">
        <v>24</v>
      </c>
      <c r="E608">
        <v>450.4</v>
      </c>
      <c r="F608">
        <v>18.766666666666666</v>
      </c>
    </row>
    <row r="609" spans="1:6" x14ac:dyDescent="0.2">
      <c r="A609" s="1">
        <v>46089</v>
      </c>
      <c r="B609" t="s">
        <v>6</v>
      </c>
      <c r="C609" t="s">
        <v>18</v>
      </c>
      <c r="D609">
        <v>19</v>
      </c>
      <c r="E609">
        <v>855</v>
      </c>
      <c r="F609">
        <v>45</v>
      </c>
    </row>
    <row r="610" spans="1:6" x14ac:dyDescent="0.2">
      <c r="A610" s="1">
        <v>46089</v>
      </c>
      <c r="B610" t="s">
        <v>8</v>
      </c>
      <c r="C610" t="s">
        <v>18</v>
      </c>
      <c r="D610">
        <v>14</v>
      </c>
      <c r="E610">
        <v>1730</v>
      </c>
      <c r="F610">
        <v>123.57142857142857</v>
      </c>
    </row>
    <row r="611" spans="1:6" x14ac:dyDescent="0.2">
      <c r="A611" s="1">
        <v>46089</v>
      </c>
      <c r="B611" t="s">
        <v>8</v>
      </c>
      <c r="C611" t="s">
        <v>36</v>
      </c>
      <c r="D611">
        <v>5</v>
      </c>
      <c r="E611">
        <v>350</v>
      </c>
      <c r="F611">
        <v>70</v>
      </c>
    </row>
    <row r="612" spans="1:6" x14ac:dyDescent="0.2">
      <c r="A612" s="1">
        <v>46089</v>
      </c>
      <c r="B612" t="s">
        <v>4</v>
      </c>
      <c r="C612" t="s">
        <v>18</v>
      </c>
      <c r="D612">
        <v>16</v>
      </c>
      <c r="E612">
        <v>1765</v>
      </c>
      <c r="F612">
        <v>110.3125</v>
      </c>
    </row>
    <row r="613" spans="1:6" x14ac:dyDescent="0.2">
      <c r="A613" s="1">
        <v>46091</v>
      </c>
      <c r="B613" t="s">
        <v>188</v>
      </c>
      <c r="C613" t="s">
        <v>39</v>
      </c>
      <c r="D613">
        <v>39</v>
      </c>
      <c r="E613">
        <v>2793</v>
      </c>
      <c r="F613">
        <v>71.615384615384613</v>
      </c>
    </row>
    <row r="614" spans="1:6" x14ac:dyDescent="0.2">
      <c r="A614" s="1">
        <v>46091</v>
      </c>
      <c r="B614" t="s">
        <v>186</v>
      </c>
      <c r="C614" t="s">
        <v>39</v>
      </c>
      <c r="D614">
        <v>26</v>
      </c>
      <c r="E614">
        <v>1048</v>
      </c>
      <c r="F614">
        <v>40.307692307692307</v>
      </c>
    </row>
    <row r="615" spans="1:6" x14ac:dyDescent="0.2">
      <c r="A615" s="1">
        <v>46091</v>
      </c>
      <c r="B615" t="s">
        <v>189</v>
      </c>
      <c r="C615" t="s">
        <v>39</v>
      </c>
      <c r="D615">
        <v>8</v>
      </c>
      <c r="E615">
        <v>226.4</v>
      </c>
      <c r="F615">
        <v>28.3</v>
      </c>
    </row>
    <row r="616" spans="1:6" x14ac:dyDescent="0.2">
      <c r="A616" s="1">
        <v>46091</v>
      </c>
      <c r="B616" t="s">
        <v>189</v>
      </c>
      <c r="C616" t="s">
        <v>44</v>
      </c>
      <c r="D616">
        <v>16</v>
      </c>
      <c r="E616">
        <v>452.8</v>
      </c>
      <c r="F616">
        <v>28.3</v>
      </c>
    </row>
    <row r="617" spans="1:6" x14ac:dyDescent="0.2">
      <c r="A617" s="1">
        <v>46091</v>
      </c>
      <c r="B617" t="s">
        <v>192</v>
      </c>
      <c r="C617" t="s">
        <v>18</v>
      </c>
      <c r="D617">
        <v>8</v>
      </c>
      <c r="E617">
        <v>250.4</v>
      </c>
      <c r="F617">
        <v>31.3</v>
      </c>
    </row>
    <row r="618" spans="1:6" x14ac:dyDescent="0.2">
      <c r="A618" s="1">
        <v>46091</v>
      </c>
      <c r="B618" t="s">
        <v>192</v>
      </c>
      <c r="C618" t="s">
        <v>44</v>
      </c>
      <c r="D618">
        <v>13</v>
      </c>
      <c r="E618">
        <v>211.90000000000003</v>
      </c>
      <c r="F618">
        <v>16.300000000000004</v>
      </c>
    </row>
    <row r="619" spans="1:6" x14ac:dyDescent="0.2">
      <c r="A619" s="1">
        <v>46091</v>
      </c>
      <c r="B619" t="s">
        <v>4</v>
      </c>
      <c r="C619" t="s">
        <v>18</v>
      </c>
      <c r="D619">
        <v>24</v>
      </c>
      <c r="E619">
        <v>2067.5</v>
      </c>
      <c r="F619">
        <v>86.145833333333329</v>
      </c>
    </row>
    <row r="620" spans="1:6" x14ac:dyDescent="0.2">
      <c r="A620" s="1">
        <v>46091</v>
      </c>
      <c r="B620" t="s">
        <v>109</v>
      </c>
      <c r="C620" t="s">
        <v>18</v>
      </c>
      <c r="D620">
        <v>24</v>
      </c>
      <c r="E620">
        <v>1080</v>
      </c>
      <c r="F620">
        <v>45</v>
      </c>
    </row>
    <row r="621" spans="1:6" x14ac:dyDescent="0.2">
      <c r="A621" s="1">
        <v>46093</v>
      </c>
      <c r="B621" t="s">
        <v>6</v>
      </c>
      <c r="C621" t="s">
        <v>18</v>
      </c>
      <c r="D621">
        <v>24</v>
      </c>
      <c r="E621">
        <v>950</v>
      </c>
      <c r="F621">
        <v>39.583333333333336</v>
      </c>
    </row>
    <row r="622" spans="1:6" x14ac:dyDescent="0.2">
      <c r="A622" s="1">
        <v>46093</v>
      </c>
      <c r="B622" t="s">
        <v>206</v>
      </c>
      <c r="C622" t="s">
        <v>39</v>
      </c>
      <c r="D622">
        <v>30</v>
      </c>
      <c r="E622">
        <v>1630</v>
      </c>
      <c r="F622">
        <v>54.333333333333336</v>
      </c>
    </row>
    <row r="623" spans="1:6" x14ac:dyDescent="0.2">
      <c r="A623" s="1">
        <v>46093</v>
      </c>
      <c r="B623" t="s">
        <v>415</v>
      </c>
      <c r="C623" t="s">
        <v>39</v>
      </c>
      <c r="D623">
        <v>16</v>
      </c>
      <c r="E623">
        <v>220.8</v>
      </c>
      <c r="F623">
        <v>13.8</v>
      </c>
    </row>
    <row r="624" spans="1:6" x14ac:dyDescent="0.2">
      <c r="A624" s="1">
        <v>46093</v>
      </c>
      <c r="B624" t="s">
        <v>8</v>
      </c>
      <c r="C624" t="s">
        <v>36</v>
      </c>
      <c r="D624">
        <v>23</v>
      </c>
      <c r="E624">
        <v>1730</v>
      </c>
      <c r="F624">
        <v>75.217391304347828</v>
      </c>
    </row>
    <row r="625" spans="1:6" x14ac:dyDescent="0.2">
      <c r="A625" s="1">
        <v>46093</v>
      </c>
      <c r="B625" t="s">
        <v>205</v>
      </c>
      <c r="C625" t="s">
        <v>39</v>
      </c>
      <c r="D625">
        <v>30</v>
      </c>
      <c r="E625">
        <v>1630</v>
      </c>
      <c r="F625">
        <v>54.333333333333336</v>
      </c>
    </row>
    <row r="626" spans="1:6" x14ac:dyDescent="0.2">
      <c r="A626" s="1">
        <v>46093</v>
      </c>
      <c r="B626" t="s">
        <v>73</v>
      </c>
      <c r="C626" t="s">
        <v>39</v>
      </c>
      <c r="D626">
        <v>16</v>
      </c>
      <c r="E626">
        <v>224</v>
      </c>
      <c r="F626">
        <v>14</v>
      </c>
    </row>
    <row r="627" spans="1:6" x14ac:dyDescent="0.2">
      <c r="A627" s="1">
        <v>46093</v>
      </c>
      <c r="B627" t="s">
        <v>123</v>
      </c>
      <c r="C627" t="s">
        <v>18</v>
      </c>
      <c r="D627">
        <v>17</v>
      </c>
      <c r="E627">
        <v>783.4</v>
      </c>
      <c r="F627">
        <v>46.082352941176467</v>
      </c>
    </row>
    <row r="628" spans="1:6" x14ac:dyDescent="0.2">
      <c r="A628" s="1">
        <v>46093</v>
      </c>
      <c r="B628" t="s">
        <v>123</v>
      </c>
      <c r="C628" t="s">
        <v>39</v>
      </c>
      <c r="D628">
        <v>10</v>
      </c>
      <c r="E628">
        <v>390</v>
      </c>
      <c r="F628">
        <v>39</v>
      </c>
    </row>
    <row r="629" spans="1:6" x14ac:dyDescent="0.2">
      <c r="A629" s="1">
        <v>46094</v>
      </c>
      <c r="B629" t="s">
        <v>8</v>
      </c>
      <c r="C629" t="s">
        <v>18</v>
      </c>
      <c r="D629">
        <v>23</v>
      </c>
      <c r="E629">
        <v>2180</v>
      </c>
      <c r="F629">
        <v>94.782608695652172</v>
      </c>
    </row>
    <row r="630" spans="1:6" x14ac:dyDescent="0.2">
      <c r="A630" s="1">
        <v>46094</v>
      </c>
      <c r="B630" t="s">
        <v>413</v>
      </c>
      <c r="C630" t="s">
        <v>18</v>
      </c>
      <c r="D630">
        <v>30</v>
      </c>
      <c r="E630">
        <v>436</v>
      </c>
      <c r="F630">
        <v>14.533333333333333</v>
      </c>
    </row>
    <row r="631" spans="1:6" x14ac:dyDescent="0.2">
      <c r="A631" s="1">
        <v>46094</v>
      </c>
      <c r="B631" t="s">
        <v>142</v>
      </c>
      <c r="C631" t="s">
        <v>18</v>
      </c>
      <c r="D631">
        <v>30</v>
      </c>
      <c r="E631">
        <v>180</v>
      </c>
      <c r="F631">
        <v>6</v>
      </c>
    </row>
    <row r="632" spans="1:6" x14ac:dyDescent="0.2">
      <c r="A632" s="1">
        <v>46094</v>
      </c>
      <c r="B632" t="s">
        <v>218</v>
      </c>
      <c r="C632" t="s">
        <v>18</v>
      </c>
      <c r="D632">
        <v>24</v>
      </c>
      <c r="E632">
        <v>480</v>
      </c>
      <c r="F632">
        <v>20</v>
      </c>
    </row>
    <row r="633" spans="1:6" x14ac:dyDescent="0.2">
      <c r="A633" s="1">
        <v>46097</v>
      </c>
      <c r="B633" t="s">
        <v>188</v>
      </c>
      <c r="C633" t="s">
        <v>39</v>
      </c>
      <c r="D633">
        <v>34</v>
      </c>
      <c r="E633">
        <v>2832</v>
      </c>
      <c r="F633">
        <v>83.294117647058826</v>
      </c>
    </row>
    <row r="634" spans="1:6" x14ac:dyDescent="0.2">
      <c r="A634" s="1">
        <v>46097</v>
      </c>
      <c r="B634" t="s">
        <v>186</v>
      </c>
      <c r="C634" t="s">
        <v>39</v>
      </c>
      <c r="D634">
        <v>30</v>
      </c>
      <c r="E634">
        <v>1430</v>
      </c>
      <c r="F634">
        <v>47.666666666666664</v>
      </c>
    </row>
    <row r="635" spans="1:6" x14ac:dyDescent="0.2">
      <c r="A635" s="1">
        <v>46097</v>
      </c>
      <c r="B635" t="s">
        <v>189</v>
      </c>
      <c r="C635" t="s">
        <v>18</v>
      </c>
      <c r="D635">
        <v>8</v>
      </c>
      <c r="E635">
        <v>560</v>
      </c>
      <c r="F635">
        <v>70</v>
      </c>
    </row>
    <row r="636" spans="1:6" x14ac:dyDescent="0.2">
      <c r="A636" s="1">
        <v>46097</v>
      </c>
      <c r="B636" t="s">
        <v>189</v>
      </c>
      <c r="C636" t="s">
        <v>39</v>
      </c>
      <c r="D636">
        <v>10</v>
      </c>
      <c r="E636">
        <v>290</v>
      </c>
      <c r="F636">
        <v>29</v>
      </c>
    </row>
    <row r="637" spans="1:6" x14ac:dyDescent="0.2">
      <c r="A637" s="1">
        <v>46097</v>
      </c>
      <c r="B637" t="s">
        <v>189</v>
      </c>
      <c r="C637" t="s">
        <v>44</v>
      </c>
      <c r="D637">
        <v>10</v>
      </c>
      <c r="E637">
        <v>290</v>
      </c>
      <c r="F637">
        <v>29</v>
      </c>
    </row>
    <row r="638" spans="1:6" x14ac:dyDescent="0.2">
      <c r="A638" s="1">
        <v>46097</v>
      </c>
      <c r="B638" t="s">
        <v>192</v>
      </c>
      <c r="C638" t="s">
        <v>44</v>
      </c>
      <c r="D638">
        <v>16</v>
      </c>
      <c r="E638">
        <v>288</v>
      </c>
      <c r="F638">
        <v>18</v>
      </c>
    </row>
    <row r="639" spans="1:6" x14ac:dyDescent="0.2">
      <c r="A639" s="1">
        <v>46097</v>
      </c>
      <c r="B639" t="s">
        <v>4</v>
      </c>
      <c r="C639" t="s">
        <v>18</v>
      </c>
      <c r="D639">
        <v>24</v>
      </c>
      <c r="E639">
        <v>2280</v>
      </c>
      <c r="F639">
        <v>95</v>
      </c>
    </row>
    <row r="640" spans="1:6" x14ac:dyDescent="0.2">
      <c r="A640" s="1">
        <v>46097</v>
      </c>
      <c r="B640" t="s">
        <v>109</v>
      </c>
      <c r="C640" t="s">
        <v>18</v>
      </c>
      <c r="D640">
        <v>28</v>
      </c>
      <c r="E640">
        <v>1404.4</v>
      </c>
      <c r="F640">
        <v>50.157142857142858</v>
      </c>
    </row>
    <row r="641" spans="1:6" x14ac:dyDescent="0.2">
      <c r="A641" s="1">
        <v>46098</v>
      </c>
      <c r="B641" t="s">
        <v>6</v>
      </c>
      <c r="C641" t="s">
        <v>18</v>
      </c>
      <c r="D641">
        <v>24</v>
      </c>
      <c r="E641">
        <v>1070</v>
      </c>
      <c r="F641">
        <v>44.583333333333336</v>
      </c>
    </row>
    <row r="642" spans="1:6" x14ac:dyDescent="0.2">
      <c r="A642" s="1">
        <v>46098</v>
      </c>
      <c r="B642" t="s">
        <v>206</v>
      </c>
      <c r="C642" t="s">
        <v>39</v>
      </c>
      <c r="D642">
        <v>24</v>
      </c>
      <c r="E642">
        <v>1416</v>
      </c>
      <c r="F642">
        <v>59</v>
      </c>
    </row>
    <row r="643" spans="1:6" x14ac:dyDescent="0.2">
      <c r="A643" s="1">
        <v>46098</v>
      </c>
      <c r="B643" t="s">
        <v>415</v>
      </c>
      <c r="C643" t="s">
        <v>39</v>
      </c>
      <c r="D643">
        <v>18</v>
      </c>
      <c r="E643">
        <v>225</v>
      </c>
      <c r="F643">
        <v>12.5</v>
      </c>
    </row>
    <row r="644" spans="1:6" x14ac:dyDescent="0.2">
      <c r="A644" s="1">
        <v>46098</v>
      </c>
      <c r="B644" t="s">
        <v>8</v>
      </c>
      <c r="C644" t="s">
        <v>36</v>
      </c>
      <c r="D644">
        <v>22</v>
      </c>
      <c r="E644">
        <v>1990</v>
      </c>
      <c r="F644">
        <v>90.454545454545453</v>
      </c>
    </row>
    <row r="645" spans="1:6" x14ac:dyDescent="0.2">
      <c r="A645" s="1">
        <v>46098</v>
      </c>
      <c r="B645" t="s">
        <v>205</v>
      </c>
      <c r="C645" t="s">
        <v>39</v>
      </c>
      <c r="D645">
        <v>24</v>
      </c>
      <c r="E645">
        <v>1416</v>
      </c>
      <c r="F645">
        <v>59</v>
      </c>
    </row>
    <row r="646" spans="1:6" x14ac:dyDescent="0.2">
      <c r="A646" s="1">
        <v>46098</v>
      </c>
      <c r="B646" t="s">
        <v>73</v>
      </c>
      <c r="C646" t="s">
        <v>39</v>
      </c>
      <c r="D646">
        <v>18</v>
      </c>
      <c r="E646">
        <v>270.39999999999998</v>
      </c>
      <c r="F646">
        <v>15.02222222222222</v>
      </c>
    </row>
    <row r="647" spans="1:6" x14ac:dyDescent="0.2">
      <c r="A647" s="1">
        <v>46098</v>
      </c>
      <c r="B647" t="s">
        <v>123</v>
      </c>
      <c r="C647" t="s">
        <v>18</v>
      </c>
      <c r="D647">
        <v>16</v>
      </c>
      <c r="E647">
        <v>832</v>
      </c>
      <c r="F647">
        <v>52</v>
      </c>
    </row>
    <row r="648" spans="1:6" x14ac:dyDescent="0.2">
      <c r="A648" s="1">
        <v>46098</v>
      </c>
      <c r="B648" t="s">
        <v>123</v>
      </c>
      <c r="C648" t="s">
        <v>39</v>
      </c>
      <c r="D648">
        <v>10</v>
      </c>
      <c r="E648">
        <v>450</v>
      </c>
      <c r="F648">
        <v>45</v>
      </c>
    </row>
    <row r="649" spans="1:6" x14ac:dyDescent="0.2">
      <c r="A649" s="1">
        <v>46100</v>
      </c>
      <c r="B649" t="s">
        <v>8</v>
      </c>
      <c r="C649" t="s">
        <v>18</v>
      </c>
      <c r="D649">
        <v>23</v>
      </c>
      <c r="E649">
        <v>2360</v>
      </c>
      <c r="F649">
        <v>102.60869565217391</v>
      </c>
    </row>
    <row r="650" spans="1:6" x14ac:dyDescent="0.2">
      <c r="A650" s="1">
        <v>46100</v>
      </c>
      <c r="B650" t="s">
        <v>413</v>
      </c>
      <c r="C650" t="s">
        <v>18</v>
      </c>
      <c r="D650">
        <v>30</v>
      </c>
      <c r="E650">
        <v>496</v>
      </c>
      <c r="F650">
        <v>16.533333333333335</v>
      </c>
    </row>
    <row r="651" spans="1:6" x14ac:dyDescent="0.2">
      <c r="A651" s="1">
        <v>46100</v>
      </c>
      <c r="B651" t="s">
        <v>142</v>
      </c>
      <c r="C651" t="s">
        <v>18</v>
      </c>
      <c r="D651">
        <v>26</v>
      </c>
      <c r="E651">
        <v>188</v>
      </c>
      <c r="F651">
        <v>7.2307692307692308</v>
      </c>
    </row>
    <row r="652" spans="1:6" x14ac:dyDescent="0.2">
      <c r="A652" s="1">
        <v>46100</v>
      </c>
      <c r="B652" t="s">
        <v>218</v>
      </c>
      <c r="C652" t="s">
        <v>18</v>
      </c>
      <c r="D652">
        <v>24</v>
      </c>
      <c r="E652">
        <v>528</v>
      </c>
      <c r="F652">
        <v>22</v>
      </c>
    </row>
    <row r="653" spans="1:6" x14ac:dyDescent="0.2">
      <c r="A653" s="1">
        <v>46104</v>
      </c>
      <c r="B653" t="s">
        <v>6</v>
      </c>
      <c r="C653" t="s">
        <v>18</v>
      </c>
      <c r="D653">
        <v>18</v>
      </c>
      <c r="E653">
        <v>837.5</v>
      </c>
      <c r="F653">
        <v>46.527777777777779</v>
      </c>
    </row>
    <row r="654" spans="1:6" x14ac:dyDescent="0.2">
      <c r="A654" s="1">
        <v>46104</v>
      </c>
      <c r="B654" t="s">
        <v>215</v>
      </c>
      <c r="C654" t="s">
        <v>18</v>
      </c>
      <c r="D654">
        <v>24</v>
      </c>
      <c r="E654">
        <v>192</v>
      </c>
      <c r="F654">
        <v>8</v>
      </c>
    </row>
    <row r="655" spans="1:6" x14ac:dyDescent="0.2">
      <c r="A655" s="1">
        <v>46104</v>
      </c>
      <c r="B655" t="s">
        <v>217</v>
      </c>
      <c r="C655" t="s">
        <v>18</v>
      </c>
      <c r="D655">
        <v>22</v>
      </c>
      <c r="E655">
        <v>540</v>
      </c>
      <c r="F655">
        <v>24.545454545454547</v>
      </c>
    </row>
    <row r="656" spans="1:6" x14ac:dyDescent="0.2">
      <c r="A656" s="1">
        <v>46104</v>
      </c>
      <c r="B656" t="s">
        <v>4</v>
      </c>
      <c r="C656" t="s">
        <v>7</v>
      </c>
      <c r="D656">
        <v>10</v>
      </c>
      <c r="E656">
        <v>930</v>
      </c>
      <c r="F656">
        <v>93</v>
      </c>
    </row>
    <row r="657" spans="1:6" x14ac:dyDescent="0.2">
      <c r="A657" s="1">
        <v>46105</v>
      </c>
      <c r="B657" t="s">
        <v>188</v>
      </c>
      <c r="C657" t="s">
        <v>39</v>
      </c>
      <c r="D657">
        <v>36</v>
      </c>
      <c r="E657">
        <v>3336</v>
      </c>
      <c r="F657">
        <v>92.666666666666671</v>
      </c>
    </row>
    <row r="658" spans="1:6" x14ac:dyDescent="0.2">
      <c r="A658" s="1">
        <v>46105</v>
      </c>
      <c r="B658" t="s">
        <v>186</v>
      </c>
      <c r="C658" t="s">
        <v>39</v>
      </c>
      <c r="D658">
        <v>30</v>
      </c>
      <c r="E658">
        <v>1570</v>
      </c>
      <c r="F658">
        <v>52.333333333333336</v>
      </c>
    </row>
    <row r="659" spans="1:6" x14ac:dyDescent="0.2">
      <c r="A659" s="1">
        <v>46105</v>
      </c>
      <c r="B659" t="s">
        <v>4</v>
      </c>
      <c r="C659" t="s">
        <v>18</v>
      </c>
      <c r="D659">
        <v>24</v>
      </c>
      <c r="E659">
        <v>2557.5</v>
      </c>
      <c r="F659">
        <v>106.5625</v>
      </c>
    </row>
    <row r="660" spans="1:6" x14ac:dyDescent="0.2">
      <c r="A660" s="1">
        <v>46105</v>
      </c>
      <c r="B660" t="s">
        <v>109</v>
      </c>
      <c r="C660" t="s">
        <v>18</v>
      </c>
      <c r="D660">
        <v>26</v>
      </c>
      <c r="E660">
        <v>1464</v>
      </c>
      <c r="F660">
        <v>56.307692307692307</v>
      </c>
    </row>
    <row r="661" spans="1:6" x14ac:dyDescent="0.2">
      <c r="A661" s="1">
        <v>46106</v>
      </c>
      <c r="B661" t="s">
        <v>6</v>
      </c>
      <c r="C661" t="s">
        <v>18</v>
      </c>
      <c r="D661">
        <v>24</v>
      </c>
      <c r="E661">
        <v>1200</v>
      </c>
      <c r="F661">
        <v>50</v>
      </c>
    </row>
    <row r="662" spans="1:6" x14ac:dyDescent="0.2">
      <c r="A662" s="1">
        <v>46106</v>
      </c>
      <c r="B662" t="s">
        <v>206</v>
      </c>
      <c r="C662" t="s">
        <v>39</v>
      </c>
      <c r="D662">
        <v>34</v>
      </c>
      <c r="E662">
        <v>1670</v>
      </c>
      <c r="F662">
        <v>49.117647058823529</v>
      </c>
    </row>
    <row r="663" spans="1:6" x14ac:dyDescent="0.2">
      <c r="A663" s="1">
        <v>46106</v>
      </c>
      <c r="B663" t="s">
        <v>415</v>
      </c>
      <c r="C663" t="s">
        <v>39</v>
      </c>
      <c r="D663">
        <v>18</v>
      </c>
      <c r="E663">
        <v>252</v>
      </c>
      <c r="F663">
        <v>14</v>
      </c>
    </row>
    <row r="664" spans="1:6" x14ac:dyDescent="0.2">
      <c r="A664" s="1">
        <v>46106</v>
      </c>
      <c r="B664" t="s">
        <v>8</v>
      </c>
      <c r="C664" t="s">
        <v>36</v>
      </c>
      <c r="D664">
        <v>23</v>
      </c>
      <c r="E664">
        <v>2190</v>
      </c>
      <c r="F664">
        <v>95.217391304347828</v>
      </c>
    </row>
    <row r="665" spans="1:6" x14ac:dyDescent="0.2">
      <c r="A665" s="1">
        <v>46106</v>
      </c>
      <c r="B665" t="s">
        <v>205</v>
      </c>
      <c r="C665" t="s">
        <v>39</v>
      </c>
      <c r="D665">
        <v>32</v>
      </c>
      <c r="E665">
        <v>1552</v>
      </c>
      <c r="F665">
        <v>48.5</v>
      </c>
    </row>
    <row r="666" spans="1:6" x14ac:dyDescent="0.2">
      <c r="A666" s="1">
        <v>46106</v>
      </c>
      <c r="B666" t="s">
        <v>73</v>
      </c>
      <c r="C666" t="s">
        <v>39</v>
      </c>
      <c r="D666">
        <v>18</v>
      </c>
      <c r="E666">
        <v>284</v>
      </c>
      <c r="F666">
        <v>15.777777777777779</v>
      </c>
    </row>
    <row r="667" spans="1:6" x14ac:dyDescent="0.2">
      <c r="A667" s="1">
        <v>46106</v>
      </c>
      <c r="B667" t="s">
        <v>123</v>
      </c>
      <c r="C667" t="s">
        <v>18</v>
      </c>
      <c r="D667">
        <v>16</v>
      </c>
      <c r="E667">
        <v>888</v>
      </c>
      <c r="F667">
        <v>55.5</v>
      </c>
    </row>
    <row r="668" spans="1:6" x14ac:dyDescent="0.2">
      <c r="A668" s="1">
        <v>46106</v>
      </c>
      <c r="B668" t="s">
        <v>123</v>
      </c>
      <c r="C668" t="s">
        <v>39</v>
      </c>
      <c r="D668">
        <v>10</v>
      </c>
      <c r="E668">
        <v>450</v>
      </c>
      <c r="F668">
        <v>45</v>
      </c>
    </row>
    <row r="669" spans="1:6" x14ac:dyDescent="0.2">
      <c r="A669" s="1">
        <v>46107</v>
      </c>
      <c r="B669" t="s">
        <v>8</v>
      </c>
      <c r="C669" t="s">
        <v>18</v>
      </c>
      <c r="D669">
        <v>23</v>
      </c>
      <c r="E669">
        <v>2575</v>
      </c>
      <c r="F669">
        <v>111.95652173913044</v>
      </c>
    </row>
    <row r="670" spans="1:6" x14ac:dyDescent="0.2">
      <c r="A670" s="1">
        <v>46107</v>
      </c>
      <c r="B670" t="s">
        <v>413</v>
      </c>
      <c r="C670" t="s">
        <v>18</v>
      </c>
      <c r="D670">
        <v>30</v>
      </c>
      <c r="E670">
        <v>536</v>
      </c>
      <c r="F670">
        <v>17.866666666666667</v>
      </c>
    </row>
    <row r="671" spans="1:6" x14ac:dyDescent="0.2">
      <c r="A671" s="1">
        <v>46107</v>
      </c>
      <c r="B671" t="s">
        <v>142</v>
      </c>
      <c r="C671" t="s">
        <v>18</v>
      </c>
      <c r="D671">
        <v>28</v>
      </c>
      <c r="E671">
        <v>184</v>
      </c>
      <c r="F671">
        <v>6.5714285714285712</v>
      </c>
    </row>
    <row r="672" spans="1:6" x14ac:dyDescent="0.2">
      <c r="A672" s="1">
        <v>46107</v>
      </c>
      <c r="B672" t="s">
        <v>218</v>
      </c>
      <c r="C672" t="s">
        <v>18</v>
      </c>
      <c r="D672">
        <v>24</v>
      </c>
      <c r="E672">
        <v>576</v>
      </c>
      <c r="F672">
        <v>24</v>
      </c>
    </row>
    <row r="673" spans="1:6" x14ac:dyDescent="0.2">
      <c r="A673" s="1">
        <v>46109</v>
      </c>
      <c r="B673" t="s">
        <v>6</v>
      </c>
      <c r="C673" t="s">
        <v>18</v>
      </c>
      <c r="D673">
        <v>18</v>
      </c>
      <c r="E673">
        <v>977.5</v>
      </c>
      <c r="F673">
        <v>54.305555555555557</v>
      </c>
    </row>
    <row r="674" spans="1:6" x14ac:dyDescent="0.2">
      <c r="A674" s="1">
        <v>46109</v>
      </c>
      <c r="B674" t="s">
        <v>215</v>
      </c>
      <c r="C674" t="s">
        <v>18</v>
      </c>
      <c r="D674">
        <v>26</v>
      </c>
      <c r="E674">
        <v>208</v>
      </c>
      <c r="F674">
        <v>8</v>
      </c>
    </row>
    <row r="675" spans="1:6" x14ac:dyDescent="0.2">
      <c r="A675" s="1">
        <v>46109</v>
      </c>
      <c r="B675" t="s">
        <v>217</v>
      </c>
      <c r="C675" t="s">
        <v>18</v>
      </c>
      <c r="D675">
        <v>22</v>
      </c>
      <c r="E675">
        <v>610</v>
      </c>
      <c r="F675">
        <v>27.727272727272727</v>
      </c>
    </row>
    <row r="676" spans="1:6" x14ac:dyDescent="0.2">
      <c r="A676" s="1">
        <v>46109</v>
      </c>
      <c r="B676" t="s">
        <v>4</v>
      </c>
      <c r="C676" t="s">
        <v>7</v>
      </c>
      <c r="D676">
        <v>10</v>
      </c>
      <c r="E676">
        <v>1030</v>
      </c>
      <c r="F676">
        <v>103</v>
      </c>
    </row>
    <row r="677" spans="1:6" x14ac:dyDescent="0.2">
      <c r="A677" s="1">
        <v>46112</v>
      </c>
      <c r="B677" t="s">
        <v>188</v>
      </c>
      <c r="C677" t="s">
        <v>39</v>
      </c>
      <c r="D677">
        <v>20</v>
      </c>
      <c r="E677">
        <v>1680</v>
      </c>
      <c r="F677">
        <v>84</v>
      </c>
    </row>
    <row r="678" spans="1:6" x14ac:dyDescent="0.2">
      <c r="A678" s="1">
        <v>46112</v>
      </c>
      <c r="B678" t="s">
        <v>186</v>
      </c>
      <c r="C678" t="s">
        <v>39</v>
      </c>
      <c r="D678">
        <v>20</v>
      </c>
      <c r="E678">
        <v>860</v>
      </c>
      <c r="F678">
        <v>43</v>
      </c>
    </row>
    <row r="679" spans="1:6" x14ac:dyDescent="0.2">
      <c r="A679" s="1">
        <v>46112</v>
      </c>
      <c r="B679" t="s">
        <v>6</v>
      </c>
      <c r="C679" t="s">
        <v>7</v>
      </c>
      <c r="D679">
        <v>3</v>
      </c>
      <c r="E679">
        <v>160</v>
      </c>
      <c r="F679">
        <v>53.333333333333336</v>
      </c>
    </row>
    <row r="680" spans="1:6" x14ac:dyDescent="0.2">
      <c r="A680" s="1">
        <v>46112</v>
      </c>
      <c r="B680" t="s">
        <v>6</v>
      </c>
      <c r="C680" t="s">
        <v>39</v>
      </c>
      <c r="D680">
        <v>1</v>
      </c>
      <c r="E680">
        <v>40</v>
      </c>
      <c r="F680">
        <v>40</v>
      </c>
    </row>
    <row r="681" spans="1:6" x14ac:dyDescent="0.2">
      <c r="A681" s="1">
        <v>46112</v>
      </c>
      <c r="B681" t="s">
        <v>189</v>
      </c>
      <c r="C681" t="s">
        <v>44</v>
      </c>
      <c r="D681">
        <v>16</v>
      </c>
      <c r="E681">
        <v>416</v>
      </c>
      <c r="F681">
        <v>26</v>
      </c>
    </row>
    <row r="682" spans="1:6" x14ac:dyDescent="0.2">
      <c r="A682" s="1">
        <v>46112</v>
      </c>
      <c r="B682" t="s">
        <v>192</v>
      </c>
      <c r="C682" t="s">
        <v>44</v>
      </c>
      <c r="D682">
        <v>16</v>
      </c>
      <c r="E682">
        <v>288</v>
      </c>
      <c r="F682">
        <v>18</v>
      </c>
    </row>
    <row r="683" spans="1:6" x14ac:dyDescent="0.2">
      <c r="A683" s="1">
        <v>46112</v>
      </c>
      <c r="B683" t="s">
        <v>4</v>
      </c>
      <c r="C683" t="s">
        <v>18</v>
      </c>
      <c r="D683">
        <v>22</v>
      </c>
      <c r="E683">
        <v>1920</v>
      </c>
      <c r="F683">
        <v>87.272727272727266</v>
      </c>
    </row>
    <row r="684" spans="1:6" x14ac:dyDescent="0.2">
      <c r="A684" s="1">
        <v>46112</v>
      </c>
      <c r="B684" t="s">
        <v>109</v>
      </c>
      <c r="C684" t="s">
        <v>18</v>
      </c>
      <c r="D684">
        <v>28</v>
      </c>
      <c r="E684">
        <v>1316</v>
      </c>
      <c r="F684">
        <v>47</v>
      </c>
    </row>
    <row r="685" spans="1:6" x14ac:dyDescent="0.2">
      <c r="A685" s="1">
        <v>46113</v>
      </c>
      <c r="B685" t="s">
        <v>6</v>
      </c>
      <c r="C685" t="s">
        <v>18</v>
      </c>
      <c r="D685">
        <v>18</v>
      </c>
      <c r="E685">
        <v>810</v>
      </c>
      <c r="F685">
        <v>45</v>
      </c>
    </row>
    <row r="686" spans="1:6" x14ac:dyDescent="0.2">
      <c r="A686" s="1">
        <v>46113</v>
      </c>
      <c r="B686" t="s">
        <v>206</v>
      </c>
      <c r="C686" t="s">
        <v>39</v>
      </c>
      <c r="D686">
        <v>27</v>
      </c>
      <c r="E686">
        <v>1211</v>
      </c>
      <c r="F686">
        <v>44.851851851851855</v>
      </c>
    </row>
    <row r="687" spans="1:6" x14ac:dyDescent="0.2">
      <c r="A687" s="1">
        <v>46113</v>
      </c>
      <c r="B687" t="s">
        <v>415</v>
      </c>
      <c r="C687" t="s">
        <v>39</v>
      </c>
      <c r="D687">
        <v>20</v>
      </c>
      <c r="E687">
        <v>203</v>
      </c>
      <c r="F687">
        <v>10.15</v>
      </c>
    </row>
    <row r="688" spans="1:6" x14ac:dyDescent="0.2">
      <c r="A688" s="1">
        <v>46113</v>
      </c>
      <c r="B688" t="s">
        <v>8</v>
      </c>
      <c r="C688" t="s">
        <v>36</v>
      </c>
      <c r="D688">
        <v>18</v>
      </c>
      <c r="E688">
        <v>1390</v>
      </c>
      <c r="F688">
        <v>77.222222222222229</v>
      </c>
    </row>
    <row r="689" spans="1:6" x14ac:dyDescent="0.2">
      <c r="A689" s="1">
        <v>46113</v>
      </c>
      <c r="B689" t="s">
        <v>205</v>
      </c>
      <c r="C689" t="s">
        <v>39</v>
      </c>
      <c r="D689">
        <v>27</v>
      </c>
      <c r="E689">
        <v>1211</v>
      </c>
      <c r="F689">
        <v>44.851851851851855</v>
      </c>
    </row>
    <row r="690" spans="1:6" x14ac:dyDescent="0.2">
      <c r="A690" s="1">
        <v>46113</v>
      </c>
      <c r="B690" t="s">
        <v>73</v>
      </c>
      <c r="C690" t="s">
        <v>39</v>
      </c>
      <c r="D690">
        <v>20</v>
      </c>
      <c r="E690">
        <v>253</v>
      </c>
      <c r="F690">
        <v>12.65</v>
      </c>
    </row>
    <row r="691" spans="1:6" x14ac:dyDescent="0.2">
      <c r="A691" s="1">
        <v>46113</v>
      </c>
      <c r="B691" t="s">
        <v>123</v>
      </c>
      <c r="C691" t="s">
        <v>18</v>
      </c>
      <c r="D691">
        <v>20</v>
      </c>
      <c r="E691">
        <v>863</v>
      </c>
      <c r="F691">
        <v>43.15</v>
      </c>
    </row>
    <row r="692" spans="1:6" x14ac:dyDescent="0.2">
      <c r="A692" s="1">
        <v>46113</v>
      </c>
      <c r="B692" t="s">
        <v>123</v>
      </c>
      <c r="C692" t="s">
        <v>39</v>
      </c>
      <c r="D692">
        <v>10</v>
      </c>
      <c r="E692">
        <v>390</v>
      </c>
      <c r="F692">
        <v>39</v>
      </c>
    </row>
    <row r="693" spans="1:6" x14ac:dyDescent="0.2">
      <c r="A693" s="1">
        <v>46114</v>
      </c>
      <c r="B693" t="s">
        <v>8</v>
      </c>
      <c r="C693" t="s">
        <v>18</v>
      </c>
      <c r="D693">
        <v>21</v>
      </c>
      <c r="E693">
        <v>1925</v>
      </c>
      <c r="F693">
        <v>91.666666666666671</v>
      </c>
    </row>
    <row r="694" spans="1:6" x14ac:dyDescent="0.2">
      <c r="A694" s="1">
        <v>46114</v>
      </c>
      <c r="B694" t="s">
        <v>413</v>
      </c>
      <c r="C694" t="s">
        <v>18</v>
      </c>
      <c r="D694">
        <v>36</v>
      </c>
      <c r="E694">
        <v>568</v>
      </c>
      <c r="F694">
        <v>15.777777777777779</v>
      </c>
    </row>
    <row r="695" spans="1:6" x14ac:dyDescent="0.2">
      <c r="A695" s="1">
        <v>46114</v>
      </c>
      <c r="B695" t="s">
        <v>142</v>
      </c>
      <c r="C695" t="s">
        <v>18</v>
      </c>
      <c r="D695">
        <v>26</v>
      </c>
      <c r="E695">
        <v>156</v>
      </c>
      <c r="F695">
        <v>6</v>
      </c>
    </row>
    <row r="696" spans="1:6" x14ac:dyDescent="0.2">
      <c r="A696" s="1">
        <v>46114</v>
      </c>
      <c r="B696" t="s">
        <v>218</v>
      </c>
      <c r="C696" t="s">
        <v>18</v>
      </c>
      <c r="D696">
        <v>30</v>
      </c>
      <c r="E696">
        <v>680</v>
      </c>
      <c r="F696">
        <v>22.666666666666668</v>
      </c>
    </row>
    <row r="697" spans="1:6" x14ac:dyDescent="0.2">
      <c r="A697" s="1">
        <v>46116</v>
      </c>
      <c r="B697" t="s">
        <v>6</v>
      </c>
      <c r="C697" t="s">
        <v>18</v>
      </c>
      <c r="D697">
        <v>18</v>
      </c>
      <c r="E697">
        <v>815</v>
      </c>
      <c r="F697">
        <v>45.277777777777779</v>
      </c>
    </row>
    <row r="698" spans="1:6" x14ac:dyDescent="0.2">
      <c r="A698" s="1">
        <v>46116</v>
      </c>
      <c r="B698" t="s">
        <v>215</v>
      </c>
      <c r="C698" t="s">
        <v>18</v>
      </c>
      <c r="D698">
        <v>30</v>
      </c>
      <c r="E698">
        <v>240</v>
      </c>
      <c r="F698">
        <v>8</v>
      </c>
    </row>
    <row r="699" spans="1:6" x14ac:dyDescent="0.2">
      <c r="A699" s="1">
        <v>46116</v>
      </c>
      <c r="B699" t="s">
        <v>217</v>
      </c>
      <c r="C699" t="s">
        <v>18</v>
      </c>
      <c r="D699">
        <v>24</v>
      </c>
      <c r="E699">
        <v>580</v>
      </c>
      <c r="F699">
        <v>24.166666666666668</v>
      </c>
    </row>
    <row r="700" spans="1:6" x14ac:dyDescent="0.2">
      <c r="A700" s="1">
        <v>46116</v>
      </c>
      <c r="B700" t="s">
        <v>4</v>
      </c>
      <c r="C700" t="s">
        <v>7</v>
      </c>
      <c r="D700">
        <v>10</v>
      </c>
      <c r="E700">
        <v>890</v>
      </c>
      <c r="F700">
        <v>89</v>
      </c>
    </row>
    <row r="701" spans="1:6" x14ac:dyDescent="0.2">
      <c r="A701" s="1">
        <v>46119</v>
      </c>
      <c r="B701" t="s">
        <v>188</v>
      </c>
      <c r="C701" t="s">
        <v>39</v>
      </c>
      <c r="D701">
        <v>22</v>
      </c>
      <c r="E701">
        <v>2120</v>
      </c>
      <c r="F701">
        <v>96.36363636363636</v>
      </c>
    </row>
    <row r="702" spans="1:6" x14ac:dyDescent="0.2">
      <c r="A702" s="1">
        <v>46119</v>
      </c>
      <c r="B702" t="s">
        <v>186</v>
      </c>
      <c r="C702" t="s">
        <v>39</v>
      </c>
      <c r="D702">
        <v>20</v>
      </c>
      <c r="E702">
        <v>1000</v>
      </c>
      <c r="F702">
        <v>50</v>
      </c>
    </row>
    <row r="703" spans="1:6" x14ac:dyDescent="0.2">
      <c r="A703" s="1">
        <v>46119</v>
      </c>
      <c r="B703" t="s">
        <v>6</v>
      </c>
      <c r="C703" t="s">
        <v>7</v>
      </c>
      <c r="D703">
        <v>3</v>
      </c>
      <c r="E703">
        <v>165</v>
      </c>
      <c r="F703">
        <v>55</v>
      </c>
    </row>
    <row r="704" spans="1:6" x14ac:dyDescent="0.2">
      <c r="A704" s="1">
        <v>46119</v>
      </c>
      <c r="B704" t="s">
        <v>6</v>
      </c>
      <c r="C704" t="s">
        <v>39</v>
      </c>
      <c r="D704">
        <v>1</v>
      </c>
      <c r="E704">
        <v>40</v>
      </c>
      <c r="F704">
        <v>40</v>
      </c>
    </row>
    <row r="705" spans="1:6" x14ac:dyDescent="0.2">
      <c r="A705" s="1">
        <v>46119</v>
      </c>
      <c r="B705" t="s">
        <v>189</v>
      </c>
      <c r="C705" t="s">
        <v>44</v>
      </c>
      <c r="D705">
        <v>20</v>
      </c>
      <c r="E705">
        <v>580</v>
      </c>
      <c r="F705">
        <v>29</v>
      </c>
    </row>
    <row r="706" spans="1:6" x14ac:dyDescent="0.2">
      <c r="A706" s="1">
        <v>46119</v>
      </c>
      <c r="B706" t="s">
        <v>192</v>
      </c>
      <c r="C706" t="s">
        <v>44</v>
      </c>
      <c r="D706">
        <v>17</v>
      </c>
      <c r="E706">
        <v>306</v>
      </c>
      <c r="F706">
        <v>18</v>
      </c>
    </row>
    <row r="707" spans="1:6" x14ac:dyDescent="0.2">
      <c r="A707" s="1">
        <v>46119</v>
      </c>
      <c r="B707" t="s">
        <v>4</v>
      </c>
      <c r="C707" t="s">
        <v>18</v>
      </c>
      <c r="D707">
        <v>22</v>
      </c>
      <c r="E707">
        <v>2175</v>
      </c>
      <c r="F707">
        <v>98.86363636363636</v>
      </c>
    </row>
    <row r="708" spans="1:6" x14ac:dyDescent="0.2">
      <c r="A708" s="1">
        <v>46119</v>
      </c>
      <c r="B708" t="s">
        <v>109</v>
      </c>
      <c r="C708" t="s">
        <v>18</v>
      </c>
      <c r="D708">
        <v>26</v>
      </c>
      <c r="E708">
        <v>1464</v>
      </c>
      <c r="F708">
        <v>56.307692307692307</v>
      </c>
    </row>
    <row r="709" spans="1:6" x14ac:dyDescent="0.2">
      <c r="A709" s="1">
        <v>46120</v>
      </c>
      <c r="B709" t="s">
        <v>6</v>
      </c>
      <c r="C709" t="s">
        <v>18</v>
      </c>
      <c r="D709">
        <v>18</v>
      </c>
      <c r="E709">
        <v>900</v>
      </c>
      <c r="F709">
        <v>50</v>
      </c>
    </row>
    <row r="710" spans="1:6" x14ac:dyDescent="0.2">
      <c r="A710" s="1">
        <v>46120</v>
      </c>
      <c r="B710" t="s">
        <v>415</v>
      </c>
      <c r="C710" t="s">
        <v>39</v>
      </c>
      <c r="D710">
        <v>16</v>
      </c>
      <c r="E710">
        <v>176</v>
      </c>
      <c r="F710">
        <v>11</v>
      </c>
    </row>
    <row r="711" spans="1:6" x14ac:dyDescent="0.2">
      <c r="A711" s="1">
        <v>46120</v>
      </c>
      <c r="B711" t="s">
        <v>8</v>
      </c>
      <c r="C711" t="s">
        <v>36</v>
      </c>
      <c r="D711">
        <v>18</v>
      </c>
      <c r="E711">
        <v>1610</v>
      </c>
      <c r="F711">
        <v>89.444444444444443</v>
      </c>
    </row>
    <row r="712" spans="1:6" x14ac:dyDescent="0.2">
      <c r="A712" s="1">
        <v>46120</v>
      </c>
      <c r="B712" t="s">
        <v>73</v>
      </c>
      <c r="C712" t="s">
        <v>39</v>
      </c>
      <c r="D712">
        <v>16</v>
      </c>
      <c r="E712">
        <v>224</v>
      </c>
      <c r="F712">
        <v>14</v>
      </c>
    </row>
    <row r="713" spans="1:6" x14ac:dyDescent="0.2">
      <c r="A713" s="1">
        <v>46120</v>
      </c>
      <c r="B713" t="s">
        <v>123</v>
      </c>
      <c r="C713" t="s">
        <v>18</v>
      </c>
      <c r="D713">
        <v>14</v>
      </c>
      <c r="E713">
        <v>672</v>
      </c>
      <c r="F713">
        <v>48</v>
      </c>
    </row>
    <row r="714" spans="1:6" x14ac:dyDescent="0.2">
      <c r="A714" s="1">
        <v>46120</v>
      </c>
      <c r="B714" t="s">
        <v>123</v>
      </c>
      <c r="C714" t="s">
        <v>39</v>
      </c>
      <c r="D714">
        <v>8</v>
      </c>
      <c r="E714">
        <v>360</v>
      </c>
      <c r="F714">
        <v>45</v>
      </c>
    </row>
    <row r="715" spans="1:6" x14ac:dyDescent="0.2">
      <c r="A715" s="1">
        <v>46121</v>
      </c>
      <c r="B715" t="s">
        <v>8</v>
      </c>
      <c r="C715" t="s">
        <v>18</v>
      </c>
      <c r="D715">
        <v>21</v>
      </c>
      <c r="E715">
        <v>2165</v>
      </c>
      <c r="F715">
        <v>103.0952380952381</v>
      </c>
    </row>
    <row r="716" spans="1:6" x14ac:dyDescent="0.2">
      <c r="A716" s="1">
        <v>46121</v>
      </c>
      <c r="B716" t="s">
        <v>413</v>
      </c>
      <c r="C716" t="s">
        <v>18</v>
      </c>
      <c r="D716">
        <v>28</v>
      </c>
      <c r="E716">
        <v>480</v>
      </c>
      <c r="F716">
        <v>17.142857142857142</v>
      </c>
    </row>
    <row r="717" spans="1:6" x14ac:dyDescent="0.2">
      <c r="A717" s="1">
        <v>46121</v>
      </c>
      <c r="B717" t="s">
        <v>142</v>
      </c>
      <c r="C717" t="s">
        <v>18</v>
      </c>
      <c r="D717">
        <v>27</v>
      </c>
      <c r="E717">
        <v>176</v>
      </c>
      <c r="F717">
        <v>6.5185185185185182</v>
      </c>
    </row>
    <row r="718" spans="1:6" x14ac:dyDescent="0.2">
      <c r="A718" s="1">
        <v>46121</v>
      </c>
      <c r="B718" t="s">
        <v>218</v>
      </c>
      <c r="C718" t="s">
        <v>18</v>
      </c>
      <c r="D718">
        <v>30</v>
      </c>
      <c r="E718">
        <v>660</v>
      </c>
      <c r="F718">
        <v>22</v>
      </c>
    </row>
    <row r="719" spans="1:6" x14ac:dyDescent="0.2">
      <c r="A719" s="1">
        <v>46124</v>
      </c>
      <c r="B719" t="s">
        <v>6</v>
      </c>
      <c r="C719" t="s">
        <v>18</v>
      </c>
      <c r="D719">
        <v>18</v>
      </c>
      <c r="E719">
        <v>985</v>
      </c>
      <c r="F719">
        <v>54.722222222222221</v>
      </c>
    </row>
    <row r="720" spans="1:6" x14ac:dyDescent="0.2">
      <c r="A720" s="1">
        <v>46124</v>
      </c>
      <c r="B720" t="s">
        <v>215</v>
      </c>
      <c r="C720" t="s">
        <v>18</v>
      </c>
      <c r="D720">
        <v>30</v>
      </c>
      <c r="E720">
        <v>300</v>
      </c>
      <c r="F720">
        <v>10</v>
      </c>
    </row>
    <row r="721" spans="1:6" x14ac:dyDescent="0.2">
      <c r="A721" s="1">
        <v>46124</v>
      </c>
      <c r="B721" t="s">
        <v>217</v>
      </c>
      <c r="C721" t="s">
        <v>18</v>
      </c>
      <c r="D721">
        <v>27</v>
      </c>
      <c r="E721">
        <v>660</v>
      </c>
      <c r="F721">
        <v>24.444444444444443</v>
      </c>
    </row>
    <row r="722" spans="1:6" x14ac:dyDescent="0.2">
      <c r="A722" s="1">
        <v>46124</v>
      </c>
      <c r="B722" t="s">
        <v>4</v>
      </c>
      <c r="C722" t="s">
        <v>7</v>
      </c>
      <c r="D722">
        <v>10</v>
      </c>
      <c r="E722">
        <v>990</v>
      </c>
      <c r="F722">
        <v>99</v>
      </c>
    </row>
    <row r="723" spans="1:6" x14ac:dyDescent="0.2">
      <c r="A723" s="1">
        <v>46125</v>
      </c>
      <c r="B723" t="s">
        <v>6</v>
      </c>
      <c r="C723" t="s">
        <v>7</v>
      </c>
      <c r="D723">
        <v>3</v>
      </c>
      <c r="E723">
        <v>175</v>
      </c>
      <c r="F723">
        <v>58.333333333333336</v>
      </c>
    </row>
    <row r="724" spans="1:6" x14ac:dyDescent="0.2">
      <c r="A724" s="1">
        <v>46125</v>
      </c>
      <c r="B724" t="s">
        <v>6</v>
      </c>
      <c r="C724" t="s">
        <v>39</v>
      </c>
      <c r="D724">
        <v>1</v>
      </c>
      <c r="E724">
        <v>40</v>
      </c>
      <c r="F724">
        <v>40</v>
      </c>
    </row>
    <row r="725" spans="1:6" x14ac:dyDescent="0.2">
      <c r="A725" s="1">
        <v>46125</v>
      </c>
      <c r="B725" t="s">
        <v>4</v>
      </c>
      <c r="C725" t="s">
        <v>18</v>
      </c>
      <c r="D725">
        <v>22</v>
      </c>
      <c r="E725">
        <v>2410</v>
      </c>
      <c r="F725">
        <v>109.54545454545455</v>
      </c>
    </row>
    <row r="726" spans="1:6" x14ac:dyDescent="0.2">
      <c r="A726" s="1">
        <v>46125</v>
      </c>
      <c r="B726" t="s">
        <v>109</v>
      </c>
      <c r="C726" t="s">
        <v>18</v>
      </c>
      <c r="D726">
        <v>28</v>
      </c>
      <c r="E726">
        <v>1442</v>
      </c>
      <c r="F726">
        <v>51.5</v>
      </c>
    </row>
    <row r="727" spans="1:6" x14ac:dyDescent="0.2">
      <c r="A727" s="1">
        <v>46127</v>
      </c>
      <c r="B727" t="s">
        <v>6</v>
      </c>
      <c r="C727" t="s">
        <v>18</v>
      </c>
      <c r="D727">
        <v>18</v>
      </c>
      <c r="E727">
        <v>997.5</v>
      </c>
      <c r="F727">
        <v>55.416666666666664</v>
      </c>
    </row>
    <row r="728" spans="1:6" x14ac:dyDescent="0.2">
      <c r="A728" s="1">
        <v>46127</v>
      </c>
      <c r="B728" t="s">
        <v>415</v>
      </c>
      <c r="C728" t="s">
        <v>39</v>
      </c>
      <c r="D728">
        <v>20</v>
      </c>
      <c r="E728">
        <v>240</v>
      </c>
      <c r="F728">
        <v>12</v>
      </c>
    </row>
    <row r="729" spans="1:6" x14ac:dyDescent="0.2">
      <c r="A729" s="1">
        <v>46127</v>
      </c>
      <c r="B729" t="s">
        <v>8</v>
      </c>
      <c r="C729" t="s">
        <v>36</v>
      </c>
      <c r="D729">
        <v>18</v>
      </c>
      <c r="E729">
        <v>1830</v>
      </c>
      <c r="F729">
        <v>101.66666666666667</v>
      </c>
    </row>
    <row r="730" spans="1:6" x14ac:dyDescent="0.2">
      <c r="A730" s="1">
        <v>46127</v>
      </c>
      <c r="B730" t="s">
        <v>73</v>
      </c>
      <c r="C730" t="s">
        <v>39</v>
      </c>
      <c r="D730">
        <v>20</v>
      </c>
      <c r="E730">
        <v>320</v>
      </c>
      <c r="F730">
        <v>16</v>
      </c>
    </row>
    <row r="731" spans="1:6" x14ac:dyDescent="0.2">
      <c r="A731" s="1">
        <v>46127</v>
      </c>
      <c r="B731" t="s">
        <v>123</v>
      </c>
      <c r="C731" t="s">
        <v>18</v>
      </c>
      <c r="D731">
        <v>16</v>
      </c>
      <c r="E731">
        <v>874</v>
      </c>
      <c r="F731">
        <v>54.625</v>
      </c>
    </row>
    <row r="732" spans="1:6" x14ac:dyDescent="0.2">
      <c r="A732" s="1">
        <v>46127</v>
      </c>
      <c r="B732" t="s">
        <v>123</v>
      </c>
      <c r="C732" t="s">
        <v>39</v>
      </c>
      <c r="D732">
        <v>10</v>
      </c>
      <c r="E732">
        <v>450</v>
      </c>
      <c r="F732">
        <v>45</v>
      </c>
    </row>
    <row r="733" spans="1:6" x14ac:dyDescent="0.2">
      <c r="A733" s="1">
        <v>46128</v>
      </c>
      <c r="B733" t="s">
        <v>8</v>
      </c>
      <c r="C733" t="s">
        <v>18</v>
      </c>
      <c r="D733">
        <v>21</v>
      </c>
      <c r="E733">
        <v>2405</v>
      </c>
      <c r="F733">
        <v>114.52380952380952</v>
      </c>
    </row>
    <row r="734" spans="1:6" x14ac:dyDescent="0.2">
      <c r="A734" s="1">
        <v>46128</v>
      </c>
      <c r="B734" t="s">
        <v>413</v>
      </c>
      <c r="C734" t="s">
        <v>18</v>
      </c>
      <c r="D734">
        <v>32</v>
      </c>
      <c r="E734">
        <v>532</v>
      </c>
      <c r="F734">
        <v>16.625</v>
      </c>
    </row>
    <row r="735" spans="1:6" x14ac:dyDescent="0.2">
      <c r="A735" s="1">
        <v>46128</v>
      </c>
      <c r="B735" t="s">
        <v>142</v>
      </c>
      <c r="C735" t="s">
        <v>18</v>
      </c>
      <c r="D735">
        <v>30</v>
      </c>
      <c r="E735">
        <v>172</v>
      </c>
      <c r="F735">
        <v>5.7333333333333334</v>
      </c>
    </row>
    <row r="736" spans="1:6" x14ac:dyDescent="0.2">
      <c r="A736" s="1">
        <v>46128</v>
      </c>
      <c r="B736" t="s">
        <v>218</v>
      </c>
      <c r="C736" t="s">
        <v>18</v>
      </c>
      <c r="D736">
        <v>24</v>
      </c>
      <c r="E736">
        <v>560</v>
      </c>
      <c r="F736">
        <v>23.333333333333332</v>
      </c>
    </row>
    <row r="737" spans="1:6" x14ac:dyDescent="0.2">
      <c r="A737" s="1">
        <v>46131</v>
      </c>
      <c r="B737" t="s">
        <v>6</v>
      </c>
      <c r="C737" t="s">
        <v>18</v>
      </c>
      <c r="D737">
        <v>18</v>
      </c>
      <c r="E737">
        <v>995</v>
      </c>
      <c r="F737">
        <v>55.277777777777779</v>
      </c>
    </row>
    <row r="738" spans="1:6" x14ac:dyDescent="0.2">
      <c r="A738" s="1">
        <v>46131</v>
      </c>
      <c r="B738" t="s">
        <v>215</v>
      </c>
      <c r="C738" t="s">
        <v>18</v>
      </c>
      <c r="D738">
        <v>30</v>
      </c>
      <c r="E738">
        <v>300</v>
      </c>
      <c r="F738">
        <v>10</v>
      </c>
    </row>
    <row r="739" spans="1:6" x14ac:dyDescent="0.2">
      <c r="A739" s="1">
        <v>46131</v>
      </c>
      <c r="B739" t="s">
        <v>217</v>
      </c>
      <c r="C739" t="s">
        <v>18</v>
      </c>
      <c r="D739">
        <v>20</v>
      </c>
      <c r="E739">
        <v>572.5</v>
      </c>
      <c r="F739">
        <v>28.625</v>
      </c>
    </row>
    <row r="740" spans="1:6" x14ac:dyDescent="0.2">
      <c r="A740" s="1">
        <v>46131</v>
      </c>
      <c r="B740" t="s">
        <v>4</v>
      </c>
      <c r="C740" t="s">
        <v>7</v>
      </c>
      <c r="D740">
        <v>10</v>
      </c>
      <c r="E740">
        <v>1090</v>
      </c>
      <c r="F740">
        <v>109</v>
      </c>
    </row>
    <row r="741" spans="1:6" x14ac:dyDescent="0.2">
      <c r="A741" s="1">
        <v>46133</v>
      </c>
      <c r="B741" t="s">
        <v>188</v>
      </c>
      <c r="C741" t="s">
        <v>39</v>
      </c>
      <c r="D741">
        <v>24</v>
      </c>
      <c r="E741">
        <v>1764</v>
      </c>
      <c r="F741">
        <v>73.5</v>
      </c>
    </row>
    <row r="742" spans="1:6" x14ac:dyDescent="0.2">
      <c r="A742" s="1">
        <v>46133</v>
      </c>
      <c r="B742" t="s">
        <v>186</v>
      </c>
      <c r="C742" t="s">
        <v>39</v>
      </c>
      <c r="D742">
        <v>18</v>
      </c>
      <c r="E742">
        <v>774</v>
      </c>
      <c r="F742">
        <v>43</v>
      </c>
    </row>
    <row r="743" spans="1:6" x14ac:dyDescent="0.2">
      <c r="A743" s="1">
        <v>46133</v>
      </c>
      <c r="B743" t="s">
        <v>6</v>
      </c>
      <c r="C743" t="s">
        <v>7</v>
      </c>
      <c r="D743">
        <v>3</v>
      </c>
      <c r="E743">
        <v>165</v>
      </c>
      <c r="F743">
        <v>55</v>
      </c>
    </row>
    <row r="744" spans="1:6" x14ac:dyDescent="0.2">
      <c r="A744" s="1">
        <v>46133</v>
      </c>
      <c r="B744" t="s">
        <v>6</v>
      </c>
      <c r="C744" t="s">
        <v>39</v>
      </c>
      <c r="D744">
        <v>1</v>
      </c>
      <c r="E744">
        <v>40</v>
      </c>
      <c r="F744">
        <v>40</v>
      </c>
    </row>
    <row r="745" spans="1:6" x14ac:dyDescent="0.2">
      <c r="A745" s="1">
        <v>46133</v>
      </c>
      <c r="B745" t="s">
        <v>189</v>
      </c>
      <c r="C745" t="s">
        <v>44</v>
      </c>
      <c r="D745">
        <v>18</v>
      </c>
      <c r="E745">
        <v>578</v>
      </c>
      <c r="F745">
        <v>32.111111111111114</v>
      </c>
    </row>
    <row r="746" spans="1:6" x14ac:dyDescent="0.2">
      <c r="A746" s="1">
        <v>46133</v>
      </c>
      <c r="B746" t="s">
        <v>192</v>
      </c>
      <c r="C746" t="s">
        <v>44</v>
      </c>
      <c r="D746">
        <v>16</v>
      </c>
      <c r="E746">
        <v>306.39999999999998</v>
      </c>
      <c r="F746">
        <v>19.149999999999999</v>
      </c>
    </row>
    <row r="747" spans="1:6" x14ac:dyDescent="0.2">
      <c r="A747" s="1">
        <v>46133</v>
      </c>
      <c r="B747" t="s">
        <v>4</v>
      </c>
      <c r="C747" t="s">
        <v>18</v>
      </c>
      <c r="D747">
        <v>17</v>
      </c>
      <c r="E747">
        <v>1485</v>
      </c>
      <c r="F747">
        <v>87.352941176470594</v>
      </c>
    </row>
    <row r="748" spans="1:6" x14ac:dyDescent="0.2">
      <c r="A748" s="1">
        <v>46133</v>
      </c>
      <c r="B748" t="s">
        <v>109</v>
      </c>
      <c r="C748" t="s">
        <v>18</v>
      </c>
      <c r="D748">
        <v>21</v>
      </c>
      <c r="E748">
        <v>1078</v>
      </c>
      <c r="F748">
        <v>51.333333333333336</v>
      </c>
    </row>
    <row r="749" spans="1:6" x14ac:dyDescent="0.2">
      <c r="A749" s="1">
        <v>46134</v>
      </c>
      <c r="B749" t="s">
        <v>6</v>
      </c>
      <c r="C749" t="s">
        <v>18</v>
      </c>
      <c r="D749">
        <v>12</v>
      </c>
      <c r="E749">
        <v>600</v>
      </c>
      <c r="F749">
        <v>50</v>
      </c>
    </row>
    <row r="750" spans="1:6" x14ac:dyDescent="0.2">
      <c r="A750" s="1">
        <v>46134</v>
      </c>
      <c r="B750" t="s">
        <v>8</v>
      </c>
      <c r="C750" t="s">
        <v>36</v>
      </c>
      <c r="D750">
        <v>21</v>
      </c>
      <c r="E750">
        <v>1870</v>
      </c>
      <c r="F750">
        <v>89.047619047619051</v>
      </c>
    </row>
    <row r="751" spans="1:6" x14ac:dyDescent="0.2">
      <c r="A751" s="1">
        <v>46134</v>
      </c>
      <c r="B751" t="s">
        <v>123</v>
      </c>
      <c r="C751" t="s">
        <v>18</v>
      </c>
      <c r="D751">
        <v>20</v>
      </c>
      <c r="E751">
        <v>840</v>
      </c>
      <c r="F751">
        <v>42</v>
      </c>
    </row>
    <row r="752" spans="1:6" x14ac:dyDescent="0.2">
      <c r="A752" s="1">
        <v>46134</v>
      </c>
      <c r="B752" t="s">
        <v>123</v>
      </c>
      <c r="C752" t="s">
        <v>39</v>
      </c>
      <c r="D752">
        <v>10</v>
      </c>
      <c r="E752">
        <v>390</v>
      </c>
      <c r="F752">
        <v>39</v>
      </c>
    </row>
    <row r="753" spans="1:6" x14ac:dyDescent="0.2">
      <c r="A753" s="1">
        <v>46135</v>
      </c>
      <c r="B753" t="s">
        <v>8</v>
      </c>
      <c r="C753" t="s">
        <v>18</v>
      </c>
      <c r="D753">
        <v>19</v>
      </c>
      <c r="E753">
        <v>1765</v>
      </c>
      <c r="F753">
        <v>92.89473684210526</v>
      </c>
    </row>
    <row r="754" spans="1:6" x14ac:dyDescent="0.2">
      <c r="A754" s="1">
        <v>46135</v>
      </c>
      <c r="B754" t="s">
        <v>413</v>
      </c>
      <c r="C754" t="s">
        <v>18</v>
      </c>
      <c r="D754">
        <v>32</v>
      </c>
      <c r="E754">
        <v>480</v>
      </c>
      <c r="F754">
        <v>15</v>
      </c>
    </row>
    <row r="755" spans="1:6" x14ac:dyDescent="0.2">
      <c r="A755" s="1">
        <v>46135</v>
      </c>
      <c r="B755" t="s">
        <v>142</v>
      </c>
      <c r="C755" t="s">
        <v>18</v>
      </c>
      <c r="D755">
        <v>30</v>
      </c>
      <c r="E755">
        <v>180</v>
      </c>
      <c r="F755">
        <v>6</v>
      </c>
    </row>
    <row r="756" spans="1:6" x14ac:dyDescent="0.2">
      <c r="A756" s="1">
        <v>46135</v>
      </c>
      <c r="B756" t="s">
        <v>218</v>
      </c>
      <c r="C756" t="s">
        <v>18</v>
      </c>
      <c r="D756">
        <v>30</v>
      </c>
      <c r="E756">
        <v>600</v>
      </c>
      <c r="F756">
        <v>20</v>
      </c>
    </row>
    <row r="757" spans="1:6" x14ac:dyDescent="0.2">
      <c r="A757" s="1">
        <v>46137</v>
      </c>
      <c r="B757" t="s">
        <v>6</v>
      </c>
      <c r="C757" t="s">
        <v>18</v>
      </c>
      <c r="D757">
        <v>22</v>
      </c>
      <c r="E757">
        <v>1117.5</v>
      </c>
      <c r="F757">
        <v>50.795454545454547</v>
      </c>
    </row>
    <row r="758" spans="1:6" x14ac:dyDescent="0.2">
      <c r="A758" s="1">
        <v>46137</v>
      </c>
      <c r="B758" t="s">
        <v>215</v>
      </c>
      <c r="C758" t="s">
        <v>18</v>
      </c>
      <c r="D758">
        <v>30</v>
      </c>
      <c r="E758">
        <v>280</v>
      </c>
      <c r="F758">
        <v>9.3333333333333339</v>
      </c>
    </row>
    <row r="759" spans="1:6" x14ac:dyDescent="0.2">
      <c r="A759" s="1">
        <v>46137</v>
      </c>
      <c r="B759" t="s">
        <v>217</v>
      </c>
      <c r="C759" t="s">
        <v>18</v>
      </c>
      <c r="D759">
        <v>27</v>
      </c>
      <c r="E759">
        <v>580</v>
      </c>
      <c r="F759">
        <v>21.481481481481481</v>
      </c>
    </row>
    <row r="760" spans="1:6" x14ac:dyDescent="0.2">
      <c r="A760" s="1">
        <v>46137</v>
      </c>
      <c r="B760" t="s">
        <v>4</v>
      </c>
      <c r="C760" t="s">
        <v>7</v>
      </c>
      <c r="D760">
        <v>10</v>
      </c>
      <c r="E760">
        <v>830</v>
      </c>
      <c r="F760">
        <v>83</v>
      </c>
    </row>
    <row r="761" spans="1:6" x14ac:dyDescent="0.2">
      <c r="A761" s="1">
        <v>46139</v>
      </c>
      <c r="B761" t="s">
        <v>188</v>
      </c>
      <c r="C761" t="s">
        <v>39</v>
      </c>
      <c r="D761">
        <v>20</v>
      </c>
      <c r="E761">
        <v>1740</v>
      </c>
      <c r="F761">
        <v>87</v>
      </c>
    </row>
    <row r="762" spans="1:6" x14ac:dyDescent="0.2">
      <c r="A762" s="1">
        <v>46139</v>
      </c>
      <c r="B762" t="s">
        <v>186</v>
      </c>
      <c r="C762" t="s">
        <v>39</v>
      </c>
      <c r="D762">
        <v>18</v>
      </c>
      <c r="E762">
        <v>956</v>
      </c>
      <c r="F762">
        <v>53.111111111111114</v>
      </c>
    </row>
    <row r="763" spans="1:6" x14ac:dyDescent="0.2">
      <c r="A763" s="1">
        <v>46139</v>
      </c>
      <c r="B763" t="s">
        <v>6</v>
      </c>
      <c r="C763" t="s">
        <v>7</v>
      </c>
      <c r="D763">
        <v>3</v>
      </c>
      <c r="E763">
        <v>175</v>
      </c>
      <c r="F763">
        <v>58.333333333333336</v>
      </c>
    </row>
    <row r="764" spans="1:6" x14ac:dyDescent="0.2">
      <c r="A764" s="1">
        <v>46139</v>
      </c>
      <c r="B764" t="s">
        <v>6</v>
      </c>
      <c r="C764" t="s">
        <v>39</v>
      </c>
      <c r="D764">
        <v>1</v>
      </c>
      <c r="E764">
        <v>45</v>
      </c>
      <c r="F764">
        <v>45</v>
      </c>
    </row>
    <row r="765" spans="1:6" x14ac:dyDescent="0.2">
      <c r="A765" s="1">
        <v>46139</v>
      </c>
      <c r="B765" t="s">
        <v>189</v>
      </c>
      <c r="C765" t="s">
        <v>44</v>
      </c>
      <c r="D765">
        <v>20</v>
      </c>
      <c r="E765">
        <v>650</v>
      </c>
      <c r="F765">
        <v>32.5</v>
      </c>
    </row>
    <row r="766" spans="1:6" x14ac:dyDescent="0.2">
      <c r="A766" s="1">
        <v>46139</v>
      </c>
      <c r="B766" t="s">
        <v>192</v>
      </c>
      <c r="C766" t="s">
        <v>44</v>
      </c>
      <c r="D766">
        <v>18</v>
      </c>
      <c r="E766">
        <v>364</v>
      </c>
      <c r="F766">
        <v>20.222222222222221</v>
      </c>
    </row>
    <row r="767" spans="1:6" x14ac:dyDescent="0.2">
      <c r="A767" s="1">
        <v>46139</v>
      </c>
      <c r="B767" t="s">
        <v>4</v>
      </c>
      <c r="C767" t="s">
        <v>18</v>
      </c>
      <c r="D767">
        <v>17</v>
      </c>
      <c r="E767">
        <v>1605</v>
      </c>
      <c r="F767">
        <v>94.411764705882348</v>
      </c>
    </row>
    <row r="768" spans="1:6" x14ac:dyDescent="0.2">
      <c r="A768" s="1">
        <v>46139</v>
      </c>
      <c r="B768" t="s">
        <v>109</v>
      </c>
      <c r="C768" t="s">
        <v>18</v>
      </c>
      <c r="D768">
        <v>21</v>
      </c>
      <c r="E768">
        <v>1225</v>
      </c>
      <c r="F768">
        <v>58.333333333333336</v>
      </c>
    </row>
    <row r="769" spans="1:6" x14ac:dyDescent="0.2">
      <c r="A769" s="1">
        <v>46140</v>
      </c>
      <c r="B769" t="s">
        <v>6</v>
      </c>
      <c r="C769" t="s">
        <v>18</v>
      </c>
      <c r="D769">
        <v>12</v>
      </c>
      <c r="E769">
        <v>655</v>
      </c>
      <c r="F769">
        <v>54.583333333333336</v>
      </c>
    </row>
    <row r="770" spans="1:6" x14ac:dyDescent="0.2">
      <c r="A770" s="1">
        <v>46140</v>
      </c>
      <c r="B770" t="s">
        <v>206</v>
      </c>
      <c r="C770" t="s">
        <v>39</v>
      </c>
      <c r="D770">
        <v>30</v>
      </c>
      <c r="E770">
        <v>1560</v>
      </c>
      <c r="F770">
        <v>52</v>
      </c>
    </row>
    <row r="771" spans="1:6" x14ac:dyDescent="0.2">
      <c r="A771" s="1">
        <v>46140</v>
      </c>
      <c r="B771" t="s">
        <v>415</v>
      </c>
      <c r="C771" t="s">
        <v>39</v>
      </c>
      <c r="D771">
        <v>14</v>
      </c>
      <c r="E771">
        <v>196</v>
      </c>
      <c r="F771">
        <v>14</v>
      </c>
    </row>
    <row r="772" spans="1:6" x14ac:dyDescent="0.2">
      <c r="A772" s="1">
        <v>46140</v>
      </c>
      <c r="B772" t="s">
        <v>8</v>
      </c>
      <c r="C772" t="s">
        <v>36</v>
      </c>
      <c r="D772">
        <v>21</v>
      </c>
      <c r="E772">
        <v>2030</v>
      </c>
      <c r="F772">
        <v>96.666666666666671</v>
      </c>
    </row>
    <row r="773" spans="1:6" x14ac:dyDescent="0.2">
      <c r="A773" s="1">
        <v>46140</v>
      </c>
      <c r="B773" t="s">
        <v>205</v>
      </c>
      <c r="C773" t="s">
        <v>39</v>
      </c>
      <c r="D773">
        <v>30</v>
      </c>
      <c r="E773">
        <v>1560</v>
      </c>
      <c r="F773">
        <v>52</v>
      </c>
    </row>
    <row r="774" spans="1:6" x14ac:dyDescent="0.2">
      <c r="A774" s="1">
        <v>46140</v>
      </c>
      <c r="B774" t="s">
        <v>73</v>
      </c>
      <c r="C774" t="s">
        <v>39</v>
      </c>
      <c r="D774">
        <v>18</v>
      </c>
      <c r="E774">
        <v>284</v>
      </c>
      <c r="F774">
        <v>15.777777777777779</v>
      </c>
    </row>
    <row r="775" spans="1:6" x14ac:dyDescent="0.2">
      <c r="A775" s="1">
        <v>46140</v>
      </c>
      <c r="B775" t="s">
        <v>123</v>
      </c>
      <c r="C775" t="s">
        <v>18</v>
      </c>
      <c r="D775">
        <v>17</v>
      </c>
      <c r="E775">
        <v>940</v>
      </c>
      <c r="F775">
        <v>55.294117647058826</v>
      </c>
    </row>
    <row r="776" spans="1:6" x14ac:dyDescent="0.2">
      <c r="A776" s="1">
        <v>46140</v>
      </c>
      <c r="B776" t="s">
        <v>123</v>
      </c>
      <c r="C776" t="s">
        <v>39</v>
      </c>
      <c r="D776">
        <v>10</v>
      </c>
      <c r="E776">
        <v>450</v>
      </c>
      <c r="F776">
        <v>45</v>
      </c>
    </row>
    <row r="777" spans="1:6" x14ac:dyDescent="0.2">
      <c r="A777" s="1">
        <v>46141</v>
      </c>
      <c r="B777" t="s">
        <v>8</v>
      </c>
      <c r="C777" t="s">
        <v>18</v>
      </c>
      <c r="D777">
        <v>19</v>
      </c>
      <c r="E777">
        <v>1935</v>
      </c>
      <c r="F777">
        <v>101.84210526315789</v>
      </c>
    </row>
    <row r="778" spans="1:6" x14ac:dyDescent="0.2">
      <c r="A778" s="1">
        <v>46141</v>
      </c>
      <c r="B778" t="s">
        <v>413</v>
      </c>
      <c r="C778" t="s">
        <v>18</v>
      </c>
      <c r="D778">
        <v>28</v>
      </c>
      <c r="E778">
        <v>528</v>
      </c>
      <c r="F778">
        <v>18.857142857142858</v>
      </c>
    </row>
    <row r="779" spans="1:6" x14ac:dyDescent="0.2">
      <c r="A779" s="1">
        <v>46141</v>
      </c>
      <c r="B779" t="s">
        <v>142</v>
      </c>
      <c r="C779" t="s">
        <v>18</v>
      </c>
      <c r="D779">
        <v>25</v>
      </c>
      <c r="E779">
        <v>180</v>
      </c>
      <c r="F779">
        <v>7.2</v>
      </c>
    </row>
    <row r="780" spans="1:6" x14ac:dyDescent="0.2">
      <c r="A780" s="1">
        <v>46141</v>
      </c>
      <c r="B780" t="s">
        <v>218</v>
      </c>
      <c r="C780" t="s">
        <v>18</v>
      </c>
      <c r="D780">
        <v>26</v>
      </c>
      <c r="E780">
        <v>584</v>
      </c>
      <c r="F780">
        <v>22.46153846153846</v>
      </c>
    </row>
    <row r="781" spans="1:6" x14ac:dyDescent="0.2">
      <c r="A781" s="1">
        <v>46144</v>
      </c>
      <c r="B781" t="s">
        <v>6</v>
      </c>
      <c r="C781" t="s">
        <v>18</v>
      </c>
      <c r="D781">
        <v>22</v>
      </c>
      <c r="E781">
        <v>1207.5</v>
      </c>
      <c r="F781">
        <v>54.886363636363633</v>
      </c>
    </row>
    <row r="782" spans="1:6" x14ac:dyDescent="0.2">
      <c r="A782" s="1">
        <v>46144</v>
      </c>
      <c r="B782" t="s">
        <v>215</v>
      </c>
      <c r="C782" t="s">
        <v>18</v>
      </c>
      <c r="D782">
        <v>30</v>
      </c>
      <c r="E782">
        <v>300</v>
      </c>
      <c r="F782">
        <v>10</v>
      </c>
    </row>
    <row r="783" spans="1:6" x14ac:dyDescent="0.2">
      <c r="A783" s="1">
        <v>46144</v>
      </c>
      <c r="B783" t="s">
        <v>217</v>
      </c>
      <c r="C783" t="s">
        <v>18</v>
      </c>
      <c r="D783">
        <v>25</v>
      </c>
      <c r="E783">
        <v>620</v>
      </c>
      <c r="F783">
        <v>24.8</v>
      </c>
    </row>
    <row r="784" spans="1:6" x14ac:dyDescent="0.2">
      <c r="A784" s="1">
        <v>46144</v>
      </c>
      <c r="B784" t="s">
        <v>4</v>
      </c>
      <c r="C784" t="s">
        <v>7</v>
      </c>
      <c r="D784">
        <v>11</v>
      </c>
      <c r="E784">
        <v>1045</v>
      </c>
      <c r="F784">
        <v>95</v>
      </c>
    </row>
    <row r="785" spans="1:6" x14ac:dyDescent="0.2">
      <c r="A785" s="1">
        <v>46146</v>
      </c>
      <c r="B785" t="s">
        <v>188</v>
      </c>
      <c r="C785" t="s">
        <v>39</v>
      </c>
      <c r="D785">
        <v>20</v>
      </c>
      <c r="E785">
        <v>1880</v>
      </c>
      <c r="F785">
        <v>94</v>
      </c>
    </row>
    <row r="786" spans="1:6" x14ac:dyDescent="0.2">
      <c r="A786" s="1">
        <v>46146</v>
      </c>
      <c r="B786" t="s">
        <v>186</v>
      </c>
      <c r="C786" t="s">
        <v>39</v>
      </c>
      <c r="D786">
        <v>20</v>
      </c>
      <c r="E786">
        <v>1000</v>
      </c>
      <c r="F786">
        <v>50</v>
      </c>
    </row>
    <row r="787" spans="1:6" x14ac:dyDescent="0.2">
      <c r="A787" s="1">
        <v>46146</v>
      </c>
      <c r="B787" t="s">
        <v>6</v>
      </c>
      <c r="C787" t="s">
        <v>7</v>
      </c>
      <c r="D787">
        <v>3</v>
      </c>
      <c r="E787">
        <v>187.5</v>
      </c>
      <c r="F787">
        <v>62.5</v>
      </c>
    </row>
    <row r="788" spans="1:6" x14ac:dyDescent="0.2">
      <c r="A788" s="1">
        <v>46146</v>
      </c>
      <c r="B788" t="s">
        <v>6</v>
      </c>
      <c r="C788" t="s">
        <v>39</v>
      </c>
      <c r="D788">
        <v>1</v>
      </c>
      <c r="E788">
        <v>45</v>
      </c>
      <c r="F788">
        <v>45</v>
      </c>
    </row>
    <row r="789" spans="1:6" x14ac:dyDescent="0.2">
      <c r="A789" s="1">
        <v>46146</v>
      </c>
      <c r="B789" t="s">
        <v>189</v>
      </c>
      <c r="C789" t="s">
        <v>44</v>
      </c>
      <c r="D789">
        <v>17</v>
      </c>
      <c r="E789">
        <v>591</v>
      </c>
      <c r="F789">
        <v>34.764705882352942</v>
      </c>
    </row>
    <row r="790" spans="1:6" x14ac:dyDescent="0.2">
      <c r="A790" s="1">
        <v>46146</v>
      </c>
      <c r="B790" t="s">
        <v>192</v>
      </c>
      <c r="C790" t="s">
        <v>44</v>
      </c>
      <c r="D790">
        <v>18</v>
      </c>
      <c r="E790">
        <v>364</v>
      </c>
      <c r="F790">
        <v>20.222222222222221</v>
      </c>
    </row>
    <row r="791" spans="1:6" x14ac:dyDescent="0.2">
      <c r="A791" s="1">
        <v>46146</v>
      </c>
      <c r="B791" t="s">
        <v>4</v>
      </c>
      <c r="C791" t="s">
        <v>18</v>
      </c>
      <c r="D791">
        <v>17</v>
      </c>
      <c r="E791">
        <v>1725</v>
      </c>
      <c r="F791">
        <v>101.47058823529412</v>
      </c>
    </row>
    <row r="792" spans="1:6" x14ac:dyDescent="0.2">
      <c r="A792" s="1">
        <v>46146</v>
      </c>
      <c r="B792" t="s">
        <v>109</v>
      </c>
      <c r="C792" t="s">
        <v>18</v>
      </c>
      <c r="D792">
        <v>24</v>
      </c>
      <c r="E792">
        <v>1388</v>
      </c>
      <c r="F792">
        <v>57.833333333333336</v>
      </c>
    </row>
    <row r="793" spans="1:6" x14ac:dyDescent="0.2">
      <c r="A793" s="1">
        <v>46148</v>
      </c>
      <c r="B793" t="s">
        <v>6</v>
      </c>
      <c r="C793" t="s">
        <v>18</v>
      </c>
      <c r="D793">
        <v>12</v>
      </c>
      <c r="E793">
        <v>705</v>
      </c>
      <c r="F793">
        <v>58.75</v>
      </c>
    </row>
    <row r="794" spans="1:6" x14ac:dyDescent="0.2">
      <c r="A794" s="1">
        <v>46148</v>
      </c>
      <c r="B794" t="s">
        <v>206</v>
      </c>
      <c r="C794" t="s">
        <v>39</v>
      </c>
      <c r="D794">
        <v>30</v>
      </c>
      <c r="E794">
        <v>1770</v>
      </c>
      <c r="F794">
        <v>59</v>
      </c>
    </row>
    <row r="795" spans="1:6" x14ac:dyDescent="0.2">
      <c r="A795" s="1">
        <v>46148</v>
      </c>
      <c r="B795" t="s">
        <v>415</v>
      </c>
      <c r="C795" t="s">
        <v>39</v>
      </c>
      <c r="D795">
        <v>20</v>
      </c>
      <c r="E795">
        <v>360</v>
      </c>
      <c r="F795">
        <v>18</v>
      </c>
    </row>
    <row r="796" spans="1:6" x14ac:dyDescent="0.2">
      <c r="A796" s="1">
        <v>46148</v>
      </c>
      <c r="B796" t="s">
        <v>8</v>
      </c>
      <c r="C796" t="s">
        <v>36</v>
      </c>
      <c r="D796">
        <v>19</v>
      </c>
      <c r="E796">
        <v>1890</v>
      </c>
      <c r="F796">
        <v>99.473684210526315</v>
      </c>
    </row>
    <row r="797" spans="1:6" x14ac:dyDescent="0.2">
      <c r="A797" s="1">
        <v>46148</v>
      </c>
      <c r="B797" t="s">
        <v>205</v>
      </c>
      <c r="C797" t="s">
        <v>39</v>
      </c>
      <c r="D797">
        <v>30</v>
      </c>
      <c r="E797">
        <v>1770</v>
      </c>
      <c r="F797">
        <v>59</v>
      </c>
    </row>
    <row r="798" spans="1:6" x14ac:dyDescent="0.2">
      <c r="A798" s="1">
        <v>46148</v>
      </c>
      <c r="B798" t="s">
        <v>73</v>
      </c>
      <c r="C798" t="s">
        <v>39</v>
      </c>
      <c r="D798">
        <v>20</v>
      </c>
      <c r="E798">
        <v>360</v>
      </c>
      <c r="F798">
        <v>18</v>
      </c>
    </row>
    <row r="799" spans="1:6" x14ac:dyDescent="0.2">
      <c r="A799" s="1">
        <v>46148</v>
      </c>
      <c r="B799" t="s">
        <v>123</v>
      </c>
      <c r="C799" t="s">
        <v>18</v>
      </c>
      <c r="D799">
        <v>14</v>
      </c>
      <c r="E799">
        <v>868</v>
      </c>
      <c r="F799">
        <v>62</v>
      </c>
    </row>
    <row r="800" spans="1:6" x14ac:dyDescent="0.2">
      <c r="A800" s="1">
        <v>46148</v>
      </c>
      <c r="B800" t="s">
        <v>123</v>
      </c>
      <c r="C800" t="s">
        <v>39</v>
      </c>
      <c r="D800">
        <v>8</v>
      </c>
      <c r="E800">
        <v>416</v>
      </c>
      <c r="F800">
        <v>52</v>
      </c>
    </row>
    <row r="801" spans="1:6" x14ac:dyDescent="0.2">
      <c r="A801" s="1">
        <v>46149</v>
      </c>
      <c r="B801" t="s">
        <v>8</v>
      </c>
      <c r="C801" t="s">
        <v>18</v>
      </c>
      <c r="D801">
        <v>19</v>
      </c>
      <c r="E801">
        <v>2095</v>
      </c>
      <c r="F801">
        <v>110.26315789473684</v>
      </c>
    </row>
    <row r="802" spans="1:6" x14ac:dyDescent="0.2">
      <c r="A802" s="1">
        <v>46149</v>
      </c>
      <c r="B802" t="s">
        <v>413</v>
      </c>
      <c r="C802" t="s">
        <v>18</v>
      </c>
      <c r="D802">
        <v>28</v>
      </c>
      <c r="E802">
        <v>552</v>
      </c>
      <c r="F802">
        <v>19.714285714285715</v>
      </c>
    </row>
    <row r="803" spans="1:6" x14ac:dyDescent="0.2">
      <c r="A803" s="1">
        <v>46149</v>
      </c>
      <c r="B803" t="s">
        <v>142</v>
      </c>
      <c r="C803" t="s">
        <v>18</v>
      </c>
      <c r="D803">
        <v>26</v>
      </c>
      <c r="E803">
        <v>188</v>
      </c>
      <c r="F803">
        <v>7.2307692307692308</v>
      </c>
    </row>
    <row r="804" spans="1:6" x14ac:dyDescent="0.2">
      <c r="A804" s="1">
        <v>46149</v>
      </c>
      <c r="B804" t="s">
        <v>218</v>
      </c>
      <c r="C804" t="s">
        <v>18</v>
      </c>
      <c r="D804">
        <v>26</v>
      </c>
      <c r="E804">
        <v>616</v>
      </c>
      <c r="F804">
        <v>23.692307692307693</v>
      </c>
    </row>
    <row r="805" spans="1:6" x14ac:dyDescent="0.2">
      <c r="A805" s="1">
        <v>46151</v>
      </c>
      <c r="B805" t="s">
        <v>6</v>
      </c>
      <c r="C805" t="s">
        <v>18</v>
      </c>
      <c r="D805">
        <v>22</v>
      </c>
      <c r="E805">
        <v>1317.5</v>
      </c>
      <c r="F805">
        <v>59.886363636363633</v>
      </c>
    </row>
    <row r="806" spans="1:6" x14ac:dyDescent="0.2">
      <c r="A806" s="1">
        <v>46151</v>
      </c>
      <c r="B806" t="s">
        <v>217</v>
      </c>
      <c r="C806" t="s">
        <v>18</v>
      </c>
      <c r="D806">
        <v>24</v>
      </c>
      <c r="E806">
        <v>650</v>
      </c>
      <c r="F806">
        <v>27.083333333333332</v>
      </c>
    </row>
    <row r="807" spans="1:6" x14ac:dyDescent="0.2">
      <c r="A807" s="1">
        <v>46151</v>
      </c>
      <c r="B807" t="s">
        <v>4</v>
      </c>
      <c r="C807" t="s">
        <v>7</v>
      </c>
      <c r="D807">
        <v>10</v>
      </c>
      <c r="E807">
        <v>1030</v>
      </c>
      <c r="F807">
        <v>103</v>
      </c>
    </row>
    <row r="808" spans="1:6" x14ac:dyDescent="0.2">
      <c r="A808" s="1">
        <v>46153</v>
      </c>
      <c r="B808" t="s">
        <v>188</v>
      </c>
      <c r="C808" t="s">
        <v>39</v>
      </c>
      <c r="D808">
        <v>20</v>
      </c>
      <c r="E808">
        <v>2010</v>
      </c>
      <c r="F808">
        <v>100.5</v>
      </c>
    </row>
    <row r="809" spans="1:6" x14ac:dyDescent="0.2">
      <c r="A809" s="1">
        <v>46153</v>
      </c>
      <c r="B809" t="s">
        <v>186</v>
      </c>
      <c r="C809" t="s">
        <v>39</v>
      </c>
      <c r="D809">
        <v>20</v>
      </c>
      <c r="E809">
        <v>1200</v>
      </c>
      <c r="F809">
        <v>60</v>
      </c>
    </row>
    <row r="810" spans="1:6" x14ac:dyDescent="0.2">
      <c r="A810" s="1">
        <v>46153</v>
      </c>
      <c r="B810" t="s">
        <v>6</v>
      </c>
      <c r="C810" t="s">
        <v>7</v>
      </c>
      <c r="D810">
        <v>3</v>
      </c>
      <c r="E810">
        <v>190</v>
      </c>
      <c r="F810">
        <v>63.333333333333336</v>
      </c>
    </row>
    <row r="811" spans="1:6" x14ac:dyDescent="0.2">
      <c r="A811" s="1">
        <v>46153</v>
      </c>
      <c r="B811" t="s">
        <v>6</v>
      </c>
      <c r="C811" t="s">
        <v>39</v>
      </c>
      <c r="D811">
        <v>1</v>
      </c>
      <c r="E811">
        <v>45</v>
      </c>
      <c r="F811">
        <v>45</v>
      </c>
    </row>
    <row r="812" spans="1:6" x14ac:dyDescent="0.2">
      <c r="A812" s="1">
        <v>46153</v>
      </c>
      <c r="B812" t="s">
        <v>189</v>
      </c>
      <c r="C812" t="s">
        <v>44</v>
      </c>
      <c r="D812">
        <v>20</v>
      </c>
      <c r="E812">
        <v>500</v>
      </c>
      <c r="F812">
        <v>25</v>
      </c>
    </row>
    <row r="813" spans="1:6" x14ac:dyDescent="0.2">
      <c r="A813" s="1">
        <v>46153</v>
      </c>
      <c r="B813" t="s">
        <v>192</v>
      </c>
      <c r="C813" t="s">
        <v>44</v>
      </c>
      <c r="D813">
        <v>18</v>
      </c>
      <c r="E813">
        <v>364</v>
      </c>
      <c r="F813">
        <v>20.222222222222221</v>
      </c>
    </row>
    <row r="814" spans="1:6" x14ac:dyDescent="0.2">
      <c r="A814" s="1">
        <v>46153</v>
      </c>
      <c r="B814" t="s">
        <v>4</v>
      </c>
      <c r="C814" t="s">
        <v>18</v>
      </c>
      <c r="D814">
        <v>17</v>
      </c>
      <c r="E814">
        <v>1812.5</v>
      </c>
      <c r="F814">
        <v>106.61764705882354</v>
      </c>
    </row>
    <row r="815" spans="1:6" x14ac:dyDescent="0.2">
      <c r="A815" s="1">
        <v>46153</v>
      </c>
      <c r="B815" t="s">
        <v>109</v>
      </c>
      <c r="C815" t="s">
        <v>18</v>
      </c>
      <c r="D815">
        <v>21</v>
      </c>
      <c r="E815">
        <v>1330</v>
      </c>
      <c r="F815">
        <v>63.333333333333336</v>
      </c>
    </row>
    <row r="816" spans="1:6" x14ac:dyDescent="0.2">
      <c r="A816" s="1">
        <v>46154</v>
      </c>
      <c r="B816" t="s">
        <v>6</v>
      </c>
      <c r="C816" t="s">
        <v>18</v>
      </c>
      <c r="D816">
        <v>12</v>
      </c>
      <c r="E816">
        <v>720</v>
      </c>
      <c r="F816">
        <v>60</v>
      </c>
    </row>
    <row r="817" spans="1:6" x14ac:dyDescent="0.2">
      <c r="A817" s="1">
        <v>46154</v>
      </c>
      <c r="B817" t="s">
        <v>206</v>
      </c>
      <c r="C817" t="s">
        <v>39</v>
      </c>
      <c r="D817">
        <v>30</v>
      </c>
      <c r="E817">
        <v>1910</v>
      </c>
      <c r="F817">
        <v>63.666666666666664</v>
      </c>
    </row>
    <row r="818" spans="1:6" x14ac:dyDescent="0.2">
      <c r="A818" s="1">
        <v>46154</v>
      </c>
      <c r="B818" t="s">
        <v>415</v>
      </c>
      <c r="C818" t="s">
        <v>39</v>
      </c>
      <c r="D818">
        <v>16</v>
      </c>
      <c r="E818">
        <v>274.39999999999998</v>
      </c>
      <c r="F818">
        <v>17.149999999999999</v>
      </c>
    </row>
    <row r="819" spans="1:6" x14ac:dyDescent="0.2">
      <c r="A819" s="1">
        <v>46154</v>
      </c>
      <c r="B819" t="s">
        <v>8</v>
      </c>
      <c r="C819" t="s">
        <v>36</v>
      </c>
      <c r="D819">
        <v>21</v>
      </c>
      <c r="E819">
        <v>2230</v>
      </c>
      <c r="F819">
        <v>106.19047619047619</v>
      </c>
    </row>
    <row r="820" spans="1:6" x14ac:dyDescent="0.2">
      <c r="A820" s="1">
        <v>46154</v>
      </c>
      <c r="B820" t="s">
        <v>205</v>
      </c>
      <c r="C820" t="s">
        <v>39</v>
      </c>
      <c r="D820">
        <v>25</v>
      </c>
      <c r="E820">
        <v>1545</v>
      </c>
      <c r="F820">
        <v>61.8</v>
      </c>
    </row>
    <row r="821" spans="1:6" x14ac:dyDescent="0.2">
      <c r="A821" s="1">
        <v>46154</v>
      </c>
      <c r="B821" t="s">
        <v>73</v>
      </c>
      <c r="C821" t="s">
        <v>39</v>
      </c>
      <c r="D821">
        <v>18</v>
      </c>
      <c r="E821">
        <v>347</v>
      </c>
      <c r="F821">
        <v>19.277777777777779</v>
      </c>
    </row>
    <row r="822" spans="1:6" x14ac:dyDescent="0.2">
      <c r="A822" s="1">
        <v>46154</v>
      </c>
      <c r="B822" t="s">
        <v>123</v>
      </c>
      <c r="C822" t="s">
        <v>18</v>
      </c>
      <c r="D822">
        <v>18</v>
      </c>
      <c r="E822">
        <v>1118</v>
      </c>
      <c r="F822">
        <v>62.111111111111114</v>
      </c>
    </row>
    <row r="823" spans="1:6" x14ac:dyDescent="0.2">
      <c r="A823" s="1">
        <v>46154</v>
      </c>
      <c r="B823" t="s">
        <v>123</v>
      </c>
      <c r="C823" t="s">
        <v>39</v>
      </c>
      <c r="D823">
        <v>10</v>
      </c>
      <c r="E823">
        <v>520</v>
      </c>
      <c r="F823">
        <v>52</v>
      </c>
    </row>
    <row r="824" spans="1:6" x14ac:dyDescent="0.2">
      <c r="A824" s="1">
        <v>46155</v>
      </c>
      <c r="B824" t="s">
        <v>8</v>
      </c>
      <c r="C824" t="s">
        <v>18</v>
      </c>
      <c r="D824">
        <v>19</v>
      </c>
      <c r="E824">
        <v>2225</v>
      </c>
      <c r="F824">
        <v>117.10526315789474</v>
      </c>
    </row>
    <row r="825" spans="1:6" x14ac:dyDescent="0.2">
      <c r="A825" s="1">
        <v>46155</v>
      </c>
      <c r="B825" t="s">
        <v>413</v>
      </c>
      <c r="C825" t="s">
        <v>18</v>
      </c>
      <c r="D825">
        <v>31</v>
      </c>
      <c r="E825">
        <v>618</v>
      </c>
      <c r="F825">
        <v>19.93548387096774</v>
      </c>
    </row>
    <row r="826" spans="1:6" x14ac:dyDescent="0.2">
      <c r="A826" s="1">
        <v>46155</v>
      </c>
      <c r="B826" t="s">
        <v>218</v>
      </c>
      <c r="C826" t="s">
        <v>18</v>
      </c>
      <c r="D826">
        <v>30</v>
      </c>
      <c r="E826">
        <v>720</v>
      </c>
      <c r="F826">
        <v>24</v>
      </c>
    </row>
    <row r="827" spans="1:6" x14ac:dyDescent="0.2">
      <c r="A827" s="1">
        <v>46156</v>
      </c>
      <c r="B827" t="s">
        <v>6</v>
      </c>
      <c r="C827" t="s">
        <v>18</v>
      </c>
      <c r="D827">
        <v>22</v>
      </c>
      <c r="E827">
        <v>1337.5</v>
      </c>
      <c r="F827">
        <v>60.795454545454547</v>
      </c>
    </row>
    <row r="828" spans="1:6" x14ac:dyDescent="0.2">
      <c r="A828" s="1">
        <v>46156</v>
      </c>
      <c r="B828" t="s">
        <v>4</v>
      </c>
      <c r="C828" t="s">
        <v>7</v>
      </c>
      <c r="D828">
        <v>10</v>
      </c>
      <c r="E828">
        <v>1110</v>
      </c>
      <c r="F828">
        <v>111</v>
      </c>
    </row>
    <row r="829" spans="1:6" x14ac:dyDescent="0.2">
      <c r="A829" s="1">
        <v>46161</v>
      </c>
      <c r="B829" t="s">
        <v>188</v>
      </c>
      <c r="C829" t="s">
        <v>39</v>
      </c>
      <c r="D829">
        <v>147</v>
      </c>
      <c r="E829">
        <v>1764</v>
      </c>
      <c r="F829">
        <v>12</v>
      </c>
    </row>
    <row r="830" spans="1:6" x14ac:dyDescent="0.2">
      <c r="A830" s="1">
        <v>46161</v>
      </c>
      <c r="B830" t="s">
        <v>186</v>
      </c>
      <c r="C830" t="s">
        <v>39</v>
      </c>
      <c r="D830">
        <v>93</v>
      </c>
      <c r="E830">
        <v>830</v>
      </c>
      <c r="F830">
        <v>8.9247311827956981</v>
      </c>
    </row>
    <row r="831" spans="1:6" x14ac:dyDescent="0.2">
      <c r="A831" s="1">
        <v>46161</v>
      </c>
      <c r="B831" t="s">
        <v>6</v>
      </c>
      <c r="C831" t="s">
        <v>7</v>
      </c>
      <c r="D831">
        <v>3</v>
      </c>
      <c r="E831">
        <v>160</v>
      </c>
      <c r="F831">
        <v>53.333333333333336</v>
      </c>
    </row>
    <row r="832" spans="1:6" x14ac:dyDescent="0.2">
      <c r="A832" s="1">
        <v>46161</v>
      </c>
      <c r="B832" t="s">
        <v>6</v>
      </c>
      <c r="C832" t="s">
        <v>39</v>
      </c>
      <c r="D832">
        <v>1</v>
      </c>
      <c r="E832">
        <v>40</v>
      </c>
      <c r="F832">
        <v>40</v>
      </c>
    </row>
    <row r="833" spans="1:6" x14ac:dyDescent="0.2">
      <c r="A833" s="1">
        <v>46161</v>
      </c>
      <c r="B833" t="s">
        <v>189</v>
      </c>
      <c r="C833" t="s">
        <v>44</v>
      </c>
      <c r="D833">
        <v>20</v>
      </c>
      <c r="E833">
        <v>460</v>
      </c>
      <c r="F833">
        <v>23</v>
      </c>
    </row>
    <row r="834" spans="1:6" x14ac:dyDescent="0.2">
      <c r="A834" s="1">
        <v>46161</v>
      </c>
      <c r="B834" t="s">
        <v>192</v>
      </c>
      <c r="C834" t="s">
        <v>44</v>
      </c>
      <c r="D834">
        <v>20</v>
      </c>
      <c r="E834">
        <v>320</v>
      </c>
      <c r="F834">
        <v>16</v>
      </c>
    </row>
    <row r="835" spans="1:6" x14ac:dyDescent="0.2">
      <c r="A835" s="1">
        <v>46161</v>
      </c>
      <c r="B835" t="s">
        <v>4</v>
      </c>
      <c r="C835" t="s">
        <v>18</v>
      </c>
      <c r="D835">
        <v>17</v>
      </c>
      <c r="E835">
        <v>1485</v>
      </c>
      <c r="F835">
        <v>87.352941176470594</v>
      </c>
    </row>
    <row r="836" spans="1:6" x14ac:dyDescent="0.2">
      <c r="A836" s="1">
        <v>46162</v>
      </c>
      <c r="B836" t="s">
        <v>6</v>
      </c>
      <c r="C836" t="s">
        <v>18</v>
      </c>
      <c r="D836">
        <v>12</v>
      </c>
      <c r="E836">
        <v>595</v>
      </c>
      <c r="F836">
        <v>49.583333333333336</v>
      </c>
    </row>
    <row r="837" spans="1:6" x14ac:dyDescent="0.2">
      <c r="A837" s="1">
        <v>46162</v>
      </c>
      <c r="B837" t="s">
        <v>206</v>
      </c>
      <c r="C837" t="s">
        <v>39</v>
      </c>
      <c r="D837">
        <v>26</v>
      </c>
      <c r="E837">
        <v>1576</v>
      </c>
      <c r="F837">
        <v>60.615384615384613</v>
      </c>
    </row>
    <row r="838" spans="1:6" x14ac:dyDescent="0.2">
      <c r="A838" s="1">
        <v>46162</v>
      </c>
      <c r="B838" t="s">
        <v>415</v>
      </c>
      <c r="C838" t="s">
        <v>39</v>
      </c>
      <c r="D838">
        <v>16</v>
      </c>
      <c r="E838">
        <v>202.4</v>
      </c>
      <c r="F838">
        <v>12.65</v>
      </c>
    </row>
    <row r="839" spans="1:6" x14ac:dyDescent="0.2">
      <c r="A839" s="1">
        <v>46162</v>
      </c>
      <c r="B839" t="s">
        <v>205</v>
      </c>
      <c r="C839" t="s">
        <v>39</v>
      </c>
      <c r="D839">
        <v>25</v>
      </c>
      <c r="E839">
        <v>1230</v>
      </c>
      <c r="F839">
        <v>49.2</v>
      </c>
    </row>
    <row r="840" spans="1:6" x14ac:dyDescent="0.2">
      <c r="A840" s="1">
        <v>46162</v>
      </c>
      <c r="B840" t="s">
        <v>73</v>
      </c>
      <c r="C840" t="s">
        <v>39</v>
      </c>
      <c r="D840">
        <v>24</v>
      </c>
      <c r="E840">
        <v>303.60000000000002</v>
      </c>
      <c r="F840">
        <v>12.65</v>
      </c>
    </row>
    <row r="841" spans="1:6" x14ac:dyDescent="0.2">
      <c r="A841" s="1">
        <v>46162</v>
      </c>
      <c r="B841" t="s">
        <v>123</v>
      </c>
      <c r="C841" t="s">
        <v>18</v>
      </c>
      <c r="D841">
        <v>16</v>
      </c>
      <c r="E841">
        <v>832</v>
      </c>
      <c r="F841">
        <v>52</v>
      </c>
    </row>
    <row r="842" spans="1:6" x14ac:dyDescent="0.2">
      <c r="A842" s="1">
        <v>46162</v>
      </c>
      <c r="B842" t="s">
        <v>123</v>
      </c>
      <c r="C842" t="s">
        <v>39</v>
      </c>
      <c r="D842">
        <v>10</v>
      </c>
      <c r="E842">
        <v>450</v>
      </c>
      <c r="F842">
        <v>45</v>
      </c>
    </row>
    <row r="843" spans="1:6" x14ac:dyDescent="0.2">
      <c r="A843" s="1">
        <v>46163</v>
      </c>
      <c r="B843" t="s">
        <v>8</v>
      </c>
      <c r="C843" t="s">
        <v>36</v>
      </c>
      <c r="D843">
        <v>21</v>
      </c>
      <c r="E843">
        <v>1870</v>
      </c>
      <c r="F843">
        <v>89.047619047619051</v>
      </c>
    </row>
    <row r="844" spans="1:6" x14ac:dyDescent="0.2">
      <c r="A844" s="1">
        <v>46163</v>
      </c>
      <c r="B844" t="s">
        <v>413</v>
      </c>
      <c r="C844" t="s">
        <v>18</v>
      </c>
      <c r="D844">
        <v>32</v>
      </c>
      <c r="E844">
        <v>544</v>
      </c>
      <c r="F844">
        <v>17</v>
      </c>
    </row>
    <row r="845" spans="1:6" x14ac:dyDescent="0.2">
      <c r="A845" s="1">
        <v>46163</v>
      </c>
      <c r="B845" t="s">
        <v>218</v>
      </c>
      <c r="C845" t="s">
        <v>18</v>
      </c>
      <c r="D845">
        <v>30</v>
      </c>
      <c r="E845">
        <v>600</v>
      </c>
      <c r="F845">
        <v>20</v>
      </c>
    </row>
    <row r="846" spans="1:6" x14ac:dyDescent="0.2">
      <c r="A846" s="1">
        <v>46165</v>
      </c>
      <c r="B846" t="s">
        <v>6</v>
      </c>
      <c r="C846" t="s">
        <v>18</v>
      </c>
      <c r="D846">
        <v>14</v>
      </c>
      <c r="E846">
        <v>810</v>
      </c>
      <c r="F846">
        <v>57.857142857142854</v>
      </c>
    </row>
    <row r="847" spans="1:6" x14ac:dyDescent="0.2">
      <c r="A847" s="1">
        <v>46165</v>
      </c>
      <c r="B847" t="s">
        <v>8</v>
      </c>
      <c r="C847" t="s">
        <v>18</v>
      </c>
      <c r="D847">
        <v>14</v>
      </c>
      <c r="E847">
        <v>1562.5</v>
      </c>
      <c r="F847">
        <v>111.60714285714286</v>
      </c>
    </row>
    <row r="848" spans="1:6" x14ac:dyDescent="0.2">
      <c r="A848" s="1">
        <v>46165</v>
      </c>
      <c r="B848" t="s">
        <v>4</v>
      </c>
      <c r="C848" t="s">
        <v>18</v>
      </c>
      <c r="D848">
        <v>17</v>
      </c>
      <c r="E848">
        <v>1762.5</v>
      </c>
      <c r="F848">
        <v>103.67647058823529</v>
      </c>
    </row>
    <row r="849" spans="1:6" x14ac:dyDescent="0.2">
      <c r="A849" s="1">
        <v>46174</v>
      </c>
      <c r="B849" t="s">
        <v>4</v>
      </c>
      <c r="C849" t="s">
        <v>18</v>
      </c>
      <c r="D849">
        <v>2</v>
      </c>
      <c r="E849">
        <v>180</v>
      </c>
      <c r="F849">
        <v>90</v>
      </c>
    </row>
    <row r="850" spans="1:6" x14ac:dyDescent="0.2">
      <c r="A850" s="1">
        <v>46175</v>
      </c>
      <c r="B850" t="s">
        <v>6</v>
      </c>
      <c r="C850" t="s">
        <v>18</v>
      </c>
      <c r="D850">
        <v>18</v>
      </c>
      <c r="E850">
        <v>975</v>
      </c>
      <c r="F850">
        <v>54.166666666666664</v>
      </c>
    </row>
    <row r="851" spans="1:6" x14ac:dyDescent="0.2">
      <c r="A851" s="1">
        <v>46175</v>
      </c>
      <c r="B851" t="s">
        <v>8</v>
      </c>
      <c r="C851" t="s">
        <v>9</v>
      </c>
      <c r="D851">
        <v>18</v>
      </c>
      <c r="E851">
        <v>1450</v>
      </c>
      <c r="F851">
        <v>80.555555555555557</v>
      </c>
    </row>
    <row r="852" spans="1:6" x14ac:dyDescent="0.2">
      <c r="A852" s="1">
        <v>46176</v>
      </c>
      <c r="B852" t="s">
        <v>8</v>
      </c>
      <c r="C852" t="s">
        <v>18</v>
      </c>
      <c r="D852">
        <v>21</v>
      </c>
      <c r="E852">
        <v>2005</v>
      </c>
      <c r="F852">
        <v>95.476190476190482</v>
      </c>
    </row>
    <row r="853" spans="1:6" x14ac:dyDescent="0.2">
      <c r="A853" s="1">
        <v>46178</v>
      </c>
      <c r="B853" t="s">
        <v>6</v>
      </c>
      <c r="C853" t="s">
        <v>18</v>
      </c>
      <c r="D853">
        <v>14</v>
      </c>
      <c r="E853">
        <v>570</v>
      </c>
      <c r="F853">
        <v>40.714285714285715</v>
      </c>
    </row>
    <row r="854" spans="1:6" x14ac:dyDescent="0.2">
      <c r="A854" s="1">
        <v>46178</v>
      </c>
      <c r="B854" t="s">
        <v>4</v>
      </c>
      <c r="C854" t="s">
        <v>7</v>
      </c>
      <c r="D854">
        <v>15</v>
      </c>
      <c r="E854">
        <v>1320</v>
      </c>
      <c r="F854">
        <v>88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D238"/>
  <sheetViews>
    <sheetView workbookViewId="0">
      <selection activeCell="D206" sqref="D206"/>
    </sheetView>
  </sheetViews>
  <sheetFormatPr defaultRowHeight="15" x14ac:dyDescent="0.2"/>
  <sheetData>
    <row r="1" spans="1:4" x14ac:dyDescent="0.2">
      <c r="A1" t="s">
        <v>408</v>
      </c>
      <c r="B1" t="s">
        <v>2</v>
      </c>
      <c r="C1" t="s">
        <v>416</v>
      </c>
      <c r="D1" t="s">
        <v>417</v>
      </c>
    </row>
    <row r="2" spans="1:4" x14ac:dyDescent="0.2">
      <c r="A2" t="s">
        <v>188</v>
      </c>
      <c r="B2" t="s">
        <v>39</v>
      </c>
      <c r="C2">
        <v>8</v>
      </c>
      <c r="D2">
        <v>104</v>
      </c>
    </row>
    <row r="3" spans="1:4" x14ac:dyDescent="0.2">
      <c r="A3" t="s">
        <v>188</v>
      </c>
      <c r="B3" t="s">
        <v>39</v>
      </c>
      <c r="C3">
        <v>10</v>
      </c>
      <c r="D3">
        <v>104</v>
      </c>
    </row>
    <row r="4" spans="1:4" x14ac:dyDescent="0.2">
      <c r="A4" t="s">
        <v>188</v>
      </c>
      <c r="B4" t="s">
        <v>39</v>
      </c>
      <c r="C4">
        <v>12</v>
      </c>
      <c r="D4">
        <v>104</v>
      </c>
    </row>
    <row r="5" spans="1:4" x14ac:dyDescent="0.2">
      <c r="A5" t="s">
        <v>188</v>
      </c>
      <c r="B5" t="s">
        <v>39</v>
      </c>
      <c r="C5">
        <v>15</v>
      </c>
      <c r="D5">
        <v>104</v>
      </c>
    </row>
    <row r="6" spans="1:4" x14ac:dyDescent="0.2">
      <c r="A6" t="s">
        <v>188</v>
      </c>
      <c r="B6" t="s">
        <v>39</v>
      </c>
      <c r="C6">
        <v>70</v>
      </c>
      <c r="D6">
        <v>12</v>
      </c>
    </row>
    <row r="7" spans="1:4" x14ac:dyDescent="0.2">
      <c r="A7" t="s">
        <v>188</v>
      </c>
      <c r="B7" t="s">
        <v>39</v>
      </c>
      <c r="C7">
        <v>77</v>
      </c>
      <c r="D7">
        <v>12</v>
      </c>
    </row>
    <row r="8" spans="1:4" x14ac:dyDescent="0.2">
      <c r="A8" t="s">
        <v>186</v>
      </c>
      <c r="B8" t="s">
        <v>39</v>
      </c>
      <c r="C8">
        <v>7</v>
      </c>
      <c r="D8">
        <v>63</v>
      </c>
    </row>
    <row r="9" spans="1:4" x14ac:dyDescent="0.2">
      <c r="A9" t="s">
        <v>186</v>
      </c>
      <c r="B9" t="s">
        <v>39</v>
      </c>
      <c r="C9">
        <v>8</v>
      </c>
      <c r="D9">
        <v>57</v>
      </c>
    </row>
    <row r="10" spans="1:4" x14ac:dyDescent="0.2">
      <c r="A10" t="s">
        <v>186</v>
      </c>
      <c r="B10" t="s">
        <v>39</v>
      </c>
      <c r="C10">
        <v>10</v>
      </c>
      <c r="D10">
        <v>63</v>
      </c>
    </row>
    <row r="11" spans="1:4" x14ac:dyDescent="0.2">
      <c r="A11" t="s">
        <v>186</v>
      </c>
      <c r="B11" t="s">
        <v>39</v>
      </c>
      <c r="C11">
        <v>43</v>
      </c>
      <c r="D11">
        <v>10</v>
      </c>
    </row>
    <row r="12" spans="1:4" x14ac:dyDescent="0.2">
      <c r="A12" t="s">
        <v>186</v>
      </c>
      <c r="B12" t="s">
        <v>39</v>
      </c>
      <c r="C12">
        <v>50</v>
      </c>
      <c r="D12">
        <v>8</v>
      </c>
    </row>
    <row r="13" spans="1:4" x14ac:dyDescent="0.2">
      <c r="A13" t="s">
        <v>6</v>
      </c>
      <c r="B13" t="s">
        <v>18</v>
      </c>
      <c r="C13">
        <v>1</v>
      </c>
      <c r="D13">
        <v>77.5</v>
      </c>
    </row>
    <row r="14" spans="1:4" x14ac:dyDescent="0.2">
      <c r="A14" t="s">
        <v>6</v>
      </c>
      <c r="B14" t="s">
        <v>18</v>
      </c>
      <c r="C14">
        <v>2</v>
      </c>
      <c r="D14">
        <v>72.5</v>
      </c>
    </row>
    <row r="15" spans="1:4" x14ac:dyDescent="0.2">
      <c r="A15" t="s">
        <v>6</v>
      </c>
      <c r="B15" t="s">
        <v>18</v>
      </c>
      <c r="C15">
        <v>3</v>
      </c>
      <c r="D15">
        <v>70</v>
      </c>
    </row>
    <row r="16" spans="1:4" x14ac:dyDescent="0.2">
      <c r="A16" t="s">
        <v>6</v>
      </c>
      <c r="B16" t="s">
        <v>18</v>
      </c>
      <c r="C16">
        <v>4</v>
      </c>
      <c r="D16">
        <v>65</v>
      </c>
    </row>
    <row r="17" spans="1:4" x14ac:dyDescent="0.2">
      <c r="A17" t="s">
        <v>6</v>
      </c>
      <c r="B17" t="s">
        <v>18</v>
      </c>
      <c r="C17">
        <v>5</v>
      </c>
      <c r="D17">
        <v>65</v>
      </c>
    </row>
    <row r="18" spans="1:4" x14ac:dyDescent="0.2">
      <c r="A18" t="s">
        <v>6</v>
      </c>
      <c r="B18" t="s">
        <v>18</v>
      </c>
      <c r="C18">
        <v>6</v>
      </c>
      <c r="D18">
        <v>60</v>
      </c>
    </row>
    <row r="19" spans="1:4" x14ac:dyDescent="0.2">
      <c r="A19" t="s">
        <v>6</v>
      </c>
      <c r="B19" t="s">
        <v>18</v>
      </c>
      <c r="C19">
        <v>7</v>
      </c>
      <c r="D19">
        <v>65</v>
      </c>
    </row>
    <row r="20" spans="1:4" x14ac:dyDescent="0.2">
      <c r="A20" t="s">
        <v>6</v>
      </c>
      <c r="B20" t="s">
        <v>18</v>
      </c>
      <c r="C20">
        <v>8</v>
      </c>
      <c r="D20">
        <v>50</v>
      </c>
    </row>
    <row r="21" spans="1:4" x14ac:dyDescent="0.2">
      <c r="A21" t="s">
        <v>6</v>
      </c>
      <c r="B21" t="s">
        <v>18</v>
      </c>
      <c r="C21">
        <v>10</v>
      </c>
      <c r="D21">
        <v>20</v>
      </c>
    </row>
    <row r="22" spans="1:4" x14ac:dyDescent="0.2">
      <c r="A22" t="s">
        <v>6</v>
      </c>
      <c r="B22" t="s">
        <v>18</v>
      </c>
      <c r="C22">
        <v>12</v>
      </c>
      <c r="D22">
        <v>20</v>
      </c>
    </row>
    <row r="23" spans="1:4" x14ac:dyDescent="0.2">
      <c r="A23" t="s">
        <v>6</v>
      </c>
      <c r="B23" t="s">
        <v>15</v>
      </c>
      <c r="C23">
        <v>4</v>
      </c>
      <c r="D23">
        <v>55</v>
      </c>
    </row>
    <row r="24" spans="1:4" x14ac:dyDescent="0.2">
      <c r="A24" t="s">
        <v>6</v>
      </c>
      <c r="B24" t="s">
        <v>15</v>
      </c>
      <c r="C24">
        <v>8</v>
      </c>
      <c r="D24">
        <v>57.5</v>
      </c>
    </row>
    <row r="25" spans="1:4" x14ac:dyDescent="0.2">
      <c r="A25" t="s">
        <v>6</v>
      </c>
      <c r="B25" t="s">
        <v>7</v>
      </c>
      <c r="C25">
        <v>1</v>
      </c>
      <c r="D25">
        <v>75</v>
      </c>
    </row>
    <row r="26" spans="1:4" x14ac:dyDescent="0.2">
      <c r="A26" t="s">
        <v>6</v>
      </c>
      <c r="B26" t="s">
        <v>7</v>
      </c>
      <c r="C26">
        <v>2</v>
      </c>
      <c r="D26">
        <v>65</v>
      </c>
    </row>
    <row r="27" spans="1:4" x14ac:dyDescent="0.2">
      <c r="A27" t="s">
        <v>6</v>
      </c>
      <c r="B27" t="s">
        <v>7</v>
      </c>
      <c r="C27">
        <v>5</v>
      </c>
      <c r="D27">
        <v>40</v>
      </c>
    </row>
    <row r="28" spans="1:4" x14ac:dyDescent="0.2">
      <c r="A28" t="s">
        <v>6</v>
      </c>
      <c r="B28" t="s">
        <v>96</v>
      </c>
      <c r="C28">
        <v>3</v>
      </c>
      <c r="D28">
        <v>62.5</v>
      </c>
    </row>
    <row r="29" spans="1:4" x14ac:dyDescent="0.2">
      <c r="A29" t="s">
        <v>6</v>
      </c>
      <c r="B29" t="s">
        <v>39</v>
      </c>
      <c r="C29">
        <v>1</v>
      </c>
      <c r="D29">
        <v>45</v>
      </c>
    </row>
    <row r="30" spans="1:4" x14ac:dyDescent="0.2">
      <c r="A30" t="s">
        <v>215</v>
      </c>
      <c r="B30" t="s">
        <v>18</v>
      </c>
      <c r="C30">
        <v>8</v>
      </c>
      <c r="D30">
        <v>8</v>
      </c>
    </row>
    <row r="31" spans="1:4" x14ac:dyDescent="0.2">
      <c r="A31" t="s">
        <v>215</v>
      </c>
      <c r="B31" t="s">
        <v>18</v>
      </c>
      <c r="C31">
        <v>10</v>
      </c>
      <c r="D31">
        <v>10</v>
      </c>
    </row>
    <row r="32" spans="1:4" x14ac:dyDescent="0.2">
      <c r="A32" t="s">
        <v>280</v>
      </c>
      <c r="B32" t="s">
        <v>18</v>
      </c>
      <c r="C32">
        <v>10</v>
      </c>
      <c r="D32">
        <v>1</v>
      </c>
    </row>
    <row r="33" spans="1:4" x14ac:dyDescent="0.2">
      <c r="A33" t="s">
        <v>206</v>
      </c>
      <c r="B33" t="s">
        <v>39</v>
      </c>
      <c r="C33">
        <v>6</v>
      </c>
      <c r="D33">
        <v>59</v>
      </c>
    </row>
    <row r="34" spans="1:4" x14ac:dyDescent="0.2">
      <c r="A34" t="s">
        <v>206</v>
      </c>
      <c r="B34" t="s">
        <v>39</v>
      </c>
      <c r="C34">
        <v>7</v>
      </c>
      <c r="D34">
        <v>66</v>
      </c>
    </row>
    <row r="35" spans="1:4" x14ac:dyDescent="0.2">
      <c r="A35" t="s">
        <v>206</v>
      </c>
      <c r="B35" t="s">
        <v>39</v>
      </c>
      <c r="C35">
        <v>8</v>
      </c>
      <c r="D35">
        <v>66</v>
      </c>
    </row>
    <row r="36" spans="1:4" x14ac:dyDescent="0.2">
      <c r="A36" t="s">
        <v>206</v>
      </c>
      <c r="B36" t="s">
        <v>39</v>
      </c>
      <c r="C36">
        <v>9</v>
      </c>
      <c r="D36">
        <v>45</v>
      </c>
    </row>
    <row r="37" spans="1:4" x14ac:dyDescent="0.2">
      <c r="A37" t="s">
        <v>206</v>
      </c>
      <c r="B37" t="s">
        <v>39</v>
      </c>
      <c r="C37">
        <v>10</v>
      </c>
      <c r="D37">
        <v>73</v>
      </c>
    </row>
    <row r="38" spans="1:4" x14ac:dyDescent="0.2">
      <c r="A38" t="s">
        <v>206</v>
      </c>
      <c r="B38" t="s">
        <v>39</v>
      </c>
      <c r="C38">
        <v>11</v>
      </c>
      <c r="D38">
        <v>18</v>
      </c>
    </row>
    <row r="39" spans="1:4" x14ac:dyDescent="0.2">
      <c r="A39" t="s">
        <v>206</v>
      </c>
      <c r="B39" t="s">
        <v>39</v>
      </c>
      <c r="C39">
        <v>12</v>
      </c>
      <c r="D39">
        <v>45</v>
      </c>
    </row>
    <row r="40" spans="1:4" x14ac:dyDescent="0.2">
      <c r="A40" t="s">
        <v>206</v>
      </c>
      <c r="B40" t="s">
        <v>39</v>
      </c>
      <c r="C40">
        <v>13</v>
      </c>
      <c r="D40">
        <v>25</v>
      </c>
    </row>
    <row r="41" spans="1:4" x14ac:dyDescent="0.2">
      <c r="A41" t="s">
        <v>221</v>
      </c>
      <c r="B41" t="s">
        <v>18</v>
      </c>
      <c r="C41">
        <v>10</v>
      </c>
      <c r="D41">
        <v>12</v>
      </c>
    </row>
    <row r="42" spans="1:4" x14ac:dyDescent="0.2">
      <c r="A42" t="s">
        <v>221</v>
      </c>
      <c r="B42" t="s">
        <v>18</v>
      </c>
      <c r="C42">
        <v>12</v>
      </c>
      <c r="D42">
        <v>16</v>
      </c>
    </row>
    <row r="43" spans="1:4" x14ac:dyDescent="0.2">
      <c r="A43" t="s">
        <v>265</v>
      </c>
      <c r="B43" t="s">
        <v>18</v>
      </c>
      <c r="C43">
        <v>12</v>
      </c>
      <c r="D43">
        <v>4</v>
      </c>
    </row>
    <row r="44" spans="1:4" x14ac:dyDescent="0.2">
      <c r="A44" t="s">
        <v>415</v>
      </c>
      <c r="B44" t="s">
        <v>39</v>
      </c>
      <c r="C44">
        <v>5</v>
      </c>
      <c r="D44">
        <v>18</v>
      </c>
    </row>
    <row r="45" spans="1:4" x14ac:dyDescent="0.2">
      <c r="A45" t="s">
        <v>415</v>
      </c>
      <c r="B45" t="s">
        <v>39</v>
      </c>
      <c r="C45">
        <v>6</v>
      </c>
      <c r="D45">
        <v>18</v>
      </c>
    </row>
    <row r="46" spans="1:4" x14ac:dyDescent="0.2">
      <c r="A46" t="s">
        <v>415</v>
      </c>
      <c r="B46" t="s">
        <v>39</v>
      </c>
      <c r="C46">
        <v>7</v>
      </c>
      <c r="D46">
        <v>14</v>
      </c>
    </row>
    <row r="47" spans="1:4" x14ac:dyDescent="0.2">
      <c r="A47" t="s">
        <v>415</v>
      </c>
      <c r="B47" t="s">
        <v>39</v>
      </c>
      <c r="C47">
        <v>8</v>
      </c>
      <c r="D47">
        <v>18</v>
      </c>
    </row>
    <row r="48" spans="1:4" x14ac:dyDescent="0.2">
      <c r="A48" t="s">
        <v>415</v>
      </c>
      <c r="B48" t="s">
        <v>39</v>
      </c>
      <c r="C48">
        <v>9</v>
      </c>
      <c r="D48">
        <v>14</v>
      </c>
    </row>
    <row r="49" spans="1:4" x14ac:dyDescent="0.2">
      <c r="A49" t="s">
        <v>415</v>
      </c>
      <c r="B49" t="s">
        <v>39</v>
      </c>
      <c r="C49">
        <v>10</v>
      </c>
      <c r="D49">
        <v>18</v>
      </c>
    </row>
    <row r="50" spans="1:4" x14ac:dyDescent="0.2">
      <c r="A50" t="s">
        <v>91</v>
      </c>
      <c r="B50" t="s">
        <v>39</v>
      </c>
      <c r="C50">
        <v>6</v>
      </c>
      <c r="D50">
        <v>23</v>
      </c>
    </row>
    <row r="51" spans="1:4" x14ac:dyDescent="0.2">
      <c r="A51" t="s">
        <v>91</v>
      </c>
      <c r="B51" t="s">
        <v>39</v>
      </c>
      <c r="C51">
        <v>8</v>
      </c>
      <c r="D51">
        <v>18</v>
      </c>
    </row>
    <row r="52" spans="1:4" x14ac:dyDescent="0.2">
      <c r="A52" t="s">
        <v>91</v>
      </c>
      <c r="B52" t="s">
        <v>39</v>
      </c>
      <c r="C52">
        <v>9</v>
      </c>
      <c r="D52">
        <v>23</v>
      </c>
    </row>
    <row r="53" spans="1:4" x14ac:dyDescent="0.2">
      <c r="A53" t="s">
        <v>91</v>
      </c>
      <c r="B53" t="s">
        <v>39</v>
      </c>
      <c r="C53">
        <v>10</v>
      </c>
      <c r="D53">
        <v>18</v>
      </c>
    </row>
    <row r="54" spans="1:4" x14ac:dyDescent="0.2">
      <c r="A54" t="s">
        <v>91</v>
      </c>
      <c r="B54" t="s">
        <v>39</v>
      </c>
      <c r="C54">
        <v>11</v>
      </c>
      <c r="D54">
        <v>18</v>
      </c>
    </row>
    <row r="55" spans="1:4" x14ac:dyDescent="0.2">
      <c r="A55" t="s">
        <v>91</v>
      </c>
      <c r="B55" t="s">
        <v>39</v>
      </c>
      <c r="C55">
        <v>12</v>
      </c>
      <c r="D55">
        <v>25</v>
      </c>
    </row>
    <row r="56" spans="1:4" x14ac:dyDescent="0.2">
      <c r="A56" t="s">
        <v>91</v>
      </c>
      <c r="B56" t="s">
        <v>39</v>
      </c>
      <c r="C56">
        <v>13</v>
      </c>
      <c r="D56">
        <v>25</v>
      </c>
    </row>
    <row r="57" spans="1:4" x14ac:dyDescent="0.2">
      <c r="A57" t="s">
        <v>87</v>
      </c>
      <c r="B57" t="s">
        <v>18</v>
      </c>
      <c r="C57">
        <v>6</v>
      </c>
      <c r="D57">
        <v>13</v>
      </c>
    </row>
    <row r="58" spans="1:4" x14ac:dyDescent="0.2">
      <c r="A58" t="s">
        <v>87</v>
      </c>
      <c r="B58" t="s">
        <v>18</v>
      </c>
      <c r="C58">
        <v>7</v>
      </c>
      <c r="D58">
        <v>12</v>
      </c>
    </row>
    <row r="59" spans="1:4" x14ac:dyDescent="0.2">
      <c r="A59" t="s">
        <v>87</v>
      </c>
      <c r="B59" t="s">
        <v>18</v>
      </c>
      <c r="C59">
        <v>8</v>
      </c>
      <c r="D59">
        <v>12</v>
      </c>
    </row>
    <row r="60" spans="1:4" x14ac:dyDescent="0.2">
      <c r="A60" t="s">
        <v>87</v>
      </c>
      <c r="B60" t="s">
        <v>18</v>
      </c>
      <c r="C60">
        <v>10</v>
      </c>
      <c r="D60">
        <v>8</v>
      </c>
    </row>
    <row r="61" spans="1:4" x14ac:dyDescent="0.2">
      <c r="A61" t="s">
        <v>87</v>
      </c>
      <c r="B61" t="s">
        <v>18</v>
      </c>
      <c r="C61">
        <v>12</v>
      </c>
      <c r="D61">
        <v>6</v>
      </c>
    </row>
    <row r="62" spans="1:4" x14ac:dyDescent="0.2">
      <c r="A62" t="s">
        <v>8</v>
      </c>
      <c r="B62" t="s">
        <v>18</v>
      </c>
      <c r="C62">
        <v>1</v>
      </c>
      <c r="D62">
        <v>165</v>
      </c>
    </row>
    <row r="63" spans="1:4" x14ac:dyDescent="0.2">
      <c r="A63" t="s">
        <v>8</v>
      </c>
      <c r="B63" t="s">
        <v>18</v>
      </c>
      <c r="C63">
        <v>2</v>
      </c>
      <c r="D63">
        <v>152.5</v>
      </c>
    </row>
    <row r="64" spans="1:4" x14ac:dyDescent="0.2">
      <c r="A64" t="s">
        <v>8</v>
      </c>
      <c r="B64" t="s">
        <v>18</v>
      </c>
      <c r="C64">
        <v>3</v>
      </c>
      <c r="D64">
        <v>145</v>
      </c>
    </row>
    <row r="65" spans="1:4" x14ac:dyDescent="0.2">
      <c r="A65" t="s">
        <v>8</v>
      </c>
      <c r="B65" t="s">
        <v>18</v>
      </c>
      <c r="C65">
        <v>4</v>
      </c>
      <c r="D65">
        <v>140</v>
      </c>
    </row>
    <row r="66" spans="1:4" x14ac:dyDescent="0.2">
      <c r="A66" t="s">
        <v>8</v>
      </c>
      <c r="B66" t="s">
        <v>18</v>
      </c>
      <c r="C66">
        <v>5</v>
      </c>
      <c r="D66">
        <v>135</v>
      </c>
    </row>
    <row r="67" spans="1:4" x14ac:dyDescent="0.2">
      <c r="A67" t="s">
        <v>8</v>
      </c>
      <c r="B67" t="s">
        <v>18</v>
      </c>
      <c r="C67">
        <v>6</v>
      </c>
      <c r="D67">
        <v>120</v>
      </c>
    </row>
    <row r="68" spans="1:4" x14ac:dyDescent="0.2">
      <c r="A68" t="s">
        <v>8</v>
      </c>
      <c r="B68" t="s">
        <v>18</v>
      </c>
      <c r="C68">
        <v>8</v>
      </c>
      <c r="D68">
        <v>100</v>
      </c>
    </row>
    <row r="69" spans="1:4" x14ac:dyDescent="0.2">
      <c r="A69" t="s">
        <v>8</v>
      </c>
      <c r="B69" t="s">
        <v>18</v>
      </c>
      <c r="C69">
        <v>10</v>
      </c>
      <c r="D69">
        <v>20</v>
      </c>
    </row>
    <row r="70" spans="1:4" x14ac:dyDescent="0.2">
      <c r="A70" t="s">
        <v>8</v>
      </c>
      <c r="B70" t="s">
        <v>9</v>
      </c>
      <c r="C70">
        <v>3</v>
      </c>
      <c r="D70">
        <v>100</v>
      </c>
    </row>
    <row r="71" spans="1:4" x14ac:dyDescent="0.2">
      <c r="A71" t="s">
        <v>8</v>
      </c>
      <c r="B71" t="s">
        <v>9</v>
      </c>
      <c r="C71">
        <v>4</v>
      </c>
      <c r="D71">
        <v>70</v>
      </c>
    </row>
    <row r="72" spans="1:4" x14ac:dyDescent="0.2">
      <c r="A72" t="s">
        <v>8</v>
      </c>
      <c r="B72" t="s">
        <v>9</v>
      </c>
      <c r="C72">
        <v>5</v>
      </c>
      <c r="D72">
        <v>60</v>
      </c>
    </row>
    <row r="73" spans="1:4" x14ac:dyDescent="0.2">
      <c r="A73" t="s">
        <v>8</v>
      </c>
      <c r="B73" t="s">
        <v>36</v>
      </c>
      <c r="C73">
        <v>2</v>
      </c>
      <c r="D73">
        <v>130</v>
      </c>
    </row>
    <row r="74" spans="1:4" x14ac:dyDescent="0.2">
      <c r="A74" t="s">
        <v>8</v>
      </c>
      <c r="B74" t="s">
        <v>36</v>
      </c>
      <c r="C74">
        <v>3</v>
      </c>
      <c r="D74">
        <v>130</v>
      </c>
    </row>
    <row r="75" spans="1:4" x14ac:dyDescent="0.2">
      <c r="A75" t="s">
        <v>8</v>
      </c>
      <c r="B75" t="s">
        <v>36</v>
      </c>
      <c r="C75">
        <v>4</v>
      </c>
      <c r="D75">
        <v>140</v>
      </c>
    </row>
    <row r="76" spans="1:4" x14ac:dyDescent="0.2">
      <c r="A76" t="s">
        <v>8</v>
      </c>
      <c r="B76" t="s">
        <v>36</v>
      </c>
      <c r="C76">
        <v>5</v>
      </c>
      <c r="D76">
        <v>110</v>
      </c>
    </row>
    <row r="77" spans="1:4" x14ac:dyDescent="0.2">
      <c r="A77" t="s">
        <v>8</v>
      </c>
      <c r="B77" t="s">
        <v>36</v>
      </c>
      <c r="C77">
        <v>6</v>
      </c>
      <c r="D77">
        <v>100</v>
      </c>
    </row>
    <row r="78" spans="1:4" x14ac:dyDescent="0.2">
      <c r="A78" t="s">
        <v>8</v>
      </c>
      <c r="B78" t="s">
        <v>36</v>
      </c>
      <c r="C78">
        <v>7</v>
      </c>
      <c r="D78">
        <v>90</v>
      </c>
    </row>
    <row r="79" spans="1:4" x14ac:dyDescent="0.2">
      <c r="A79" t="s">
        <v>8</v>
      </c>
      <c r="B79" t="s">
        <v>36</v>
      </c>
      <c r="C79">
        <v>8</v>
      </c>
      <c r="D79">
        <v>80</v>
      </c>
    </row>
    <row r="80" spans="1:4" x14ac:dyDescent="0.2">
      <c r="A80" t="s">
        <v>8</v>
      </c>
      <c r="B80" t="s">
        <v>36</v>
      </c>
      <c r="C80">
        <v>10</v>
      </c>
      <c r="D80">
        <v>70</v>
      </c>
    </row>
    <row r="81" spans="1:4" x14ac:dyDescent="0.2">
      <c r="A81" t="s">
        <v>8</v>
      </c>
      <c r="B81" t="s">
        <v>39</v>
      </c>
      <c r="C81">
        <v>7</v>
      </c>
      <c r="D81">
        <v>55</v>
      </c>
    </row>
    <row r="82" spans="1:4" x14ac:dyDescent="0.2">
      <c r="A82" t="s">
        <v>8</v>
      </c>
      <c r="B82" t="s">
        <v>27</v>
      </c>
      <c r="C82">
        <v>1</v>
      </c>
      <c r="D82">
        <v>120</v>
      </c>
    </row>
    <row r="83" spans="1:4" x14ac:dyDescent="0.2">
      <c r="A83" t="s">
        <v>8</v>
      </c>
      <c r="B83" t="s">
        <v>27</v>
      </c>
      <c r="C83">
        <v>2</v>
      </c>
      <c r="D83">
        <v>115</v>
      </c>
    </row>
    <row r="84" spans="1:4" x14ac:dyDescent="0.2">
      <c r="A84" t="s">
        <v>8</v>
      </c>
      <c r="B84" t="s">
        <v>27</v>
      </c>
      <c r="C84">
        <v>3</v>
      </c>
      <c r="D84">
        <v>105</v>
      </c>
    </row>
    <row r="85" spans="1:4" x14ac:dyDescent="0.2">
      <c r="A85" t="s">
        <v>8</v>
      </c>
      <c r="B85" t="s">
        <v>27</v>
      </c>
      <c r="C85">
        <v>4</v>
      </c>
      <c r="D85">
        <v>95</v>
      </c>
    </row>
    <row r="86" spans="1:4" x14ac:dyDescent="0.2">
      <c r="A86" t="s">
        <v>8</v>
      </c>
      <c r="B86" t="s">
        <v>27</v>
      </c>
      <c r="C86">
        <v>5</v>
      </c>
      <c r="D86">
        <v>110</v>
      </c>
    </row>
    <row r="87" spans="1:4" x14ac:dyDescent="0.2">
      <c r="A87" t="s">
        <v>8</v>
      </c>
      <c r="B87" t="s">
        <v>27</v>
      </c>
      <c r="C87">
        <v>7</v>
      </c>
      <c r="D87">
        <v>100</v>
      </c>
    </row>
    <row r="88" spans="1:4" x14ac:dyDescent="0.2">
      <c r="A88" t="s">
        <v>8</v>
      </c>
      <c r="B88" t="s">
        <v>28</v>
      </c>
      <c r="C88">
        <v>1</v>
      </c>
      <c r="D88">
        <v>145</v>
      </c>
    </row>
    <row r="89" spans="1:4" x14ac:dyDescent="0.2">
      <c r="A89" t="s">
        <v>8</v>
      </c>
      <c r="B89" t="s">
        <v>28</v>
      </c>
      <c r="C89">
        <v>2</v>
      </c>
      <c r="D89">
        <v>135</v>
      </c>
    </row>
    <row r="90" spans="1:4" x14ac:dyDescent="0.2">
      <c r="A90" t="s">
        <v>8</v>
      </c>
      <c r="B90" t="s">
        <v>28</v>
      </c>
      <c r="C90">
        <v>3</v>
      </c>
      <c r="D90">
        <v>125</v>
      </c>
    </row>
    <row r="91" spans="1:4" x14ac:dyDescent="0.2">
      <c r="A91" t="s">
        <v>8</v>
      </c>
      <c r="B91" t="s">
        <v>28</v>
      </c>
      <c r="C91">
        <v>4</v>
      </c>
      <c r="D91">
        <v>135</v>
      </c>
    </row>
    <row r="92" spans="1:4" x14ac:dyDescent="0.2">
      <c r="A92" t="s">
        <v>8</v>
      </c>
      <c r="B92" t="s">
        <v>28</v>
      </c>
      <c r="C92">
        <v>5</v>
      </c>
      <c r="D92">
        <v>115</v>
      </c>
    </row>
    <row r="93" spans="1:4" x14ac:dyDescent="0.2">
      <c r="A93" t="s">
        <v>8</v>
      </c>
      <c r="B93" t="s">
        <v>28</v>
      </c>
      <c r="C93">
        <v>7</v>
      </c>
      <c r="D93">
        <v>100</v>
      </c>
    </row>
    <row r="94" spans="1:4" x14ac:dyDescent="0.2">
      <c r="A94" t="s">
        <v>413</v>
      </c>
      <c r="B94" t="s">
        <v>18</v>
      </c>
      <c r="C94">
        <v>4</v>
      </c>
      <c r="D94">
        <v>20</v>
      </c>
    </row>
    <row r="95" spans="1:4" x14ac:dyDescent="0.2">
      <c r="A95" t="s">
        <v>413</v>
      </c>
      <c r="B95" t="s">
        <v>18</v>
      </c>
      <c r="C95">
        <v>5</v>
      </c>
      <c r="D95">
        <v>16</v>
      </c>
    </row>
    <row r="96" spans="1:4" x14ac:dyDescent="0.2">
      <c r="A96" t="s">
        <v>413</v>
      </c>
      <c r="B96" t="s">
        <v>18</v>
      </c>
      <c r="C96">
        <v>6</v>
      </c>
      <c r="D96">
        <v>24</v>
      </c>
    </row>
    <row r="97" spans="1:4" x14ac:dyDescent="0.2">
      <c r="A97" t="s">
        <v>413</v>
      </c>
      <c r="B97" t="s">
        <v>18</v>
      </c>
      <c r="C97">
        <v>7</v>
      </c>
      <c r="D97">
        <v>22</v>
      </c>
    </row>
    <row r="98" spans="1:4" x14ac:dyDescent="0.2">
      <c r="A98" t="s">
        <v>413</v>
      </c>
      <c r="B98" t="s">
        <v>18</v>
      </c>
      <c r="C98">
        <v>8</v>
      </c>
      <c r="D98">
        <v>20</v>
      </c>
    </row>
    <row r="99" spans="1:4" x14ac:dyDescent="0.2">
      <c r="A99" t="s">
        <v>413</v>
      </c>
      <c r="B99" t="s">
        <v>18</v>
      </c>
      <c r="C99">
        <v>10</v>
      </c>
      <c r="D99">
        <v>16</v>
      </c>
    </row>
    <row r="100" spans="1:4" x14ac:dyDescent="0.2">
      <c r="A100" t="s">
        <v>413</v>
      </c>
      <c r="B100" t="s">
        <v>39</v>
      </c>
      <c r="C100">
        <v>12</v>
      </c>
      <c r="D100">
        <v>14</v>
      </c>
    </row>
    <row r="101" spans="1:4" x14ac:dyDescent="0.2">
      <c r="A101" t="s">
        <v>205</v>
      </c>
      <c r="B101" t="s">
        <v>39</v>
      </c>
      <c r="C101">
        <v>5</v>
      </c>
      <c r="D101">
        <v>73</v>
      </c>
    </row>
    <row r="102" spans="1:4" x14ac:dyDescent="0.2">
      <c r="A102" t="s">
        <v>205</v>
      </c>
      <c r="B102" t="s">
        <v>39</v>
      </c>
      <c r="C102">
        <v>6</v>
      </c>
      <c r="D102">
        <v>66</v>
      </c>
    </row>
    <row r="103" spans="1:4" x14ac:dyDescent="0.2">
      <c r="A103" t="s">
        <v>205</v>
      </c>
      <c r="B103" t="s">
        <v>39</v>
      </c>
      <c r="C103">
        <v>7</v>
      </c>
      <c r="D103">
        <v>66</v>
      </c>
    </row>
    <row r="104" spans="1:4" x14ac:dyDescent="0.2">
      <c r="A104" t="s">
        <v>205</v>
      </c>
      <c r="B104" t="s">
        <v>39</v>
      </c>
      <c r="C104">
        <v>8</v>
      </c>
      <c r="D104">
        <v>66</v>
      </c>
    </row>
    <row r="105" spans="1:4" x14ac:dyDescent="0.2">
      <c r="A105" t="s">
        <v>205</v>
      </c>
      <c r="B105" t="s">
        <v>39</v>
      </c>
      <c r="C105">
        <v>9</v>
      </c>
      <c r="D105">
        <v>45</v>
      </c>
    </row>
    <row r="106" spans="1:4" x14ac:dyDescent="0.2">
      <c r="A106" t="s">
        <v>205</v>
      </c>
      <c r="B106" t="s">
        <v>39</v>
      </c>
      <c r="C106">
        <v>10</v>
      </c>
      <c r="D106">
        <v>66</v>
      </c>
    </row>
    <row r="107" spans="1:4" x14ac:dyDescent="0.2">
      <c r="A107" t="s">
        <v>205</v>
      </c>
      <c r="B107" t="s">
        <v>39</v>
      </c>
      <c r="C107">
        <v>11</v>
      </c>
      <c r="D107">
        <v>18</v>
      </c>
    </row>
    <row r="108" spans="1:4" x14ac:dyDescent="0.2">
      <c r="A108" t="s">
        <v>205</v>
      </c>
      <c r="B108" t="s">
        <v>39</v>
      </c>
      <c r="C108">
        <v>12</v>
      </c>
      <c r="D108">
        <v>45</v>
      </c>
    </row>
    <row r="109" spans="1:4" x14ac:dyDescent="0.2">
      <c r="A109" t="s">
        <v>205</v>
      </c>
      <c r="B109" t="s">
        <v>39</v>
      </c>
      <c r="C109">
        <v>13</v>
      </c>
      <c r="D109">
        <v>25</v>
      </c>
    </row>
    <row r="110" spans="1:4" x14ac:dyDescent="0.2">
      <c r="A110" t="s">
        <v>136</v>
      </c>
      <c r="B110" t="s">
        <v>18</v>
      </c>
      <c r="C110">
        <v>8</v>
      </c>
      <c r="D110">
        <v>16</v>
      </c>
    </row>
    <row r="111" spans="1:4" x14ac:dyDescent="0.2">
      <c r="A111" t="s">
        <v>136</v>
      </c>
      <c r="B111" t="s">
        <v>18</v>
      </c>
      <c r="C111">
        <v>10</v>
      </c>
      <c r="D111">
        <v>14</v>
      </c>
    </row>
    <row r="112" spans="1:4" x14ac:dyDescent="0.2">
      <c r="A112" t="s">
        <v>268</v>
      </c>
      <c r="B112" t="s">
        <v>18</v>
      </c>
      <c r="C112">
        <v>10</v>
      </c>
      <c r="D112">
        <v>6</v>
      </c>
    </row>
    <row r="113" spans="1:4" x14ac:dyDescent="0.2">
      <c r="A113" t="s">
        <v>268</v>
      </c>
      <c r="B113" t="s">
        <v>18</v>
      </c>
      <c r="C113">
        <v>15</v>
      </c>
      <c r="D113">
        <v>4</v>
      </c>
    </row>
    <row r="114" spans="1:4" x14ac:dyDescent="0.2">
      <c r="A114" t="s">
        <v>142</v>
      </c>
      <c r="B114" t="s">
        <v>18</v>
      </c>
      <c r="C114">
        <v>4</v>
      </c>
      <c r="D114">
        <v>10</v>
      </c>
    </row>
    <row r="115" spans="1:4" x14ac:dyDescent="0.2">
      <c r="A115" t="s">
        <v>142</v>
      </c>
      <c r="B115" t="s">
        <v>18</v>
      </c>
      <c r="C115">
        <v>5</v>
      </c>
      <c r="D115">
        <v>10</v>
      </c>
    </row>
    <row r="116" spans="1:4" x14ac:dyDescent="0.2">
      <c r="A116" t="s">
        <v>142</v>
      </c>
      <c r="B116" t="s">
        <v>18</v>
      </c>
      <c r="C116">
        <v>6</v>
      </c>
      <c r="D116">
        <v>8</v>
      </c>
    </row>
    <row r="117" spans="1:4" x14ac:dyDescent="0.2">
      <c r="A117" t="s">
        <v>142</v>
      </c>
      <c r="B117" t="s">
        <v>18</v>
      </c>
      <c r="C117">
        <v>7</v>
      </c>
      <c r="D117">
        <v>8</v>
      </c>
    </row>
    <row r="118" spans="1:4" x14ac:dyDescent="0.2">
      <c r="A118" t="s">
        <v>142</v>
      </c>
      <c r="B118" t="s">
        <v>18</v>
      </c>
      <c r="C118">
        <v>8</v>
      </c>
      <c r="D118">
        <v>8</v>
      </c>
    </row>
    <row r="119" spans="1:4" x14ac:dyDescent="0.2">
      <c r="A119" t="s">
        <v>142</v>
      </c>
      <c r="B119" t="s">
        <v>18</v>
      </c>
      <c r="C119">
        <v>9</v>
      </c>
      <c r="D119">
        <v>6</v>
      </c>
    </row>
    <row r="120" spans="1:4" x14ac:dyDescent="0.2">
      <c r="A120" t="s">
        <v>142</v>
      </c>
      <c r="B120" t="s">
        <v>18</v>
      </c>
      <c r="C120">
        <v>10</v>
      </c>
      <c r="D120">
        <v>6</v>
      </c>
    </row>
    <row r="121" spans="1:4" x14ac:dyDescent="0.2">
      <c r="A121" t="s">
        <v>142</v>
      </c>
      <c r="B121" t="s">
        <v>18</v>
      </c>
      <c r="C121">
        <v>12</v>
      </c>
      <c r="D121">
        <v>4</v>
      </c>
    </row>
    <row r="122" spans="1:4" x14ac:dyDescent="0.2">
      <c r="A122" t="s">
        <v>414</v>
      </c>
      <c r="B122" t="s">
        <v>39</v>
      </c>
      <c r="C122">
        <v>8</v>
      </c>
      <c r="D122">
        <v>20.3</v>
      </c>
    </row>
    <row r="123" spans="1:4" x14ac:dyDescent="0.2">
      <c r="A123" t="s">
        <v>414</v>
      </c>
      <c r="B123" t="s">
        <v>39</v>
      </c>
      <c r="C123">
        <v>9</v>
      </c>
      <c r="D123">
        <v>23</v>
      </c>
    </row>
    <row r="124" spans="1:4" x14ac:dyDescent="0.2">
      <c r="A124" t="s">
        <v>414</v>
      </c>
      <c r="B124" t="s">
        <v>39</v>
      </c>
      <c r="C124">
        <v>10</v>
      </c>
      <c r="D124">
        <v>25</v>
      </c>
    </row>
    <row r="125" spans="1:4" x14ac:dyDescent="0.2">
      <c r="A125" t="s">
        <v>414</v>
      </c>
      <c r="B125" t="s">
        <v>39</v>
      </c>
      <c r="C125">
        <v>11</v>
      </c>
      <c r="D125">
        <v>23</v>
      </c>
    </row>
    <row r="126" spans="1:4" x14ac:dyDescent="0.2">
      <c r="A126" t="s">
        <v>414</v>
      </c>
      <c r="B126" t="s">
        <v>39</v>
      </c>
      <c r="C126">
        <v>12</v>
      </c>
      <c r="D126">
        <v>25</v>
      </c>
    </row>
    <row r="127" spans="1:4" x14ac:dyDescent="0.2">
      <c r="A127" t="s">
        <v>414</v>
      </c>
      <c r="B127" t="s">
        <v>39</v>
      </c>
      <c r="C127">
        <v>13</v>
      </c>
      <c r="D127">
        <v>18</v>
      </c>
    </row>
    <row r="128" spans="1:4" x14ac:dyDescent="0.2">
      <c r="A128" t="s">
        <v>270</v>
      </c>
      <c r="B128" t="s">
        <v>18</v>
      </c>
      <c r="C128">
        <v>10</v>
      </c>
      <c r="D128">
        <v>16</v>
      </c>
    </row>
    <row r="129" spans="1:4" x14ac:dyDescent="0.2">
      <c r="A129" t="s">
        <v>270</v>
      </c>
      <c r="B129" t="s">
        <v>18</v>
      </c>
      <c r="C129">
        <v>12</v>
      </c>
      <c r="D129">
        <v>23</v>
      </c>
    </row>
    <row r="130" spans="1:4" x14ac:dyDescent="0.2">
      <c r="A130" t="s">
        <v>73</v>
      </c>
      <c r="B130" t="s">
        <v>39</v>
      </c>
      <c r="C130">
        <v>7</v>
      </c>
      <c r="D130">
        <v>14</v>
      </c>
    </row>
    <row r="131" spans="1:4" x14ac:dyDescent="0.2">
      <c r="A131" t="s">
        <v>73</v>
      </c>
      <c r="B131" t="s">
        <v>39</v>
      </c>
      <c r="C131">
        <v>8</v>
      </c>
      <c r="D131">
        <v>23</v>
      </c>
    </row>
    <row r="132" spans="1:4" x14ac:dyDescent="0.2">
      <c r="A132" t="s">
        <v>73</v>
      </c>
      <c r="B132" t="s">
        <v>39</v>
      </c>
      <c r="C132">
        <v>9</v>
      </c>
      <c r="D132">
        <v>18</v>
      </c>
    </row>
    <row r="133" spans="1:4" x14ac:dyDescent="0.2">
      <c r="A133" t="s">
        <v>73</v>
      </c>
      <c r="B133" t="s">
        <v>39</v>
      </c>
      <c r="C133">
        <v>10</v>
      </c>
      <c r="D133">
        <v>18</v>
      </c>
    </row>
    <row r="134" spans="1:4" x14ac:dyDescent="0.2">
      <c r="A134" t="s">
        <v>73</v>
      </c>
      <c r="B134" t="s">
        <v>39</v>
      </c>
      <c r="C134">
        <v>12</v>
      </c>
      <c r="D134">
        <v>14</v>
      </c>
    </row>
    <row r="135" spans="1:4" x14ac:dyDescent="0.2">
      <c r="A135" t="s">
        <v>148</v>
      </c>
      <c r="B135" t="s">
        <v>18</v>
      </c>
      <c r="C135">
        <v>15</v>
      </c>
      <c r="D135">
        <v>18</v>
      </c>
    </row>
    <row r="136" spans="1:4" x14ac:dyDescent="0.2">
      <c r="A136" t="s">
        <v>168</v>
      </c>
      <c r="B136" t="s">
        <v>18</v>
      </c>
      <c r="C136">
        <v>1</v>
      </c>
      <c r="D136">
        <v>1</v>
      </c>
    </row>
    <row r="137" spans="1:4" x14ac:dyDescent="0.2">
      <c r="A137" t="s">
        <v>129</v>
      </c>
      <c r="B137" t="s">
        <v>18</v>
      </c>
      <c r="C137">
        <v>12</v>
      </c>
      <c r="D137">
        <v>20</v>
      </c>
    </row>
    <row r="138" spans="1:4" x14ac:dyDescent="0.2">
      <c r="A138" t="s">
        <v>277</v>
      </c>
      <c r="B138" t="s">
        <v>18</v>
      </c>
      <c r="C138">
        <v>8</v>
      </c>
      <c r="D138">
        <v>50</v>
      </c>
    </row>
    <row r="139" spans="1:4" x14ac:dyDescent="0.2">
      <c r="A139" t="s">
        <v>277</v>
      </c>
      <c r="B139" t="s">
        <v>18</v>
      </c>
      <c r="C139">
        <v>10</v>
      </c>
      <c r="D139">
        <v>90</v>
      </c>
    </row>
    <row r="140" spans="1:4" x14ac:dyDescent="0.2">
      <c r="A140" t="s">
        <v>412</v>
      </c>
      <c r="B140" t="s">
        <v>18</v>
      </c>
      <c r="C140">
        <v>10</v>
      </c>
      <c r="D140">
        <v>25</v>
      </c>
    </row>
    <row r="141" spans="1:4" x14ac:dyDescent="0.2">
      <c r="A141" t="s">
        <v>281</v>
      </c>
      <c r="B141" t="s">
        <v>18</v>
      </c>
      <c r="C141">
        <v>10</v>
      </c>
      <c r="D141">
        <v>80</v>
      </c>
    </row>
    <row r="142" spans="1:4" x14ac:dyDescent="0.2">
      <c r="A142" t="s">
        <v>275</v>
      </c>
      <c r="B142" t="s">
        <v>18</v>
      </c>
      <c r="C142">
        <v>8</v>
      </c>
      <c r="D142">
        <v>50</v>
      </c>
    </row>
    <row r="143" spans="1:4" x14ac:dyDescent="0.2">
      <c r="A143" t="s">
        <v>275</v>
      </c>
      <c r="B143" t="s">
        <v>18</v>
      </c>
      <c r="C143">
        <v>10</v>
      </c>
      <c r="D143">
        <v>50</v>
      </c>
    </row>
    <row r="144" spans="1:4" x14ac:dyDescent="0.2">
      <c r="A144" t="s">
        <v>275</v>
      </c>
      <c r="B144" t="s">
        <v>18</v>
      </c>
      <c r="C144">
        <v>12</v>
      </c>
      <c r="D144">
        <v>25</v>
      </c>
    </row>
    <row r="145" spans="1:4" x14ac:dyDescent="0.2">
      <c r="A145" t="s">
        <v>83</v>
      </c>
      <c r="B145" t="s">
        <v>18</v>
      </c>
      <c r="C145">
        <v>10</v>
      </c>
      <c r="D145">
        <v>45</v>
      </c>
    </row>
    <row r="146" spans="1:4" x14ac:dyDescent="0.2">
      <c r="A146" t="s">
        <v>83</v>
      </c>
      <c r="B146" t="s">
        <v>18</v>
      </c>
      <c r="C146">
        <v>12</v>
      </c>
      <c r="D146">
        <v>27</v>
      </c>
    </row>
    <row r="147" spans="1:4" x14ac:dyDescent="0.2">
      <c r="A147" t="s">
        <v>189</v>
      </c>
      <c r="B147" t="s">
        <v>18</v>
      </c>
      <c r="C147">
        <v>8</v>
      </c>
      <c r="D147">
        <v>70</v>
      </c>
    </row>
    <row r="148" spans="1:4" x14ac:dyDescent="0.2">
      <c r="A148" t="s">
        <v>189</v>
      </c>
      <c r="B148" t="s">
        <v>18</v>
      </c>
      <c r="C148">
        <v>9</v>
      </c>
      <c r="D148">
        <v>63</v>
      </c>
    </row>
    <row r="149" spans="1:4" x14ac:dyDescent="0.2">
      <c r="A149" t="s">
        <v>189</v>
      </c>
      <c r="B149" t="s">
        <v>18</v>
      </c>
      <c r="C149">
        <v>10</v>
      </c>
      <c r="D149">
        <v>77</v>
      </c>
    </row>
    <row r="150" spans="1:4" x14ac:dyDescent="0.2">
      <c r="A150" t="s">
        <v>189</v>
      </c>
      <c r="B150" t="s">
        <v>18</v>
      </c>
      <c r="C150">
        <v>11</v>
      </c>
      <c r="D150">
        <v>63</v>
      </c>
    </row>
    <row r="151" spans="1:4" x14ac:dyDescent="0.2">
      <c r="A151" t="s">
        <v>189</v>
      </c>
      <c r="B151" t="s">
        <v>18</v>
      </c>
      <c r="C151">
        <v>12</v>
      </c>
      <c r="D151">
        <v>63</v>
      </c>
    </row>
    <row r="152" spans="1:4" x14ac:dyDescent="0.2">
      <c r="A152" t="s">
        <v>189</v>
      </c>
      <c r="B152" t="s">
        <v>18</v>
      </c>
      <c r="C152">
        <v>13</v>
      </c>
      <c r="D152">
        <v>63</v>
      </c>
    </row>
    <row r="153" spans="1:4" x14ac:dyDescent="0.2">
      <c r="A153" t="s">
        <v>189</v>
      </c>
      <c r="B153" t="s">
        <v>39</v>
      </c>
      <c r="C153">
        <v>6</v>
      </c>
      <c r="D153">
        <v>84</v>
      </c>
    </row>
    <row r="154" spans="1:4" x14ac:dyDescent="0.2">
      <c r="A154" t="s">
        <v>189</v>
      </c>
      <c r="B154" t="s">
        <v>39</v>
      </c>
      <c r="C154">
        <v>8</v>
      </c>
      <c r="D154">
        <v>79.3</v>
      </c>
    </row>
    <row r="155" spans="1:4" x14ac:dyDescent="0.2">
      <c r="A155" t="s">
        <v>189</v>
      </c>
      <c r="B155" t="s">
        <v>39</v>
      </c>
      <c r="C155">
        <v>10</v>
      </c>
      <c r="D155">
        <v>77</v>
      </c>
    </row>
    <row r="156" spans="1:4" x14ac:dyDescent="0.2">
      <c r="A156" t="s">
        <v>189</v>
      </c>
      <c r="B156" t="s">
        <v>44</v>
      </c>
      <c r="C156">
        <v>7</v>
      </c>
      <c r="D156">
        <v>43</v>
      </c>
    </row>
    <row r="157" spans="1:4" x14ac:dyDescent="0.2">
      <c r="A157" t="s">
        <v>189</v>
      </c>
      <c r="B157" t="s">
        <v>44</v>
      </c>
      <c r="C157">
        <v>8</v>
      </c>
      <c r="D157">
        <v>36</v>
      </c>
    </row>
    <row r="158" spans="1:4" x14ac:dyDescent="0.2">
      <c r="A158" t="s">
        <v>189</v>
      </c>
      <c r="B158" t="s">
        <v>44</v>
      </c>
      <c r="C158">
        <v>10</v>
      </c>
      <c r="D158">
        <v>36</v>
      </c>
    </row>
    <row r="159" spans="1:4" x14ac:dyDescent="0.2">
      <c r="A159" t="s">
        <v>192</v>
      </c>
      <c r="B159" t="s">
        <v>18</v>
      </c>
      <c r="C159">
        <v>8</v>
      </c>
      <c r="D159">
        <v>40</v>
      </c>
    </row>
    <row r="160" spans="1:4" x14ac:dyDescent="0.2">
      <c r="A160" t="s">
        <v>192</v>
      </c>
      <c r="B160" t="s">
        <v>18</v>
      </c>
      <c r="C160">
        <v>9</v>
      </c>
      <c r="D160">
        <v>29</v>
      </c>
    </row>
    <row r="161" spans="1:4" x14ac:dyDescent="0.2">
      <c r="A161" t="s">
        <v>192</v>
      </c>
      <c r="B161" t="s">
        <v>18</v>
      </c>
      <c r="C161">
        <v>10</v>
      </c>
      <c r="D161">
        <v>40</v>
      </c>
    </row>
    <row r="162" spans="1:4" x14ac:dyDescent="0.2">
      <c r="A162" t="s">
        <v>192</v>
      </c>
      <c r="B162" t="s">
        <v>18</v>
      </c>
      <c r="C162">
        <v>11</v>
      </c>
      <c r="D162">
        <v>29</v>
      </c>
    </row>
    <row r="163" spans="1:4" x14ac:dyDescent="0.2">
      <c r="A163" t="s">
        <v>192</v>
      </c>
      <c r="B163" t="s">
        <v>18</v>
      </c>
      <c r="C163">
        <v>12</v>
      </c>
      <c r="D163">
        <v>40</v>
      </c>
    </row>
    <row r="164" spans="1:4" x14ac:dyDescent="0.2">
      <c r="A164" t="s">
        <v>192</v>
      </c>
      <c r="B164" t="s">
        <v>18</v>
      </c>
      <c r="C164">
        <v>13</v>
      </c>
      <c r="D164">
        <v>29</v>
      </c>
    </row>
    <row r="165" spans="1:4" x14ac:dyDescent="0.2">
      <c r="A165" t="s">
        <v>192</v>
      </c>
      <c r="B165" t="s">
        <v>39</v>
      </c>
      <c r="C165">
        <v>6</v>
      </c>
      <c r="D165">
        <v>43</v>
      </c>
    </row>
    <row r="166" spans="1:4" x14ac:dyDescent="0.2">
      <c r="A166" t="s">
        <v>192</v>
      </c>
      <c r="B166" t="s">
        <v>39</v>
      </c>
      <c r="C166">
        <v>8</v>
      </c>
      <c r="D166">
        <v>43</v>
      </c>
    </row>
    <row r="167" spans="1:4" x14ac:dyDescent="0.2">
      <c r="A167" t="s">
        <v>192</v>
      </c>
      <c r="B167" t="s">
        <v>39</v>
      </c>
      <c r="C167">
        <v>10</v>
      </c>
      <c r="D167">
        <v>40</v>
      </c>
    </row>
    <row r="168" spans="1:4" x14ac:dyDescent="0.2">
      <c r="A168" t="s">
        <v>192</v>
      </c>
      <c r="B168" t="s">
        <v>44</v>
      </c>
      <c r="C168">
        <v>6</v>
      </c>
      <c r="D168">
        <v>16.3</v>
      </c>
    </row>
    <row r="169" spans="1:4" x14ac:dyDescent="0.2">
      <c r="A169" t="s">
        <v>192</v>
      </c>
      <c r="B169" t="s">
        <v>44</v>
      </c>
      <c r="C169">
        <v>7</v>
      </c>
      <c r="D169">
        <v>16.3</v>
      </c>
    </row>
    <row r="170" spans="1:4" x14ac:dyDescent="0.2">
      <c r="A170" t="s">
        <v>192</v>
      </c>
      <c r="B170" t="s">
        <v>44</v>
      </c>
      <c r="C170">
        <v>8</v>
      </c>
      <c r="D170">
        <v>23</v>
      </c>
    </row>
    <row r="171" spans="1:4" x14ac:dyDescent="0.2">
      <c r="A171" t="s">
        <v>192</v>
      </c>
      <c r="B171" t="s">
        <v>44</v>
      </c>
      <c r="C171">
        <v>9</v>
      </c>
      <c r="D171">
        <v>18</v>
      </c>
    </row>
    <row r="172" spans="1:4" x14ac:dyDescent="0.2">
      <c r="A172" t="s">
        <v>192</v>
      </c>
      <c r="B172" t="s">
        <v>44</v>
      </c>
      <c r="C172">
        <v>10</v>
      </c>
      <c r="D172">
        <v>18</v>
      </c>
    </row>
    <row r="173" spans="1:4" x14ac:dyDescent="0.2">
      <c r="A173" t="s">
        <v>191</v>
      </c>
      <c r="B173" t="s">
        <v>18</v>
      </c>
      <c r="C173">
        <v>10</v>
      </c>
      <c r="D173">
        <v>36</v>
      </c>
    </row>
    <row r="174" spans="1:4" x14ac:dyDescent="0.2">
      <c r="A174" t="s">
        <v>191</v>
      </c>
      <c r="B174" t="s">
        <v>18</v>
      </c>
      <c r="C174">
        <v>12</v>
      </c>
      <c r="D174">
        <v>32</v>
      </c>
    </row>
    <row r="175" spans="1:4" x14ac:dyDescent="0.2">
      <c r="A175" t="s">
        <v>217</v>
      </c>
      <c r="B175" t="s">
        <v>18</v>
      </c>
      <c r="C175">
        <v>5</v>
      </c>
      <c r="D175">
        <v>32.5</v>
      </c>
    </row>
    <row r="176" spans="1:4" x14ac:dyDescent="0.2">
      <c r="A176" t="s">
        <v>217</v>
      </c>
      <c r="B176" t="s">
        <v>18</v>
      </c>
      <c r="C176">
        <v>6</v>
      </c>
      <c r="D176">
        <v>35</v>
      </c>
    </row>
    <row r="177" spans="1:4" x14ac:dyDescent="0.2">
      <c r="A177" t="s">
        <v>217</v>
      </c>
      <c r="B177" t="s">
        <v>18</v>
      </c>
      <c r="C177">
        <v>7</v>
      </c>
      <c r="D177">
        <v>30</v>
      </c>
    </row>
    <row r="178" spans="1:4" x14ac:dyDescent="0.2">
      <c r="A178" t="s">
        <v>217</v>
      </c>
      <c r="B178" t="s">
        <v>18</v>
      </c>
      <c r="C178">
        <v>8</v>
      </c>
      <c r="D178">
        <v>30</v>
      </c>
    </row>
    <row r="179" spans="1:4" x14ac:dyDescent="0.2">
      <c r="A179" t="s">
        <v>217</v>
      </c>
      <c r="B179" t="s">
        <v>18</v>
      </c>
      <c r="C179">
        <v>9</v>
      </c>
      <c r="D179">
        <v>25</v>
      </c>
    </row>
    <row r="180" spans="1:4" x14ac:dyDescent="0.2">
      <c r="A180" t="s">
        <v>217</v>
      </c>
      <c r="B180" t="s">
        <v>18</v>
      </c>
      <c r="C180">
        <v>10</v>
      </c>
      <c r="D180">
        <v>25</v>
      </c>
    </row>
    <row r="181" spans="1:4" x14ac:dyDescent="0.2">
      <c r="A181" t="s">
        <v>175</v>
      </c>
      <c r="B181" t="s">
        <v>18</v>
      </c>
      <c r="C181">
        <v>10</v>
      </c>
      <c r="D181">
        <v>120</v>
      </c>
    </row>
    <row r="182" spans="1:4" x14ac:dyDescent="0.2">
      <c r="A182" t="s">
        <v>271</v>
      </c>
      <c r="B182" t="s">
        <v>18</v>
      </c>
      <c r="C182">
        <v>10</v>
      </c>
      <c r="D182">
        <v>180</v>
      </c>
    </row>
    <row r="183" spans="1:4" x14ac:dyDescent="0.2">
      <c r="A183" t="s">
        <v>271</v>
      </c>
      <c r="B183" t="s">
        <v>18</v>
      </c>
      <c r="C183">
        <v>12</v>
      </c>
      <c r="D183">
        <v>90</v>
      </c>
    </row>
    <row r="184" spans="1:4" x14ac:dyDescent="0.2">
      <c r="A184" t="s">
        <v>21</v>
      </c>
      <c r="B184" t="s">
        <v>18</v>
      </c>
      <c r="C184">
        <v>6</v>
      </c>
      <c r="D184">
        <v>27.3</v>
      </c>
    </row>
    <row r="185" spans="1:4" x14ac:dyDescent="0.2">
      <c r="A185" t="s">
        <v>21</v>
      </c>
      <c r="B185" t="s">
        <v>18</v>
      </c>
      <c r="C185">
        <v>8</v>
      </c>
      <c r="D185">
        <v>27.3</v>
      </c>
    </row>
    <row r="186" spans="1:4" x14ac:dyDescent="0.2">
      <c r="A186" t="s">
        <v>21</v>
      </c>
      <c r="B186" t="s">
        <v>18</v>
      </c>
      <c r="C186">
        <v>9</v>
      </c>
      <c r="D186">
        <v>18</v>
      </c>
    </row>
    <row r="187" spans="1:4" x14ac:dyDescent="0.2">
      <c r="A187" t="s">
        <v>21</v>
      </c>
      <c r="B187" t="s">
        <v>18</v>
      </c>
      <c r="C187">
        <v>10</v>
      </c>
      <c r="D187">
        <v>25</v>
      </c>
    </row>
    <row r="188" spans="1:4" x14ac:dyDescent="0.2">
      <c r="A188" t="s">
        <v>21</v>
      </c>
      <c r="B188" t="s">
        <v>18</v>
      </c>
      <c r="C188">
        <v>11</v>
      </c>
      <c r="D188">
        <v>18</v>
      </c>
    </row>
    <row r="189" spans="1:4" x14ac:dyDescent="0.2">
      <c r="A189" t="s">
        <v>21</v>
      </c>
      <c r="B189" t="s">
        <v>18</v>
      </c>
      <c r="C189">
        <v>12</v>
      </c>
      <c r="D189">
        <v>18</v>
      </c>
    </row>
    <row r="190" spans="1:4" x14ac:dyDescent="0.2">
      <c r="A190" t="s">
        <v>36</v>
      </c>
      <c r="B190" t="s">
        <v>18</v>
      </c>
      <c r="C190">
        <v>10</v>
      </c>
      <c r="D190">
        <v>60</v>
      </c>
    </row>
    <row r="191" spans="1:4" x14ac:dyDescent="0.2">
      <c r="A191" t="s">
        <v>117</v>
      </c>
      <c r="B191" t="s">
        <v>18</v>
      </c>
      <c r="C191">
        <v>8</v>
      </c>
      <c r="D191">
        <v>70</v>
      </c>
    </row>
    <row r="192" spans="1:4" x14ac:dyDescent="0.2">
      <c r="A192" t="s">
        <v>117</v>
      </c>
      <c r="B192" t="s">
        <v>18</v>
      </c>
      <c r="C192">
        <v>10</v>
      </c>
      <c r="D192">
        <v>20</v>
      </c>
    </row>
    <row r="193" spans="1:4" x14ac:dyDescent="0.2">
      <c r="A193" t="s">
        <v>114</v>
      </c>
      <c r="B193" t="s">
        <v>18</v>
      </c>
      <c r="C193">
        <v>8</v>
      </c>
      <c r="D193">
        <v>60</v>
      </c>
    </row>
    <row r="194" spans="1:4" x14ac:dyDescent="0.2">
      <c r="A194" t="s">
        <v>114</v>
      </c>
      <c r="B194" t="s">
        <v>18</v>
      </c>
      <c r="C194">
        <v>10</v>
      </c>
      <c r="D194">
        <v>50</v>
      </c>
    </row>
    <row r="195" spans="1:4" x14ac:dyDescent="0.2">
      <c r="A195" t="s">
        <v>218</v>
      </c>
      <c r="B195" t="s">
        <v>18</v>
      </c>
      <c r="C195">
        <v>6</v>
      </c>
      <c r="D195">
        <v>28</v>
      </c>
    </row>
    <row r="196" spans="1:4" x14ac:dyDescent="0.2">
      <c r="A196" t="s">
        <v>218</v>
      </c>
      <c r="B196" t="s">
        <v>18</v>
      </c>
      <c r="C196">
        <v>8</v>
      </c>
      <c r="D196">
        <v>28</v>
      </c>
    </row>
    <row r="197" spans="1:4" x14ac:dyDescent="0.2">
      <c r="A197" t="s">
        <v>218</v>
      </c>
      <c r="B197" t="s">
        <v>18</v>
      </c>
      <c r="C197">
        <v>10</v>
      </c>
      <c r="D197">
        <v>26</v>
      </c>
    </row>
    <row r="198" spans="1:4" x14ac:dyDescent="0.2">
      <c r="A198" t="s">
        <v>218</v>
      </c>
      <c r="B198" t="s">
        <v>18</v>
      </c>
      <c r="C198">
        <v>12</v>
      </c>
      <c r="D198">
        <v>18</v>
      </c>
    </row>
    <row r="199" spans="1:4" x14ac:dyDescent="0.2">
      <c r="A199" t="s">
        <v>273</v>
      </c>
      <c r="B199" t="s">
        <v>18</v>
      </c>
      <c r="C199">
        <v>12</v>
      </c>
      <c r="D199">
        <v>16</v>
      </c>
    </row>
    <row r="200" spans="1:4" x14ac:dyDescent="0.2">
      <c r="A200" t="s">
        <v>120</v>
      </c>
      <c r="B200" t="s">
        <v>18</v>
      </c>
      <c r="C200">
        <v>1</v>
      </c>
      <c r="D200">
        <v>1</v>
      </c>
    </row>
    <row r="201" spans="1:4" x14ac:dyDescent="0.2">
      <c r="A201" t="s">
        <v>120</v>
      </c>
      <c r="B201" t="s">
        <v>18</v>
      </c>
      <c r="C201">
        <v>2</v>
      </c>
      <c r="D201">
        <v>1</v>
      </c>
    </row>
    <row r="202" spans="1:4" x14ac:dyDescent="0.2">
      <c r="A202" t="s">
        <v>120</v>
      </c>
      <c r="B202" t="s">
        <v>18</v>
      </c>
      <c r="C202">
        <v>3</v>
      </c>
      <c r="D202">
        <v>1</v>
      </c>
    </row>
    <row r="203" spans="1:4" x14ac:dyDescent="0.2">
      <c r="A203" t="s">
        <v>120</v>
      </c>
      <c r="B203" t="s">
        <v>18</v>
      </c>
      <c r="C203">
        <v>4</v>
      </c>
      <c r="D203">
        <v>1</v>
      </c>
    </row>
    <row r="204" spans="1:4" x14ac:dyDescent="0.2">
      <c r="A204" t="s">
        <v>4</v>
      </c>
      <c r="B204" t="s">
        <v>18</v>
      </c>
      <c r="C204">
        <v>1</v>
      </c>
      <c r="D204">
        <v>155</v>
      </c>
    </row>
    <row r="205" spans="1:4" x14ac:dyDescent="0.2">
      <c r="A205" t="s">
        <v>4</v>
      </c>
      <c r="B205" t="s">
        <v>18</v>
      </c>
      <c r="C205">
        <v>2</v>
      </c>
      <c r="D205">
        <v>140</v>
      </c>
    </row>
    <row r="206" spans="1:4" x14ac:dyDescent="0.2">
      <c r="A206" t="s">
        <v>4</v>
      </c>
      <c r="B206" t="s">
        <v>18</v>
      </c>
      <c r="C206">
        <v>3</v>
      </c>
      <c r="D206">
        <v>132.5</v>
      </c>
    </row>
    <row r="207" spans="1:4" x14ac:dyDescent="0.2">
      <c r="A207" t="s">
        <v>4</v>
      </c>
      <c r="B207" t="s">
        <v>18</v>
      </c>
      <c r="C207">
        <v>4</v>
      </c>
      <c r="D207">
        <v>110</v>
      </c>
    </row>
    <row r="208" spans="1:4" x14ac:dyDescent="0.2">
      <c r="A208" t="s">
        <v>4</v>
      </c>
      <c r="B208" t="s">
        <v>18</v>
      </c>
      <c r="C208">
        <v>5</v>
      </c>
      <c r="D208">
        <v>120</v>
      </c>
    </row>
    <row r="209" spans="1:4" x14ac:dyDescent="0.2">
      <c r="A209" t="s">
        <v>4</v>
      </c>
      <c r="B209" t="s">
        <v>18</v>
      </c>
      <c r="C209">
        <v>6</v>
      </c>
      <c r="D209">
        <v>105</v>
      </c>
    </row>
    <row r="210" spans="1:4" x14ac:dyDescent="0.2">
      <c r="A210" t="s">
        <v>4</v>
      </c>
      <c r="B210" t="s">
        <v>18</v>
      </c>
      <c r="C210">
        <v>7</v>
      </c>
      <c r="D210">
        <v>70</v>
      </c>
    </row>
    <row r="211" spans="1:4" x14ac:dyDescent="0.2">
      <c r="A211" t="s">
        <v>4</v>
      </c>
      <c r="B211" t="s">
        <v>18</v>
      </c>
      <c r="C211">
        <v>8</v>
      </c>
      <c r="D211">
        <v>20</v>
      </c>
    </row>
    <row r="212" spans="1:4" x14ac:dyDescent="0.2">
      <c r="A212" t="s">
        <v>4</v>
      </c>
      <c r="B212" t="s">
        <v>18</v>
      </c>
      <c r="C212">
        <v>10</v>
      </c>
      <c r="D212">
        <v>20</v>
      </c>
    </row>
    <row r="213" spans="1:4" x14ac:dyDescent="0.2">
      <c r="A213" t="s">
        <v>4</v>
      </c>
      <c r="B213" t="s">
        <v>7</v>
      </c>
      <c r="C213">
        <v>2</v>
      </c>
      <c r="D213">
        <v>135</v>
      </c>
    </row>
    <row r="214" spans="1:4" x14ac:dyDescent="0.2">
      <c r="A214" t="s">
        <v>4</v>
      </c>
      <c r="B214" t="s">
        <v>7</v>
      </c>
      <c r="C214">
        <v>3</v>
      </c>
      <c r="D214">
        <v>115</v>
      </c>
    </row>
    <row r="215" spans="1:4" x14ac:dyDescent="0.2">
      <c r="A215" t="s">
        <v>123</v>
      </c>
      <c r="B215" t="s">
        <v>18</v>
      </c>
      <c r="C215">
        <v>6</v>
      </c>
      <c r="D215">
        <v>66</v>
      </c>
    </row>
    <row r="216" spans="1:4" x14ac:dyDescent="0.2">
      <c r="A216" t="s">
        <v>123</v>
      </c>
      <c r="B216" t="s">
        <v>18</v>
      </c>
      <c r="C216">
        <v>8</v>
      </c>
      <c r="D216">
        <v>66</v>
      </c>
    </row>
    <row r="217" spans="1:4" x14ac:dyDescent="0.2">
      <c r="A217" t="s">
        <v>123</v>
      </c>
      <c r="B217" t="s">
        <v>18</v>
      </c>
      <c r="C217">
        <v>9</v>
      </c>
      <c r="D217">
        <v>52</v>
      </c>
    </row>
    <row r="218" spans="1:4" x14ac:dyDescent="0.2">
      <c r="A218" t="s">
        <v>123</v>
      </c>
      <c r="B218" t="s">
        <v>18</v>
      </c>
      <c r="C218">
        <v>10</v>
      </c>
      <c r="D218">
        <v>59</v>
      </c>
    </row>
    <row r="219" spans="1:4" x14ac:dyDescent="0.2">
      <c r="A219" t="s">
        <v>123</v>
      </c>
      <c r="B219" t="s">
        <v>18</v>
      </c>
      <c r="C219">
        <v>11</v>
      </c>
      <c r="D219">
        <v>45</v>
      </c>
    </row>
    <row r="220" spans="1:4" x14ac:dyDescent="0.2">
      <c r="A220" t="s">
        <v>123</v>
      </c>
      <c r="B220" t="s">
        <v>18</v>
      </c>
      <c r="C220">
        <v>12</v>
      </c>
      <c r="D220">
        <v>52</v>
      </c>
    </row>
    <row r="221" spans="1:4" x14ac:dyDescent="0.2">
      <c r="A221" t="s">
        <v>123</v>
      </c>
      <c r="B221" t="s">
        <v>39</v>
      </c>
      <c r="C221">
        <v>8</v>
      </c>
      <c r="D221">
        <v>52</v>
      </c>
    </row>
    <row r="222" spans="1:4" x14ac:dyDescent="0.2">
      <c r="A222" t="s">
        <v>123</v>
      </c>
      <c r="B222" t="s">
        <v>39</v>
      </c>
      <c r="C222">
        <v>10</v>
      </c>
      <c r="D222">
        <v>52</v>
      </c>
    </row>
    <row r="223" spans="1:4" x14ac:dyDescent="0.2">
      <c r="A223" t="s">
        <v>276</v>
      </c>
      <c r="B223" t="s">
        <v>18</v>
      </c>
      <c r="C223">
        <v>10</v>
      </c>
      <c r="D223">
        <v>32</v>
      </c>
    </row>
    <row r="224" spans="1:4" x14ac:dyDescent="0.2">
      <c r="A224" t="s">
        <v>109</v>
      </c>
      <c r="B224" t="s">
        <v>18</v>
      </c>
      <c r="C224">
        <v>6</v>
      </c>
      <c r="D224">
        <v>70</v>
      </c>
    </row>
    <row r="225" spans="1:4" x14ac:dyDescent="0.2">
      <c r="A225" t="s">
        <v>109</v>
      </c>
      <c r="B225" t="s">
        <v>18</v>
      </c>
      <c r="C225">
        <v>7</v>
      </c>
      <c r="D225">
        <v>66</v>
      </c>
    </row>
    <row r="226" spans="1:4" x14ac:dyDescent="0.2">
      <c r="A226" t="s">
        <v>109</v>
      </c>
      <c r="B226" t="s">
        <v>18</v>
      </c>
      <c r="C226">
        <v>8</v>
      </c>
      <c r="D226">
        <v>60</v>
      </c>
    </row>
    <row r="227" spans="1:4" x14ac:dyDescent="0.2">
      <c r="A227" t="s">
        <v>109</v>
      </c>
      <c r="B227" t="s">
        <v>18</v>
      </c>
      <c r="C227">
        <v>9</v>
      </c>
      <c r="D227">
        <v>52</v>
      </c>
    </row>
    <row r="228" spans="1:4" x14ac:dyDescent="0.2">
      <c r="A228" t="s">
        <v>109</v>
      </c>
      <c r="B228" t="s">
        <v>18</v>
      </c>
      <c r="C228">
        <v>10</v>
      </c>
      <c r="D228">
        <v>52</v>
      </c>
    </row>
    <row r="229" spans="1:4" x14ac:dyDescent="0.2">
      <c r="A229" t="s">
        <v>109</v>
      </c>
      <c r="B229" t="s">
        <v>18</v>
      </c>
      <c r="C229">
        <v>11</v>
      </c>
      <c r="D229">
        <v>45</v>
      </c>
    </row>
    <row r="230" spans="1:4" x14ac:dyDescent="0.2">
      <c r="A230" t="s">
        <v>109</v>
      </c>
      <c r="B230" t="s">
        <v>18</v>
      </c>
      <c r="C230">
        <v>12</v>
      </c>
      <c r="D230">
        <v>59</v>
      </c>
    </row>
    <row r="231" spans="1:4" x14ac:dyDescent="0.2">
      <c r="A231" t="s">
        <v>113</v>
      </c>
      <c r="B231" t="s">
        <v>18</v>
      </c>
      <c r="C231">
        <v>4</v>
      </c>
      <c r="D231">
        <v>66</v>
      </c>
    </row>
    <row r="232" spans="1:4" x14ac:dyDescent="0.2">
      <c r="A232" t="s">
        <v>113</v>
      </c>
      <c r="B232" t="s">
        <v>18</v>
      </c>
      <c r="C232">
        <v>5</v>
      </c>
      <c r="D232">
        <v>66</v>
      </c>
    </row>
    <row r="233" spans="1:4" x14ac:dyDescent="0.2">
      <c r="A233" t="s">
        <v>113</v>
      </c>
      <c r="B233" t="s">
        <v>18</v>
      </c>
      <c r="C233">
        <v>6</v>
      </c>
      <c r="D233">
        <v>61.3</v>
      </c>
    </row>
    <row r="234" spans="1:4" x14ac:dyDescent="0.2">
      <c r="A234" t="s">
        <v>113</v>
      </c>
      <c r="B234" t="s">
        <v>18</v>
      </c>
      <c r="C234">
        <v>8</v>
      </c>
      <c r="D234">
        <v>59</v>
      </c>
    </row>
    <row r="235" spans="1:4" x14ac:dyDescent="0.2">
      <c r="A235" t="s">
        <v>113</v>
      </c>
      <c r="B235" t="s">
        <v>18</v>
      </c>
      <c r="C235">
        <v>10</v>
      </c>
      <c r="D235">
        <v>60</v>
      </c>
    </row>
    <row r="236" spans="1:4" x14ac:dyDescent="0.2">
      <c r="A236" t="s">
        <v>113</v>
      </c>
      <c r="B236" t="s">
        <v>39</v>
      </c>
      <c r="C236">
        <v>8</v>
      </c>
      <c r="D236">
        <v>52</v>
      </c>
    </row>
    <row r="237" spans="1:4" x14ac:dyDescent="0.2">
      <c r="A237" t="s">
        <v>113</v>
      </c>
      <c r="B237" t="s">
        <v>39</v>
      </c>
      <c r="C237">
        <v>10</v>
      </c>
      <c r="D237">
        <v>52</v>
      </c>
    </row>
    <row r="238" spans="1:4" x14ac:dyDescent="0.2">
      <c r="A238" t="s">
        <v>113</v>
      </c>
      <c r="B238" t="s">
        <v>39</v>
      </c>
      <c r="C238">
        <v>12</v>
      </c>
      <c r="D238">
        <v>45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0B6700-AB2E-489F-8BFF-7DBF7C6135E6}">
  <sheetPr codeName="Feuil14"/>
  <dimension ref="A1:AC101"/>
  <sheetViews>
    <sheetView tabSelected="1" topLeftCell="G1" workbookViewId="0">
      <selection activeCell="H5" sqref="H5:J5"/>
    </sheetView>
  </sheetViews>
  <sheetFormatPr defaultColWidth="10.625" defaultRowHeight="15" x14ac:dyDescent="0.2"/>
  <cols>
    <col min="1" max="1" width="26.36328125" style="87" customWidth="1"/>
    <col min="2" max="2" width="44.390625" style="87" bestFit="1" customWidth="1"/>
    <col min="3" max="3" width="9.68359375" style="87" bestFit="1" customWidth="1"/>
    <col min="4" max="4" width="6.58984375" style="87" bestFit="1" customWidth="1"/>
    <col min="5" max="5" width="8.33984375" style="87" bestFit="1" customWidth="1"/>
    <col min="6" max="6" width="7.26171875" style="87" customWidth="1"/>
    <col min="7" max="7" width="13.5859375" style="87" customWidth="1"/>
    <col min="8" max="8" width="12.10546875" style="87" customWidth="1"/>
    <col min="9" max="9" width="16.94921875" style="87" bestFit="1" customWidth="1"/>
    <col min="10" max="10" width="12.64453125" style="87" bestFit="1" customWidth="1"/>
    <col min="11" max="11" width="11.1640625" style="87" customWidth="1"/>
    <col min="12" max="12" width="13.71875" style="87" customWidth="1"/>
    <col min="13" max="13" width="12.375" style="87" bestFit="1" customWidth="1"/>
    <col min="14" max="14" width="12.5078125" style="87" bestFit="1" customWidth="1"/>
    <col min="15" max="15" width="14.9296875" style="87" customWidth="1"/>
    <col min="16" max="16" width="9.68359375" style="87" customWidth="1"/>
    <col min="17" max="17" width="7.26171875" style="87" customWidth="1"/>
    <col min="18" max="18" width="11.296875" style="87" customWidth="1"/>
    <col min="19" max="19" width="11.1640625" style="87" customWidth="1"/>
    <col min="20" max="20" width="10.625" style="87"/>
    <col min="21" max="21" width="7.26171875" style="87" customWidth="1"/>
    <col min="22" max="22" width="12.10546875" style="87" customWidth="1"/>
    <col min="23" max="23" width="7.53125" style="87" customWidth="1"/>
    <col min="24" max="24" width="10.89453125" style="87" customWidth="1"/>
    <col min="25" max="25" width="9.14453125" style="87" customWidth="1"/>
    <col min="26" max="16384" width="10.625" style="87"/>
  </cols>
  <sheetData>
    <row r="1" spans="1:29" ht="21.75" customHeight="1" x14ac:dyDescent="0.2">
      <c r="A1" s="5" t="s">
        <v>257</v>
      </c>
      <c r="B1" s="5" t="s">
        <v>231</v>
      </c>
      <c r="C1" s="266">
        <v>46181</v>
      </c>
      <c r="D1" s="266"/>
      <c r="E1" s="266"/>
      <c r="F1" s="267"/>
      <c r="G1" s="208" t="s">
        <v>324</v>
      </c>
      <c r="H1" s="268" t="s">
        <v>325</v>
      </c>
      <c r="I1" s="269"/>
      <c r="J1" s="255">
        <f ca="1">_xlfn.MAXIFS(
  MAX_LOCAL!$D$2:$D$10000,
  MAX_LOCAL!$A$2:$A$10000, "SQUAT COMP",
  MAX_LOCAL!$C$2:$C$10000, "&gt;0"
)</f>
        <v>155</v>
      </c>
      <c r="K1" s="270" t="s">
        <v>326</v>
      </c>
      <c r="L1" s="271"/>
      <c r="M1" s="272">
        <f ca="1">_xlfn.MAXIFS(
  MAX_LOCAL!$D$2:$D$10000,
  MAX_LOCAL!$A$2:$A$10000, "SNATCH",
  MAX_LOCAL!$C$2:$C$10000, "&gt;0"
)</f>
        <v>0</v>
      </c>
      <c r="N1" s="273"/>
      <c r="O1" s="209" t="s">
        <v>327</v>
      </c>
      <c r="P1" s="274" t="s">
        <v>328</v>
      </c>
      <c r="Q1" s="274"/>
      <c r="R1" s="274"/>
      <c r="S1" s="274"/>
      <c r="T1" s="274"/>
      <c r="U1" s="274"/>
      <c r="V1" s="274"/>
      <c r="W1" s="274"/>
      <c r="X1" s="274"/>
      <c r="Y1" s="274"/>
      <c r="Z1">
        <v>1062026</v>
      </c>
      <c r="AA1" t="str">
        <f>LEFT(Z1,2)</f>
        <v>10</v>
      </c>
      <c r="AB1" t="str">
        <f>MID(Z1,3,2)</f>
        <v>62</v>
      </c>
      <c r="AC1" t="str">
        <f>RIGHT(Z1,4)</f>
        <v>2026</v>
      </c>
    </row>
    <row r="2" spans="1:29" ht="19.5" customHeight="1" thickBot="1" x14ac:dyDescent="0.25">
      <c r="A2" s="210"/>
      <c r="B2" s="6" t="s">
        <v>259</v>
      </c>
      <c r="C2" s="275">
        <v>12</v>
      </c>
      <c r="D2" s="275"/>
      <c r="E2" s="275"/>
      <c r="F2" s="276"/>
      <c r="G2" s="211"/>
      <c r="H2" s="270" t="s">
        <v>329</v>
      </c>
      <c r="I2" s="271"/>
      <c r="J2" s="255">
        <f ca="1">_xlfn.MAXIFS(
  MAX_LOCAL!$D$2:$D$10000,
  MAX_LOCAL!$A$2:$A$10000, "BENCH COMP",
  MAX_LOCAL!$C$2:$C$10000, "&gt;0"
)</f>
        <v>77.5</v>
      </c>
      <c r="K2" s="270" t="s">
        <v>330</v>
      </c>
      <c r="L2" s="271"/>
      <c r="M2" s="277">
        <f ca="1">_xlfn.MAXIFS(
  MAX_LOCAL!$D$2:$D$10000,
  MAX_LOCAL!$A$2:$A$10000, "CLEAN AND JERK",
  MAX_LOCAL!$C$2:$C$10000, "&gt;0"
)</f>
        <v>0</v>
      </c>
      <c r="N2" s="278"/>
      <c r="O2" s="212">
        <f>SUM(M1:N2)</f>
        <v>0</v>
      </c>
      <c r="P2" s="274"/>
      <c r="Q2" s="274"/>
      <c r="R2" s="274"/>
      <c r="S2" s="274"/>
      <c r="T2" s="274"/>
      <c r="U2" s="274"/>
      <c r="V2" s="274"/>
      <c r="W2" s="274"/>
      <c r="X2" s="274"/>
      <c r="Y2" s="274"/>
      <c r="Z2"/>
      <c r="AA2"/>
      <c r="AB2"/>
      <c r="AC2"/>
    </row>
    <row r="3" spans="1:29" ht="14.45" customHeight="1" x14ac:dyDescent="0.2">
      <c r="A3" s="287" t="s">
        <v>258</v>
      </c>
      <c r="B3" s="6" t="s">
        <v>331</v>
      </c>
      <c r="C3" s="289"/>
      <c r="D3" s="289"/>
      <c r="E3" s="289"/>
      <c r="F3" s="290"/>
      <c r="G3" s="213"/>
      <c r="H3" s="270" t="s">
        <v>332</v>
      </c>
      <c r="I3" s="271"/>
      <c r="J3" s="255">
        <f ca="1">_xlfn.MAXIFS(
  MAX_LOCAL!$D$2:$D$10000,
  MAX_LOCAL!$A$2:$A$10000, "DEADLIFT COMP",
  MAX_LOCAL!$C$2:$C$10000, "&gt;0"
)</f>
        <v>165</v>
      </c>
      <c r="K3" s="270" t="s">
        <v>333</v>
      </c>
      <c r="L3" s="271"/>
      <c r="M3" s="277">
        <f ca="1">_xlfn.MAXIFS(
  MAX_LOCAL!$D$2:$D$10000,
  MAX_LOCAL!$A$2:$A$10000, "MUSCLE UP",
  MAX_LOCAL!$C$2:$C$10000, "&gt;0"
)</f>
        <v>0</v>
      </c>
      <c r="N3" s="278"/>
      <c r="O3" s="34"/>
      <c r="P3" s="274"/>
      <c r="Q3" s="274"/>
      <c r="R3" s="274"/>
      <c r="S3" s="274"/>
      <c r="T3" s="274"/>
      <c r="U3" s="274"/>
      <c r="V3" s="274"/>
      <c r="W3" s="274"/>
      <c r="X3" s="274"/>
      <c r="Y3" s="274"/>
      <c r="Z3"/>
      <c r="AA3"/>
      <c r="AB3"/>
      <c r="AC3"/>
    </row>
    <row r="4" spans="1:29" ht="14.45" customHeight="1" x14ac:dyDescent="0.2">
      <c r="A4" s="288"/>
      <c r="B4" s="6" t="s">
        <v>334</v>
      </c>
      <c r="C4" s="291"/>
      <c r="D4" s="291"/>
      <c r="E4" s="291"/>
      <c r="F4" s="292"/>
      <c r="G4" s="213"/>
      <c r="H4" s="293" t="s">
        <v>335</v>
      </c>
      <c r="I4" s="294"/>
      <c r="J4" s="295"/>
      <c r="K4" s="270" t="s">
        <v>336</v>
      </c>
      <c r="L4" s="271"/>
      <c r="M4" s="277">
        <f ca="1">_xlfn.MAXIFS(
  MAX_LOCAL!$D$2:$D$10000,
  MAX_LOCAL!$A$2:$A$10000, "PULL UP",
  MAX_LOCAL!$C$2:$C$10000, "&gt;0"
)</f>
        <v>0</v>
      </c>
      <c r="N4" s="278"/>
      <c r="O4" s="214" t="s">
        <v>337</v>
      </c>
      <c r="P4" s="274"/>
      <c r="Q4" s="274"/>
      <c r="R4" s="274"/>
      <c r="S4" s="274"/>
      <c r="T4" s="274"/>
      <c r="U4" s="274"/>
      <c r="V4" s="274"/>
      <c r="W4" s="274"/>
      <c r="X4" s="274"/>
      <c r="Y4" s="274"/>
      <c r="Z4"/>
      <c r="AA4"/>
      <c r="AB4"/>
      <c r="AC4"/>
    </row>
    <row r="5" spans="1:29" ht="19.5" customHeight="1" thickBot="1" x14ac:dyDescent="0.25">
      <c r="A5" s="86"/>
      <c r="B5" s="8" t="s">
        <v>338</v>
      </c>
      <c r="C5" s="279" cm="1">
        <f t="array" ref="C5">(((SUM(E7:E55)/60+15+10+(SUMPRODUCT((K7:K55+L7:L55+M7:M55+N7:N55)*C7:C55)/60))*1.4)/(24*60))</f>
        <v>6.9918981481481471E-2</v>
      </c>
      <c r="D5" s="279"/>
      <c r="E5" s="279"/>
      <c r="F5" s="280"/>
      <c r="G5" s="215"/>
      <c r="H5" s="296">
        <f ca="1">SUM(J1:J3)</f>
        <v>397.5</v>
      </c>
      <c r="I5" s="297"/>
      <c r="J5" s="298"/>
      <c r="K5" s="299" t="s">
        <v>339</v>
      </c>
      <c r="L5" s="300"/>
      <c r="M5" s="301">
        <f ca="1">_xlfn.MAXIFS(
  MAX_LOCAL!$D$2:$D$10000,
  MAX_LOCAL!$A$2:$A$10000, "DIPS SUR STATION",
  MAX_LOCAL!$C$2:$C$10000, "&gt;0"
)</f>
        <v>0</v>
      </c>
      <c r="N5" s="302"/>
      <c r="O5" s="212">
        <f>SUM(M3:N5)+J1</f>
        <v>155</v>
      </c>
      <c r="P5" s="274"/>
      <c r="Q5" s="274"/>
      <c r="R5" s="274"/>
      <c r="S5" s="274"/>
      <c r="T5" s="274"/>
      <c r="U5" s="274"/>
      <c r="V5" s="274"/>
      <c r="W5" s="274"/>
      <c r="X5" s="274"/>
      <c r="Y5" s="274"/>
      <c r="Z5"/>
      <c r="AA5"/>
      <c r="AB5"/>
      <c r="AC5"/>
    </row>
    <row r="6" spans="1:29" s="220" customFormat="1" ht="40.5" customHeight="1" thickTop="1" thickBot="1" x14ac:dyDescent="0.3">
      <c r="A6" s="36" t="s">
        <v>2</v>
      </c>
      <c r="B6" s="9" t="s">
        <v>340</v>
      </c>
      <c r="C6" s="7" t="s">
        <v>341</v>
      </c>
      <c r="D6" s="7" t="s">
        <v>342</v>
      </c>
      <c r="E6" s="7" t="s">
        <v>343</v>
      </c>
      <c r="F6" s="10" t="s">
        <v>344</v>
      </c>
      <c r="G6" s="216" t="s">
        <v>345</v>
      </c>
      <c r="H6" s="250" t="str">
        <f ca="1">"Dernier tonnage (au "&amp;TEXT($C$1-7,"jj/mm/aaaa")&amp;")"</f>
        <v>Dernier tonnage (au 25/05/2026)</v>
      </c>
      <c r="I6" s="217" t="s">
        <v>346</v>
      </c>
      <c r="J6" s="218" t="s">
        <v>347</v>
      </c>
      <c r="K6" s="7" t="s">
        <v>348</v>
      </c>
      <c r="L6" s="7" t="s">
        <v>349</v>
      </c>
      <c r="M6" s="7" t="s">
        <v>350</v>
      </c>
      <c r="N6" s="11" t="s">
        <v>351</v>
      </c>
      <c r="O6" s="219" t="s">
        <v>352</v>
      </c>
      <c r="P6" s="12" t="s">
        <v>353</v>
      </c>
      <c r="Q6" s="13" t="s">
        <v>354</v>
      </c>
      <c r="R6" s="14" t="s">
        <v>355</v>
      </c>
      <c r="S6" s="15" t="s">
        <v>311</v>
      </c>
      <c r="T6" s="14" t="s">
        <v>356</v>
      </c>
      <c r="U6" s="15" t="s">
        <v>312</v>
      </c>
      <c r="V6" s="14" t="s">
        <v>357</v>
      </c>
      <c r="W6" s="15" t="s">
        <v>358</v>
      </c>
      <c r="X6" s="14" t="s">
        <v>359</v>
      </c>
      <c r="Y6" s="15" t="s">
        <v>360</v>
      </c>
    </row>
    <row r="7" spans="1:29" ht="20.100000000000001" customHeight="1" thickTop="1" x14ac:dyDescent="0.2">
      <c r="A7" s="60"/>
      <c r="B7" s="59" t="s">
        <v>4</v>
      </c>
      <c r="C7" s="23">
        <f t="shared" ref="C7:C14" si="0">R7</f>
        <v>5</v>
      </c>
      <c r="D7" s="24">
        <f t="shared" ref="D7:D14" si="1">T7</f>
        <v>70</v>
      </c>
      <c r="E7" s="24">
        <f t="shared" ref="E7:E14" si="2">V7</f>
        <v>90</v>
      </c>
      <c r="F7" s="25"/>
      <c r="G7" s="221" t="str" cm="1">
        <f t="array" ref="G7">IF(OR($B7="",$C7=0,$D7=0),"",IF(AND($B7=$B8,$A7=$A8),"",IFERROR(
SUMPRODUCT(($B$7:$B$55=$B7)*($A$7:$A$55=$A7)*($C$7:$C$55)*($D$7:$D$55)),
"")))</f>
        <v/>
      </c>
      <c r="H7" s="222" t="str">
        <f ca="1">IF(OR($B7="",AND($B7=$B8,$A7=$A8)),"",_xlfn.LET(_xlpm.DateSeance,$C$1,_xlpm.Exo,$B7,_xlpm.Var,$A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7" s="222" t="str" cm="1">
        <f t="array" ref="I7">IF(OR($B7="",AND($B7=$B8,$A7=$A8)),"",
_xlfn.LET(
  _xlpm.Exo,TRIM(SUBSTITUTE($B7,CHAR(160),"")),
  _xlpm.Var,TRIM(SUBSTITUTE($A7,CHAR(160),"")),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7" s="251">
        <f ca="1">IF($C7=0,"",IFERROR(
_xlfn.LET(
  _xlpm.ExoMax, MAX_LOCAL!$A$2:$A$10000,
  _xlpm.VarMax, MAX_LOCAL!$B$2:$B$10000,
  _xlpm.RepsMax, MAX_LOCAL!$C$2:$C$10000,
  _xlpm.KgMax,  MAX_LOCAL!$D$2:$D$10000,
  _xlpm.Res, IF($A7="",
     _xlfn.MAXIFS(_xlpm.KgMax, _xlpm.ExoMax, $B7, _xlpm.RepsMax, $C7),
     _xlfn.MAXIFS(_xlpm.KgMax, _xlpm.ExoMax, $B7, _xlpm.RepsMax, $C7, _xlpm.VarMax, $A7)
  ),
  IF(_xlpm.Res=0,"",_xlpm.Res)
),
""))</f>
        <v>120</v>
      </c>
      <c r="K7" s="41">
        <v>1</v>
      </c>
      <c r="L7" s="41">
        <v>0</v>
      </c>
      <c r="M7" s="41">
        <v>1</v>
      </c>
      <c r="N7" s="41">
        <v>0</v>
      </c>
      <c r="O7" s="224"/>
      <c r="P7" s="42">
        <v>5</v>
      </c>
      <c r="Q7" s="43">
        <f t="shared" ref="Q7:Q38" si="3">F7</f>
        <v>0</v>
      </c>
      <c r="R7" s="42">
        <v>5</v>
      </c>
      <c r="S7" s="44">
        <f t="shared" ref="S7:S38" si="4">C7</f>
        <v>5</v>
      </c>
      <c r="T7" s="42">
        <v>70</v>
      </c>
      <c r="U7" s="44">
        <f t="shared" ref="U7:U38" si="5">D7</f>
        <v>70</v>
      </c>
      <c r="V7" s="42">
        <v>90</v>
      </c>
      <c r="W7" s="44">
        <f t="shared" ref="W7:W55" si="6">E7</f>
        <v>90</v>
      </c>
      <c r="X7" s="225">
        <f t="shared" ref="X7:X55" ca="1" si="7">IF(B7="SQUAT Comp",T7/$J$1,
IF(B7="BENCH Comp",T7/$J$2,
IF(B7="DEADLIFT Comp",T7/$J$3,
IF(B7="Snatch",T7/$M$1,
IF(B7="Clean and Jerk",T7/$M$2,
IF(B7="MUSCLE UP",T7/$M$3,
IF(B7="PULL UP",T7/$M$4,
IF(B7="DIPS sur station",T7/$M$5,
""))))))))</f>
        <v>0.45161290322580644</v>
      </c>
      <c r="Y7" s="226">
        <f t="shared" ref="Y7:Y55" ca="1" si="8">IF(B7="SQUAT Comp",T7/$J$1,
IF(B7="BENCH Comp",T7/$J$2,
IF(B7="DEADLIFT Comp",T7/$J$3,
IF(B7="Snatch",T7/$M$1,
IF(B7="Clean and Jerk",T7/$M$2,
IF(B7="MUSCLE UP",T7/$M$3,
IF(B7="PULL UP",T7/$M$4,
IF(B7="DIPS sur station",T7/$M$5,
""))))))))</f>
        <v>0.45161290322580644</v>
      </c>
    </row>
    <row r="8" spans="1:29" ht="20.100000000000001" customHeight="1" x14ac:dyDescent="0.2">
      <c r="A8" s="61"/>
      <c r="B8" s="59" t="s">
        <v>4</v>
      </c>
      <c r="C8" s="23">
        <f t="shared" si="0"/>
        <v>4</v>
      </c>
      <c r="D8" s="24">
        <f t="shared" si="1"/>
        <v>85</v>
      </c>
      <c r="E8" s="24">
        <f t="shared" si="2"/>
        <v>120</v>
      </c>
      <c r="F8" s="25"/>
      <c r="G8" s="227" t="str" cm="1">
        <f t="array" ref="G8">IF(OR($B8="",$C8=0,$D8=0),"",IF(AND($B8=$B9,$A8=$A9),"",IFERROR(
SUMPRODUCT(($B$7:$B$55=$B8)*($A$7:$A$55=$A8)*($C$7:$C$55)*($D$7:$D$55)),
"")))</f>
        <v/>
      </c>
      <c r="H8" s="222" t="str">
        <f ca="1">IF(OR($B8="",AND($B8=$B9,$A8=$A9)),"",_xlfn.LET(_xlpm.DateSeance,$C$1,_xlpm.Exo,$B8,_xlpm.Var,$A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8" s="222" t="str" cm="1">
        <f t="array" ref="I8">IF(OR($B8="",AND($B8=$B9,$A8=$A9)),"",
_xlfn.LET(
  _xlpm.Exo,TRIM(SUBSTITUTE($B8,CHAR(160),"")),
  _xlpm.Var,TRIM(SUBSTITUTE($A8,CHAR(160),"")),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8" s="223">
        <f ca="1">IF($C8=0,"",IFERROR(
_xlfn.LET(
  _xlpm.ExoMax, MAX_LOCAL!$A$2:$A$10000,
  _xlpm.VarMax, MAX_LOCAL!$B$2:$B$10000,
  _xlpm.RepsMax, MAX_LOCAL!$C$2:$C$10000,
  _xlpm.KgMax,  MAX_LOCAL!$D$2:$D$10000,
  _xlpm.Res, IF($A8="",
     _xlfn.MAXIFS(_xlpm.KgMax, _xlpm.ExoMax, $B8, _xlpm.RepsMax, $C8),
     _xlfn.MAXIFS(_xlpm.KgMax, _xlpm.ExoMax, $B8, _xlpm.RepsMax, $C8, _xlpm.VarMax, $A8)
  ),
  IF(_xlpm.Res=0,"",_xlpm.Res)
),
""))</f>
        <v>110</v>
      </c>
      <c r="K8" s="41">
        <v>1</v>
      </c>
      <c r="L8" s="41">
        <v>0</v>
      </c>
      <c r="M8" s="41">
        <v>1</v>
      </c>
      <c r="N8" s="41">
        <v>0</v>
      </c>
      <c r="O8" s="228"/>
      <c r="P8" s="42">
        <v>5</v>
      </c>
      <c r="Q8" s="43">
        <f t="shared" si="3"/>
        <v>0</v>
      </c>
      <c r="R8" s="42">
        <v>4</v>
      </c>
      <c r="S8" s="44">
        <f t="shared" si="4"/>
        <v>4</v>
      </c>
      <c r="T8" s="42">
        <v>85</v>
      </c>
      <c r="U8" s="44">
        <f t="shared" si="5"/>
        <v>85</v>
      </c>
      <c r="V8" s="42">
        <v>120</v>
      </c>
      <c r="W8" s="44">
        <f t="shared" si="6"/>
        <v>120</v>
      </c>
      <c r="X8" s="225">
        <f t="shared" ca="1" si="7"/>
        <v>0.54838709677419351</v>
      </c>
      <c r="Y8" s="226">
        <f t="shared" ca="1" si="8"/>
        <v>0.54838709677419351</v>
      </c>
    </row>
    <row r="9" spans="1:29" ht="20.100000000000001" customHeight="1" x14ac:dyDescent="0.2">
      <c r="A9" s="61"/>
      <c r="B9" s="59" t="s">
        <v>4</v>
      </c>
      <c r="C9" s="23">
        <f t="shared" si="0"/>
        <v>3</v>
      </c>
      <c r="D9" s="24">
        <f t="shared" si="1"/>
        <v>95</v>
      </c>
      <c r="E9" s="24">
        <f t="shared" si="2"/>
        <v>180</v>
      </c>
      <c r="F9" s="25"/>
      <c r="G9" s="227" t="str" cm="1">
        <f t="array" ref="G9">IF(OR($B9="",$C9=0,$D9=0),"",IF(AND($B9=$B10,$A9=$A10),"",IFERROR(
SUMPRODUCT(($B$7:$B$55=$B9)*($A$7:$A$55=$A9)*($C$7:$C$55)*($D$7:$D$55)),
"")))</f>
        <v/>
      </c>
      <c r="H9" s="222" t="str">
        <f ca="1">IF(OR($B9="",AND($B9=$B10,$A9=$A10)),"",_xlfn.LET(_xlpm.DateSeance,$C$1,_xlpm.Exo,$B9,_xlpm.Var,$A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9" s="222" t="str" cm="1">
        <f t="array" ref="I9">IF(OR($B9="",AND($B9=$B10,$A9=$A10)),"",
_xlfn.LET(
  _xlpm.Exo,TRIM(SUBSTITUTE($B9,CHAR(160),"")),
  _xlpm.Var,TRIM(SUBSTITUTE($A9,CHAR(160),"")),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9" s="223">
        <f ca="1">IF($C9=0,"",IFERROR(
_xlfn.LET(
  _xlpm.ExoMax, MAX_LOCAL!$A$2:$A$10000,
  _xlpm.VarMax, MAX_LOCAL!$B$2:$B$10000,
  _xlpm.RepsMax, MAX_LOCAL!$C$2:$C$10000,
  _xlpm.KgMax,  MAX_LOCAL!$D$2:$D$10000,
  _xlpm.Res, IF($A9="",
     _xlfn.MAXIFS(_xlpm.KgMax, _xlpm.ExoMax, $B9, _xlpm.RepsMax, $C9),
     _xlfn.MAXIFS(_xlpm.KgMax, _xlpm.ExoMax, $B9, _xlpm.RepsMax, $C9, _xlpm.VarMax, $A9)
  ),
  IF(_xlpm.Res=0,"",_xlpm.Res)
),
""))</f>
        <v>132.5</v>
      </c>
      <c r="K9" s="41">
        <v>1</v>
      </c>
      <c r="L9" s="41">
        <v>0</v>
      </c>
      <c r="M9" s="41">
        <v>1</v>
      </c>
      <c r="N9" s="41">
        <v>0</v>
      </c>
      <c r="O9" s="228"/>
      <c r="P9" s="42">
        <v>5</v>
      </c>
      <c r="Q9" s="43">
        <f t="shared" si="3"/>
        <v>0</v>
      </c>
      <c r="R9" s="42">
        <v>3</v>
      </c>
      <c r="S9" s="44">
        <f t="shared" si="4"/>
        <v>3</v>
      </c>
      <c r="T9" s="42">
        <v>95</v>
      </c>
      <c r="U9" s="44">
        <f t="shared" si="5"/>
        <v>95</v>
      </c>
      <c r="V9" s="42">
        <v>180</v>
      </c>
      <c r="W9" s="44">
        <f t="shared" si="6"/>
        <v>180</v>
      </c>
      <c r="X9" s="225">
        <f t="shared" ca="1" si="7"/>
        <v>0.61290322580645162</v>
      </c>
      <c r="Y9" s="226">
        <f t="shared" ca="1" si="8"/>
        <v>0.61290322580645162</v>
      </c>
    </row>
    <row r="10" spans="1:29" ht="20.100000000000001" customHeight="1" x14ac:dyDescent="0.2">
      <c r="A10" s="61"/>
      <c r="B10" s="59" t="s">
        <v>4</v>
      </c>
      <c r="C10" s="23">
        <f t="shared" si="0"/>
        <v>2</v>
      </c>
      <c r="D10" s="45">
        <f t="shared" si="1"/>
        <v>105</v>
      </c>
      <c r="E10" s="24">
        <f t="shared" si="2"/>
        <v>180</v>
      </c>
      <c r="F10" s="25"/>
      <c r="G10" s="227" t="str" cm="1">
        <f t="array" ref="G10">IF(OR($B10="",$C10=0,$D10=0),"",IF(AND($B10=$B11,$A10=$A11),"",IFERROR(
SUMPRODUCT(($B$7:$B$55=$B10)*($A$7:$A$55=$A10)*($C$7:$C$55)*($D$7:$D$55)),
"")))</f>
        <v/>
      </c>
      <c r="H10" s="222" t="str">
        <f ca="1">IF(OR($B10="",AND($B10=$B11,$A10=$A11)),"",_xlfn.LET(_xlpm.DateSeance,$C$1,_xlpm.Exo,$B10,_xlpm.Var,$A10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0" s="222" t="str" cm="1">
        <f t="array" ref="I10">IF(OR($B10="",AND($B10=$B11,$A10=$A11)),"",
_xlfn.LET(
  _xlpm.Exo,TRIM(SUBSTITUTE($B10,CHAR(160),"")),
  _xlpm.Var,TRIM(SUBSTITUTE($A10,CHAR(160),"")),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0" s="223">
        <f ca="1">IF($C10=0,"",IFERROR(
_xlfn.LET(
  _xlpm.ExoMax, MAX_LOCAL!$A$2:$A$10000,
  _xlpm.VarMax, MAX_LOCAL!$B$2:$B$10000,
  _xlpm.RepsMax, MAX_LOCAL!$C$2:$C$10000,
  _xlpm.KgMax,  MAX_LOCAL!$D$2:$D$10000,
  _xlpm.Res, IF($A10="",
     _xlfn.MAXIFS(_xlpm.KgMax, _xlpm.ExoMax, $B10, _xlpm.RepsMax, $C10),
     _xlfn.MAXIFS(_xlpm.KgMax, _xlpm.ExoMax, $B10, _xlpm.RepsMax, $C10, _xlpm.VarMax, $A10)
  ),
  IF(_xlpm.Res=0,"",_xlpm.Res)
),
""))</f>
        <v>140</v>
      </c>
      <c r="K10" s="41">
        <v>1</v>
      </c>
      <c r="L10" s="41">
        <v>0</v>
      </c>
      <c r="M10" s="41">
        <v>1</v>
      </c>
      <c r="N10" s="41">
        <v>0</v>
      </c>
      <c r="O10" s="228"/>
      <c r="P10" s="42">
        <v>5.5</v>
      </c>
      <c r="Q10" s="43">
        <f t="shared" si="3"/>
        <v>0</v>
      </c>
      <c r="R10" s="42">
        <v>2</v>
      </c>
      <c r="S10" s="44">
        <f t="shared" si="4"/>
        <v>2</v>
      </c>
      <c r="T10" s="42">
        <v>105</v>
      </c>
      <c r="U10" s="44">
        <f t="shared" si="5"/>
        <v>105</v>
      </c>
      <c r="V10" s="42">
        <v>180</v>
      </c>
      <c r="W10" s="44">
        <f t="shared" si="6"/>
        <v>180</v>
      </c>
      <c r="X10" s="225">
        <f t="shared" ca="1" si="7"/>
        <v>0.67741935483870963</v>
      </c>
      <c r="Y10" s="226">
        <f t="shared" ca="1" si="8"/>
        <v>0.67741935483870963</v>
      </c>
    </row>
    <row r="11" spans="1:29" ht="20.100000000000001" customHeight="1" x14ac:dyDescent="0.2">
      <c r="A11" s="61"/>
      <c r="B11" s="59" t="s">
        <v>4</v>
      </c>
      <c r="C11" s="23">
        <f t="shared" si="0"/>
        <v>2</v>
      </c>
      <c r="D11" s="24">
        <f t="shared" si="1"/>
        <v>115</v>
      </c>
      <c r="E11" s="24">
        <f t="shared" si="2"/>
        <v>180</v>
      </c>
      <c r="F11" s="25"/>
      <c r="G11" s="227" t="str" cm="1">
        <f t="array" ref="G11">IF(OR($B11="",$C11=0,$D11=0),"",IF(AND($B11=$B12,$A11=$A12),"",IFERROR(
SUMPRODUCT(($B$7:$B$55=$B11)*($A$7:$A$55=$A11)*($C$7:$C$55)*($D$7:$D$55)),
"")))</f>
        <v/>
      </c>
      <c r="H11" s="222" t="str">
        <f ca="1">IF(OR($B11="",AND($B11=$B12,$A11=$A12)),"",_xlfn.LET(_xlpm.DateSeance,$C$1,_xlpm.Exo,$B11,_xlpm.Var,$A11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1" s="222" t="str" cm="1">
        <f t="array" ref="I11">IF(OR($B11="",AND($B11=$B12,$A11=$A12)),"",
_xlfn.LET(
  _xlpm.Exo,TRIM(SUBSTITUTE($B11,CHAR(160),"")),
  _xlpm.Var,TRIM(SUBSTITUTE($A11,CHAR(160),"")),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1" s="223">
        <f ca="1">IF($C11=0,"",IFERROR(
_xlfn.LET(
  _xlpm.ExoMax, MAX_LOCAL!$A$2:$A$10000,
  _xlpm.VarMax, MAX_LOCAL!$B$2:$B$10000,
  _xlpm.RepsMax, MAX_LOCAL!$C$2:$C$10000,
  _xlpm.KgMax,  MAX_LOCAL!$D$2:$D$10000,
  _xlpm.Res, IF($A11="",
     _xlfn.MAXIFS(_xlpm.KgMax, _xlpm.ExoMax, $B11, _xlpm.RepsMax, $C11),
     _xlfn.MAXIFS(_xlpm.KgMax, _xlpm.ExoMax, $B11, _xlpm.RepsMax, $C11, _xlpm.VarMax, $A11)
  ),
  IF(_xlpm.Res=0,"",_xlpm.Res)
),
""))</f>
        <v>140</v>
      </c>
      <c r="K11" s="41">
        <v>1</v>
      </c>
      <c r="L11" s="41">
        <v>0</v>
      </c>
      <c r="M11" s="41">
        <v>1</v>
      </c>
      <c r="N11" s="41">
        <v>0</v>
      </c>
      <c r="O11" s="228"/>
      <c r="P11" s="42">
        <v>5.5</v>
      </c>
      <c r="Q11" s="43">
        <f t="shared" si="3"/>
        <v>0</v>
      </c>
      <c r="R11" s="42">
        <v>2</v>
      </c>
      <c r="S11" s="44">
        <f t="shared" si="4"/>
        <v>2</v>
      </c>
      <c r="T11" s="42">
        <v>115</v>
      </c>
      <c r="U11" s="44">
        <f t="shared" si="5"/>
        <v>115</v>
      </c>
      <c r="V11" s="42">
        <v>180</v>
      </c>
      <c r="W11" s="44">
        <f t="shared" si="6"/>
        <v>180</v>
      </c>
      <c r="X11" s="225">
        <f t="shared" ca="1" si="7"/>
        <v>0.74193548387096775</v>
      </c>
      <c r="Y11" s="226">
        <f t="shared" ca="1" si="8"/>
        <v>0.74193548387096775</v>
      </c>
    </row>
    <row r="12" spans="1:29" ht="20.100000000000001" customHeight="1" x14ac:dyDescent="0.2">
      <c r="A12" s="61"/>
      <c r="B12" s="59" t="s">
        <v>4</v>
      </c>
      <c r="C12" s="23">
        <f t="shared" si="0"/>
        <v>2</v>
      </c>
      <c r="D12" s="24">
        <f t="shared" si="1"/>
        <v>115</v>
      </c>
      <c r="E12" s="24">
        <f t="shared" si="2"/>
        <v>180</v>
      </c>
      <c r="F12" s="25"/>
      <c r="G12" s="227" t="str" cm="1">
        <f t="array" ref="G12">IF(OR($B12="",$C12=0,$D12=0),"",IF(AND($B12=$B13,$A12=$A13),"",IFERROR(
SUMPRODUCT(($B$7:$B$55=$B12)*($A$7:$A$55=$A12)*($C$7:$C$55)*($D$7:$D$55)),
"")))</f>
        <v/>
      </c>
      <c r="H12" s="222" t="str">
        <f ca="1">IF(OR($B12="",AND($B12=$B13,$A12=$A13)),"",_xlfn.LET(_xlpm.DateSeance,$C$1,_xlpm.Exo,$B12,_xlpm.Var,$A12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2" s="222" t="str" cm="1">
        <f t="array" ref="I12">IF(OR($B12="",AND($B12=$B13,$A12=$A13)),"",
_xlfn.LET(
  _xlpm.Exo,TRIM(SUBSTITUTE($B12,CHAR(160),"")),
  _xlpm.Var,TRIM(SUBSTITUTE($A12,CHAR(160),"")),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2" s="223">
        <f ca="1">IF($C12=0,"",IFERROR(
_xlfn.LET(
  _xlpm.ExoMax, MAX_LOCAL!$A$2:$A$10000,
  _xlpm.VarMax, MAX_LOCAL!$B$2:$B$10000,
  _xlpm.RepsMax, MAX_LOCAL!$C$2:$C$10000,
  _xlpm.KgMax,  MAX_LOCAL!$D$2:$D$10000,
  _xlpm.Res, IF($A12="",
     _xlfn.MAXIFS(_xlpm.KgMax, _xlpm.ExoMax, $B12, _xlpm.RepsMax, $C12),
     _xlfn.MAXIFS(_xlpm.KgMax, _xlpm.ExoMax, $B12, _xlpm.RepsMax, $C12, _xlpm.VarMax, $A12)
  ),
  IF(_xlpm.Res=0,"",_xlpm.Res)
),
""))</f>
        <v>140</v>
      </c>
      <c r="K12" s="41">
        <v>1</v>
      </c>
      <c r="L12" s="41">
        <v>0</v>
      </c>
      <c r="M12" s="41">
        <v>1</v>
      </c>
      <c r="N12" s="41">
        <v>0</v>
      </c>
      <c r="O12" s="228"/>
      <c r="P12" s="42">
        <v>5.5</v>
      </c>
      <c r="Q12" s="43">
        <f t="shared" si="3"/>
        <v>0</v>
      </c>
      <c r="R12" s="42">
        <v>2</v>
      </c>
      <c r="S12" s="44">
        <f t="shared" si="4"/>
        <v>2</v>
      </c>
      <c r="T12" s="42">
        <v>115</v>
      </c>
      <c r="U12" s="44">
        <f t="shared" si="5"/>
        <v>115</v>
      </c>
      <c r="V12" s="42">
        <v>180</v>
      </c>
      <c r="W12" s="44">
        <f t="shared" si="6"/>
        <v>180</v>
      </c>
      <c r="X12" s="225">
        <f t="shared" ca="1" si="7"/>
        <v>0.74193548387096775</v>
      </c>
      <c r="Y12" s="226">
        <f t="shared" ca="1" si="8"/>
        <v>0.74193548387096775</v>
      </c>
    </row>
    <row r="13" spans="1:29" ht="20.100000000000001" customHeight="1" x14ac:dyDescent="0.2">
      <c r="A13" s="61"/>
      <c r="B13" s="59" t="s">
        <v>4</v>
      </c>
      <c r="C13" s="23">
        <f t="shared" si="0"/>
        <v>2</v>
      </c>
      <c r="D13" s="24">
        <f t="shared" si="1"/>
        <v>90</v>
      </c>
      <c r="E13" s="24">
        <f t="shared" si="2"/>
        <v>180</v>
      </c>
      <c r="F13" s="25"/>
      <c r="G13" s="227" t="str" cm="1">
        <f t="array" ref="G13">IF(OR($B13="",$C13=0,$D13=0),"",IF(AND($B13=$B14,$A13=$A14),"",IFERROR(
SUMPRODUCT(($B$7:$B$55=$B13)*($A$7:$A$55=$A13)*($C$7:$C$55)*($D$7:$D$55)),
"")))</f>
        <v/>
      </c>
      <c r="H13" s="222" t="str">
        <f ca="1">IF(OR($B13="",AND($B13=$B14,$A13=$A14)),"",_xlfn.LET(_xlpm.DateSeance,$C$1,_xlpm.Exo,$B13,_xlpm.Var,$A13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3" s="222" t="str" cm="1">
        <f t="array" ref="I13">IF(OR($B13="",AND($B13=$B14,$A13=$A14)),"",
_xlfn.LET(
  _xlpm.Exo,TRIM(SUBSTITUTE($B13,CHAR(160),"")),
  _xlpm.Var,TRIM(SUBSTITUTE($A13,CHAR(160),"")),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3" s="223">
        <f ca="1">IF($C13=0,"",IFERROR(
_xlfn.LET(
  _xlpm.ExoMax, MAX_LOCAL!$A$2:$A$10000,
  _xlpm.VarMax, MAX_LOCAL!$B$2:$B$10000,
  _xlpm.RepsMax, MAX_LOCAL!$C$2:$C$10000,
  _xlpm.KgMax,  MAX_LOCAL!$D$2:$D$10000,
  _xlpm.Res, IF($A13="",
     _xlfn.MAXIFS(_xlpm.KgMax, _xlpm.ExoMax, $B13, _xlpm.RepsMax, $C13),
     _xlfn.MAXIFS(_xlpm.KgMax, _xlpm.ExoMax, $B13, _xlpm.RepsMax, $C13, _xlpm.VarMax, $A13)
  ),
  IF(_xlpm.Res=0,"",_xlpm.Res)
),
""))</f>
        <v>140</v>
      </c>
      <c r="K13" s="41">
        <v>1</v>
      </c>
      <c r="L13" s="41">
        <v>0</v>
      </c>
      <c r="M13" s="41">
        <v>1</v>
      </c>
      <c r="N13" s="41">
        <v>0</v>
      </c>
      <c r="O13" s="229">
        <v>5</v>
      </c>
      <c r="P13" s="42">
        <v>5.5</v>
      </c>
      <c r="Q13" s="43">
        <f t="shared" si="3"/>
        <v>0</v>
      </c>
      <c r="R13" s="42">
        <v>2</v>
      </c>
      <c r="S13" s="44">
        <f t="shared" si="4"/>
        <v>2</v>
      </c>
      <c r="T13" s="42">
        <v>90</v>
      </c>
      <c r="U13" s="44">
        <f t="shared" si="5"/>
        <v>90</v>
      </c>
      <c r="V13" s="42">
        <v>180</v>
      </c>
      <c r="W13" s="44">
        <f t="shared" si="6"/>
        <v>180</v>
      </c>
      <c r="X13" s="225">
        <f t="shared" ca="1" si="7"/>
        <v>0.58064516129032262</v>
      </c>
      <c r="Y13" s="226">
        <f t="shared" ca="1" si="8"/>
        <v>0.58064516129032262</v>
      </c>
    </row>
    <row r="14" spans="1:29" ht="20.100000000000001" customHeight="1" x14ac:dyDescent="0.2">
      <c r="A14" s="61"/>
      <c r="B14" s="59" t="s">
        <v>4</v>
      </c>
      <c r="C14" s="23">
        <f t="shared" si="0"/>
        <v>2</v>
      </c>
      <c r="D14" s="24">
        <f t="shared" si="1"/>
        <v>90</v>
      </c>
      <c r="E14" s="24">
        <f t="shared" si="2"/>
        <v>300</v>
      </c>
      <c r="F14" s="25"/>
      <c r="G14" s="227" cm="1">
        <f t="array" ref="G14">IF(OR($B14="",$C14=0,$D14=0),"",IF(AND($B14=$B15,$A14=$A15),"",IFERROR(
SUMPRODUCT(($B$7:$B$55=$B14)*($A$7:$A$55=$A14)*($C$7:$C$55)*($D$7:$D$55)),
"")))</f>
        <v>2005</v>
      </c>
      <c r="H14" s="222">
        <f ca="1">IF(OR($B14="",AND($B14=$B15,$A14=$A15)),"",_xlfn.LET(_xlpm.DateSeance,$C$1,_xlpm.Exo,$B14,_xlpm.Var,$A14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14" s="222" cm="1">
        <f t="array" ref="I14">IF(OR($B14="",AND($B14=$B15,$A14=$A15)),"",
_xlfn.LET(
  _xlpm.Exo,TRIM(SUBSTITUTE($B14,CHAR(160),"")),
  _xlpm.Var,TRIM(SUBSTITUTE($A14,CHAR(160),"")),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2461.25</v>
      </c>
      <c r="J14" s="223">
        <f ca="1">IF($C14=0,"",IFERROR(
_xlfn.LET(
  _xlpm.ExoMax, MAX_LOCAL!$A$2:$A$10000,
  _xlpm.VarMax, MAX_LOCAL!$B$2:$B$10000,
  _xlpm.RepsMax, MAX_LOCAL!$C$2:$C$10000,
  _xlpm.KgMax,  MAX_LOCAL!$D$2:$D$10000,
  _xlpm.Res, IF($A14="",
     _xlfn.MAXIFS(_xlpm.KgMax, _xlpm.ExoMax, $B14, _xlpm.RepsMax, $C14),
     _xlfn.MAXIFS(_xlpm.KgMax, _xlpm.ExoMax, $B14, _xlpm.RepsMax, $C14, _xlpm.VarMax, $A14)
  ),
  IF(_xlpm.Res=0,"",_xlpm.Res)
),
""))</f>
        <v>140</v>
      </c>
      <c r="K14" s="41">
        <v>1</v>
      </c>
      <c r="L14" s="41">
        <v>0</v>
      </c>
      <c r="M14" s="41">
        <v>1</v>
      </c>
      <c r="N14" s="41">
        <v>0</v>
      </c>
      <c r="O14" s="228"/>
      <c r="P14" s="42">
        <v>5.5</v>
      </c>
      <c r="Q14" s="43">
        <f t="shared" si="3"/>
        <v>0</v>
      </c>
      <c r="R14" s="42">
        <v>2</v>
      </c>
      <c r="S14" s="44">
        <f t="shared" si="4"/>
        <v>2</v>
      </c>
      <c r="T14" s="42">
        <v>90</v>
      </c>
      <c r="U14" s="44">
        <f t="shared" si="5"/>
        <v>90</v>
      </c>
      <c r="V14" s="42">
        <v>300</v>
      </c>
      <c r="W14" s="44">
        <f t="shared" si="6"/>
        <v>300</v>
      </c>
      <c r="X14" s="225">
        <f t="shared" ca="1" si="7"/>
        <v>0.58064516129032262</v>
      </c>
      <c r="Y14" s="226">
        <f t="shared" ca="1" si="8"/>
        <v>0.58064516129032262</v>
      </c>
    </row>
    <row r="15" spans="1:29" ht="20.100000000000001" customHeight="1" x14ac:dyDescent="0.2">
      <c r="A15" s="61"/>
      <c r="B15" s="59"/>
      <c r="C15" s="23"/>
      <c r="D15" s="24"/>
      <c r="E15" s="24"/>
      <c r="F15" s="25"/>
      <c r="G15" s="227" t="str" cm="1">
        <f t="array" ref="G15">IF(OR($B15="",$C15=0,$D15=0),"",IF(AND($B15=$B16,$A15=$A16),"",IFERROR(
SUMPRODUCT(($B$7:$B$55=$B15)*($A$7:$A$55=$A15)*($C$7:$C$55)*($D$7:$D$55)),
"")))</f>
        <v/>
      </c>
      <c r="H15" s="222" t="str">
        <f ca="1">IF(OR($B15="",AND($B15=$B16,$A15=$A16)),"",_xlfn.LET(_xlpm.DateSeance,$C$1,_xlpm.Exo,$B15,_xlpm.Var,$A15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5" s="222" t="str" cm="1">
        <f t="array" ref="I15">IF(OR($B15="",AND($B15=$B16,$A15=$A16)),"",
_xlfn.LET(
  _xlpm.Exo,TRIM(SUBSTITUTE($B15,CHAR(160),"")),
  _xlpm.Var,TRIM(SUBSTITUTE($A15,CHAR(160),"")),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5" s="223" t="str">
        <f ca="1">IF($C15=0,"",IFERROR(
_xlfn.LET(
  _xlpm.ExoMax, MAX_LOCAL!$A$2:$A$10000,
  _xlpm.VarMax, MAX_LOCAL!$B$2:$B$10000,
  _xlpm.RepsMax, MAX_LOCAL!$C$2:$C$10000,
  _xlpm.KgMax,  MAX_LOCAL!$D$2:$D$10000,
  _xlpm.Res, IF($A15="",
     _xlfn.MAXIFS(_xlpm.KgMax, _xlpm.ExoMax, $B15, _xlpm.RepsMax, $C15),
     _xlfn.MAXIFS(_xlpm.KgMax, _xlpm.ExoMax, $B15, _xlpm.RepsMax, $C15, _xlpm.VarMax, $A15)
  ),
  IF(_xlpm.Res=0,"",_xlpm.Res)
),
""))</f>
        <v/>
      </c>
      <c r="K15" s="41">
        <v>1</v>
      </c>
      <c r="L15" s="41">
        <v>0</v>
      </c>
      <c r="M15" s="41">
        <v>1</v>
      </c>
      <c r="N15" s="41">
        <v>0</v>
      </c>
      <c r="O15" s="228"/>
      <c r="P15" s="42"/>
      <c r="Q15" s="43">
        <f t="shared" si="3"/>
        <v>0</v>
      </c>
      <c r="R15" s="42"/>
      <c r="S15" s="44">
        <f t="shared" si="4"/>
        <v>0</v>
      </c>
      <c r="T15" s="42"/>
      <c r="U15" s="44">
        <f t="shared" si="5"/>
        <v>0</v>
      </c>
      <c r="V15" s="42"/>
      <c r="W15" s="44">
        <f t="shared" si="6"/>
        <v>0</v>
      </c>
      <c r="X15" s="225" t="str">
        <f t="shared" ca="1" si="7"/>
        <v/>
      </c>
      <c r="Y15" s="226" t="str">
        <f t="shared" ca="1" si="8"/>
        <v/>
      </c>
    </row>
    <row r="16" spans="1:29" ht="20.100000000000001" customHeight="1" x14ac:dyDescent="0.2">
      <c r="A16" s="61"/>
      <c r="B16" s="59"/>
      <c r="C16" s="23"/>
      <c r="D16" s="24"/>
      <c r="E16" s="24"/>
      <c r="F16" s="25"/>
      <c r="G16" s="227" t="str" cm="1">
        <f t="array" ref="G16">IF(OR($B16="",$C16=0,$D16=0),"",IF(AND($B16=$B17,$A16=$A17),"",IFERROR(
SUMPRODUCT(($B$7:$B$55=$B16)*($A$7:$A$55=$A16)*($C$7:$C$55)*($D$7:$D$55)),
"")))</f>
        <v/>
      </c>
      <c r="H16" s="222" t="str">
        <f ca="1">IF(OR($B16="",AND($B16=$B17,$A16=$A17)),"",_xlfn.LET(_xlpm.DateSeance,$C$1,_xlpm.Exo,$B16,_xlpm.Var,$A16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6" s="222" t="str" cm="1">
        <f t="array" ref="I16">IF(OR($B16="",AND($B16=$B17,$A16=$A17)),"",
_xlfn.LET(
  _xlpm.Exo,TRIM(SUBSTITUTE($B16,CHAR(160),"")),
  _xlpm.Var,TRIM(SUBSTITUTE($A16,CHAR(160),"")),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6" s="223" t="str">
        <f ca="1">IF($C16=0,"",IFERROR(
_xlfn.LET(
  _xlpm.ExoMax, MAX_LOCAL!$A$2:$A$10000,
  _xlpm.VarMax, MAX_LOCAL!$B$2:$B$10000,
  _xlpm.RepsMax, MAX_LOCAL!$C$2:$C$10000,
  _xlpm.KgMax,  MAX_LOCAL!$D$2:$D$10000,
  _xlpm.Res, IF($A16="",
     _xlfn.MAXIFS(_xlpm.KgMax, _xlpm.ExoMax, $B16, _xlpm.RepsMax, $C16),
     _xlfn.MAXIFS(_xlpm.KgMax, _xlpm.ExoMax, $B16, _xlpm.RepsMax, $C16, _xlpm.VarMax, $A16)
  ),
  IF(_xlpm.Res=0,"",_xlpm.Res)
),
""))</f>
        <v/>
      </c>
      <c r="K16" s="41">
        <v>1</v>
      </c>
      <c r="L16" s="41">
        <v>0</v>
      </c>
      <c r="M16" s="41">
        <v>1</v>
      </c>
      <c r="N16" s="41">
        <v>0</v>
      </c>
      <c r="O16" s="228"/>
      <c r="P16" s="42"/>
      <c r="Q16" s="43">
        <f t="shared" si="3"/>
        <v>0</v>
      </c>
      <c r="R16" s="42"/>
      <c r="S16" s="44">
        <f t="shared" si="4"/>
        <v>0</v>
      </c>
      <c r="T16" s="42"/>
      <c r="U16" s="44">
        <f t="shared" si="5"/>
        <v>0</v>
      </c>
      <c r="V16" s="42"/>
      <c r="W16" s="44">
        <f t="shared" si="6"/>
        <v>0</v>
      </c>
      <c r="X16" s="225" t="str">
        <f t="shared" ca="1" si="7"/>
        <v/>
      </c>
      <c r="Y16" s="226" t="str">
        <f t="shared" ca="1" si="8"/>
        <v/>
      </c>
    </row>
    <row r="17" spans="1:25" ht="20.100000000000001" customHeight="1" x14ac:dyDescent="0.2">
      <c r="A17" s="61" t="s">
        <v>7</v>
      </c>
      <c r="B17" s="59" t="s">
        <v>6</v>
      </c>
      <c r="C17" s="23">
        <f>R17</f>
        <v>1</v>
      </c>
      <c r="D17" s="24">
        <f>T17</f>
        <v>40</v>
      </c>
      <c r="E17" s="24">
        <f>V17</f>
        <v>120</v>
      </c>
      <c r="F17" s="25"/>
      <c r="G17" s="227" t="str" cm="1">
        <f t="array" ref="G17">IF(OR($B17="",$C17=0,$D17=0),"",IF(AND($B17=$B18,$A17=$A18),"",IFERROR(
SUMPRODUCT(($B$7:$B$55=$B17)*($A$7:$A$55=$A17)*($C$7:$C$55)*($D$7:$D$55)),
"")))</f>
        <v/>
      </c>
      <c r="H17" s="222" t="str">
        <f ca="1">IF(OR($B17="",AND($B17=$B18,$A17=$A18)),"",_xlfn.LET(_xlpm.DateSeance,$C$1,_xlpm.Exo,$B17,_xlpm.Var,$A17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7" s="222" t="str" cm="1">
        <f t="array" ref="I17">IF(OR($B17="",AND($B17=$B18,$A17=$A18)),"",
_xlfn.LET(
  _xlpm.Exo,TRIM(SUBSTITUTE($B17,CHAR(160),"")),
  _xlpm.Var,TRIM(SUBSTITUTE($A17,CHAR(160),"")),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7" s="223">
        <f ca="1">IF($C17=0,"",IFERROR(
_xlfn.LET(
  _xlpm.ExoMax, MAX_LOCAL!$A$2:$A$10000,
  _xlpm.VarMax, MAX_LOCAL!$B$2:$B$10000,
  _xlpm.RepsMax, MAX_LOCAL!$C$2:$C$10000,
  _xlpm.KgMax,  MAX_LOCAL!$D$2:$D$10000,
  _xlpm.Res, IF($A17="",
     _xlfn.MAXIFS(_xlpm.KgMax, _xlpm.ExoMax, $B17, _xlpm.RepsMax, $C17),
     _xlfn.MAXIFS(_xlpm.KgMax, _xlpm.ExoMax, $B17, _xlpm.RepsMax, $C17, _xlpm.VarMax, $A17)
  ),
  IF(_xlpm.Res=0,"",_xlpm.Res)
),
""))</f>
        <v>75</v>
      </c>
      <c r="K17" s="41">
        <v>1</v>
      </c>
      <c r="L17" s="41">
        <v>3</v>
      </c>
      <c r="M17" s="41">
        <v>1</v>
      </c>
      <c r="N17" s="41">
        <v>0</v>
      </c>
      <c r="O17" s="228"/>
      <c r="P17" s="42">
        <v>5</v>
      </c>
      <c r="Q17" s="43">
        <f t="shared" si="3"/>
        <v>0</v>
      </c>
      <c r="R17" s="42">
        <v>1</v>
      </c>
      <c r="S17" s="44">
        <f t="shared" si="4"/>
        <v>1</v>
      </c>
      <c r="T17" s="42">
        <v>40</v>
      </c>
      <c r="U17" s="44">
        <f t="shared" si="5"/>
        <v>40</v>
      </c>
      <c r="V17" s="42">
        <v>120</v>
      </c>
      <c r="W17" s="44">
        <f t="shared" si="6"/>
        <v>120</v>
      </c>
      <c r="X17" s="225">
        <f t="shared" ca="1" si="7"/>
        <v>0.5161290322580645</v>
      </c>
      <c r="Y17" s="226">
        <f t="shared" ca="1" si="8"/>
        <v>0.5161290322580645</v>
      </c>
    </row>
    <row r="18" spans="1:25" ht="20.100000000000001" customHeight="1" x14ac:dyDescent="0.2">
      <c r="A18" s="61" t="s">
        <v>7</v>
      </c>
      <c r="B18" s="59" t="s">
        <v>6</v>
      </c>
      <c r="C18" s="23">
        <f>R18</f>
        <v>1</v>
      </c>
      <c r="D18" s="24">
        <f>T18</f>
        <v>50</v>
      </c>
      <c r="E18" s="24">
        <f>V18</f>
        <v>120</v>
      </c>
      <c r="F18" s="25"/>
      <c r="G18" s="227" t="str" cm="1">
        <f t="array" ref="G18">IF(OR($B18="",$C18=0,$D18=0),"",IF(AND($B18=$B19,$A18=$A19),"",IFERROR(
SUMPRODUCT(($B$7:$B$55=$B18)*($A$7:$A$55=$A18)*($C$7:$C$55)*($D$7:$D$55)),
"")))</f>
        <v/>
      </c>
      <c r="H18" s="222" t="str">
        <f ca="1">IF(OR($B18="",AND($B18=$B19,$A18=$A19)),"",_xlfn.LET(_xlpm.DateSeance,$C$1,_xlpm.Exo,$B18,_xlpm.Var,$A18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8" s="222" t="str" cm="1">
        <f t="array" ref="I18">IF(OR($B18="",AND($B18=$B19,$A18=$A19)),"",
_xlfn.LET(
  _xlpm.Exo,TRIM(SUBSTITUTE($B18,CHAR(160),"")),
  _xlpm.Var,TRIM(SUBSTITUTE($A18,CHAR(160),"")),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8" s="223">
        <f ca="1">IF($C18=0,"",IFERROR(
_xlfn.LET(
  _xlpm.ExoMax, MAX_LOCAL!$A$2:$A$10000,
  _xlpm.VarMax, MAX_LOCAL!$B$2:$B$10000,
  _xlpm.RepsMax, MAX_LOCAL!$C$2:$C$10000,
  _xlpm.KgMax,  MAX_LOCAL!$D$2:$D$10000,
  _xlpm.Res, IF($A18="",
     _xlfn.MAXIFS(_xlpm.KgMax, _xlpm.ExoMax, $B18, _xlpm.RepsMax, $C18),
     _xlfn.MAXIFS(_xlpm.KgMax, _xlpm.ExoMax, $B18, _xlpm.RepsMax, $C18, _xlpm.VarMax, $A18)
  ),
  IF(_xlpm.Res=0,"",_xlpm.Res)
),
""))</f>
        <v>75</v>
      </c>
      <c r="K18" s="41">
        <v>1</v>
      </c>
      <c r="L18" s="41">
        <v>3</v>
      </c>
      <c r="M18" s="41">
        <v>1</v>
      </c>
      <c r="N18" s="41">
        <v>0</v>
      </c>
      <c r="O18" s="228"/>
      <c r="P18" s="42">
        <v>5</v>
      </c>
      <c r="Q18" s="43">
        <f t="shared" si="3"/>
        <v>0</v>
      </c>
      <c r="R18" s="42">
        <v>1</v>
      </c>
      <c r="S18" s="44">
        <f t="shared" si="4"/>
        <v>1</v>
      </c>
      <c r="T18" s="42">
        <v>50</v>
      </c>
      <c r="U18" s="44">
        <f t="shared" si="5"/>
        <v>50</v>
      </c>
      <c r="V18" s="42">
        <v>120</v>
      </c>
      <c r="W18" s="44">
        <f t="shared" si="6"/>
        <v>120</v>
      </c>
      <c r="X18" s="225">
        <f t="shared" ca="1" si="7"/>
        <v>0.64516129032258063</v>
      </c>
      <c r="Y18" s="226">
        <f t="shared" ca="1" si="8"/>
        <v>0.64516129032258063</v>
      </c>
    </row>
    <row r="19" spans="1:25" ht="20.100000000000001" customHeight="1" x14ac:dyDescent="0.2">
      <c r="A19" s="61" t="s">
        <v>7</v>
      </c>
      <c r="B19" s="59" t="s">
        <v>6</v>
      </c>
      <c r="C19" s="23">
        <f>R19</f>
        <v>1</v>
      </c>
      <c r="D19" s="24">
        <f>T19</f>
        <v>55</v>
      </c>
      <c r="E19" s="24">
        <f>V19</f>
        <v>120</v>
      </c>
      <c r="F19" s="25"/>
      <c r="G19" s="227" t="str" cm="1">
        <f t="array" ref="G19">IF(OR($B19="",$C19=0,$D19=0),"",IF(AND($B19=$B20,$A19=$A20),"",IFERROR(
SUMPRODUCT(($B$7:$B$55=$B19)*($A$7:$A$55=$A19)*($C$7:$C$55)*($D$7:$D$55)),
"")))</f>
        <v/>
      </c>
      <c r="H19" s="222" t="str">
        <f ca="1">IF(OR($B19="",AND($B19=$B20,$A19=$A20)),"",_xlfn.LET(_xlpm.DateSeance,$C$1,_xlpm.Exo,$B19,_xlpm.Var,$A19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9" s="222" t="str" cm="1">
        <f t="array" ref="I19">IF(OR($B19="",AND($B19=$B20,$A19=$A20)),"",
_xlfn.LET(
  _xlpm.Exo,TRIM(SUBSTITUTE($B19,CHAR(160),"")),
  _xlpm.Var,TRIM(SUBSTITUTE($A19,CHAR(160),"")),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9" s="223">
        <f ca="1">IF($C19=0,"",IFERROR(
_xlfn.LET(
  _xlpm.ExoMax, MAX_LOCAL!$A$2:$A$10000,
  _xlpm.VarMax, MAX_LOCAL!$B$2:$B$10000,
  _xlpm.RepsMax, MAX_LOCAL!$C$2:$C$10000,
  _xlpm.KgMax,  MAX_LOCAL!$D$2:$D$10000,
  _xlpm.Res, IF($A19="",
     _xlfn.MAXIFS(_xlpm.KgMax, _xlpm.ExoMax, $B19, _xlpm.RepsMax, $C19),
     _xlfn.MAXIFS(_xlpm.KgMax, _xlpm.ExoMax, $B19, _xlpm.RepsMax, $C19, _xlpm.VarMax, $A19)
  ),
  IF(_xlpm.Res=0,"",_xlpm.Res)
),
""))</f>
        <v>75</v>
      </c>
      <c r="K19" s="41">
        <v>1</v>
      </c>
      <c r="L19" s="41">
        <v>3</v>
      </c>
      <c r="M19" s="41">
        <v>1</v>
      </c>
      <c r="N19" s="41">
        <v>0</v>
      </c>
      <c r="O19" s="228"/>
      <c r="P19" s="42">
        <v>5</v>
      </c>
      <c r="Q19" s="43">
        <f t="shared" si="3"/>
        <v>0</v>
      </c>
      <c r="R19" s="42">
        <v>1</v>
      </c>
      <c r="S19" s="44">
        <f t="shared" si="4"/>
        <v>1</v>
      </c>
      <c r="T19" s="42">
        <v>55</v>
      </c>
      <c r="U19" s="44">
        <f t="shared" si="5"/>
        <v>55</v>
      </c>
      <c r="V19" s="42">
        <v>120</v>
      </c>
      <c r="W19" s="44">
        <f t="shared" si="6"/>
        <v>120</v>
      </c>
      <c r="X19" s="225">
        <f t="shared" ca="1" si="7"/>
        <v>0.70967741935483875</v>
      </c>
      <c r="Y19" s="226">
        <f t="shared" ca="1" si="8"/>
        <v>0.70967741935483875</v>
      </c>
    </row>
    <row r="20" spans="1:25" ht="20.100000000000001" customHeight="1" x14ac:dyDescent="0.2">
      <c r="A20" s="61" t="s">
        <v>7</v>
      </c>
      <c r="B20" s="59" t="s">
        <v>6</v>
      </c>
      <c r="C20" s="23">
        <f>R20</f>
        <v>1</v>
      </c>
      <c r="D20" s="24">
        <f>T20</f>
        <v>60</v>
      </c>
      <c r="E20" s="24">
        <f>V20</f>
        <v>180</v>
      </c>
      <c r="F20" s="25"/>
      <c r="G20" s="227" cm="1">
        <f t="array" ref="G20">IF(OR($B20="",$C20=0,$D20=0),"",IF(AND($B20=$B21,$A20=$A21),"",IFERROR(
SUMPRODUCT(($B$7:$B$55=$B20)*($A$7:$A$55=$A20)*($C$7:$C$55)*($D$7:$D$55)),
"")))</f>
        <v>205</v>
      </c>
      <c r="H20" s="222">
        <f ca="1">IF(OR($B20="",AND($B20=$B21,$A20=$A21)),"",_xlfn.LET(_xlpm.DateSeance,$C$1,_xlpm.Exo,$B20,_xlpm.Var,$A20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20" s="222" cm="1">
        <f t="array" ref="I20">IF(OR($B20="",AND($B20=$B21,$A20=$A21)),"",
_xlfn.LET(
  _xlpm.Exo,TRIM(SUBSTITUTE($B20,CHAR(160),"")),
  _xlpm.Var,TRIM(SUBSTITUTE($A20,CHAR(160),"")),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300</v>
      </c>
      <c r="J20" s="223">
        <f ca="1">IF($C20=0,"",IFERROR(
_xlfn.LET(
  _xlpm.ExoMax, MAX_LOCAL!$A$2:$A$10000,
  _xlpm.VarMax, MAX_LOCAL!$B$2:$B$10000,
  _xlpm.RepsMax, MAX_LOCAL!$C$2:$C$10000,
  _xlpm.KgMax,  MAX_LOCAL!$D$2:$D$10000,
  _xlpm.Res, IF($A20="",
     _xlfn.MAXIFS(_xlpm.KgMax, _xlpm.ExoMax, $B20, _xlpm.RepsMax, $C20),
     _xlfn.MAXIFS(_xlpm.KgMax, _xlpm.ExoMax, $B20, _xlpm.RepsMax, $C20, _xlpm.VarMax, $A20)
  ),
  IF(_xlpm.Res=0,"",_xlpm.Res)
),
""))</f>
        <v>75</v>
      </c>
      <c r="K20" s="41">
        <v>1</v>
      </c>
      <c r="L20" s="41">
        <v>3</v>
      </c>
      <c r="M20" s="41">
        <v>1</v>
      </c>
      <c r="N20" s="41">
        <v>0</v>
      </c>
      <c r="O20" s="228"/>
      <c r="P20" s="42">
        <v>5.5</v>
      </c>
      <c r="Q20" s="43">
        <f t="shared" si="3"/>
        <v>0</v>
      </c>
      <c r="R20" s="42">
        <v>1</v>
      </c>
      <c r="S20" s="44">
        <f t="shared" si="4"/>
        <v>1</v>
      </c>
      <c r="T20" s="42">
        <v>60</v>
      </c>
      <c r="U20" s="44">
        <f t="shared" si="5"/>
        <v>60</v>
      </c>
      <c r="V20" s="42">
        <v>180</v>
      </c>
      <c r="W20" s="44">
        <f t="shared" si="6"/>
        <v>180</v>
      </c>
      <c r="X20" s="225">
        <f t="shared" ca="1" si="7"/>
        <v>0.77419354838709675</v>
      </c>
      <c r="Y20" s="226">
        <f t="shared" ca="1" si="8"/>
        <v>0.77419354838709675</v>
      </c>
    </row>
    <row r="21" spans="1:25" ht="20.100000000000001" customHeight="1" x14ac:dyDescent="0.2">
      <c r="A21" s="61"/>
      <c r="B21" s="59"/>
      <c r="C21" s="23"/>
      <c r="D21" s="24"/>
      <c r="E21" s="24"/>
      <c r="F21" s="25"/>
      <c r="G21" s="227" t="str" cm="1">
        <f t="array" ref="G21">IF(OR($B21="",$C21=0,$D21=0),"",IF(AND($B21=$B22,$A21=$A22),"",IFERROR(
SUMPRODUCT(($B$7:$B$55=$B21)*($A$7:$A$55=$A21)*($C$7:$C$55)*($D$7:$D$55)),
"")))</f>
        <v/>
      </c>
      <c r="H21" s="222" t="str">
        <f ca="1">IF(OR($B21="",AND($B21=$B22,$A21=$A22)),"",_xlfn.LET(_xlpm.DateSeance,$C$1,_xlpm.Exo,$B21,_xlpm.Var,$A21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1" s="222" t="str" cm="1">
        <f t="array" ref="I21">IF(OR($B21="",AND($B21=$B22,$A21=$A22)),"",
_xlfn.LET(
  _xlpm.Exo,TRIM(SUBSTITUTE($B21,CHAR(160),"")),
  _xlpm.Var,TRIM(SUBSTITUTE($A21,CHAR(160),"")),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1" s="223" t="str">
        <f ca="1">IF($C21=0,"",IFERROR(
_xlfn.LET(
  _xlpm.ExoMax, MAX_LOCAL!$A$2:$A$10000,
  _xlpm.VarMax, MAX_LOCAL!$B$2:$B$10000,
  _xlpm.RepsMax, MAX_LOCAL!$C$2:$C$10000,
  _xlpm.KgMax,  MAX_LOCAL!$D$2:$D$10000,
  _xlpm.Res, IF($A21="",
     _xlfn.MAXIFS(_xlpm.KgMax, _xlpm.ExoMax, $B21, _xlpm.RepsMax, $C21),
     _xlfn.MAXIFS(_xlpm.KgMax, _xlpm.ExoMax, $B21, _xlpm.RepsMax, $C21, _xlpm.VarMax, $A21)
  ),
  IF(_xlpm.Res=0,"",_xlpm.Res)
),
""))</f>
        <v/>
      </c>
      <c r="K21" s="41">
        <v>1</v>
      </c>
      <c r="L21" s="41">
        <v>0</v>
      </c>
      <c r="M21" s="41">
        <v>1</v>
      </c>
      <c r="N21" s="41">
        <v>0</v>
      </c>
      <c r="O21" s="228"/>
      <c r="P21" s="42"/>
      <c r="Q21" s="43">
        <f t="shared" si="3"/>
        <v>0</v>
      </c>
      <c r="R21" s="42"/>
      <c r="S21" s="44">
        <f t="shared" si="4"/>
        <v>0</v>
      </c>
      <c r="T21" s="42"/>
      <c r="U21" s="44">
        <f t="shared" si="5"/>
        <v>0</v>
      </c>
      <c r="V21" s="42"/>
      <c r="W21" s="44">
        <f t="shared" si="6"/>
        <v>0</v>
      </c>
      <c r="X21" s="225" t="str">
        <f t="shared" ca="1" si="7"/>
        <v/>
      </c>
      <c r="Y21" s="226" t="str">
        <f t="shared" ca="1" si="8"/>
        <v/>
      </c>
    </row>
    <row r="22" spans="1:25" ht="20.100000000000001" customHeight="1" x14ac:dyDescent="0.2">
      <c r="A22" s="61"/>
      <c r="B22" s="59"/>
      <c r="C22" s="23"/>
      <c r="D22" s="24"/>
      <c r="E22" s="24"/>
      <c r="F22" s="25"/>
      <c r="G22" s="227" t="str" cm="1">
        <f t="array" ref="G22">IF(OR($B22="",$C22=0,$D22=0),"",IF(AND($B22=$B23,$A22=$A23),"",IFERROR(
SUMPRODUCT(($B$7:$B$55=$B22)*($A$7:$A$55=$A22)*($C$7:$C$55)*($D$7:$D$55)),
"")))</f>
        <v/>
      </c>
      <c r="H22" s="222" t="str">
        <f ca="1">IF(OR($B22="",AND($B22=$B23,$A22=$A23)),"",_xlfn.LET(_xlpm.DateSeance,$C$1,_xlpm.Exo,$B22,_xlpm.Var,$A22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2" s="222" t="str" cm="1">
        <f t="array" ref="I22">IF(OR($B22="",AND($B22=$B23,$A22=$A23)),"",
_xlfn.LET(
  _xlpm.Exo,TRIM(SUBSTITUTE($B22,CHAR(160),"")),
  _xlpm.Var,TRIM(SUBSTITUTE($A22,CHAR(160),"")),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2" s="223" t="str">
        <f ca="1">IF($C22=0,"",IFERROR(
_xlfn.LET(
  _xlpm.ExoMax, MAX_LOCAL!$A$2:$A$10000,
  _xlpm.VarMax, MAX_LOCAL!$B$2:$B$10000,
  _xlpm.RepsMax, MAX_LOCAL!$C$2:$C$10000,
  _xlpm.KgMax,  MAX_LOCAL!$D$2:$D$10000,
  _xlpm.Res, IF($A22="",
     _xlfn.MAXIFS(_xlpm.KgMax, _xlpm.ExoMax, $B22, _xlpm.RepsMax, $C22),
     _xlfn.MAXIFS(_xlpm.KgMax, _xlpm.ExoMax, $B22, _xlpm.RepsMax, $C22, _xlpm.VarMax, $A22)
  ),
  IF(_xlpm.Res=0,"",_xlpm.Res)
),
""))</f>
        <v/>
      </c>
      <c r="K22" s="41">
        <v>1</v>
      </c>
      <c r="L22" s="41">
        <v>0</v>
      </c>
      <c r="M22" s="41">
        <v>1</v>
      </c>
      <c r="N22" s="41">
        <v>0</v>
      </c>
      <c r="O22" s="228"/>
      <c r="P22" s="42"/>
      <c r="Q22" s="43">
        <f t="shared" si="3"/>
        <v>0</v>
      </c>
      <c r="R22" s="42"/>
      <c r="S22" s="44">
        <f t="shared" si="4"/>
        <v>0</v>
      </c>
      <c r="T22" s="42"/>
      <c r="U22" s="44">
        <f t="shared" si="5"/>
        <v>0</v>
      </c>
      <c r="V22" s="42"/>
      <c r="W22" s="44">
        <f t="shared" si="6"/>
        <v>0</v>
      </c>
      <c r="X22" s="225" t="str">
        <f t="shared" ca="1" si="7"/>
        <v/>
      </c>
      <c r="Y22" s="226" t="str">
        <f t="shared" ca="1" si="8"/>
        <v/>
      </c>
    </row>
    <row r="23" spans="1:25" ht="20.100000000000001" customHeight="1" x14ac:dyDescent="0.2">
      <c r="A23" s="61"/>
      <c r="B23" s="59"/>
      <c r="C23" s="23"/>
      <c r="D23" s="24"/>
      <c r="E23" s="24"/>
      <c r="F23" s="25"/>
      <c r="G23" s="227" t="str" cm="1">
        <f t="array" ref="G23">IF(OR($B23="",$C23=0,$D23=0),"",IF(AND($B23=$B24,$A23=$A24),"",IFERROR(
SUMPRODUCT(($B$7:$B$55=$B23)*($A$7:$A$55=$A23)*($C$7:$C$55)*($D$7:$D$55)),
"")))</f>
        <v/>
      </c>
      <c r="H23" s="222" t="str">
        <f ca="1">IF(OR($B23="",AND($B23=$B24,$A23=$A24)),"",_xlfn.LET(_xlpm.DateSeance,$C$1,_xlpm.Exo,$B23,_xlpm.Var,$A23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3" s="222" t="str" cm="1">
        <f t="array" ref="I23">IF(OR($B23="",AND($B23=$B24,$A23=$A24)),"",
_xlfn.LET(
  _xlpm.Exo,TRIM(SUBSTITUTE($B23,CHAR(160),"")),
  _xlpm.Var,TRIM(SUBSTITUTE($A23,CHAR(160),"")),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3" s="223" t="str">
        <f ca="1">IF($C23=0,"",IFERROR(
_xlfn.LET(
  _xlpm.ExoMax, MAX_LOCAL!$A$2:$A$10000,
  _xlpm.VarMax, MAX_LOCAL!$B$2:$B$10000,
  _xlpm.RepsMax, MAX_LOCAL!$C$2:$C$10000,
  _xlpm.KgMax,  MAX_LOCAL!$D$2:$D$10000,
  _xlpm.Res, IF($A23="",
     _xlfn.MAXIFS(_xlpm.KgMax, _xlpm.ExoMax, $B23, _xlpm.RepsMax, $C23),
     _xlfn.MAXIFS(_xlpm.KgMax, _xlpm.ExoMax, $B23, _xlpm.RepsMax, $C23, _xlpm.VarMax, $A23)
  ),
  IF(_xlpm.Res=0,"",_xlpm.Res)
),
""))</f>
        <v/>
      </c>
      <c r="K23" s="41">
        <v>1</v>
      </c>
      <c r="L23" s="41">
        <v>0</v>
      </c>
      <c r="M23" s="41">
        <v>1</v>
      </c>
      <c r="N23" s="41">
        <v>0</v>
      </c>
      <c r="O23" s="228"/>
      <c r="P23" s="42"/>
      <c r="Q23" s="43">
        <f t="shared" si="3"/>
        <v>0</v>
      </c>
      <c r="R23" s="42"/>
      <c r="S23" s="44">
        <f t="shared" si="4"/>
        <v>0</v>
      </c>
      <c r="T23" s="42"/>
      <c r="U23" s="44">
        <f t="shared" si="5"/>
        <v>0</v>
      </c>
      <c r="V23" s="42"/>
      <c r="W23" s="44">
        <f t="shared" si="6"/>
        <v>0</v>
      </c>
      <c r="X23" s="225" t="str">
        <f t="shared" ca="1" si="7"/>
        <v/>
      </c>
      <c r="Y23" s="226" t="str">
        <f t="shared" ca="1" si="8"/>
        <v/>
      </c>
    </row>
    <row r="24" spans="1:25" ht="20.100000000000001" customHeight="1" x14ac:dyDescent="0.2">
      <c r="A24" s="61"/>
      <c r="B24" s="59"/>
      <c r="C24" s="23"/>
      <c r="D24" s="24"/>
      <c r="E24" s="24"/>
      <c r="F24" s="25"/>
      <c r="G24" s="227" t="str" cm="1">
        <f t="array" ref="G24">IF(OR($B24="",$C24=0,$D24=0),"",IF(AND($B24=$B25,$A24=$A25),"",IFERROR(
SUMPRODUCT(($B$7:$B$55=$B24)*($A$7:$A$55=$A24)*($C$7:$C$55)*($D$7:$D$55)),
"")))</f>
        <v/>
      </c>
      <c r="H24" s="222" t="str">
        <f ca="1">IF(OR($B24="",AND($B24=$B25,$A24=$A25)),"",_xlfn.LET(_xlpm.DateSeance,$C$1,_xlpm.Exo,$B24,_xlpm.Var,$A24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4" s="222" t="str" cm="1">
        <f t="array" ref="I24">IF(OR($B24="",AND($B24=$B25,$A24=$A25)),"",
_xlfn.LET(
  _xlpm.Exo,TRIM(SUBSTITUTE($B24,CHAR(160),"")),
  _xlpm.Var,TRIM(SUBSTITUTE($A24,CHAR(160),"")),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4" s="223" t="str">
        <f ca="1">IF($C24=0,"",IFERROR(
_xlfn.LET(
  _xlpm.ExoMax, MAX_LOCAL!$A$2:$A$10000,
  _xlpm.VarMax, MAX_LOCAL!$B$2:$B$10000,
  _xlpm.RepsMax, MAX_LOCAL!$C$2:$C$10000,
  _xlpm.KgMax,  MAX_LOCAL!$D$2:$D$10000,
  _xlpm.Res, IF($A24="",
     _xlfn.MAXIFS(_xlpm.KgMax, _xlpm.ExoMax, $B24, _xlpm.RepsMax, $C24),
     _xlfn.MAXIFS(_xlpm.KgMax, _xlpm.ExoMax, $B24, _xlpm.RepsMax, $C24, _xlpm.VarMax, $A24)
  ),
  IF(_xlpm.Res=0,"",_xlpm.Res)
),
""))</f>
        <v/>
      </c>
      <c r="K24" s="41">
        <v>1</v>
      </c>
      <c r="L24" s="41">
        <v>0</v>
      </c>
      <c r="M24" s="41">
        <v>1</v>
      </c>
      <c r="N24" s="41">
        <v>0</v>
      </c>
      <c r="O24" s="228"/>
      <c r="P24" s="42"/>
      <c r="Q24" s="43">
        <f t="shared" si="3"/>
        <v>0</v>
      </c>
      <c r="R24" s="42"/>
      <c r="S24" s="44">
        <f t="shared" si="4"/>
        <v>0</v>
      </c>
      <c r="T24" s="42"/>
      <c r="U24" s="44">
        <f t="shared" si="5"/>
        <v>0</v>
      </c>
      <c r="V24" s="42"/>
      <c r="W24" s="44">
        <f t="shared" si="6"/>
        <v>0</v>
      </c>
      <c r="X24" s="225" t="str">
        <f t="shared" ca="1" si="7"/>
        <v/>
      </c>
      <c r="Y24" s="226" t="str">
        <f t="shared" ca="1" si="8"/>
        <v/>
      </c>
    </row>
    <row r="25" spans="1:25" ht="20.100000000000001" customHeight="1" x14ac:dyDescent="0.2">
      <c r="A25" s="61" t="s">
        <v>44</v>
      </c>
      <c r="B25" s="59" t="s">
        <v>189</v>
      </c>
      <c r="C25" s="23"/>
      <c r="D25" s="24"/>
      <c r="E25" s="24">
        <f>V25</f>
        <v>90</v>
      </c>
      <c r="F25" s="25">
        <f>P25</f>
        <v>6</v>
      </c>
      <c r="G25" s="227" t="str" cm="1">
        <f t="array" ref="G25">IF(OR($B25="",$C25=0,$D25=0),"",IF(AND($B25=$B26,$A25=$A26),"",IFERROR(
SUMPRODUCT(($B$7:$B$55=$B25)*($A$7:$A$55=$A25)*($C$7:$C$55)*($D$7:$D$55)),
"")))</f>
        <v/>
      </c>
      <c r="H25" s="222" t="str">
        <f ca="1">IF(OR($B25="",AND($B25=$B26,$A25=$A26)),"",_xlfn.LET(_xlpm.DateSeance,$C$1,_xlpm.Exo,$B25,_xlpm.Var,$A25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5" s="222" t="str" cm="1">
        <f t="array" ref="I25">IF(OR($B25="",AND($B25=$B26,$A25=$A26)),"",
_xlfn.LET(
  _xlpm.Exo,TRIM(SUBSTITUTE($B25,CHAR(160),"")),
  _xlpm.Var,TRIM(SUBSTITUTE($A25,CHAR(160),"")),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5" s="223" t="str">
        <f ca="1">IF($C25=0,"",IFERROR(
_xlfn.LET(
  _xlpm.ExoMax, MAX_LOCAL!$A$2:$A$10000,
  _xlpm.VarMax, MAX_LOCAL!$B$2:$B$10000,
  _xlpm.RepsMax, MAX_LOCAL!$C$2:$C$10000,
  _xlpm.KgMax,  MAX_LOCAL!$D$2:$D$10000,
  _xlpm.Res, IF($A25="",
     _xlfn.MAXIFS(_xlpm.KgMax, _xlpm.ExoMax, $B25, _xlpm.RepsMax, $C25),
     _xlfn.MAXIFS(_xlpm.KgMax, _xlpm.ExoMax, $B25, _xlpm.RepsMax, $C25, _xlpm.VarMax, $A25)
  ),
  IF(_xlpm.Res=0,"",_xlpm.Res)
),
""))</f>
        <v/>
      </c>
      <c r="K25" s="41">
        <v>1</v>
      </c>
      <c r="L25" s="41">
        <v>0</v>
      </c>
      <c r="M25" s="41">
        <v>1</v>
      </c>
      <c r="N25" s="41">
        <v>0</v>
      </c>
      <c r="O25" s="228"/>
      <c r="P25" s="42">
        <v>6</v>
      </c>
      <c r="Q25" s="43">
        <f t="shared" si="3"/>
        <v>6</v>
      </c>
      <c r="R25" s="42">
        <v>8</v>
      </c>
      <c r="S25" s="44">
        <f t="shared" si="4"/>
        <v>0</v>
      </c>
      <c r="T25" s="42">
        <v>26</v>
      </c>
      <c r="U25" s="44">
        <f t="shared" si="5"/>
        <v>0</v>
      </c>
      <c r="V25" s="42">
        <v>90</v>
      </c>
      <c r="W25" s="44">
        <f t="shared" si="6"/>
        <v>90</v>
      </c>
      <c r="X25" s="225" t="str">
        <f t="shared" ca="1" si="7"/>
        <v/>
      </c>
      <c r="Y25" s="226" t="str">
        <f t="shared" ca="1" si="8"/>
        <v/>
      </c>
    </row>
    <row r="26" spans="1:25" ht="20.100000000000001" customHeight="1" x14ac:dyDescent="0.2">
      <c r="A26" s="61" t="s">
        <v>44</v>
      </c>
      <c r="B26" s="59" t="s">
        <v>189</v>
      </c>
      <c r="C26" s="23"/>
      <c r="D26" s="24"/>
      <c r="E26" s="24">
        <f>V26</f>
        <v>90</v>
      </c>
      <c r="F26" s="25">
        <f>7</f>
        <v>7</v>
      </c>
      <c r="G26" s="227" t="str" cm="1">
        <f t="array" ref="G26">IF(OR($B26="",$C26=0,$D26=0),"",IF(AND($B26=$B27,$A26=$A27),"",IFERROR(
SUMPRODUCT(($B$7:$B$55=$B26)*($A$7:$A$55=$A26)*($C$7:$C$55)*($D$7:$D$55)),
"")))</f>
        <v/>
      </c>
      <c r="H26" s="222">
        <f ca="1">IF(OR($B26="",AND($B26=$B27,$A26=$A27)),"",_xlfn.LET(_xlpm.DateSeance,$C$1,_xlpm.Exo,$B26,_xlpm.Var,$A26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26" s="222" cm="1">
        <f t="array" ref="I26">IF(OR($B26="",AND($B26=$B27,$A26=$A27)),"",
_xlfn.LET(
  _xlpm.Exo,TRIM(SUBSTITUTE($B26,CHAR(160),"")),
  _xlpm.Var,TRIM(SUBSTITUTE($A26,CHAR(160),"")),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650</v>
      </c>
      <c r="J26" s="223" t="str">
        <f ca="1">IF($C26=0,"",IFERROR(
_xlfn.LET(
  _xlpm.ExoMax, MAX_LOCAL!$A$2:$A$10000,
  _xlpm.VarMax, MAX_LOCAL!$B$2:$B$10000,
  _xlpm.RepsMax, MAX_LOCAL!$C$2:$C$10000,
  _xlpm.KgMax,  MAX_LOCAL!$D$2:$D$10000,
  _xlpm.Res, IF($A26="",
     _xlfn.MAXIFS(_xlpm.KgMax, _xlpm.ExoMax, $B26, _xlpm.RepsMax, $C26),
     _xlfn.MAXIFS(_xlpm.KgMax, _xlpm.ExoMax, $B26, _xlpm.RepsMax, $C26, _xlpm.VarMax, $A26)
  ),
  IF(_xlpm.Res=0,"",_xlpm.Res)
),
""))</f>
        <v/>
      </c>
      <c r="K26" s="41">
        <v>1</v>
      </c>
      <c r="L26" s="41">
        <v>0</v>
      </c>
      <c r="M26" s="41">
        <v>1</v>
      </c>
      <c r="N26" s="41">
        <v>0</v>
      </c>
      <c r="O26" s="228"/>
      <c r="P26" s="42">
        <v>7</v>
      </c>
      <c r="Q26" s="43">
        <f t="shared" si="3"/>
        <v>7</v>
      </c>
      <c r="R26" s="42">
        <v>8</v>
      </c>
      <c r="S26" s="44">
        <f t="shared" si="4"/>
        <v>0</v>
      </c>
      <c r="T26" s="42">
        <v>26</v>
      </c>
      <c r="U26" s="44">
        <f t="shared" si="5"/>
        <v>0</v>
      </c>
      <c r="V26" s="42">
        <v>90</v>
      </c>
      <c r="W26" s="44">
        <f t="shared" si="6"/>
        <v>90</v>
      </c>
      <c r="X26" s="225" t="str">
        <f t="shared" ca="1" si="7"/>
        <v/>
      </c>
      <c r="Y26" s="226" t="str">
        <f t="shared" ca="1" si="8"/>
        <v/>
      </c>
    </row>
    <row r="27" spans="1:25" ht="20.100000000000001" customHeight="1" x14ac:dyDescent="0.2">
      <c r="A27" s="61"/>
      <c r="B27" s="59"/>
      <c r="C27" s="23"/>
      <c r="D27" s="24"/>
      <c r="E27" s="24"/>
      <c r="F27" s="25"/>
      <c r="G27" s="227" t="str" cm="1">
        <f t="array" ref="G27">IF(OR($B27="",$C27=0,$D27=0),"",IF(AND($B27=$B28,$A27=$A28),"",IFERROR(
SUMPRODUCT(($B$7:$B$55=$B27)*($A$7:$A$55=$A27)*($C$7:$C$55)*($D$7:$D$55)),
"")))</f>
        <v/>
      </c>
      <c r="H27" s="222" t="str">
        <f ca="1">IF(OR($B27="",AND($B27=$B28,$A27=$A28)),"",_xlfn.LET(_xlpm.DateSeance,$C$1,_xlpm.Exo,$B27,_xlpm.Var,$A27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7" s="222" t="str" cm="1">
        <f t="array" ref="I27">IF(OR($B27="",AND($B27=$B28,$A27=$A28)),"",
_xlfn.LET(
  _xlpm.Exo,TRIM(SUBSTITUTE($B27,CHAR(160),"")),
  _xlpm.Var,TRIM(SUBSTITUTE($A27,CHAR(160),"")),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7" s="223" t="str">
        <f ca="1">IF($C27=0,"",IFERROR(
_xlfn.LET(
  _xlpm.ExoMax, MAX_LOCAL!$A$2:$A$10000,
  _xlpm.VarMax, MAX_LOCAL!$B$2:$B$10000,
  _xlpm.RepsMax, MAX_LOCAL!$C$2:$C$10000,
  _xlpm.KgMax,  MAX_LOCAL!$D$2:$D$10000,
  _xlpm.Res, IF($A27="",
     _xlfn.MAXIFS(_xlpm.KgMax, _xlpm.ExoMax, $B27, _xlpm.RepsMax, $C27),
     _xlfn.MAXIFS(_xlpm.KgMax, _xlpm.ExoMax, $B27, _xlpm.RepsMax, $C27, _xlpm.VarMax, $A27)
  ),
  IF(_xlpm.Res=0,"",_xlpm.Res)
),
""))</f>
        <v/>
      </c>
      <c r="K27" s="41">
        <v>1</v>
      </c>
      <c r="L27" s="41">
        <v>0</v>
      </c>
      <c r="M27" s="41">
        <v>1</v>
      </c>
      <c r="N27" s="41">
        <v>0</v>
      </c>
      <c r="O27" s="228"/>
      <c r="P27" s="42"/>
      <c r="Q27" s="43">
        <f t="shared" si="3"/>
        <v>0</v>
      </c>
      <c r="R27" s="42"/>
      <c r="S27" s="44">
        <f t="shared" si="4"/>
        <v>0</v>
      </c>
      <c r="T27" s="42"/>
      <c r="U27" s="44">
        <f t="shared" si="5"/>
        <v>0</v>
      </c>
      <c r="V27" s="42">
        <v>120</v>
      </c>
      <c r="W27" s="44">
        <f t="shared" si="6"/>
        <v>0</v>
      </c>
      <c r="X27" s="225" t="str">
        <f t="shared" ca="1" si="7"/>
        <v/>
      </c>
      <c r="Y27" s="226" t="str">
        <f t="shared" ca="1" si="8"/>
        <v/>
      </c>
    </row>
    <row r="28" spans="1:25" ht="20.100000000000001" customHeight="1" x14ac:dyDescent="0.2">
      <c r="A28" s="61"/>
      <c r="B28" s="59"/>
      <c r="C28" s="23"/>
      <c r="D28" s="24"/>
      <c r="E28" s="24"/>
      <c r="F28" s="25"/>
      <c r="G28" s="227" t="str" cm="1">
        <f t="array" ref="G28">IF(OR($B28="",$C28=0,$D28=0),"",IF(AND($B28=$B29,$A28=$A29),"",IFERROR(
SUMPRODUCT(($B$7:$B$55=$B28)*($A$7:$A$55=$A28)*($C$7:$C$55)*($D$7:$D$55)),
"")))</f>
        <v/>
      </c>
      <c r="H28" s="222" t="str">
        <f ca="1">IF(OR($B28="",AND($B28=$B29,$A28=$A29)),"",_xlfn.LET(_xlpm.DateSeance,$C$1,_xlpm.Exo,$B28,_xlpm.Var,$A28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8" s="222" t="str" cm="1">
        <f t="array" ref="I28">IF(OR($B28="",AND($B28=$B29,$A28=$A29)),"",
_xlfn.LET(
  _xlpm.Exo,TRIM(SUBSTITUTE($B28,CHAR(160),"")),
  _xlpm.Var,TRIM(SUBSTITUTE($A28,CHAR(160),"")),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8" s="223" t="str">
        <f ca="1">IF($C28=0,"",IFERROR(
_xlfn.LET(
  _xlpm.ExoMax, MAX_LOCAL!$A$2:$A$10000,
  _xlpm.VarMax, MAX_LOCAL!$B$2:$B$10000,
  _xlpm.RepsMax, MAX_LOCAL!$C$2:$C$10000,
  _xlpm.KgMax,  MAX_LOCAL!$D$2:$D$10000,
  _xlpm.Res, IF($A28="",
     _xlfn.MAXIFS(_xlpm.KgMax, _xlpm.ExoMax, $B28, _xlpm.RepsMax, $C28),
     _xlfn.MAXIFS(_xlpm.KgMax, _xlpm.ExoMax, $B28, _xlpm.RepsMax, $C28, _xlpm.VarMax, $A28)
  ),
  IF(_xlpm.Res=0,"",_xlpm.Res)
),
""))</f>
        <v/>
      </c>
      <c r="K28" s="41">
        <v>1</v>
      </c>
      <c r="L28" s="41">
        <v>0</v>
      </c>
      <c r="M28" s="41">
        <v>1</v>
      </c>
      <c r="N28" s="41">
        <v>0</v>
      </c>
      <c r="O28" s="228"/>
      <c r="P28" s="42"/>
      <c r="Q28" s="43">
        <f t="shared" si="3"/>
        <v>0</v>
      </c>
      <c r="R28" s="42"/>
      <c r="S28" s="44">
        <f t="shared" si="4"/>
        <v>0</v>
      </c>
      <c r="T28" s="42"/>
      <c r="U28" s="44">
        <f t="shared" si="5"/>
        <v>0</v>
      </c>
      <c r="V28" s="42"/>
      <c r="W28" s="44">
        <f t="shared" si="6"/>
        <v>0</v>
      </c>
      <c r="X28" s="225" t="str">
        <f t="shared" ca="1" si="7"/>
        <v/>
      </c>
      <c r="Y28" s="226" t="str">
        <f t="shared" ca="1" si="8"/>
        <v/>
      </c>
    </row>
    <row r="29" spans="1:25" ht="20.100000000000001" customHeight="1" x14ac:dyDescent="0.2">
      <c r="A29" s="61" t="s">
        <v>44</v>
      </c>
      <c r="B29" s="59" t="s">
        <v>192</v>
      </c>
      <c r="C29" s="23"/>
      <c r="D29" s="24"/>
      <c r="E29" s="24">
        <f>V29</f>
        <v>90</v>
      </c>
      <c r="F29" s="25">
        <f>P29</f>
        <v>6</v>
      </c>
      <c r="G29" s="227" t="str" cm="1">
        <f t="array" ref="G29">IF(OR($B29="",$C29=0,$D29=0),"",IF(AND($B29=$B30,$A29=$A30),"",IFERROR(
SUMPRODUCT(($B$7:$B$55=$B29)*($A$7:$A$55=$A29)*($C$7:$C$55)*($D$7:$D$55)),
"")))</f>
        <v/>
      </c>
      <c r="H29" s="222" t="str">
        <f ca="1">IF(OR($B29="",AND($B29=$B30,$A29=$A30)),"",_xlfn.LET(_xlpm.DateSeance,$C$1,_xlpm.Exo,$B29,_xlpm.Var,$A29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9" s="222" t="str" cm="1">
        <f t="array" ref="I29">IF(OR($B29="",AND($B29=$B30,$A29=$A30)),"",
_xlfn.LET(
  _xlpm.Exo,TRIM(SUBSTITUTE($B29,CHAR(160),"")),
  _xlpm.Var,TRIM(SUBSTITUTE($A29,CHAR(160),"")),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9" s="223" t="str">
        <f ca="1">IF($C29=0,"",IFERROR(
_xlfn.LET(
  _xlpm.ExoMax, MAX_LOCAL!$A$2:$A$10000,
  _xlpm.VarMax, MAX_LOCAL!$B$2:$B$10000,
  _xlpm.RepsMax, MAX_LOCAL!$C$2:$C$10000,
  _xlpm.KgMax,  MAX_LOCAL!$D$2:$D$10000,
  _xlpm.Res, IF($A29="",
     _xlfn.MAXIFS(_xlpm.KgMax, _xlpm.ExoMax, $B29, _xlpm.RepsMax, $C29),
     _xlfn.MAXIFS(_xlpm.KgMax, _xlpm.ExoMax, $B29, _xlpm.RepsMax, $C29, _xlpm.VarMax, $A29)
  ),
  IF(_xlpm.Res=0,"",_xlpm.Res)
),
""))</f>
        <v/>
      </c>
      <c r="K29" s="41">
        <v>1</v>
      </c>
      <c r="L29" s="41">
        <v>0</v>
      </c>
      <c r="M29" s="41">
        <v>1</v>
      </c>
      <c r="N29" s="41">
        <v>0</v>
      </c>
      <c r="O29" s="228"/>
      <c r="P29" s="42">
        <v>6</v>
      </c>
      <c r="Q29" s="43">
        <f t="shared" si="3"/>
        <v>6</v>
      </c>
      <c r="R29" s="42">
        <v>8</v>
      </c>
      <c r="S29" s="44">
        <f t="shared" si="4"/>
        <v>0</v>
      </c>
      <c r="T29" s="42">
        <v>18</v>
      </c>
      <c r="U29" s="44">
        <f t="shared" si="5"/>
        <v>0</v>
      </c>
      <c r="V29" s="42">
        <v>90</v>
      </c>
      <c r="W29" s="44">
        <f t="shared" si="6"/>
        <v>90</v>
      </c>
      <c r="X29" s="225" t="str">
        <f t="shared" ca="1" si="7"/>
        <v/>
      </c>
      <c r="Y29" s="226" t="str">
        <f t="shared" ca="1" si="8"/>
        <v/>
      </c>
    </row>
    <row r="30" spans="1:25" ht="20.100000000000001" customHeight="1" x14ac:dyDescent="0.2">
      <c r="A30" s="61" t="s">
        <v>44</v>
      </c>
      <c r="B30" s="59" t="s">
        <v>192</v>
      </c>
      <c r="C30" s="23"/>
      <c r="D30" s="24"/>
      <c r="E30" s="24">
        <f>V30</f>
        <v>90</v>
      </c>
      <c r="F30" s="25">
        <f>P30</f>
        <v>7</v>
      </c>
      <c r="G30" s="227" t="str" cm="1">
        <f t="array" ref="G30">IF(OR($B30="",$C30=0,$D30=0),"",IF(AND($B30=$B31,$A30=$A31),"",IFERROR(
SUMPRODUCT(($B$7:$B$55=$B30)*($A$7:$A$55=$A30)*($C$7:$C$55)*($D$7:$D$55)),
"")))</f>
        <v/>
      </c>
      <c r="H30" s="222">
        <f ca="1">IF(OR($B30="",AND($B30=$B31,$A30=$A31)),"",_xlfn.LET(_xlpm.DateSeance,$C$1,_xlpm.Exo,$B30,_xlpm.Var,$A30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0" s="222" cm="1">
        <f t="array" ref="I30">IF(OR($B30="",AND($B30=$B31,$A30=$A31)),"",
_xlfn.LET(
  _xlpm.Exo,TRIM(SUBSTITUTE($B30,CHAR(160),"")),
  _xlpm.Var,TRIM(SUBSTITUTE($A30,CHAR(160),"")),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364</v>
      </c>
      <c r="J30" s="223" t="str">
        <f ca="1">IF($C30=0,"",IFERROR(
_xlfn.LET(
  _xlpm.ExoMax, MAX_LOCAL!$A$2:$A$10000,
  _xlpm.VarMax, MAX_LOCAL!$B$2:$B$10000,
  _xlpm.RepsMax, MAX_LOCAL!$C$2:$C$10000,
  _xlpm.KgMax,  MAX_LOCAL!$D$2:$D$10000,
  _xlpm.Res, IF($A30="",
     _xlfn.MAXIFS(_xlpm.KgMax, _xlpm.ExoMax, $B30, _xlpm.RepsMax, $C30),
     _xlfn.MAXIFS(_xlpm.KgMax, _xlpm.ExoMax, $B30, _xlpm.RepsMax, $C30, _xlpm.VarMax, $A30)
  ),
  IF(_xlpm.Res=0,"",_xlpm.Res)
),
""))</f>
        <v/>
      </c>
      <c r="K30" s="41">
        <v>1</v>
      </c>
      <c r="L30" s="41">
        <v>0</v>
      </c>
      <c r="M30" s="41">
        <v>1</v>
      </c>
      <c r="N30" s="41">
        <v>0</v>
      </c>
      <c r="O30" s="228"/>
      <c r="P30" s="42">
        <v>7</v>
      </c>
      <c r="Q30" s="43">
        <f t="shared" si="3"/>
        <v>7</v>
      </c>
      <c r="R30" s="42">
        <v>8</v>
      </c>
      <c r="S30" s="44">
        <f t="shared" si="4"/>
        <v>0</v>
      </c>
      <c r="T30" s="42">
        <v>18</v>
      </c>
      <c r="U30" s="44">
        <f t="shared" si="5"/>
        <v>0</v>
      </c>
      <c r="V30" s="42">
        <v>90</v>
      </c>
      <c r="W30" s="44">
        <f t="shared" si="6"/>
        <v>90</v>
      </c>
      <c r="X30" s="225" t="str">
        <f t="shared" ca="1" si="7"/>
        <v/>
      </c>
      <c r="Y30" s="226" t="str">
        <f t="shared" ca="1" si="8"/>
        <v/>
      </c>
    </row>
    <row r="31" spans="1:25" ht="20.100000000000001" customHeight="1" x14ac:dyDescent="0.2">
      <c r="A31" s="61"/>
      <c r="B31" s="59"/>
      <c r="C31" s="23"/>
      <c r="D31" s="24"/>
      <c r="E31" s="24"/>
      <c r="F31" s="25"/>
      <c r="G31" s="227" t="str" cm="1">
        <f t="array" ref="G31">IF(OR($B31="",$C31=0,$D31=0),"",IF(AND($B31=$B32,$A31=$A32),"",IFERROR(
SUMPRODUCT(($B$7:$B$55=$B31)*($A$7:$A$55=$A31)*($C$7:$C$55)*($D$7:$D$55)),
"")))</f>
        <v/>
      </c>
      <c r="H31" s="222" t="str">
        <f ca="1">IF(OR($B31="",AND($B31=$B32,$A31=$A32)),"",_xlfn.LET(_xlpm.DateSeance,$C$1,_xlpm.Exo,$B31,_xlpm.Var,$A31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1" s="222" t="str" cm="1">
        <f t="array" ref="I31">IF(OR($B31="",AND($B31=$B32,$A31=$A32)),"",
_xlfn.LET(
  _xlpm.Exo,TRIM(SUBSTITUTE($B31,CHAR(160),"")),
  _xlpm.Var,TRIM(SUBSTITUTE($A31,CHAR(160),"")),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1" s="223" t="str">
        <f ca="1">IF($C31=0,"",IFERROR(
_xlfn.LET(
  _xlpm.ExoMax, MAX_LOCAL!$A$2:$A$10000,
  _xlpm.VarMax, MAX_LOCAL!$B$2:$B$10000,
  _xlpm.RepsMax, MAX_LOCAL!$C$2:$C$10000,
  _xlpm.KgMax,  MAX_LOCAL!$D$2:$D$10000,
  _xlpm.Res, IF($A31="",
     _xlfn.MAXIFS(_xlpm.KgMax, _xlpm.ExoMax, $B31, _xlpm.RepsMax, $C31),
     _xlfn.MAXIFS(_xlpm.KgMax, _xlpm.ExoMax, $B31, _xlpm.RepsMax, $C31, _xlpm.VarMax, $A31)
  ),
  IF(_xlpm.Res=0,"",_xlpm.Res)
),
""))</f>
        <v/>
      </c>
      <c r="K31" s="41">
        <v>1</v>
      </c>
      <c r="L31" s="41">
        <v>0</v>
      </c>
      <c r="M31" s="41">
        <v>1</v>
      </c>
      <c r="N31" s="41">
        <v>0</v>
      </c>
      <c r="O31" s="228"/>
      <c r="P31" s="42"/>
      <c r="Q31" s="43">
        <f t="shared" si="3"/>
        <v>0</v>
      </c>
      <c r="R31" s="42"/>
      <c r="S31" s="44">
        <f t="shared" si="4"/>
        <v>0</v>
      </c>
      <c r="T31" s="42"/>
      <c r="U31" s="44">
        <f t="shared" si="5"/>
        <v>0</v>
      </c>
      <c r="V31" s="42"/>
      <c r="W31" s="44">
        <f t="shared" si="6"/>
        <v>0</v>
      </c>
      <c r="X31" s="225" t="str">
        <f t="shared" ca="1" si="7"/>
        <v/>
      </c>
      <c r="Y31" s="226" t="str">
        <f t="shared" ca="1" si="8"/>
        <v/>
      </c>
    </row>
    <row r="32" spans="1:25" ht="20.100000000000001" customHeight="1" x14ac:dyDescent="0.2">
      <c r="A32" s="61"/>
      <c r="B32" s="59"/>
      <c r="C32" s="23"/>
      <c r="D32" s="24"/>
      <c r="E32" s="24"/>
      <c r="F32" s="25"/>
      <c r="G32" s="227" t="str" cm="1">
        <f t="array" ref="G32">IF(OR($B32="",$C32=0,$D32=0),"",IF(AND($B32=$B33,$A32=$A33),"",IFERROR(
SUMPRODUCT(($B$7:$B$55=$B32)*($A$7:$A$55=$A32)*($C$7:$C$55)*($D$7:$D$55)),
"")))</f>
        <v/>
      </c>
      <c r="H32" s="222" t="str">
        <f ca="1">IF(OR($B32="",AND($B32=$B33,$A32=$A33)),"",_xlfn.LET(_xlpm.DateSeance,$C$1,_xlpm.Exo,$B32,_xlpm.Var,$A32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2" s="222" t="str" cm="1">
        <f t="array" ref="I32">IF(OR($B32="",AND($B32=$B33,$A32=$A33)),"",
_xlfn.LET(
  _xlpm.Exo,TRIM(SUBSTITUTE($B32,CHAR(160),"")),
  _xlpm.Var,TRIM(SUBSTITUTE($A32,CHAR(160),"")),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2" s="223" t="str">
        <f ca="1">IF($C32=0,"",IFERROR(
_xlfn.LET(
  _xlpm.ExoMax, MAX_LOCAL!$A$2:$A$10000,
  _xlpm.VarMax, MAX_LOCAL!$B$2:$B$10000,
  _xlpm.RepsMax, MAX_LOCAL!$C$2:$C$10000,
  _xlpm.KgMax,  MAX_LOCAL!$D$2:$D$10000,
  _xlpm.Res, IF($A32="",
     _xlfn.MAXIFS(_xlpm.KgMax, _xlpm.ExoMax, $B32, _xlpm.RepsMax, $C32),
     _xlfn.MAXIFS(_xlpm.KgMax, _xlpm.ExoMax, $B32, _xlpm.RepsMax, $C32, _xlpm.VarMax, $A32)
  ),
  IF(_xlpm.Res=0,"",_xlpm.Res)
),
""))</f>
        <v/>
      </c>
      <c r="K32" s="41">
        <v>1</v>
      </c>
      <c r="L32" s="41">
        <v>0</v>
      </c>
      <c r="M32" s="41">
        <v>1</v>
      </c>
      <c r="N32" s="41">
        <v>0</v>
      </c>
      <c r="O32" s="228"/>
      <c r="P32" s="42"/>
      <c r="Q32" s="43">
        <f t="shared" si="3"/>
        <v>0</v>
      </c>
      <c r="R32" s="42"/>
      <c r="S32" s="44">
        <f t="shared" si="4"/>
        <v>0</v>
      </c>
      <c r="T32" s="42"/>
      <c r="U32" s="44">
        <f t="shared" si="5"/>
        <v>0</v>
      </c>
      <c r="V32" s="42"/>
      <c r="W32" s="44">
        <f t="shared" si="6"/>
        <v>0</v>
      </c>
      <c r="X32" s="225" t="str">
        <f t="shared" ca="1" si="7"/>
        <v/>
      </c>
      <c r="Y32" s="226" t="str">
        <f t="shared" ca="1" si="8"/>
        <v/>
      </c>
    </row>
    <row r="33" spans="1:25" ht="20.100000000000001" customHeight="1" x14ac:dyDescent="0.2">
      <c r="A33" s="61"/>
      <c r="B33" s="59"/>
      <c r="C33" s="23"/>
      <c r="D33" s="24"/>
      <c r="E33" s="24"/>
      <c r="F33" s="25"/>
      <c r="G33" s="227" t="str" cm="1">
        <f t="array" ref="G33">IF(OR($B33="",$C33=0,$D33=0),"",IF(AND($B33=$B34,$A33=$A34),"",IFERROR(
SUMPRODUCT(($B$7:$B$55=$B33)*($A$7:$A$55=$A33)*($C$7:$C$55)*($D$7:$D$55)),
"")))</f>
        <v/>
      </c>
      <c r="H33" s="222" t="str">
        <f ca="1">IF(OR($B33="",AND($B33=$B34,$A33=$A34)),"",_xlfn.LET(_xlpm.DateSeance,$C$1,_xlpm.Exo,$B33,_xlpm.Var,$A33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3" s="222" t="str" cm="1">
        <f t="array" ref="I33">IF(OR($B33="",AND($B33=$B34,$A33=$A34)),"",
_xlfn.LET(
  _xlpm.Exo,TRIM(SUBSTITUTE($B33,CHAR(160),"")),
  _xlpm.Var,TRIM(SUBSTITUTE($A33,CHAR(160),"")),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3" s="223" t="str">
        <f ca="1">IF($C33=0,"",IFERROR(
_xlfn.LET(
  _xlpm.ExoMax, MAX_LOCAL!$A$2:$A$10000,
  _xlpm.VarMax, MAX_LOCAL!$B$2:$B$10000,
  _xlpm.RepsMax, MAX_LOCAL!$C$2:$C$10000,
  _xlpm.KgMax,  MAX_LOCAL!$D$2:$D$10000,
  _xlpm.Res, IF($A33="",
     _xlfn.MAXIFS(_xlpm.KgMax, _xlpm.ExoMax, $B33, _xlpm.RepsMax, $C33),
     _xlfn.MAXIFS(_xlpm.KgMax, _xlpm.ExoMax, $B33, _xlpm.RepsMax, $C33, _xlpm.VarMax, $A33)
  ),
  IF(_xlpm.Res=0,"",_xlpm.Res)
),
""))</f>
        <v/>
      </c>
      <c r="K33" s="41">
        <v>1</v>
      </c>
      <c r="L33" s="41">
        <v>0</v>
      </c>
      <c r="M33" s="41">
        <v>1</v>
      </c>
      <c r="N33" s="41">
        <v>0</v>
      </c>
      <c r="O33" s="228"/>
      <c r="P33" s="42"/>
      <c r="Q33" s="43">
        <f t="shared" si="3"/>
        <v>0</v>
      </c>
      <c r="R33" s="42"/>
      <c r="S33" s="44">
        <f t="shared" si="4"/>
        <v>0</v>
      </c>
      <c r="T33" s="42"/>
      <c r="U33" s="44">
        <f t="shared" si="5"/>
        <v>0</v>
      </c>
      <c r="V33" s="42"/>
      <c r="W33" s="44">
        <f t="shared" si="6"/>
        <v>0</v>
      </c>
      <c r="X33" s="225" t="str">
        <f t="shared" ca="1" si="7"/>
        <v/>
      </c>
      <c r="Y33" s="226" t="str">
        <f t="shared" ca="1" si="8"/>
        <v/>
      </c>
    </row>
    <row r="34" spans="1:25" ht="20.100000000000001" customHeight="1" x14ac:dyDescent="0.2">
      <c r="A34" s="61" t="s">
        <v>39</v>
      </c>
      <c r="B34" s="59" t="s">
        <v>186</v>
      </c>
      <c r="C34" s="23"/>
      <c r="D34" s="24"/>
      <c r="E34" s="24">
        <f>V34</f>
        <v>10</v>
      </c>
      <c r="F34" s="25">
        <f>P34</f>
        <v>6</v>
      </c>
      <c r="G34" s="227" t="str" cm="1">
        <f t="array" ref="G34">IF(OR($B34="",$C34=0,$D34=0),"",IF(AND($B34=$B35,$A34=$A35),"",IFERROR(
SUMPRODUCT(($B$7:$B$55=$B34)*($A$7:$A$55=$A34)*($C$7:$C$55)*($D$7:$D$55)),
"")))</f>
        <v/>
      </c>
      <c r="H34" s="222">
        <f ca="1">IF(OR($B34="",AND($B34=$B35,$A34=$A35)),"",_xlfn.LET(_xlpm.DateSeance,$C$1,_xlpm.Exo,$B34,_xlpm.Var,$A34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4" s="222" cm="1">
        <f t="array" ref="I34">IF(OR($B34="",AND($B34=$B35,$A34=$A35)),"",
_xlfn.LET(
  _xlpm.Exo,TRIM(SUBSTITUTE($B34,CHAR(160),"")),
  _xlpm.Var,TRIM(SUBSTITUTE($A34,CHAR(160),"")),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1570</v>
      </c>
      <c r="J34" s="223" t="str">
        <f ca="1">IF($C34=0,"",IFERROR(
_xlfn.LET(
  _xlpm.ExoMax, MAX_LOCAL!$A$2:$A$10000,
  _xlpm.VarMax, MAX_LOCAL!$B$2:$B$10000,
  _xlpm.RepsMax, MAX_LOCAL!$C$2:$C$10000,
  _xlpm.KgMax,  MAX_LOCAL!$D$2:$D$10000,
  _xlpm.Res, IF($A34="",
     _xlfn.MAXIFS(_xlpm.KgMax, _xlpm.ExoMax, $B34, _xlpm.RepsMax, $C34),
     _xlfn.MAXIFS(_xlpm.KgMax, _xlpm.ExoMax, $B34, _xlpm.RepsMax, $C34, _xlpm.VarMax, $A34)
  ),
  IF(_xlpm.Res=0,"",_xlpm.Res)
),
""))</f>
        <v/>
      </c>
      <c r="K34" s="41">
        <v>1</v>
      </c>
      <c r="L34" s="41">
        <v>0</v>
      </c>
      <c r="M34" s="41">
        <v>1</v>
      </c>
      <c r="N34" s="41">
        <v>0</v>
      </c>
      <c r="O34" s="228"/>
      <c r="P34" s="42">
        <v>6</v>
      </c>
      <c r="Q34" s="43">
        <f t="shared" si="3"/>
        <v>6</v>
      </c>
      <c r="R34" s="42">
        <v>10</v>
      </c>
      <c r="S34" s="44">
        <f t="shared" si="4"/>
        <v>0</v>
      </c>
      <c r="T34" s="42">
        <v>43</v>
      </c>
      <c r="U34" s="44">
        <f t="shared" si="5"/>
        <v>0</v>
      </c>
      <c r="V34" s="42">
        <v>10</v>
      </c>
      <c r="W34" s="44">
        <f t="shared" si="6"/>
        <v>10</v>
      </c>
      <c r="X34" s="225" t="str">
        <f t="shared" ca="1" si="7"/>
        <v/>
      </c>
      <c r="Y34" s="226" t="str">
        <f t="shared" ca="1" si="8"/>
        <v/>
      </c>
    </row>
    <row r="35" spans="1:25" ht="20.100000000000001" customHeight="1" x14ac:dyDescent="0.2">
      <c r="A35" s="61" t="s">
        <v>39</v>
      </c>
      <c r="B35" s="59" t="s">
        <v>188</v>
      </c>
      <c r="C35" s="23"/>
      <c r="D35" s="24"/>
      <c r="E35" s="24">
        <f>V35</f>
        <v>90</v>
      </c>
      <c r="F35" s="25">
        <f>P35</f>
        <v>6</v>
      </c>
      <c r="G35" s="227" t="str" cm="1">
        <f t="array" ref="G35">IF(OR($B35="",$C35=0,$D35=0),"",IF(AND($B35=$B36,$A35=$A36),"",IFERROR(
SUMPRODUCT(($B$7:$B$55=$B35)*($A$7:$A$55=$A35)*($C$7:$C$55)*($D$7:$D$55)),
"")))</f>
        <v/>
      </c>
      <c r="H35" s="222">
        <f ca="1">IF(OR($B35="",AND($B35=$B36,$A35=$A36)),"",_xlfn.LET(_xlpm.DateSeance,$C$1,_xlpm.Exo,$B35,_xlpm.Var,$A35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5" s="222" cm="1">
        <f t="array" ref="I35">IF(OR($B35="",AND($B35=$B36,$A35=$A36)),"",
_xlfn.LET(
  _xlpm.Exo,TRIM(SUBSTITUTE($B35,CHAR(160),"")),
  _xlpm.Var,TRIM(SUBSTITUTE($A35,CHAR(160),"")),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3524</v>
      </c>
      <c r="J35" s="223" t="str">
        <f ca="1">IF($C35=0,"",IFERROR(
_xlfn.LET(
  _xlpm.ExoMax, MAX_LOCAL!$A$2:$A$10000,
  _xlpm.VarMax, MAX_LOCAL!$B$2:$B$10000,
  _xlpm.RepsMax, MAX_LOCAL!$C$2:$C$10000,
  _xlpm.KgMax,  MAX_LOCAL!$D$2:$D$10000,
  _xlpm.Res, IF($A35="",
     _xlfn.MAXIFS(_xlpm.KgMax, _xlpm.ExoMax, $B35, _xlpm.RepsMax, $C35),
     _xlfn.MAXIFS(_xlpm.KgMax, _xlpm.ExoMax, $B35, _xlpm.RepsMax, $C35, _xlpm.VarMax, $A35)
  ),
  IF(_xlpm.Res=0,"",_xlpm.Res)
),
""))</f>
        <v/>
      </c>
      <c r="K35" s="41">
        <v>1</v>
      </c>
      <c r="L35" s="41">
        <v>0</v>
      </c>
      <c r="M35" s="41">
        <v>1</v>
      </c>
      <c r="N35" s="41">
        <v>0</v>
      </c>
      <c r="O35" s="228"/>
      <c r="P35" s="42">
        <v>6</v>
      </c>
      <c r="Q35" s="43">
        <f t="shared" si="3"/>
        <v>6</v>
      </c>
      <c r="R35" s="42">
        <v>10</v>
      </c>
      <c r="S35" s="44">
        <f t="shared" si="4"/>
        <v>0</v>
      </c>
      <c r="T35" s="42">
        <v>84</v>
      </c>
      <c r="U35" s="44">
        <f t="shared" si="5"/>
        <v>0</v>
      </c>
      <c r="V35" s="42">
        <v>90</v>
      </c>
      <c r="W35" s="44">
        <f t="shared" si="6"/>
        <v>90</v>
      </c>
      <c r="X35" s="225" t="str">
        <f t="shared" ca="1" si="7"/>
        <v/>
      </c>
      <c r="Y35" s="226" t="str">
        <f t="shared" ca="1" si="8"/>
        <v/>
      </c>
    </row>
    <row r="36" spans="1:25" ht="20.100000000000001" customHeight="1" x14ac:dyDescent="0.2">
      <c r="A36" s="61" t="s">
        <v>39</v>
      </c>
      <c r="B36" s="59" t="s">
        <v>186</v>
      </c>
      <c r="C36" s="23"/>
      <c r="D36" s="24"/>
      <c r="E36" s="24">
        <f>V36</f>
        <v>10</v>
      </c>
      <c r="F36" s="25">
        <f>P36</f>
        <v>6</v>
      </c>
      <c r="G36" s="227" t="str" cm="1">
        <f t="array" ref="G36">IF(OR($B36="",$C36=0,$D36=0),"",IF(AND($B36=$B37,$A36=$A37),"",IFERROR(
SUMPRODUCT(($B$7:$B$55=$B36)*($A$7:$A$55=$A36)*($C$7:$C$55)*($D$7:$D$55)),
"")))</f>
        <v/>
      </c>
      <c r="H36" s="222">
        <f ca="1">IF(OR($B36="",AND($B36=$B37,$A36=$A37)),"",_xlfn.LET(_xlpm.DateSeance,$C$1,_xlpm.Exo,$B36,_xlpm.Var,$A36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6" s="222" cm="1">
        <f t="array" ref="I36">IF(OR($B36="",AND($B36=$B37,$A36=$A37)),"",
_xlfn.LET(
  _xlpm.Exo,TRIM(SUBSTITUTE($B36,CHAR(160),"")),
  _xlpm.Var,TRIM(SUBSTITUTE($A36,CHAR(160),"")),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1570</v>
      </c>
      <c r="J36" s="223" t="str">
        <f ca="1">IF($C36=0,"",IFERROR(
_xlfn.LET(
  _xlpm.ExoMax, MAX_LOCAL!$A$2:$A$10000,
  _xlpm.VarMax, MAX_LOCAL!$B$2:$B$10000,
  _xlpm.RepsMax, MAX_LOCAL!$C$2:$C$10000,
  _xlpm.KgMax,  MAX_LOCAL!$D$2:$D$10000,
  _xlpm.Res, IF($A36="",
     _xlfn.MAXIFS(_xlpm.KgMax, _xlpm.ExoMax, $B36, _xlpm.RepsMax, $C36),
     _xlfn.MAXIFS(_xlpm.KgMax, _xlpm.ExoMax, $B36, _xlpm.RepsMax, $C36, _xlpm.VarMax, $A36)
  ),
  IF(_xlpm.Res=0,"",_xlpm.Res)
),
""))</f>
        <v/>
      </c>
      <c r="K36" s="41">
        <v>1</v>
      </c>
      <c r="L36" s="41">
        <v>0</v>
      </c>
      <c r="M36" s="41">
        <v>1</v>
      </c>
      <c r="N36" s="41">
        <v>0</v>
      </c>
      <c r="O36" s="228"/>
      <c r="P36" s="42">
        <v>6</v>
      </c>
      <c r="Q36" s="43">
        <f t="shared" si="3"/>
        <v>6</v>
      </c>
      <c r="R36" s="42">
        <v>10</v>
      </c>
      <c r="S36" s="44">
        <f t="shared" si="4"/>
        <v>0</v>
      </c>
      <c r="T36" s="42">
        <v>43</v>
      </c>
      <c r="U36" s="44">
        <f t="shared" si="5"/>
        <v>0</v>
      </c>
      <c r="V36" s="42">
        <v>10</v>
      </c>
      <c r="W36" s="44">
        <f t="shared" si="6"/>
        <v>10</v>
      </c>
      <c r="X36" s="225" t="str">
        <f t="shared" ca="1" si="7"/>
        <v/>
      </c>
      <c r="Y36" s="226" t="str">
        <f t="shared" ca="1" si="8"/>
        <v/>
      </c>
    </row>
    <row r="37" spans="1:25" ht="20.100000000000001" customHeight="1" x14ac:dyDescent="0.2">
      <c r="A37" s="61" t="s">
        <v>39</v>
      </c>
      <c r="B37" s="59" t="s">
        <v>188</v>
      </c>
      <c r="C37" s="23"/>
      <c r="D37" s="24"/>
      <c r="E37" s="24">
        <f>V37</f>
        <v>90</v>
      </c>
      <c r="F37" s="25">
        <f>P37</f>
        <v>6</v>
      </c>
      <c r="G37" s="227" t="str" cm="1">
        <f t="array" ref="G37">IF(OR($B37="",$C37=0,$D37=0),"",IF(AND($B37=$B38,$A37=$A38),"",IFERROR(
SUMPRODUCT(($B$7:$B$55=$B37)*($A$7:$A$55=$A37)*($C$7:$C$55)*($D$7:$D$55)),
"")))</f>
        <v/>
      </c>
      <c r="H37" s="222">
        <f ca="1">IF(OR($B37="",AND($B37=$B38,$A37=$A38)),"",_xlfn.LET(_xlpm.DateSeance,$C$1,_xlpm.Exo,$B37,_xlpm.Var,$A37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7" s="222" cm="1">
        <f t="array" ref="I37">IF(OR($B37="",AND($B37=$B38,$A37=$A38)),"",
_xlfn.LET(
  _xlpm.Exo,TRIM(SUBSTITUTE($B37,CHAR(160),"")),
  _xlpm.Var,TRIM(SUBSTITUTE($A37,CHAR(160),"")),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3524</v>
      </c>
      <c r="J37" s="223" t="str">
        <f ca="1">IF($C37=0,"",IFERROR(
_xlfn.LET(
  _xlpm.ExoMax, MAX_LOCAL!$A$2:$A$10000,
  _xlpm.VarMax, MAX_LOCAL!$B$2:$B$10000,
  _xlpm.RepsMax, MAX_LOCAL!$C$2:$C$10000,
  _xlpm.KgMax,  MAX_LOCAL!$D$2:$D$10000,
  _xlpm.Res, IF($A37="",
     _xlfn.MAXIFS(_xlpm.KgMax, _xlpm.ExoMax, $B37, _xlpm.RepsMax, $C37),
     _xlfn.MAXIFS(_xlpm.KgMax, _xlpm.ExoMax, $B37, _xlpm.RepsMax, $C37, _xlpm.VarMax, $A37)
  ),
  IF(_xlpm.Res=0,"",_xlpm.Res)
),
""))</f>
        <v/>
      </c>
      <c r="K37" s="41">
        <v>1</v>
      </c>
      <c r="L37" s="41">
        <v>0</v>
      </c>
      <c r="M37" s="41">
        <v>1</v>
      </c>
      <c r="N37" s="41">
        <v>0</v>
      </c>
      <c r="O37" s="228"/>
      <c r="P37" s="42">
        <v>6</v>
      </c>
      <c r="Q37" s="43">
        <f t="shared" si="3"/>
        <v>6</v>
      </c>
      <c r="R37" s="42">
        <v>10</v>
      </c>
      <c r="S37" s="44">
        <f t="shared" si="4"/>
        <v>0</v>
      </c>
      <c r="T37" s="42">
        <v>84</v>
      </c>
      <c r="U37" s="44">
        <f t="shared" si="5"/>
        <v>0</v>
      </c>
      <c r="V37" s="42">
        <v>90</v>
      </c>
      <c r="W37" s="44">
        <f t="shared" si="6"/>
        <v>90</v>
      </c>
      <c r="X37" s="225" t="str">
        <f t="shared" ca="1" si="7"/>
        <v/>
      </c>
      <c r="Y37" s="226" t="str">
        <f t="shared" ca="1" si="8"/>
        <v/>
      </c>
    </row>
    <row r="38" spans="1:25" ht="20.100000000000001" customHeight="1" x14ac:dyDescent="0.2">
      <c r="A38" s="61"/>
      <c r="B38" s="59"/>
      <c r="C38" s="23"/>
      <c r="D38" s="24"/>
      <c r="E38" s="24"/>
      <c r="F38" s="25"/>
      <c r="G38" s="227" t="str" cm="1">
        <f t="array" ref="G38">IF(OR($B38="",$C38=0,$D38=0),"",IF(AND($B38=$B39,$A38=$A39),"",IFERROR(
SUMPRODUCT(($B$7:$B$55=$B38)*($A$7:$A$55=$A38)*($C$7:$C$55)*($D$7:$D$55)),
"")))</f>
        <v/>
      </c>
      <c r="H38" s="222" t="str">
        <f ca="1">IF(OR($B38="",AND($B38=$B39,$A38=$A39)),"",_xlfn.LET(_xlpm.DateSeance,$C$1,_xlpm.Exo,$B38,_xlpm.Var,$A38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8" s="222" t="str" cm="1">
        <f t="array" ref="I38">IF(OR($B38="",AND($B38=$B39,$A38=$A39)),"",
_xlfn.LET(
  _xlpm.Exo,TRIM(SUBSTITUTE($B38,CHAR(160),"")),
  _xlpm.Var,TRIM(SUBSTITUTE($A38,CHAR(160),"")),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8" s="223" t="str">
        <f ca="1">IF($C38=0,"",IFERROR(
_xlfn.LET(
  _xlpm.ExoMax, MAX_LOCAL!$A$2:$A$10000,
  _xlpm.VarMax, MAX_LOCAL!$B$2:$B$10000,
  _xlpm.RepsMax, MAX_LOCAL!$C$2:$C$10000,
  _xlpm.KgMax,  MAX_LOCAL!$D$2:$D$10000,
  _xlpm.Res, IF($A38="",
     _xlfn.MAXIFS(_xlpm.KgMax, _xlpm.ExoMax, $B38, _xlpm.RepsMax, $C38),
     _xlfn.MAXIFS(_xlpm.KgMax, _xlpm.ExoMax, $B38, _xlpm.RepsMax, $C38, _xlpm.VarMax, $A38)
  ),
  IF(_xlpm.Res=0,"",_xlpm.Res)
),
""))</f>
        <v/>
      </c>
      <c r="K38" s="41">
        <v>1</v>
      </c>
      <c r="L38" s="41">
        <v>0</v>
      </c>
      <c r="M38" s="41">
        <v>1</v>
      </c>
      <c r="N38" s="41">
        <v>0</v>
      </c>
      <c r="O38" s="228"/>
      <c r="P38" s="42"/>
      <c r="Q38" s="43">
        <f t="shared" si="3"/>
        <v>0</v>
      </c>
      <c r="R38" s="42"/>
      <c r="S38" s="44">
        <f t="shared" si="4"/>
        <v>0</v>
      </c>
      <c r="T38" s="42"/>
      <c r="U38" s="44">
        <f t="shared" si="5"/>
        <v>0</v>
      </c>
      <c r="V38" s="42"/>
      <c r="W38" s="44">
        <f t="shared" si="6"/>
        <v>0</v>
      </c>
      <c r="X38" s="225" t="str">
        <f t="shared" ca="1" si="7"/>
        <v/>
      </c>
      <c r="Y38" s="226" t="str">
        <f t="shared" ca="1" si="8"/>
        <v/>
      </c>
    </row>
    <row r="39" spans="1:25" ht="20.100000000000001" customHeight="1" x14ac:dyDescent="0.2">
      <c r="A39" s="61"/>
      <c r="B39" s="59"/>
      <c r="C39" s="23"/>
      <c r="D39" s="24"/>
      <c r="E39" s="24"/>
      <c r="F39" s="25"/>
      <c r="G39" s="227" t="str" cm="1">
        <f t="array" ref="G39">IF(OR($B39="",$C39=0,$D39=0),"",IF(AND($B39=$B40,$A39=$A40),"",IFERROR(
SUMPRODUCT(($B$7:$B$55=$B39)*($A$7:$A$55=$A39)*($C$7:$C$55)*($D$7:$D$55)),
"")))</f>
        <v/>
      </c>
      <c r="H39" s="222" t="str">
        <f ca="1">IF(OR($B39="",AND($B39=$B40,$A39=$A40)),"",_xlfn.LET(_xlpm.DateSeance,$C$1,_xlpm.Exo,$B39,_xlpm.Var,$A39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9" s="222" t="str" cm="1">
        <f t="array" ref="I39">IF(OR($B39="",AND($B39=$B40,$A39=$A40)),"",
_xlfn.LET(
  _xlpm.Exo,TRIM(SUBSTITUTE($B39,CHAR(160),"")),
  _xlpm.Var,TRIM(SUBSTITUTE($A39,CHAR(160),"")),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9" s="223" t="str">
        <f ca="1">IF($C39=0,"",IFERROR(
_xlfn.LET(
  _xlpm.ExoMax, MAX_LOCAL!$A$2:$A$10000,
  _xlpm.VarMax, MAX_LOCAL!$B$2:$B$10000,
  _xlpm.RepsMax, MAX_LOCAL!$C$2:$C$10000,
  _xlpm.KgMax,  MAX_LOCAL!$D$2:$D$10000,
  _xlpm.Res, IF($A39="",
     _xlfn.MAXIFS(_xlpm.KgMax, _xlpm.ExoMax, $B39, _xlpm.RepsMax, $C39),
     _xlfn.MAXIFS(_xlpm.KgMax, _xlpm.ExoMax, $B39, _xlpm.RepsMax, $C39, _xlpm.VarMax, $A39)
  ),
  IF(_xlpm.Res=0,"",_xlpm.Res)
),
""))</f>
        <v/>
      </c>
      <c r="K39" s="41">
        <v>1</v>
      </c>
      <c r="L39" s="41">
        <v>0</v>
      </c>
      <c r="M39" s="41">
        <v>1</v>
      </c>
      <c r="N39" s="41">
        <v>0</v>
      </c>
      <c r="O39" s="228"/>
      <c r="P39" s="42"/>
      <c r="Q39" s="43">
        <f t="shared" ref="Q39:Q55" si="9">F39</f>
        <v>0</v>
      </c>
      <c r="R39" s="42"/>
      <c r="S39" s="44">
        <f t="shared" ref="S39:S55" si="10">C39</f>
        <v>0</v>
      </c>
      <c r="T39" s="42"/>
      <c r="U39" s="44">
        <f t="shared" ref="U39:U55" si="11">D39</f>
        <v>0</v>
      </c>
      <c r="V39" s="42"/>
      <c r="W39" s="44">
        <f t="shared" si="6"/>
        <v>0</v>
      </c>
      <c r="X39" s="225" t="str">
        <f t="shared" ca="1" si="7"/>
        <v/>
      </c>
      <c r="Y39" s="226" t="str">
        <f t="shared" ca="1" si="8"/>
        <v/>
      </c>
    </row>
    <row r="40" spans="1:25" ht="20.100000000000001" customHeight="1" x14ac:dyDescent="0.2">
      <c r="A40" s="61"/>
      <c r="B40" s="59" t="s">
        <v>109</v>
      </c>
      <c r="C40" s="23"/>
      <c r="D40" s="24"/>
      <c r="E40" s="24">
        <f>V40</f>
        <v>120</v>
      </c>
      <c r="F40" s="25">
        <f>P40</f>
        <v>6</v>
      </c>
      <c r="G40" s="227" t="str" cm="1">
        <f t="array" ref="G40">IF(OR($B40="",$C40=0,$D40=0),"",IF(AND($B40=$B41,$A40=$A41),"",IFERROR(
SUMPRODUCT(($B$7:$B$55=$B40)*($A$7:$A$55=$A40)*($C$7:$C$55)*($D$7:$D$55)),
"")))</f>
        <v/>
      </c>
      <c r="H40" s="222" t="str">
        <f ca="1">IF(OR($B40="",AND($B40=$B41,$A40=$A41)),"",_xlfn.LET(_xlpm.DateSeance,$C$1,_xlpm.Exo,$B40,_xlpm.Var,$A40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0" s="222" t="str" cm="1">
        <f t="array" ref="I40">IF(OR($B40="",AND($B40=$B41,$A40=$A41)),"",
_xlfn.LET(
  _xlpm.Exo,TRIM(SUBSTITUTE($B40,CHAR(160),"")),
  _xlpm.Var,TRIM(SUBSTITUTE($A40,CHAR(160),"")),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0" s="223" t="str">
        <f ca="1">IF($C40=0,"",IFERROR(
_xlfn.LET(
  _xlpm.ExoMax, MAX_LOCAL!$A$2:$A$10000,
  _xlpm.VarMax, MAX_LOCAL!$B$2:$B$10000,
  _xlpm.RepsMax, MAX_LOCAL!$C$2:$C$10000,
  _xlpm.KgMax,  MAX_LOCAL!$D$2:$D$10000,
  _xlpm.Res, IF($A40="",
     _xlfn.MAXIFS(_xlpm.KgMax, _xlpm.ExoMax, $B40, _xlpm.RepsMax, $C40),
     _xlfn.MAXIFS(_xlpm.KgMax, _xlpm.ExoMax, $B40, _xlpm.RepsMax, $C40, _xlpm.VarMax, $A40)
  ),
  IF(_xlpm.Res=0,"",_xlpm.Res)
),
""))</f>
        <v/>
      </c>
      <c r="K40" s="41">
        <v>1</v>
      </c>
      <c r="L40" s="41">
        <v>0</v>
      </c>
      <c r="M40" s="41">
        <v>1</v>
      </c>
      <c r="N40" s="41">
        <v>0</v>
      </c>
      <c r="O40" s="228"/>
      <c r="P40" s="42">
        <v>6</v>
      </c>
      <c r="Q40" s="43">
        <f t="shared" si="9"/>
        <v>6</v>
      </c>
      <c r="R40" s="42">
        <v>10</v>
      </c>
      <c r="S40" s="44">
        <f t="shared" si="10"/>
        <v>0</v>
      </c>
      <c r="T40" s="42">
        <v>45</v>
      </c>
      <c r="U40" s="44">
        <f t="shared" si="11"/>
        <v>0</v>
      </c>
      <c r="V40" s="42">
        <v>120</v>
      </c>
      <c r="W40" s="44">
        <f t="shared" si="6"/>
        <v>120</v>
      </c>
      <c r="X40" s="225" t="str">
        <f t="shared" ca="1" si="7"/>
        <v/>
      </c>
      <c r="Y40" s="226" t="str">
        <f t="shared" ca="1" si="8"/>
        <v/>
      </c>
    </row>
    <row r="41" spans="1:25" ht="20.100000000000001" customHeight="1" x14ac:dyDescent="0.2">
      <c r="A41" s="61"/>
      <c r="B41" s="59" t="s">
        <v>109</v>
      </c>
      <c r="C41" s="23"/>
      <c r="D41" s="24"/>
      <c r="E41" s="24">
        <f>V41</f>
        <v>120</v>
      </c>
      <c r="F41" s="25">
        <f>P41</f>
        <v>7</v>
      </c>
      <c r="G41" s="227" t="str" cm="1">
        <f t="array" ref="G41">IF(OR($B41="",$C41=0,$D41=0),"",IF(AND($B41=$B42,$A41=$A42),"",IFERROR(
SUMPRODUCT(($B$7:$B$55=$B41)*($A$7:$A$55=$A41)*($C$7:$C$55)*($D$7:$D$55)),
"")))</f>
        <v/>
      </c>
      <c r="H41" s="222" t="str">
        <f ca="1">IF(OR($B41="",AND($B41=$B42,$A41=$A42)),"",_xlfn.LET(_xlpm.DateSeance,$C$1,_xlpm.Exo,$B41,_xlpm.Var,$A41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1" s="222" t="str" cm="1">
        <f t="array" ref="I41">IF(OR($B41="",AND($B41=$B42,$A41=$A42)),"",
_xlfn.LET(
  _xlpm.Exo,TRIM(SUBSTITUTE($B41,CHAR(160),"")),
  _xlpm.Var,TRIM(SUBSTITUTE($A41,CHAR(160),"")),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1" s="223" t="str">
        <f ca="1">IF($C41=0,"",IFERROR(
_xlfn.LET(
  _xlpm.ExoMax, MAX_LOCAL!$A$2:$A$10000,
  _xlpm.VarMax, MAX_LOCAL!$B$2:$B$10000,
  _xlpm.RepsMax, MAX_LOCAL!$C$2:$C$10000,
  _xlpm.KgMax,  MAX_LOCAL!$D$2:$D$10000,
  _xlpm.Res, IF($A41="",
     _xlfn.MAXIFS(_xlpm.KgMax, _xlpm.ExoMax, $B41, _xlpm.RepsMax, $C41),
     _xlfn.MAXIFS(_xlpm.KgMax, _xlpm.ExoMax, $B41, _xlpm.RepsMax, $C41, _xlpm.VarMax, $A41)
  ),
  IF(_xlpm.Res=0,"",_xlpm.Res)
),
""))</f>
        <v/>
      </c>
      <c r="K41" s="41">
        <v>1</v>
      </c>
      <c r="L41" s="41">
        <v>0</v>
      </c>
      <c r="M41" s="41">
        <v>1</v>
      </c>
      <c r="N41" s="41">
        <v>0</v>
      </c>
      <c r="O41" s="228"/>
      <c r="P41" s="42">
        <v>7</v>
      </c>
      <c r="Q41" s="43">
        <f t="shared" si="9"/>
        <v>7</v>
      </c>
      <c r="R41" s="42">
        <v>10</v>
      </c>
      <c r="S41" s="44">
        <f t="shared" si="10"/>
        <v>0</v>
      </c>
      <c r="T41" s="42">
        <v>45</v>
      </c>
      <c r="U41" s="44">
        <f t="shared" si="11"/>
        <v>0</v>
      </c>
      <c r="V41" s="42">
        <v>120</v>
      </c>
      <c r="W41" s="44">
        <f t="shared" si="6"/>
        <v>120</v>
      </c>
      <c r="X41" s="225" t="str">
        <f t="shared" ca="1" si="7"/>
        <v/>
      </c>
      <c r="Y41" s="226" t="str">
        <f t="shared" ca="1" si="8"/>
        <v/>
      </c>
    </row>
    <row r="42" spans="1:25" ht="20.100000000000001" customHeight="1" x14ac:dyDescent="0.2">
      <c r="A42" s="61"/>
      <c r="B42" s="59" t="s">
        <v>109</v>
      </c>
      <c r="C42" s="23"/>
      <c r="D42" s="24"/>
      <c r="E42" s="24">
        <f>V42</f>
        <v>1</v>
      </c>
      <c r="F42" s="25">
        <f>P42</f>
        <v>7</v>
      </c>
      <c r="G42" s="227" t="str" cm="1">
        <f t="array" ref="G42">IF(OR($B42="",$C42=0,$D42=0),"",IF(AND($B42=$B43,$A42=$A43),"",IFERROR(
SUMPRODUCT(($B$7:$B$55=$B42)*($A$7:$A$55=$A42)*($C$7:$C$55)*($D$7:$D$55)),
"")))</f>
        <v/>
      </c>
      <c r="H42" s="222">
        <f ca="1">IF(OR($B42="",AND($B42=$B43,$A42=$A43)),"",_xlfn.LET(_xlpm.DateSeance,$C$1,_xlpm.Exo,$B42,_xlpm.Var,$A42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42" s="222" cm="1">
        <f t="array" ref="I42">IF(OR($B42="",AND($B42=$B43,$A42=$A43)),"",
_xlfn.LET(
  _xlpm.Exo,TRIM(SUBSTITUTE($B42,CHAR(160),"")),
  _xlpm.Var,TRIM(SUBSTITUTE($A42,CHAR(160),"")),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2000</v>
      </c>
      <c r="J42" s="223" t="str">
        <f ca="1">IF($C42=0,"",IFERROR(
_xlfn.LET(
  _xlpm.ExoMax, MAX_LOCAL!$A$2:$A$10000,
  _xlpm.VarMax, MAX_LOCAL!$B$2:$B$10000,
  _xlpm.RepsMax, MAX_LOCAL!$C$2:$C$10000,
  _xlpm.KgMax,  MAX_LOCAL!$D$2:$D$10000,
  _xlpm.Res, IF($A42="",
     _xlfn.MAXIFS(_xlpm.KgMax, _xlpm.ExoMax, $B42, _xlpm.RepsMax, $C42),
     _xlfn.MAXIFS(_xlpm.KgMax, _xlpm.ExoMax, $B42, _xlpm.RepsMax, $C42, _xlpm.VarMax, $A42)
  ),
  IF(_xlpm.Res=0,"",_xlpm.Res)
),
""))</f>
        <v/>
      </c>
      <c r="K42" s="41">
        <v>1</v>
      </c>
      <c r="L42" s="41">
        <v>0</v>
      </c>
      <c r="M42" s="41">
        <v>1</v>
      </c>
      <c r="N42" s="41">
        <v>0</v>
      </c>
      <c r="O42" s="228"/>
      <c r="P42" s="42">
        <v>7</v>
      </c>
      <c r="Q42" s="43">
        <f t="shared" si="9"/>
        <v>7</v>
      </c>
      <c r="R42" s="42">
        <v>8</v>
      </c>
      <c r="S42" s="44">
        <f t="shared" si="10"/>
        <v>0</v>
      </c>
      <c r="T42" s="42">
        <v>52</v>
      </c>
      <c r="U42" s="44">
        <f t="shared" si="11"/>
        <v>0</v>
      </c>
      <c r="V42" s="42">
        <v>1</v>
      </c>
      <c r="W42" s="44">
        <f t="shared" si="6"/>
        <v>1</v>
      </c>
      <c r="X42" s="225" t="str">
        <f t="shared" ca="1" si="7"/>
        <v/>
      </c>
      <c r="Y42" s="226" t="str">
        <f t="shared" ca="1" si="8"/>
        <v/>
      </c>
    </row>
    <row r="43" spans="1:25" ht="20.100000000000001" customHeight="1" x14ac:dyDescent="0.2">
      <c r="A43" s="61"/>
      <c r="B43" s="59"/>
      <c r="C43" s="23"/>
      <c r="D43" s="24"/>
      <c r="E43" s="24"/>
      <c r="F43" s="25"/>
      <c r="G43" s="227" t="str" cm="1">
        <f t="array" ref="G43">IF(OR($B43="",$C43=0,$D43=0),"",IF(AND($B43=$B44,$A43=$A44),"",IFERROR(
SUMPRODUCT(($B$7:$B$55=$B43)*($A$7:$A$55=$A43)*($C$7:$C$55)*($D$7:$D$55)),
"")))</f>
        <v/>
      </c>
      <c r="H43" s="222" t="str">
        <f ca="1">IF(OR($B43="",AND($B43=$B44,$A43=$A44)),"",_xlfn.LET(_xlpm.DateSeance,$C$1,_xlpm.Exo,$B43,_xlpm.Var,$A43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3" s="222" t="str" cm="1">
        <f t="array" ref="I43">IF(OR($B43="",AND($B43=$B44,$A43=$A44)),"",
_xlfn.LET(
  _xlpm.Exo,TRIM(SUBSTITUTE($B43,CHAR(160),"")),
  _xlpm.Var,TRIM(SUBSTITUTE($A43,CHAR(160),"")),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3" s="223" t="str">
        <f ca="1">IF($C43=0,"",IFERROR(
_xlfn.LET(
  _xlpm.ExoMax, MAX_LOCAL!$A$2:$A$10000,
  _xlpm.VarMax, MAX_LOCAL!$B$2:$B$10000,
  _xlpm.RepsMax, MAX_LOCAL!$C$2:$C$10000,
  _xlpm.KgMax,  MAX_LOCAL!$D$2:$D$10000,
  _xlpm.Res, IF($A43="",
     _xlfn.MAXIFS(_xlpm.KgMax, _xlpm.ExoMax, $B43, _xlpm.RepsMax, $C43),
     _xlfn.MAXIFS(_xlpm.KgMax, _xlpm.ExoMax, $B43, _xlpm.RepsMax, $C43, _xlpm.VarMax, $A43)
  ),
  IF(_xlpm.Res=0,"",_xlpm.Res)
),
""))</f>
        <v/>
      </c>
      <c r="K43" s="41">
        <v>1</v>
      </c>
      <c r="L43" s="41">
        <v>0</v>
      </c>
      <c r="M43" s="41">
        <v>1</v>
      </c>
      <c r="N43" s="41">
        <v>0</v>
      </c>
      <c r="O43" s="228"/>
      <c r="P43" s="42"/>
      <c r="Q43" s="43">
        <f t="shared" si="9"/>
        <v>0</v>
      </c>
      <c r="R43" s="42"/>
      <c r="S43" s="44">
        <f t="shared" si="10"/>
        <v>0</v>
      </c>
      <c r="T43" s="42"/>
      <c r="U43" s="44">
        <f t="shared" si="11"/>
        <v>0</v>
      </c>
      <c r="V43" s="42"/>
      <c r="W43" s="44">
        <f t="shared" si="6"/>
        <v>0</v>
      </c>
      <c r="X43" s="225" t="str">
        <f t="shared" ca="1" si="7"/>
        <v/>
      </c>
      <c r="Y43" s="226" t="str">
        <f t="shared" ca="1" si="8"/>
        <v/>
      </c>
    </row>
    <row r="44" spans="1:25" ht="20.100000000000001" customHeight="1" x14ac:dyDescent="0.2">
      <c r="A44" s="61"/>
      <c r="B44" s="59"/>
      <c r="C44" s="23"/>
      <c r="D44" s="24"/>
      <c r="E44" s="24"/>
      <c r="F44" s="25"/>
      <c r="G44" s="227" t="str" cm="1">
        <f t="array" ref="G44">IF(OR($B44="",$C44=0,$D44=0),"",IF(AND($B44=$B45,$A44=$A45),"",IFERROR(
SUMPRODUCT(($B$7:$B$55=$B44)*($A$7:$A$55=$A44)*($C$7:$C$55)*($D$7:$D$55)),
"")))</f>
        <v/>
      </c>
      <c r="H44" s="222" t="str">
        <f ca="1">IF(OR($B44="",AND($B44=$B45,$A44=$A45)),"",_xlfn.LET(_xlpm.DateSeance,$C$1,_xlpm.Exo,$B44,_xlpm.Var,$A44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4" s="222" t="str" cm="1">
        <f t="array" ref="I44">IF(OR($B44="",AND($B44=$B45,$A44=$A45)),"",
_xlfn.LET(
  _xlpm.Exo,TRIM(SUBSTITUTE($B44,CHAR(160),"")),
  _xlpm.Var,TRIM(SUBSTITUTE($A44,CHAR(160),"")),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4" s="223" t="str">
        <f ca="1">IF($C44=0,"",IFERROR(
_xlfn.LET(
  _xlpm.ExoMax, MAX_LOCAL!$A$2:$A$10000,
  _xlpm.VarMax, MAX_LOCAL!$B$2:$B$10000,
  _xlpm.RepsMax, MAX_LOCAL!$C$2:$C$10000,
  _xlpm.KgMax,  MAX_LOCAL!$D$2:$D$10000,
  _xlpm.Res, IF($A44="",
     _xlfn.MAXIFS(_xlpm.KgMax, _xlpm.ExoMax, $B44, _xlpm.RepsMax, $C44),
     _xlfn.MAXIFS(_xlpm.KgMax, _xlpm.ExoMax, $B44, _xlpm.RepsMax, $C44, _xlpm.VarMax, $A44)
  ),
  IF(_xlpm.Res=0,"",_xlpm.Res)
),
""))</f>
        <v/>
      </c>
      <c r="K44" s="41">
        <v>1</v>
      </c>
      <c r="L44" s="41">
        <v>0</v>
      </c>
      <c r="M44" s="41">
        <v>1</v>
      </c>
      <c r="N44" s="41">
        <v>0</v>
      </c>
      <c r="O44" s="228"/>
      <c r="P44" s="42"/>
      <c r="Q44" s="43">
        <f t="shared" si="9"/>
        <v>0</v>
      </c>
      <c r="R44" s="42"/>
      <c r="S44" s="44">
        <f t="shared" si="10"/>
        <v>0</v>
      </c>
      <c r="T44" s="42"/>
      <c r="U44" s="44">
        <f t="shared" si="11"/>
        <v>0</v>
      </c>
      <c r="V44" s="42"/>
      <c r="W44" s="44">
        <f t="shared" si="6"/>
        <v>0</v>
      </c>
      <c r="X44" s="225" t="str">
        <f t="shared" ca="1" si="7"/>
        <v/>
      </c>
      <c r="Y44" s="226" t="str">
        <f t="shared" ca="1" si="8"/>
        <v/>
      </c>
    </row>
    <row r="45" spans="1:25" ht="20.100000000000001" customHeight="1" x14ac:dyDescent="0.2">
      <c r="A45" s="61"/>
      <c r="B45" s="59"/>
      <c r="C45" s="23"/>
      <c r="D45" s="24"/>
      <c r="E45" s="24"/>
      <c r="F45" s="25"/>
      <c r="G45" s="227" t="str" cm="1">
        <f t="array" ref="G45">IF(OR($B45="",$C45=0,$D45=0),"",IF(AND($B45=$B46,$A45=$A46),"",IFERROR(
SUMPRODUCT(($B$7:$B$55=$B45)*($A$7:$A$55=$A45)*($C$7:$C$55)*($D$7:$D$55)),
"")))</f>
        <v/>
      </c>
      <c r="H45" s="222" t="str">
        <f ca="1">IF(OR($B45="",AND($B45=$B46,$A45=$A46)),"",_xlfn.LET(_xlpm.DateSeance,$C$1,_xlpm.Exo,$B45,_xlpm.Var,$A45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5" s="222" t="str" cm="1">
        <f t="array" ref="I45">IF(OR($B45="",AND($B45=$B46,$A45=$A46)),"",
_xlfn.LET(
  _xlpm.Exo,TRIM(SUBSTITUTE($B45,CHAR(160),"")),
  _xlpm.Var,TRIM(SUBSTITUTE($A45,CHAR(160),"")),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5" s="223" t="str">
        <f ca="1">IF($C45=0,"",IFERROR(
_xlfn.LET(
  _xlpm.ExoMax, MAX_LOCAL!$A$2:$A$10000,
  _xlpm.VarMax, MAX_LOCAL!$B$2:$B$10000,
  _xlpm.RepsMax, MAX_LOCAL!$C$2:$C$10000,
  _xlpm.KgMax,  MAX_LOCAL!$D$2:$D$10000,
  _xlpm.Res, IF($A45="",
     _xlfn.MAXIFS(_xlpm.KgMax, _xlpm.ExoMax, $B45, _xlpm.RepsMax, $C45),
     _xlfn.MAXIFS(_xlpm.KgMax, _xlpm.ExoMax, $B45, _xlpm.RepsMax, $C45, _xlpm.VarMax, $A45)
  ),
  IF(_xlpm.Res=0,"",_xlpm.Res)
),
""))</f>
        <v/>
      </c>
      <c r="K45" s="41">
        <v>1</v>
      </c>
      <c r="L45" s="41">
        <v>0</v>
      </c>
      <c r="M45" s="41">
        <v>1</v>
      </c>
      <c r="N45" s="41">
        <v>0</v>
      </c>
      <c r="O45" s="228"/>
      <c r="P45" s="42"/>
      <c r="Q45" s="43">
        <f t="shared" si="9"/>
        <v>0</v>
      </c>
      <c r="R45" s="42"/>
      <c r="S45" s="44">
        <f t="shared" si="10"/>
        <v>0</v>
      </c>
      <c r="T45" s="42"/>
      <c r="U45" s="44">
        <f t="shared" si="11"/>
        <v>0</v>
      </c>
      <c r="V45" s="42"/>
      <c r="W45" s="44">
        <f t="shared" si="6"/>
        <v>0</v>
      </c>
      <c r="X45" s="225" t="str">
        <f t="shared" ca="1" si="7"/>
        <v/>
      </c>
      <c r="Y45" s="226" t="str">
        <f t="shared" ca="1" si="8"/>
        <v/>
      </c>
    </row>
    <row r="46" spans="1:25" ht="20.100000000000001" customHeight="1" x14ac:dyDescent="0.2">
      <c r="A46" s="61"/>
      <c r="B46" s="59"/>
      <c r="C46" s="23"/>
      <c r="D46" s="24"/>
      <c r="E46" s="24"/>
      <c r="F46" s="25"/>
      <c r="G46" s="227" t="str" cm="1">
        <f t="array" ref="G46">IF(OR($B46="",$C46=0,$D46=0),"",IF(AND($B46=$B47,$A46=$A47),"",IFERROR(
SUMPRODUCT(($B$7:$B$55=$B46)*($A$7:$A$55=$A46)*($C$7:$C$55)*($D$7:$D$55)),
"")))</f>
        <v/>
      </c>
      <c r="H46" s="222" t="str">
        <f ca="1">IF(OR($B46="",AND($B46=$B47,$A46=$A47)),"",_xlfn.LET(_xlpm.DateSeance,$C$1,_xlpm.Exo,$B46,_xlpm.Var,$A46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6" s="222" t="str" cm="1">
        <f t="array" ref="I46">IF(OR($B46="",AND($B46=$B47,$A46=$A47)),"",
_xlfn.LET(
  _xlpm.Exo,TRIM(SUBSTITUTE($B46,CHAR(160),"")),
  _xlpm.Var,TRIM(SUBSTITUTE($A46,CHAR(160),"")),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6" s="223" t="str">
        <f ca="1">IF($C46=0,"",IFERROR(
_xlfn.LET(
  _xlpm.ExoMax, MAX_LOCAL!$A$2:$A$10000,
  _xlpm.VarMax, MAX_LOCAL!$B$2:$B$10000,
  _xlpm.RepsMax, MAX_LOCAL!$C$2:$C$10000,
  _xlpm.KgMax,  MAX_LOCAL!$D$2:$D$10000,
  _xlpm.Res, IF($A46="",
     _xlfn.MAXIFS(_xlpm.KgMax, _xlpm.ExoMax, $B46, _xlpm.RepsMax, $C46),
     _xlfn.MAXIFS(_xlpm.KgMax, _xlpm.ExoMax, $B46, _xlpm.RepsMax, $C46, _xlpm.VarMax, $A46)
  ),
  IF(_xlpm.Res=0,"",_xlpm.Res)
),
""))</f>
        <v/>
      </c>
      <c r="K46" s="41">
        <v>1</v>
      </c>
      <c r="L46" s="41">
        <v>0</v>
      </c>
      <c r="M46" s="41">
        <v>1</v>
      </c>
      <c r="N46" s="41">
        <v>0</v>
      </c>
      <c r="O46" s="228"/>
      <c r="P46" s="42"/>
      <c r="Q46" s="43">
        <f t="shared" si="9"/>
        <v>0</v>
      </c>
      <c r="R46" s="42"/>
      <c r="S46" s="44">
        <f t="shared" si="10"/>
        <v>0</v>
      </c>
      <c r="T46" s="42"/>
      <c r="U46" s="44">
        <f t="shared" si="11"/>
        <v>0</v>
      </c>
      <c r="V46" s="42"/>
      <c r="W46" s="44">
        <f t="shared" si="6"/>
        <v>0</v>
      </c>
      <c r="X46" s="225" t="str">
        <f t="shared" ca="1" si="7"/>
        <v/>
      </c>
      <c r="Y46" s="226" t="str">
        <f t="shared" ca="1" si="8"/>
        <v/>
      </c>
    </row>
    <row r="47" spans="1:25" ht="20.100000000000001" customHeight="1" x14ac:dyDescent="0.2">
      <c r="A47" s="61"/>
      <c r="B47" s="59"/>
      <c r="C47" s="23"/>
      <c r="D47" s="24"/>
      <c r="E47" s="24"/>
      <c r="F47" s="25"/>
      <c r="G47" s="227" t="str" cm="1">
        <f t="array" ref="G47">IF(OR($B47="",$C47=0,$D47=0),"",IF(AND($B47=$B48,$A47=$A48),"",IFERROR(
SUMPRODUCT(($B$7:$B$55=$B47)*($A$7:$A$55=$A47)*($C$7:$C$55)*($D$7:$D$55)),
"")))</f>
        <v/>
      </c>
      <c r="H47" s="222" t="str">
        <f ca="1">IF(OR($B47="",AND($B47=$B48,$A47=$A48)),"",_xlfn.LET(_xlpm.DateSeance,$C$1,_xlpm.Exo,$B47,_xlpm.Var,$A47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7" s="222" t="str" cm="1">
        <f t="array" ref="I47">IF(OR($B47="",AND($B47=$B48,$A47=$A48)),"",
_xlfn.LET(
  _xlpm.Exo,TRIM(SUBSTITUTE($B47,CHAR(160),"")),
  _xlpm.Var,TRIM(SUBSTITUTE($A47,CHAR(160),"")),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7" s="223" t="str">
        <f ca="1">IF($C47=0,"",IFERROR(
_xlfn.LET(
  _xlpm.ExoMax, MAX_LOCAL!$A$2:$A$10000,
  _xlpm.VarMax, MAX_LOCAL!$B$2:$B$10000,
  _xlpm.RepsMax, MAX_LOCAL!$C$2:$C$10000,
  _xlpm.KgMax,  MAX_LOCAL!$D$2:$D$10000,
  _xlpm.Res, IF($A47="",
     _xlfn.MAXIFS(_xlpm.KgMax, _xlpm.ExoMax, $B47, _xlpm.RepsMax, $C47),
     _xlfn.MAXIFS(_xlpm.KgMax, _xlpm.ExoMax, $B47, _xlpm.RepsMax, $C47, _xlpm.VarMax, $A47)
  ),
  IF(_xlpm.Res=0,"",_xlpm.Res)
),
""))</f>
        <v/>
      </c>
      <c r="K47" s="41">
        <v>1</v>
      </c>
      <c r="L47" s="41">
        <v>0</v>
      </c>
      <c r="M47" s="41">
        <v>1</v>
      </c>
      <c r="N47" s="41">
        <v>0</v>
      </c>
      <c r="O47" s="228"/>
      <c r="P47" s="42"/>
      <c r="Q47" s="43">
        <f t="shared" si="9"/>
        <v>0</v>
      </c>
      <c r="R47" s="42"/>
      <c r="S47" s="44">
        <f t="shared" si="10"/>
        <v>0</v>
      </c>
      <c r="T47" s="42"/>
      <c r="U47" s="44">
        <f t="shared" si="11"/>
        <v>0</v>
      </c>
      <c r="V47" s="42"/>
      <c r="W47" s="44">
        <f t="shared" si="6"/>
        <v>0</v>
      </c>
      <c r="X47" s="225" t="str">
        <f t="shared" ca="1" si="7"/>
        <v/>
      </c>
      <c r="Y47" s="226" t="str">
        <f t="shared" ca="1" si="8"/>
        <v/>
      </c>
    </row>
    <row r="48" spans="1:25" ht="20.100000000000001" customHeight="1" x14ac:dyDescent="0.2">
      <c r="A48" s="61"/>
      <c r="B48" s="59"/>
      <c r="C48" s="23"/>
      <c r="D48" s="24"/>
      <c r="E48" s="24"/>
      <c r="F48" s="25"/>
      <c r="G48" s="227" t="str" cm="1">
        <f t="array" ref="G48">IF(OR($B48="",$C48=0,$D48=0),"",IF(AND($B48=$B49,$A48=$A49),"",IFERROR(
SUMPRODUCT(($B$7:$B$55=$B48)*($A$7:$A$55=$A48)*($C$7:$C$55)*($D$7:$D$55)),
"")))</f>
        <v/>
      </c>
      <c r="H48" s="222" t="str">
        <f ca="1">IF(OR($B48="",AND($B48=$B49,$A48=$A49)),"",_xlfn.LET(_xlpm.DateSeance,$C$1,_xlpm.Exo,$B48,_xlpm.Var,$A48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8" s="222" t="str" cm="1">
        <f t="array" ref="I48">IF(OR($B48="",AND($B48=$B49,$A48=$A49)),"",
_xlfn.LET(
  _xlpm.Exo,TRIM(SUBSTITUTE($B48,CHAR(160),"")),
  _xlpm.Var,TRIM(SUBSTITUTE($A48,CHAR(160),"")),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8" s="223" t="str">
        <f ca="1">IF($C48=0,"",IFERROR(
_xlfn.LET(
  _xlpm.ExoMax, MAX_LOCAL!$A$2:$A$10000,
  _xlpm.VarMax, MAX_LOCAL!$B$2:$B$10000,
  _xlpm.RepsMax, MAX_LOCAL!$C$2:$C$10000,
  _xlpm.KgMax,  MAX_LOCAL!$D$2:$D$10000,
  _xlpm.Res, IF($A48="",
     _xlfn.MAXIFS(_xlpm.KgMax, _xlpm.ExoMax, $B48, _xlpm.RepsMax, $C48),
     _xlfn.MAXIFS(_xlpm.KgMax, _xlpm.ExoMax, $B48, _xlpm.RepsMax, $C48, _xlpm.VarMax, $A48)
  ),
  IF(_xlpm.Res=0,"",_xlpm.Res)
),
""))</f>
        <v/>
      </c>
      <c r="K48" s="41">
        <v>1</v>
      </c>
      <c r="L48" s="41">
        <v>0</v>
      </c>
      <c r="M48" s="41">
        <v>1</v>
      </c>
      <c r="N48" s="41">
        <v>0</v>
      </c>
      <c r="O48" s="228"/>
      <c r="P48" s="42"/>
      <c r="Q48" s="43">
        <f t="shared" si="9"/>
        <v>0</v>
      </c>
      <c r="R48" s="42"/>
      <c r="S48" s="44">
        <f t="shared" si="10"/>
        <v>0</v>
      </c>
      <c r="T48" s="42"/>
      <c r="U48" s="44">
        <f t="shared" si="11"/>
        <v>0</v>
      </c>
      <c r="V48" s="42"/>
      <c r="W48" s="44">
        <f t="shared" si="6"/>
        <v>0</v>
      </c>
      <c r="X48" s="225" t="str">
        <f t="shared" ca="1" si="7"/>
        <v/>
      </c>
      <c r="Y48" s="226" t="str">
        <f t="shared" ca="1" si="8"/>
        <v/>
      </c>
    </row>
    <row r="49" spans="1:25" ht="20.100000000000001" customHeight="1" x14ac:dyDescent="0.2">
      <c r="A49" s="61"/>
      <c r="B49" s="59"/>
      <c r="C49" s="23"/>
      <c r="D49" s="24"/>
      <c r="E49" s="24"/>
      <c r="F49" s="25"/>
      <c r="G49" s="227" t="str" cm="1">
        <f t="array" ref="G49">IF(OR($B49="",$C49=0,$D49=0),"",IF(AND($B49=$B50,$A49=$A50),"",IFERROR(
SUMPRODUCT(($B$7:$B$55=$B49)*($A$7:$A$55=$A49)*($C$7:$C$55)*($D$7:$D$55)),
"")))</f>
        <v/>
      </c>
      <c r="H49" s="222" t="str">
        <f ca="1">IF(OR($B49="",AND($B49=$B50,$A49=$A50)),"",_xlfn.LET(_xlpm.DateSeance,$C$1,_xlpm.Exo,$B49,_xlpm.Var,$A49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9" s="222" t="str" cm="1">
        <f t="array" ref="I49">IF(OR($B49="",AND($B49=$B50,$A49=$A50)),"",
_xlfn.LET(
  _xlpm.Exo,TRIM(SUBSTITUTE($B49,CHAR(160),"")),
  _xlpm.Var,TRIM(SUBSTITUTE($A49,CHAR(160),"")),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9" s="223" t="str">
        <f ca="1">IF($C49=0,"",IFERROR(
_xlfn.LET(
  _xlpm.ExoMax, MAX_LOCAL!$A$2:$A$10000,
  _xlpm.VarMax, MAX_LOCAL!$B$2:$B$10000,
  _xlpm.RepsMax, MAX_LOCAL!$C$2:$C$10000,
  _xlpm.KgMax,  MAX_LOCAL!$D$2:$D$10000,
  _xlpm.Res, IF($A49="",
     _xlfn.MAXIFS(_xlpm.KgMax, _xlpm.ExoMax, $B49, _xlpm.RepsMax, $C49),
     _xlfn.MAXIFS(_xlpm.KgMax, _xlpm.ExoMax, $B49, _xlpm.RepsMax, $C49, _xlpm.VarMax, $A49)
  ),
  IF(_xlpm.Res=0,"",_xlpm.Res)
),
""))</f>
        <v/>
      </c>
      <c r="K49" s="41">
        <v>1</v>
      </c>
      <c r="L49" s="41">
        <v>0</v>
      </c>
      <c r="M49" s="41">
        <v>1</v>
      </c>
      <c r="N49" s="41">
        <v>0</v>
      </c>
      <c r="O49" s="228"/>
      <c r="P49" s="42"/>
      <c r="Q49" s="43">
        <f t="shared" si="9"/>
        <v>0</v>
      </c>
      <c r="R49" s="42"/>
      <c r="S49" s="44">
        <f t="shared" si="10"/>
        <v>0</v>
      </c>
      <c r="T49" s="42"/>
      <c r="U49" s="44">
        <f t="shared" si="11"/>
        <v>0</v>
      </c>
      <c r="V49" s="42"/>
      <c r="W49" s="44">
        <f t="shared" si="6"/>
        <v>0</v>
      </c>
      <c r="X49" s="225" t="str">
        <f t="shared" ca="1" si="7"/>
        <v/>
      </c>
      <c r="Y49" s="226" t="str">
        <f t="shared" ca="1" si="8"/>
        <v/>
      </c>
    </row>
    <row r="50" spans="1:25" ht="20.100000000000001" customHeight="1" x14ac:dyDescent="0.2">
      <c r="A50" s="61"/>
      <c r="B50" s="59"/>
      <c r="C50" s="23"/>
      <c r="D50" s="24"/>
      <c r="E50" s="24"/>
      <c r="F50" s="25"/>
      <c r="G50" s="227" t="str" cm="1">
        <f t="array" ref="G50">IF(OR($B50="",$C50=0,$D50=0),"",IF(AND($B50=$B51,$A50=$A51),"",IFERROR(
SUMPRODUCT(($B$7:$B$55=$B50)*($A$7:$A$55=$A50)*($C$7:$C$55)*($D$7:$D$55)),
"")))</f>
        <v/>
      </c>
      <c r="H50" s="222" t="str">
        <f ca="1">IF(OR($B50="",AND($B50=$B51,$A50=$A51)),"",_xlfn.LET(_xlpm.DateSeance,$C$1,_xlpm.Exo,$B50,_xlpm.Var,$A50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0" s="222" t="str" cm="1">
        <f t="array" ref="I50">IF(OR($B50="",AND($B50=$B51,$A50=$A51)),"",
_xlfn.LET(
  _xlpm.Exo,TRIM(SUBSTITUTE($B50,CHAR(160),"")),
  _xlpm.Var,TRIM(SUBSTITUTE($A50,CHAR(160),"")),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0" s="223" t="str">
        <f ca="1">IF($C50=0,"",IFERROR(
_xlfn.LET(
  _xlpm.ExoMax, MAX_LOCAL!$A$2:$A$10000,
  _xlpm.VarMax, MAX_LOCAL!$B$2:$B$10000,
  _xlpm.RepsMax, MAX_LOCAL!$C$2:$C$10000,
  _xlpm.KgMax,  MAX_LOCAL!$D$2:$D$10000,
  _xlpm.Res, IF($A50="",
     _xlfn.MAXIFS(_xlpm.KgMax, _xlpm.ExoMax, $B50, _xlpm.RepsMax, $C50),
     _xlfn.MAXIFS(_xlpm.KgMax, _xlpm.ExoMax, $B50, _xlpm.RepsMax, $C50, _xlpm.VarMax, $A50)
  ),
  IF(_xlpm.Res=0,"",_xlpm.Res)
),
""))</f>
        <v/>
      </c>
      <c r="K50" s="41">
        <v>1</v>
      </c>
      <c r="L50" s="41">
        <v>0</v>
      </c>
      <c r="M50" s="41">
        <v>1</v>
      </c>
      <c r="N50" s="41">
        <v>0</v>
      </c>
      <c r="O50" s="228"/>
      <c r="P50" s="42"/>
      <c r="Q50" s="43">
        <f t="shared" si="9"/>
        <v>0</v>
      </c>
      <c r="R50" s="42"/>
      <c r="S50" s="44">
        <f t="shared" si="10"/>
        <v>0</v>
      </c>
      <c r="T50" s="42"/>
      <c r="U50" s="44">
        <f t="shared" si="11"/>
        <v>0</v>
      </c>
      <c r="V50" s="42"/>
      <c r="W50" s="44">
        <f t="shared" si="6"/>
        <v>0</v>
      </c>
      <c r="X50" s="225" t="str">
        <f t="shared" ca="1" si="7"/>
        <v/>
      </c>
      <c r="Y50" s="226" t="str">
        <f t="shared" ca="1" si="8"/>
        <v/>
      </c>
    </row>
    <row r="51" spans="1:25" ht="20.100000000000001" customHeight="1" x14ac:dyDescent="0.2">
      <c r="A51" s="61"/>
      <c r="B51" s="59"/>
      <c r="C51" s="23"/>
      <c r="D51" s="24"/>
      <c r="E51" s="24"/>
      <c r="F51" s="25"/>
      <c r="G51" s="227" t="str" cm="1">
        <f t="array" ref="G51">IF(OR($B51="",$C51=0,$D51=0),"",IF(AND($B51=$B52,$A51=$A52),"",IFERROR(
SUMPRODUCT(($B$7:$B$55=$B51)*($A$7:$A$55=$A51)*($C$7:$C$55)*($D$7:$D$55)),
"")))</f>
        <v/>
      </c>
      <c r="H51" s="222" t="str">
        <f ca="1">IF(OR($B51="",AND($B51=$B52,$A51=$A52)),"",_xlfn.LET(_xlpm.DateSeance,$C$1,_xlpm.Exo,$B51,_xlpm.Var,$A51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1" s="222" t="str" cm="1">
        <f t="array" ref="I51">IF(OR($B51="",AND($B51=$B52,$A51=$A52)),"",
_xlfn.LET(
  _xlpm.Exo,TRIM(SUBSTITUTE($B51,CHAR(160),"")),
  _xlpm.Var,TRIM(SUBSTITUTE($A51,CHAR(160),"")),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1" s="223" t="str">
        <f ca="1">IF($C51=0,"",IFERROR(
_xlfn.LET(
  _xlpm.ExoMax, MAX_LOCAL!$A$2:$A$10000,
  _xlpm.VarMax, MAX_LOCAL!$B$2:$B$10000,
  _xlpm.RepsMax, MAX_LOCAL!$C$2:$C$10000,
  _xlpm.KgMax,  MAX_LOCAL!$D$2:$D$10000,
  _xlpm.Res, IF($A51="",
     _xlfn.MAXIFS(_xlpm.KgMax, _xlpm.ExoMax, $B51, _xlpm.RepsMax, $C51),
     _xlfn.MAXIFS(_xlpm.KgMax, _xlpm.ExoMax, $B51, _xlpm.RepsMax, $C51, _xlpm.VarMax, $A51)
  ),
  IF(_xlpm.Res=0,"",_xlpm.Res)
),
""))</f>
        <v/>
      </c>
      <c r="K51" s="41">
        <v>1</v>
      </c>
      <c r="L51" s="41">
        <v>0</v>
      </c>
      <c r="M51" s="41">
        <v>1</v>
      </c>
      <c r="N51" s="41">
        <v>0</v>
      </c>
      <c r="O51" s="228"/>
      <c r="P51" s="42"/>
      <c r="Q51" s="43">
        <f t="shared" si="9"/>
        <v>0</v>
      </c>
      <c r="R51" s="42"/>
      <c r="S51" s="44">
        <f t="shared" si="10"/>
        <v>0</v>
      </c>
      <c r="T51" s="42"/>
      <c r="U51" s="44">
        <f t="shared" si="11"/>
        <v>0</v>
      </c>
      <c r="V51" s="42"/>
      <c r="W51" s="44">
        <f t="shared" si="6"/>
        <v>0</v>
      </c>
      <c r="X51" s="225" t="str">
        <f t="shared" ca="1" si="7"/>
        <v/>
      </c>
      <c r="Y51" s="226" t="str">
        <f t="shared" ca="1" si="8"/>
        <v/>
      </c>
    </row>
    <row r="52" spans="1:25" ht="20.100000000000001" customHeight="1" x14ac:dyDescent="0.2">
      <c r="A52" s="61"/>
      <c r="B52" s="59"/>
      <c r="C52" s="23"/>
      <c r="D52" s="24"/>
      <c r="E52" s="24"/>
      <c r="F52" s="25"/>
      <c r="G52" s="227" t="str" cm="1">
        <f t="array" ref="G52">IF(OR($B52="",$C52=0,$D52=0),"",IF(AND($B52=$B53,$A52=$A53),"",IFERROR(
SUMPRODUCT(($B$7:$B$55=$B52)*($A$7:$A$55=$A52)*($C$7:$C$55)*($D$7:$D$55)),
"")))</f>
        <v/>
      </c>
      <c r="H52" s="222" t="str">
        <f ca="1">IF(OR($B52="",AND($B52=$B53,$A52=$A53)),"",_xlfn.LET(_xlpm.DateSeance,$C$1,_xlpm.Exo,$B52,_xlpm.Var,$A52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2" s="222" t="str" cm="1">
        <f t="array" ref="I52">IF(OR($B52="",AND($B52=$B53,$A52=$A53)),"",
_xlfn.LET(
  _xlpm.Exo,TRIM(SUBSTITUTE($B52,CHAR(160),"")),
  _xlpm.Var,TRIM(SUBSTITUTE($A52,CHAR(160),"")),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2" s="223" t="str">
        <f ca="1">IF($C52=0,"",IFERROR(
_xlfn.LET(
  _xlpm.ExoMax, MAX_LOCAL!$A$2:$A$10000,
  _xlpm.VarMax, MAX_LOCAL!$B$2:$B$10000,
  _xlpm.RepsMax, MAX_LOCAL!$C$2:$C$10000,
  _xlpm.KgMax,  MAX_LOCAL!$D$2:$D$10000,
  _xlpm.Res, IF($A52="",
     _xlfn.MAXIFS(_xlpm.KgMax, _xlpm.ExoMax, $B52, _xlpm.RepsMax, $C52),
     _xlfn.MAXIFS(_xlpm.KgMax, _xlpm.ExoMax, $B52, _xlpm.RepsMax, $C52, _xlpm.VarMax, $A52)
  ),
  IF(_xlpm.Res=0,"",_xlpm.Res)
),
""))</f>
        <v/>
      </c>
      <c r="K52" s="41">
        <v>1</v>
      </c>
      <c r="L52" s="41">
        <v>0</v>
      </c>
      <c r="M52" s="41">
        <v>1</v>
      </c>
      <c r="N52" s="41">
        <v>0</v>
      </c>
      <c r="O52" s="228"/>
      <c r="P52" s="42"/>
      <c r="Q52" s="43">
        <f t="shared" si="9"/>
        <v>0</v>
      </c>
      <c r="R52" s="42"/>
      <c r="S52" s="44">
        <f t="shared" si="10"/>
        <v>0</v>
      </c>
      <c r="T52" s="42"/>
      <c r="U52" s="44">
        <f t="shared" si="11"/>
        <v>0</v>
      </c>
      <c r="V52" s="42"/>
      <c r="W52" s="44">
        <f t="shared" si="6"/>
        <v>0</v>
      </c>
      <c r="X52" s="225" t="str">
        <f t="shared" ca="1" si="7"/>
        <v/>
      </c>
      <c r="Y52" s="226" t="str">
        <f t="shared" ca="1" si="8"/>
        <v/>
      </c>
    </row>
    <row r="53" spans="1:25" ht="20.100000000000001" customHeight="1" x14ac:dyDescent="0.2">
      <c r="A53" s="61"/>
      <c r="B53" s="59"/>
      <c r="C53" s="23"/>
      <c r="D53" s="24"/>
      <c r="E53" s="24"/>
      <c r="F53" s="25"/>
      <c r="G53" s="227" t="str" cm="1">
        <f t="array" ref="G53">IF(OR($B53="",$C53=0,$D53=0),"",IF(AND($B53=$B54,$A53=$A54),"",IFERROR(
SUMPRODUCT(($B$7:$B$55=$B53)*($A$7:$A$55=$A53)*($C$7:$C$55)*($D$7:$D$55)),
"")))</f>
        <v/>
      </c>
      <c r="H53" s="222" t="str">
        <f ca="1">IF(OR($B53="",AND($B53=$B54,$A53=$A54)),"",_xlfn.LET(_xlpm.DateSeance,$C$1,_xlpm.Exo,$B53,_xlpm.Var,$A53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3" s="222" t="str" cm="1">
        <f t="array" ref="I53">IF(OR($B53="",AND($B53=$B54,$A53=$A54)),"",
_xlfn.LET(
  _xlpm.Exo,TRIM(SUBSTITUTE($B53,CHAR(160),"")),
  _xlpm.Var,TRIM(SUBSTITUTE($A53,CHAR(160),"")),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3" s="223" t="str">
        <f ca="1">IF($C53=0,"",IFERROR(
_xlfn.LET(
  _xlpm.ExoMax, MAX_LOCAL!$A$2:$A$10000,
  _xlpm.VarMax, MAX_LOCAL!$B$2:$B$10000,
  _xlpm.RepsMax, MAX_LOCAL!$C$2:$C$10000,
  _xlpm.KgMax,  MAX_LOCAL!$D$2:$D$10000,
  _xlpm.Res, IF($A53="",
     _xlfn.MAXIFS(_xlpm.KgMax, _xlpm.ExoMax, $B53, _xlpm.RepsMax, $C53),
     _xlfn.MAXIFS(_xlpm.KgMax, _xlpm.ExoMax, $B53, _xlpm.RepsMax, $C53, _xlpm.VarMax, $A53)
  ),
  IF(_xlpm.Res=0,"",_xlpm.Res)
),
""))</f>
        <v/>
      </c>
      <c r="K53" s="41">
        <v>1</v>
      </c>
      <c r="L53" s="41">
        <v>0</v>
      </c>
      <c r="M53" s="41">
        <v>1</v>
      </c>
      <c r="N53" s="41">
        <v>0</v>
      </c>
      <c r="O53" s="228"/>
      <c r="P53" s="42"/>
      <c r="Q53" s="43">
        <f t="shared" si="9"/>
        <v>0</v>
      </c>
      <c r="R53" s="42"/>
      <c r="S53" s="44">
        <f t="shared" si="10"/>
        <v>0</v>
      </c>
      <c r="T53" s="42"/>
      <c r="U53" s="44">
        <f t="shared" si="11"/>
        <v>0</v>
      </c>
      <c r="V53" s="42"/>
      <c r="W53" s="44">
        <f t="shared" si="6"/>
        <v>0</v>
      </c>
      <c r="X53" s="225" t="str">
        <f t="shared" ca="1" si="7"/>
        <v/>
      </c>
      <c r="Y53" s="226" t="str">
        <f t="shared" ca="1" si="8"/>
        <v/>
      </c>
    </row>
    <row r="54" spans="1:25" ht="20.100000000000001" customHeight="1" x14ac:dyDescent="0.2">
      <c r="A54" s="61"/>
      <c r="B54" s="59"/>
      <c r="C54" s="26"/>
      <c r="D54" s="24"/>
      <c r="E54" s="27"/>
      <c r="F54" s="28"/>
      <c r="G54" s="227" t="str" cm="1">
        <f t="array" ref="G54">IF(OR($B54="",$C54=0,$D54=0),"",IF(AND($B54=$B55,$A54=$A55),"",IFERROR(
SUMPRODUCT(($B$7:$B$55=$B54)*($A$7:$A$55=$A54)*($C$7:$C$55)*($D$7:$D$55)),
"")))</f>
        <v/>
      </c>
      <c r="H54" s="222" t="str">
        <f ca="1">IF(OR($B54="",AND($B54=$B55,$A54=$A55)),"",_xlfn.LET(_xlpm.DateSeance,$C$1,_xlpm.Exo,$B54,_xlpm.Var,$A54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4" s="222" t="str" cm="1">
        <f t="array" ref="I54">IF(OR($B54="",AND($B54=$B55,$A54=$A55)),"",
_xlfn.LET(
  _xlpm.Exo,TRIM(SUBSTITUTE($B54,CHAR(160),"")),
  _xlpm.Var,TRIM(SUBSTITUTE($A54,CHAR(160),"")),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4" s="223" t="str">
        <f ca="1">IF($C54=0,"",IFERROR(
_xlfn.LET(
  _xlpm.ExoMax, MAX_LOCAL!$A$2:$A$10000,
  _xlpm.VarMax, MAX_LOCAL!$B$2:$B$10000,
  _xlpm.RepsMax, MAX_LOCAL!$C$2:$C$10000,
  _xlpm.KgMax,  MAX_LOCAL!$D$2:$D$10000,
  _xlpm.Res, IF($A54="",
     _xlfn.MAXIFS(_xlpm.KgMax, _xlpm.ExoMax, $B54, _xlpm.RepsMax, $C54),
     _xlfn.MAXIFS(_xlpm.KgMax, _xlpm.ExoMax, $B54, _xlpm.RepsMax, $C54, _xlpm.VarMax, $A54)
  ),
  IF(_xlpm.Res=0,"",_xlpm.Res)
),
""))</f>
        <v/>
      </c>
      <c r="K54" s="41">
        <v>1</v>
      </c>
      <c r="L54" s="41">
        <v>0</v>
      </c>
      <c r="M54" s="41">
        <v>1</v>
      </c>
      <c r="N54" s="41">
        <v>0</v>
      </c>
      <c r="O54" s="228"/>
      <c r="P54" s="42"/>
      <c r="Q54" s="43">
        <f t="shared" si="9"/>
        <v>0</v>
      </c>
      <c r="R54" s="42"/>
      <c r="S54" s="44">
        <f t="shared" si="10"/>
        <v>0</v>
      </c>
      <c r="T54" s="42"/>
      <c r="U54" s="44">
        <f t="shared" si="11"/>
        <v>0</v>
      </c>
      <c r="V54" s="42"/>
      <c r="W54" s="44">
        <f t="shared" si="6"/>
        <v>0</v>
      </c>
      <c r="X54" s="225" t="str">
        <f t="shared" ca="1" si="7"/>
        <v/>
      </c>
      <c r="Y54" s="226" t="str">
        <f t="shared" ca="1" si="8"/>
        <v/>
      </c>
    </row>
    <row r="55" spans="1:25" ht="20.100000000000001" customHeight="1" thickBot="1" x14ac:dyDescent="0.25">
      <c r="A55" s="62"/>
      <c r="B55" s="230"/>
      <c r="C55" s="231"/>
      <c r="D55" s="232"/>
      <c r="E55" s="233"/>
      <c r="F55" s="234"/>
      <c r="G55" s="235" t="str" cm="1">
        <f t="array" ref="G55">IF(OR($B55="",$C55=0,$D55=0),"",IF(AND($B55=$B56,$A55=$A56),"",IFERROR(
SUMPRODUCT(($B$7:$B$55=$B55)*($A$7:$A$55=$A55)*($C$7:$C$55)*($D$7:$D$55)),
"")))</f>
        <v/>
      </c>
      <c r="H55" s="252" t="str">
        <f ca="1">IF(OR($B55="",AND($B55=$B56,$A55=$A56)),"",_xlfn.LET(_xlpm.DateSeance,$C$1,_xlpm.Exo,$B55,_xlpm.Var,$A55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5" s="252" t="str" cm="1">
        <f t="array" ref="I55">IF(OR($B55="",AND($B55=$B56,$A55=$A56)),"",
_xlfn.LET(
  _xlpm.Exo,TRIM(SUBSTITUTE($B55,CHAR(160),"")),
  _xlpm.Var,TRIM(SUBSTITUTE($A55,CHAR(160),"")),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5" s="223" t="str">
        <f ca="1">IF($C55=0,"",IFERROR(
_xlfn.LET(
  _xlpm.ExoMax, MAX_LOCAL!$A$2:$A$10000,
  _xlpm.VarMax, MAX_LOCAL!$B$2:$B$10000,
  _xlpm.RepsMax, MAX_LOCAL!$C$2:$C$10000,
  _xlpm.KgMax,  MAX_LOCAL!$D$2:$D$10000,
  _xlpm.Res, IF($A55="",
     _xlfn.MAXIFS(_xlpm.KgMax, _xlpm.ExoMax, $B55, _xlpm.RepsMax, $C55),
     _xlfn.MAXIFS(_xlpm.KgMax, _xlpm.ExoMax, $B55, _xlpm.RepsMax, $C55, _xlpm.VarMax, $A55)
  ),
  IF(_xlpm.Res=0,"",_xlpm.Res)
),
""))</f>
        <v/>
      </c>
      <c r="K55" s="41">
        <v>1</v>
      </c>
      <c r="L55" s="41">
        <v>0</v>
      </c>
      <c r="M55" s="41">
        <v>1</v>
      </c>
      <c r="N55" s="41">
        <v>0</v>
      </c>
      <c r="O55" s="228"/>
      <c r="P55" s="42"/>
      <c r="Q55" s="43">
        <f t="shared" si="9"/>
        <v>0</v>
      </c>
      <c r="R55" s="42"/>
      <c r="S55" s="44">
        <f t="shared" si="10"/>
        <v>0</v>
      </c>
      <c r="T55" s="42"/>
      <c r="U55" s="44">
        <f t="shared" si="11"/>
        <v>0</v>
      </c>
      <c r="V55" s="42"/>
      <c r="W55" s="44">
        <f t="shared" si="6"/>
        <v>0</v>
      </c>
      <c r="X55" s="225" t="str">
        <f t="shared" ca="1" si="7"/>
        <v/>
      </c>
      <c r="Y55" s="226" t="str">
        <f t="shared" ca="1" si="8"/>
        <v/>
      </c>
    </row>
    <row r="56" spans="1:25" ht="14.25" customHeight="1" thickTop="1" thickBot="1" x14ac:dyDescent="0.25">
      <c r="G56" s="236"/>
      <c r="H56" s="236"/>
      <c r="I56" s="236"/>
      <c r="J56" s="236"/>
    </row>
    <row r="57" spans="1:25" ht="26.25" customHeight="1" thickTop="1" x14ac:dyDescent="0.2">
      <c r="A57" s="303" t="s">
        <v>361</v>
      </c>
      <c r="B57" s="304"/>
      <c r="C57" s="304"/>
      <c r="D57" s="304"/>
      <c r="E57" s="304"/>
      <c r="F57" s="304"/>
      <c r="G57" s="304"/>
      <c r="H57" s="305"/>
      <c r="J57" s="303" t="s">
        <v>362</v>
      </c>
      <c r="K57" s="304"/>
      <c r="L57" s="304"/>
      <c r="M57" s="304"/>
      <c r="N57" s="304"/>
      <c r="O57" s="304"/>
      <c r="P57" s="304"/>
      <c r="Q57" s="305"/>
    </row>
    <row r="58" spans="1:25" ht="14.25" customHeight="1" x14ac:dyDescent="0.2">
      <c r="A58" s="281"/>
      <c r="B58" s="282"/>
      <c r="C58" s="282"/>
      <c r="D58" s="282"/>
      <c r="E58" s="282"/>
      <c r="F58" s="282"/>
      <c r="G58" s="282"/>
      <c r="H58" s="283"/>
      <c r="J58" s="281">
        <v>1316</v>
      </c>
      <c r="K58" s="282"/>
      <c r="L58" s="282"/>
      <c r="M58" s="282"/>
      <c r="N58" s="282"/>
      <c r="O58" s="282"/>
      <c r="P58" s="282"/>
      <c r="Q58" s="283"/>
    </row>
    <row r="59" spans="1:25" ht="14.25" customHeight="1" x14ac:dyDescent="0.2">
      <c r="A59" s="281"/>
      <c r="B59" s="282"/>
      <c r="C59" s="282"/>
      <c r="D59" s="282"/>
      <c r="E59" s="282"/>
      <c r="F59" s="282"/>
      <c r="G59" s="282"/>
      <c r="H59" s="283"/>
      <c r="J59" s="281"/>
      <c r="K59" s="282"/>
      <c r="L59" s="282"/>
      <c r="M59" s="282"/>
      <c r="N59" s="282"/>
      <c r="O59" s="282"/>
      <c r="P59" s="282"/>
      <c r="Q59" s="283"/>
    </row>
    <row r="60" spans="1:25" ht="14.25" customHeight="1" x14ac:dyDescent="0.2">
      <c r="A60" s="281"/>
      <c r="B60" s="282"/>
      <c r="C60" s="282"/>
      <c r="D60" s="282"/>
      <c r="E60" s="282"/>
      <c r="F60" s="282"/>
      <c r="G60" s="282"/>
      <c r="H60" s="283"/>
      <c r="I60" s="236"/>
      <c r="J60" s="281"/>
      <c r="K60" s="282"/>
      <c r="L60" s="282"/>
      <c r="M60" s="282"/>
      <c r="N60" s="282"/>
      <c r="O60" s="282"/>
      <c r="P60" s="282"/>
      <c r="Q60" s="283"/>
    </row>
    <row r="61" spans="1:25" ht="14.25" customHeight="1" x14ac:dyDescent="0.2">
      <c r="A61" s="281"/>
      <c r="B61" s="282"/>
      <c r="C61" s="282"/>
      <c r="D61" s="282"/>
      <c r="E61" s="282"/>
      <c r="F61" s="282"/>
      <c r="G61" s="282"/>
      <c r="H61" s="283"/>
      <c r="I61" s="236"/>
      <c r="J61" s="281"/>
      <c r="K61" s="282"/>
      <c r="L61" s="282"/>
      <c r="M61" s="282"/>
      <c r="N61" s="282"/>
      <c r="O61" s="282"/>
      <c r="P61" s="282"/>
      <c r="Q61" s="283"/>
    </row>
    <row r="62" spans="1:25" ht="14.25" customHeight="1" x14ac:dyDescent="0.2">
      <c r="A62" s="281"/>
      <c r="B62" s="282"/>
      <c r="C62" s="282"/>
      <c r="D62" s="282"/>
      <c r="E62" s="282"/>
      <c r="F62" s="282"/>
      <c r="G62" s="282"/>
      <c r="H62" s="283"/>
      <c r="I62" s="236"/>
      <c r="J62" s="281"/>
      <c r="K62" s="282"/>
      <c r="L62" s="282"/>
      <c r="M62" s="282"/>
      <c r="N62" s="282"/>
      <c r="O62" s="282"/>
      <c r="P62" s="282"/>
      <c r="Q62" s="283"/>
    </row>
    <row r="63" spans="1:25" ht="14.25" customHeight="1" x14ac:dyDescent="0.2">
      <c r="A63" s="281"/>
      <c r="B63" s="282"/>
      <c r="C63" s="282"/>
      <c r="D63" s="282"/>
      <c r="E63" s="282"/>
      <c r="F63" s="282"/>
      <c r="G63" s="282"/>
      <c r="H63" s="283"/>
      <c r="I63" s="236"/>
      <c r="J63" s="281"/>
      <c r="K63" s="282"/>
      <c r="L63" s="282"/>
      <c r="M63" s="282"/>
      <c r="N63" s="282"/>
      <c r="O63" s="282"/>
      <c r="P63" s="282"/>
      <c r="Q63" s="283"/>
    </row>
    <row r="64" spans="1:25" ht="15" customHeight="1" x14ac:dyDescent="0.2">
      <c r="A64" s="281"/>
      <c r="B64" s="282"/>
      <c r="C64" s="282"/>
      <c r="D64" s="282"/>
      <c r="E64" s="282"/>
      <c r="F64" s="282"/>
      <c r="G64" s="282"/>
      <c r="H64" s="283"/>
      <c r="J64" s="281"/>
      <c r="K64" s="282"/>
      <c r="L64" s="282"/>
      <c r="M64" s="282"/>
      <c r="N64" s="282"/>
      <c r="O64" s="282"/>
      <c r="P64" s="282"/>
      <c r="Q64" s="283"/>
    </row>
    <row r="65" spans="1:17" ht="15" customHeight="1" x14ac:dyDescent="0.2">
      <c r="A65" s="281"/>
      <c r="B65" s="282"/>
      <c r="C65" s="282"/>
      <c r="D65" s="282"/>
      <c r="E65" s="282"/>
      <c r="F65" s="282"/>
      <c r="G65" s="282"/>
      <c r="H65" s="283"/>
      <c r="J65" s="281"/>
      <c r="K65" s="282"/>
      <c r="L65" s="282"/>
      <c r="M65" s="282"/>
      <c r="N65" s="282"/>
      <c r="O65" s="282"/>
      <c r="P65" s="282"/>
      <c r="Q65" s="283"/>
    </row>
    <row r="66" spans="1:17" ht="15" customHeight="1" x14ac:dyDescent="0.2">
      <c r="A66" s="281"/>
      <c r="B66" s="282"/>
      <c r="C66" s="282"/>
      <c r="D66" s="282"/>
      <c r="E66" s="282"/>
      <c r="F66" s="282"/>
      <c r="G66" s="282"/>
      <c r="H66" s="283"/>
      <c r="J66" s="281"/>
      <c r="K66" s="282"/>
      <c r="L66" s="282"/>
      <c r="M66" s="282"/>
      <c r="N66" s="282"/>
      <c r="O66" s="282"/>
      <c r="P66" s="282"/>
      <c r="Q66" s="283"/>
    </row>
    <row r="67" spans="1:17" ht="15" customHeight="1" x14ac:dyDescent="0.2">
      <c r="A67" s="281"/>
      <c r="B67" s="282"/>
      <c r="C67" s="282"/>
      <c r="D67" s="282"/>
      <c r="E67" s="282"/>
      <c r="F67" s="282"/>
      <c r="G67" s="282"/>
      <c r="H67" s="283"/>
      <c r="J67" s="281"/>
      <c r="K67" s="282"/>
      <c r="L67" s="282"/>
      <c r="M67" s="282"/>
      <c r="N67" s="282"/>
      <c r="O67" s="282"/>
      <c r="P67" s="282"/>
      <c r="Q67" s="283"/>
    </row>
    <row r="68" spans="1:17" ht="15" customHeight="1" x14ac:dyDescent="0.2">
      <c r="A68" s="281"/>
      <c r="B68" s="282"/>
      <c r="C68" s="282"/>
      <c r="D68" s="282"/>
      <c r="E68" s="282"/>
      <c r="F68" s="282"/>
      <c r="G68" s="282"/>
      <c r="H68" s="283"/>
      <c r="J68" s="281"/>
      <c r="K68" s="282"/>
      <c r="L68" s="282"/>
      <c r="M68" s="282"/>
      <c r="N68" s="282"/>
      <c r="O68" s="282"/>
      <c r="P68" s="282"/>
      <c r="Q68" s="283"/>
    </row>
    <row r="69" spans="1:17" ht="15.75" customHeight="1" x14ac:dyDescent="0.2">
      <c r="A69" s="281"/>
      <c r="B69" s="282"/>
      <c r="C69" s="282"/>
      <c r="D69" s="282"/>
      <c r="E69" s="282"/>
      <c r="F69" s="282"/>
      <c r="G69" s="282"/>
      <c r="H69" s="283"/>
      <c r="J69" s="281"/>
      <c r="K69" s="282"/>
      <c r="L69" s="282"/>
      <c r="M69" s="282"/>
      <c r="N69" s="282"/>
      <c r="O69" s="282"/>
      <c r="P69" s="282"/>
      <c r="Q69" s="283"/>
    </row>
    <row r="70" spans="1:17" ht="15" customHeight="1" x14ac:dyDescent="0.2">
      <c r="A70" s="281"/>
      <c r="B70" s="282"/>
      <c r="C70" s="282"/>
      <c r="D70" s="282"/>
      <c r="E70" s="282"/>
      <c r="F70" s="282"/>
      <c r="G70" s="282"/>
      <c r="H70" s="283"/>
      <c r="J70" s="281"/>
      <c r="K70" s="282"/>
      <c r="L70" s="282"/>
      <c r="M70" s="282"/>
      <c r="N70" s="282"/>
      <c r="O70" s="282"/>
      <c r="P70" s="282"/>
      <c r="Q70" s="283"/>
    </row>
    <row r="71" spans="1:17" ht="15" customHeight="1" x14ac:dyDescent="0.2">
      <c r="A71" s="281"/>
      <c r="B71" s="282"/>
      <c r="C71" s="282"/>
      <c r="D71" s="282"/>
      <c r="E71" s="282"/>
      <c r="F71" s="282"/>
      <c r="G71" s="282"/>
      <c r="H71" s="283"/>
      <c r="J71" s="281"/>
      <c r="K71" s="282"/>
      <c r="L71" s="282"/>
      <c r="M71" s="282"/>
      <c r="N71" s="282"/>
      <c r="O71" s="282"/>
      <c r="P71" s="282"/>
      <c r="Q71" s="283"/>
    </row>
    <row r="72" spans="1:17" ht="15" customHeight="1" x14ac:dyDescent="0.2">
      <c r="A72" s="281"/>
      <c r="B72" s="282"/>
      <c r="C72" s="282"/>
      <c r="D72" s="282"/>
      <c r="E72" s="282"/>
      <c r="F72" s="282"/>
      <c r="G72" s="282"/>
      <c r="H72" s="283"/>
      <c r="J72" s="281"/>
      <c r="K72" s="282"/>
      <c r="L72" s="282"/>
      <c r="M72" s="282"/>
      <c r="N72" s="282"/>
      <c r="O72" s="282"/>
      <c r="P72" s="282"/>
      <c r="Q72" s="283"/>
    </row>
    <row r="73" spans="1:17" ht="15" customHeight="1" x14ac:dyDescent="0.2">
      <c r="A73" s="281"/>
      <c r="B73" s="282"/>
      <c r="C73" s="282"/>
      <c r="D73" s="282"/>
      <c r="E73" s="282"/>
      <c r="F73" s="282"/>
      <c r="G73" s="282"/>
      <c r="H73" s="283"/>
      <c r="J73" s="281"/>
      <c r="K73" s="282"/>
      <c r="L73" s="282"/>
      <c r="M73" s="282"/>
      <c r="N73" s="282"/>
      <c r="O73" s="282"/>
      <c r="P73" s="282"/>
      <c r="Q73" s="283"/>
    </row>
    <row r="74" spans="1:17" ht="15" customHeight="1" x14ac:dyDescent="0.2">
      <c r="A74" s="281"/>
      <c r="B74" s="282"/>
      <c r="C74" s="282"/>
      <c r="D74" s="282"/>
      <c r="E74" s="282"/>
      <c r="F74" s="282"/>
      <c r="G74" s="282"/>
      <c r="H74" s="283"/>
      <c r="J74" s="281"/>
      <c r="K74" s="282"/>
      <c r="L74" s="282"/>
      <c r="M74" s="282"/>
      <c r="N74" s="282"/>
      <c r="O74" s="282"/>
      <c r="P74" s="282"/>
      <c r="Q74" s="283"/>
    </row>
    <row r="75" spans="1:17" ht="15" customHeight="1" thickBot="1" x14ac:dyDescent="0.25">
      <c r="A75" s="284"/>
      <c r="B75" s="285"/>
      <c r="C75" s="285"/>
      <c r="D75" s="285"/>
      <c r="E75" s="285"/>
      <c r="F75" s="285"/>
      <c r="G75" s="285"/>
      <c r="H75" s="286"/>
      <c r="J75" s="284"/>
      <c r="K75" s="285"/>
      <c r="L75" s="285"/>
      <c r="M75" s="285"/>
      <c r="N75" s="285"/>
      <c r="O75" s="285"/>
      <c r="P75" s="285"/>
      <c r="Q75" s="286"/>
    </row>
    <row r="76" spans="1:17" ht="15" customHeight="1" thickTop="1" thickBot="1" x14ac:dyDescent="0.25">
      <c r="A76" s="41"/>
      <c r="B76" s="41"/>
      <c r="C76" s="41"/>
      <c r="D76" s="41"/>
      <c r="E76" s="41"/>
      <c r="F76" s="41"/>
      <c r="G76" s="41"/>
      <c r="H76" s="41"/>
    </row>
    <row r="77" spans="1:17" ht="26.25" customHeight="1" thickTop="1" x14ac:dyDescent="0.2">
      <c r="A77" s="303" t="s">
        <v>363</v>
      </c>
      <c r="B77" s="304"/>
      <c r="C77" s="304"/>
      <c r="D77" s="304"/>
      <c r="E77" s="304"/>
      <c r="F77" s="304"/>
      <c r="G77" s="304"/>
      <c r="H77" s="305"/>
    </row>
    <row r="78" spans="1:17" ht="39" customHeight="1" thickBot="1" x14ac:dyDescent="0.3">
      <c r="A78" s="237" t="s">
        <v>340</v>
      </c>
      <c r="B78" s="307" t="s">
        <v>364</v>
      </c>
      <c r="C78" s="307"/>
      <c r="D78" s="307"/>
      <c r="E78" s="307"/>
      <c r="F78" s="238" t="s">
        <v>365</v>
      </c>
      <c r="G78" s="239" t="s">
        <v>366</v>
      </c>
      <c r="H78" s="240" t="s">
        <v>367</v>
      </c>
    </row>
    <row r="79" spans="1:17" ht="15.75" thickTop="1" x14ac:dyDescent="0.2">
      <c r="A79" s="241"/>
      <c r="B79" s="308"/>
      <c r="C79" s="308"/>
      <c r="D79" s="308"/>
      <c r="E79" s="308"/>
      <c r="F79" s="253"/>
      <c r="G79" s="242"/>
      <c r="H79" s="243"/>
    </row>
    <row r="80" spans="1:17" x14ac:dyDescent="0.2">
      <c r="A80" s="244"/>
      <c r="B80" s="306"/>
      <c r="C80" s="306"/>
      <c r="D80" s="306"/>
      <c r="E80" s="306"/>
      <c r="F80" s="245"/>
      <c r="G80" s="245"/>
      <c r="H80" s="246"/>
    </row>
    <row r="81" spans="1:8" x14ac:dyDescent="0.2">
      <c r="A81" s="244"/>
      <c r="B81" s="306"/>
      <c r="C81" s="306"/>
      <c r="D81" s="306"/>
      <c r="E81" s="306"/>
      <c r="F81" s="245"/>
      <c r="G81" s="245"/>
      <c r="H81" s="246"/>
    </row>
    <row r="82" spans="1:8" x14ac:dyDescent="0.2">
      <c r="A82" s="244"/>
      <c r="B82" s="306"/>
      <c r="C82" s="306"/>
      <c r="D82" s="306"/>
      <c r="E82" s="306"/>
      <c r="F82" s="245"/>
      <c r="G82" s="245"/>
      <c r="H82" s="246"/>
    </row>
    <row r="83" spans="1:8" x14ac:dyDescent="0.2">
      <c r="A83" s="244"/>
      <c r="B83" s="306"/>
      <c r="C83" s="306"/>
      <c r="D83" s="306"/>
      <c r="E83" s="306"/>
      <c r="F83" s="245"/>
      <c r="G83" s="245"/>
      <c r="H83" s="246"/>
    </row>
    <row r="84" spans="1:8" x14ac:dyDescent="0.2">
      <c r="A84" s="244"/>
      <c r="B84" s="306"/>
      <c r="C84" s="306"/>
      <c r="D84" s="306"/>
      <c r="E84" s="306"/>
      <c r="F84" s="245"/>
      <c r="G84" s="245"/>
      <c r="H84" s="246"/>
    </row>
    <row r="85" spans="1:8" x14ac:dyDescent="0.2">
      <c r="A85" s="244"/>
      <c r="B85" s="306"/>
      <c r="C85" s="306"/>
      <c r="D85" s="306"/>
      <c r="E85" s="306"/>
      <c r="F85" s="245"/>
      <c r="G85" s="245"/>
      <c r="H85" s="246"/>
    </row>
    <row r="86" spans="1:8" x14ac:dyDescent="0.2">
      <c r="A86" s="244"/>
      <c r="B86" s="306"/>
      <c r="C86" s="306"/>
      <c r="D86" s="306"/>
      <c r="E86" s="306"/>
      <c r="F86" s="245"/>
      <c r="G86" s="245"/>
      <c r="H86" s="246"/>
    </row>
    <row r="87" spans="1:8" x14ac:dyDescent="0.2">
      <c r="A87" s="244"/>
      <c r="B87" s="306"/>
      <c r="C87" s="306"/>
      <c r="D87" s="306"/>
      <c r="E87" s="306"/>
      <c r="F87" s="245"/>
      <c r="G87" s="245"/>
      <c r="H87" s="246"/>
    </row>
    <row r="88" spans="1:8" x14ac:dyDescent="0.2">
      <c r="A88" s="244"/>
      <c r="B88" s="306"/>
      <c r="C88" s="306"/>
      <c r="D88" s="306"/>
      <c r="E88" s="306"/>
      <c r="F88" s="245"/>
      <c r="G88" s="245"/>
      <c r="H88" s="246"/>
    </row>
    <row r="89" spans="1:8" x14ac:dyDescent="0.2">
      <c r="A89" s="244"/>
      <c r="B89" s="306"/>
      <c r="C89" s="306"/>
      <c r="D89" s="306"/>
      <c r="E89" s="306"/>
      <c r="F89" s="245"/>
      <c r="G89" s="245"/>
      <c r="H89" s="246"/>
    </row>
    <row r="90" spans="1:8" x14ac:dyDescent="0.2">
      <c r="A90" s="244"/>
      <c r="B90" s="306"/>
      <c r="C90" s="306"/>
      <c r="D90" s="306"/>
      <c r="E90" s="306"/>
      <c r="F90" s="245"/>
      <c r="G90" s="245"/>
      <c r="H90" s="246"/>
    </row>
    <row r="91" spans="1:8" x14ac:dyDescent="0.2">
      <c r="A91" s="244"/>
      <c r="B91" s="306"/>
      <c r="C91" s="306"/>
      <c r="D91" s="306"/>
      <c r="E91" s="306"/>
      <c r="F91" s="245"/>
      <c r="G91" s="245"/>
      <c r="H91" s="246"/>
    </row>
    <row r="92" spans="1:8" x14ac:dyDescent="0.2">
      <c r="A92" s="244"/>
      <c r="B92" s="306"/>
      <c r="C92" s="306"/>
      <c r="D92" s="306"/>
      <c r="E92" s="306"/>
      <c r="F92" s="245"/>
      <c r="G92" s="245"/>
      <c r="H92" s="246"/>
    </row>
    <row r="93" spans="1:8" x14ac:dyDescent="0.2">
      <c r="A93" s="244"/>
      <c r="B93" s="306"/>
      <c r="C93" s="306"/>
      <c r="D93" s="306"/>
      <c r="E93" s="306"/>
      <c r="F93" s="245"/>
      <c r="G93" s="245"/>
      <c r="H93" s="246"/>
    </row>
    <row r="94" spans="1:8" x14ac:dyDescent="0.2">
      <c r="A94" s="244"/>
      <c r="B94" s="306"/>
      <c r="C94" s="306"/>
      <c r="D94" s="306"/>
      <c r="E94" s="306"/>
      <c r="F94" s="245"/>
      <c r="G94" s="245"/>
      <c r="H94" s="246"/>
    </row>
    <row r="95" spans="1:8" x14ac:dyDescent="0.2">
      <c r="A95" s="244"/>
      <c r="B95" s="306"/>
      <c r="C95" s="306"/>
      <c r="D95" s="306"/>
      <c r="E95" s="306"/>
      <c r="F95" s="245"/>
      <c r="G95" s="245"/>
      <c r="H95" s="246"/>
    </row>
    <row r="96" spans="1:8" x14ac:dyDescent="0.2">
      <c r="A96" s="244"/>
      <c r="B96" s="306"/>
      <c r="C96" s="306"/>
      <c r="D96" s="306"/>
      <c r="E96" s="306"/>
      <c r="F96" s="245"/>
      <c r="G96" s="245"/>
      <c r="H96" s="246"/>
    </row>
    <row r="97" spans="1:8" x14ac:dyDescent="0.2">
      <c r="A97" s="244"/>
      <c r="B97" s="306"/>
      <c r="C97" s="306"/>
      <c r="D97" s="306"/>
      <c r="E97" s="306"/>
      <c r="F97" s="245"/>
      <c r="G97" s="245"/>
      <c r="H97" s="246"/>
    </row>
    <row r="98" spans="1:8" x14ac:dyDescent="0.2">
      <c r="A98" s="244"/>
      <c r="B98" s="306"/>
      <c r="C98" s="306"/>
      <c r="D98" s="306"/>
      <c r="E98" s="306"/>
      <c r="F98" s="245"/>
      <c r="G98" s="245"/>
      <c r="H98" s="246"/>
    </row>
    <row r="99" spans="1:8" x14ac:dyDescent="0.2">
      <c r="A99" s="244"/>
      <c r="B99" s="306"/>
      <c r="C99" s="306"/>
      <c r="D99" s="306"/>
      <c r="E99" s="306"/>
      <c r="F99" s="245"/>
      <c r="G99" s="245"/>
      <c r="H99" s="246"/>
    </row>
    <row r="100" spans="1:8" ht="15.75" thickBot="1" x14ac:dyDescent="0.25">
      <c r="A100" s="247"/>
      <c r="B100" s="309"/>
      <c r="C100" s="309"/>
      <c r="D100" s="309"/>
      <c r="E100" s="309"/>
      <c r="F100" s="248"/>
      <c r="G100" s="248"/>
      <c r="H100" s="249"/>
    </row>
    <row r="101" spans="1:8" ht="15.75" thickTop="1" x14ac:dyDescent="0.2"/>
  </sheetData>
  <protectedRanges>
    <protectedRange algorithmName="SHA-512" hashValue="JvjMKu/zoSOmLPEd+zdE+EXXZjtKkSh9HDg50CMrqkZ83H1vl0cCU8iBs8tQ6JONcooUDlPnG5rwG1Ru4mNLnA==" saltValue="LaSrkDeK21JLn7o5I3umPw==" spinCount="100000" sqref="C54:F55" name="Plage1"/>
    <protectedRange algorithmName="SHA-512" hashValue="JvjMKu/zoSOmLPEd+zdE+EXXZjtKkSh9HDg50CMrqkZ83H1vl0cCU8iBs8tQ6JONcooUDlPnG5rwG1Ru4mNLnA==" saltValue="LaSrkDeK21JLn7o5I3umPw==" spinCount="100000" sqref="C46:F51 C53:F53" name="Plage1_1"/>
    <protectedRange algorithmName="SHA-512" hashValue="JvjMKu/zoSOmLPEd+zdE+EXXZjtKkSh9HDg50CMrqkZ83H1vl0cCU8iBs8tQ6JONcooUDlPnG5rwG1Ru4mNLnA==" saltValue="LaSrkDeK21JLn7o5I3umPw==" spinCount="100000" sqref="C52:F52" name="Plage1_3"/>
    <protectedRange algorithmName="SHA-512" hashValue="JvjMKu/zoSOmLPEd+zdE+EXXZjtKkSh9HDg50CMrqkZ83H1vl0cCU8iBs8tQ6JONcooUDlPnG5rwG1Ru4mNLnA==" saltValue="LaSrkDeK21JLn7o5I3umPw==" spinCount="100000" sqref="E45 C27:F28 C7:F11 C15:F18 C30:F44" name="Plage1_4"/>
    <protectedRange algorithmName="SHA-512" hashValue="JvjMKu/zoSOmLPEd+zdE+EXXZjtKkSh9HDg50CMrqkZ83H1vl0cCU8iBs8tQ6JONcooUDlPnG5rwG1Ru4mNLnA==" saltValue="LaSrkDeK21JLn7o5I3umPw==" spinCount="100000" sqref="C45:D45 F45" name="Plage1_1_4"/>
    <protectedRange algorithmName="SHA-512" hashValue="JvjMKu/zoSOmLPEd+zdE+EXXZjtKkSh9HDg50CMrqkZ83H1vl0cCU8iBs8tQ6JONcooUDlPnG5rwG1Ru4mNLnA==" saltValue="LaSrkDeK21JLn7o5I3umPw==" spinCount="100000" sqref="C12:F14" name="Plage1_3_1"/>
    <protectedRange algorithmName="SHA-512" hashValue="JvjMKu/zoSOmLPEd+zdE+EXXZjtKkSh9HDg50CMrqkZ83H1vl0cCU8iBs8tQ6JONcooUDlPnG5rwG1Ru4mNLnA==" saltValue="LaSrkDeK21JLn7o5I3umPw==" spinCount="100000" sqref="C19:F26 C29:F29" name="Plage1_4_1"/>
  </protectedRanges>
  <mergeCells count="50">
    <mergeCell ref="B100:E100"/>
    <mergeCell ref="B89:E89"/>
    <mergeCell ref="B90:E90"/>
    <mergeCell ref="B91:E91"/>
    <mergeCell ref="B92:E92"/>
    <mergeCell ref="B93:E93"/>
    <mergeCell ref="B94:E94"/>
    <mergeCell ref="B95:E95"/>
    <mergeCell ref="B96:E96"/>
    <mergeCell ref="B97:E97"/>
    <mergeCell ref="B98:E98"/>
    <mergeCell ref="B99:E99"/>
    <mergeCell ref="B88:E88"/>
    <mergeCell ref="A77:H77"/>
    <mergeCell ref="B78:E78"/>
    <mergeCell ref="B79:E79"/>
    <mergeCell ref="B80:E80"/>
    <mergeCell ref="B81:E81"/>
    <mergeCell ref="B82:E82"/>
    <mergeCell ref="B83:E83"/>
    <mergeCell ref="B84:E84"/>
    <mergeCell ref="B85:E85"/>
    <mergeCell ref="B86:E86"/>
    <mergeCell ref="B87:E87"/>
    <mergeCell ref="A58:H75"/>
    <mergeCell ref="J58:Q75"/>
    <mergeCell ref="A3:A4"/>
    <mergeCell ref="C3:F3"/>
    <mergeCell ref="H3:I3"/>
    <mergeCell ref="K3:L3"/>
    <mergeCell ref="M3:N3"/>
    <mergeCell ref="C4:F4"/>
    <mergeCell ref="H4:J4"/>
    <mergeCell ref="K4:L4"/>
    <mergeCell ref="M4:N4"/>
    <mergeCell ref="H5:J5"/>
    <mergeCell ref="K5:L5"/>
    <mergeCell ref="M5:N5"/>
    <mergeCell ref="A57:H57"/>
    <mergeCell ref="J57:Q57"/>
    <mergeCell ref="C1:F1"/>
    <mergeCell ref="H1:I1"/>
    <mergeCell ref="K1:L1"/>
    <mergeCell ref="M1:N1"/>
    <mergeCell ref="P1:Y5"/>
    <mergeCell ref="C2:F2"/>
    <mergeCell ref="H2:I2"/>
    <mergeCell ref="K2:L2"/>
    <mergeCell ref="M2:N2"/>
    <mergeCell ref="C5:F5"/>
  </mergeCells>
  <conditionalFormatting sqref="M7:M55">
    <cfRule type="cellIs" dxfId="3088" priority="175" operator="greaterThan">
      <formula>1</formula>
    </cfRule>
  </conditionalFormatting>
  <conditionalFormatting sqref="P54:P55">
    <cfRule type="expression" dxfId="3087" priority="173">
      <formula>P54&gt;Q54</formula>
    </cfRule>
    <cfRule type="expression" dxfId="3086" priority="174">
      <formula>P54&lt;Q54</formula>
    </cfRule>
  </conditionalFormatting>
  <conditionalFormatting sqref="R54:R55">
    <cfRule type="expression" dxfId="3085" priority="171">
      <formula>R54&lt;S54</formula>
    </cfRule>
    <cfRule type="expression" dxfId="3084" priority="172">
      <formula>R54&gt;S54</formula>
    </cfRule>
  </conditionalFormatting>
  <conditionalFormatting sqref="T54:T55">
    <cfRule type="expression" dxfId="3083" priority="169">
      <formula>T54&gt;U54</formula>
    </cfRule>
    <cfRule type="expression" dxfId="3082" priority="170">
      <formula>T54&lt;U54</formula>
    </cfRule>
  </conditionalFormatting>
  <conditionalFormatting sqref="K7:K55">
    <cfRule type="cellIs" dxfId="3081" priority="168" operator="greaterThan">
      <formula>1</formula>
    </cfRule>
  </conditionalFormatting>
  <conditionalFormatting sqref="L7:L31 L36:L55">
    <cfRule type="cellIs" dxfId="3080" priority="167" operator="greaterThan">
      <formula>0</formula>
    </cfRule>
  </conditionalFormatting>
  <conditionalFormatting sqref="N7:N55">
    <cfRule type="cellIs" dxfId="3079" priority="166" operator="greaterThan">
      <formula>0</formula>
    </cfRule>
  </conditionalFormatting>
  <conditionalFormatting sqref="O79 P80">
    <cfRule type="expression" dxfId="3078" priority="159">
      <formula>OR(NOT(ISERROR(SEARCH("Halte", $A70))),      NOT(ISERROR(SEARCH("Prise serré", $A70))),      NOT(ISERROR(SEARCH("Close grip", $A70))),      NOT(ISERROR(SEARCH("Sumo", $A70))),      NOT(ISERROR(SEARCH("Tradi", $A70))),      NOT(ISERROR(SEARCH("Band", $A70))),      NOT(ISERROR(SEARCH("Prise large", $A70))),      NOT(ISERROR(SEARCH("RDL", $A70))),      NOT(ISERROR(SEARCH("Unilatéral", $A70))))</formula>
    </cfRule>
    <cfRule type="expression" dxfId="3077" priority="160">
      <formula>NOT(ISERROR(SEARCH("BI7", $A70)))</formula>
    </cfRule>
    <cfRule type="expression" dxfId="3076" priority="161">
      <formula>NOT(ISERROR(SEARCH("SUPER7", $A70)))</formula>
    </cfRule>
    <cfRule type="expression" dxfId="3075" priority="162">
      <formula>NOT(ISERROR(SEARCH("Larsen", $A70)))</formula>
    </cfRule>
    <cfRule type="expression" dxfId="3074" priority="163">
      <formula>OR(NOT(ISERROR(SEARCH("Tempo", O79))), NOT(ISERROR(SEARCH("Pausé", O79))), NOT(ISERROR(SEARCH("Isométrie", O79))))</formula>
    </cfRule>
    <cfRule type="expression" dxfId="3073" priority="164" stopIfTrue="1">
      <formula>OR(NOT(ISERROR(SEARCH("Position A", $A70))),NOT(ISERROR(SEARCH("Position B", $A70))),NOT(ISERROR(SEARCH("Position C", $A70))),NOT(ISERROR(SEARCH("Avec sangles", $A70))),NOT(ISERROR(SEARCH("SSB", $A70))),NOT(ISERROR(SEARCH("Halte", $A70))), NOT(ISERROR(SEARCH("Prise serré", $A70))), NOT(ISERROR(SEARCH("Close grip", $A70))), NOT(ISERROR(SEARCH("Sumo", $A70))), NOT(ISERROR(SEARCH("Tradi", $A70))), NOT(ISERROR(SEARCH("Band", $A70))), NOT(ISERROR(SEARCH("Prise large", $A70))), NOT(ISERROR(SEARCH("RDL", $A70))), NOT(ISERROR(SEARCH("Unilatéral", $A70))))</formula>
    </cfRule>
    <cfRule type="expression" dxfId="3072" priority="165" stopIfTrue="1">
      <formula>OR(NOT(ISERROR(SEARCH("Position A", $A70))),NOT(ISERROR(SEARCH("Position B", $A70))),NOT(ISERROR(SEARCH("Position C", $A70))),NOT(ISERROR(SEARCH("Avec sangles", $A70))),NOT(ISERROR(SEARCH("SSB", $A70))),NOT(ISERROR(SEARCH("Focus Hanche", $A70))),NOT(ISERROR(SEARCH("Focus GENOUX", $A70))),NOT(ISERROR(SEARCH("CALE", $A70))),NOT(ISERROR(SEARCH("Déficit", $A70))),NOT(ISERROR(SEARCH("Surélevé", $A70))),NOT(ISERROR(SEARCH("High bar", $A70))),NOT(ISERROR(SEARCH("à la poulie", $A70))),NOT(ISERROR(SEARCH("prise triange", $A70))),NOT(ISERROR(SEARCH("prise barre large", $A70))),NOT(ISERROR(SEARCH("prise barre serrée", $A70))),NOT(ISERROR(SEARCH("prise neutre", $A70))),NOT(ISERROR(SEARCH("supination", $A70))),NOT(ISERROR(SEARCH("pronation", $A70))),NOT(ISERROR(SEARCH("kettlebel", $A70))),NOT(ISERROR(SEARCH("aux haltères", $A70))),NOT(ISERROR(SEARCH("à la barre", $A70))),NOT(ISERROR(SEARCH("B STANCE", $A70))),NOT(ISERROR(SEARCH("Halte", $A70))), NOT(ISERROR(SEARCH("Prise serré", $A70))), NOT(ISERROR(SEARCH("Close grip", $A70))), NOT(ISERROR(SEARCH("Sumo", $A70))), NOT(ISERROR(SEARCH("Tradi", $A70))), NOT(ISERROR(SEARCH("Band", $A70))), NOT(ISERROR(SEARCH("Prise large", $A70))), NOT(ISERROR(SEARCH("RDL", $A70))), NOT(ISERROR(SEARCH("Unilatéral", $A70))))</formula>
    </cfRule>
  </conditionalFormatting>
  <conditionalFormatting sqref="P76:P78">
    <cfRule type="expression" dxfId="3071" priority="155">
      <formula>OR(M67&gt;0, O67&gt;0)</formula>
    </cfRule>
    <cfRule type="expression" dxfId="3070" priority="156">
      <formula>OR(L67&gt;1, N67&gt;1)</formula>
    </cfRule>
  </conditionalFormatting>
  <conditionalFormatting sqref="P76:P78">
    <cfRule type="expression" dxfId="3069" priority="150">
      <formula>OR(NOT(ISERROR(SEARCH("Halte", $A67))),      NOT(ISERROR(SEARCH("Prise serré", $A67))),      NOT(ISERROR(SEARCH("Close grip", $A67))),      NOT(ISERROR(SEARCH("Sumo", $A67))),      NOT(ISERROR(SEARCH("Tradi", $A67))),      NOT(ISERROR(SEARCH("Band", $A67))),      NOT(ISERROR(SEARCH("Prise large", $A67))),      NOT(ISERROR(SEARCH("RDL", $A67))),      NOT(ISERROR(SEARCH("Unilatéral", $A67))))</formula>
    </cfRule>
    <cfRule type="expression" dxfId="3068" priority="151">
      <formula>NOT(ISERROR(SEARCH("BI7", $A67)))</formula>
    </cfRule>
    <cfRule type="expression" dxfId="3067" priority="152">
      <formula>NOT(ISERROR(SEARCH("SUPER7", $A67)))</formula>
    </cfRule>
    <cfRule type="expression" dxfId="3066" priority="153">
      <formula>NOT(ISERROR(SEARCH("Larsen", $A67)))</formula>
    </cfRule>
    <cfRule type="expression" dxfId="3065" priority="154">
      <formula>OR(NOT(ISERROR(SEARCH("Tempo", P76))), NOT(ISERROR(SEARCH("Pausé", P76))), NOT(ISERROR(SEARCH("Isométrie", P76))))</formula>
    </cfRule>
    <cfRule type="expression" dxfId="3064" priority="157" stopIfTrue="1">
      <formula>OR(NOT(ISERROR(SEARCH("Position A", $A67))),NOT(ISERROR(SEARCH("Position B", $A67))),NOT(ISERROR(SEARCH("Position C", $A67))),NOT(ISERROR(SEARCH("Avec sangles", $A67))),NOT(ISERROR(SEARCH("SSB", $A67))),NOT(ISERROR(SEARCH("Halte", $A67))), NOT(ISERROR(SEARCH("Prise serré", $A67))), NOT(ISERROR(SEARCH("Close grip", $A67))), NOT(ISERROR(SEARCH("Sumo", $A67))), NOT(ISERROR(SEARCH("Tradi", $A67))), NOT(ISERROR(SEARCH("Band", $A67))), NOT(ISERROR(SEARCH("Prise large", $A67))), NOT(ISERROR(SEARCH("RDL", $A67))), NOT(ISERROR(SEARCH("Unilatéral", $A67))))</formula>
    </cfRule>
    <cfRule type="expression" dxfId="3063" priority="158" stopIfTrue="1">
      <formula>OR(NOT(ISERROR(SEARCH("Position A", $A67))),NOT(ISERROR(SEARCH("Position B", $A67))),NOT(ISERROR(SEARCH("Position C", $A67))),NOT(ISERROR(SEARCH("Avec sangles", $A67))),NOT(ISERROR(SEARCH("SSB", $A67))),NOT(ISERROR(SEARCH("Focus Hanche", $A67))),NOT(ISERROR(SEARCH("Focus GENOUX", $A67))),NOT(ISERROR(SEARCH("CALE", $A67))),NOT(ISERROR(SEARCH("Déficit", $A67))),NOT(ISERROR(SEARCH("Surélevé", $A67))),NOT(ISERROR(SEARCH("High bar", $A67))),NOT(ISERROR(SEARCH("à la poulie", $A67))),NOT(ISERROR(SEARCH("prise triange", $A67))),NOT(ISERROR(SEARCH("prise barre large", $A67))),NOT(ISERROR(SEARCH("prise barre serrée", $A67))),NOT(ISERROR(SEARCH("prise neutre", $A67))),NOT(ISERROR(SEARCH("supination", $A67))),NOT(ISERROR(SEARCH("pronation", $A67))),NOT(ISERROR(SEARCH("kettlebel", $A67))),NOT(ISERROR(SEARCH("aux haltères", $A67))),NOT(ISERROR(SEARCH("à la barre", $A67))),NOT(ISERROR(SEARCH("B STANCE", $A67))),NOT(ISERROR(SEARCH("Halte", $A67))), NOT(ISERROR(SEARCH("Prise serré", $A67))), NOT(ISERROR(SEARCH("Close grip", $A67))), NOT(ISERROR(SEARCH("Sumo", $A67))), NOT(ISERROR(SEARCH("Tradi", $A67))), NOT(ISERROR(SEARCH("Band", $A67))), NOT(ISERROR(SEARCH("Prise large", $A67))), NOT(ISERROR(SEARCH("RDL", $A67))), NOT(ISERROR(SEARCH("Unilatéral", $A67))))</formula>
    </cfRule>
  </conditionalFormatting>
  <conditionalFormatting sqref="P80">
    <cfRule type="expression" dxfId="3062" priority="176">
      <formula>OR(M71&gt;0, #REF!&gt;0)</formula>
    </cfRule>
    <cfRule type="expression" dxfId="3061" priority="177">
      <formula>OR(L71&gt;1, N71&gt;1)</formula>
    </cfRule>
  </conditionalFormatting>
  <conditionalFormatting sqref="P46:P51 P53">
    <cfRule type="expression" dxfId="3060" priority="148">
      <formula>P46&gt;Q46</formula>
    </cfRule>
    <cfRule type="expression" dxfId="3059" priority="149">
      <formula>P46&lt;Q46</formula>
    </cfRule>
  </conditionalFormatting>
  <conditionalFormatting sqref="R46:R51 R53">
    <cfRule type="expression" dxfId="3058" priority="146">
      <formula>R46&lt;S46</formula>
    </cfRule>
    <cfRule type="expression" dxfId="3057" priority="147">
      <formula>R46&gt;S46</formula>
    </cfRule>
  </conditionalFormatting>
  <conditionalFormatting sqref="T46:T51 T53">
    <cfRule type="expression" dxfId="3056" priority="144">
      <formula>T46&gt;U46</formula>
    </cfRule>
    <cfRule type="expression" dxfId="3055" priority="145">
      <formula>T46&lt;U46</formula>
    </cfRule>
  </conditionalFormatting>
  <conditionalFormatting sqref="P52">
    <cfRule type="expression" dxfId="3054" priority="142">
      <formula>P52&gt;Q52</formula>
    </cfRule>
    <cfRule type="expression" dxfId="3053" priority="143">
      <formula>P52&lt;Q52</formula>
    </cfRule>
  </conditionalFormatting>
  <conditionalFormatting sqref="R52">
    <cfRule type="expression" dxfId="3052" priority="140">
      <formula>R52&lt;S52</formula>
    </cfRule>
    <cfRule type="expression" dxfId="3051" priority="141">
      <formula>R52&gt;S52</formula>
    </cfRule>
  </conditionalFormatting>
  <conditionalFormatting sqref="T52">
    <cfRule type="expression" dxfId="3050" priority="138">
      <formula>T52&gt;U52</formula>
    </cfRule>
    <cfRule type="expression" dxfId="3049" priority="139">
      <formula>T52&lt;U52</formula>
    </cfRule>
  </conditionalFormatting>
  <conditionalFormatting sqref="B46:B55">
    <cfRule type="expression" dxfId="3048" priority="134">
      <formula>OR(L46&gt;0, N46&gt;0)</formula>
    </cfRule>
    <cfRule type="expression" dxfId="3047" priority="135">
      <formula>OR(K46&gt;1, M46&gt;1)</formula>
    </cfRule>
  </conditionalFormatting>
  <conditionalFormatting sqref="A46:B55">
    <cfRule type="expression" dxfId="3046" priority="129">
      <formula>OR(NOT(ISERROR(SEARCH("Halte", $A46))),      NOT(ISERROR(SEARCH("Prise serré", $A46))),      NOT(ISERROR(SEARCH("Close grip", $A46))),      NOT(ISERROR(SEARCH("Sumo", $A46))),      NOT(ISERROR(SEARCH("Tradi", $A46))),      NOT(ISERROR(SEARCH("Band", $A46))),      NOT(ISERROR(SEARCH("Prise large", $A46))),      NOT(ISERROR(SEARCH("RDL", $A46))),      NOT(ISERROR(SEARCH("Unilatéral", $A46))))</formula>
    </cfRule>
    <cfRule type="expression" dxfId="3045" priority="130">
      <formula>NOT(ISERROR(SEARCH("BI7", $A46)))</formula>
    </cfRule>
    <cfRule type="expression" dxfId="3044" priority="131">
      <formula>NOT(ISERROR(SEARCH("SUPER7", $A46)))</formula>
    </cfRule>
    <cfRule type="expression" dxfId="3043" priority="132">
      <formula>NOT(ISERROR(SEARCH("Larsen", $A46)))</formula>
    </cfRule>
    <cfRule type="expression" dxfId="3042" priority="133">
      <formula>OR(NOT(ISERROR(SEARCH("Tempo", A46))), NOT(ISERROR(SEARCH("Pausé", A46))), NOT(ISERROR(SEARCH("Isométrie", A46))))</formula>
    </cfRule>
    <cfRule type="expression" dxfId="3041" priority="136" stopIfTrue="1">
      <formula>OR(NOT(ISERROR(SEARCH("Position A", $A46))),NOT(ISERROR(SEARCH("Position B", $A46))),NOT(ISERROR(SEARCH("Position C", $A46))),NOT(ISERROR(SEARCH("Avec sangles", $A46))),NOT(ISERROR(SEARCH("SSB", $A46))),NOT(ISERROR(SEARCH("Halte", $A46))), NOT(ISERROR(SEARCH("Prise serré", $A46))), NOT(ISERROR(SEARCH("Close grip", $A46))), NOT(ISERROR(SEARCH("Sumo", $A46))), NOT(ISERROR(SEARCH("Tradi", $A46))), NOT(ISERROR(SEARCH("Band", $A46))), NOT(ISERROR(SEARCH("Prise large", $A46))), NOT(ISERROR(SEARCH("RDL", $A46))), NOT(ISERROR(SEARCH("Unilatéral", $A46))))</formula>
    </cfRule>
    <cfRule type="expression" dxfId="3040" priority="137" stopIfTrue="1">
      <formula>OR(NOT(ISERROR(SEARCH("Position A", $A46))),NOT(ISERROR(SEARCH("Position B", $A46))),NOT(ISERROR(SEARCH("Position C", $A46))),NOT(ISERROR(SEARCH("Avec sangles", $A46))),NOT(ISERROR(SEARCH("SSB", $A46))),NOT(ISERROR(SEARCH("Focus Hanche", $A46))),NOT(ISERROR(SEARCH("Focus GENOUX", $A46))),NOT(ISERROR(SEARCH("CALE", $A46))),NOT(ISERROR(SEARCH("Déficit", $A46))),NOT(ISERROR(SEARCH("Surélevé", $A46))),NOT(ISERROR(SEARCH("High bar", $A46))),NOT(ISERROR(SEARCH("à la poulie", $A46))),NOT(ISERROR(SEARCH("prise triange", $A46))),NOT(ISERROR(SEARCH("prise barre large", $A46))),NOT(ISERROR(SEARCH("prise barre serrée", $A46))),NOT(ISERROR(SEARCH("prise neutre", $A46))),NOT(ISERROR(SEARCH("supination", $A46))),NOT(ISERROR(SEARCH("pronation", $A46))),NOT(ISERROR(SEARCH("kettlebel", $A46))),NOT(ISERROR(SEARCH("aux haltères", $A46))),NOT(ISERROR(SEARCH("à la barre", $A46))),NOT(ISERROR(SEARCH("B STANCE", $A46))),NOT(ISERROR(SEARCH("Halte", $A46))), NOT(ISERROR(SEARCH("Prise serré", $A46))), NOT(ISERROR(SEARCH("Close grip", $A46))), NOT(ISERROR(SEARCH("Sumo", $A46))), NOT(ISERROR(SEARCH("Tradi", $A46))), NOT(ISERROR(SEARCH("Band", $A46))), NOT(ISERROR(SEARCH("Prise large", $A46))), NOT(ISERROR(SEARCH("RDL", $A46))), NOT(ISERROR(SEARCH("Unilatéral", $A46))))</formula>
    </cfRule>
  </conditionalFormatting>
  <conditionalFormatting sqref="B27:B28 B7:B11 B15:B18 B30:B44">
    <cfRule type="expression" dxfId="3039" priority="125">
      <formula>OR(L7&gt;0, N7&gt;0)</formula>
    </cfRule>
    <cfRule type="expression" dxfId="3038" priority="126">
      <formula>OR(K7&gt;1, M7&gt;1)</formula>
    </cfRule>
  </conditionalFormatting>
  <conditionalFormatting sqref="A7:B11 A15:B18">
    <cfRule type="expression" dxfId="3037" priority="120">
      <formula>OR(NOT(ISERROR(SEARCH("Halte", $A7))),      NOT(ISERROR(SEARCH("Prise serré", $A7))),      NOT(ISERROR(SEARCH("Close grip", $A7))),      NOT(ISERROR(SEARCH("Sumo", $A7))),      NOT(ISERROR(SEARCH("Tradi", $A7))),      NOT(ISERROR(SEARCH("Band", $A7))),      NOT(ISERROR(SEARCH("Prise large", $A7))),      NOT(ISERROR(SEARCH("RDL", $A7))),      NOT(ISERROR(SEARCH("Unilatéral", $A7))))</formula>
    </cfRule>
    <cfRule type="expression" dxfId="3036" priority="121">
      <formula>NOT(ISERROR(SEARCH("BI7", $A7)))</formula>
    </cfRule>
    <cfRule type="expression" dxfId="3035" priority="122">
      <formula>NOT(ISERROR(SEARCH("SUPER7", $A7)))</formula>
    </cfRule>
    <cfRule type="expression" dxfId="3034" priority="123">
      <formula>NOT(ISERROR(SEARCH("Larsen", $A7)))</formula>
    </cfRule>
    <cfRule type="expression" dxfId="3033" priority="124">
      <formula>OR(NOT(ISERROR(SEARCH("Tempo", A7))), NOT(ISERROR(SEARCH("Pausé", A7))), NOT(ISERROR(SEARCH("Isométrie", A7))))</formula>
    </cfRule>
    <cfRule type="expression" dxfId="3032" priority="127" stopIfTrue="1">
      <formula>OR(NOT(ISERROR(SEARCH("Position A", $A7))),NOT(ISERROR(SEARCH("Position B", $A7))),NOT(ISERROR(SEARCH("Position C", $A7))),NOT(ISERROR(SEARCH("Avec sangles", $A7))),NOT(ISERROR(SEARCH("SSB", $A7))),NOT(ISERROR(SEARCH("Halte", $A7))), NOT(ISERROR(SEARCH("Prise serré", $A7))), NOT(ISERROR(SEARCH("Close grip", $A7))), NOT(ISERROR(SEARCH("Sumo", $A7))), NOT(ISERROR(SEARCH("Tradi", $A7))), NOT(ISERROR(SEARCH("Band", $A7))), NOT(ISERROR(SEARCH("Prise large", $A7))), NOT(ISERROR(SEARCH("RDL", $A7))), NOT(ISERROR(SEARCH("Unilatéral", $A7))))</formula>
    </cfRule>
    <cfRule type="expression" dxfId="3031" priority="128" stopIfTrue="1">
      <formula>OR(NOT(ISERROR(SEARCH("Position A", $A7))),NOT(ISERROR(SEARCH("Position B", $A7))),NOT(ISERROR(SEARCH("Position C", $A7))),NOT(ISERROR(SEARCH("Avec sangles", $A7))),NOT(ISERROR(SEARCH("SSB", $A7))),NOT(ISERROR(SEARCH("Focus Hanche", $A7))),NOT(ISERROR(SEARCH("Focus GENOUX", $A7))),NOT(ISERROR(SEARCH("CALE", $A7))),NOT(ISERROR(SEARCH("Déficit", $A7))),NOT(ISERROR(SEARCH("Surélevé", $A7))),NOT(ISERROR(SEARCH("High bar", $A7))),NOT(ISERROR(SEARCH("à la poulie", $A7))),NOT(ISERROR(SEARCH("prise triange", $A7))),NOT(ISERROR(SEARCH("prise barre large", $A7))),NOT(ISERROR(SEARCH("prise barre serrée", $A7))),NOT(ISERROR(SEARCH("prise neutre", $A7))),NOT(ISERROR(SEARCH("supination", $A7))),NOT(ISERROR(SEARCH("pronation", $A7))),NOT(ISERROR(SEARCH("kettlebel", $A7))),NOT(ISERROR(SEARCH("aux haltères", $A7))),NOT(ISERROR(SEARCH("à la barre", $A7))),NOT(ISERROR(SEARCH("B STANCE", $A7))),NOT(ISERROR(SEARCH("Halte", $A7))), NOT(ISERROR(SEARCH("Prise serré", $A7))), NOT(ISERROR(SEARCH("Close grip", $A7))), NOT(ISERROR(SEARCH("Sumo", $A7))), NOT(ISERROR(SEARCH("Tradi", $A7))), NOT(ISERROR(SEARCH("Band", $A7))), NOT(ISERROR(SEARCH("Prise large", $A7))), NOT(ISERROR(SEARCH("RDL", $A7))), NOT(ISERROR(SEARCH("Unilatéral", $A7))))</formula>
    </cfRule>
  </conditionalFormatting>
  <conditionalFormatting sqref="B45">
    <cfRule type="expression" dxfId="3030" priority="116">
      <formula>OR(L45&gt;0, N45&gt;0)</formula>
    </cfRule>
    <cfRule type="expression" dxfId="3029" priority="117">
      <formula>OR(K45&gt;1, M45&gt;1)</formula>
    </cfRule>
  </conditionalFormatting>
  <conditionalFormatting sqref="A45:B45">
    <cfRule type="expression" dxfId="3028" priority="111">
      <formula>OR(NOT(ISERROR(SEARCH("Halte", $A45))),      NOT(ISERROR(SEARCH("Prise serré", $A45))),      NOT(ISERROR(SEARCH("Close grip", $A45))),      NOT(ISERROR(SEARCH("Sumo", $A45))),      NOT(ISERROR(SEARCH("Tradi", $A45))),      NOT(ISERROR(SEARCH("Band", $A45))),      NOT(ISERROR(SEARCH("Prise large", $A45))),      NOT(ISERROR(SEARCH("RDL", $A45))),      NOT(ISERROR(SEARCH("Unilatéral", $A45))))</formula>
    </cfRule>
    <cfRule type="expression" dxfId="3027" priority="112">
      <formula>NOT(ISERROR(SEARCH("BI7", $A45)))</formula>
    </cfRule>
    <cfRule type="expression" dxfId="3026" priority="113">
      <formula>NOT(ISERROR(SEARCH("SUPER7", $A45)))</formula>
    </cfRule>
    <cfRule type="expression" dxfId="3025" priority="114">
      <formula>NOT(ISERROR(SEARCH("Larsen", $A45)))</formula>
    </cfRule>
    <cfRule type="expression" dxfId="3024" priority="115">
      <formula>OR(NOT(ISERROR(SEARCH("Tempo", A45))), NOT(ISERROR(SEARCH("Pausé", A45))), NOT(ISERROR(SEARCH("Isométrie", A45))))</formula>
    </cfRule>
    <cfRule type="expression" dxfId="3023" priority="118" stopIfTrue="1">
      <formula>OR(NOT(ISERROR(SEARCH("Position A", $A45))),NOT(ISERROR(SEARCH("Position B", $A45))),NOT(ISERROR(SEARCH("Position C", $A45))),NOT(ISERROR(SEARCH("Avec sangles", $A45))),NOT(ISERROR(SEARCH("SSB", $A45))),NOT(ISERROR(SEARCH("Halte", $A45))), NOT(ISERROR(SEARCH("Prise serré", $A45))), NOT(ISERROR(SEARCH("Close grip", $A45))), NOT(ISERROR(SEARCH("Sumo", $A45))), NOT(ISERROR(SEARCH("Tradi", $A45))), NOT(ISERROR(SEARCH("Band", $A45))), NOT(ISERROR(SEARCH("Prise large", $A45))), NOT(ISERROR(SEARCH("RDL", $A45))), NOT(ISERROR(SEARCH("Unilatéral", $A45))))</formula>
    </cfRule>
    <cfRule type="expression" dxfId="3022" priority="119" stopIfTrue="1">
      <formula>OR(NOT(ISERROR(SEARCH("Position A", $A45))),NOT(ISERROR(SEARCH("Position B", $A45))),NOT(ISERROR(SEARCH("Position C", $A45))),NOT(ISERROR(SEARCH("Avec sangles", $A45))),NOT(ISERROR(SEARCH("SSB", $A45))),NOT(ISERROR(SEARCH("Focus Hanche", $A45))),NOT(ISERROR(SEARCH("Focus GENOUX", $A45))),NOT(ISERROR(SEARCH("CALE", $A45))),NOT(ISERROR(SEARCH("Déficit", $A45))),NOT(ISERROR(SEARCH("Surélevé", $A45))),NOT(ISERROR(SEARCH("High bar", $A45))),NOT(ISERROR(SEARCH("à la poulie", $A45))),NOT(ISERROR(SEARCH("prise triange", $A45))),NOT(ISERROR(SEARCH("prise barre large", $A45))),NOT(ISERROR(SEARCH("prise barre serrée", $A45))),NOT(ISERROR(SEARCH("prise neutre", $A45))),NOT(ISERROR(SEARCH("supination", $A45))),NOT(ISERROR(SEARCH("pronation", $A45))),NOT(ISERROR(SEARCH("kettlebel", $A45))),NOT(ISERROR(SEARCH("aux haltères", $A45))),NOT(ISERROR(SEARCH("à la barre", $A45))),NOT(ISERROR(SEARCH("B STANCE", $A45))),NOT(ISERROR(SEARCH("Halte", $A45))), NOT(ISERROR(SEARCH("Prise serré", $A45))), NOT(ISERROR(SEARCH("Close grip", $A45))), NOT(ISERROR(SEARCH("Sumo", $A45))), NOT(ISERROR(SEARCH("Tradi", $A45))), NOT(ISERROR(SEARCH("Band", $A45))), NOT(ISERROR(SEARCH("Prise large", $A45))), NOT(ISERROR(SEARCH("RDL", $A45))), NOT(ISERROR(SEARCH("Unilatéral", $A45))))</formula>
    </cfRule>
  </conditionalFormatting>
  <conditionalFormatting sqref="B27:B28">
    <cfRule type="expression" dxfId="3021" priority="104">
      <formula>OR(NOT(ISERROR(SEARCH("Halte",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3020" priority="105">
      <formula>NOT(ISERROR(SEARCH("BI7", $A27)))</formula>
    </cfRule>
    <cfRule type="expression" dxfId="3019" priority="106">
      <formula>NOT(ISERROR(SEARCH("SUPER7", $A27)))</formula>
    </cfRule>
    <cfRule type="expression" dxfId="3018" priority="107">
      <formula>NOT(ISERROR(SEARCH("Larsen", $A27)))</formula>
    </cfRule>
    <cfRule type="expression" dxfId="3017" priority="108">
      <formula>OR(NOT(ISERROR(SEARCH("Tempo", B27))), NOT(ISERROR(SEARCH("Pausé", B27))), NOT(ISERROR(SEARCH("Isométrie", B27))))</formula>
    </cfRule>
    <cfRule type="expression" dxfId="3016" priority="109" stopIfTrue="1">
      <formula>OR(NOT(ISERROR(SEARCH("Position A", $A27))),NOT(ISERROR(SEARCH("Position B", $A27))),NOT(ISERROR(SEARCH("Position C", $A27))),NOT(ISERROR(SEARCH("Avec sangles", $A27))),NOT(ISERROR(SEARCH("SSB", $A27))),NOT(ISERROR(SEARCH("Halte",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3015" priority="110" stopIfTrue="1">
      <formula>OR(NOT(ISERROR(SEARCH("Position A", $A27))),NOT(ISERROR(SEARCH("Position B", $A27))),NOT(ISERROR(SEARCH("Position C", $A27))),NOT(ISERROR(SEARCH("Avec sangles", $A27))),NOT(ISERROR(SEARCH("SSB", $A27))),NOT(ISERROR(SEARCH("Focus Hanche", $A27))),NOT(ISERROR(SEARCH("Focus GENOUX", $A27))),NOT(ISERROR(SEARCH("CALE", $A27))),NOT(ISERROR(SEARCH("Déficit", $A27))),NOT(ISERROR(SEARCH("Surélevé", $A27))),NOT(ISERROR(SEARCH("High bar", $A27))),NOT(ISERROR(SEARCH("à la poulie", $A27))),NOT(ISERROR(SEARCH("prise triange", $A27))),NOT(ISERROR(SEARCH("prise barre large", $A27))),NOT(ISERROR(SEARCH("prise barre serrée", $A27))),NOT(ISERROR(SEARCH("prise neutre", $A27))),NOT(ISERROR(SEARCH("supination", $A27))),NOT(ISERROR(SEARCH("pronation", $A27))),NOT(ISERROR(SEARCH("kettlebel", $A27))),NOT(ISERROR(SEARCH("aux haltères", $A27))),NOT(ISERROR(SEARCH("à la barre", $A27))),NOT(ISERROR(SEARCH("B STANCE",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A27:A28">
    <cfRule type="expression" dxfId="3014" priority="97">
      <formula>OR(NOT(ISERROR(SEARCH("Halte",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3013" priority="98">
      <formula>NOT(ISERROR(SEARCH("BI7", $A27)))</formula>
    </cfRule>
    <cfRule type="expression" dxfId="3012" priority="99">
      <formula>NOT(ISERROR(SEARCH("SUPER7", $A27)))</formula>
    </cfRule>
    <cfRule type="expression" dxfId="3011" priority="100">
      <formula>NOT(ISERROR(SEARCH("Larsen", $A27)))</formula>
    </cfRule>
    <cfRule type="expression" dxfId="3010" priority="101">
      <formula>OR(NOT(ISERROR(SEARCH("Tempo", A27))), NOT(ISERROR(SEARCH("Pausé", A27))), NOT(ISERROR(SEARCH("Isométrie", A27))))</formula>
    </cfRule>
    <cfRule type="expression" dxfId="3009" priority="103" stopIfTrue="1">
      <formula>OR(NOT(ISERROR(SEARCH("Position A", $A27))),NOT(ISERROR(SEARCH("Position B", $A27))),NOT(ISERROR(SEARCH("Position C", $A27))),NOT(ISERROR(SEARCH("Avec sangles", $A27))),NOT(ISERROR(SEARCH("SSB", $A27))),NOT(ISERROR(SEARCH("Focus Hanche", $A27))),NOT(ISERROR(SEARCH("Focus GENOUX", $A27))),NOT(ISERROR(SEARCH("CALE", $A27))),NOT(ISERROR(SEARCH("Déficit", $A27))),NOT(ISERROR(SEARCH("Surélevé", $A27))),NOT(ISERROR(SEARCH("High bar", $A27))),NOT(ISERROR(SEARCH("à la poulie", $A27))),NOT(ISERROR(SEARCH("prise triange", $A27))),NOT(ISERROR(SEARCH("prise barre large", $A27))),NOT(ISERROR(SEARCH("prise barre serrée", $A27))),NOT(ISERROR(SEARCH("prise neutre", $A27))),NOT(ISERROR(SEARCH("supination", $A27))),NOT(ISERROR(SEARCH("pronation", $A27))),NOT(ISERROR(SEARCH("kettlebel", $A27))),NOT(ISERROR(SEARCH("aux haltères", $A27))),NOT(ISERROR(SEARCH("à la barre", $A27))),NOT(ISERROR(SEARCH("B STANCE",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A27:A28">
    <cfRule type="expression" dxfId="3008" priority="102" stopIfTrue="1">
      <formula>OR(NOT(ISERROR(SEARCH("Position A", $A27))),NOT(ISERROR(SEARCH("Position B", $A27))),NOT(ISERROR(SEARCH("Position C", $A27))),NOT(ISERROR(SEARCH("Avec sangles", $A27))),NOT(ISERROR(SEARCH("SSB",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B12:B14">
    <cfRule type="expression" dxfId="3007" priority="93">
      <formula>OR(L12&gt;0, N12&gt;0)</formula>
    </cfRule>
    <cfRule type="expression" dxfId="3006" priority="94">
      <formula>OR(K12&gt;1, M12&gt;1)</formula>
    </cfRule>
  </conditionalFormatting>
  <conditionalFormatting sqref="A12:B14">
    <cfRule type="expression" dxfId="3005" priority="88">
      <formula>OR(NOT(ISERROR(SEARCH("Halte", $A12))),      NOT(ISERROR(SEARCH("Prise serré", $A12))),      NOT(ISERROR(SEARCH("Close grip", $A12))),      NOT(ISERROR(SEARCH("Sumo", $A12))),      NOT(ISERROR(SEARCH("Tradi", $A12))),      NOT(ISERROR(SEARCH("Band", $A12))),      NOT(ISERROR(SEARCH("Prise large", $A12))),      NOT(ISERROR(SEARCH("RDL", $A12))),      NOT(ISERROR(SEARCH("Unilatéral", $A12))))</formula>
    </cfRule>
    <cfRule type="expression" dxfId="3004" priority="89">
      <formula>NOT(ISERROR(SEARCH("BI7", $A12)))</formula>
    </cfRule>
    <cfRule type="expression" dxfId="3003" priority="90">
      <formula>NOT(ISERROR(SEARCH("SUPER7", $A12)))</formula>
    </cfRule>
    <cfRule type="expression" dxfId="3002" priority="91">
      <formula>NOT(ISERROR(SEARCH("Larsen", $A12)))</formula>
    </cfRule>
    <cfRule type="expression" dxfId="3001" priority="92">
      <formula>OR(NOT(ISERROR(SEARCH("Tempo", A12))), NOT(ISERROR(SEARCH("Pausé", A12))), NOT(ISERROR(SEARCH("Isométrie", A12))))</formula>
    </cfRule>
    <cfRule type="expression" dxfId="3000" priority="95" stopIfTrue="1">
      <formula>OR(NOT(ISERROR(SEARCH("Position A", $A12))),NOT(ISERROR(SEARCH("Position B", $A12))),NOT(ISERROR(SEARCH("Position C", $A12))),NOT(ISERROR(SEARCH("Avec sangles", $A12))),NOT(ISERROR(SEARCH("SSB", $A12))),NOT(ISERROR(SEARCH("Halte", $A12))), NOT(ISERROR(SEARCH("Prise serré", $A12))), NOT(ISERROR(SEARCH("Close grip", $A12))), NOT(ISERROR(SEARCH("Sumo", $A12))), NOT(ISERROR(SEARCH("Tradi", $A12))), NOT(ISERROR(SEARCH("Band", $A12))), NOT(ISERROR(SEARCH("Prise large", $A12))), NOT(ISERROR(SEARCH("RDL", $A12))), NOT(ISERROR(SEARCH("Unilatéral", $A12))))</formula>
    </cfRule>
    <cfRule type="expression" dxfId="2999" priority="96" stopIfTrue="1">
      <formula>OR(NOT(ISERROR(SEARCH("Position A", $A12))),NOT(ISERROR(SEARCH("Position B", $A12))),NOT(ISERROR(SEARCH("Position C", $A12))),NOT(ISERROR(SEARCH("Avec sangles", $A12))),NOT(ISERROR(SEARCH("SSB", $A12))),NOT(ISERROR(SEARCH("Focus Hanche", $A12))),NOT(ISERROR(SEARCH("Focus GENOUX", $A12))),NOT(ISERROR(SEARCH("CALE", $A12))),NOT(ISERROR(SEARCH("Déficit", $A12))),NOT(ISERROR(SEARCH("Surélevé", $A12))),NOT(ISERROR(SEARCH("High bar", $A12))),NOT(ISERROR(SEARCH("à la poulie", $A12))),NOT(ISERROR(SEARCH("prise triange", $A12))),NOT(ISERROR(SEARCH("prise barre large", $A12))),NOT(ISERROR(SEARCH("prise barre serrée", $A12))),NOT(ISERROR(SEARCH("prise neutre", $A12))),NOT(ISERROR(SEARCH("supination", $A12))),NOT(ISERROR(SEARCH("pronation", $A12))),NOT(ISERROR(SEARCH("kettlebel", $A12))),NOT(ISERROR(SEARCH("aux haltères", $A12))),NOT(ISERROR(SEARCH("à la barre", $A12))),NOT(ISERROR(SEARCH("B STANCE", $A12))),NOT(ISERROR(SEARCH("Halte", $A12))), NOT(ISERROR(SEARCH("Prise serré", $A12))), NOT(ISERROR(SEARCH("Close grip", $A12))), NOT(ISERROR(SEARCH("Sumo", $A12))), NOT(ISERROR(SEARCH("Tradi", $A12))), NOT(ISERROR(SEARCH("Band", $A12))), NOT(ISERROR(SEARCH("Prise large", $A12))), NOT(ISERROR(SEARCH("RDL", $A12))), NOT(ISERROR(SEARCH("Unilatéral", $A12))))</formula>
    </cfRule>
  </conditionalFormatting>
  <conditionalFormatting sqref="B19:B26">
    <cfRule type="expression" dxfId="2998" priority="84">
      <formula>OR(L19&gt;0, N19&gt;0)</formula>
    </cfRule>
    <cfRule type="expression" dxfId="2997" priority="85">
      <formula>OR(K19&gt;1, M19&gt;1)</formula>
    </cfRule>
  </conditionalFormatting>
  <conditionalFormatting sqref="A19:B26">
    <cfRule type="expression" dxfId="2996" priority="79">
      <formula>OR(NOT(ISERROR(SEARCH("Halte", $A19))),      NOT(ISERROR(SEARCH("Prise serré", $A19))),      NOT(ISERROR(SEARCH("Close grip", $A19))),      NOT(ISERROR(SEARCH("Sumo", $A19))),      NOT(ISERROR(SEARCH("Tradi", $A19))),      NOT(ISERROR(SEARCH("Band", $A19))),      NOT(ISERROR(SEARCH("Prise large", $A19))),      NOT(ISERROR(SEARCH("RDL", $A19))),      NOT(ISERROR(SEARCH("Unilatéral", $A19))))</formula>
    </cfRule>
    <cfRule type="expression" dxfId="2995" priority="80">
      <formula>NOT(ISERROR(SEARCH("BI7", $A19)))</formula>
    </cfRule>
    <cfRule type="expression" dxfId="2994" priority="81">
      <formula>NOT(ISERROR(SEARCH("SUPER7", $A19)))</formula>
    </cfRule>
    <cfRule type="expression" dxfId="2993" priority="82">
      <formula>NOT(ISERROR(SEARCH("Larsen", $A19)))</formula>
    </cfRule>
    <cfRule type="expression" dxfId="2992" priority="83">
      <formula>OR(NOT(ISERROR(SEARCH("Tempo", A19))), NOT(ISERROR(SEARCH("Pausé", A19))), NOT(ISERROR(SEARCH("Isométrie", A19))))</formula>
    </cfRule>
    <cfRule type="expression" dxfId="2991" priority="86" stopIfTrue="1">
      <formula>OR(NOT(ISERROR(SEARCH("Position A", $A19))),NOT(ISERROR(SEARCH("Position B", $A19))),NOT(ISERROR(SEARCH("Position C", $A19))),NOT(ISERROR(SEARCH("Avec sangles", $A19))),NOT(ISERROR(SEARCH("SSB", $A19))),NOT(ISERROR(SEARCH("Halte", $A19))), NOT(ISERROR(SEARCH("Prise serré", $A19))), NOT(ISERROR(SEARCH("Close grip", $A19))), NOT(ISERROR(SEARCH("Sumo", $A19))), NOT(ISERROR(SEARCH("Tradi", $A19))), NOT(ISERROR(SEARCH("Band", $A19))), NOT(ISERROR(SEARCH("Prise large", $A19))), NOT(ISERROR(SEARCH("RDL", $A19))), NOT(ISERROR(SEARCH("Unilatéral", $A19))))</formula>
    </cfRule>
    <cfRule type="expression" dxfId="2990" priority="87" stopIfTrue="1">
      <formula>OR(NOT(ISERROR(SEARCH("Position A", $A19))),NOT(ISERROR(SEARCH("Position B", $A19))),NOT(ISERROR(SEARCH("Position C", $A19))),NOT(ISERROR(SEARCH("Avec sangles", $A19))),NOT(ISERROR(SEARCH("SSB", $A19))),NOT(ISERROR(SEARCH("Focus Hanche", $A19))),NOT(ISERROR(SEARCH("Focus GENOUX", $A19))),NOT(ISERROR(SEARCH("CALE", $A19))),NOT(ISERROR(SEARCH("Déficit", $A19))),NOT(ISERROR(SEARCH("Surélevé", $A19))),NOT(ISERROR(SEARCH("High bar", $A19))),NOT(ISERROR(SEARCH("à la poulie", $A19))),NOT(ISERROR(SEARCH("prise triange", $A19))),NOT(ISERROR(SEARCH("prise barre large", $A19))),NOT(ISERROR(SEARCH("prise barre serrée", $A19))),NOT(ISERROR(SEARCH("prise neutre", $A19))),NOT(ISERROR(SEARCH("supination", $A19))),NOT(ISERROR(SEARCH("pronation", $A19))),NOT(ISERROR(SEARCH("kettlebel", $A19))),NOT(ISERROR(SEARCH("aux haltères", $A19))),NOT(ISERROR(SEARCH("à la barre", $A19))),NOT(ISERROR(SEARCH("B STANCE", $A19))),NOT(ISERROR(SEARCH("Halte", $A19))), NOT(ISERROR(SEARCH("Prise serré", $A19))), NOT(ISERROR(SEARCH("Close grip", $A19))), NOT(ISERROR(SEARCH("Sumo", $A19))), NOT(ISERROR(SEARCH("Tradi", $A19))), NOT(ISERROR(SEARCH("Band", $A19))), NOT(ISERROR(SEARCH("Prise large", $A19))), NOT(ISERROR(SEARCH("RDL", $A19))), NOT(ISERROR(SEARCH("Unilatéral", $A19))))</formula>
    </cfRule>
  </conditionalFormatting>
  <conditionalFormatting sqref="B29">
    <cfRule type="expression" dxfId="2989" priority="75">
      <formula>OR(L29&gt;0, N29&gt;0)</formula>
    </cfRule>
    <cfRule type="expression" dxfId="2988" priority="76">
      <formula>OR(K29&gt;1, M29&gt;1)</formula>
    </cfRule>
  </conditionalFormatting>
  <conditionalFormatting sqref="A29:B29">
    <cfRule type="expression" dxfId="2987" priority="70">
      <formula>OR(NOT(ISERROR(SEARCH("Halte", $A29))),      NOT(ISERROR(SEARCH("Prise serré", $A29))),      NOT(ISERROR(SEARCH("Close grip", $A29))),      NOT(ISERROR(SEARCH("Sumo", $A29))),      NOT(ISERROR(SEARCH("Tradi", $A29))),      NOT(ISERROR(SEARCH("Band", $A29))),      NOT(ISERROR(SEARCH("Prise large", $A29))),      NOT(ISERROR(SEARCH("RDL", $A29))),      NOT(ISERROR(SEARCH("Unilatéral", $A29))))</formula>
    </cfRule>
    <cfRule type="expression" dxfId="2986" priority="71">
      <formula>NOT(ISERROR(SEARCH("BI7", $A29)))</formula>
    </cfRule>
    <cfRule type="expression" dxfId="2985" priority="72">
      <formula>NOT(ISERROR(SEARCH("SUPER7", $A29)))</formula>
    </cfRule>
    <cfRule type="expression" dxfId="2984" priority="73">
      <formula>NOT(ISERROR(SEARCH("Larsen", $A29)))</formula>
    </cfRule>
    <cfRule type="expression" dxfId="2983" priority="74">
      <formula>OR(NOT(ISERROR(SEARCH("Tempo", A29))), NOT(ISERROR(SEARCH("Pausé", A29))), NOT(ISERROR(SEARCH("Isométrie", A29))))</formula>
    </cfRule>
    <cfRule type="expression" dxfId="2982" priority="77" stopIfTrue="1">
      <formula>OR(NOT(ISERROR(SEARCH("Position A", $A29))),NOT(ISERROR(SEARCH("Position B", $A29))),NOT(ISERROR(SEARCH("Position C", $A29))),NOT(ISERROR(SEARCH("Avec sangles", $A29))),NOT(ISERROR(SEARCH("SSB", $A29))),NOT(ISERROR(SEARCH("Halte", $A29))), NOT(ISERROR(SEARCH("Prise serré", $A29))), NOT(ISERROR(SEARCH("Close grip", $A29))), NOT(ISERROR(SEARCH("Sumo", $A29))), NOT(ISERROR(SEARCH("Tradi", $A29))), NOT(ISERROR(SEARCH("Band", $A29))), NOT(ISERROR(SEARCH("Prise large", $A29))), NOT(ISERROR(SEARCH("RDL", $A29))), NOT(ISERROR(SEARCH("Unilatéral", $A29))))</formula>
    </cfRule>
    <cfRule type="expression" dxfId="2981" priority="78" stopIfTrue="1">
      <formula>OR(NOT(ISERROR(SEARCH("Position A", $A29))),NOT(ISERROR(SEARCH("Position B", $A29))),NOT(ISERROR(SEARCH("Position C", $A29))),NOT(ISERROR(SEARCH("Avec sangles", $A29))),NOT(ISERROR(SEARCH("SSB", $A29))),NOT(ISERROR(SEARCH("Focus Hanche", $A29))),NOT(ISERROR(SEARCH("Focus GENOUX", $A29))),NOT(ISERROR(SEARCH("CALE", $A29))),NOT(ISERROR(SEARCH("Déficit", $A29))),NOT(ISERROR(SEARCH("Surélevé", $A29))),NOT(ISERROR(SEARCH("High bar", $A29))),NOT(ISERROR(SEARCH("à la poulie", $A29))),NOT(ISERROR(SEARCH("prise triange", $A29))),NOT(ISERROR(SEARCH("prise barre large", $A29))),NOT(ISERROR(SEARCH("prise barre serrée", $A29))),NOT(ISERROR(SEARCH("prise neutre", $A29))),NOT(ISERROR(SEARCH("supination", $A29))),NOT(ISERROR(SEARCH("pronation", $A29))),NOT(ISERROR(SEARCH("kettlebel", $A29))),NOT(ISERROR(SEARCH("aux haltères", $A29))),NOT(ISERROR(SEARCH("à la barre", $A29))),NOT(ISERROR(SEARCH("B STANCE", $A29))),NOT(ISERROR(SEARCH("Halte", $A29))), NOT(ISERROR(SEARCH("Prise serré", $A29))), NOT(ISERROR(SEARCH("Close grip", $A29))), NOT(ISERROR(SEARCH("Sumo", $A29))), NOT(ISERROR(SEARCH("Tradi", $A29))), NOT(ISERROR(SEARCH("Band", $A29))), NOT(ISERROR(SEARCH("Prise large", $A29))), NOT(ISERROR(SEARCH("RDL", $A29))), NOT(ISERROR(SEARCH("Unilatéral", $A29))))</formula>
    </cfRule>
  </conditionalFormatting>
  <conditionalFormatting sqref="P30:P32 P36:P39 P7:P11 P15:P18 P43:P44">
    <cfRule type="expression" dxfId="2980" priority="68">
      <formula>P7&gt;Q7</formula>
    </cfRule>
    <cfRule type="expression" dxfId="2979" priority="69">
      <formula>P7&lt;Q7</formula>
    </cfRule>
  </conditionalFormatting>
  <conditionalFormatting sqref="R30:R32 R36:R39 R7:R11 R15:R18 R43:R44">
    <cfRule type="expression" dxfId="2978" priority="66">
      <formula>R7&lt;S7</formula>
    </cfRule>
    <cfRule type="expression" dxfId="2977" priority="67">
      <formula>R7&gt;S7</formula>
    </cfRule>
  </conditionalFormatting>
  <conditionalFormatting sqref="T30:T32 T36:T39 T7:T11 T15:T17 T43:T44">
    <cfRule type="expression" dxfId="2976" priority="64">
      <formula>T7&gt;U7</formula>
    </cfRule>
    <cfRule type="expression" dxfId="2975" priority="65">
      <formula>T7&lt;U7</formula>
    </cfRule>
  </conditionalFormatting>
  <conditionalFormatting sqref="P27:P28">
    <cfRule type="expression" dxfId="2974" priority="62">
      <formula>P27&gt;Q27</formula>
    </cfRule>
    <cfRule type="expression" dxfId="2973" priority="63">
      <formula>P27&lt;Q27</formula>
    </cfRule>
  </conditionalFormatting>
  <conditionalFormatting sqref="R27:R28">
    <cfRule type="expression" dxfId="2972" priority="60">
      <formula>R27&lt;S27</formula>
    </cfRule>
    <cfRule type="expression" dxfId="2971" priority="61">
      <formula>R27&gt;S27</formula>
    </cfRule>
  </conditionalFormatting>
  <conditionalFormatting sqref="T27:T28">
    <cfRule type="expression" dxfId="2970" priority="58">
      <formula>T27&gt;U27</formula>
    </cfRule>
    <cfRule type="expression" dxfId="2969" priority="59">
      <formula>T27&lt;U27</formula>
    </cfRule>
  </conditionalFormatting>
  <conditionalFormatting sqref="P33:P35">
    <cfRule type="expression" dxfId="2968" priority="56">
      <formula>P33&gt;Q33</formula>
    </cfRule>
    <cfRule type="expression" dxfId="2967" priority="57">
      <formula>P33&lt;Q33</formula>
    </cfRule>
  </conditionalFormatting>
  <conditionalFormatting sqref="R33:R35">
    <cfRule type="expression" dxfId="2966" priority="54">
      <formula>R33&lt;S33</formula>
    </cfRule>
    <cfRule type="expression" dxfId="2965" priority="55">
      <formula>R33&gt;S33</formula>
    </cfRule>
  </conditionalFormatting>
  <conditionalFormatting sqref="T33:T35">
    <cfRule type="expression" dxfId="2964" priority="52">
      <formula>T33&gt;U33</formula>
    </cfRule>
    <cfRule type="expression" dxfId="2963" priority="53">
      <formula>T33&lt;U33</formula>
    </cfRule>
  </conditionalFormatting>
  <conditionalFormatting sqref="P45">
    <cfRule type="expression" dxfId="2962" priority="50">
      <formula>P45&gt;Q45</formula>
    </cfRule>
    <cfRule type="expression" dxfId="2961" priority="51">
      <formula>P45&lt;Q45</formula>
    </cfRule>
  </conditionalFormatting>
  <conditionalFormatting sqref="R45">
    <cfRule type="expression" dxfId="2960" priority="48">
      <formula>R45&lt;S45</formula>
    </cfRule>
    <cfRule type="expression" dxfId="2959" priority="49">
      <formula>R45&gt;S45</formula>
    </cfRule>
  </conditionalFormatting>
  <conditionalFormatting sqref="T45">
    <cfRule type="expression" dxfId="2958" priority="46">
      <formula>T45&gt;U45</formula>
    </cfRule>
    <cfRule type="expression" dxfId="2957" priority="47">
      <formula>T45&lt;U45</formula>
    </cfRule>
  </conditionalFormatting>
  <conditionalFormatting sqref="T18">
    <cfRule type="expression" dxfId="2956" priority="44">
      <formula>T18&lt;U18</formula>
    </cfRule>
    <cfRule type="expression" dxfId="2955" priority="45">
      <formula>T18&gt;U18</formula>
    </cfRule>
  </conditionalFormatting>
  <conditionalFormatting sqref="P12:P14">
    <cfRule type="expression" dxfId="2954" priority="42">
      <formula>P12&gt;Q12</formula>
    </cfRule>
    <cfRule type="expression" dxfId="2953" priority="43">
      <formula>P12&lt;Q12</formula>
    </cfRule>
  </conditionalFormatting>
  <conditionalFormatting sqref="R12:R14">
    <cfRule type="expression" dxfId="2952" priority="40">
      <formula>R12&lt;S12</formula>
    </cfRule>
    <cfRule type="expression" dxfId="2951" priority="41">
      <formula>R12&gt;S12</formula>
    </cfRule>
  </conditionalFormatting>
  <conditionalFormatting sqref="T12:T14">
    <cfRule type="expression" dxfId="2950" priority="38">
      <formula>T12&gt;U12</formula>
    </cfRule>
    <cfRule type="expression" dxfId="2949" priority="39">
      <formula>T12&lt;U12</formula>
    </cfRule>
  </conditionalFormatting>
  <conditionalFormatting sqref="P19:P26">
    <cfRule type="expression" dxfId="2948" priority="36">
      <formula>P19&gt;Q19</formula>
    </cfRule>
    <cfRule type="expression" dxfId="2947" priority="37">
      <formula>P19&lt;Q19</formula>
    </cfRule>
  </conditionalFormatting>
  <conditionalFormatting sqref="R24:R26">
    <cfRule type="expression" dxfId="2946" priority="34">
      <formula>R24&lt;S24</formula>
    </cfRule>
    <cfRule type="expression" dxfId="2945" priority="35">
      <formula>R24&gt;S24</formula>
    </cfRule>
  </conditionalFormatting>
  <conditionalFormatting sqref="T24:T26">
    <cfRule type="expression" dxfId="2944" priority="32">
      <formula>T24&gt;U24</formula>
    </cfRule>
    <cfRule type="expression" dxfId="2943" priority="33">
      <formula>T24&lt;U24</formula>
    </cfRule>
  </conditionalFormatting>
  <conditionalFormatting sqref="R19:R23">
    <cfRule type="expression" dxfId="2942" priority="30">
      <formula>R19&gt;S19</formula>
    </cfRule>
    <cfRule type="expression" dxfId="2941" priority="31">
      <formula>R19&lt;S19</formula>
    </cfRule>
  </conditionalFormatting>
  <conditionalFormatting sqref="T19:T23">
    <cfRule type="expression" dxfId="2940" priority="28">
      <formula>T19&lt;U19</formula>
    </cfRule>
    <cfRule type="expression" dxfId="2939" priority="29">
      <formula>T19&gt;U19</formula>
    </cfRule>
  </conditionalFormatting>
  <conditionalFormatting sqref="P29">
    <cfRule type="expression" dxfId="2938" priority="26">
      <formula>P29&gt;Q29</formula>
    </cfRule>
    <cfRule type="expression" dxfId="2937" priority="27">
      <formula>P29&lt;Q29</formula>
    </cfRule>
  </conditionalFormatting>
  <conditionalFormatting sqref="R29">
    <cfRule type="expression" dxfId="2936" priority="24">
      <formula>R29&gt;S29</formula>
    </cfRule>
    <cfRule type="expression" dxfId="2935" priority="25">
      <formula>R29&lt;S29</formula>
    </cfRule>
  </conditionalFormatting>
  <conditionalFormatting sqref="T29">
    <cfRule type="expression" dxfId="2934" priority="22">
      <formula>T29&lt;U29</formula>
    </cfRule>
    <cfRule type="expression" dxfId="2933" priority="23">
      <formula>T29&gt;U29</formula>
    </cfRule>
  </conditionalFormatting>
  <conditionalFormatting sqref="P40:P42">
    <cfRule type="expression" dxfId="2932" priority="20">
      <formula>P40&gt;Q40</formula>
    </cfRule>
    <cfRule type="expression" dxfId="2931" priority="21">
      <formula>P40&lt;Q40</formula>
    </cfRule>
  </conditionalFormatting>
  <conditionalFormatting sqref="R40:R42">
    <cfRule type="expression" dxfId="2930" priority="18">
      <formula>R40&lt;S40</formula>
    </cfRule>
    <cfRule type="expression" dxfId="2929" priority="19">
      <formula>R40&gt;S40</formula>
    </cfRule>
  </conditionalFormatting>
  <conditionalFormatting sqref="T40:T42">
    <cfRule type="expression" dxfId="2928" priority="16">
      <formula>T40&gt;U40</formula>
    </cfRule>
    <cfRule type="expression" dxfId="2927" priority="17">
      <formula>T40&lt;U40</formula>
    </cfRule>
  </conditionalFormatting>
  <conditionalFormatting sqref="L32:L35">
    <cfRule type="cellIs" dxfId="2926" priority="15" operator="greaterThan">
      <formula>0</formula>
    </cfRule>
  </conditionalFormatting>
  <conditionalFormatting sqref="B30:B44">
    <cfRule type="expression" dxfId="2925" priority="8">
      <formula>OR(NOT(ISERROR(SEARCH("Halte",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2924" priority="9">
      <formula>NOT(ISERROR(SEARCH("BI7", $A30)))</formula>
    </cfRule>
    <cfRule type="expression" dxfId="2923" priority="10">
      <formula>NOT(ISERROR(SEARCH("SUPER7", $A30)))</formula>
    </cfRule>
    <cfRule type="expression" dxfId="2922" priority="11">
      <formula>NOT(ISERROR(SEARCH("Larsen", $A30)))</formula>
    </cfRule>
    <cfRule type="expression" dxfId="2921" priority="12">
      <formula>OR(NOT(ISERROR(SEARCH("Tempo", B30))), NOT(ISERROR(SEARCH("Pausé", B30))), NOT(ISERROR(SEARCH("Isométrie", B30))))</formula>
    </cfRule>
    <cfRule type="expression" dxfId="2920" priority="13" stopIfTrue="1">
      <formula>OR(NOT(ISERROR(SEARCH("Position A", $A30))),NOT(ISERROR(SEARCH("Position B", $A30))),NOT(ISERROR(SEARCH("Position C", $A30))),NOT(ISERROR(SEARCH("Avec sangles", $A30))),NOT(ISERROR(SEARCH("SSB", $A30))),NOT(ISERROR(SEARCH("Halte",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2919" priority="14" stopIfTrue="1">
      <formula>OR(NOT(ISERROR(SEARCH("Position A", $A30))),NOT(ISERROR(SEARCH("Position B", $A30))),NOT(ISERROR(SEARCH("Position C", $A30))),NOT(ISERROR(SEARCH("Avec sangles", $A30))),NOT(ISERROR(SEARCH("SSB", $A30))),NOT(ISERROR(SEARCH("Focus Hanche", $A30))),NOT(ISERROR(SEARCH("Focus GENOUX", $A30))),NOT(ISERROR(SEARCH("CALE", $A30))),NOT(ISERROR(SEARCH("Déficit", $A30))),NOT(ISERROR(SEARCH("Surélevé", $A30))),NOT(ISERROR(SEARCH("High bar", $A30))),NOT(ISERROR(SEARCH("à la poulie", $A30))),NOT(ISERROR(SEARCH("prise triange", $A30))),NOT(ISERROR(SEARCH("prise barre large", $A30))),NOT(ISERROR(SEARCH("prise barre serrée", $A30))),NOT(ISERROR(SEARCH("prise neutre", $A30))),NOT(ISERROR(SEARCH("supination", $A30))),NOT(ISERROR(SEARCH("pronation", $A30))),NOT(ISERROR(SEARCH("kettlebel", $A30))),NOT(ISERROR(SEARCH("aux haltères", $A30))),NOT(ISERROR(SEARCH("à la barre", $A30))),NOT(ISERROR(SEARCH("B STANCE",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conditionalFormatting sqref="A30:A44">
    <cfRule type="expression" dxfId="2918" priority="1">
      <formula>OR(NOT(ISERROR(SEARCH("Halte",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2917" priority="2">
      <formula>NOT(ISERROR(SEARCH("BI7", $A30)))</formula>
    </cfRule>
    <cfRule type="expression" dxfId="2916" priority="3">
      <formula>NOT(ISERROR(SEARCH("SUPER7", $A30)))</formula>
    </cfRule>
    <cfRule type="expression" dxfId="2915" priority="4">
      <formula>NOT(ISERROR(SEARCH("Larsen", $A30)))</formula>
    </cfRule>
    <cfRule type="expression" dxfId="2914" priority="5">
      <formula>OR(NOT(ISERROR(SEARCH("Tempo", A30))), NOT(ISERROR(SEARCH("Pausé", A30))), NOT(ISERROR(SEARCH("Isométrie", A30))))</formula>
    </cfRule>
    <cfRule type="expression" dxfId="2913" priority="7" stopIfTrue="1">
      <formula>OR(NOT(ISERROR(SEARCH("Position A", $A30))),NOT(ISERROR(SEARCH("Position B", $A30))),NOT(ISERROR(SEARCH("Position C", $A30))),NOT(ISERROR(SEARCH("Avec sangles", $A30))),NOT(ISERROR(SEARCH("SSB", $A30))),NOT(ISERROR(SEARCH("Focus Hanche", $A30))),NOT(ISERROR(SEARCH("Focus GENOUX", $A30))),NOT(ISERROR(SEARCH("CALE", $A30))),NOT(ISERROR(SEARCH("Déficit", $A30))),NOT(ISERROR(SEARCH("Surélevé", $A30))),NOT(ISERROR(SEARCH("High bar", $A30))),NOT(ISERROR(SEARCH("à la poulie", $A30))),NOT(ISERROR(SEARCH("prise triange", $A30))),NOT(ISERROR(SEARCH("prise barre large", $A30))),NOT(ISERROR(SEARCH("prise barre serrée", $A30))),NOT(ISERROR(SEARCH("prise neutre", $A30))),NOT(ISERROR(SEARCH("supination", $A30))),NOT(ISERROR(SEARCH("pronation", $A30))),NOT(ISERROR(SEARCH("kettlebel", $A30))),NOT(ISERROR(SEARCH("aux haltères", $A30))),NOT(ISERROR(SEARCH("à la barre", $A30))),NOT(ISERROR(SEARCH("B STANCE",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conditionalFormatting sqref="A30:A44">
    <cfRule type="expression" dxfId="2912" priority="6" stopIfTrue="1">
      <formula>OR(NOT(ISERROR(SEARCH("Position A", $A30))),NOT(ISERROR(SEARCH("Position B", $A30))),NOT(ISERROR(SEARCH("Position C", $A30))),NOT(ISERROR(SEARCH("Avec sangles", $A30))),NOT(ISERROR(SEARCH("SSB",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dataValidations count="6">
    <dataValidation type="list" allowBlank="1" showInputMessage="1" showErrorMessage="1" sqref="H79:H100" xr:uid="{9AF2FF22-E476-467F-9850-8966CB41C4FF}">
      <formula1>"Oui, Non"</formula1>
    </dataValidation>
    <dataValidation type="list" allowBlank="1" showInputMessage="1" showErrorMessage="1" sqref="F79:F100" xr:uid="{F04361EE-77D5-4BC6-84C1-2B4E47745D2C}">
      <formula1>"Echauff, Préhab , Réhab"</formula1>
    </dataValidation>
    <dataValidation type="whole" operator="greaterThan" allowBlank="1" showInputMessage="1" showErrorMessage="1" sqref="C7:C55" xr:uid="{B8E39DAD-2703-4528-AF3C-3CA9B5DF9790}">
      <formula1>-1</formula1>
    </dataValidation>
    <dataValidation type="whole" allowBlank="1" showInputMessage="1" showErrorMessage="1" sqref="A2 A5" xr:uid="{97362AFD-BBA7-419D-82BA-84B2B3AB4470}">
      <formula1>0</formula1>
      <formula2>3</formula2>
    </dataValidation>
    <dataValidation type="decimal" allowBlank="1" showInputMessage="1" showErrorMessage="1" sqref="F7:F55" xr:uid="{C7FC467B-339C-4808-B5A5-64114398F0CD}">
      <formula1>5</formula1>
      <formula2>10</formula2>
    </dataValidation>
    <dataValidation type="decimal" operator="greaterThan" allowBlank="1" showInputMessage="1" showErrorMessage="1" sqref="D7:E55" xr:uid="{31BBB55A-C8A1-4AD6-8C13-FCD7BEEEF2CB}">
      <formula1>-1</formula1>
    </dataValidation>
  </dataValidations>
  <pageMargins left="0.7" right="0.7" top="0.75" bottom="0.75" header="0.3" footer="0.3"/>
  <pageSetup scale="0" firstPageNumber="0" fitToWidth="0" fitToHeight="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109569" r:id="rId3" name="Button 1">
              <controlPr defaultSize="0" print="0" autoFill="0" autoPict="0" macro="[0]!ReplaceZerosWithBlanks">
                <anchor moveWithCells="1" sizeWithCells="1">
                  <from>
                    <xdr:col>14</xdr:col>
                    <xdr:colOff>95250</xdr:colOff>
                    <xdr:row>6</xdr:row>
                    <xdr:rowOff>114300</xdr:rowOff>
                  </from>
                  <to>
                    <xdr:col>14</xdr:col>
                    <xdr:colOff>962025</xdr:colOff>
                    <xdr:row>8</xdr:row>
                    <xdr:rowOff>104775</xdr:rowOff>
                  </to>
                </anchor>
              </controlPr>
            </control>
          </mc:Choice>
        </mc:AlternateContent>
        <mc:AlternateContent xmlns:mc="http://schemas.openxmlformats.org/markup-compatibility/2006">
          <mc:Choice Requires="x14">
            <control shapeId="109570" r:id="rId4" name="Button 2">
              <controlPr defaultSize="0" print="0" autoFill="0" autoPict="0" macro="[0]!AddValueToSelection">
                <anchor moveWithCells="1" sizeWithCells="1">
                  <from>
                    <xdr:col>14</xdr:col>
                    <xdr:colOff>95250</xdr:colOff>
                    <xdr:row>9</xdr:row>
                    <xdr:rowOff>114300</xdr:rowOff>
                  </from>
                  <to>
                    <xdr:col>14</xdr:col>
                    <xdr:colOff>952500</xdr:colOff>
                    <xdr:row>11</xdr:row>
                    <xdr:rowOff>180975</xdr:rowOff>
                  </to>
                </anchor>
              </controlPr>
            </control>
          </mc:Choice>
        </mc:AlternateContent>
        <mc:AlternateContent xmlns:mc="http://schemas.openxmlformats.org/markup-compatibility/2006">
          <mc:Choice Requires="x14">
            <control shapeId="109571" r:id="rId5" name="Button 3">
              <controlPr defaultSize="0" print="0" autoFill="0" autoPict="0" macro="[0]!SelectAndSwapCells">
                <anchor moveWithCells="1" sizeWithCells="1">
                  <from>
                    <xdr:col>14</xdr:col>
                    <xdr:colOff>152400</xdr:colOff>
                    <xdr:row>14</xdr:row>
                    <xdr:rowOff>152400</xdr:rowOff>
                  </from>
                  <to>
                    <xdr:col>14</xdr:col>
                    <xdr:colOff>923925</xdr:colOff>
                    <xdr:row>17</xdr:row>
                    <xdr:rowOff>9525</xdr:rowOff>
                  </to>
                </anchor>
              </controlPr>
            </control>
          </mc:Choice>
        </mc:AlternateContent>
        <mc:AlternateContent xmlns:mc="http://schemas.openxmlformats.org/markup-compatibility/2006">
          <mc:Choice Requires="x14">
            <control shapeId="109572" r:id="rId6" name="Button 4">
              <controlPr defaultSize="0" print="0" autoFill="0" autoPict="0" macro="[0]!DuplicateSheetAndRename">
                <anchor moveWithCells="1" sizeWithCells="1">
                  <from>
                    <xdr:col>14</xdr:col>
                    <xdr:colOff>114300</xdr:colOff>
                    <xdr:row>18</xdr:row>
                    <xdr:rowOff>142875</xdr:rowOff>
                  </from>
                  <to>
                    <xdr:col>14</xdr:col>
                    <xdr:colOff>942975</xdr:colOff>
                    <xdr:row>21</xdr:row>
                    <xdr:rowOff>28575</xdr:rowOff>
                  </to>
                </anchor>
              </controlPr>
            </control>
          </mc:Choice>
        </mc:AlternateContent>
        <mc:AlternateContent xmlns:mc="http://schemas.openxmlformats.org/markup-compatibility/2006">
          <mc:Choice Requires="x14">
            <control shapeId="109573" r:id="rId7" name="Button 5">
              <controlPr defaultSize="0" print="0" autoFill="0" autoPict="0" macro="[0]!SetMirrorFormulas">
                <anchor moveWithCells="1" sizeWithCells="1">
                  <from>
                    <xdr:col>14</xdr:col>
                    <xdr:colOff>142875</xdr:colOff>
                    <xdr:row>22</xdr:row>
                    <xdr:rowOff>133350</xdr:rowOff>
                  </from>
                  <to>
                    <xdr:col>14</xdr:col>
                    <xdr:colOff>942975</xdr:colOff>
                    <xdr:row>25</xdr:row>
                    <xdr:rowOff>47625</xdr:rowOff>
                  </to>
                </anchor>
              </controlPr>
            </control>
          </mc:Choice>
        </mc:AlternateContent>
        <mc:AlternateContent xmlns:mc="http://schemas.openxmlformats.org/markup-compatibility/2006">
          <mc:Choice Requires="x14">
            <control shapeId="109574" r:id="rId8" name="Button 6">
              <controlPr defaultSize="0" print="0" autoFill="0" autoPict="0" macro="[0]!ClearSpecificRanges">
                <anchor moveWithCells="1" sizeWithCells="1">
                  <from>
                    <xdr:col>14</xdr:col>
                    <xdr:colOff>142875</xdr:colOff>
                    <xdr:row>26</xdr:row>
                    <xdr:rowOff>219075</xdr:rowOff>
                  </from>
                  <to>
                    <xdr:col>14</xdr:col>
                    <xdr:colOff>933450</xdr:colOff>
                    <xdr:row>29</xdr:row>
                    <xdr:rowOff>95250</xdr:rowOff>
                  </to>
                </anchor>
              </controlPr>
            </control>
          </mc:Choice>
        </mc:AlternateContent>
        <mc:AlternateContent xmlns:mc="http://schemas.openxmlformats.org/markup-compatibility/2006">
          <mc:Choice Requires="x14">
            <control shapeId="109575" r:id="rId9" name="Button 7">
              <controlPr defaultSize="0" print="0" autoFill="0" autoPict="0" macro="[0]!SetPatternValues">
                <anchor moveWithCells="1" sizeWithCells="1">
                  <from>
                    <xdr:col>14</xdr:col>
                    <xdr:colOff>123825</xdr:colOff>
                    <xdr:row>30</xdr:row>
                    <xdr:rowOff>133350</xdr:rowOff>
                  </from>
                  <to>
                    <xdr:col>14</xdr:col>
                    <xdr:colOff>923925</xdr:colOff>
                    <xdr:row>32</xdr:row>
                    <xdr:rowOff>161925</xdr:rowOff>
                  </to>
                </anchor>
              </controlPr>
            </control>
          </mc:Choice>
        </mc:AlternateContent>
        <mc:AlternateContent xmlns:mc="http://schemas.openxmlformats.org/markup-compatibility/2006">
          <mc:Choice Requires="x14">
            <control shapeId="109576" r:id="rId10" name="Button 8">
              <controlPr defaultSize="0" print="0" autoFill="0" autoPict="0" macro="[0]!ResetTemplate">
                <anchor moveWithCells="1" sizeWithCells="1">
                  <from>
                    <xdr:col>14</xdr:col>
                    <xdr:colOff>152400</xdr:colOff>
                    <xdr:row>33</xdr:row>
                    <xdr:rowOff>57150</xdr:rowOff>
                  </from>
                  <to>
                    <xdr:col>14</xdr:col>
                    <xdr:colOff>895350</xdr:colOff>
                    <xdr:row>35</xdr:row>
                    <xdr:rowOff>228600</xdr:rowOff>
                  </to>
                </anchor>
              </controlPr>
            </control>
          </mc:Choice>
        </mc:AlternateContent>
        <mc:AlternateContent xmlns:mc="http://schemas.openxmlformats.org/markup-compatibility/2006">
          <mc:Choice Requires="x14">
            <control shapeId="109577" r:id="rId11" name="Button 9">
              <controlPr defaultSize="0" print="0" autoFill="0" autoPict="0" macro="[0]!ShowCustomForm">
                <anchor moveWithCells="1" sizeWithCells="1">
                  <from>
                    <xdr:col>14</xdr:col>
                    <xdr:colOff>152400</xdr:colOff>
                    <xdr:row>37</xdr:row>
                    <xdr:rowOff>0</xdr:rowOff>
                  </from>
                  <to>
                    <xdr:col>14</xdr:col>
                    <xdr:colOff>914400</xdr:colOff>
                    <xdr:row>40</xdr:row>
                    <xdr:rowOff>19050</xdr:rowOff>
                  </to>
                </anchor>
              </controlPr>
            </control>
          </mc:Choice>
        </mc:AlternateContent>
        <mc:AlternateContent xmlns:mc="http://schemas.openxmlformats.org/markup-compatibility/2006">
          <mc:Choice Requires="x14">
            <control shapeId="109578" r:id="rId12" name="Button 10">
              <controlPr defaultSize="0" print="0" autoFill="0" autoPict="0" macro="[0]!DupliquerFeuilles_ParVagues">
                <anchor moveWithCells="1" sizeWithCells="1">
                  <from>
                    <xdr:col>14</xdr:col>
                    <xdr:colOff>152400</xdr:colOff>
                    <xdr:row>41</xdr:row>
                    <xdr:rowOff>0</xdr:rowOff>
                  </from>
                  <to>
                    <xdr:col>14</xdr:col>
                    <xdr:colOff>914400</xdr:colOff>
                    <xdr:row>44</xdr:row>
                    <xdr:rowOff>19050</xdr:rowOff>
                  </to>
                </anchor>
              </controlPr>
            </control>
          </mc:Choice>
        </mc:AlternateContent>
      </controls>
    </mc:Choice>
  </mc:AlternateContent>
  <tableParts count="3">
    <tablePart r:id="rId13"/>
    <tablePart r:id="rId14"/>
    <tablePart r:id="rId15"/>
  </tableParts>
  <extLst>
    <ext xmlns:x14="http://schemas.microsoft.com/office/spreadsheetml/2009/9/main" uri="{CCE6A557-97BC-4b89-ADB6-D9C93CAAB3DF}">
      <x14:dataValidations xmlns:xm="http://schemas.microsoft.com/office/excel/2006/main" count="2">
        <x14:dataValidation type="list" allowBlank="1" showInputMessage="1" showErrorMessage="1" xr:uid="{B4881179-6925-4659-A0F1-A2E360162BFA}">
          <x14:formula1>
            <xm:f>'Variables exercices'!$D$2:$D$600</xm:f>
          </x14:formula1>
          <xm:sqref>B7:B55</xm:sqref>
        </x14:dataValidation>
        <x14:dataValidation type="list" allowBlank="1" showInputMessage="1" showErrorMessage="1" xr:uid="{FD9467B4-042F-4D04-AECD-2C114979CF9C}">
          <x14:formula1>
            <xm:f>'Variables exercices'!$E$2:$E$100</xm:f>
          </x14:formula1>
          <xm:sqref>A7:A55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097EA2-1A2F-45A7-8978-5895368DC681}">
  <sheetPr codeName="Feuil15"/>
  <dimension ref="A1:AC101"/>
  <sheetViews>
    <sheetView topLeftCell="G1" workbookViewId="0">
      <selection activeCell="H1" sqref="H1:J5"/>
    </sheetView>
  </sheetViews>
  <sheetFormatPr defaultColWidth="10.625" defaultRowHeight="15" x14ac:dyDescent="0.2"/>
  <cols>
    <col min="1" max="1" width="26.36328125" style="87" customWidth="1"/>
    <col min="2" max="2" width="44.390625" style="87" bestFit="1" customWidth="1"/>
    <col min="3" max="3" width="9.68359375" style="87" bestFit="1" customWidth="1"/>
    <col min="4" max="4" width="6.58984375" style="87" bestFit="1" customWidth="1"/>
    <col min="5" max="5" width="8.33984375" style="87" bestFit="1" customWidth="1"/>
    <col min="6" max="6" width="7.26171875" style="87" customWidth="1"/>
    <col min="7" max="7" width="13.5859375" style="87" customWidth="1"/>
    <col min="8" max="8" width="12.10546875" style="87" customWidth="1"/>
    <col min="9" max="9" width="16.94921875" style="87" bestFit="1" customWidth="1"/>
    <col min="10" max="10" width="12.64453125" style="87" bestFit="1" customWidth="1"/>
    <col min="11" max="11" width="11.1640625" style="87" customWidth="1"/>
    <col min="12" max="12" width="13.71875" style="87" customWidth="1"/>
    <col min="13" max="13" width="12.375" style="87" bestFit="1" customWidth="1"/>
    <col min="14" max="14" width="12.5078125" style="87" bestFit="1" customWidth="1"/>
    <col min="15" max="15" width="14.9296875" style="87" customWidth="1"/>
    <col min="16" max="16" width="9.68359375" style="87" customWidth="1"/>
    <col min="17" max="17" width="7.26171875" style="87" customWidth="1"/>
    <col min="18" max="18" width="11.296875" style="87" customWidth="1"/>
    <col min="19" max="19" width="11.1640625" style="87" customWidth="1"/>
    <col min="20" max="20" width="10.625" style="87"/>
    <col min="21" max="21" width="7.26171875" style="87" customWidth="1"/>
    <col min="22" max="22" width="12.10546875" style="87" customWidth="1"/>
    <col min="23" max="23" width="7.53125" style="87" customWidth="1"/>
    <col min="24" max="24" width="10.89453125" style="87" customWidth="1"/>
    <col min="25" max="25" width="9.14453125" style="87" customWidth="1"/>
    <col min="26" max="16384" width="10.625" style="87"/>
  </cols>
  <sheetData>
    <row r="1" spans="1:29" ht="21.75" customHeight="1" x14ac:dyDescent="0.2">
      <c r="A1" s="5" t="s">
        <v>257</v>
      </c>
      <c r="B1" s="5" t="s">
        <v>231</v>
      </c>
      <c r="C1" s="266">
        <v>46175</v>
      </c>
      <c r="D1" s="266"/>
      <c r="E1" s="266"/>
      <c r="F1" s="267"/>
      <c r="G1" s="208" t="s">
        <v>324</v>
      </c>
      <c r="H1" s="268" t="s">
        <v>325</v>
      </c>
      <c r="I1" s="269"/>
      <c r="J1" s="255">
        <f ca="1">_xlfn.MAXIFS(
  MAX_LOCAL!$D$2:$D$10000,
  MAX_LOCAL!$A$2:$A$10000, "SQUAT COMP",
  MAX_LOCAL!$C$2:$C$10000, "&gt;0"
)</f>
        <v>155</v>
      </c>
      <c r="K1" s="270" t="s">
        <v>326</v>
      </c>
      <c r="L1" s="271"/>
      <c r="M1" s="272">
        <f ca="1">_xlfn.MAXIFS(
  MAX_LOCAL!$D$2:$D$10000,
  MAX_LOCAL!$A$2:$A$10000, "SNATCH",
  MAX_LOCAL!$C$2:$C$10000, "&gt;0"
)</f>
        <v>0</v>
      </c>
      <c r="N1" s="273"/>
      <c r="O1" s="209" t="s">
        <v>327</v>
      </c>
      <c r="P1" s="274" t="s">
        <v>328</v>
      </c>
      <c r="Q1" s="274"/>
      <c r="R1" s="274"/>
      <c r="S1" s="274"/>
      <c r="T1" s="274"/>
      <c r="U1" s="274"/>
      <c r="V1" s="274"/>
      <c r="W1" s="274"/>
      <c r="X1" s="274"/>
      <c r="Y1" s="274"/>
      <c r="Z1">
        <v>2062026</v>
      </c>
      <c r="AA1" t="str">
        <f>LEFT(Z1,2)</f>
        <v>20</v>
      </c>
      <c r="AB1" t="str">
        <f>MID(Z1,3,2)</f>
        <v>62</v>
      </c>
      <c r="AC1" t="str">
        <f>RIGHT(Z1,4)</f>
        <v>2026</v>
      </c>
    </row>
    <row r="2" spans="1:29" ht="19.5" customHeight="1" thickBot="1" x14ac:dyDescent="0.25">
      <c r="A2" s="210"/>
      <c r="B2" s="6" t="s">
        <v>259</v>
      </c>
      <c r="C2" s="275">
        <v>12</v>
      </c>
      <c r="D2" s="275"/>
      <c r="E2" s="275"/>
      <c r="F2" s="276"/>
      <c r="G2" s="211"/>
      <c r="H2" s="270" t="s">
        <v>329</v>
      </c>
      <c r="I2" s="271"/>
      <c r="J2" s="255">
        <f ca="1">_xlfn.MAXIFS(
  MAX_LOCAL!$D$2:$D$10000,
  MAX_LOCAL!$A$2:$A$10000, "BENCH COMP",
  MAX_LOCAL!$C$2:$C$10000, "&gt;0"
)</f>
        <v>77.5</v>
      </c>
      <c r="K2" s="270" t="s">
        <v>330</v>
      </c>
      <c r="L2" s="271"/>
      <c r="M2" s="277">
        <f ca="1">_xlfn.MAXIFS(
  MAX_LOCAL!$D$2:$D$10000,
  MAX_LOCAL!$A$2:$A$10000, "CLEAN AND JERK",
  MAX_LOCAL!$C$2:$C$10000, "&gt;0"
)</f>
        <v>0</v>
      </c>
      <c r="N2" s="278"/>
      <c r="O2" s="212">
        <f>SUM(M1:N2)</f>
        <v>0</v>
      </c>
      <c r="P2" s="274"/>
      <c r="Q2" s="274"/>
      <c r="R2" s="274"/>
      <c r="S2" s="274"/>
      <c r="T2" s="274"/>
      <c r="U2" s="274"/>
      <c r="V2" s="274"/>
      <c r="W2" s="274"/>
      <c r="X2" s="274"/>
      <c r="Y2" s="274"/>
      <c r="Z2"/>
      <c r="AA2"/>
      <c r="AB2"/>
      <c r="AC2"/>
    </row>
    <row r="3" spans="1:29" ht="14.45" customHeight="1" x14ac:dyDescent="0.2">
      <c r="A3" s="287" t="s">
        <v>258</v>
      </c>
      <c r="B3" s="6" t="s">
        <v>331</v>
      </c>
      <c r="C3" s="289"/>
      <c r="D3" s="289"/>
      <c r="E3" s="289"/>
      <c r="F3" s="290"/>
      <c r="G3" s="213"/>
      <c r="H3" s="270" t="s">
        <v>332</v>
      </c>
      <c r="I3" s="271"/>
      <c r="J3" s="255">
        <f ca="1">_xlfn.MAXIFS(
  MAX_LOCAL!$D$2:$D$10000,
  MAX_LOCAL!$A$2:$A$10000, "DEADLIFT COMP",
  MAX_LOCAL!$C$2:$C$10000, "&gt;0"
)</f>
        <v>165</v>
      </c>
      <c r="K3" s="270" t="s">
        <v>333</v>
      </c>
      <c r="L3" s="271"/>
      <c r="M3" s="277">
        <f ca="1">_xlfn.MAXIFS(
  MAX_LOCAL!$D$2:$D$10000,
  MAX_LOCAL!$A$2:$A$10000, "MUSCLE UP",
  MAX_LOCAL!$C$2:$C$10000, "&gt;0"
)</f>
        <v>0</v>
      </c>
      <c r="N3" s="278"/>
      <c r="O3" s="34"/>
      <c r="P3" s="274"/>
      <c r="Q3" s="274"/>
      <c r="R3" s="274"/>
      <c r="S3" s="274"/>
      <c r="T3" s="274"/>
      <c r="U3" s="274"/>
      <c r="V3" s="274"/>
      <c r="W3" s="274"/>
      <c r="X3" s="274"/>
      <c r="Y3" s="274"/>
      <c r="Z3"/>
      <c r="AA3"/>
      <c r="AB3"/>
      <c r="AC3"/>
    </row>
    <row r="4" spans="1:29" ht="14.45" customHeight="1" x14ac:dyDescent="0.2">
      <c r="A4" s="288"/>
      <c r="B4" s="6" t="s">
        <v>334</v>
      </c>
      <c r="C4" s="291"/>
      <c r="D4" s="291"/>
      <c r="E4" s="291"/>
      <c r="F4" s="292"/>
      <c r="G4" s="213"/>
      <c r="H4" s="293" t="s">
        <v>335</v>
      </c>
      <c r="I4" s="294"/>
      <c r="J4" s="295"/>
      <c r="K4" s="270" t="s">
        <v>336</v>
      </c>
      <c r="L4" s="271"/>
      <c r="M4" s="277">
        <f ca="1">_xlfn.MAXIFS(
  MAX_LOCAL!$D$2:$D$10000,
  MAX_LOCAL!$A$2:$A$10000, "PULL UP",
  MAX_LOCAL!$C$2:$C$10000, "&gt;0"
)</f>
        <v>0</v>
      </c>
      <c r="N4" s="278"/>
      <c r="O4" s="214" t="s">
        <v>337</v>
      </c>
      <c r="P4" s="274"/>
      <c r="Q4" s="274"/>
      <c r="R4" s="274"/>
      <c r="S4" s="274"/>
      <c r="T4" s="274"/>
      <c r="U4" s="274"/>
      <c r="V4" s="274"/>
      <c r="W4" s="274"/>
      <c r="X4" s="274"/>
      <c r="Y4" s="274"/>
      <c r="Z4"/>
      <c r="AA4"/>
      <c r="AB4"/>
      <c r="AC4"/>
    </row>
    <row r="5" spans="1:29" ht="19.5" customHeight="1" thickBot="1" x14ac:dyDescent="0.25">
      <c r="A5" s="86"/>
      <c r="B5" s="8" t="s">
        <v>338</v>
      </c>
      <c r="C5" s="279" cm="1">
        <f t="array" ref="C5">(((SUM(E7:E55)/60+15+10+(SUMPRODUCT((K7:K55+L7:L55+M7:M55+N7:N55)*C7:C55)/60))*1.4)/(24*60))</f>
        <v>6.4701388888888878E-2</v>
      </c>
      <c r="D5" s="279"/>
      <c r="E5" s="279"/>
      <c r="F5" s="280"/>
      <c r="G5" s="215"/>
      <c r="H5" s="296">
        <f ca="1">SUM(J1:J3)</f>
        <v>397.5</v>
      </c>
      <c r="I5" s="297"/>
      <c r="J5" s="298"/>
      <c r="K5" s="299" t="s">
        <v>339</v>
      </c>
      <c r="L5" s="300"/>
      <c r="M5" s="301">
        <f ca="1">_xlfn.MAXIFS(
  MAX_LOCAL!$D$2:$D$10000,
  MAX_LOCAL!$A$2:$A$10000, "DIPS SUR STATION",
  MAX_LOCAL!$C$2:$C$10000, "&gt;0"
)</f>
        <v>0</v>
      </c>
      <c r="N5" s="302"/>
      <c r="O5" s="212">
        <f>SUM(M3:N5)+J1</f>
        <v>155</v>
      </c>
      <c r="P5" s="274"/>
      <c r="Q5" s="274"/>
      <c r="R5" s="274"/>
      <c r="S5" s="274"/>
      <c r="T5" s="274"/>
      <c r="U5" s="274"/>
      <c r="V5" s="274"/>
      <c r="W5" s="274"/>
      <c r="X5" s="274"/>
      <c r="Y5" s="274"/>
      <c r="Z5"/>
      <c r="AA5"/>
      <c r="AB5"/>
      <c r="AC5"/>
    </row>
    <row r="6" spans="1:29" s="220" customFormat="1" ht="40.5" customHeight="1" thickTop="1" thickBot="1" x14ac:dyDescent="0.3">
      <c r="A6" s="36" t="s">
        <v>2</v>
      </c>
      <c r="B6" s="9" t="s">
        <v>340</v>
      </c>
      <c r="C6" s="7" t="s">
        <v>341</v>
      </c>
      <c r="D6" s="7" t="s">
        <v>342</v>
      </c>
      <c r="E6" s="7" t="s">
        <v>343</v>
      </c>
      <c r="F6" s="10" t="s">
        <v>344</v>
      </c>
      <c r="G6" s="216" t="s">
        <v>345</v>
      </c>
      <c r="H6" s="250" t="str">
        <f ca="1">"Dernier tonnage (au "&amp;TEXT($C$1-7,"jj/mm/aaaa")&amp;")"</f>
        <v>Dernier tonnage (au 26/05/2026)</v>
      </c>
      <c r="I6" s="217" t="s">
        <v>346</v>
      </c>
      <c r="J6" s="218" t="s">
        <v>347</v>
      </c>
      <c r="K6" s="7" t="s">
        <v>348</v>
      </c>
      <c r="L6" s="7" t="s">
        <v>349</v>
      </c>
      <c r="M6" s="7" t="s">
        <v>350</v>
      </c>
      <c r="N6" s="11" t="s">
        <v>351</v>
      </c>
      <c r="O6" s="219" t="s">
        <v>352</v>
      </c>
      <c r="P6" s="12" t="s">
        <v>353</v>
      </c>
      <c r="Q6" s="13" t="s">
        <v>354</v>
      </c>
      <c r="R6" s="14" t="s">
        <v>355</v>
      </c>
      <c r="S6" s="15" t="s">
        <v>311</v>
      </c>
      <c r="T6" s="14" t="s">
        <v>356</v>
      </c>
      <c r="U6" s="15" t="s">
        <v>312</v>
      </c>
      <c r="V6" s="14" t="s">
        <v>357</v>
      </c>
      <c r="W6" s="15" t="s">
        <v>358</v>
      </c>
      <c r="X6" s="14" t="s">
        <v>359</v>
      </c>
      <c r="Y6" s="15" t="s">
        <v>360</v>
      </c>
    </row>
    <row r="7" spans="1:29" ht="20.100000000000001" customHeight="1" thickTop="1" x14ac:dyDescent="0.2">
      <c r="A7" s="60"/>
      <c r="B7" s="59" t="s">
        <v>6</v>
      </c>
      <c r="C7" s="23">
        <f t="shared" ref="C7:C12" si="0">R7</f>
        <v>3</v>
      </c>
      <c r="D7" s="24">
        <f t="shared" ref="D7:D12" si="1">T7</f>
        <v>40</v>
      </c>
      <c r="E7" s="24">
        <f t="shared" ref="E7:E12" si="2">V7</f>
        <v>90</v>
      </c>
      <c r="F7" s="25"/>
      <c r="G7" s="221" t="str" cm="1">
        <f t="array" ref="G7">IF(OR($B7="",$C7=0,$D7=0),"",IF(AND($B7=$B8,$A7=$A8),"",IFERROR(
SUMPRODUCT(($B$7:$B$55=$B7)*($A$7:$A$55=$A7)*($C$7:$C$55)*($D$7:$D$55)),
"")))</f>
        <v/>
      </c>
      <c r="H7" s="222" t="str">
        <f ca="1">IF(OR($B7="",AND($B7=$B8,$A7=$A8)),"",_xlfn.LET(_xlpm.DateSeance,$C$1,_xlpm.Exo,$B7,_xlpm.Var,$A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7" s="222" t="str" cm="1">
        <f t="array" ref="I7">IF(OR($B7="",AND($B7=$B8,$A7=$A8)),"",
_xlfn.LET(
  _xlpm.Exo,TRIM(SUBSTITUTE($B7,CHAR(160),"")),
  _xlpm.Var,TRIM(SUBSTITUTE($A7,CHAR(160),"")),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7" s="251">
        <f ca="1">IF($C7=0,"",IFERROR(
_xlfn.LET(
  _xlpm.ExoMax, MAX_LOCAL!$A$2:$A$10000,
  _xlpm.VarMax, MAX_LOCAL!$B$2:$B$10000,
  _xlpm.RepsMax, MAX_LOCAL!$C$2:$C$10000,
  _xlpm.KgMax,  MAX_LOCAL!$D$2:$D$10000,
  _xlpm.Res, IF($A7="",
     _xlfn.MAXIFS(_xlpm.KgMax, _xlpm.ExoMax, $B7, _xlpm.RepsMax, $C7),
     _xlfn.MAXIFS(_xlpm.KgMax, _xlpm.ExoMax, $B7, _xlpm.RepsMax, $C7, _xlpm.VarMax, $A7)
  ),
  IF(_xlpm.Res=0,"",_xlpm.Res)
),
""))</f>
        <v>70</v>
      </c>
      <c r="K7" s="41">
        <v>1</v>
      </c>
      <c r="L7" s="41">
        <v>0</v>
      </c>
      <c r="M7" s="41">
        <v>1</v>
      </c>
      <c r="N7" s="41">
        <v>0</v>
      </c>
      <c r="O7" s="224"/>
      <c r="P7" s="42">
        <v>5</v>
      </c>
      <c r="Q7" s="43">
        <f t="shared" ref="Q7:Q38" si="3">F7</f>
        <v>0</v>
      </c>
      <c r="R7" s="42">
        <v>3</v>
      </c>
      <c r="S7" s="44">
        <f t="shared" ref="S7:S38" si="4">C7</f>
        <v>3</v>
      </c>
      <c r="T7" s="42">
        <v>40</v>
      </c>
      <c r="U7" s="44">
        <f t="shared" ref="U7:U38" si="5">D7</f>
        <v>40</v>
      </c>
      <c r="V7" s="42">
        <v>90</v>
      </c>
      <c r="W7" s="44">
        <f t="shared" ref="W7:W55" si="6">E7</f>
        <v>90</v>
      </c>
      <c r="X7" s="225">
        <f t="shared" ref="X7:X55" ca="1" si="7">IF(B7="SQUAT Comp",T7/$J$1,
IF(B7="BENCH Comp",T7/$J$2,
IF(B7="DEADLIFT Comp",T7/$J$3,
IF(B7="Snatch",T7/$M$1,
IF(B7="Clean and Jerk",T7/$M$2,
IF(B7="MUSCLE UP",T7/$M$3,
IF(B7="PULL UP",T7/$M$4,
IF(B7="DIPS sur station",T7/$M$5,
""))))))))</f>
        <v>0.5161290322580645</v>
      </c>
      <c r="Y7" s="226">
        <f t="shared" ref="Y7:Y55" ca="1" si="8">IF(B7="SQUAT Comp",T7/$J$1,
IF(B7="BENCH Comp",T7/$J$2,
IF(B7="DEADLIFT Comp",T7/$J$3,
IF(B7="Snatch",T7/$M$1,
IF(B7="Clean and Jerk",T7/$M$2,
IF(B7="MUSCLE UP",T7/$M$3,
IF(B7="PULL UP",T7/$M$4,
IF(B7="DIPS sur station",T7/$M$5,
""))))))))</f>
        <v>0.5161290322580645</v>
      </c>
    </row>
    <row r="8" spans="1:29" ht="20.100000000000001" customHeight="1" x14ac:dyDescent="0.2">
      <c r="A8" s="61"/>
      <c r="B8" s="59" t="s">
        <v>6</v>
      </c>
      <c r="C8" s="23">
        <f t="shared" si="0"/>
        <v>3</v>
      </c>
      <c r="D8" s="24">
        <f t="shared" si="1"/>
        <v>50</v>
      </c>
      <c r="E8" s="24">
        <f t="shared" si="2"/>
        <v>90</v>
      </c>
      <c r="F8" s="25"/>
      <c r="G8" s="227" t="str" cm="1">
        <f t="array" ref="G8">IF(OR($B8="",$C8=0,$D8=0),"",IF(AND($B8=$B9,$A8=$A9),"",IFERROR(
SUMPRODUCT(($B$7:$B$55=$B8)*($A$7:$A$55=$A8)*($C$7:$C$55)*($D$7:$D$55)),
"")))</f>
        <v/>
      </c>
      <c r="H8" s="222" t="str">
        <f ca="1">IF(OR($B8="",AND($B8=$B9,$A8=$A9)),"",_xlfn.LET(_xlpm.DateSeance,$C$1,_xlpm.Exo,$B8,_xlpm.Var,$A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8" s="222" t="str" cm="1">
        <f t="array" ref="I8">IF(OR($B8="",AND($B8=$B9,$A8=$A9)),"",
_xlfn.LET(
  _xlpm.Exo,TRIM(SUBSTITUTE($B8,CHAR(160),"")),
  _xlpm.Var,TRIM(SUBSTITUTE($A8,CHAR(160),"")),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8" s="223">
        <f ca="1">IF($C8=0,"",IFERROR(
_xlfn.LET(
  _xlpm.ExoMax, MAX_LOCAL!$A$2:$A$10000,
  _xlpm.VarMax, MAX_LOCAL!$B$2:$B$10000,
  _xlpm.RepsMax, MAX_LOCAL!$C$2:$C$10000,
  _xlpm.KgMax,  MAX_LOCAL!$D$2:$D$10000,
  _xlpm.Res, IF($A8="",
     _xlfn.MAXIFS(_xlpm.KgMax, _xlpm.ExoMax, $B8, _xlpm.RepsMax, $C8),
     _xlfn.MAXIFS(_xlpm.KgMax, _xlpm.ExoMax, $B8, _xlpm.RepsMax, $C8, _xlpm.VarMax, $A8)
  ),
  IF(_xlpm.Res=0,"",_xlpm.Res)
),
""))</f>
        <v>70</v>
      </c>
      <c r="K8" s="41">
        <v>1</v>
      </c>
      <c r="L8" s="41">
        <v>0</v>
      </c>
      <c r="M8" s="41">
        <v>1</v>
      </c>
      <c r="N8" s="41">
        <v>0</v>
      </c>
      <c r="O8" s="228"/>
      <c r="P8" s="42">
        <v>5</v>
      </c>
      <c r="Q8" s="43">
        <f t="shared" si="3"/>
        <v>0</v>
      </c>
      <c r="R8" s="42">
        <v>3</v>
      </c>
      <c r="S8" s="44">
        <f t="shared" si="4"/>
        <v>3</v>
      </c>
      <c r="T8" s="42">
        <v>50</v>
      </c>
      <c r="U8" s="44">
        <f t="shared" si="5"/>
        <v>50</v>
      </c>
      <c r="V8" s="42">
        <v>90</v>
      </c>
      <c r="W8" s="44">
        <f t="shared" si="6"/>
        <v>90</v>
      </c>
      <c r="X8" s="225">
        <f t="shared" ca="1" si="7"/>
        <v>0.64516129032258063</v>
      </c>
      <c r="Y8" s="226">
        <f t="shared" ca="1" si="8"/>
        <v>0.64516129032258063</v>
      </c>
    </row>
    <row r="9" spans="1:29" ht="20.100000000000001" customHeight="1" x14ac:dyDescent="0.2">
      <c r="A9" s="61"/>
      <c r="B9" s="59" t="s">
        <v>6</v>
      </c>
      <c r="C9" s="23">
        <f t="shared" si="0"/>
        <v>3</v>
      </c>
      <c r="D9" s="24">
        <f t="shared" si="1"/>
        <v>55</v>
      </c>
      <c r="E9" s="24">
        <f t="shared" si="2"/>
        <v>180</v>
      </c>
      <c r="F9" s="25"/>
      <c r="G9" s="227" t="str" cm="1">
        <f t="array" ref="G9">IF(OR($B9="",$C9=0,$D9=0),"",IF(AND($B9=$B10,$A9=$A10),"",IFERROR(
SUMPRODUCT(($B$7:$B$55=$B9)*($A$7:$A$55=$A9)*($C$7:$C$55)*($D$7:$D$55)),
"")))</f>
        <v/>
      </c>
      <c r="H9" s="222" t="str">
        <f ca="1">IF(OR($B9="",AND($B9=$B10,$A9=$A10)),"",_xlfn.LET(_xlpm.DateSeance,$C$1,_xlpm.Exo,$B9,_xlpm.Var,$A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9" s="222" t="str" cm="1">
        <f t="array" ref="I9">IF(OR($B9="",AND($B9=$B10,$A9=$A10)),"",
_xlfn.LET(
  _xlpm.Exo,TRIM(SUBSTITUTE($B9,CHAR(160),"")),
  _xlpm.Var,TRIM(SUBSTITUTE($A9,CHAR(160),"")),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9" s="223">
        <f ca="1">IF($C9=0,"",IFERROR(
_xlfn.LET(
  _xlpm.ExoMax, MAX_LOCAL!$A$2:$A$10000,
  _xlpm.VarMax, MAX_LOCAL!$B$2:$B$10000,
  _xlpm.RepsMax, MAX_LOCAL!$C$2:$C$10000,
  _xlpm.KgMax,  MAX_LOCAL!$D$2:$D$10000,
  _xlpm.Res, IF($A9="",
     _xlfn.MAXIFS(_xlpm.KgMax, _xlpm.ExoMax, $B9, _xlpm.RepsMax, $C9),
     _xlfn.MAXIFS(_xlpm.KgMax, _xlpm.ExoMax, $B9, _xlpm.RepsMax, $C9, _xlpm.VarMax, $A9)
  ),
  IF(_xlpm.Res=0,"",_xlpm.Res)
),
""))</f>
        <v>70</v>
      </c>
      <c r="K9" s="41">
        <v>1</v>
      </c>
      <c r="L9" s="41">
        <v>0</v>
      </c>
      <c r="M9" s="41">
        <v>1</v>
      </c>
      <c r="N9" s="41">
        <v>0</v>
      </c>
      <c r="O9" s="228"/>
      <c r="P9" s="42">
        <v>5</v>
      </c>
      <c r="Q9" s="43">
        <f t="shared" si="3"/>
        <v>0</v>
      </c>
      <c r="R9" s="42">
        <v>3</v>
      </c>
      <c r="S9" s="44">
        <f t="shared" si="4"/>
        <v>3</v>
      </c>
      <c r="T9" s="42">
        <v>55</v>
      </c>
      <c r="U9" s="44">
        <f t="shared" si="5"/>
        <v>55</v>
      </c>
      <c r="V9" s="42">
        <v>180</v>
      </c>
      <c r="W9" s="44">
        <f t="shared" si="6"/>
        <v>180</v>
      </c>
      <c r="X9" s="225">
        <f t="shared" ca="1" si="7"/>
        <v>0.70967741935483875</v>
      </c>
      <c r="Y9" s="226">
        <f t="shared" ca="1" si="8"/>
        <v>0.70967741935483875</v>
      </c>
    </row>
    <row r="10" spans="1:29" ht="20.100000000000001" customHeight="1" x14ac:dyDescent="0.2">
      <c r="A10" s="61"/>
      <c r="B10" s="59" t="s">
        <v>6</v>
      </c>
      <c r="C10" s="23">
        <f t="shared" si="0"/>
        <v>3</v>
      </c>
      <c r="D10" s="45">
        <f t="shared" si="1"/>
        <v>60</v>
      </c>
      <c r="E10" s="24">
        <f t="shared" si="2"/>
        <v>180</v>
      </c>
      <c r="F10" s="25"/>
      <c r="G10" s="227" t="str" cm="1">
        <f t="array" ref="G10">IF(OR($B10="",$C10=0,$D10=0),"",IF(AND($B10=$B11,$A10=$A11),"",IFERROR(
SUMPRODUCT(($B$7:$B$55=$B10)*($A$7:$A$55=$A10)*($C$7:$C$55)*($D$7:$D$55)),
"")))</f>
        <v/>
      </c>
      <c r="H10" s="222" t="str">
        <f ca="1">IF(OR($B10="",AND($B10=$B11,$A10=$A11)),"",_xlfn.LET(_xlpm.DateSeance,$C$1,_xlpm.Exo,$B10,_xlpm.Var,$A10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0" s="222" t="str" cm="1">
        <f t="array" ref="I10">IF(OR($B10="",AND($B10=$B11,$A10=$A11)),"",
_xlfn.LET(
  _xlpm.Exo,TRIM(SUBSTITUTE($B10,CHAR(160),"")),
  _xlpm.Var,TRIM(SUBSTITUTE($A10,CHAR(160),"")),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0" s="223">
        <f ca="1">IF($C10=0,"",IFERROR(
_xlfn.LET(
  _xlpm.ExoMax, MAX_LOCAL!$A$2:$A$10000,
  _xlpm.VarMax, MAX_LOCAL!$B$2:$B$10000,
  _xlpm.RepsMax, MAX_LOCAL!$C$2:$C$10000,
  _xlpm.KgMax,  MAX_LOCAL!$D$2:$D$10000,
  _xlpm.Res, IF($A10="",
     _xlfn.MAXIFS(_xlpm.KgMax, _xlpm.ExoMax, $B10, _xlpm.RepsMax, $C10),
     _xlfn.MAXIFS(_xlpm.KgMax, _xlpm.ExoMax, $B10, _xlpm.RepsMax, $C10, _xlpm.VarMax, $A10)
  ),
  IF(_xlpm.Res=0,"",_xlpm.Res)
),
""))</f>
        <v>70</v>
      </c>
      <c r="K10" s="41">
        <v>1</v>
      </c>
      <c r="L10" s="41">
        <v>0</v>
      </c>
      <c r="M10" s="41">
        <v>1</v>
      </c>
      <c r="N10" s="41">
        <v>0</v>
      </c>
      <c r="O10" s="228"/>
      <c r="P10" s="42">
        <v>5.5</v>
      </c>
      <c r="Q10" s="43">
        <f t="shared" si="3"/>
        <v>0</v>
      </c>
      <c r="R10" s="42">
        <v>3</v>
      </c>
      <c r="S10" s="44">
        <f t="shared" si="4"/>
        <v>3</v>
      </c>
      <c r="T10" s="42">
        <v>60</v>
      </c>
      <c r="U10" s="44">
        <f t="shared" si="5"/>
        <v>60</v>
      </c>
      <c r="V10" s="42">
        <v>180</v>
      </c>
      <c r="W10" s="44">
        <f t="shared" si="6"/>
        <v>180</v>
      </c>
      <c r="X10" s="225">
        <f t="shared" ca="1" si="7"/>
        <v>0.77419354838709675</v>
      </c>
      <c r="Y10" s="226">
        <f t="shared" ca="1" si="8"/>
        <v>0.77419354838709675</v>
      </c>
    </row>
    <row r="11" spans="1:29" ht="20.100000000000001" customHeight="1" x14ac:dyDescent="0.2">
      <c r="A11" s="61"/>
      <c r="B11" s="59" t="s">
        <v>6</v>
      </c>
      <c r="C11" s="23">
        <f t="shared" si="0"/>
        <v>3</v>
      </c>
      <c r="D11" s="24">
        <f t="shared" si="1"/>
        <v>60</v>
      </c>
      <c r="E11" s="24">
        <f t="shared" si="2"/>
        <v>180</v>
      </c>
      <c r="F11" s="25"/>
      <c r="G11" s="227" t="str" cm="1">
        <f t="array" ref="G11">IF(OR($B11="",$C11=0,$D11=0),"",IF(AND($B11=$B12,$A11=$A12),"",IFERROR(
SUMPRODUCT(($B$7:$B$55=$B11)*($A$7:$A$55=$A11)*($C$7:$C$55)*($D$7:$D$55)),
"")))</f>
        <v/>
      </c>
      <c r="H11" s="222" t="str">
        <f ca="1">IF(OR($B11="",AND($B11=$B12,$A11=$A12)),"",_xlfn.LET(_xlpm.DateSeance,$C$1,_xlpm.Exo,$B11,_xlpm.Var,$A11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1" s="222" t="str" cm="1">
        <f t="array" ref="I11">IF(OR($B11="",AND($B11=$B12,$A11=$A12)),"",
_xlfn.LET(
  _xlpm.Exo,TRIM(SUBSTITUTE($B11,CHAR(160),"")),
  _xlpm.Var,TRIM(SUBSTITUTE($A11,CHAR(160),"")),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1" s="223">
        <f ca="1">IF($C11=0,"",IFERROR(
_xlfn.LET(
  _xlpm.ExoMax, MAX_LOCAL!$A$2:$A$10000,
  _xlpm.VarMax, MAX_LOCAL!$B$2:$B$10000,
  _xlpm.RepsMax, MAX_LOCAL!$C$2:$C$10000,
  _xlpm.KgMax,  MAX_LOCAL!$D$2:$D$10000,
  _xlpm.Res, IF($A11="",
     _xlfn.MAXIFS(_xlpm.KgMax, _xlpm.ExoMax, $B11, _xlpm.RepsMax, $C11),
     _xlfn.MAXIFS(_xlpm.KgMax, _xlpm.ExoMax, $B11, _xlpm.RepsMax, $C11, _xlpm.VarMax, $A11)
  ),
  IF(_xlpm.Res=0,"",_xlpm.Res)
),
""))</f>
        <v>70</v>
      </c>
      <c r="K11" s="41">
        <v>1</v>
      </c>
      <c r="L11" s="41">
        <v>0</v>
      </c>
      <c r="M11" s="41">
        <v>1</v>
      </c>
      <c r="N11" s="41">
        <v>0</v>
      </c>
      <c r="O11" s="228"/>
      <c r="P11" s="42">
        <v>5.5</v>
      </c>
      <c r="Q11" s="43">
        <f t="shared" si="3"/>
        <v>0</v>
      </c>
      <c r="R11" s="42">
        <v>3</v>
      </c>
      <c r="S11" s="44">
        <f t="shared" si="4"/>
        <v>3</v>
      </c>
      <c r="T11" s="42">
        <v>60</v>
      </c>
      <c r="U11" s="44">
        <f t="shared" si="5"/>
        <v>60</v>
      </c>
      <c r="V11" s="42">
        <v>180</v>
      </c>
      <c r="W11" s="44">
        <f t="shared" si="6"/>
        <v>180</v>
      </c>
      <c r="X11" s="225">
        <f t="shared" ca="1" si="7"/>
        <v>0.77419354838709675</v>
      </c>
      <c r="Y11" s="226">
        <f t="shared" ca="1" si="8"/>
        <v>0.77419354838709675</v>
      </c>
    </row>
    <row r="12" spans="1:29" ht="20.100000000000001" customHeight="1" x14ac:dyDescent="0.2">
      <c r="A12" s="61"/>
      <c r="B12" s="59" t="s">
        <v>6</v>
      </c>
      <c r="C12" s="23">
        <f t="shared" si="0"/>
        <v>3</v>
      </c>
      <c r="D12" s="24">
        <f t="shared" si="1"/>
        <v>60</v>
      </c>
      <c r="E12" s="24">
        <f t="shared" si="2"/>
        <v>300</v>
      </c>
      <c r="F12" s="25"/>
      <c r="G12" s="227" cm="1">
        <f t="array" ref="G12">IF(OR($B12="",$C12=0,$D12=0),"",IF(AND($B12=$B13,$A12=$A13),"",IFERROR(
SUMPRODUCT(($B$7:$B$55=$B12)*($A$7:$A$55=$A12)*($C$7:$C$55)*($D$7:$D$55)),
"")))</f>
        <v>975</v>
      </c>
      <c r="H12" s="222">
        <f ca="1">IF(OR($B12="",AND($B12=$B13,$A12=$A13)),"",_xlfn.LET(_xlpm.DateSeance,$C$1,_xlpm.Exo,$B12,_xlpm.Var,$A12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12" s="222" cm="1">
        <f t="array" ref="I12">IF(OR($B12="",AND($B12=$B13,$A12=$A13)),"",
_xlfn.LET(
  _xlpm.Exo,TRIM(SUBSTITUTE($B12,CHAR(160),"")),
  _xlpm.Var,TRIM(SUBSTITUTE($A12,CHAR(160),"")),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1350</v>
      </c>
      <c r="J12" s="223">
        <f ca="1">IF($C12=0,"",IFERROR(
_xlfn.LET(
  _xlpm.ExoMax, MAX_LOCAL!$A$2:$A$10000,
  _xlpm.VarMax, MAX_LOCAL!$B$2:$B$10000,
  _xlpm.RepsMax, MAX_LOCAL!$C$2:$C$10000,
  _xlpm.KgMax,  MAX_LOCAL!$D$2:$D$10000,
  _xlpm.Res, IF($A12="",
     _xlfn.MAXIFS(_xlpm.KgMax, _xlpm.ExoMax, $B12, _xlpm.RepsMax, $C12),
     _xlfn.MAXIFS(_xlpm.KgMax, _xlpm.ExoMax, $B12, _xlpm.RepsMax, $C12, _xlpm.VarMax, $A12)
  ),
  IF(_xlpm.Res=0,"",_xlpm.Res)
),
""))</f>
        <v>70</v>
      </c>
      <c r="K12" s="41">
        <v>1</v>
      </c>
      <c r="L12" s="41">
        <v>0</v>
      </c>
      <c r="M12" s="41">
        <v>1</v>
      </c>
      <c r="N12" s="41">
        <v>0</v>
      </c>
      <c r="O12" s="228"/>
      <c r="P12" s="42">
        <v>6</v>
      </c>
      <c r="Q12" s="43">
        <f t="shared" si="3"/>
        <v>0</v>
      </c>
      <c r="R12" s="42">
        <v>3</v>
      </c>
      <c r="S12" s="44">
        <f t="shared" si="4"/>
        <v>3</v>
      </c>
      <c r="T12" s="42">
        <v>60</v>
      </c>
      <c r="U12" s="44">
        <f t="shared" si="5"/>
        <v>60</v>
      </c>
      <c r="V12" s="42">
        <v>300</v>
      </c>
      <c r="W12" s="44">
        <f t="shared" si="6"/>
        <v>300</v>
      </c>
      <c r="X12" s="225">
        <f t="shared" ca="1" si="7"/>
        <v>0.77419354838709675</v>
      </c>
      <c r="Y12" s="226">
        <f t="shared" ca="1" si="8"/>
        <v>0.77419354838709675</v>
      </c>
    </row>
    <row r="13" spans="1:29" ht="20.100000000000001" customHeight="1" x14ac:dyDescent="0.2">
      <c r="A13" s="61"/>
      <c r="B13" s="59"/>
      <c r="C13" s="23"/>
      <c r="D13" s="24"/>
      <c r="E13" s="24"/>
      <c r="F13" s="25"/>
      <c r="G13" s="227" t="str" cm="1">
        <f t="array" ref="G13">IF(OR($B13="",$C13=0,$D13=0),"",IF(AND($B13=$B14,$A13=$A14),"",IFERROR(
SUMPRODUCT(($B$7:$B$55=$B13)*($A$7:$A$55=$A13)*($C$7:$C$55)*($D$7:$D$55)),
"")))</f>
        <v/>
      </c>
      <c r="H13" s="222" t="str">
        <f ca="1">IF(OR($B13="",AND($B13=$B14,$A13=$A14)),"",_xlfn.LET(_xlpm.DateSeance,$C$1,_xlpm.Exo,$B13,_xlpm.Var,$A13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3" s="222" t="str" cm="1">
        <f t="array" ref="I13">IF(OR($B13="",AND($B13=$B14,$A13=$A14)),"",
_xlfn.LET(
  _xlpm.Exo,TRIM(SUBSTITUTE($B13,CHAR(160),"")),
  _xlpm.Var,TRIM(SUBSTITUTE($A13,CHAR(160),"")),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3" s="223" t="str">
        <f ca="1">IF($C13=0,"",IFERROR(
_xlfn.LET(
  _xlpm.ExoMax, MAX_LOCAL!$A$2:$A$10000,
  _xlpm.VarMax, MAX_LOCAL!$B$2:$B$10000,
  _xlpm.RepsMax, MAX_LOCAL!$C$2:$C$10000,
  _xlpm.KgMax,  MAX_LOCAL!$D$2:$D$10000,
  _xlpm.Res, IF($A13="",
     _xlfn.MAXIFS(_xlpm.KgMax, _xlpm.ExoMax, $B13, _xlpm.RepsMax, $C13),
     _xlfn.MAXIFS(_xlpm.KgMax, _xlpm.ExoMax, $B13, _xlpm.RepsMax, $C13, _xlpm.VarMax, $A13)
  ),
  IF(_xlpm.Res=0,"",_xlpm.Res)
),
""))</f>
        <v/>
      </c>
      <c r="K13" s="41">
        <v>1</v>
      </c>
      <c r="L13" s="41">
        <v>0</v>
      </c>
      <c r="M13" s="41">
        <v>1</v>
      </c>
      <c r="N13" s="41">
        <v>0</v>
      </c>
      <c r="O13" s="229">
        <v>5</v>
      </c>
      <c r="P13" s="42"/>
      <c r="Q13" s="43">
        <f t="shared" si="3"/>
        <v>0</v>
      </c>
      <c r="R13" s="42"/>
      <c r="S13" s="44">
        <f t="shared" si="4"/>
        <v>0</v>
      </c>
      <c r="T13" s="42"/>
      <c r="U13" s="44">
        <f t="shared" si="5"/>
        <v>0</v>
      </c>
      <c r="V13" s="42"/>
      <c r="W13" s="44">
        <f t="shared" si="6"/>
        <v>0</v>
      </c>
      <c r="X13" s="225" t="str">
        <f t="shared" ca="1" si="7"/>
        <v/>
      </c>
      <c r="Y13" s="226" t="str">
        <f t="shared" ca="1" si="8"/>
        <v/>
      </c>
    </row>
    <row r="14" spans="1:29" ht="20.100000000000001" customHeight="1" x14ac:dyDescent="0.2">
      <c r="A14" s="61"/>
      <c r="B14" s="59"/>
      <c r="C14" s="23"/>
      <c r="D14" s="24"/>
      <c r="E14" s="24"/>
      <c r="F14" s="25"/>
      <c r="G14" s="227" t="str" cm="1">
        <f t="array" ref="G14">IF(OR($B14="",$C14=0,$D14=0),"",IF(AND($B14=$B15,$A14=$A15),"",IFERROR(
SUMPRODUCT(($B$7:$B$55=$B14)*($A$7:$A$55=$A14)*($C$7:$C$55)*($D$7:$D$55)),
"")))</f>
        <v/>
      </c>
      <c r="H14" s="222" t="str">
        <f ca="1">IF(OR($B14="",AND($B14=$B15,$A14=$A15)),"",_xlfn.LET(_xlpm.DateSeance,$C$1,_xlpm.Exo,$B14,_xlpm.Var,$A14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4" s="222" t="str" cm="1">
        <f t="array" ref="I14">IF(OR($B14="",AND($B14=$B15,$A14=$A15)),"",
_xlfn.LET(
  _xlpm.Exo,TRIM(SUBSTITUTE($B14,CHAR(160),"")),
  _xlpm.Var,TRIM(SUBSTITUTE($A14,CHAR(160),"")),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4" s="223" t="str">
        <f ca="1">IF($C14=0,"",IFERROR(
_xlfn.LET(
  _xlpm.ExoMax, MAX_LOCAL!$A$2:$A$10000,
  _xlpm.VarMax, MAX_LOCAL!$B$2:$B$10000,
  _xlpm.RepsMax, MAX_LOCAL!$C$2:$C$10000,
  _xlpm.KgMax,  MAX_LOCAL!$D$2:$D$10000,
  _xlpm.Res, IF($A14="",
     _xlfn.MAXIFS(_xlpm.KgMax, _xlpm.ExoMax, $B14, _xlpm.RepsMax, $C14),
     _xlfn.MAXIFS(_xlpm.KgMax, _xlpm.ExoMax, $B14, _xlpm.RepsMax, $C14, _xlpm.VarMax, $A14)
  ),
  IF(_xlpm.Res=0,"",_xlpm.Res)
),
""))</f>
        <v/>
      </c>
      <c r="K14" s="41">
        <v>1</v>
      </c>
      <c r="L14" s="41">
        <v>0</v>
      </c>
      <c r="M14" s="41">
        <v>1</v>
      </c>
      <c r="N14" s="41">
        <v>0</v>
      </c>
      <c r="O14" s="228"/>
      <c r="P14" s="42"/>
      <c r="Q14" s="43">
        <f t="shared" si="3"/>
        <v>0</v>
      </c>
      <c r="R14" s="42"/>
      <c r="S14" s="44">
        <f t="shared" si="4"/>
        <v>0</v>
      </c>
      <c r="T14" s="42"/>
      <c r="U14" s="44">
        <f t="shared" si="5"/>
        <v>0</v>
      </c>
      <c r="V14" s="42"/>
      <c r="W14" s="44">
        <f t="shared" si="6"/>
        <v>0</v>
      </c>
      <c r="X14" s="225" t="str">
        <f t="shared" ca="1" si="7"/>
        <v/>
      </c>
      <c r="Y14" s="226" t="str">
        <f t="shared" ca="1" si="8"/>
        <v/>
      </c>
    </row>
    <row r="15" spans="1:29" ht="20.100000000000001" customHeight="1" x14ac:dyDescent="0.2">
      <c r="A15" s="61"/>
      <c r="B15" s="59"/>
      <c r="C15" s="23"/>
      <c r="D15" s="24"/>
      <c r="E15" s="24"/>
      <c r="F15" s="25"/>
      <c r="G15" s="227" t="str" cm="1">
        <f t="array" ref="G15">IF(OR($B15="",$C15=0,$D15=0),"",IF(AND($B15=$B16,$A15=$A16),"",IFERROR(
SUMPRODUCT(($B$7:$B$55=$B15)*($A$7:$A$55=$A15)*($C$7:$C$55)*($D$7:$D$55)),
"")))</f>
        <v/>
      </c>
      <c r="H15" s="222" t="str">
        <f ca="1">IF(OR($B15="",AND($B15=$B16,$A15=$A16)),"",_xlfn.LET(_xlpm.DateSeance,$C$1,_xlpm.Exo,$B15,_xlpm.Var,$A15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5" s="222" t="str" cm="1">
        <f t="array" ref="I15">IF(OR($B15="",AND($B15=$B16,$A15=$A16)),"",
_xlfn.LET(
  _xlpm.Exo,TRIM(SUBSTITUTE($B15,CHAR(160),"")),
  _xlpm.Var,TRIM(SUBSTITUTE($A15,CHAR(160),"")),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5" s="223" t="str">
        <f ca="1">IF($C15=0,"",IFERROR(
_xlfn.LET(
  _xlpm.ExoMax, MAX_LOCAL!$A$2:$A$10000,
  _xlpm.VarMax, MAX_LOCAL!$B$2:$B$10000,
  _xlpm.RepsMax, MAX_LOCAL!$C$2:$C$10000,
  _xlpm.KgMax,  MAX_LOCAL!$D$2:$D$10000,
  _xlpm.Res, IF($A15="",
     _xlfn.MAXIFS(_xlpm.KgMax, _xlpm.ExoMax, $B15, _xlpm.RepsMax, $C15),
     _xlfn.MAXIFS(_xlpm.KgMax, _xlpm.ExoMax, $B15, _xlpm.RepsMax, $C15, _xlpm.VarMax, $A15)
  ),
  IF(_xlpm.Res=0,"",_xlpm.Res)
),
""))</f>
        <v/>
      </c>
      <c r="K15" s="41">
        <v>1</v>
      </c>
      <c r="L15" s="41">
        <v>0</v>
      </c>
      <c r="M15" s="41">
        <v>1</v>
      </c>
      <c r="N15" s="41">
        <v>0</v>
      </c>
      <c r="O15" s="228"/>
      <c r="P15" s="42"/>
      <c r="Q15" s="43">
        <f t="shared" si="3"/>
        <v>0</v>
      </c>
      <c r="R15" s="42"/>
      <c r="S15" s="44">
        <f t="shared" si="4"/>
        <v>0</v>
      </c>
      <c r="T15" s="42"/>
      <c r="U15" s="44">
        <f t="shared" si="5"/>
        <v>0</v>
      </c>
      <c r="V15" s="42"/>
      <c r="W15" s="44">
        <f t="shared" si="6"/>
        <v>0</v>
      </c>
      <c r="X15" s="225" t="str">
        <f t="shared" ca="1" si="7"/>
        <v/>
      </c>
      <c r="Y15" s="226" t="str">
        <f t="shared" ca="1" si="8"/>
        <v/>
      </c>
    </row>
    <row r="16" spans="1:29" ht="20.100000000000001" customHeight="1" x14ac:dyDescent="0.2">
      <c r="A16" s="61" t="s">
        <v>9</v>
      </c>
      <c r="B16" s="59" t="s">
        <v>8</v>
      </c>
      <c r="C16" s="23">
        <f>R16</f>
        <v>5</v>
      </c>
      <c r="D16" s="24">
        <f>T16</f>
        <v>60</v>
      </c>
      <c r="E16" s="24">
        <f>V16</f>
        <v>90</v>
      </c>
      <c r="F16" s="25"/>
      <c r="G16" s="227" t="str" cm="1">
        <f t="array" ref="G16">IF(OR($B16="",$C16=0,$D16=0),"",IF(AND($B16=$B17,$A16=$A17),"",IFERROR(
SUMPRODUCT(($B$7:$B$55=$B16)*($A$7:$A$55=$A16)*($C$7:$C$55)*($D$7:$D$55)),
"")))</f>
        <v/>
      </c>
      <c r="H16" s="222" t="str">
        <f ca="1">IF(OR($B16="",AND($B16=$B17,$A16=$A17)),"",_xlfn.LET(_xlpm.DateSeance,$C$1,_xlpm.Exo,$B16,_xlpm.Var,$A16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6" s="222" t="str" cm="1">
        <f t="array" ref="I16">IF(OR($B16="",AND($B16=$B17,$A16=$A17)),"",
_xlfn.LET(
  _xlpm.Exo,TRIM(SUBSTITUTE($B16,CHAR(160),"")),
  _xlpm.Var,TRIM(SUBSTITUTE($A16,CHAR(160),"")),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6" s="223" t="str">
        <f ca="1">IF($C16=0,"",IFERROR(
_xlfn.LET(
  _xlpm.ExoMax, MAX_LOCAL!$A$2:$A$10000,
  _xlpm.VarMax, MAX_LOCAL!$B$2:$B$10000,
  _xlpm.RepsMax, MAX_LOCAL!$C$2:$C$10000,
  _xlpm.KgMax,  MAX_LOCAL!$D$2:$D$10000,
  _xlpm.Res, IF($A16="",
     _xlfn.MAXIFS(_xlpm.KgMax, _xlpm.ExoMax, $B16, _xlpm.RepsMax, $C16),
     _xlfn.MAXIFS(_xlpm.KgMax, _xlpm.ExoMax, $B16, _xlpm.RepsMax, $C16, _xlpm.VarMax, $A16)
  ),
  IF(_xlpm.Res=0,"",_xlpm.Res)
),
""))</f>
        <v/>
      </c>
      <c r="K16" s="41">
        <v>1</v>
      </c>
      <c r="L16" s="41">
        <v>0</v>
      </c>
      <c r="M16" s="41">
        <v>1</v>
      </c>
      <c r="N16" s="41">
        <v>0</v>
      </c>
      <c r="O16" s="228"/>
      <c r="P16" s="42">
        <v>5</v>
      </c>
      <c r="Q16" s="43">
        <f t="shared" si="3"/>
        <v>0</v>
      </c>
      <c r="R16" s="42">
        <v>5</v>
      </c>
      <c r="S16" s="44">
        <f t="shared" si="4"/>
        <v>5</v>
      </c>
      <c r="T16" s="42">
        <v>60</v>
      </c>
      <c r="U16" s="44">
        <f t="shared" si="5"/>
        <v>60</v>
      </c>
      <c r="V16" s="42">
        <v>90</v>
      </c>
      <c r="W16" s="44">
        <f t="shared" si="6"/>
        <v>90</v>
      </c>
      <c r="X16" s="225">
        <f t="shared" ca="1" si="7"/>
        <v>0.35820895522388058</v>
      </c>
      <c r="Y16" s="226">
        <f t="shared" ca="1" si="8"/>
        <v>0.35820895522388058</v>
      </c>
    </row>
    <row r="17" spans="1:25" ht="20.100000000000001" customHeight="1" x14ac:dyDescent="0.2">
      <c r="A17" s="61" t="s">
        <v>9</v>
      </c>
      <c r="B17" s="59" t="s">
        <v>8</v>
      </c>
      <c r="C17" s="23">
        <f>R17</f>
        <v>4</v>
      </c>
      <c r="D17" s="24">
        <f>T17</f>
        <v>70</v>
      </c>
      <c r="E17" s="24">
        <f>V17</f>
        <v>90</v>
      </c>
      <c r="F17" s="25"/>
      <c r="G17" s="227" t="str" cm="1">
        <f t="array" ref="G17">IF(OR($B17="",$C17=0,$D17=0),"",IF(AND($B17=$B18,$A17=$A18),"",IFERROR(
SUMPRODUCT(($B$7:$B$55=$B17)*($A$7:$A$55=$A17)*($C$7:$C$55)*($D$7:$D$55)),
"")))</f>
        <v/>
      </c>
      <c r="H17" s="222" t="str">
        <f ca="1">IF(OR($B17="",AND($B17=$B18,$A17=$A18)),"",_xlfn.LET(_xlpm.DateSeance,$C$1,_xlpm.Exo,$B17,_xlpm.Var,$A17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7" s="222" t="str" cm="1">
        <f t="array" ref="I17">IF(OR($B17="",AND($B17=$B18,$A17=$A18)),"",
_xlfn.LET(
  _xlpm.Exo,TRIM(SUBSTITUTE($B17,CHAR(160),"")),
  _xlpm.Var,TRIM(SUBSTITUTE($A17,CHAR(160),"")),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7" s="223" t="str">
        <f ca="1">IF($C17=0,"",IFERROR(
_xlfn.LET(
  _xlpm.ExoMax, MAX_LOCAL!$A$2:$A$10000,
  _xlpm.VarMax, MAX_LOCAL!$B$2:$B$10000,
  _xlpm.RepsMax, MAX_LOCAL!$C$2:$C$10000,
  _xlpm.KgMax,  MAX_LOCAL!$D$2:$D$10000,
  _xlpm.Res, IF($A17="",
     _xlfn.MAXIFS(_xlpm.KgMax, _xlpm.ExoMax, $B17, _xlpm.RepsMax, $C17),
     _xlfn.MAXIFS(_xlpm.KgMax, _xlpm.ExoMax, $B17, _xlpm.RepsMax, $C17, _xlpm.VarMax, $A17)
  ),
  IF(_xlpm.Res=0,"",_xlpm.Res)
),
""))</f>
        <v/>
      </c>
      <c r="K17" s="41">
        <v>1</v>
      </c>
      <c r="L17" s="41">
        <v>0</v>
      </c>
      <c r="M17" s="41">
        <v>1</v>
      </c>
      <c r="N17" s="41">
        <v>0</v>
      </c>
      <c r="O17" s="228"/>
      <c r="P17" s="42">
        <v>5</v>
      </c>
      <c r="Q17" s="43">
        <f t="shared" si="3"/>
        <v>0</v>
      </c>
      <c r="R17" s="42">
        <v>4</v>
      </c>
      <c r="S17" s="44">
        <f t="shared" si="4"/>
        <v>4</v>
      </c>
      <c r="T17" s="42">
        <v>70</v>
      </c>
      <c r="U17" s="44">
        <f t="shared" si="5"/>
        <v>70</v>
      </c>
      <c r="V17" s="42">
        <v>90</v>
      </c>
      <c r="W17" s="44">
        <f t="shared" si="6"/>
        <v>90</v>
      </c>
      <c r="X17" s="225">
        <f t="shared" ca="1" si="7"/>
        <v>0.41791044776119401</v>
      </c>
      <c r="Y17" s="226">
        <f t="shared" ca="1" si="8"/>
        <v>0.41791044776119401</v>
      </c>
    </row>
    <row r="18" spans="1:25" ht="20.100000000000001" customHeight="1" x14ac:dyDescent="0.2">
      <c r="A18" s="61" t="s">
        <v>9</v>
      </c>
      <c r="B18" s="59" t="s">
        <v>8</v>
      </c>
      <c r="C18" s="23">
        <f>R18</f>
        <v>3</v>
      </c>
      <c r="D18" s="24">
        <f>T18</f>
        <v>90</v>
      </c>
      <c r="E18" s="24">
        <f>V18</f>
        <v>120</v>
      </c>
      <c r="F18" s="25"/>
      <c r="G18" s="227" t="str" cm="1">
        <f t="array" ref="G18">IF(OR($B18="",$C18=0,$D18=0),"",IF(AND($B18=$B19,$A18=$A19),"",IFERROR(
SUMPRODUCT(($B$7:$B$55=$B18)*($A$7:$A$55=$A18)*($C$7:$C$55)*($D$7:$D$55)),
"")))</f>
        <v/>
      </c>
      <c r="H18" s="222" t="str">
        <f ca="1">IF(OR($B18="",AND($B18=$B19,$A18=$A19)),"",_xlfn.LET(_xlpm.DateSeance,$C$1,_xlpm.Exo,$B18,_xlpm.Var,$A18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8" s="222" t="str" cm="1">
        <f t="array" ref="I18">IF(OR($B18="",AND($B18=$B19,$A18=$A19)),"",
_xlfn.LET(
  _xlpm.Exo,TRIM(SUBSTITUTE($B18,CHAR(160),"")),
  _xlpm.Var,TRIM(SUBSTITUTE($A18,CHAR(160),"")),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8" s="223" t="str">
        <f ca="1">IF($C18=0,"",IFERROR(
_xlfn.LET(
  _xlpm.ExoMax, MAX_LOCAL!$A$2:$A$10000,
  _xlpm.VarMax, MAX_LOCAL!$B$2:$B$10000,
  _xlpm.RepsMax, MAX_LOCAL!$C$2:$C$10000,
  _xlpm.KgMax,  MAX_LOCAL!$D$2:$D$10000,
  _xlpm.Res, IF($A18="",
     _xlfn.MAXIFS(_xlpm.KgMax, _xlpm.ExoMax, $B18, _xlpm.RepsMax, $C18),
     _xlfn.MAXIFS(_xlpm.KgMax, _xlpm.ExoMax, $B18, _xlpm.RepsMax, $C18, _xlpm.VarMax, $A18)
  ),
  IF(_xlpm.Res=0,"",_xlpm.Res)
),
""))</f>
        <v/>
      </c>
      <c r="K18" s="41">
        <v>1</v>
      </c>
      <c r="L18" s="41">
        <v>0</v>
      </c>
      <c r="M18" s="41">
        <v>1</v>
      </c>
      <c r="N18" s="41">
        <v>0</v>
      </c>
      <c r="O18" s="228"/>
      <c r="P18" s="42">
        <v>5</v>
      </c>
      <c r="Q18" s="43">
        <f t="shared" si="3"/>
        <v>0</v>
      </c>
      <c r="R18" s="42">
        <v>3</v>
      </c>
      <c r="S18" s="44">
        <f t="shared" si="4"/>
        <v>3</v>
      </c>
      <c r="T18" s="42">
        <v>90</v>
      </c>
      <c r="U18" s="44">
        <f t="shared" si="5"/>
        <v>90</v>
      </c>
      <c r="V18" s="42">
        <v>120</v>
      </c>
      <c r="W18" s="44">
        <f t="shared" si="6"/>
        <v>120</v>
      </c>
      <c r="X18" s="225">
        <f t="shared" ca="1" si="7"/>
        <v>0.53731343283582089</v>
      </c>
      <c r="Y18" s="226">
        <f t="shared" ca="1" si="8"/>
        <v>0.53731343283582089</v>
      </c>
    </row>
    <row r="19" spans="1:25" ht="20.100000000000001" customHeight="1" x14ac:dyDescent="0.2">
      <c r="A19" s="61" t="s">
        <v>9</v>
      </c>
      <c r="B19" s="59" t="s">
        <v>8</v>
      </c>
      <c r="C19" s="23">
        <f>R19</f>
        <v>3</v>
      </c>
      <c r="D19" s="24">
        <f>T19</f>
        <v>100</v>
      </c>
      <c r="E19" s="24">
        <f>V19</f>
        <v>180</v>
      </c>
      <c r="F19" s="25"/>
      <c r="G19" s="227" t="str" cm="1">
        <f t="array" ref="G19">IF(OR($B19="",$C19=0,$D19=0),"",IF(AND($B19=$B20,$A19=$A20),"",IFERROR(
SUMPRODUCT(($B$7:$B$55=$B19)*($A$7:$A$55=$A19)*($C$7:$C$55)*($D$7:$D$55)),
"")))</f>
        <v/>
      </c>
      <c r="H19" s="222" t="str">
        <f ca="1">IF(OR($B19="",AND($B19=$B20,$A19=$A20)),"",_xlfn.LET(_xlpm.DateSeance,$C$1,_xlpm.Exo,$B19,_xlpm.Var,$A19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9" s="222" t="str" cm="1">
        <f t="array" ref="I19">IF(OR($B19="",AND($B19=$B20,$A19=$A20)),"",
_xlfn.LET(
  _xlpm.Exo,TRIM(SUBSTITUTE($B19,CHAR(160),"")),
  _xlpm.Var,TRIM(SUBSTITUTE($A19,CHAR(160),"")),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9" s="223" t="str">
        <f ca="1">IF($C19=0,"",IFERROR(
_xlfn.LET(
  _xlpm.ExoMax, MAX_LOCAL!$A$2:$A$10000,
  _xlpm.VarMax, MAX_LOCAL!$B$2:$B$10000,
  _xlpm.RepsMax, MAX_LOCAL!$C$2:$C$10000,
  _xlpm.KgMax,  MAX_LOCAL!$D$2:$D$10000,
  _xlpm.Res, IF($A19="",
     _xlfn.MAXIFS(_xlpm.KgMax, _xlpm.ExoMax, $B19, _xlpm.RepsMax, $C19),
     _xlfn.MAXIFS(_xlpm.KgMax, _xlpm.ExoMax, $B19, _xlpm.RepsMax, $C19, _xlpm.VarMax, $A19)
  ),
  IF(_xlpm.Res=0,"",_xlpm.Res)
),
""))</f>
        <v/>
      </c>
      <c r="K19" s="41">
        <v>1</v>
      </c>
      <c r="L19" s="41">
        <v>0</v>
      </c>
      <c r="M19" s="41">
        <v>1</v>
      </c>
      <c r="N19" s="41">
        <v>0</v>
      </c>
      <c r="O19" s="228"/>
      <c r="P19" s="42">
        <v>5.5</v>
      </c>
      <c r="Q19" s="43">
        <f t="shared" si="3"/>
        <v>0</v>
      </c>
      <c r="R19" s="42">
        <v>3</v>
      </c>
      <c r="S19" s="44">
        <f t="shared" si="4"/>
        <v>3</v>
      </c>
      <c r="T19" s="42">
        <v>100</v>
      </c>
      <c r="U19" s="44">
        <f t="shared" si="5"/>
        <v>100</v>
      </c>
      <c r="V19" s="42">
        <v>180</v>
      </c>
      <c r="W19" s="44">
        <f t="shared" si="6"/>
        <v>180</v>
      </c>
      <c r="X19" s="225">
        <f t="shared" ca="1" si="7"/>
        <v>0.59701492537313428</v>
      </c>
      <c r="Y19" s="226">
        <f t="shared" ca="1" si="8"/>
        <v>0.59701492537313428</v>
      </c>
    </row>
    <row r="20" spans="1:25" ht="20.100000000000001" customHeight="1" x14ac:dyDescent="0.2">
      <c r="A20" s="61" t="s">
        <v>9</v>
      </c>
      <c r="B20" s="59" t="s">
        <v>8</v>
      </c>
      <c r="C20" s="23">
        <f>R20</f>
        <v>3</v>
      </c>
      <c r="D20" s="24">
        <f>T20</f>
        <v>100</v>
      </c>
      <c r="E20" s="24">
        <f>V20</f>
        <v>180</v>
      </c>
      <c r="F20" s="25"/>
      <c r="G20" s="227" cm="1">
        <f t="array" ref="G20">IF(OR($B20="",$C20=0,$D20=0),"",IF(AND($B20=$B21,$A20=$A21),"",IFERROR(
SUMPRODUCT(($B$7:$B$55=$B20)*($A$7:$A$55=$A20)*($C$7:$C$55)*($D$7:$D$55)),
"")))</f>
        <v>1450</v>
      </c>
      <c r="H20" s="222">
        <f ca="1">IF(OR($B20="",AND($B20=$B21,$A20=$A21)),"",_xlfn.LET(_xlpm.DateSeance,$C$1,_xlpm.Exo,$B20,_xlpm.Var,$A20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20" s="222" cm="1">
        <f t="array" ref="I20">IF(OR($B20="",AND($B20=$B21,$A20=$A21)),"",
_xlfn.LET(
  _xlpm.Exo,TRIM(SUBSTITUTE($B20,CHAR(160),"")),
  _xlpm.Var,TRIM(SUBSTITUTE($A20,CHAR(160),"")),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0</v>
      </c>
      <c r="J20" s="223" t="str">
        <f ca="1">IF($C20=0,"",IFERROR(
_xlfn.LET(
  _xlpm.ExoMax, MAX_LOCAL!$A$2:$A$10000,
  _xlpm.VarMax, MAX_LOCAL!$B$2:$B$10000,
  _xlpm.RepsMax, MAX_LOCAL!$C$2:$C$10000,
  _xlpm.KgMax,  MAX_LOCAL!$D$2:$D$10000,
  _xlpm.Res, IF($A20="",
     _xlfn.MAXIFS(_xlpm.KgMax, _xlpm.ExoMax, $B20, _xlpm.RepsMax, $C20),
     _xlfn.MAXIFS(_xlpm.KgMax, _xlpm.ExoMax, $B20, _xlpm.RepsMax, $C20, _xlpm.VarMax, $A20)
  ),
  IF(_xlpm.Res=0,"",_xlpm.Res)
),
""))</f>
        <v/>
      </c>
      <c r="K20" s="41">
        <v>1</v>
      </c>
      <c r="L20" s="41">
        <v>0</v>
      </c>
      <c r="M20" s="41">
        <v>1</v>
      </c>
      <c r="N20" s="41">
        <v>0</v>
      </c>
      <c r="O20" s="228"/>
      <c r="P20" s="42">
        <v>6</v>
      </c>
      <c r="Q20" s="43">
        <f t="shared" si="3"/>
        <v>0</v>
      </c>
      <c r="R20" s="42">
        <v>3</v>
      </c>
      <c r="S20" s="44">
        <f t="shared" si="4"/>
        <v>3</v>
      </c>
      <c r="T20" s="42">
        <v>100</v>
      </c>
      <c r="U20" s="44">
        <f t="shared" si="5"/>
        <v>100</v>
      </c>
      <c r="V20" s="42">
        <v>180</v>
      </c>
      <c r="W20" s="44">
        <f t="shared" si="6"/>
        <v>180</v>
      </c>
      <c r="X20" s="225">
        <f t="shared" ca="1" si="7"/>
        <v>0.59701492537313428</v>
      </c>
      <c r="Y20" s="226">
        <f t="shared" ca="1" si="8"/>
        <v>0.59701492537313428</v>
      </c>
    </row>
    <row r="21" spans="1:25" ht="20.100000000000001" customHeight="1" x14ac:dyDescent="0.2">
      <c r="A21" s="61"/>
      <c r="B21" s="59"/>
      <c r="C21" s="23"/>
      <c r="D21" s="24"/>
      <c r="E21" s="24"/>
      <c r="F21" s="25"/>
      <c r="G21" s="227" t="str" cm="1">
        <f t="array" ref="G21">IF(OR($B21="",$C21=0,$D21=0),"",IF(AND($B21=$B22,$A21=$A22),"",IFERROR(
SUMPRODUCT(($B$7:$B$55=$B21)*($A$7:$A$55=$A21)*($C$7:$C$55)*($D$7:$D$55)),
"")))</f>
        <v/>
      </c>
      <c r="H21" s="222" t="str">
        <f ca="1">IF(OR($B21="",AND($B21=$B22,$A21=$A22)),"",_xlfn.LET(_xlpm.DateSeance,$C$1,_xlpm.Exo,$B21,_xlpm.Var,$A21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1" s="222" t="str" cm="1">
        <f t="array" ref="I21">IF(OR($B21="",AND($B21=$B22,$A21=$A22)),"",
_xlfn.LET(
  _xlpm.Exo,TRIM(SUBSTITUTE($B21,CHAR(160),"")),
  _xlpm.Var,TRIM(SUBSTITUTE($A21,CHAR(160),"")),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1" s="223" t="str">
        <f ca="1">IF($C21=0,"",IFERROR(
_xlfn.LET(
  _xlpm.ExoMax, MAX_LOCAL!$A$2:$A$10000,
  _xlpm.VarMax, MAX_LOCAL!$B$2:$B$10000,
  _xlpm.RepsMax, MAX_LOCAL!$C$2:$C$10000,
  _xlpm.KgMax,  MAX_LOCAL!$D$2:$D$10000,
  _xlpm.Res, IF($A21="",
     _xlfn.MAXIFS(_xlpm.KgMax, _xlpm.ExoMax, $B21, _xlpm.RepsMax, $C21),
     _xlfn.MAXIFS(_xlpm.KgMax, _xlpm.ExoMax, $B21, _xlpm.RepsMax, $C21, _xlpm.VarMax, $A21)
  ),
  IF(_xlpm.Res=0,"",_xlpm.Res)
),
""))</f>
        <v/>
      </c>
      <c r="K21" s="41">
        <v>1</v>
      </c>
      <c r="L21" s="41">
        <v>0</v>
      </c>
      <c r="M21" s="41">
        <v>1</v>
      </c>
      <c r="N21" s="41">
        <v>0</v>
      </c>
      <c r="O21" s="228"/>
      <c r="P21" s="42"/>
      <c r="Q21" s="43">
        <f t="shared" si="3"/>
        <v>0</v>
      </c>
      <c r="R21" s="42"/>
      <c r="S21" s="44">
        <f t="shared" si="4"/>
        <v>0</v>
      </c>
      <c r="T21" s="42"/>
      <c r="U21" s="44">
        <f t="shared" si="5"/>
        <v>0</v>
      </c>
      <c r="V21" s="42"/>
      <c r="W21" s="44">
        <f t="shared" si="6"/>
        <v>0</v>
      </c>
      <c r="X21" s="225" t="str">
        <f t="shared" ca="1" si="7"/>
        <v/>
      </c>
      <c r="Y21" s="226" t="str">
        <f t="shared" ca="1" si="8"/>
        <v/>
      </c>
    </row>
    <row r="22" spans="1:25" ht="20.100000000000001" customHeight="1" x14ac:dyDescent="0.2">
      <c r="A22" s="61"/>
      <c r="B22" s="59"/>
      <c r="C22" s="23"/>
      <c r="D22" s="24"/>
      <c r="E22" s="24"/>
      <c r="F22" s="25"/>
      <c r="G22" s="227" t="str" cm="1">
        <f t="array" ref="G22">IF(OR($B22="",$C22=0,$D22=0),"",IF(AND($B22=$B23,$A22=$A23),"",IFERROR(
SUMPRODUCT(($B$7:$B$55=$B22)*($A$7:$A$55=$A22)*($C$7:$C$55)*($D$7:$D$55)),
"")))</f>
        <v/>
      </c>
      <c r="H22" s="222" t="str">
        <f ca="1">IF(OR($B22="",AND($B22=$B23,$A22=$A23)),"",_xlfn.LET(_xlpm.DateSeance,$C$1,_xlpm.Exo,$B22,_xlpm.Var,$A22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2" s="222" t="str" cm="1">
        <f t="array" ref="I22">IF(OR($B22="",AND($B22=$B23,$A22=$A23)),"",
_xlfn.LET(
  _xlpm.Exo,TRIM(SUBSTITUTE($B22,CHAR(160),"")),
  _xlpm.Var,TRIM(SUBSTITUTE($A22,CHAR(160),"")),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2" s="223" t="str">
        <f ca="1">IF($C22=0,"",IFERROR(
_xlfn.LET(
  _xlpm.ExoMax, MAX_LOCAL!$A$2:$A$10000,
  _xlpm.VarMax, MAX_LOCAL!$B$2:$B$10000,
  _xlpm.RepsMax, MAX_LOCAL!$C$2:$C$10000,
  _xlpm.KgMax,  MAX_LOCAL!$D$2:$D$10000,
  _xlpm.Res, IF($A22="",
     _xlfn.MAXIFS(_xlpm.KgMax, _xlpm.ExoMax, $B22, _xlpm.RepsMax, $C22),
     _xlfn.MAXIFS(_xlpm.KgMax, _xlpm.ExoMax, $B22, _xlpm.RepsMax, $C22, _xlpm.VarMax, $A22)
  ),
  IF(_xlpm.Res=0,"",_xlpm.Res)
),
""))</f>
        <v/>
      </c>
      <c r="K22" s="41">
        <v>1</v>
      </c>
      <c r="L22" s="41">
        <v>0</v>
      </c>
      <c r="M22" s="41">
        <v>1</v>
      </c>
      <c r="N22" s="41">
        <v>0</v>
      </c>
      <c r="O22" s="228"/>
      <c r="P22" s="42"/>
      <c r="Q22" s="43">
        <f t="shared" si="3"/>
        <v>0</v>
      </c>
      <c r="R22" s="42"/>
      <c r="S22" s="44">
        <f t="shared" si="4"/>
        <v>0</v>
      </c>
      <c r="T22" s="42"/>
      <c r="U22" s="44">
        <f t="shared" si="5"/>
        <v>0</v>
      </c>
      <c r="V22" s="42"/>
      <c r="W22" s="44">
        <f t="shared" si="6"/>
        <v>0</v>
      </c>
      <c r="X22" s="225" t="str">
        <f t="shared" ca="1" si="7"/>
        <v/>
      </c>
      <c r="Y22" s="226" t="str">
        <f t="shared" ca="1" si="8"/>
        <v/>
      </c>
    </row>
    <row r="23" spans="1:25" ht="20.100000000000001" customHeight="1" x14ac:dyDescent="0.2">
      <c r="A23" s="61"/>
      <c r="B23" s="59"/>
      <c r="C23" s="23"/>
      <c r="D23" s="24"/>
      <c r="E23" s="24"/>
      <c r="F23" s="25"/>
      <c r="G23" s="227" t="str" cm="1">
        <f t="array" ref="G23">IF(OR($B23="",$C23=0,$D23=0),"",IF(AND($B23=$B24,$A23=$A24),"",IFERROR(
SUMPRODUCT(($B$7:$B$55=$B23)*($A$7:$A$55=$A23)*($C$7:$C$55)*($D$7:$D$55)),
"")))</f>
        <v/>
      </c>
      <c r="H23" s="222" t="str">
        <f ca="1">IF(OR($B23="",AND($B23=$B24,$A23=$A24)),"",_xlfn.LET(_xlpm.DateSeance,$C$1,_xlpm.Exo,$B23,_xlpm.Var,$A23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3" s="222" t="str" cm="1">
        <f t="array" ref="I23">IF(OR($B23="",AND($B23=$B24,$A23=$A24)),"",
_xlfn.LET(
  _xlpm.Exo,TRIM(SUBSTITUTE($B23,CHAR(160),"")),
  _xlpm.Var,TRIM(SUBSTITUTE($A23,CHAR(160),"")),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3" s="223" t="str">
        <f ca="1">IF($C23=0,"",IFERROR(
_xlfn.LET(
  _xlpm.ExoMax, MAX_LOCAL!$A$2:$A$10000,
  _xlpm.VarMax, MAX_LOCAL!$B$2:$B$10000,
  _xlpm.RepsMax, MAX_LOCAL!$C$2:$C$10000,
  _xlpm.KgMax,  MAX_LOCAL!$D$2:$D$10000,
  _xlpm.Res, IF($A23="",
     _xlfn.MAXIFS(_xlpm.KgMax, _xlpm.ExoMax, $B23, _xlpm.RepsMax, $C23),
     _xlfn.MAXIFS(_xlpm.KgMax, _xlpm.ExoMax, $B23, _xlpm.RepsMax, $C23, _xlpm.VarMax, $A23)
  ),
  IF(_xlpm.Res=0,"",_xlpm.Res)
),
""))</f>
        <v/>
      </c>
      <c r="K23" s="41">
        <v>1</v>
      </c>
      <c r="L23" s="41">
        <v>0</v>
      </c>
      <c r="M23" s="41">
        <v>1</v>
      </c>
      <c r="N23" s="41">
        <v>0</v>
      </c>
      <c r="O23" s="228"/>
      <c r="P23" s="42"/>
      <c r="Q23" s="43">
        <f t="shared" si="3"/>
        <v>0</v>
      </c>
      <c r="R23" s="42"/>
      <c r="S23" s="44">
        <f t="shared" si="4"/>
        <v>0</v>
      </c>
      <c r="T23" s="42"/>
      <c r="U23" s="44">
        <f t="shared" si="5"/>
        <v>0</v>
      </c>
      <c r="V23" s="42"/>
      <c r="W23" s="44">
        <f t="shared" si="6"/>
        <v>0</v>
      </c>
      <c r="X23" s="225" t="str">
        <f t="shared" ca="1" si="7"/>
        <v/>
      </c>
      <c r="Y23" s="226" t="str">
        <f t="shared" ca="1" si="8"/>
        <v/>
      </c>
    </row>
    <row r="24" spans="1:25" ht="20.100000000000001" customHeight="1" x14ac:dyDescent="0.2">
      <c r="A24" s="61" t="s">
        <v>39</v>
      </c>
      <c r="B24" s="59" t="s">
        <v>73</v>
      </c>
      <c r="C24" s="23"/>
      <c r="D24" s="24"/>
      <c r="E24" s="24">
        <f>V24</f>
        <v>10</v>
      </c>
      <c r="F24" s="25">
        <f>P24</f>
        <v>5</v>
      </c>
      <c r="G24" s="227" t="str" cm="1">
        <f t="array" ref="G24">IF(OR($B24="",$C24=0,$D24=0),"",IF(AND($B24=$B25,$A24=$A25),"",IFERROR(
SUMPRODUCT(($B$7:$B$55=$B24)*($A$7:$A$55=$A24)*($C$7:$C$55)*($D$7:$D$55)),
"")))</f>
        <v/>
      </c>
      <c r="H24" s="222">
        <f ca="1">IF(OR($B24="",AND($B24=$B25,$A24=$A25)),"",_xlfn.LET(_xlpm.DateSeance,$C$1,_xlpm.Exo,$B24,_xlpm.Var,$A24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24" s="222" cm="1">
        <f t="array" ref="I24">IF(OR($B24="",AND($B24=$B25,$A24=$A25)),"",
_xlfn.LET(
  _xlpm.Exo,TRIM(SUBSTITUTE($B24,CHAR(160),"")),
  _xlpm.Var,TRIM(SUBSTITUTE($A24,CHAR(160),"")),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0</v>
      </c>
      <c r="J24" s="223" t="str">
        <f ca="1">IF($C24=0,"",IFERROR(
_xlfn.LET(
  _xlpm.ExoMax, MAX_LOCAL!$A$2:$A$10000,
  _xlpm.VarMax, MAX_LOCAL!$B$2:$B$10000,
  _xlpm.RepsMax, MAX_LOCAL!$C$2:$C$10000,
  _xlpm.KgMax,  MAX_LOCAL!$D$2:$D$10000,
  _xlpm.Res, IF($A24="",
     _xlfn.MAXIFS(_xlpm.KgMax, _xlpm.ExoMax, $B24, _xlpm.RepsMax, $C24),
     _xlfn.MAXIFS(_xlpm.KgMax, _xlpm.ExoMax, $B24, _xlpm.RepsMax, $C24, _xlpm.VarMax, $A24)
  ),
  IF(_xlpm.Res=0,"",_xlpm.Res)
),
""))</f>
        <v/>
      </c>
      <c r="K24" s="41">
        <v>1</v>
      </c>
      <c r="L24" s="41">
        <v>0</v>
      </c>
      <c r="M24" s="41">
        <v>1</v>
      </c>
      <c r="N24" s="41">
        <v>0</v>
      </c>
      <c r="O24" s="228"/>
      <c r="P24" s="42">
        <v>5</v>
      </c>
      <c r="Q24" s="43">
        <f t="shared" si="3"/>
        <v>5</v>
      </c>
      <c r="R24" s="42">
        <v>10</v>
      </c>
      <c r="S24" s="44">
        <f t="shared" si="4"/>
        <v>0</v>
      </c>
      <c r="T24" s="42">
        <v>11.3</v>
      </c>
      <c r="U24" s="44">
        <f t="shared" si="5"/>
        <v>0</v>
      </c>
      <c r="V24" s="42">
        <v>10</v>
      </c>
      <c r="W24" s="44">
        <f t="shared" si="6"/>
        <v>10</v>
      </c>
      <c r="X24" s="225" t="str">
        <f t="shared" ca="1" si="7"/>
        <v/>
      </c>
      <c r="Y24" s="226" t="str">
        <f t="shared" ca="1" si="8"/>
        <v/>
      </c>
    </row>
    <row r="25" spans="1:25" ht="20.100000000000001" customHeight="1" x14ac:dyDescent="0.2">
      <c r="A25" s="61" t="s">
        <v>39</v>
      </c>
      <c r="B25" s="59" t="s">
        <v>89</v>
      </c>
      <c r="C25" s="23"/>
      <c r="D25" s="24"/>
      <c r="E25" s="24">
        <f>V25</f>
        <v>90</v>
      </c>
      <c r="F25" s="25">
        <f>P25</f>
        <v>5</v>
      </c>
      <c r="G25" s="227" t="str" cm="1">
        <f t="array" ref="G25">IF(OR($B25="",$C25=0,$D25=0),"",IF(AND($B25=$B26,$A25=$A26),"",IFERROR(
SUMPRODUCT(($B$7:$B$55=$B25)*($A$7:$A$55=$A25)*($C$7:$C$55)*($D$7:$D$55)),
"")))</f>
        <v/>
      </c>
      <c r="H25" s="222">
        <f ca="1">IF(OR($B25="",AND($B25=$B26,$A25=$A26)),"",_xlfn.LET(_xlpm.DateSeance,$C$1,_xlpm.Exo,$B25,_xlpm.Var,$A25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25" s="222" cm="1">
        <f t="array" ref="I25">IF(OR($B25="",AND($B25=$B26,$A25=$A26)),"",
_xlfn.LET(
  _xlpm.Exo,TRIM(SUBSTITUTE($B25,CHAR(160),"")),
  _xlpm.Var,TRIM(SUBSTITUTE($A25,CHAR(160),"")),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410.4</v>
      </c>
      <c r="J25" s="223" t="str">
        <f ca="1">IF($C25=0,"",IFERROR(
_xlfn.LET(
  _xlpm.ExoMax, MAX_LOCAL!$A$2:$A$10000,
  _xlpm.VarMax, MAX_LOCAL!$B$2:$B$10000,
  _xlpm.RepsMax, MAX_LOCAL!$C$2:$C$10000,
  _xlpm.KgMax,  MAX_LOCAL!$D$2:$D$10000,
  _xlpm.Res, IF($A25="",
     _xlfn.MAXIFS(_xlpm.KgMax, _xlpm.ExoMax, $B25, _xlpm.RepsMax, $C25),
     _xlfn.MAXIFS(_xlpm.KgMax, _xlpm.ExoMax, $B25, _xlpm.RepsMax, $C25, _xlpm.VarMax, $A25)
  ),
  IF(_xlpm.Res=0,"",_xlpm.Res)
),
""))</f>
        <v/>
      </c>
      <c r="K25" s="41">
        <v>1</v>
      </c>
      <c r="L25" s="41">
        <v>0</v>
      </c>
      <c r="M25" s="41">
        <v>1</v>
      </c>
      <c r="N25" s="41">
        <v>0</v>
      </c>
      <c r="O25" s="228"/>
      <c r="P25" s="42">
        <v>5</v>
      </c>
      <c r="Q25" s="43">
        <f t="shared" si="3"/>
        <v>5</v>
      </c>
      <c r="R25" s="42">
        <v>10</v>
      </c>
      <c r="S25" s="44">
        <f t="shared" si="4"/>
        <v>0</v>
      </c>
      <c r="T25" s="42">
        <v>9</v>
      </c>
      <c r="U25" s="44">
        <f t="shared" si="5"/>
        <v>0</v>
      </c>
      <c r="V25" s="42">
        <v>90</v>
      </c>
      <c r="W25" s="44">
        <f t="shared" si="6"/>
        <v>90</v>
      </c>
      <c r="X25" s="225" t="str">
        <f t="shared" ca="1" si="7"/>
        <v/>
      </c>
      <c r="Y25" s="226" t="str">
        <f t="shared" ca="1" si="8"/>
        <v/>
      </c>
    </row>
    <row r="26" spans="1:25" ht="20.100000000000001" customHeight="1" x14ac:dyDescent="0.2">
      <c r="A26" s="61" t="s">
        <v>39</v>
      </c>
      <c r="B26" s="59" t="s">
        <v>73</v>
      </c>
      <c r="C26" s="23"/>
      <c r="D26" s="24"/>
      <c r="E26" s="24">
        <f>V26</f>
        <v>10</v>
      </c>
      <c r="F26" s="25">
        <f>P26</f>
        <v>7</v>
      </c>
      <c r="G26" s="227" t="str" cm="1">
        <f t="array" ref="G26">IF(OR($B26="",$C26=0,$D26=0),"",IF(AND($B26=$B27,$A26=$A27),"",IFERROR(
SUMPRODUCT(($B$7:$B$55=$B26)*($A$7:$A$55=$A26)*($C$7:$C$55)*($D$7:$D$55)),
"")))</f>
        <v/>
      </c>
      <c r="H26" s="222">
        <f ca="1">IF(OR($B26="",AND($B26=$B27,$A26=$A27)),"",_xlfn.LET(_xlpm.DateSeance,$C$1,_xlpm.Exo,$B26,_xlpm.Var,$A26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26" s="222" cm="1">
        <f t="array" ref="I26">IF(OR($B26="",AND($B26=$B27,$A26=$A27)),"",
_xlfn.LET(
  _xlpm.Exo,TRIM(SUBSTITUTE($B26,CHAR(160),"")),
  _xlpm.Var,TRIM(SUBSTITUTE($A26,CHAR(160),"")),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0</v>
      </c>
      <c r="J26" s="223" t="str">
        <f ca="1">IF($C26=0,"",IFERROR(
_xlfn.LET(
  _xlpm.ExoMax, MAX_LOCAL!$A$2:$A$10000,
  _xlpm.VarMax, MAX_LOCAL!$B$2:$B$10000,
  _xlpm.RepsMax, MAX_LOCAL!$C$2:$C$10000,
  _xlpm.KgMax,  MAX_LOCAL!$D$2:$D$10000,
  _xlpm.Res, IF($A26="",
     _xlfn.MAXIFS(_xlpm.KgMax, _xlpm.ExoMax, $B26, _xlpm.RepsMax, $C26),
     _xlfn.MAXIFS(_xlpm.KgMax, _xlpm.ExoMax, $B26, _xlpm.RepsMax, $C26, _xlpm.VarMax, $A26)
  ),
  IF(_xlpm.Res=0,"",_xlpm.Res)
),
""))</f>
        <v/>
      </c>
      <c r="K26" s="41">
        <v>1</v>
      </c>
      <c r="L26" s="41">
        <v>0</v>
      </c>
      <c r="M26" s="41">
        <v>1</v>
      </c>
      <c r="N26" s="41">
        <v>0</v>
      </c>
      <c r="O26" s="228"/>
      <c r="P26" s="42">
        <v>7</v>
      </c>
      <c r="Q26" s="43">
        <f t="shared" si="3"/>
        <v>7</v>
      </c>
      <c r="R26" s="42">
        <v>10</v>
      </c>
      <c r="S26" s="44">
        <f t="shared" si="4"/>
        <v>0</v>
      </c>
      <c r="T26" s="42">
        <v>14</v>
      </c>
      <c r="U26" s="44">
        <f t="shared" si="5"/>
        <v>0</v>
      </c>
      <c r="V26" s="42">
        <v>10</v>
      </c>
      <c r="W26" s="44">
        <f t="shared" si="6"/>
        <v>10</v>
      </c>
      <c r="X26" s="225" t="str">
        <f t="shared" ca="1" si="7"/>
        <v/>
      </c>
      <c r="Y26" s="226" t="str">
        <f t="shared" ca="1" si="8"/>
        <v/>
      </c>
    </row>
    <row r="27" spans="1:25" ht="20.100000000000001" customHeight="1" x14ac:dyDescent="0.2">
      <c r="A27" s="61" t="s">
        <v>39</v>
      </c>
      <c r="B27" s="59" t="s">
        <v>89</v>
      </c>
      <c r="C27" s="23"/>
      <c r="D27" s="24"/>
      <c r="E27" s="24">
        <f>V27</f>
        <v>120</v>
      </c>
      <c r="F27" s="25">
        <f>P27</f>
        <v>7</v>
      </c>
      <c r="G27" s="227" t="str" cm="1">
        <f t="array" ref="G27">IF(OR($B27="",$C27=0,$D27=0),"",IF(AND($B27=$B28,$A27=$A28),"",IFERROR(
SUMPRODUCT(($B$7:$B$55=$B27)*($A$7:$A$55=$A27)*($C$7:$C$55)*($D$7:$D$55)),
"")))</f>
        <v/>
      </c>
      <c r="H27" s="222">
        <f ca="1">IF(OR($B27="",AND($B27=$B28,$A27=$A28)),"",_xlfn.LET(_xlpm.DateSeance,$C$1,_xlpm.Exo,$B27,_xlpm.Var,$A27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27" s="222" cm="1">
        <f t="array" ref="I27">IF(OR($B27="",AND($B27=$B28,$A27=$A28)),"",
_xlfn.LET(
  _xlpm.Exo,TRIM(SUBSTITUTE($B27,CHAR(160),"")),
  _xlpm.Var,TRIM(SUBSTITUTE($A27,CHAR(160),"")),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410.4</v>
      </c>
      <c r="J27" s="223" t="str">
        <f ca="1">IF($C27=0,"",IFERROR(
_xlfn.LET(
  _xlpm.ExoMax, MAX_LOCAL!$A$2:$A$10000,
  _xlpm.VarMax, MAX_LOCAL!$B$2:$B$10000,
  _xlpm.RepsMax, MAX_LOCAL!$C$2:$C$10000,
  _xlpm.KgMax,  MAX_LOCAL!$D$2:$D$10000,
  _xlpm.Res, IF($A27="",
     _xlfn.MAXIFS(_xlpm.KgMax, _xlpm.ExoMax, $B27, _xlpm.RepsMax, $C27),
     _xlfn.MAXIFS(_xlpm.KgMax, _xlpm.ExoMax, $B27, _xlpm.RepsMax, $C27, _xlpm.VarMax, $A27)
  ),
  IF(_xlpm.Res=0,"",_xlpm.Res)
),
""))</f>
        <v/>
      </c>
      <c r="K27" s="41">
        <v>1</v>
      </c>
      <c r="L27" s="41">
        <v>0</v>
      </c>
      <c r="M27" s="41">
        <v>1</v>
      </c>
      <c r="N27" s="41">
        <v>0</v>
      </c>
      <c r="O27" s="228"/>
      <c r="P27" s="42">
        <v>7</v>
      </c>
      <c r="Q27" s="43">
        <f t="shared" si="3"/>
        <v>7</v>
      </c>
      <c r="R27" s="42">
        <v>10</v>
      </c>
      <c r="S27" s="44">
        <f t="shared" si="4"/>
        <v>0</v>
      </c>
      <c r="T27" s="42">
        <v>11.3</v>
      </c>
      <c r="U27" s="44">
        <f t="shared" si="5"/>
        <v>0</v>
      </c>
      <c r="V27" s="42">
        <v>120</v>
      </c>
      <c r="W27" s="44">
        <f t="shared" si="6"/>
        <v>120</v>
      </c>
      <c r="X27" s="225" t="str">
        <f t="shared" ca="1" si="7"/>
        <v/>
      </c>
      <c r="Y27" s="226" t="str">
        <f t="shared" ca="1" si="8"/>
        <v/>
      </c>
    </row>
    <row r="28" spans="1:25" ht="20.100000000000001" customHeight="1" x14ac:dyDescent="0.2">
      <c r="A28" s="61"/>
      <c r="B28" s="59"/>
      <c r="C28" s="23"/>
      <c r="D28" s="24"/>
      <c r="E28" s="24"/>
      <c r="F28" s="25"/>
      <c r="G28" s="227" t="str" cm="1">
        <f t="array" ref="G28">IF(OR($B28="",$C28=0,$D28=0),"",IF(AND($B28=$B29,$A28=$A29),"",IFERROR(
SUMPRODUCT(($B$7:$B$55=$B28)*($A$7:$A$55=$A28)*($C$7:$C$55)*($D$7:$D$55)),
"")))</f>
        <v/>
      </c>
      <c r="H28" s="222" t="str">
        <f ca="1">IF(OR($B28="",AND($B28=$B29,$A28=$A29)),"",_xlfn.LET(_xlpm.DateSeance,$C$1,_xlpm.Exo,$B28,_xlpm.Var,$A28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8" s="222" t="str" cm="1">
        <f t="array" ref="I28">IF(OR($B28="",AND($B28=$B29,$A28=$A29)),"",
_xlfn.LET(
  _xlpm.Exo,TRIM(SUBSTITUTE($B28,CHAR(160),"")),
  _xlpm.Var,TRIM(SUBSTITUTE($A28,CHAR(160),"")),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8" s="223" t="str">
        <f ca="1">IF($C28=0,"",IFERROR(
_xlfn.LET(
  _xlpm.ExoMax, MAX_LOCAL!$A$2:$A$10000,
  _xlpm.VarMax, MAX_LOCAL!$B$2:$B$10000,
  _xlpm.RepsMax, MAX_LOCAL!$C$2:$C$10000,
  _xlpm.KgMax,  MAX_LOCAL!$D$2:$D$10000,
  _xlpm.Res, IF($A28="",
     _xlfn.MAXIFS(_xlpm.KgMax, _xlpm.ExoMax, $B28, _xlpm.RepsMax, $C28),
     _xlfn.MAXIFS(_xlpm.KgMax, _xlpm.ExoMax, $B28, _xlpm.RepsMax, $C28, _xlpm.VarMax, $A28)
  ),
  IF(_xlpm.Res=0,"",_xlpm.Res)
),
""))</f>
        <v/>
      </c>
      <c r="K28" s="41">
        <v>1</v>
      </c>
      <c r="L28" s="41">
        <v>0</v>
      </c>
      <c r="M28" s="41">
        <v>1</v>
      </c>
      <c r="N28" s="41">
        <v>0</v>
      </c>
      <c r="O28" s="228"/>
      <c r="P28" s="42"/>
      <c r="Q28" s="43">
        <f t="shared" si="3"/>
        <v>0</v>
      </c>
      <c r="R28" s="42"/>
      <c r="S28" s="44">
        <f t="shared" si="4"/>
        <v>0</v>
      </c>
      <c r="T28" s="42"/>
      <c r="U28" s="44">
        <f t="shared" si="5"/>
        <v>0</v>
      </c>
      <c r="V28" s="42"/>
      <c r="W28" s="44">
        <f t="shared" si="6"/>
        <v>0</v>
      </c>
      <c r="X28" s="225" t="str">
        <f t="shared" ca="1" si="7"/>
        <v/>
      </c>
      <c r="Y28" s="226" t="str">
        <f t="shared" ca="1" si="8"/>
        <v/>
      </c>
    </row>
    <row r="29" spans="1:25" ht="20.100000000000001" customHeight="1" x14ac:dyDescent="0.2">
      <c r="A29" s="61"/>
      <c r="B29" s="59"/>
      <c r="C29" s="23"/>
      <c r="D29" s="24"/>
      <c r="E29" s="24"/>
      <c r="F29" s="25"/>
      <c r="G29" s="227" t="str" cm="1">
        <f t="array" ref="G29">IF(OR($B29="",$C29=0,$D29=0),"",IF(AND($B29=$B30,$A29=$A30),"",IFERROR(
SUMPRODUCT(($B$7:$B$55=$B29)*($A$7:$A$55=$A29)*($C$7:$C$55)*($D$7:$D$55)),
"")))</f>
        <v/>
      </c>
      <c r="H29" s="222" t="str">
        <f ca="1">IF(OR($B29="",AND($B29=$B30,$A29=$A30)),"",_xlfn.LET(_xlpm.DateSeance,$C$1,_xlpm.Exo,$B29,_xlpm.Var,$A29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9" s="222" t="str" cm="1">
        <f t="array" ref="I29">IF(OR($B29="",AND($B29=$B30,$A29=$A30)),"",
_xlfn.LET(
  _xlpm.Exo,TRIM(SUBSTITUTE($B29,CHAR(160),"")),
  _xlpm.Var,TRIM(SUBSTITUTE($A29,CHAR(160),"")),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9" s="223" t="str">
        <f ca="1">IF($C29=0,"",IFERROR(
_xlfn.LET(
  _xlpm.ExoMax, MAX_LOCAL!$A$2:$A$10000,
  _xlpm.VarMax, MAX_LOCAL!$B$2:$B$10000,
  _xlpm.RepsMax, MAX_LOCAL!$C$2:$C$10000,
  _xlpm.KgMax,  MAX_LOCAL!$D$2:$D$10000,
  _xlpm.Res, IF($A29="",
     _xlfn.MAXIFS(_xlpm.KgMax, _xlpm.ExoMax, $B29, _xlpm.RepsMax, $C29),
     _xlfn.MAXIFS(_xlpm.KgMax, _xlpm.ExoMax, $B29, _xlpm.RepsMax, $C29, _xlpm.VarMax, $A29)
  ),
  IF(_xlpm.Res=0,"",_xlpm.Res)
),
""))</f>
        <v/>
      </c>
      <c r="K29" s="41">
        <v>1</v>
      </c>
      <c r="L29" s="41">
        <v>0</v>
      </c>
      <c r="M29" s="41">
        <v>1</v>
      </c>
      <c r="N29" s="41">
        <v>0</v>
      </c>
      <c r="O29" s="228"/>
      <c r="P29" s="42"/>
      <c r="Q29" s="43">
        <f t="shared" si="3"/>
        <v>0</v>
      </c>
      <c r="R29" s="42"/>
      <c r="S29" s="44">
        <f t="shared" si="4"/>
        <v>0</v>
      </c>
      <c r="T29" s="42"/>
      <c r="U29" s="44">
        <f t="shared" si="5"/>
        <v>0</v>
      </c>
      <c r="V29" s="42"/>
      <c r="W29" s="44">
        <f t="shared" si="6"/>
        <v>0</v>
      </c>
      <c r="X29" s="225" t="str">
        <f t="shared" ca="1" si="7"/>
        <v/>
      </c>
      <c r="Y29" s="226" t="str">
        <f t="shared" ca="1" si="8"/>
        <v/>
      </c>
    </row>
    <row r="30" spans="1:25" ht="20.100000000000001" customHeight="1" x14ac:dyDescent="0.2">
      <c r="A30" s="61"/>
      <c r="B30" s="59"/>
      <c r="C30" s="23"/>
      <c r="D30" s="24"/>
      <c r="E30" s="24"/>
      <c r="F30" s="25"/>
      <c r="G30" s="227" t="str" cm="1">
        <f t="array" ref="G30">IF(OR($B30="",$C30=0,$D30=0),"",IF(AND($B30=$B31,$A30=$A31),"",IFERROR(
SUMPRODUCT(($B$7:$B$55=$B30)*($A$7:$A$55=$A30)*($C$7:$C$55)*($D$7:$D$55)),
"")))</f>
        <v/>
      </c>
      <c r="H30" s="222" t="str">
        <f ca="1">IF(OR($B30="",AND($B30=$B31,$A30=$A31)),"",_xlfn.LET(_xlpm.DateSeance,$C$1,_xlpm.Exo,$B30,_xlpm.Var,$A30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0" s="222" t="str" cm="1">
        <f t="array" ref="I30">IF(OR($B30="",AND($B30=$B31,$A30=$A31)),"",
_xlfn.LET(
  _xlpm.Exo,TRIM(SUBSTITUTE($B30,CHAR(160),"")),
  _xlpm.Var,TRIM(SUBSTITUTE($A30,CHAR(160),"")),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0" s="223" t="str">
        <f ca="1">IF($C30=0,"",IFERROR(
_xlfn.LET(
  _xlpm.ExoMax, MAX_LOCAL!$A$2:$A$10000,
  _xlpm.VarMax, MAX_LOCAL!$B$2:$B$10000,
  _xlpm.RepsMax, MAX_LOCAL!$C$2:$C$10000,
  _xlpm.KgMax,  MAX_LOCAL!$D$2:$D$10000,
  _xlpm.Res, IF($A30="",
     _xlfn.MAXIFS(_xlpm.KgMax, _xlpm.ExoMax, $B30, _xlpm.RepsMax, $C30),
     _xlfn.MAXIFS(_xlpm.KgMax, _xlpm.ExoMax, $B30, _xlpm.RepsMax, $C30, _xlpm.VarMax, $A30)
  ),
  IF(_xlpm.Res=0,"",_xlpm.Res)
),
""))</f>
        <v/>
      </c>
      <c r="K30" s="41">
        <v>1</v>
      </c>
      <c r="L30" s="41">
        <v>0</v>
      </c>
      <c r="M30" s="41">
        <v>1</v>
      </c>
      <c r="N30" s="41">
        <v>0</v>
      </c>
      <c r="O30" s="228"/>
      <c r="P30" s="42"/>
      <c r="Q30" s="43">
        <f t="shared" si="3"/>
        <v>0</v>
      </c>
      <c r="R30" s="42"/>
      <c r="S30" s="44">
        <f t="shared" si="4"/>
        <v>0</v>
      </c>
      <c r="T30" s="42"/>
      <c r="U30" s="44">
        <f t="shared" si="5"/>
        <v>0</v>
      </c>
      <c r="V30" s="42"/>
      <c r="W30" s="44">
        <f t="shared" si="6"/>
        <v>0</v>
      </c>
      <c r="X30" s="225" t="str">
        <f t="shared" ca="1" si="7"/>
        <v/>
      </c>
      <c r="Y30" s="226" t="str">
        <f t="shared" ca="1" si="8"/>
        <v/>
      </c>
    </row>
    <row r="31" spans="1:25" ht="20.100000000000001" customHeight="1" x14ac:dyDescent="0.2">
      <c r="A31" s="61" t="s">
        <v>39</v>
      </c>
      <c r="B31" s="59" t="s">
        <v>206</v>
      </c>
      <c r="C31" s="23"/>
      <c r="D31" s="24"/>
      <c r="E31" s="24">
        <f t="shared" ref="E31:E36" si="9">V31</f>
        <v>10</v>
      </c>
      <c r="F31" s="25">
        <f t="shared" ref="F31:F36" si="10">P31</f>
        <v>5</v>
      </c>
      <c r="G31" s="227" t="str" cm="1">
        <f t="array" ref="G31">IF(OR($B31="",$C31=0,$D31=0),"",IF(AND($B31=$B32,$A31=$A32),"",IFERROR(
SUMPRODUCT(($B$7:$B$55=$B31)*($A$7:$A$55=$A31)*($C$7:$C$55)*($D$7:$D$55)),
"")))</f>
        <v/>
      </c>
      <c r="H31" s="222">
        <f ca="1">IF(OR($B31="",AND($B31=$B32,$A31=$A32)),"",_xlfn.LET(_xlpm.DateSeance,$C$1,_xlpm.Exo,$B31,_xlpm.Var,$A31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1" s="222" cm="1">
        <f t="array" ref="I31">IF(OR($B31="",AND($B31=$B32,$A31=$A32)),"",
_xlfn.LET(
  _xlpm.Exo,TRIM(SUBSTITUTE($B31,CHAR(160),"")),
  _xlpm.Var,TRIM(SUBSTITUTE($A31,CHAR(160),"")),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1910</v>
      </c>
      <c r="J31" s="223" t="str">
        <f ca="1">IF($C31=0,"",IFERROR(
_xlfn.LET(
  _xlpm.ExoMax, MAX_LOCAL!$A$2:$A$10000,
  _xlpm.VarMax, MAX_LOCAL!$B$2:$B$10000,
  _xlpm.RepsMax, MAX_LOCAL!$C$2:$C$10000,
  _xlpm.KgMax,  MAX_LOCAL!$D$2:$D$10000,
  _xlpm.Res, IF($A31="",
     _xlfn.MAXIFS(_xlpm.KgMax, _xlpm.ExoMax, $B31, _xlpm.RepsMax, $C31),
     _xlfn.MAXIFS(_xlpm.KgMax, _xlpm.ExoMax, $B31, _xlpm.RepsMax, $C31, _xlpm.VarMax, $A31)
  ),
  IF(_xlpm.Res=0,"",_xlpm.Res)
),
""))</f>
        <v/>
      </c>
      <c r="K31" s="41">
        <v>1</v>
      </c>
      <c r="L31" s="41">
        <v>0</v>
      </c>
      <c r="M31" s="41">
        <v>1</v>
      </c>
      <c r="N31" s="41">
        <v>0</v>
      </c>
      <c r="O31" s="228"/>
      <c r="P31" s="42">
        <v>5</v>
      </c>
      <c r="Q31" s="43">
        <f t="shared" si="3"/>
        <v>5</v>
      </c>
      <c r="R31" s="42">
        <v>10</v>
      </c>
      <c r="S31" s="44">
        <f t="shared" si="4"/>
        <v>0</v>
      </c>
      <c r="T31" s="42">
        <v>39</v>
      </c>
      <c r="U31" s="44">
        <f t="shared" si="5"/>
        <v>0</v>
      </c>
      <c r="V31" s="42">
        <v>10</v>
      </c>
      <c r="W31" s="44">
        <f t="shared" si="6"/>
        <v>10</v>
      </c>
      <c r="X31" s="225" t="str">
        <f t="shared" ca="1" si="7"/>
        <v/>
      </c>
      <c r="Y31" s="226" t="str">
        <f t="shared" ca="1" si="8"/>
        <v/>
      </c>
    </row>
    <row r="32" spans="1:25" ht="20.100000000000001" customHeight="1" x14ac:dyDescent="0.2">
      <c r="A32" s="61" t="s">
        <v>39</v>
      </c>
      <c r="B32" s="59" t="s">
        <v>205</v>
      </c>
      <c r="C32" s="23"/>
      <c r="D32" s="24"/>
      <c r="E32" s="24">
        <f t="shared" si="9"/>
        <v>90</v>
      </c>
      <c r="F32" s="25">
        <f t="shared" si="10"/>
        <v>5</v>
      </c>
      <c r="G32" s="227" t="str" cm="1">
        <f t="array" ref="G32">IF(OR($B32="",$C32=0,$D32=0),"",IF(AND($B32=$B33,$A32=$A33),"",IFERROR(
SUMPRODUCT(($B$7:$B$55=$B32)*($A$7:$A$55=$A32)*($C$7:$C$55)*($D$7:$D$55)),
"")))</f>
        <v/>
      </c>
      <c r="H32" s="222">
        <f ca="1">IF(OR($B32="",AND($B32=$B33,$A32=$A33)),"",_xlfn.LET(_xlpm.DateSeance,$C$1,_xlpm.Exo,$B32,_xlpm.Var,$A32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2" s="222" cm="1">
        <f t="array" ref="I32">IF(OR($B32="",AND($B32=$B33,$A32=$A33)),"",
_xlfn.LET(
  _xlpm.Exo,TRIM(SUBSTITUTE($B32,CHAR(160),"")),
  _xlpm.Var,TRIM(SUBSTITUTE($A32,CHAR(160),"")),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1770</v>
      </c>
      <c r="J32" s="223" t="str">
        <f ca="1">IF($C32=0,"",IFERROR(
_xlfn.LET(
  _xlpm.ExoMax, MAX_LOCAL!$A$2:$A$10000,
  _xlpm.VarMax, MAX_LOCAL!$B$2:$B$10000,
  _xlpm.RepsMax, MAX_LOCAL!$C$2:$C$10000,
  _xlpm.KgMax,  MAX_LOCAL!$D$2:$D$10000,
  _xlpm.Res, IF($A32="",
     _xlfn.MAXIFS(_xlpm.KgMax, _xlpm.ExoMax, $B32, _xlpm.RepsMax, $C32),
     _xlfn.MAXIFS(_xlpm.KgMax, _xlpm.ExoMax, $B32, _xlpm.RepsMax, $C32, _xlpm.VarMax, $A32)
  ),
  IF(_xlpm.Res=0,"",_xlpm.Res)
),
""))</f>
        <v/>
      </c>
      <c r="K32" s="41">
        <v>1</v>
      </c>
      <c r="L32" s="41">
        <v>0</v>
      </c>
      <c r="M32" s="41">
        <v>1</v>
      </c>
      <c r="N32" s="41">
        <v>0</v>
      </c>
      <c r="O32" s="228"/>
      <c r="P32" s="42">
        <v>5</v>
      </c>
      <c r="Q32" s="43">
        <f t="shared" si="3"/>
        <v>5</v>
      </c>
      <c r="R32" s="42">
        <v>10</v>
      </c>
      <c r="S32" s="44">
        <f t="shared" si="4"/>
        <v>0</v>
      </c>
      <c r="T32" s="42">
        <v>39</v>
      </c>
      <c r="U32" s="44">
        <f t="shared" si="5"/>
        <v>0</v>
      </c>
      <c r="V32" s="42">
        <v>90</v>
      </c>
      <c r="W32" s="44">
        <f t="shared" si="6"/>
        <v>90</v>
      </c>
      <c r="X32" s="225" t="str">
        <f t="shared" ca="1" si="7"/>
        <v/>
      </c>
      <c r="Y32" s="226" t="str">
        <f t="shared" ca="1" si="8"/>
        <v/>
      </c>
    </row>
    <row r="33" spans="1:25" ht="20.100000000000001" customHeight="1" x14ac:dyDescent="0.2">
      <c r="A33" s="61" t="s">
        <v>39</v>
      </c>
      <c r="B33" s="59" t="s">
        <v>206</v>
      </c>
      <c r="C33" s="23"/>
      <c r="D33" s="24"/>
      <c r="E33" s="24">
        <f t="shared" si="9"/>
        <v>10</v>
      </c>
      <c r="F33" s="25">
        <f t="shared" si="10"/>
        <v>6</v>
      </c>
      <c r="G33" s="227" t="str" cm="1">
        <f t="array" ref="G33">IF(OR($B33="",$C33=0,$D33=0),"",IF(AND($B33=$B34,$A33=$A34),"",IFERROR(
SUMPRODUCT(($B$7:$B$55=$B33)*($A$7:$A$55=$A33)*($C$7:$C$55)*($D$7:$D$55)),
"")))</f>
        <v/>
      </c>
      <c r="H33" s="222">
        <f ca="1">IF(OR($B33="",AND($B33=$B34,$A33=$A34)),"",_xlfn.LET(_xlpm.DateSeance,$C$1,_xlpm.Exo,$B33,_xlpm.Var,$A33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3" s="222" cm="1">
        <f t="array" ref="I33">IF(OR($B33="",AND($B33=$B34,$A33=$A34)),"",
_xlfn.LET(
  _xlpm.Exo,TRIM(SUBSTITUTE($B33,CHAR(160),"")),
  _xlpm.Var,TRIM(SUBSTITUTE($A33,CHAR(160),"")),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1910</v>
      </c>
      <c r="J33" s="223" t="str">
        <f ca="1">IF($C33=0,"",IFERROR(
_xlfn.LET(
  _xlpm.ExoMax, MAX_LOCAL!$A$2:$A$10000,
  _xlpm.VarMax, MAX_LOCAL!$B$2:$B$10000,
  _xlpm.RepsMax, MAX_LOCAL!$C$2:$C$10000,
  _xlpm.KgMax,  MAX_LOCAL!$D$2:$D$10000,
  _xlpm.Res, IF($A33="",
     _xlfn.MAXIFS(_xlpm.KgMax, _xlpm.ExoMax, $B33, _xlpm.RepsMax, $C33),
     _xlfn.MAXIFS(_xlpm.KgMax, _xlpm.ExoMax, $B33, _xlpm.RepsMax, $C33, _xlpm.VarMax, $A33)
  ),
  IF(_xlpm.Res=0,"",_xlpm.Res)
),
""))</f>
        <v/>
      </c>
      <c r="K33" s="41">
        <v>1</v>
      </c>
      <c r="L33" s="41">
        <v>0</v>
      </c>
      <c r="M33" s="41">
        <v>1</v>
      </c>
      <c r="N33" s="41">
        <v>0</v>
      </c>
      <c r="O33" s="228"/>
      <c r="P33" s="42">
        <v>6</v>
      </c>
      <c r="Q33" s="43">
        <f t="shared" si="3"/>
        <v>6</v>
      </c>
      <c r="R33" s="42">
        <v>9</v>
      </c>
      <c r="S33" s="44">
        <f t="shared" si="4"/>
        <v>0</v>
      </c>
      <c r="T33" s="42">
        <v>45</v>
      </c>
      <c r="U33" s="44">
        <f t="shared" si="5"/>
        <v>0</v>
      </c>
      <c r="V33" s="42">
        <v>10</v>
      </c>
      <c r="W33" s="44">
        <f t="shared" si="6"/>
        <v>10</v>
      </c>
      <c r="X33" s="225" t="str">
        <f t="shared" ca="1" si="7"/>
        <v/>
      </c>
      <c r="Y33" s="226" t="str">
        <f t="shared" ca="1" si="8"/>
        <v/>
      </c>
    </row>
    <row r="34" spans="1:25" ht="20.100000000000001" customHeight="1" x14ac:dyDescent="0.2">
      <c r="A34" s="61" t="s">
        <v>39</v>
      </c>
      <c r="B34" s="59" t="s">
        <v>205</v>
      </c>
      <c r="C34" s="23"/>
      <c r="D34" s="24"/>
      <c r="E34" s="24">
        <f t="shared" si="9"/>
        <v>90</v>
      </c>
      <c r="F34" s="25">
        <f t="shared" si="10"/>
        <v>6</v>
      </c>
      <c r="G34" s="227" t="str" cm="1">
        <f t="array" ref="G34">IF(OR($B34="",$C34=0,$D34=0),"",IF(AND($B34=$B35,$A34=$A35),"",IFERROR(
SUMPRODUCT(($B$7:$B$55=$B34)*($A$7:$A$55=$A34)*($C$7:$C$55)*($D$7:$D$55)),
"")))</f>
        <v/>
      </c>
      <c r="H34" s="222">
        <f ca="1">IF(OR($B34="",AND($B34=$B35,$A34=$A35)),"",_xlfn.LET(_xlpm.DateSeance,$C$1,_xlpm.Exo,$B34,_xlpm.Var,$A34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4" s="222" cm="1">
        <f t="array" ref="I34">IF(OR($B34="",AND($B34=$B35,$A34=$A35)),"",
_xlfn.LET(
  _xlpm.Exo,TRIM(SUBSTITUTE($B34,CHAR(160),"")),
  _xlpm.Var,TRIM(SUBSTITUTE($A34,CHAR(160),"")),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1770</v>
      </c>
      <c r="J34" s="223" t="str">
        <f ca="1">IF($C34=0,"",IFERROR(
_xlfn.LET(
  _xlpm.ExoMax, MAX_LOCAL!$A$2:$A$10000,
  _xlpm.VarMax, MAX_LOCAL!$B$2:$B$10000,
  _xlpm.RepsMax, MAX_LOCAL!$C$2:$C$10000,
  _xlpm.KgMax,  MAX_LOCAL!$D$2:$D$10000,
  _xlpm.Res, IF($A34="",
     _xlfn.MAXIFS(_xlpm.KgMax, _xlpm.ExoMax, $B34, _xlpm.RepsMax, $C34),
     _xlfn.MAXIFS(_xlpm.KgMax, _xlpm.ExoMax, $B34, _xlpm.RepsMax, $C34, _xlpm.VarMax, $A34)
  ),
  IF(_xlpm.Res=0,"",_xlpm.Res)
),
""))</f>
        <v/>
      </c>
      <c r="K34" s="41">
        <v>1</v>
      </c>
      <c r="L34" s="41">
        <v>0</v>
      </c>
      <c r="M34" s="41">
        <v>1</v>
      </c>
      <c r="N34" s="41">
        <v>0</v>
      </c>
      <c r="O34" s="228"/>
      <c r="P34" s="42">
        <v>6</v>
      </c>
      <c r="Q34" s="43">
        <f t="shared" si="3"/>
        <v>6</v>
      </c>
      <c r="R34" s="42">
        <v>9</v>
      </c>
      <c r="S34" s="44">
        <f t="shared" si="4"/>
        <v>0</v>
      </c>
      <c r="T34" s="42">
        <v>45</v>
      </c>
      <c r="U34" s="44">
        <f t="shared" si="5"/>
        <v>0</v>
      </c>
      <c r="V34" s="42">
        <v>90</v>
      </c>
      <c r="W34" s="44">
        <f t="shared" si="6"/>
        <v>90</v>
      </c>
      <c r="X34" s="225" t="str">
        <f t="shared" ca="1" si="7"/>
        <v/>
      </c>
      <c r="Y34" s="226" t="str">
        <f t="shared" ca="1" si="8"/>
        <v/>
      </c>
    </row>
    <row r="35" spans="1:25" ht="20.100000000000001" customHeight="1" x14ac:dyDescent="0.2">
      <c r="A35" s="61" t="s">
        <v>39</v>
      </c>
      <c r="B35" s="59" t="s">
        <v>206</v>
      </c>
      <c r="C35" s="23"/>
      <c r="D35" s="24"/>
      <c r="E35" s="24">
        <f t="shared" si="9"/>
        <v>10</v>
      </c>
      <c r="F35" s="25">
        <f t="shared" si="10"/>
        <v>7</v>
      </c>
      <c r="G35" s="227" t="str" cm="1">
        <f t="array" ref="G35">IF(OR($B35="",$C35=0,$D35=0),"",IF(AND($B35=$B36,$A35=$A36),"",IFERROR(
SUMPRODUCT(($B$7:$B$55=$B35)*($A$7:$A$55=$A35)*($C$7:$C$55)*($D$7:$D$55)),
"")))</f>
        <v/>
      </c>
      <c r="H35" s="222">
        <f ca="1">IF(OR($B35="",AND($B35=$B36,$A35=$A36)),"",_xlfn.LET(_xlpm.DateSeance,$C$1,_xlpm.Exo,$B35,_xlpm.Var,$A35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5" s="222" cm="1">
        <f t="array" ref="I35">IF(OR($B35="",AND($B35=$B36,$A35=$A36)),"",
_xlfn.LET(
  _xlpm.Exo,TRIM(SUBSTITUTE($B35,CHAR(160),"")),
  _xlpm.Var,TRIM(SUBSTITUTE($A35,CHAR(160),"")),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1910</v>
      </c>
      <c r="J35" s="223" t="str">
        <f ca="1">IF($C35=0,"",IFERROR(
_xlfn.LET(
  _xlpm.ExoMax, MAX_LOCAL!$A$2:$A$10000,
  _xlpm.VarMax, MAX_LOCAL!$B$2:$B$10000,
  _xlpm.RepsMax, MAX_LOCAL!$C$2:$C$10000,
  _xlpm.KgMax,  MAX_LOCAL!$D$2:$D$10000,
  _xlpm.Res, IF($A35="",
     _xlfn.MAXIFS(_xlpm.KgMax, _xlpm.ExoMax, $B35, _xlpm.RepsMax, $C35),
     _xlfn.MAXIFS(_xlpm.KgMax, _xlpm.ExoMax, $B35, _xlpm.RepsMax, $C35, _xlpm.VarMax, $A35)
  ),
  IF(_xlpm.Res=0,"",_xlpm.Res)
),
""))</f>
        <v/>
      </c>
      <c r="K35" s="41">
        <v>1</v>
      </c>
      <c r="L35" s="41">
        <v>0</v>
      </c>
      <c r="M35" s="41">
        <v>1</v>
      </c>
      <c r="N35" s="41">
        <v>0</v>
      </c>
      <c r="O35" s="228"/>
      <c r="P35" s="42">
        <v>7</v>
      </c>
      <c r="Q35" s="43">
        <f t="shared" si="3"/>
        <v>7</v>
      </c>
      <c r="R35" s="42">
        <v>8</v>
      </c>
      <c r="S35" s="44">
        <f t="shared" si="4"/>
        <v>0</v>
      </c>
      <c r="T35" s="42">
        <v>52</v>
      </c>
      <c r="U35" s="44">
        <f t="shared" si="5"/>
        <v>0</v>
      </c>
      <c r="V35" s="42">
        <v>10</v>
      </c>
      <c r="W35" s="44">
        <f t="shared" si="6"/>
        <v>10</v>
      </c>
      <c r="X35" s="225" t="str">
        <f t="shared" ca="1" si="7"/>
        <v/>
      </c>
      <c r="Y35" s="226" t="str">
        <f t="shared" ca="1" si="8"/>
        <v/>
      </c>
    </row>
    <row r="36" spans="1:25" ht="20.100000000000001" customHeight="1" x14ac:dyDescent="0.2">
      <c r="A36" s="61" t="s">
        <v>39</v>
      </c>
      <c r="B36" s="59" t="s">
        <v>205</v>
      </c>
      <c r="C36" s="23"/>
      <c r="D36" s="24"/>
      <c r="E36" s="24">
        <f t="shared" si="9"/>
        <v>120</v>
      </c>
      <c r="F36" s="25">
        <f t="shared" si="10"/>
        <v>7</v>
      </c>
      <c r="G36" s="227" t="str" cm="1">
        <f t="array" ref="G36">IF(OR($B36="",$C36=0,$D36=0),"",IF(AND($B36=$B37,$A36=$A37),"",IFERROR(
SUMPRODUCT(($B$7:$B$55=$B36)*($A$7:$A$55=$A36)*($C$7:$C$55)*($D$7:$D$55)),
"")))</f>
        <v/>
      </c>
      <c r="H36" s="222">
        <f ca="1">IF(OR($B36="",AND($B36=$B37,$A36=$A37)),"",_xlfn.LET(_xlpm.DateSeance,$C$1,_xlpm.Exo,$B36,_xlpm.Var,$A36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6" s="222" cm="1">
        <f t="array" ref="I36">IF(OR($B36="",AND($B36=$B37,$A36=$A37)),"",
_xlfn.LET(
  _xlpm.Exo,TRIM(SUBSTITUTE($B36,CHAR(160),"")),
  _xlpm.Var,TRIM(SUBSTITUTE($A36,CHAR(160),"")),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1770</v>
      </c>
      <c r="J36" s="223" t="str">
        <f ca="1">IF($C36=0,"",IFERROR(
_xlfn.LET(
  _xlpm.ExoMax, MAX_LOCAL!$A$2:$A$10000,
  _xlpm.VarMax, MAX_LOCAL!$B$2:$B$10000,
  _xlpm.RepsMax, MAX_LOCAL!$C$2:$C$10000,
  _xlpm.KgMax,  MAX_LOCAL!$D$2:$D$10000,
  _xlpm.Res, IF($A36="",
     _xlfn.MAXIFS(_xlpm.KgMax, _xlpm.ExoMax, $B36, _xlpm.RepsMax, $C36),
     _xlfn.MAXIFS(_xlpm.KgMax, _xlpm.ExoMax, $B36, _xlpm.RepsMax, $C36, _xlpm.VarMax, $A36)
  ),
  IF(_xlpm.Res=0,"",_xlpm.Res)
),
""))</f>
        <v/>
      </c>
      <c r="K36" s="41">
        <v>1</v>
      </c>
      <c r="L36" s="41">
        <v>0</v>
      </c>
      <c r="M36" s="41">
        <v>1</v>
      </c>
      <c r="N36" s="41">
        <v>0</v>
      </c>
      <c r="O36" s="228"/>
      <c r="P36" s="42">
        <v>7</v>
      </c>
      <c r="Q36" s="43">
        <f t="shared" si="3"/>
        <v>7</v>
      </c>
      <c r="R36" s="42">
        <v>8</v>
      </c>
      <c r="S36" s="44">
        <f t="shared" si="4"/>
        <v>0</v>
      </c>
      <c r="T36" s="42">
        <v>52</v>
      </c>
      <c r="U36" s="44">
        <f t="shared" si="5"/>
        <v>0</v>
      </c>
      <c r="V36" s="42">
        <v>120</v>
      </c>
      <c r="W36" s="44">
        <f t="shared" si="6"/>
        <v>120</v>
      </c>
      <c r="X36" s="225" t="str">
        <f t="shared" ca="1" si="7"/>
        <v/>
      </c>
      <c r="Y36" s="226" t="str">
        <f t="shared" ca="1" si="8"/>
        <v/>
      </c>
    </row>
    <row r="37" spans="1:25" ht="20.100000000000001" customHeight="1" x14ac:dyDescent="0.2">
      <c r="A37" s="61"/>
      <c r="B37" s="59"/>
      <c r="C37" s="23"/>
      <c r="D37" s="24"/>
      <c r="E37" s="24"/>
      <c r="F37" s="25"/>
      <c r="G37" s="227" t="str" cm="1">
        <f t="array" ref="G37">IF(OR($B37="",$C37=0,$D37=0),"",IF(AND($B37=$B38,$A37=$A38),"",IFERROR(
SUMPRODUCT(($B$7:$B$55=$B37)*($A$7:$A$55=$A37)*($C$7:$C$55)*($D$7:$D$55)),
"")))</f>
        <v/>
      </c>
      <c r="H37" s="222" t="str">
        <f ca="1">IF(OR($B37="",AND($B37=$B38,$A37=$A38)),"",_xlfn.LET(_xlpm.DateSeance,$C$1,_xlpm.Exo,$B37,_xlpm.Var,$A37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7" s="222" t="str" cm="1">
        <f t="array" ref="I37">IF(OR($B37="",AND($B37=$B38,$A37=$A38)),"",
_xlfn.LET(
  _xlpm.Exo,TRIM(SUBSTITUTE($B37,CHAR(160),"")),
  _xlpm.Var,TRIM(SUBSTITUTE($A37,CHAR(160),"")),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7" s="223" t="str">
        <f ca="1">IF($C37=0,"",IFERROR(
_xlfn.LET(
  _xlpm.ExoMax, MAX_LOCAL!$A$2:$A$10000,
  _xlpm.VarMax, MAX_LOCAL!$B$2:$B$10000,
  _xlpm.RepsMax, MAX_LOCAL!$C$2:$C$10000,
  _xlpm.KgMax,  MAX_LOCAL!$D$2:$D$10000,
  _xlpm.Res, IF($A37="",
     _xlfn.MAXIFS(_xlpm.KgMax, _xlpm.ExoMax, $B37, _xlpm.RepsMax, $C37),
     _xlfn.MAXIFS(_xlpm.KgMax, _xlpm.ExoMax, $B37, _xlpm.RepsMax, $C37, _xlpm.VarMax, $A37)
  ),
  IF(_xlpm.Res=0,"",_xlpm.Res)
),
""))</f>
        <v/>
      </c>
      <c r="K37" s="41">
        <v>1</v>
      </c>
      <c r="L37" s="41">
        <v>0</v>
      </c>
      <c r="M37" s="41">
        <v>1</v>
      </c>
      <c r="N37" s="41">
        <v>0</v>
      </c>
      <c r="O37" s="228"/>
      <c r="P37" s="42"/>
      <c r="Q37" s="43">
        <f t="shared" si="3"/>
        <v>0</v>
      </c>
      <c r="R37" s="42"/>
      <c r="S37" s="44">
        <f t="shared" si="4"/>
        <v>0</v>
      </c>
      <c r="T37" s="42"/>
      <c r="U37" s="44">
        <f t="shared" si="5"/>
        <v>0</v>
      </c>
      <c r="V37" s="42"/>
      <c r="W37" s="44">
        <f t="shared" si="6"/>
        <v>0</v>
      </c>
      <c r="X37" s="225" t="str">
        <f t="shared" ca="1" si="7"/>
        <v/>
      </c>
      <c r="Y37" s="226" t="str">
        <f t="shared" ca="1" si="8"/>
        <v/>
      </c>
    </row>
    <row r="38" spans="1:25" ht="20.100000000000001" customHeight="1" x14ac:dyDescent="0.2">
      <c r="A38" s="61"/>
      <c r="B38" s="59"/>
      <c r="C38" s="23"/>
      <c r="D38" s="24"/>
      <c r="E38" s="24"/>
      <c r="F38" s="25"/>
      <c r="G38" s="227" t="str" cm="1">
        <f t="array" ref="G38">IF(OR($B38="",$C38=0,$D38=0),"",IF(AND($B38=$B39,$A38=$A39),"",IFERROR(
SUMPRODUCT(($B$7:$B$55=$B38)*($A$7:$A$55=$A38)*($C$7:$C$55)*($D$7:$D$55)),
"")))</f>
        <v/>
      </c>
      <c r="H38" s="222" t="str">
        <f ca="1">IF(OR($B38="",AND($B38=$B39,$A38=$A39)),"",_xlfn.LET(_xlpm.DateSeance,$C$1,_xlpm.Exo,$B38,_xlpm.Var,$A38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8" s="222" t="str" cm="1">
        <f t="array" ref="I38">IF(OR($B38="",AND($B38=$B39,$A38=$A39)),"",
_xlfn.LET(
  _xlpm.Exo,TRIM(SUBSTITUTE($B38,CHAR(160),"")),
  _xlpm.Var,TRIM(SUBSTITUTE($A38,CHAR(160),"")),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8" s="223" t="str">
        <f ca="1">IF($C38=0,"",IFERROR(
_xlfn.LET(
  _xlpm.ExoMax, MAX_LOCAL!$A$2:$A$10000,
  _xlpm.VarMax, MAX_LOCAL!$B$2:$B$10000,
  _xlpm.RepsMax, MAX_LOCAL!$C$2:$C$10000,
  _xlpm.KgMax,  MAX_LOCAL!$D$2:$D$10000,
  _xlpm.Res, IF($A38="",
     _xlfn.MAXIFS(_xlpm.KgMax, _xlpm.ExoMax, $B38, _xlpm.RepsMax, $C38),
     _xlfn.MAXIFS(_xlpm.KgMax, _xlpm.ExoMax, $B38, _xlpm.RepsMax, $C38, _xlpm.VarMax, $A38)
  ),
  IF(_xlpm.Res=0,"",_xlpm.Res)
),
""))</f>
        <v/>
      </c>
      <c r="K38" s="41">
        <v>1</v>
      </c>
      <c r="L38" s="41">
        <v>0</v>
      </c>
      <c r="M38" s="41">
        <v>1</v>
      </c>
      <c r="N38" s="41">
        <v>0</v>
      </c>
      <c r="O38" s="228"/>
      <c r="P38" s="42"/>
      <c r="Q38" s="43">
        <f t="shared" si="3"/>
        <v>0</v>
      </c>
      <c r="R38" s="42"/>
      <c r="S38" s="44">
        <f t="shared" si="4"/>
        <v>0</v>
      </c>
      <c r="T38" s="42"/>
      <c r="U38" s="44">
        <f t="shared" si="5"/>
        <v>0</v>
      </c>
      <c r="V38" s="42"/>
      <c r="W38" s="44">
        <f t="shared" si="6"/>
        <v>0</v>
      </c>
      <c r="X38" s="225" t="str">
        <f t="shared" ca="1" si="7"/>
        <v/>
      </c>
      <c r="Y38" s="226" t="str">
        <f t="shared" ca="1" si="8"/>
        <v/>
      </c>
    </row>
    <row r="39" spans="1:25" ht="20.100000000000001" customHeight="1" x14ac:dyDescent="0.2">
      <c r="A39" s="61"/>
      <c r="B39" s="59"/>
      <c r="C39" s="23"/>
      <c r="D39" s="24"/>
      <c r="E39" s="24"/>
      <c r="F39" s="25"/>
      <c r="G39" s="227" t="str" cm="1">
        <f t="array" ref="G39">IF(OR($B39="",$C39=0,$D39=0),"",IF(AND($B39=$B40,$A39=$A40),"",IFERROR(
SUMPRODUCT(($B$7:$B$55=$B39)*($A$7:$A$55=$A39)*($C$7:$C$55)*($D$7:$D$55)),
"")))</f>
        <v/>
      </c>
      <c r="H39" s="222" t="str">
        <f ca="1">IF(OR($B39="",AND($B39=$B40,$A39=$A40)),"",_xlfn.LET(_xlpm.DateSeance,$C$1,_xlpm.Exo,$B39,_xlpm.Var,$A39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9" s="222" t="str" cm="1">
        <f t="array" ref="I39">IF(OR($B39="",AND($B39=$B40,$A39=$A40)),"",
_xlfn.LET(
  _xlpm.Exo,TRIM(SUBSTITUTE($B39,CHAR(160),"")),
  _xlpm.Var,TRIM(SUBSTITUTE($A39,CHAR(160),"")),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9" s="223" t="str">
        <f ca="1">IF($C39=0,"",IFERROR(
_xlfn.LET(
  _xlpm.ExoMax, MAX_LOCAL!$A$2:$A$10000,
  _xlpm.VarMax, MAX_LOCAL!$B$2:$B$10000,
  _xlpm.RepsMax, MAX_LOCAL!$C$2:$C$10000,
  _xlpm.KgMax,  MAX_LOCAL!$D$2:$D$10000,
  _xlpm.Res, IF($A39="",
     _xlfn.MAXIFS(_xlpm.KgMax, _xlpm.ExoMax, $B39, _xlpm.RepsMax, $C39),
     _xlfn.MAXIFS(_xlpm.KgMax, _xlpm.ExoMax, $B39, _xlpm.RepsMax, $C39, _xlpm.VarMax, $A39)
  ),
  IF(_xlpm.Res=0,"",_xlpm.Res)
),
""))</f>
        <v/>
      </c>
      <c r="K39" s="41">
        <v>1</v>
      </c>
      <c r="L39" s="41">
        <v>0</v>
      </c>
      <c r="M39" s="41">
        <v>1</v>
      </c>
      <c r="N39" s="41">
        <v>0</v>
      </c>
      <c r="O39" s="228"/>
      <c r="P39" s="42"/>
      <c r="Q39" s="43">
        <f t="shared" ref="Q39:Q55" si="11">F39</f>
        <v>0</v>
      </c>
      <c r="R39" s="42"/>
      <c r="S39" s="44">
        <f t="shared" ref="S39:S55" si="12">C39</f>
        <v>0</v>
      </c>
      <c r="T39" s="42"/>
      <c r="U39" s="44">
        <f t="shared" ref="U39:U55" si="13">D39</f>
        <v>0</v>
      </c>
      <c r="V39" s="42"/>
      <c r="W39" s="44">
        <f t="shared" si="6"/>
        <v>0</v>
      </c>
      <c r="X39" s="225" t="str">
        <f t="shared" ca="1" si="7"/>
        <v/>
      </c>
      <c r="Y39" s="226" t="str">
        <f t="shared" ca="1" si="8"/>
        <v/>
      </c>
    </row>
    <row r="40" spans="1:25" ht="20.100000000000001" customHeight="1" x14ac:dyDescent="0.2">
      <c r="A40" s="61"/>
      <c r="B40" s="59" t="s">
        <v>123</v>
      </c>
      <c r="C40" s="23"/>
      <c r="D40" s="24"/>
      <c r="E40" s="24">
        <f>V40</f>
        <v>90</v>
      </c>
      <c r="F40" s="25">
        <f>P40</f>
        <v>5</v>
      </c>
      <c r="G40" s="227" t="str" cm="1">
        <f t="array" ref="G40">IF(OR($B40="",$C40=0,$D40=0),"",IF(AND($B40=$B41,$A40=$A41),"",IFERROR(
SUMPRODUCT(($B$7:$B$55=$B40)*($A$7:$A$55=$A40)*($C$7:$C$55)*($D$7:$D$55)),
"")))</f>
        <v/>
      </c>
      <c r="H40" s="222" t="str">
        <f ca="1">IF(OR($B40="",AND($B40=$B41,$A40=$A41)),"",_xlfn.LET(_xlpm.DateSeance,$C$1,_xlpm.Exo,$B40,_xlpm.Var,$A40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0" s="222" t="str" cm="1">
        <f t="array" ref="I40">IF(OR($B40="",AND($B40=$B41,$A40=$A41)),"",
_xlfn.LET(
  _xlpm.Exo,TRIM(SUBSTITUTE($B40,CHAR(160),"")),
  _xlpm.Var,TRIM(SUBSTITUTE($A40,CHAR(160),"")),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0" s="223" t="str">
        <f ca="1">IF($C40=0,"",IFERROR(
_xlfn.LET(
  _xlpm.ExoMax, MAX_LOCAL!$A$2:$A$10000,
  _xlpm.VarMax, MAX_LOCAL!$B$2:$B$10000,
  _xlpm.RepsMax, MAX_LOCAL!$C$2:$C$10000,
  _xlpm.KgMax,  MAX_LOCAL!$D$2:$D$10000,
  _xlpm.Res, IF($A40="",
     _xlfn.MAXIFS(_xlpm.KgMax, _xlpm.ExoMax, $B40, _xlpm.RepsMax, $C40),
     _xlfn.MAXIFS(_xlpm.KgMax, _xlpm.ExoMax, $B40, _xlpm.RepsMax, $C40, _xlpm.VarMax, $A40)
  ),
  IF(_xlpm.Res=0,"",_xlpm.Res)
),
""))</f>
        <v/>
      </c>
      <c r="K40" s="41">
        <v>1</v>
      </c>
      <c r="L40" s="41">
        <v>0</v>
      </c>
      <c r="M40" s="41">
        <v>1</v>
      </c>
      <c r="N40" s="41">
        <v>0</v>
      </c>
      <c r="O40" s="228"/>
      <c r="P40" s="42">
        <v>5</v>
      </c>
      <c r="Q40" s="43">
        <f t="shared" si="11"/>
        <v>5</v>
      </c>
      <c r="R40" s="42">
        <v>10</v>
      </c>
      <c r="S40" s="44">
        <f t="shared" si="12"/>
        <v>0</v>
      </c>
      <c r="T40" s="42">
        <v>39</v>
      </c>
      <c r="U40" s="44">
        <f t="shared" si="13"/>
        <v>0</v>
      </c>
      <c r="V40" s="42">
        <v>90</v>
      </c>
      <c r="W40" s="44">
        <f t="shared" si="6"/>
        <v>90</v>
      </c>
      <c r="X40" s="225" t="str">
        <f t="shared" ca="1" si="7"/>
        <v/>
      </c>
      <c r="Y40" s="226" t="str">
        <f t="shared" ca="1" si="8"/>
        <v/>
      </c>
    </row>
    <row r="41" spans="1:25" ht="20.100000000000001" customHeight="1" x14ac:dyDescent="0.2">
      <c r="A41" s="61"/>
      <c r="B41" s="59" t="s">
        <v>123</v>
      </c>
      <c r="C41" s="23"/>
      <c r="D41" s="24"/>
      <c r="E41" s="24">
        <f>V41</f>
        <v>90</v>
      </c>
      <c r="F41" s="25">
        <f>P41</f>
        <v>6</v>
      </c>
      <c r="G41" s="227" t="str" cm="1">
        <f t="array" ref="G41">IF(OR($B41="",$C41=0,$D41=0),"",IF(AND($B41=$B42,$A41=$A42),"",IFERROR(
SUMPRODUCT(($B$7:$B$55=$B41)*($A$7:$A$55=$A41)*($C$7:$C$55)*($D$7:$D$55)),
"")))</f>
        <v/>
      </c>
      <c r="H41" s="222" t="str">
        <f ca="1">IF(OR($B41="",AND($B41=$B42,$A41=$A42)),"",_xlfn.LET(_xlpm.DateSeance,$C$1,_xlpm.Exo,$B41,_xlpm.Var,$A41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1" s="222" t="str" cm="1">
        <f t="array" ref="I41">IF(OR($B41="",AND($B41=$B42,$A41=$A42)),"",
_xlfn.LET(
  _xlpm.Exo,TRIM(SUBSTITUTE($B41,CHAR(160),"")),
  _xlpm.Var,TRIM(SUBSTITUTE($A41,CHAR(160),"")),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1" s="223" t="str">
        <f ca="1">IF($C41=0,"",IFERROR(
_xlfn.LET(
  _xlpm.ExoMax, MAX_LOCAL!$A$2:$A$10000,
  _xlpm.VarMax, MAX_LOCAL!$B$2:$B$10000,
  _xlpm.RepsMax, MAX_LOCAL!$C$2:$C$10000,
  _xlpm.KgMax,  MAX_LOCAL!$D$2:$D$10000,
  _xlpm.Res, IF($A41="",
     _xlfn.MAXIFS(_xlpm.KgMax, _xlpm.ExoMax, $B41, _xlpm.RepsMax, $C41),
     _xlfn.MAXIFS(_xlpm.KgMax, _xlpm.ExoMax, $B41, _xlpm.RepsMax, $C41, _xlpm.VarMax, $A41)
  ),
  IF(_xlpm.Res=0,"",_xlpm.Res)
),
""))</f>
        <v/>
      </c>
      <c r="K41" s="41">
        <v>1</v>
      </c>
      <c r="L41" s="41">
        <v>0</v>
      </c>
      <c r="M41" s="41">
        <v>1</v>
      </c>
      <c r="N41" s="41">
        <v>0</v>
      </c>
      <c r="O41" s="228"/>
      <c r="P41" s="42">
        <v>6</v>
      </c>
      <c r="Q41" s="43">
        <f t="shared" si="11"/>
        <v>6</v>
      </c>
      <c r="R41" s="42">
        <v>10</v>
      </c>
      <c r="S41" s="44">
        <f t="shared" si="12"/>
        <v>0</v>
      </c>
      <c r="T41" s="42">
        <v>41.3</v>
      </c>
      <c r="U41" s="44">
        <f t="shared" si="13"/>
        <v>0</v>
      </c>
      <c r="V41" s="42">
        <v>90</v>
      </c>
      <c r="W41" s="44">
        <f t="shared" si="6"/>
        <v>90</v>
      </c>
      <c r="X41" s="225" t="str">
        <f t="shared" ca="1" si="7"/>
        <v/>
      </c>
      <c r="Y41" s="226" t="str">
        <f t="shared" ca="1" si="8"/>
        <v/>
      </c>
    </row>
    <row r="42" spans="1:25" ht="20.100000000000001" customHeight="1" x14ac:dyDescent="0.2">
      <c r="A42" s="61"/>
      <c r="B42" s="59" t="s">
        <v>123</v>
      </c>
      <c r="C42" s="23"/>
      <c r="D42" s="24"/>
      <c r="E42" s="24">
        <f>V42</f>
        <v>1</v>
      </c>
      <c r="F42" s="25">
        <f>P42</f>
        <v>7</v>
      </c>
      <c r="G42" s="227" t="str" cm="1">
        <f t="array" ref="G42">IF(OR($B42="",$C42=0,$D42=0),"",IF(AND($B42=$B43,$A42=$A43),"",IFERROR(
SUMPRODUCT(($B$7:$B$55=$B42)*($A$7:$A$55=$A42)*($C$7:$C$55)*($D$7:$D$55)),
"")))</f>
        <v/>
      </c>
      <c r="H42" s="222">
        <f ca="1">IF(OR($B42="",AND($B42=$B43,$A42=$A43)),"",_xlfn.LET(_xlpm.DateSeance,$C$1,_xlpm.Exo,$B42,_xlpm.Var,$A42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42" s="222" cm="1">
        <f t="array" ref="I42">IF(OR($B42="",AND($B42=$B43,$A42=$A43)),"",
_xlfn.LET(
  _xlpm.Exo,TRIM(SUBSTITUTE($B42,CHAR(160),"")),
  _xlpm.Var,TRIM(SUBSTITUTE($A42,CHAR(160),"")),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1906</v>
      </c>
      <c r="J42" s="223" t="str">
        <f ca="1">IF($C42=0,"",IFERROR(
_xlfn.LET(
  _xlpm.ExoMax, MAX_LOCAL!$A$2:$A$10000,
  _xlpm.VarMax, MAX_LOCAL!$B$2:$B$10000,
  _xlpm.RepsMax, MAX_LOCAL!$C$2:$C$10000,
  _xlpm.KgMax,  MAX_LOCAL!$D$2:$D$10000,
  _xlpm.Res, IF($A42="",
     _xlfn.MAXIFS(_xlpm.KgMax, _xlpm.ExoMax, $B42, _xlpm.RepsMax, $C42),
     _xlfn.MAXIFS(_xlpm.KgMax, _xlpm.ExoMax, $B42, _xlpm.RepsMax, $C42, _xlpm.VarMax, $A42)
  ),
  IF(_xlpm.Res=0,"",_xlpm.Res)
),
""))</f>
        <v/>
      </c>
      <c r="K42" s="41">
        <v>1</v>
      </c>
      <c r="L42" s="41">
        <v>0</v>
      </c>
      <c r="M42" s="41">
        <v>1</v>
      </c>
      <c r="N42" s="41">
        <v>0</v>
      </c>
      <c r="O42" s="228"/>
      <c r="P42" s="42">
        <v>7</v>
      </c>
      <c r="Q42" s="43">
        <f t="shared" si="11"/>
        <v>7</v>
      </c>
      <c r="R42" s="42">
        <v>10</v>
      </c>
      <c r="S42" s="44">
        <f t="shared" si="12"/>
        <v>0</v>
      </c>
      <c r="T42" s="42">
        <v>45</v>
      </c>
      <c r="U42" s="44">
        <f t="shared" si="13"/>
        <v>0</v>
      </c>
      <c r="V42" s="42">
        <v>1</v>
      </c>
      <c r="W42" s="44">
        <f t="shared" si="6"/>
        <v>1</v>
      </c>
      <c r="X42" s="225" t="str">
        <f t="shared" ca="1" si="7"/>
        <v/>
      </c>
      <c r="Y42" s="226" t="str">
        <f t="shared" ca="1" si="8"/>
        <v/>
      </c>
    </row>
    <row r="43" spans="1:25" ht="20.100000000000001" customHeight="1" x14ac:dyDescent="0.2">
      <c r="A43" s="61"/>
      <c r="B43" s="59"/>
      <c r="C43" s="23"/>
      <c r="D43" s="24"/>
      <c r="E43" s="24"/>
      <c r="F43" s="25"/>
      <c r="G43" s="227" t="str" cm="1">
        <f t="array" ref="G43">IF(OR($B43="",$C43=0,$D43=0),"",IF(AND($B43=$B44,$A43=$A44),"",IFERROR(
SUMPRODUCT(($B$7:$B$55=$B43)*($A$7:$A$55=$A43)*($C$7:$C$55)*($D$7:$D$55)),
"")))</f>
        <v/>
      </c>
      <c r="H43" s="222" t="str">
        <f ca="1">IF(OR($B43="",AND($B43=$B44,$A43=$A44)),"",_xlfn.LET(_xlpm.DateSeance,$C$1,_xlpm.Exo,$B43,_xlpm.Var,$A43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3" s="222" t="str" cm="1">
        <f t="array" ref="I43">IF(OR($B43="",AND($B43=$B44,$A43=$A44)),"",
_xlfn.LET(
  _xlpm.Exo,TRIM(SUBSTITUTE($B43,CHAR(160),"")),
  _xlpm.Var,TRIM(SUBSTITUTE($A43,CHAR(160),"")),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3" s="223" t="str">
        <f ca="1">IF($C43=0,"",IFERROR(
_xlfn.LET(
  _xlpm.ExoMax, MAX_LOCAL!$A$2:$A$10000,
  _xlpm.VarMax, MAX_LOCAL!$B$2:$B$10000,
  _xlpm.RepsMax, MAX_LOCAL!$C$2:$C$10000,
  _xlpm.KgMax,  MAX_LOCAL!$D$2:$D$10000,
  _xlpm.Res, IF($A43="",
     _xlfn.MAXIFS(_xlpm.KgMax, _xlpm.ExoMax, $B43, _xlpm.RepsMax, $C43),
     _xlfn.MAXIFS(_xlpm.KgMax, _xlpm.ExoMax, $B43, _xlpm.RepsMax, $C43, _xlpm.VarMax, $A43)
  ),
  IF(_xlpm.Res=0,"",_xlpm.Res)
),
""))</f>
        <v/>
      </c>
      <c r="K43" s="41">
        <v>1</v>
      </c>
      <c r="L43" s="41">
        <v>0</v>
      </c>
      <c r="M43" s="41">
        <v>1</v>
      </c>
      <c r="N43" s="41">
        <v>0</v>
      </c>
      <c r="O43" s="228"/>
      <c r="P43" s="42"/>
      <c r="Q43" s="43">
        <f t="shared" si="11"/>
        <v>0</v>
      </c>
      <c r="R43" s="42"/>
      <c r="S43" s="44">
        <f t="shared" si="12"/>
        <v>0</v>
      </c>
      <c r="T43" s="42"/>
      <c r="U43" s="44">
        <f t="shared" si="13"/>
        <v>0</v>
      </c>
      <c r="V43" s="42"/>
      <c r="W43" s="44">
        <f t="shared" si="6"/>
        <v>0</v>
      </c>
      <c r="X43" s="225" t="str">
        <f t="shared" ca="1" si="7"/>
        <v/>
      </c>
      <c r="Y43" s="226" t="str">
        <f t="shared" ca="1" si="8"/>
        <v/>
      </c>
    </row>
    <row r="44" spans="1:25" ht="20.100000000000001" customHeight="1" x14ac:dyDescent="0.2">
      <c r="A44" s="61"/>
      <c r="B44" s="59"/>
      <c r="C44" s="23"/>
      <c r="D44" s="24"/>
      <c r="E44" s="24"/>
      <c r="F44" s="25"/>
      <c r="G44" s="227" t="str" cm="1">
        <f t="array" ref="G44">IF(OR($B44="",$C44=0,$D44=0),"",IF(AND($B44=$B45,$A44=$A45),"",IFERROR(
SUMPRODUCT(($B$7:$B$55=$B44)*($A$7:$A$55=$A44)*($C$7:$C$55)*($D$7:$D$55)),
"")))</f>
        <v/>
      </c>
      <c r="H44" s="222" t="str">
        <f ca="1">IF(OR($B44="",AND($B44=$B45,$A44=$A45)),"",_xlfn.LET(_xlpm.DateSeance,$C$1,_xlpm.Exo,$B44,_xlpm.Var,$A44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4" s="222" t="str" cm="1">
        <f t="array" ref="I44">IF(OR($B44="",AND($B44=$B45,$A44=$A45)),"",
_xlfn.LET(
  _xlpm.Exo,TRIM(SUBSTITUTE($B44,CHAR(160),"")),
  _xlpm.Var,TRIM(SUBSTITUTE($A44,CHAR(160),"")),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4" s="223" t="str">
        <f ca="1">IF($C44=0,"",IFERROR(
_xlfn.LET(
  _xlpm.ExoMax, MAX_LOCAL!$A$2:$A$10000,
  _xlpm.VarMax, MAX_LOCAL!$B$2:$B$10000,
  _xlpm.RepsMax, MAX_LOCAL!$C$2:$C$10000,
  _xlpm.KgMax,  MAX_LOCAL!$D$2:$D$10000,
  _xlpm.Res, IF($A44="",
     _xlfn.MAXIFS(_xlpm.KgMax, _xlpm.ExoMax, $B44, _xlpm.RepsMax, $C44),
     _xlfn.MAXIFS(_xlpm.KgMax, _xlpm.ExoMax, $B44, _xlpm.RepsMax, $C44, _xlpm.VarMax, $A44)
  ),
  IF(_xlpm.Res=0,"",_xlpm.Res)
),
""))</f>
        <v/>
      </c>
      <c r="K44" s="41">
        <v>1</v>
      </c>
      <c r="L44" s="41">
        <v>0</v>
      </c>
      <c r="M44" s="41">
        <v>1</v>
      </c>
      <c r="N44" s="41">
        <v>0</v>
      </c>
      <c r="O44" s="228"/>
      <c r="P44" s="42"/>
      <c r="Q44" s="43">
        <f t="shared" si="11"/>
        <v>0</v>
      </c>
      <c r="R44" s="42"/>
      <c r="S44" s="44">
        <f t="shared" si="12"/>
        <v>0</v>
      </c>
      <c r="T44" s="42"/>
      <c r="U44" s="44">
        <f t="shared" si="13"/>
        <v>0</v>
      </c>
      <c r="V44" s="42"/>
      <c r="W44" s="44">
        <f t="shared" si="6"/>
        <v>0</v>
      </c>
      <c r="X44" s="225" t="str">
        <f t="shared" ca="1" si="7"/>
        <v/>
      </c>
      <c r="Y44" s="226" t="str">
        <f t="shared" ca="1" si="8"/>
        <v/>
      </c>
    </row>
    <row r="45" spans="1:25" ht="20.100000000000001" customHeight="1" x14ac:dyDescent="0.2">
      <c r="A45" s="61"/>
      <c r="B45" s="59"/>
      <c r="C45" s="23"/>
      <c r="D45" s="24"/>
      <c r="E45" s="24"/>
      <c r="F45" s="25"/>
      <c r="G45" s="227" t="str" cm="1">
        <f t="array" ref="G45">IF(OR($B45="",$C45=0,$D45=0),"",IF(AND($B45=$B46,$A45=$A46),"",IFERROR(
SUMPRODUCT(($B$7:$B$55=$B45)*($A$7:$A$55=$A45)*($C$7:$C$55)*($D$7:$D$55)),
"")))</f>
        <v/>
      </c>
      <c r="H45" s="222" t="str">
        <f ca="1">IF(OR($B45="",AND($B45=$B46,$A45=$A46)),"",_xlfn.LET(_xlpm.DateSeance,$C$1,_xlpm.Exo,$B45,_xlpm.Var,$A45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5" s="222" t="str" cm="1">
        <f t="array" ref="I45">IF(OR($B45="",AND($B45=$B46,$A45=$A46)),"",
_xlfn.LET(
  _xlpm.Exo,TRIM(SUBSTITUTE($B45,CHAR(160),"")),
  _xlpm.Var,TRIM(SUBSTITUTE($A45,CHAR(160),"")),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5" s="223" t="str">
        <f ca="1">IF($C45=0,"",IFERROR(
_xlfn.LET(
  _xlpm.ExoMax, MAX_LOCAL!$A$2:$A$10000,
  _xlpm.VarMax, MAX_LOCAL!$B$2:$B$10000,
  _xlpm.RepsMax, MAX_LOCAL!$C$2:$C$10000,
  _xlpm.KgMax,  MAX_LOCAL!$D$2:$D$10000,
  _xlpm.Res, IF($A45="",
     _xlfn.MAXIFS(_xlpm.KgMax, _xlpm.ExoMax, $B45, _xlpm.RepsMax, $C45),
     _xlfn.MAXIFS(_xlpm.KgMax, _xlpm.ExoMax, $B45, _xlpm.RepsMax, $C45, _xlpm.VarMax, $A45)
  ),
  IF(_xlpm.Res=0,"",_xlpm.Res)
),
""))</f>
        <v/>
      </c>
      <c r="K45" s="41">
        <v>1</v>
      </c>
      <c r="L45" s="41">
        <v>0</v>
      </c>
      <c r="M45" s="41">
        <v>1</v>
      </c>
      <c r="N45" s="41">
        <v>0</v>
      </c>
      <c r="O45" s="228"/>
      <c r="P45" s="42"/>
      <c r="Q45" s="43">
        <f t="shared" si="11"/>
        <v>0</v>
      </c>
      <c r="R45" s="42"/>
      <c r="S45" s="44">
        <f t="shared" si="12"/>
        <v>0</v>
      </c>
      <c r="T45" s="42"/>
      <c r="U45" s="44">
        <f t="shared" si="13"/>
        <v>0</v>
      </c>
      <c r="V45" s="42"/>
      <c r="W45" s="44">
        <f t="shared" si="6"/>
        <v>0</v>
      </c>
      <c r="X45" s="225" t="str">
        <f t="shared" ca="1" si="7"/>
        <v/>
      </c>
      <c r="Y45" s="226" t="str">
        <f t="shared" ca="1" si="8"/>
        <v/>
      </c>
    </row>
    <row r="46" spans="1:25" ht="20.100000000000001" customHeight="1" x14ac:dyDescent="0.2">
      <c r="A46" s="61"/>
      <c r="B46" s="59"/>
      <c r="C46" s="23"/>
      <c r="D46" s="24"/>
      <c r="E46" s="24"/>
      <c r="F46" s="25"/>
      <c r="G46" s="227" t="str" cm="1">
        <f t="array" ref="G46">IF(OR($B46="",$C46=0,$D46=0),"",IF(AND($B46=$B47,$A46=$A47),"",IFERROR(
SUMPRODUCT(($B$7:$B$55=$B46)*($A$7:$A$55=$A46)*($C$7:$C$55)*($D$7:$D$55)),
"")))</f>
        <v/>
      </c>
      <c r="H46" s="222" t="str">
        <f ca="1">IF(OR($B46="",AND($B46=$B47,$A46=$A47)),"",_xlfn.LET(_xlpm.DateSeance,$C$1,_xlpm.Exo,$B46,_xlpm.Var,$A46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6" s="222" t="str" cm="1">
        <f t="array" ref="I46">IF(OR($B46="",AND($B46=$B47,$A46=$A47)),"",
_xlfn.LET(
  _xlpm.Exo,TRIM(SUBSTITUTE($B46,CHAR(160),"")),
  _xlpm.Var,TRIM(SUBSTITUTE($A46,CHAR(160),"")),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6" s="223" t="str">
        <f ca="1">IF($C46=0,"",IFERROR(
_xlfn.LET(
  _xlpm.ExoMax, MAX_LOCAL!$A$2:$A$10000,
  _xlpm.VarMax, MAX_LOCAL!$B$2:$B$10000,
  _xlpm.RepsMax, MAX_LOCAL!$C$2:$C$10000,
  _xlpm.KgMax,  MAX_LOCAL!$D$2:$D$10000,
  _xlpm.Res, IF($A46="",
     _xlfn.MAXIFS(_xlpm.KgMax, _xlpm.ExoMax, $B46, _xlpm.RepsMax, $C46),
     _xlfn.MAXIFS(_xlpm.KgMax, _xlpm.ExoMax, $B46, _xlpm.RepsMax, $C46, _xlpm.VarMax, $A46)
  ),
  IF(_xlpm.Res=0,"",_xlpm.Res)
),
""))</f>
        <v/>
      </c>
      <c r="K46" s="41">
        <v>1</v>
      </c>
      <c r="L46" s="41">
        <v>0</v>
      </c>
      <c r="M46" s="41">
        <v>1</v>
      </c>
      <c r="N46" s="41">
        <v>0</v>
      </c>
      <c r="O46" s="228"/>
      <c r="P46" s="42"/>
      <c r="Q46" s="43">
        <f t="shared" si="11"/>
        <v>0</v>
      </c>
      <c r="R46" s="42"/>
      <c r="S46" s="44">
        <f t="shared" si="12"/>
        <v>0</v>
      </c>
      <c r="T46" s="42"/>
      <c r="U46" s="44">
        <f t="shared" si="13"/>
        <v>0</v>
      </c>
      <c r="V46" s="42"/>
      <c r="W46" s="44">
        <f t="shared" si="6"/>
        <v>0</v>
      </c>
      <c r="X46" s="225" t="str">
        <f t="shared" ca="1" si="7"/>
        <v/>
      </c>
      <c r="Y46" s="226" t="str">
        <f t="shared" ca="1" si="8"/>
        <v/>
      </c>
    </row>
    <row r="47" spans="1:25" ht="20.100000000000001" customHeight="1" x14ac:dyDescent="0.2">
      <c r="A47" s="61"/>
      <c r="B47" s="59"/>
      <c r="C47" s="23"/>
      <c r="D47" s="24"/>
      <c r="E47" s="24"/>
      <c r="F47" s="25"/>
      <c r="G47" s="227" t="str" cm="1">
        <f t="array" ref="G47">IF(OR($B47="",$C47=0,$D47=0),"",IF(AND($B47=$B48,$A47=$A48),"",IFERROR(
SUMPRODUCT(($B$7:$B$55=$B47)*($A$7:$A$55=$A47)*($C$7:$C$55)*($D$7:$D$55)),
"")))</f>
        <v/>
      </c>
      <c r="H47" s="222" t="str">
        <f ca="1">IF(OR($B47="",AND($B47=$B48,$A47=$A48)),"",_xlfn.LET(_xlpm.DateSeance,$C$1,_xlpm.Exo,$B47,_xlpm.Var,$A47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7" s="222" t="str" cm="1">
        <f t="array" ref="I47">IF(OR($B47="",AND($B47=$B48,$A47=$A48)),"",
_xlfn.LET(
  _xlpm.Exo,TRIM(SUBSTITUTE($B47,CHAR(160),"")),
  _xlpm.Var,TRIM(SUBSTITUTE($A47,CHAR(160),"")),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7" s="223" t="str">
        <f ca="1">IF($C47=0,"",IFERROR(
_xlfn.LET(
  _xlpm.ExoMax, MAX_LOCAL!$A$2:$A$10000,
  _xlpm.VarMax, MAX_LOCAL!$B$2:$B$10000,
  _xlpm.RepsMax, MAX_LOCAL!$C$2:$C$10000,
  _xlpm.KgMax,  MAX_LOCAL!$D$2:$D$10000,
  _xlpm.Res, IF($A47="",
     _xlfn.MAXIFS(_xlpm.KgMax, _xlpm.ExoMax, $B47, _xlpm.RepsMax, $C47),
     _xlfn.MAXIFS(_xlpm.KgMax, _xlpm.ExoMax, $B47, _xlpm.RepsMax, $C47, _xlpm.VarMax, $A47)
  ),
  IF(_xlpm.Res=0,"",_xlpm.Res)
),
""))</f>
        <v/>
      </c>
      <c r="K47" s="41">
        <v>1</v>
      </c>
      <c r="L47" s="41">
        <v>0</v>
      </c>
      <c r="M47" s="41">
        <v>1</v>
      </c>
      <c r="N47" s="41">
        <v>0</v>
      </c>
      <c r="O47" s="228"/>
      <c r="P47" s="42"/>
      <c r="Q47" s="43">
        <f t="shared" si="11"/>
        <v>0</v>
      </c>
      <c r="R47" s="42"/>
      <c r="S47" s="44">
        <f t="shared" si="12"/>
        <v>0</v>
      </c>
      <c r="T47" s="42"/>
      <c r="U47" s="44">
        <f t="shared" si="13"/>
        <v>0</v>
      </c>
      <c r="V47" s="42"/>
      <c r="W47" s="44">
        <f t="shared" si="6"/>
        <v>0</v>
      </c>
      <c r="X47" s="225" t="str">
        <f t="shared" ca="1" si="7"/>
        <v/>
      </c>
      <c r="Y47" s="226" t="str">
        <f t="shared" ca="1" si="8"/>
        <v/>
      </c>
    </row>
    <row r="48" spans="1:25" ht="20.100000000000001" customHeight="1" x14ac:dyDescent="0.2">
      <c r="A48" s="61"/>
      <c r="B48" s="59"/>
      <c r="C48" s="23"/>
      <c r="D48" s="24"/>
      <c r="E48" s="24"/>
      <c r="F48" s="25"/>
      <c r="G48" s="227" t="str" cm="1">
        <f t="array" ref="G48">IF(OR($B48="",$C48=0,$D48=0),"",IF(AND($B48=$B49,$A48=$A49),"",IFERROR(
SUMPRODUCT(($B$7:$B$55=$B48)*($A$7:$A$55=$A48)*($C$7:$C$55)*($D$7:$D$55)),
"")))</f>
        <v/>
      </c>
      <c r="H48" s="222" t="str">
        <f ca="1">IF(OR($B48="",AND($B48=$B49,$A48=$A49)),"",_xlfn.LET(_xlpm.DateSeance,$C$1,_xlpm.Exo,$B48,_xlpm.Var,$A48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8" s="222" t="str" cm="1">
        <f t="array" ref="I48">IF(OR($B48="",AND($B48=$B49,$A48=$A49)),"",
_xlfn.LET(
  _xlpm.Exo,TRIM(SUBSTITUTE($B48,CHAR(160),"")),
  _xlpm.Var,TRIM(SUBSTITUTE($A48,CHAR(160),"")),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8" s="223" t="str">
        <f ca="1">IF($C48=0,"",IFERROR(
_xlfn.LET(
  _xlpm.ExoMax, MAX_LOCAL!$A$2:$A$10000,
  _xlpm.VarMax, MAX_LOCAL!$B$2:$B$10000,
  _xlpm.RepsMax, MAX_LOCAL!$C$2:$C$10000,
  _xlpm.KgMax,  MAX_LOCAL!$D$2:$D$10000,
  _xlpm.Res, IF($A48="",
     _xlfn.MAXIFS(_xlpm.KgMax, _xlpm.ExoMax, $B48, _xlpm.RepsMax, $C48),
     _xlfn.MAXIFS(_xlpm.KgMax, _xlpm.ExoMax, $B48, _xlpm.RepsMax, $C48, _xlpm.VarMax, $A48)
  ),
  IF(_xlpm.Res=0,"",_xlpm.Res)
),
""))</f>
        <v/>
      </c>
      <c r="K48" s="41">
        <v>1</v>
      </c>
      <c r="L48" s="41">
        <v>0</v>
      </c>
      <c r="M48" s="41">
        <v>1</v>
      </c>
      <c r="N48" s="41">
        <v>0</v>
      </c>
      <c r="O48" s="228"/>
      <c r="P48" s="42"/>
      <c r="Q48" s="43">
        <f t="shared" si="11"/>
        <v>0</v>
      </c>
      <c r="R48" s="42"/>
      <c r="S48" s="44">
        <f t="shared" si="12"/>
        <v>0</v>
      </c>
      <c r="T48" s="42"/>
      <c r="U48" s="44">
        <f t="shared" si="13"/>
        <v>0</v>
      </c>
      <c r="V48" s="42"/>
      <c r="W48" s="44">
        <f t="shared" si="6"/>
        <v>0</v>
      </c>
      <c r="X48" s="225" t="str">
        <f t="shared" ca="1" si="7"/>
        <v/>
      </c>
      <c r="Y48" s="226" t="str">
        <f t="shared" ca="1" si="8"/>
        <v/>
      </c>
    </row>
    <row r="49" spans="1:25" ht="20.100000000000001" customHeight="1" x14ac:dyDescent="0.2">
      <c r="A49" s="61"/>
      <c r="B49" s="59"/>
      <c r="C49" s="23"/>
      <c r="D49" s="24"/>
      <c r="E49" s="24"/>
      <c r="F49" s="25"/>
      <c r="G49" s="227" t="str" cm="1">
        <f t="array" ref="G49">IF(OR($B49="",$C49=0,$D49=0),"",IF(AND($B49=$B50,$A49=$A50),"",IFERROR(
SUMPRODUCT(($B$7:$B$55=$B49)*($A$7:$A$55=$A49)*($C$7:$C$55)*($D$7:$D$55)),
"")))</f>
        <v/>
      </c>
      <c r="H49" s="222" t="str">
        <f ca="1">IF(OR($B49="",AND($B49=$B50,$A49=$A50)),"",_xlfn.LET(_xlpm.DateSeance,$C$1,_xlpm.Exo,$B49,_xlpm.Var,$A49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9" s="222" t="str" cm="1">
        <f t="array" ref="I49">IF(OR($B49="",AND($B49=$B50,$A49=$A50)),"",
_xlfn.LET(
  _xlpm.Exo,TRIM(SUBSTITUTE($B49,CHAR(160),"")),
  _xlpm.Var,TRIM(SUBSTITUTE($A49,CHAR(160),"")),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9" s="223" t="str">
        <f ca="1">IF($C49=0,"",IFERROR(
_xlfn.LET(
  _xlpm.ExoMax, MAX_LOCAL!$A$2:$A$10000,
  _xlpm.VarMax, MAX_LOCAL!$B$2:$B$10000,
  _xlpm.RepsMax, MAX_LOCAL!$C$2:$C$10000,
  _xlpm.KgMax,  MAX_LOCAL!$D$2:$D$10000,
  _xlpm.Res, IF($A49="",
     _xlfn.MAXIFS(_xlpm.KgMax, _xlpm.ExoMax, $B49, _xlpm.RepsMax, $C49),
     _xlfn.MAXIFS(_xlpm.KgMax, _xlpm.ExoMax, $B49, _xlpm.RepsMax, $C49, _xlpm.VarMax, $A49)
  ),
  IF(_xlpm.Res=0,"",_xlpm.Res)
),
""))</f>
        <v/>
      </c>
      <c r="K49" s="41">
        <v>1</v>
      </c>
      <c r="L49" s="41">
        <v>0</v>
      </c>
      <c r="M49" s="41">
        <v>1</v>
      </c>
      <c r="N49" s="41">
        <v>0</v>
      </c>
      <c r="O49" s="228"/>
      <c r="P49" s="42"/>
      <c r="Q49" s="43">
        <f t="shared" si="11"/>
        <v>0</v>
      </c>
      <c r="R49" s="42"/>
      <c r="S49" s="44">
        <f t="shared" si="12"/>
        <v>0</v>
      </c>
      <c r="T49" s="42"/>
      <c r="U49" s="44">
        <f t="shared" si="13"/>
        <v>0</v>
      </c>
      <c r="V49" s="42"/>
      <c r="W49" s="44">
        <f t="shared" si="6"/>
        <v>0</v>
      </c>
      <c r="X49" s="225" t="str">
        <f t="shared" ca="1" si="7"/>
        <v/>
      </c>
      <c r="Y49" s="226" t="str">
        <f t="shared" ca="1" si="8"/>
        <v/>
      </c>
    </row>
    <row r="50" spans="1:25" ht="20.100000000000001" customHeight="1" x14ac:dyDescent="0.2">
      <c r="A50" s="61"/>
      <c r="B50" s="59"/>
      <c r="C50" s="23"/>
      <c r="D50" s="24"/>
      <c r="E50" s="24"/>
      <c r="F50" s="25"/>
      <c r="G50" s="227" t="str" cm="1">
        <f t="array" ref="G50">IF(OR($B50="",$C50=0,$D50=0),"",IF(AND($B50=$B51,$A50=$A51),"",IFERROR(
SUMPRODUCT(($B$7:$B$55=$B50)*($A$7:$A$55=$A50)*($C$7:$C$55)*($D$7:$D$55)),
"")))</f>
        <v/>
      </c>
      <c r="H50" s="222" t="str">
        <f ca="1">IF(OR($B50="",AND($B50=$B51,$A50=$A51)),"",_xlfn.LET(_xlpm.DateSeance,$C$1,_xlpm.Exo,$B50,_xlpm.Var,$A50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0" s="222" t="str" cm="1">
        <f t="array" ref="I50">IF(OR($B50="",AND($B50=$B51,$A50=$A51)),"",
_xlfn.LET(
  _xlpm.Exo,TRIM(SUBSTITUTE($B50,CHAR(160),"")),
  _xlpm.Var,TRIM(SUBSTITUTE($A50,CHAR(160),"")),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0" s="223" t="str">
        <f ca="1">IF($C50=0,"",IFERROR(
_xlfn.LET(
  _xlpm.ExoMax, MAX_LOCAL!$A$2:$A$10000,
  _xlpm.VarMax, MAX_LOCAL!$B$2:$B$10000,
  _xlpm.RepsMax, MAX_LOCAL!$C$2:$C$10000,
  _xlpm.KgMax,  MAX_LOCAL!$D$2:$D$10000,
  _xlpm.Res, IF($A50="",
     _xlfn.MAXIFS(_xlpm.KgMax, _xlpm.ExoMax, $B50, _xlpm.RepsMax, $C50),
     _xlfn.MAXIFS(_xlpm.KgMax, _xlpm.ExoMax, $B50, _xlpm.RepsMax, $C50, _xlpm.VarMax, $A50)
  ),
  IF(_xlpm.Res=0,"",_xlpm.Res)
),
""))</f>
        <v/>
      </c>
      <c r="K50" s="41">
        <v>1</v>
      </c>
      <c r="L50" s="41">
        <v>0</v>
      </c>
      <c r="M50" s="41">
        <v>1</v>
      </c>
      <c r="N50" s="41">
        <v>0</v>
      </c>
      <c r="O50" s="228"/>
      <c r="P50" s="42"/>
      <c r="Q50" s="43">
        <f t="shared" si="11"/>
        <v>0</v>
      </c>
      <c r="R50" s="42"/>
      <c r="S50" s="44">
        <f t="shared" si="12"/>
        <v>0</v>
      </c>
      <c r="T50" s="42"/>
      <c r="U50" s="44">
        <f t="shared" si="13"/>
        <v>0</v>
      </c>
      <c r="V50" s="42"/>
      <c r="W50" s="44">
        <f t="shared" si="6"/>
        <v>0</v>
      </c>
      <c r="X50" s="225" t="str">
        <f t="shared" ca="1" si="7"/>
        <v/>
      </c>
      <c r="Y50" s="226" t="str">
        <f t="shared" ca="1" si="8"/>
        <v/>
      </c>
    </row>
    <row r="51" spans="1:25" ht="20.100000000000001" customHeight="1" x14ac:dyDescent="0.2">
      <c r="A51" s="61"/>
      <c r="B51" s="59"/>
      <c r="C51" s="23"/>
      <c r="D51" s="24"/>
      <c r="E51" s="24"/>
      <c r="F51" s="25"/>
      <c r="G51" s="227" t="str" cm="1">
        <f t="array" ref="G51">IF(OR($B51="",$C51=0,$D51=0),"",IF(AND($B51=$B52,$A51=$A52),"",IFERROR(
SUMPRODUCT(($B$7:$B$55=$B51)*($A$7:$A$55=$A51)*($C$7:$C$55)*($D$7:$D$55)),
"")))</f>
        <v/>
      </c>
      <c r="H51" s="222" t="str">
        <f ca="1">IF(OR($B51="",AND($B51=$B52,$A51=$A52)),"",_xlfn.LET(_xlpm.DateSeance,$C$1,_xlpm.Exo,$B51,_xlpm.Var,$A51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1" s="222" t="str" cm="1">
        <f t="array" ref="I51">IF(OR($B51="",AND($B51=$B52,$A51=$A52)),"",
_xlfn.LET(
  _xlpm.Exo,TRIM(SUBSTITUTE($B51,CHAR(160),"")),
  _xlpm.Var,TRIM(SUBSTITUTE($A51,CHAR(160),"")),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1" s="223" t="str">
        <f ca="1">IF($C51=0,"",IFERROR(
_xlfn.LET(
  _xlpm.ExoMax, MAX_LOCAL!$A$2:$A$10000,
  _xlpm.VarMax, MAX_LOCAL!$B$2:$B$10000,
  _xlpm.RepsMax, MAX_LOCAL!$C$2:$C$10000,
  _xlpm.KgMax,  MAX_LOCAL!$D$2:$D$10000,
  _xlpm.Res, IF($A51="",
     _xlfn.MAXIFS(_xlpm.KgMax, _xlpm.ExoMax, $B51, _xlpm.RepsMax, $C51),
     _xlfn.MAXIFS(_xlpm.KgMax, _xlpm.ExoMax, $B51, _xlpm.RepsMax, $C51, _xlpm.VarMax, $A51)
  ),
  IF(_xlpm.Res=0,"",_xlpm.Res)
),
""))</f>
        <v/>
      </c>
      <c r="K51" s="41">
        <v>1</v>
      </c>
      <c r="L51" s="41">
        <v>0</v>
      </c>
      <c r="M51" s="41">
        <v>1</v>
      </c>
      <c r="N51" s="41">
        <v>0</v>
      </c>
      <c r="O51" s="228"/>
      <c r="P51" s="42"/>
      <c r="Q51" s="43">
        <f t="shared" si="11"/>
        <v>0</v>
      </c>
      <c r="R51" s="42"/>
      <c r="S51" s="44">
        <f t="shared" si="12"/>
        <v>0</v>
      </c>
      <c r="T51" s="42"/>
      <c r="U51" s="44">
        <f t="shared" si="13"/>
        <v>0</v>
      </c>
      <c r="V51" s="42"/>
      <c r="W51" s="44">
        <f t="shared" si="6"/>
        <v>0</v>
      </c>
      <c r="X51" s="225" t="str">
        <f t="shared" ca="1" si="7"/>
        <v/>
      </c>
      <c r="Y51" s="226" t="str">
        <f t="shared" ca="1" si="8"/>
        <v/>
      </c>
    </row>
    <row r="52" spans="1:25" ht="20.100000000000001" customHeight="1" x14ac:dyDescent="0.2">
      <c r="A52" s="61"/>
      <c r="B52" s="59"/>
      <c r="C52" s="23"/>
      <c r="D52" s="24"/>
      <c r="E52" s="24"/>
      <c r="F52" s="25"/>
      <c r="G52" s="227" t="str" cm="1">
        <f t="array" ref="G52">IF(OR($B52="",$C52=0,$D52=0),"",IF(AND($B52=$B53,$A52=$A53),"",IFERROR(
SUMPRODUCT(($B$7:$B$55=$B52)*($A$7:$A$55=$A52)*($C$7:$C$55)*($D$7:$D$55)),
"")))</f>
        <v/>
      </c>
      <c r="H52" s="222" t="str">
        <f ca="1">IF(OR($B52="",AND($B52=$B53,$A52=$A53)),"",_xlfn.LET(_xlpm.DateSeance,$C$1,_xlpm.Exo,$B52,_xlpm.Var,$A52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2" s="222" t="str" cm="1">
        <f t="array" ref="I52">IF(OR($B52="",AND($B52=$B53,$A52=$A53)),"",
_xlfn.LET(
  _xlpm.Exo,TRIM(SUBSTITUTE($B52,CHAR(160),"")),
  _xlpm.Var,TRIM(SUBSTITUTE($A52,CHAR(160),"")),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2" s="223" t="str">
        <f ca="1">IF($C52=0,"",IFERROR(
_xlfn.LET(
  _xlpm.ExoMax, MAX_LOCAL!$A$2:$A$10000,
  _xlpm.VarMax, MAX_LOCAL!$B$2:$B$10000,
  _xlpm.RepsMax, MAX_LOCAL!$C$2:$C$10000,
  _xlpm.KgMax,  MAX_LOCAL!$D$2:$D$10000,
  _xlpm.Res, IF($A52="",
     _xlfn.MAXIFS(_xlpm.KgMax, _xlpm.ExoMax, $B52, _xlpm.RepsMax, $C52),
     _xlfn.MAXIFS(_xlpm.KgMax, _xlpm.ExoMax, $B52, _xlpm.RepsMax, $C52, _xlpm.VarMax, $A52)
  ),
  IF(_xlpm.Res=0,"",_xlpm.Res)
),
""))</f>
        <v/>
      </c>
      <c r="K52" s="41">
        <v>1</v>
      </c>
      <c r="L52" s="41">
        <v>0</v>
      </c>
      <c r="M52" s="41">
        <v>1</v>
      </c>
      <c r="N52" s="41">
        <v>0</v>
      </c>
      <c r="O52" s="228"/>
      <c r="P52" s="42"/>
      <c r="Q52" s="43">
        <f t="shared" si="11"/>
        <v>0</v>
      </c>
      <c r="R52" s="42"/>
      <c r="S52" s="44">
        <f t="shared" si="12"/>
        <v>0</v>
      </c>
      <c r="T52" s="42"/>
      <c r="U52" s="44">
        <f t="shared" si="13"/>
        <v>0</v>
      </c>
      <c r="V52" s="42"/>
      <c r="W52" s="44">
        <f t="shared" si="6"/>
        <v>0</v>
      </c>
      <c r="X52" s="225" t="str">
        <f t="shared" ca="1" si="7"/>
        <v/>
      </c>
      <c r="Y52" s="226" t="str">
        <f t="shared" ca="1" si="8"/>
        <v/>
      </c>
    </row>
    <row r="53" spans="1:25" ht="20.100000000000001" customHeight="1" x14ac:dyDescent="0.2">
      <c r="A53" s="61"/>
      <c r="B53" s="59"/>
      <c r="C53" s="23"/>
      <c r="D53" s="24"/>
      <c r="E53" s="24"/>
      <c r="F53" s="25"/>
      <c r="G53" s="227" t="str" cm="1">
        <f t="array" ref="G53">IF(OR($B53="",$C53=0,$D53=0),"",IF(AND($B53=$B54,$A53=$A54),"",IFERROR(
SUMPRODUCT(($B$7:$B$55=$B53)*($A$7:$A$55=$A53)*($C$7:$C$55)*($D$7:$D$55)),
"")))</f>
        <v/>
      </c>
      <c r="H53" s="222" t="str">
        <f ca="1">IF(OR($B53="",AND($B53=$B54,$A53=$A54)),"",_xlfn.LET(_xlpm.DateSeance,$C$1,_xlpm.Exo,$B53,_xlpm.Var,$A53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3" s="222" t="str" cm="1">
        <f t="array" ref="I53">IF(OR($B53="",AND($B53=$B54,$A53=$A54)),"",
_xlfn.LET(
  _xlpm.Exo,TRIM(SUBSTITUTE($B53,CHAR(160),"")),
  _xlpm.Var,TRIM(SUBSTITUTE($A53,CHAR(160),"")),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3" s="223" t="str">
        <f ca="1">IF($C53=0,"",IFERROR(
_xlfn.LET(
  _xlpm.ExoMax, MAX_LOCAL!$A$2:$A$10000,
  _xlpm.VarMax, MAX_LOCAL!$B$2:$B$10000,
  _xlpm.RepsMax, MAX_LOCAL!$C$2:$C$10000,
  _xlpm.KgMax,  MAX_LOCAL!$D$2:$D$10000,
  _xlpm.Res, IF($A53="",
     _xlfn.MAXIFS(_xlpm.KgMax, _xlpm.ExoMax, $B53, _xlpm.RepsMax, $C53),
     _xlfn.MAXIFS(_xlpm.KgMax, _xlpm.ExoMax, $B53, _xlpm.RepsMax, $C53, _xlpm.VarMax, $A53)
  ),
  IF(_xlpm.Res=0,"",_xlpm.Res)
),
""))</f>
        <v/>
      </c>
      <c r="K53" s="41">
        <v>1</v>
      </c>
      <c r="L53" s="41">
        <v>0</v>
      </c>
      <c r="M53" s="41">
        <v>1</v>
      </c>
      <c r="N53" s="41">
        <v>0</v>
      </c>
      <c r="O53" s="228"/>
      <c r="P53" s="42"/>
      <c r="Q53" s="43">
        <f t="shared" si="11"/>
        <v>0</v>
      </c>
      <c r="R53" s="42"/>
      <c r="S53" s="44">
        <f t="shared" si="12"/>
        <v>0</v>
      </c>
      <c r="T53" s="42"/>
      <c r="U53" s="44">
        <f t="shared" si="13"/>
        <v>0</v>
      </c>
      <c r="V53" s="42"/>
      <c r="W53" s="44">
        <f t="shared" si="6"/>
        <v>0</v>
      </c>
      <c r="X53" s="225" t="str">
        <f t="shared" ca="1" si="7"/>
        <v/>
      </c>
      <c r="Y53" s="226" t="str">
        <f t="shared" ca="1" si="8"/>
        <v/>
      </c>
    </row>
    <row r="54" spans="1:25" ht="20.100000000000001" customHeight="1" x14ac:dyDescent="0.2">
      <c r="A54" s="61"/>
      <c r="B54" s="59"/>
      <c r="C54" s="26"/>
      <c r="D54" s="24"/>
      <c r="E54" s="27"/>
      <c r="F54" s="28"/>
      <c r="G54" s="227" t="str" cm="1">
        <f t="array" ref="G54">IF(OR($B54="",$C54=0,$D54=0),"",IF(AND($B54=$B55,$A54=$A55),"",IFERROR(
SUMPRODUCT(($B$7:$B$55=$B54)*($A$7:$A$55=$A54)*($C$7:$C$55)*($D$7:$D$55)),
"")))</f>
        <v/>
      </c>
      <c r="H54" s="222" t="str">
        <f ca="1">IF(OR($B54="",AND($B54=$B55,$A54=$A55)),"",_xlfn.LET(_xlpm.DateSeance,$C$1,_xlpm.Exo,$B54,_xlpm.Var,$A54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4" s="222" t="str" cm="1">
        <f t="array" ref="I54">IF(OR($B54="",AND($B54=$B55,$A54=$A55)),"",
_xlfn.LET(
  _xlpm.Exo,TRIM(SUBSTITUTE($B54,CHAR(160),"")),
  _xlpm.Var,TRIM(SUBSTITUTE($A54,CHAR(160),"")),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4" s="223" t="str">
        <f ca="1">IF($C54=0,"",IFERROR(
_xlfn.LET(
  _xlpm.ExoMax, MAX_LOCAL!$A$2:$A$10000,
  _xlpm.VarMax, MAX_LOCAL!$B$2:$B$10000,
  _xlpm.RepsMax, MAX_LOCAL!$C$2:$C$10000,
  _xlpm.KgMax,  MAX_LOCAL!$D$2:$D$10000,
  _xlpm.Res, IF($A54="",
     _xlfn.MAXIFS(_xlpm.KgMax, _xlpm.ExoMax, $B54, _xlpm.RepsMax, $C54),
     _xlfn.MAXIFS(_xlpm.KgMax, _xlpm.ExoMax, $B54, _xlpm.RepsMax, $C54, _xlpm.VarMax, $A54)
  ),
  IF(_xlpm.Res=0,"",_xlpm.Res)
),
""))</f>
        <v/>
      </c>
      <c r="K54" s="41">
        <v>1</v>
      </c>
      <c r="L54" s="41">
        <v>0</v>
      </c>
      <c r="M54" s="41">
        <v>1</v>
      </c>
      <c r="N54" s="41">
        <v>0</v>
      </c>
      <c r="O54" s="228"/>
      <c r="P54" s="42"/>
      <c r="Q54" s="43">
        <f t="shared" si="11"/>
        <v>0</v>
      </c>
      <c r="R54" s="42"/>
      <c r="S54" s="44">
        <f t="shared" si="12"/>
        <v>0</v>
      </c>
      <c r="T54" s="42"/>
      <c r="U54" s="44">
        <f t="shared" si="13"/>
        <v>0</v>
      </c>
      <c r="V54" s="42"/>
      <c r="W54" s="44">
        <f t="shared" si="6"/>
        <v>0</v>
      </c>
      <c r="X54" s="225" t="str">
        <f t="shared" ca="1" si="7"/>
        <v/>
      </c>
      <c r="Y54" s="226" t="str">
        <f t="shared" ca="1" si="8"/>
        <v/>
      </c>
    </row>
    <row r="55" spans="1:25" ht="20.100000000000001" customHeight="1" thickBot="1" x14ac:dyDescent="0.25">
      <c r="A55" s="62"/>
      <c r="B55" s="230"/>
      <c r="C55" s="231"/>
      <c r="D55" s="232"/>
      <c r="E55" s="233"/>
      <c r="F55" s="234"/>
      <c r="G55" s="235" t="str" cm="1">
        <f t="array" ref="G55">IF(OR($B55="",$C55=0,$D55=0),"",IF(AND($B55=$B56,$A55=$A56),"",IFERROR(
SUMPRODUCT(($B$7:$B$55=$B55)*($A$7:$A$55=$A55)*($C$7:$C$55)*($D$7:$D$55)),
"")))</f>
        <v/>
      </c>
      <c r="H55" s="252" t="str">
        <f ca="1">IF(OR($B55="",AND($B55=$B56,$A55=$A56)),"",_xlfn.LET(_xlpm.DateSeance,$C$1,_xlpm.Exo,$B55,_xlpm.Var,$A55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5" s="252" t="str" cm="1">
        <f t="array" ref="I55">IF(OR($B55="",AND($B55=$B56,$A55=$A56)),"",
_xlfn.LET(
  _xlpm.Exo,TRIM(SUBSTITUTE($B55,CHAR(160),"")),
  _xlpm.Var,TRIM(SUBSTITUTE($A55,CHAR(160),"")),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5" s="223" t="str">
        <f ca="1">IF($C55=0,"",IFERROR(
_xlfn.LET(
  _xlpm.ExoMax, MAX_LOCAL!$A$2:$A$10000,
  _xlpm.VarMax, MAX_LOCAL!$B$2:$B$10000,
  _xlpm.RepsMax, MAX_LOCAL!$C$2:$C$10000,
  _xlpm.KgMax,  MAX_LOCAL!$D$2:$D$10000,
  _xlpm.Res, IF($A55="",
     _xlfn.MAXIFS(_xlpm.KgMax, _xlpm.ExoMax, $B55, _xlpm.RepsMax, $C55),
     _xlfn.MAXIFS(_xlpm.KgMax, _xlpm.ExoMax, $B55, _xlpm.RepsMax, $C55, _xlpm.VarMax, $A55)
  ),
  IF(_xlpm.Res=0,"",_xlpm.Res)
),
""))</f>
        <v/>
      </c>
      <c r="K55" s="41">
        <v>1</v>
      </c>
      <c r="L55" s="41">
        <v>0</v>
      </c>
      <c r="M55" s="41">
        <v>1</v>
      </c>
      <c r="N55" s="41">
        <v>0</v>
      </c>
      <c r="O55" s="228"/>
      <c r="P55" s="42"/>
      <c r="Q55" s="43">
        <f t="shared" si="11"/>
        <v>0</v>
      </c>
      <c r="R55" s="42"/>
      <c r="S55" s="44">
        <f t="shared" si="12"/>
        <v>0</v>
      </c>
      <c r="T55" s="42"/>
      <c r="U55" s="44">
        <f t="shared" si="13"/>
        <v>0</v>
      </c>
      <c r="V55" s="42"/>
      <c r="W55" s="44">
        <f t="shared" si="6"/>
        <v>0</v>
      </c>
      <c r="X55" s="225" t="str">
        <f t="shared" ca="1" si="7"/>
        <v/>
      </c>
      <c r="Y55" s="226" t="str">
        <f t="shared" ca="1" si="8"/>
        <v/>
      </c>
    </row>
    <row r="56" spans="1:25" ht="14.25" customHeight="1" thickTop="1" thickBot="1" x14ac:dyDescent="0.25">
      <c r="G56" s="236"/>
      <c r="H56" s="236"/>
      <c r="I56" s="236"/>
      <c r="J56" s="236"/>
    </row>
    <row r="57" spans="1:25" ht="26.25" customHeight="1" thickTop="1" x14ac:dyDescent="0.2">
      <c r="A57" s="303" t="s">
        <v>361</v>
      </c>
      <c r="B57" s="304"/>
      <c r="C57" s="304"/>
      <c r="D57" s="304"/>
      <c r="E57" s="304"/>
      <c r="F57" s="304"/>
      <c r="G57" s="304"/>
      <c r="H57" s="305"/>
      <c r="J57" s="303" t="s">
        <v>362</v>
      </c>
      <c r="K57" s="304"/>
      <c r="L57" s="304"/>
      <c r="M57" s="304"/>
      <c r="N57" s="304"/>
      <c r="O57" s="304"/>
      <c r="P57" s="304"/>
      <c r="Q57" s="305"/>
    </row>
    <row r="58" spans="1:25" ht="14.25" customHeight="1" x14ac:dyDescent="0.2">
      <c r="A58" s="281" t="s">
        <v>418</v>
      </c>
      <c r="B58" s="282"/>
      <c r="C58" s="282"/>
      <c r="D58" s="282"/>
      <c r="E58" s="282"/>
      <c r="F58" s="282"/>
      <c r="G58" s="282"/>
      <c r="H58" s="283"/>
      <c r="J58" s="281"/>
      <c r="K58" s="282"/>
      <c r="L58" s="282"/>
      <c r="M58" s="282"/>
      <c r="N58" s="282"/>
      <c r="O58" s="282"/>
      <c r="P58" s="282"/>
      <c r="Q58" s="283"/>
    </row>
    <row r="59" spans="1:25" ht="14.25" customHeight="1" x14ac:dyDescent="0.2">
      <c r="A59" s="281"/>
      <c r="B59" s="282"/>
      <c r="C59" s="282"/>
      <c r="D59" s="282"/>
      <c r="E59" s="282"/>
      <c r="F59" s="282"/>
      <c r="G59" s="282"/>
      <c r="H59" s="283"/>
      <c r="J59" s="281"/>
      <c r="K59" s="282"/>
      <c r="L59" s="282"/>
      <c r="M59" s="282"/>
      <c r="N59" s="282"/>
      <c r="O59" s="282"/>
      <c r="P59" s="282"/>
      <c r="Q59" s="283"/>
    </row>
    <row r="60" spans="1:25" ht="14.25" customHeight="1" x14ac:dyDescent="0.2">
      <c r="A60" s="281"/>
      <c r="B60" s="282"/>
      <c r="C60" s="282"/>
      <c r="D60" s="282"/>
      <c r="E60" s="282"/>
      <c r="F60" s="282"/>
      <c r="G60" s="282"/>
      <c r="H60" s="283"/>
      <c r="I60" s="236"/>
      <c r="J60" s="281"/>
      <c r="K60" s="282"/>
      <c r="L60" s="282"/>
      <c r="M60" s="282"/>
      <c r="N60" s="282"/>
      <c r="O60" s="282"/>
      <c r="P60" s="282"/>
      <c r="Q60" s="283"/>
    </row>
    <row r="61" spans="1:25" ht="14.25" customHeight="1" x14ac:dyDescent="0.2">
      <c r="A61" s="281"/>
      <c r="B61" s="282"/>
      <c r="C61" s="282"/>
      <c r="D61" s="282"/>
      <c r="E61" s="282"/>
      <c r="F61" s="282"/>
      <c r="G61" s="282"/>
      <c r="H61" s="283"/>
      <c r="I61" s="236"/>
      <c r="J61" s="281"/>
      <c r="K61" s="282"/>
      <c r="L61" s="282"/>
      <c r="M61" s="282"/>
      <c r="N61" s="282"/>
      <c r="O61" s="282"/>
      <c r="P61" s="282"/>
      <c r="Q61" s="283"/>
    </row>
    <row r="62" spans="1:25" ht="14.25" customHeight="1" x14ac:dyDescent="0.2">
      <c r="A62" s="281"/>
      <c r="B62" s="282"/>
      <c r="C62" s="282"/>
      <c r="D62" s="282"/>
      <c r="E62" s="282"/>
      <c r="F62" s="282"/>
      <c r="G62" s="282"/>
      <c r="H62" s="283"/>
      <c r="I62" s="236"/>
      <c r="J62" s="281"/>
      <c r="K62" s="282"/>
      <c r="L62" s="282"/>
      <c r="M62" s="282"/>
      <c r="N62" s="282"/>
      <c r="O62" s="282"/>
      <c r="P62" s="282"/>
      <c r="Q62" s="283"/>
    </row>
    <row r="63" spans="1:25" ht="14.25" customHeight="1" x14ac:dyDescent="0.2">
      <c r="A63" s="281"/>
      <c r="B63" s="282"/>
      <c r="C63" s="282"/>
      <c r="D63" s="282"/>
      <c r="E63" s="282"/>
      <c r="F63" s="282"/>
      <c r="G63" s="282"/>
      <c r="H63" s="283"/>
      <c r="I63" s="236"/>
      <c r="J63" s="281"/>
      <c r="K63" s="282"/>
      <c r="L63" s="282"/>
      <c r="M63" s="282"/>
      <c r="N63" s="282"/>
      <c r="O63" s="282"/>
      <c r="P63" s="282"/>
      <c r="Q63" s="283"/>
    </row>
    <row r="64" spans="1:25" ht="15" customHeight="1" x14ac:dyDescent="0.2">
      <c r="A64" s="281"/>
      <c r="B64" s="282"/>
      <c r="C64" s="282"/>
      <c r="D64" s="282"/>
      <c r="E64" s="282"/>
      <c r="F64" s="282"/>
      <c r="G64" s="282"/>
      <c r="H64" s="283"/>
      <c r="J64" s="281"/>
      <c r="K64" s="282"/>
      <c r="L64" s="282"/>
      <c r="M64" s="282"/>
      <c r="N64" s="282"/>
      <c r="O64" s="282"/>
      <c r="P64" s="282"/>
      <c r="Q64" s="283"/>
    </row>
    <row r="65" spans="1:17" ht="15" customHeight="1" x14ac:dyDescent="0.2">
      <c r="A65" s="281"/>
      <c r="B65" s="282"/>
      <c r="C65" s="282"/>
      <c r="D65" s="282"/>
      <c r="E65" s="282"/>
      <c r="F65" s="282"/>
      <c r="G65" s="282"/>
      <c r="H65" s="283"/>
      <c r="J65" s="281"/>
      <c r="K65" s="282"/>
      <c r="L65" s="282"/>
      <c r="M65" s="282"/>
      <c r="N65" s="282"/>
      <c r="O65" s="282"/>
      <c r="P65" s="282"/>
      <c r="Q65" s="283"/>
    </row>
    <row r="66" spans="1:17" ht="15" customHeight="1" x14ac:dyDescent="0.2">
      <c r="A66" s="281"/>
      <c r="B66" s="282"/>
      <c r="C66" s="282"/>
      <c r="D66" s="282"/>
      <c r="E66" s="282"/>
      <c r="F66" s="282"/>
      <c r="G66" s="282"/>
      <c r="H66" s="283"/>
      <c r="J66" s="281"/>
      <c r="K66" s="282"/>
      <c r="L66" s="282"/>
      <c r="M66" s="282"/>
      <c r="N66" s="282"/>
      <c r="O66" s="282"/>
      <c r="P66" s="282"/>
      <c r="Q66" s="283"/>
    </row>
    <row r="67" spans="1:17" ht="15" customHeight="1" x14ac:dyDescent="0.2">
      <c r="A67" s="281"/>
      <c r="B67" s="282"/>
      <c r="C67" s="282"/>
      <c r="D67" s="282"/>
      <c r="E67" s="282"/>
      <c r="F67" s="282"/>
      <c r="G67" s="282"/>
      <c r="H67" s="283"/>
      <c r="J67" s="281"/>
      <c r="K67" s="282"/>
      <c r="L67" s="282"/>
      <c r="M67" s="282"/>
      <c r="N67" s="282"/>
      <c r="O67" s="282"/>
      <c r="P67" s="282"/>
      <c r="Q67" s="283"/>
    </row>
    <row r="68" spans="1:17" ht="15" customHeight="1" x14ac:dyDescent="0.2">
      <c r="A68" s="281"/>
      <c r="B68" s="282"/>
      <c r="C68" s="282"/>
      <c r="D68" s="282"/>
      <c r="E68" s="282"/>
      <c r="F68" s="282"/>
      <c r="G68" s="282"/>
      <c r="H68" s="283"/>
      <c r="J68" s="281"/>
      <c r="K68" s="282"/>
      <c r="L68" s="282"/>
      <c r="M68" s="282"/>
      <c r="N68" s="282"/>
      <c r="O68" s="282"/>
      <c r="P68" s="282"/>
      <c r="Q68" s="283"/>
    </row>
    <row r="69" spans="1:17" ht="15.75" customHeight="1" x14ac:dyDescent="0.2">
      <c r="A69" s="281"/>
      <c r="B69" s="282"/>
      <c r="C69" s="282"/>
      <c r="D69" s="282"/>
      <c r="E69" s="282"/>
      <c r="F69" s="282"/>
      <c r="G69" s="282"/>
      <c r="H69" s="283"/>
      <c r="J69" s="281"/>
      <c r="K69" s="282"/>
      <c r="L69" s="282"/>
      <c r="M69" s="282"/>
      <c r="N69" s="282"/>
      <c r="O69" s="282"/>
      <c r="P69" s="282"/>
      <c r="Q69" s="283"/>
    </row>
    <row r="70" spans="1:17" ht="15" customHeight="1" x14ac:dyDescent="0.2">
      <c r="A70" s="281"/>
      <c r="B70" s="282"/>
      <c r="C70" s="282"/>
      <c r="D70" s="282"/>
      <c r="E70" s="282"/>
      <c r="F70" s="282"/>
      <c r="G70" s="282"/>
      <c r="H70" s="283"/>
      <c r="J70" s="281"/>
      <c r="K70" s="282"/>
      <c r="L70" s="282"/>
      <c r="M70" s="282"/>
      <c r="N70" s="282"/>
      <c r="O70" s="282"/>
      <c r="P70" s="282"/>
      <c r="Q70" s="283"/>
    </row>
    <row r="71" spans="1:17" ht="15" customHeight="1" x14ac:dyDescent="0.2">
      <c r="A71" s="281"/>
      <c r="B71" s="282"/>
      <c r="C71" s="282"/>
      <c r="D71" s="282"/>
      <c r="E71" s="282"/>
      <c r="F71" s="282"/>
      <c r="G71" s="282"/>
      <c r="H71" s="283"/>
      <c r="J71" s="281"/>
      <c r="K71" s="282"/>
      <c r="L71" s="282"/>
      <c r="M71" s="282"/>
      <c r="N71" s="282"/>
      <c r="O71" s="282"/>
      <c r="P71" s="282"/>
      <c r="Q71" s="283"/>
    </row>
    <row r="72" spans="1:17" ht="15" customHeight="1" x14ac:dyDescent="0.2">
      <c r="A72" s="281"/>
      <c r="B72" s="282"/>
      <c r="C72" s="282"/>
      <c r="D72" s="282"/>
      <c r="E72" s="282"/>
      <c r="F72" s="282"/>
      <c r="G72" s="282"/>
      <c r="H72" s="283"/>
      <c r="J72" s="281"/>
      <c r="K72" s="282"/>
      <c r="L72" s="282"/>
      <c r="M72" s="282"/>
      <c r="N72" s="282"/>
      <c r="O72" s="282"/>
      <c r="P72" s="282"/>
      <c r="Q72" s="283"/>
    </row>
    <row r="73" spans="1:17" ht="15" customHeight="1" x14ac:dyDescent="0.2">
      <c r="A73" s="281"/>
      <c r="B73" s="282"/>
      <c r="C73" s="282"/>
      <c r="D73" s="282"/>
      <c r="E73" s="282"/>
      <c r="F73" s="282"/>
      <c r="G73" s="282"/>
      <c r="H73" s="283"/>
      <c r="J73" s="281"/>
      <c r="K73" s="282"/>
      <c r="L73" s="282"/>
      <c r="M73" s="282"/>
      <c r="N73" s="282"/>
      <c r="O73" s="282"/>
      <c r="P73" s="282"/>
      <c r="Q73" s="283"/>
    </row>
    <row r="74" spans="1:17" ht="15" customHeight="1" x14ac:dyDescent="0.2">
      <c r="A74" s="281"/>
      <c r="B74" s="282"/>
      <c r="C74" s="282"/>
      <c r="D74" s="282"/>
      <c r="E74" s="282"/>
      <c r="F74" s="282"/>
      <c r="G74" s="282"/>
      <c r="H74" s="283"/>
      <c r="J74" s="281"/>
      <c r="K74" s="282"/>
      <c r="L74" s="282"/>
      <c r="M74" s="282"/>
      <c r="N74" s="282"/>
      <c r="O74" s="282"/>
      <c r="P74" s="282"/>
      <c r="Q74" s="283"/>
    </row>
    <row r="75" spans="1:17" ht="15" customHeight="1" thickBot="1" x14ac:dyDescent="0.25">
      <c r="A75" s="284"/>
      <c r="B75" s="285"/>
      <c r="C75" s="285"/>
      <c r="D75" s="285"/>
      <c r="E75" s="285"/>
      <c r="F75" s="285"/>
      <c r="G75" s="285"/>
      <c r="H75" s="286"/>
      <c r="J75" s="284"/>
      <c r="K75" s="285"/>
      <c r="L75" s="285"/>
      <c r="M75" s="285"/>
      <c r="N75" s="285"/>
      <c r="O75" s="285"/>
      <c r="P75" s="285"/>
      <c r="Q75" s="286"/>
    </row>
    <row r="76" spans="1:17" ht="15" customHeight="1" thickTop="1" thickBot="1" x14ac:dyDescent="0.25">
      <c r="A76" s="41"/>
      <c r="B76" s="41"/>
      <c r="C76" s="41"/>
      <c r="D76" s="41"/>
      <c r="E76" s="41"/>
      <c r="F76" s="41"/>
      <c r="G76" s="41"/>
      <c r="H76" s="41"/>
    </row>
    <row r="77" spans="1:17" ht="26.25" customHeight="1" thickTop="1" x14ac:dyDescent="0.2">
      <c r="A77" s="303" t="s">
        <v>363</v>
      </c>
      <c r="B77" s="304"/>
      <c r="C77" s="304"/>
      <c r="D77" s="304"/>
      <c r="E77" s="304"/>
      <c r="F77" s="304"/>
      <c r="G77" s="304"/>
      <c r="H77" s="305"/>
    </row>
    <row r="78" spans="1:17" ht="39" customHeight="1" thickBot="1" x14ac:dyDescent="0.3">
      <c r="A78" s="237" t="s">
        <v>340</v>
      </c>
      <c r="B78" s="307" t="s">
        <v>364</v>
      </c>
      <c r="C78" s="307"/>
      <c r="D78" s="307"/>
      <c r="E78" s="307"/>
      <c r="F78" s="238" t="s">
        <v>365</v>
      </c>
      <c r="G78" s="239" t="s">
        <v>366</v>
      </c>
      <c r="H78" s="240" t="s">
        <v>367</v>
      </c>
    </row>
    <row r="79" spans="1:17" ht="15.75" thickTop="1" x14ac:dyDescent="0.2">
      <c r="A79" s="241"/>
      <c r="B79" s="308"/>
      <c r="C79" s="308"/>
      <c r="D79" s="308"/>
      <c r="E79" s="308"/>
      <c r="F79" s="253"/>
      <c r="G79" s="242"/>
      <c r="H79" s="243"/>
    </row>
    <row r="80" spans="1:17" x14ac:dyDescent="0.2">
      <c r="A80" s="244"/>
      <c r="B80" s="306"/>
      <c r="C80" s="306"/>
      <c r="D80" s="306"/>
      <c r="E80" s="306"/>
      <c r="F80" s="245"/>
      <c r="G80" s="245"/>
      <c r="H80" s="246"/>
    </row>
    <row r="81" spans="1:8" x14ac:dyDescent="0.2">
      <c r="A81" s="244"/>
      <c r="B81" s="306"/>
      <c r="C81" s="306"/>
      <c r="D81" s="306"/>
      <c r="E81" s="306"/>
      <c r="F81" s="245"/>
      <c r="G81" s="245"/>
      <c r="H81" s="246"/>
    </row>
    <row r="82" spans="1:8" x14ac:dyDescent="0.2">
      <c r="A82" s="244"/>
      <c r="B82" s="306"/>
      <c r="C82" s="306"/>
      <c r="D82" s="306"/>
      <c r="E82" s="306"/>
      <c r="F82" s="245"/>
      <c r="G82" s="245"/>
      <c r="H82" s="246"/>
    </row>
    <row r="83" spans="1:8" x14ac:dyDescent="0.2">
      <c r="A83" s="244"/>
      <c r="B83" s="306"/>
      <c r="C83" s="306"/>
      <c r="D83" s="306"/>
      <c r="E83" s="306"/>
      <c r="F83" s="245"/>
      <c r="G83" s="245"/>
      <c r="H83" s="246"/>
    </row>
    <row r="84" spans="1:8" x14ac:dyDescent="0.2">
      <c r="A84" s="244"/>
      <c r="B84" s="306"/>
      <c r="C84" s="306"/>
      <c r="D84" s="306"/>
      <c r="E84" s="306"/>
      <c r="F84" s="245"/>
      <c r="G84" s="245"/>
      <c r="H84" s="246"/>
    </row>
    <row r="85" spans="1:8" x14ac:dyDescent="0.2">
      <c r="A85" s="244"/>
      <c r="B85" s="306"/>
      <c r="C85" s="306"/>
      <c r="D85" s="306"/>
      <c r="E85" s="306"/>
      <c r="F85" s="245"/>
      <c r="G85" s="245"/>
      <c r="H85" s="246"/>
    </row>
    <row r="86" spans="1:8" x14ac:dyDescent="0.2">
      <c r="A86" s="244"/>
      <c r="B86" s="306"/>
      <c r="C86" s="306"/>
      <c r="D86" s="306"/>
      <c r="E86" s="306"/>
      <c r="F86" s="245"/>
      <c r="G86" s="245"/>
      <c r="H86" s="246"/>
    </row>
    <row r="87" spans="1:8" x14ac:dyDescent="0.2">
      <c r="A87" s="244"/>
      <c r="B87" s="306"/>
      <c r="C87" s="306"/>
      <c r="D87" s="306"/>
      <c r="E87" s="306"/>
      <c r="F87" s="245"/>
      <c r="G87" s="245"/>
      <c r="H87" s="246"/>
    </row>
    <row r="88" spans="1:8" x14ac:dyDescent="0.2">
      <c r="A88" s="244"/>
      <c r="B88" s="306"/>
      <c r="C88" s="306"/>
      <c r="D88" s="306"/>
      <c r="E88" s="306"/>
      <c r="F88" s="245"/>
      <c r="G88" s="245"/>
      <c r="H88" s="246"/>
    </row>
    <row r="89" spans="1:8" x14ac:dyDescent="0.2">
      <c r="A89" s="244"/>
      <c r="B89" s="306"/>
      <c r="C89" s="306"/>
      <c r="D89" s="306"/>
      <c r="E89" s="306"/>
      <c r="F89" s="245"/>
      <c r="G89" s="245"/>
      <c r="H89" s="246"/>
    </row>
    <row r="90" spans="1:8" x14ac:dyDescent="0.2">
      <c r="A90" s="244"/>
      <c r="B90" s="306"/>
      <c r="C90" s="306"/>
      <c r="D90" s="306"/>
      <c r="E90" s="306"/>
      <c r="F90" s="245"/>
      <c r="G90" s="245"/>
      <c r="H90" s="246"/>
    </row>
    <row r="91" spans="1:8" x14ac:dyDescent="0.2">
      <c r="A91" s="244"/>
      <c r="B91" s="306"/>
      <c r="C91" s="306"/>
      <c r="D91" s="306"/>
      <c r="E91" s="306"/>
      <c r="F91" s="245"/>
      <c r="G91" s="245"/>
      <c r="H91" s="246"/>
    </row>
    <row r="92" spans="1:8" x14ac:dyDescent="0.2">
      <c r="A92" s="244"/>
      <c r="B92" s="306"/>
      <c r="C92" s="306"/>
      <c r="D92" s="306"/>
      <c r="E92" s="306"/>
      <c r="F92" s="245"/>
      <c r="G92" s="245"/>
      <c r="H92" s="246"/>
    </row>
    <row r="93" spans="1:8" x14ac:dyDescent="0.2">
      <c r="A93" s="244"/>
      <c r="B93" s="306"/>
      <c r="C93" s="306"/>
      <c r="D93" s="306"/>
      <c r="E93" s="306"/>
      <c r="F93" s="245"/>
      <c r="G93" s="245"/>
      <c r="H93" s="246"/>
    </row>
    <row r="94" spans="1:8" x14ac:dyDescent="0.2">
      <c r="A94" s="244"/>
      <c r="B94" s="306"/>
      <c r="C94" s="306"/>
      <c r="D94" s="306"/>
      <c r="E94" s="306"/>
      <c r="F94" s="245"/>
      <c r="G94" s="245"/>
      <c r="H94" s="246"/>
    </row>
    <row r="95" spans="1:8" x14ac:dyDescent="0.2">
      <c r="A95" s="244"/>
      <c r="B95" s="306"/>
      <c r="C95" s="306"/>
      <c r="D95" s="306"/>
      <c r="E95" s="306"/>
      <c r="F95" s="245"/>
      <c r="G95" s="245"/>
      <c r="H95" s="246"/>
    </row>
    <row r="96" spans="1:8" x14ac:dyDescent="0.2">
      <c r="A96" s="244"/>
      <c r="B96" s="306"/>
      <c r="C96" s="306"/>
      <c r="D96" s="306"/>
      <c r="E96" s="306"/>
      <c r="F96" s="245"/>
      <c r="G96" s="245"/>
      <c r="H96" s="246"/>
    </row>
    <row r="97" spans="1:8" x14ac:dyDescent="0.2">
      <c r="A97" s="244"/>
      <c r="B97" s="306"/>
      <c r="C97" s="306"/>
      <c r="D97" s="306"/>
      <c r="E97" s="306"/>
      <c r="F97" s="245"/>
      <c r="G97" s="245"/>
      <c r="H97" s="246"/>
    </row>
    <row r="98" spans="1:8" x14ac:dyDescent="0.2">
      <c r="A98" s="244"/>
      <c r="B98" s="306"/>
      <c r="C98" s="306"/>
      <c r="D98" s="306"/>
      <c r="E98" s="306"/>
      <c r="F98" s="245"/>
      <c r="G98" s="245"/>
      <c r="H98" s="246"/>
    </row>
    <row r="99" spans="1:8" x14ac:dyDescent="0.2">
      <c r="A99" s="244"/>
      <c r="B99" s="306"/>
      <c r="C99" s="306"/>
      <c r="D99" s="306"/>
      <c r="E99" s="306"/>
      <c r="F99" s="245"/>
      <c r="G99" s="245"/>
      <c r="H99" s="246"/>
    </row>
    <row r="100" spans="1:8" ht="15.75" thickBot="1" x14ac:dyDescent="0.25">
      <c r="A100" s="247"/>
      <c r="B100" s="309"/>
      <c r="C100" s="309"/>
      <c r="D100" s="309"/>
      <c r="E100" s="309"/>
      <c r="F100" s="248"/>
      <c r="G100" s="248"/>
      <c r="H100" s="249"/>
    </row>
    <row r="101" spans="1:8" ht="15.75" thickTop="1" x14ac:dyDescent="0.2"/>
  </sheetData>
  <protectedRanges>
    <protectedRange algorithmName="SHA-512" hashValue="JvjMKu/zoSOmLPEd+zdE+EXXZjtKkSh9HDg50CMrqkZ83H1vl0cCU8iBs8tQ6JONcooUDlPnG5rwG1Ru4mNLnA==" saltValue="LaSrkDeK21JLn7o5I3umPw==" spinCount="100000" sqref="C54:F55" name="Plage1"/>
    <protectedRange algorithmName="SHA-512" hashValue="JvjMKu/zoSOmLPEd+zdE+EXXZjtKkSh9HDg50CMrqkZ83H1vl0cCU8iBs8tQ6JONcooUDlPnG5rwG1Ru4mNLnA==" saltValue="LaSrkDeK21JLn7o5I3umPw==" spinCount="100000" sqref="C46:F51 C53:F53" name="Plage1_1"/>
    <protectedRange algorithmName="SHA-512" hashValue="JvjMKu/zoSOmLPEd+zdE+EXXZjtKkSh9HDg50CMrqkZ83H1vl0cCU8iBs8tQ6JONcooUDlPnG5rwG1Ru4mNLnA==" saltValue="LaSrkDeK21JLn7o5I3umPw==" spinCount="100000" sqref="C52:F52" name="Plage1_3"/>
    <protectedRange algorithmName="SHA-512" hashValue="JvjMKu/zoSOmLPEd+zdE+EXXZjtKkSh9HDg50CMrqkZ83H1vl0cCU8iBs8tQ6JONcooUDlPnG5rwG1Ru4mNLnA==" saltValue="LaSrkDeK21JLn7o5I3umPw==" spinCount="100000" sqref="E45 C27:F28 C7:F11 C15:F18 C30:F44" name="Plage1_4"/>
    <protectedRange algorithmName="SHA-512" hashValue="JvjMKu/zoSOmLPEd+zdE+EXXZjtKkSh9HDg50CMrqkZ83H1vl0cCU8iBs8tQ6JONcooUDlPnG5rwG1Ru4mNLnA==" saltValue="LaSrkDeK21JLn7o5I3umPw==" spinCount="100000" sqref="C45:D45 F45" name="Plage1_1_4"/>
    <protectedRange algorithmName="SHA-512" hashValue="JvjMKu/zoSOmLPEd+zdE+EXXZjtKkSh9HDg50CMrqkZ83H1vl0cCU8iBs8tQ6JONcooUDlPnG5rwG1Ru4mNLnA==" saltValue="LaSrkDeK21JLn7o5I3umPw==" spinCount="100000" sqref="C12:F14" name="Plage1_3_1"/>
    <protectedRange algorithmName="SHA-512" hashValue="JvjMKu/zoSOmLPEd+zdE+EXXZjtKkSh9HDg50CMrqkZ83H1vl0cCU8iBs8tQ6JONcooUDlPnG5rwG1Ru4mNLnA==" saltValue="LaSrkDeK21JLn7o5I3umPw==" spinCount="100000" sqref="C19:F26 C29:F29" name="Plage1_4_1"/>
  </protectedRanges>
  <mergeCells count="50">
    <mergeCell ref="B100:E100"/>
    <mergeCell ref="B89:E89"/>
    <mergeCell ref="B90:E90"/>
    <mergeCell ref="B91:E91"/>
    <mergeCell ref="B92:E92"/>
    <mergeCell ref="B93:E93"/>
    <mergeCell ref="B94:E94"/>
    <mergeCell ref="B95:E95"/>
    <mergeCell ref="B96:E96"/>
    <mergeCell ref="B97:E97"/>
    <mergeCell ref="B98:E98"/>
    <mergeCell ref="B99:E99"/>
    <mergeCell ref="B88:E88"/>
    <mergeCell ref="A77:H77"/>
    <mergeCell ref="B78:E78"/>
    <mergeCell ref="B79:E79"/>
    <mergeCell ref="B80:E80"/>
    <mergeCell ref="B81:E81"/>
    <mergeCell ref="B82:E82"/>
    <mergeCell ref="B83:E83"/>
    <mergeCell ref="B84:E84"/>
    <mergeCell ref="B85:E85"/>
    <mergeCell ref="B86:E86"/>
    <mergeCell ref="B87:E87"/>
    <mergeCell ref="A58:H75"/>
    <mergeCell ref="J58:Q75"/>
    <mergeCell ref="A3:A4"/>
    <mergeCell ref="C3:F3"/>
    <mergeCell ref="H3:I3"/>
    <mergeCell ref="K3:L3"/>
    <mergeCell ref="M3:N3"/>
    <mergeCell ref="C4:F4"/>
    <mergeCell ref="H4:J4"/>
    <mergeCell ref="K4:L4"/>
    <mergeCell ref="M4:N4"/>
    <mergeCell ref="H5:J5"/>
    <mergeCell ref="K5:L5"/>
    <mergeCell ref="M5:N5"/>
    <mergeCell ref="A57:H57"/>
    <mergeCell ref="J57:Q57"/>
    <mergeCell ref="C1:F1"/>
    <mergeCell ref="H1:I1"/>
    <mergeCell ref="K1:L1"/>
    <mergeCell ref="M1:N1"/>
    <mergeCell ref="P1:Y5"/>
    <mergeCell ref="C2:F2"/>
    <mergeCell ref="H2:I2"/>
    <mergeCell ref="K2:L2"/>
    <mergeCell ref="M2:N2"/>
    <mergeCell ref="C5:F5"/>
  </mergeCells>
  <conditionalFormatting sqref="M7:M55">
    <cfRule type="cellIs" dxfId="2883" priority="175" operator="greaterThan">
      <formula>1</formula>
    </cfRule>
  </conditionalFormatting>
  <conditionalFormatting sqref="P54:P55">
    <cfRule type="expression" dxfId="2882" priority="173">
      <formula>P54&gt;Q54</formula>
    </cfRule>
    <cfRule type="expression" dxfId="2881" priority="174">
      <formula>P54&lt;Q54</formula>
    </cfRule>
  </conditionalFormatting>
  <conditionalFormatting sqref="R54:R55">
    <cfRule type="expression" dxfId="2880" priority="171">
      <formula>R54&lt;S54</formula>
    </cfRule>
    <cfRule type="expression" dxfId="2879" priority="172">
      <formula>R54&gt;S54</formula>
    </cfRule>
  </conditionalFormatting>
  <conditionalFormatting sqref="T54:T55">
    <cfRule type="expression" dxfId="2878" priority="169">
      <formula>T54&gt;U54</formula>
    </cfRule>
    <cfRule type="expression" dxfId="2877" priority="170">
      <formula>T54&lt;U54</formula>
    </cfRule>
  </conditionalFormatting>
  <conditionalFormatting sqref="K7:K55">
    <cfRule type="cellIs" dxfId="2876" priority="168" operator="greaterThan">
      <formula>1</formula>
    </cfRule>
  </conditionalFormatting>
  <conditionalFormatting sqref="L7:L31 L36:L55">
    <cfRule type="cellIs" dxfId="2875" priority="167" operator="greaterThan">
      <formula>0</formula>
    </cfRule>
  </conditionalFormatting>
  <conditionalFormatting sqref="N7:N55">
    <cfRule type="cellIs" dxfId="2874" priority="166" operator="greaterThan">
      <formula>0</formula>
    </cfRule>
  </conditionalFormatting>
  <conditionalFormatting sqref="O79 P80">
    <cfRule type="expression" dxfId="2873" priority="159">
      <formula>OR(NOT(ISERROR(SEARCH("Halte", $A70))),      NOT(ISERROR(SEARCH("Prise serré", $A70))),      NOT(ISERROR(SEARCH("Close grip", $A70))),      NOT(ISERROR(SEARCH("Sumo", $A70))),      NOT(ISERROR(SEARCH("Tradi", $A70))),      NOT(ISERROR(SEARCH("Band", $A70))),      NOT(ISERROR(SEARCH("Prise large", $A70))),      NOT(ISERROR(SEARCH("RDL", $A70))),      NOT(ISERROR(SEARCH("Unilatéral", $A70))))</formula>
    </cfRule>
    <cfRule type="expression" dxfId="2872" priority="160">
      <formula>NOT(ISERROR(SEARCH("BI7", $A70)))</formula>
    </cfRule>
    <cfRule type="expression" dxfId="2871" priority="161">
      <formula>NOT(ISERROR(SEARCH("SUPER7", $A70)))</formula>
    </cfRule>
    <cfRule type="expression" dxfId="2870" priority="162">
      <formula>NOT(ISERROR(SEARCH("Larsen", $A70)))</formula>
    </cfRule>
    <cfRule type="expression" dxfId="2869" priority="163">
      <formula>OR(NOT(ISERROR(SEARCH("Tempo", O79))), NOT(ISERROR(SEARCH("Pausé", O79))), NOT(ISERROR(SEARCH("Isométrie", O79))))</formula>
    </cfRule>
    <cfRule type="expression" dxfId="2868" priority="164" stopIfTrue="1">
      <formula>OR(NOT(ISERROR(SEARCH("Position A", $A70))),NOT(ISERROR(SEARCH("Position B", $A70))),NOT(ISERROR(SEARCH("Position C", $A70))),NOT(ISERROR(SEARCH("Avec sangles", $A70))),NOT(ISERROR(SEARCH("SSB", $A70))),NOT(ISERROR(SEARCH("Halte", $A70))), NOT(ISERROR(SEARCH("Prise serré", $A70))), NOT(ISERROR(SEARCH("Close grip", $A70))), NOT(ISERROR(SEARCH("Sumo", $A70))), NOT(ISERROR(SEARCH("Tradi", $A70))), NOT(ISERROR(SEARCH("Band", $A70))), NOT(ISERROR(SEARCH("Prise large", $A70))), NOT(ISERROR(SEARCH("RDL", $A70))), NOT(ISERROR(SEARCH("Unilatéral", $A70))))</formula>
    </cfRule>
    <cfRule type="expression" dxfId="2867" priority="165" stopIfTrue="1">
      <formula>OR(NOT(ISERROR(SEARCH("Position A", $A70))),NOT(ISERROR(SEARCH("Position B", $A70))),NOT(ISERROR(SEARCH("Position C", $A70))),NOT(ISERROR(SEARCH("Avec sangles", $A70))),NOT(ISERROR(SEARCH("SSB", $A70))),NOT(ISERROR(SEARCH("Focus Hanche", $A70))),NOT(ISERROR(SEARCH("Focus GENOUX", $A70))),NOT(ISERROR(SEARCH("CALE", $A70))),NOT(ISERROR(SEARCH("Déficit", $A70))),NOT(ISERROR(SEARCH("Surélevé", $A70))),NOT(ISERROR(SEARCH("High bar", $A70))),NOT(ISERROR(SEARCH("à la poulie", $A70))),NOT(ISERROR(SEARCH("prise triange", $A70))),NOT(ISERROR(SEARCH("prise barre large", $A70))),NOT(ISERROR(SEARCH("prise barre serrée", $A70))),NOT(ISERROR(SEARCH("prise neutre", $A70))),NOT(ISERROR(SEARCH("supination", $A70))),NOT(ISERROR(SEARCH("pronation", $A70))),NOT(ISERROR(SEARCH("kettlebel", $A70))),NOT(ISERROR(SEARCH("aux haltères", $A70))),NOT(ISERROR(SEARCH("à la barre", $A70))),NOT(ISERROR(SEARCH("B STANCE", $A70))),NOT(ISERROR(SEARCH("Halte", $A70))), NOT(ISERROR(SEARCH("Prise serré", $A70))), NOT(ISERROR(SEARCH("Close grip", $A70))), NOT(ISERROR(SEARCH("Sumo", $A70))), NOT(ISERROR(SEARCH("Tradi", $A70))), NOT(ISERROR(SEARCH("Band", $A70))), NOT(ISERROR(SEARCH("Prise large", $A70))), NOT(ISERROR(SEARCH("RDL", $A70))), NOT(ISERROR(SEARCH("Unilatéral", $A70))))</formula>
    </cfRule>
  </conditionalFormatting>
  <conditionalFormatting sqref="P76:P78">
    <cfRule type="expression" dxfId="2866" priority="155">
      <formula>OR(M67&gt;0, O67&gt;0)</formula>
    </cfRule>
    <cfRule type="expression" dxfId="2865" priority="156">
      <formula>OR(L67&gt;1, N67&gt;1)</formula>
    </cfRule>
  </conditionalFormatting>
  <conditionalFormatting sqref="P76:P78">
    <cfRule type="expression" dxfId="2864" priority="150">
      <formula>OR(NOT(ISERROR(SEARCH("Halte", $A67))),      NOT(ISERROR(SEARCH("Prise serré", $A67))),      NOT(ISERROR(SEARCH("Close grip", $A67))),      NOT(ISERROR(SEARCH("Sumo", $A67))),      NOT(ISERROR(SEARCH("Tradi", $A67))),      NOT(ISERROR(SEARCH("Band", $A67))),      NOT(ISERROR(SEARCH("Prise large", $A67))),      NOT(ISERROR(SEARCH("RDL", $A67))),      NOT(ISERROR(SEARCH("Unilatéral", $A67))))</formula>
    </cfRule>
    <cfRule type="expression" dxfId="2863" priority="151">
      <formula>NOT(ISERROR(SEARCH("BI7", $A67)))</formula>
    </cfRule>
    <cfRule type="expression" dxfId="2862" priority="152">
      <formula>NOT(ISERROR(SEARCH("SUPER7", $A67)))</formula>
    </cfRule>
    <cfRule type="expression" dxfId="2861" priority="153">
      <formula>NOT(ISERROR(SEARCH("Larsen", $A67)))</formula>
    </cfRule>
    <cfRule type="expression" dxfId="2860" priority="154">
      <formula>OR(NOT(ISERROR(SEARCH("Tempo", P76))), NOT(ISERROR(SEARCH("Pausé", P76))), NOT(ISERROR(SEARCH("Isométrie", P76))))</formula>
    </cfRule>
    <cfRule type="expression" dxfId="2859" priority="157" stopIfTrue="1">
      <formula>OR(NOT(ISERROR(SEARCH("Position A", $A67))),NOT(ISERROR(SEARCH("Position B", $A67))),NOT(ISERROR(SEARCH("Position C", $A67))),NOT(ISERROR(SEARCH("Avec sangles", $A67))),NOT(ISERROR(SEARCH("SSB", $A67))),NOT(ISERROR(SEARCH("Halte", $A67))), NOT(ISERROR(SEARCH("Prise serré", $A67))), NOT(ISERROR(SEARCH("Close grip", $A67))), NOT(ISERROR(SEARCH("Sumo", $A67))), NOT(ISERROR(SEARCH("Tradi", $A67))), NOT(ISERROR(SEARCH("Band", $A67))), NOT(ISERROR(SEARCH("Prise large", $A67))), NOT(ISERROR(SEARCH("RDL", $A67))), NOT(ISERROR(SEARCH("Unilatéral", $A67))))</formula>
    </cfRule>
    <cfRule type="expression" dxfId="2858" priority="158" stopIfTrue="1">
      <formula>OR(NOT(ISERROR(SEARCH("Position A", $A67))),NOT(ISERROR(SEARCH("Position B", $A67))),NOT(ISERROR(SEARCH("Position C", $A67))),NOT(ISERROR(SEARCH("Avec sangles", $A67))),NOT(ISERROR(SEARCH("SSB", $A67))),NOT(ISERROR(SEARCH("Focus Hanche", $A67))),NOT(ISERROR(SEARCH("Focus GENOUX", $A67))),NOT(ISERROR(SEARCH("CALE", $A67))),NOT(ISERROR(SEARCH("Déficit", $A67))),NOT(ISERROR(SEARCH("Surélevé", $A67))),NOT(ISERROR(SEARCH("High bar", $A67))),NOT(ISERROR(SEARCH("à la poulie", $A67))),NOT(ISERROR(SEARCH("prise triange", $A67))),NOT(ISERROR(SEARCH("prise barre large", $A67))),NOT(ISERROR(SEARCH("prise barre serrée", $A67))),NOT(ISERROR(SEARCH("prise neutre", $A67))),NOT(ISERROR(SEARCH("supination", $A67))),NOT(ISERROR(SEARCH("pronation", $A67))),NOT(ISERROR(SEARCH("kettlebel", $A67))),NOT(ISERROR(SEARCH("aux haltères", $A67))),NOT(ISERROR(SEARCH("à la barre", $A67))),NOT(ISERROR(SEARCH("B STANCE", $A67))),NOT(ISERROR(SEARCH("Halte", $A67))), NOT(ISERROR(SEARCH("Prise serré", $A67))), NOT(ISERROR(SEARCH("Close grip", $A67))), NOT(ISERROR(SEARCH("Sumo", $A67))), NOT(ISERROR(SEARCH("Tradi", $A67))), NOT(ISERROR(SEARCH("Band", $A67))), NOT(ISERROR(SEARCH("Prise large", $A67))), NOT(ISERROR(SEARCH("RDL", $A67))), NOT(ISERROR(SEARCH("Unilatéral", $A67))))</formula>
    </cfRule>
  </conditionalFormatting>
  <conditionalFormatting sqref="P80">
    <cfRule type="expression" dxfId="2857" priority="176">
      <formula>OR(M71&gt;0, #REF!&gt;0)</formula>
    </cfRule>
    <cfRule type="expression" dxfId="2856" priority="177">
      <formula>OR(L71&gt;1, N71&gt;1)</formula>
    </cfRule>
  </conditionalFormatting>
  <conditionalFormatting sqref="P46:P51 P53">
    <cfRule type="expression" dxfId="2855" priority="148">
      <formula>P46&gt;Q46</formula>
    </cfRule>
    <cfRule type="expression" dxfId="2854" priority="149">
      <formula>P46&lt;Q46</formula>
    </cfRule>
  </conditionalFormatting>
  <conditionalFormatting sqref="R46:R51 R53">
    <cfRule type="expression" dxfId="2853" priority="146">
      <formula>R46&lt;S46</formula>
    </cfRule>
    <cfRule type="expression" dxfId="2852" priority="147">
      <formula>R46&gt;S46</formula>
    </cfRule>
  </conditionalFormatting>
  <conditionalFormatting sqref="T46:T51 T53">
    <cfRule type="expression" dxfId="2851" priority="144">
      <formula>T46&gt;U46</formula>
    </cfRule>
    <cfRule type="expression" dxfId="2850" priority="145">
      <formula>T46&lt;U46</formula>
    </cfRule>
  </conditionalFormatting>
  <conditionalFormatting sqref="P52">
    <cfRule type="expression" dxfId="2849" priority="142">
      <formula>P52&gt;Q52</formula>
    </cfRule>
    <cfRule type="expression" dxfId="2848" priority="143">
      <formula>P52&lt;Q52</formula>
    </cfRule>
  </conditionalFormatting>
  <conditionalFormatting sqref="R52">
    <cfRule type="expression" dxfId="2847" priority="140">
      <formula>R52&lt;S52</formula>
    </cfRule>
    <cfRule type="expression" dxfId="2846" priority="141">
      <formula>R52&gt;S52</formula>
    </cfRule>
  </conditionalFormatting>
  <conditionalFormatting sqref="T52">
    <cfRule type="expression" dxfId="2845" priority="138">
      <formula>T52&gt;U52</formula>
    </cfRule>
    <cfRule type="expression" dxfId="2844" priority="139">
      <formula>T52&lt;U52</formula>
    </cfRule>
  </conditionalFormatting>
  <conditionalFormatting sqref="B46:B55">
    <cfRule type="expression" dxfId="2843" priority="134">
      <formula>OR(L46&gt;0, N46&gt;0)</formula>
    </cfRule>
    <cfRule type="expression" dxfId="2842" priority="135">
      <formula>OR(K46&gt;1, M46&gt;1)</formula>
    </cfRule>
  </conditionalFormatting>
  <conditionalFormatting sqref="A46:B55">
    <cfRule type="expression" dxfId="2841" priority="129">
      <formula>OR(NOT(ISERROR(SEARCH("Halte", $A46))),      NOT(ISERROR(SEARCH("Prise serré", $A46))),      NOT(ISERROR(SEARCH("Close grip", $A46))),      NOT(ISERROR(SEARCH("Sumo", $A46))),      NOT(ISERROR(SEARCH("Tradi", $A46))),      NOT(ISERROR(SEARCH("Band", $A46))),      NOT(ISERROR(SEARCH("Prise large", $A46))),      NOT(ISERROR(SEARCH("RDL", $A46))),      NOT(ISERROR(SEARCH("Unilatéral", $A46))))</formula>
    </cfRule>
    <cfRule type="expression" dxfId="2840" priority="130">
      <formula>NOT(ISERROR(SEARCH("BI7", $A46)))</formula>
    </cfRule>
    <cfRule type="expression" dxfId="2839" priority="131">
      <formula>NOT(ISERROR(SEARCH("SUPER7", $A46)))</formula>
    </cfRule>
    <cfRule type="expression" dxfId="2838" priority="132">
      <formula>NOT(ISERROR(SEARCH("Larsen", $A46)))</formula>
    </cfRule>
    <cfRule type="expression" dxfId="2837" priority="133">
      <formula>OR(NOT(ISERROR(SEARCH("Tempo", A46))), NOT(ISERROR(SEARCH("Pausé", A46))), NOT(ISERROR(SEARCH("Isométrie", A46))))</formula>
    </cfRule>
    <cfRule type="expression" dxfId="2836" priority="136" stopIfTrue="1">
      <formula>OR(NOT(ISERROR(SEARCH("Position A", $A46))),NOT(ISERROR(SEARCH("Position B", $A46))),NOT(ISERROR(SEARCH("Position C", $A46))),NOT(ISERROR(SEARCH("Avec sangles", $A46))),NOT(ISERROR(SEARCH("SSB", $A46))),NOT(ISERROR(SEARCH("Halte", $A46))), NOT(ISERROR(SEARCH("Prise serré", $A46))), NOT(ISERROR(SEARCH("Close grip", $A46))), NOT(ISERROR(SEARCH("Sumo", $A46))), NOT(ISERROR(SEARCH("Tradi", $A46))), NOT(ISERROR(SEARCH("Band", $A46))), NOT(ISERROR(SEARCH("Prise large", $A46))), NOT(ISERROR(SEARCH("RDL", $A46))), NOT(ISERROR(SEARCH("Unilatéral", $A46))))</formula>
    </cfRule>
    <cfRule type="expression" dxfId="2835" priority="137" stopIfTrue="1">
      <formula>OR(NOT(ISERROR(SEARCH("Position A", $A46))),NOT(ISERROR(SEARCH("Position B", $A46))),NOT(ISERROR(SEARCH("Position C", $A46))),NOT(ISERROR(SEARCH("Avec sangles", $A46))),NOT(ISERROR(SEARCH("SSB", $A46))),NOT(ISERROR(SEARCH("Focus Hanche", $A46))),NOT(ISERROR(SEARCH("Focus GENOUX", $A46))),NOT(ISERROR(SEARCH("CALE", $A46))),NOT(ISERROR(SEARCH("Déficit", $A46))),NOT(ISERROR(SEARCH("Surélevé", $A46))),NOT(ISERROR(SEARCH("High bar", $A46))),NOT(ISERROR(SEARCH("à la poulie", $A46))),NOT(ISERROR(SEARCH("prise triange", $A46))),NOT(ISERROR(SEARCH("prise barre large", $A46))),NOT(ISERROR(SEARCH("prise barre serrée", $A46))),NOT(ISERROR(SEARCH("prise neutre", $A46))),NOT(ISERROR(SEARCH("supination", $A46))),NOT(ISERROR(SEARCH("pronation", $A46))),NOT(ISERROR(SEARCH("kettlebel", $A46))),NOT(ISERROR(SEARCH("aux haltères", $A46))),NOT(ISERROR(SEARCH("à la barre", $A46))),NOT(ISERROR(SEARCH("B STANCE", $A46))),NOT(ISERROR(SEARCH("Halte", $A46))), NOT(ISERROR(SEARCH("Prise serré", $A46))), NOT(ISERROR(SEARCH("Close grip", $A46))), NOT(ISERROR(SEARCH("Sumo", $A46))), NOT(ISERROR(SEARCH("Tradi", $A46))), NOT(ISERROR(SEARCH("Band", $A46))), NOT(ISERROR(SEARCH("Prise large", $A46))), NOT(ISERROR(SEARCH("RDL", $A46))), NOT(ISERROR(SEARCH("Unilatéral", $A46))))</formula>
    </cfRule>
  </conditionalFormatting>
  <conditionalFormatting sqref="B27:B28 B7:B11 B15:B18 B30:B44">
    <cfRule type="expression" dxfId="2834" priority="125">
      <formula>OR(L7&gt;0, N7&gt;0)</formula>
    </cfRule>
    <cfRule type="expression" dxfId="2833" priority="126">
      <formula>OR(K7&gt;1, M7&gt;1)</formula>
    </cfRule>
  </conditionalFormatting>
  <conditionalFormatting sqref="A7:B11 A15:B16 B17:B18 A17:A20">
    <cfRule type="expression" dxfId="2832" priority="120">
      <formula>OR(NOT(ISERROR(SEARCH("Halte", $A7))),      NOT(ISERROR(SEARCH("Prise serré", $A7))),      NOT(ISERROR(SEARCH("Close grip", $A7))),      NOT(ISERROR(SEARCH("Sumo", $A7))),      NOT(ISERROR(SEARCH("Tradi", $A7))),      NOT(ISERROR(SEARCH("Band", $A7))),      NOT(ISERROR(SEARCH("Prise large", $A7))),      NOT(ISERROR(SEARCH("RDL", $A7))),      NOT(ISERROR(SEARCH("Unilatéral", $A7))))</formula>
    </cfRule>
    <cfRule type="expression" dxfId="2831" priority="121">
      <formula>NOT(ISERROR(SEARCH("BI7", $A7)))</formula>
    </cfRule>
    <cfRule type="expression" dxfId="2830" priority="122">
      <formula>NOT(ISERROR(SEARCH("SUPER7", $A7)))</formula>
    </cfRule>
    <cfRule type="expression" dxfId="2829" priority="123">
      <formula>NOT(ISERROR(SEARCH("Larsen", $A7)))</formula>
    </cfRule>
    <cfRule type="expression" dxfId="2828" priority="124">
      <formula>OR(NOT(ISERROR(SEARCH("Tempo", A7))), NOT(ISERROR(SEARCH("Pausé", A7))), NOT(ISERROR(SEARCH("Isométrie", A7))))</formula>
    </cfRule>
    <cfRule type="expression" dxfId="2827" priority="127" stopIfTrue="1">
      <formula>OR(NOT(ISERROR(SEARCH("Position A", $A7))),NOT(ISERROR(SEARCH("Position B", $A7))),NOT(ISERROR(SEARCH("Position C", $A7))),NOT(ISERROR(SEARCH("Avec sangles", $A7))),NOT(ISERROR(SEARCH("SSB", $A7))),NOT(ISERROR(SEARCH("Halte", $A7))), NOT(ISERROR(SEARCH("Prise serré", $A7))), NOT(ISERROR(SEARCH("Close grip", $A7))), NOT(ISERROR(SEARCH("Sumo", $A7))), NOT(ISERROR(SEARCH("Tradi", $A7))), NOT(ISERROR(SEARCH("Band", $A7))), NOT(ISERROR(SEARCH("Prise large", $A7))), NOT(ISERROR(SEARCH("RDL", $A7))), NOT(ISERROR(SEARCH("Unilatéral", $A7))))</formula>
    </cfRule>
    <cfRule type="expression" dxfId="2826" priority="128" stopIfTrue="1">
      <formula>OR(NOT(ISERROR(SEARCH("Position A", $A7))),NOT(ISERROR(SEARCH("Position B", $A7))),NOT(ISERROR(SEARCH("Position C", $A7))),NOT(ISERROR(SEARCH("Avec sangles", $A7))),NOT(ISERROR(SEARCH("SSB", $A7))),NOT(ISERROR(SEARCH("Focus Hanche", $A7))),NOT(ISERROR(SEARCH("Focus GENOUX", $A7))),NOT(ISERROR(SEARCH("CALE", $A7))),NOT(ISERROR(SEARCH("Déficit", $A7))),NOT(ISERROR(SEARCH("Surélevé", $A7))),NOT(ISERROR(SEARCH("High bar", $A7))),NOT(ISERROR(SEARCH("à la poulie", $A7))),NOT(ISERROR(SEARCH("prise triange", $A7))),NOT(ISERROR(SEARCH("prise barre large", $A7))),NOT(ISERROR(SEARCH("prise barre serrée", $A7))),NOT(ISERROR(SEARCH("prise neutre", $A7))),NOT(ISERROR(SEARCH("supination", $A7))),NOT(ISERROR(SEARCH("pronation", $A7))),NOT(ISERROR(SEARCH("kettlebel", $A7))),NOT(ISERROR(SEARCH("aux haltères", $A7))),NOT(ISERROR(SEARCH("à la barre", $A7))),NOT(ISERROR(SEARCH("B STANCE", $A7))),NOT(ISERROR(SEARCH("Halte", $A7))), NOT(ISERROR(SEARCH("Prise serré", $A7))), NOT(ISERROR(SEARCH("Close grip", $A7))), NOT(ISERROR(SEARCH("Sumo", $A7))), NOT(ISERROR(SEARCH("Tradi", $A7))), NOT(ISERROR(SEARCH("Band", $A7))), NOT(ISERROR(SEARCH("Prise large", $A7))), NOT(ISERROR(SEARCH("RDL", $A7))), NOT(ISERROR(SEARCH("Unilatéral", $A7))))</formula>
    </cfRule>
  </conditionalFormatting>
  <conditionalFormatting sqref="B45">
    <cfRule type="expression" dxfId="2825" priority="116">
      <formula>OR(L45&gt;0, N45&gt;0)</formula>
    </cfRule>
    <cfRule type="expression" dxfId="2824" priority="117">
      <formula>OR(K45&gt;1, M45&gt;1)</formula>
    </cfRule>
  </conditionalFormatting>
  <conditionalFormatting sqref="A45:B45">
    <cfRule type="expression" dxfId="2823" priority="111">
      <formula>OR(NOT(ISERROR(SEARCH("Halte", $A45))),      NOT(ISERROR(SEARCH("Prise serré", $A45))),      NOT(ISERROR(SEARCH("Close grip", $A45))),      NOT(ISERROR(SEARCH("Sumo", $A45))),      NOT(ISERROR(SEARCH("Tradi", $A45))),      NOT(ISERROR(SEARCH("Band", $A45))),      NOT(ISERROR(SEARCH("Prise large", $A45))),      NOT(ISERROR(SEARCH("RDL", $A45))),      NOT(ISERROR(SEARCH("Unilatéral", $A45))))</formula>
    </cfRule>
    <cfRule type="expression" dxfId="2822" priority="112">
      <formula>NOT(ISERROR(SEARCH("BI7", $A45)))</formula>
    </cfRule>
    <cfRule type="expression" dxfId="2821" priority="113">
      <formula>NOT(ISERROR(SEARCH("SUPER7", $A45)))</formula>
    </cfRule>
    <cfRule type="expression" dxfId="2820" priority="114">
      <formula>NOT(ISERROR(SEARCH("Larsen", $A45)))</formula>
    </cfRule>
    <cfRule type="expression" dxfId="2819" priority="115">
      <formula>OR(NOT(ISERROR(SEARCH("Tempo", A45))), NOT(ISERROR(SEARCH("Pausé", A45))), NOT(ISERROR(SEARCH("Isométrie", A45))))</formula>
    </cfRule>
    <cfRule type="expression" dxfId="2818" priority="118" stopIfTrue="1">
      <formula>OR(NOT(ISERROR(SEARCH("Position A", $A45))),NOT(ISERROR(SEARCH("Position B", $A45))),NOT(ISERROR(SEARCH("Position C", $A45))),NOT(ISERROR(SEARCH("Avec sangles", $A45))),NOT(ISERROR(SEARCH("SSB", $A45))),NOT(ISERROR(SEARCH("Halte", $A45))), NOT(ISERROR(SEARCH("Prise serré", $A45))), NOT(ISERROR(SEARCH("Close grip", $A45))), NOT(ISERROR(SEARCH("Sumo", $A45))), NOT(ISERROR(SEARCH("Tradi", $A45))), NOT(ISERROR(SEARCH("Band", $A45))), NOT(ISERROR(SEARCH("Prise large", $A45))), NOT(ISERROR(SEARCH("RDL", $A45))), NOT(ISERROR(SEARCH("Unilatéral", $A45))))</formula>
    </cfRule>
    <cfRule type="expression" dxfId="2817" priority="119" stopIfTrue="1">
      <formula>OR(NOT(ISERROR(SEARCH("Position A", $A45))),NOT(ISERROR(SEARCH("Position B", $A45))),NOT(ISERROR(SEARCH("Position C", $A45))),NOT(ISERROR(SEARCH("Avec sangles", $A45))),NOT(ISERROR(SEARCH("SSB", $A45))),NOT(ISERROR(SEARCH("Focus Hanche", $A45))),NOT(ISERROR(SEARCH("Focus GENOUX", $A45))),NOT(ISERROR(SEARCH("CALE", $A45))),NOT(ISERROR(SEARCH("Déficit", $A45))),NOT(ISERROR(SEARCH("Surélevé", $A45))),NOT(ISERROR(SEARCH("High bar", $A45))),NOT(ISERROR(SEARCH("à la poulie", $A45))),NOT(ISERROR(SEARCH("prise triange", $A45))),NOT(ISERROR(SEARCH("prise barre large", $A45))),NOT(ISERROR(SEARCH("prise barre serrée", $A45))),NOT(ISERROR(SEARCH("prise neutre", $A45))),NOT(ISERROR(SEARCH("supination", $A45))),NOT(ISERROR(SEARCH("pronation", $A45))),NOT(ISERROR(SEARCH("kettlebel", $A45))),NOT(ISERROR(SEARCH("aux haltères", $A45))),NOT(ISERROR(SEARCH("à la barre", $A45))),NOT(ISERROR(SEARCH("B STANCE", $A45))),NOT(ISERROR(SEARCH("Halte", $A45))), NOT(ISERROR(SEARCH("Prise serré", $A45))), NOT(ISERROR(SEARCH("Close grip", $A45))), NOT(ISERROR(SEARCH("Sumo", $A45))), NOT(ISERROR(SEARCH("Tradi", $A45))), NOT(ISERROR(SEARCH("Band", $A45))), NOT(ISERROR(SEARCH("Prise large", $A45))), NOT(ISERROR(SEARCH("RDL", $A45))), NOT(ISERROR(SEARCH("Unilatéral", $A45))))</formula>
    </cfRule>
  </conditionalFormatting>
  <conditionalFormatting sqref="B27:B28">
    <cfRule type="expression" dxfId="2816" priority="104">
      <formula>OR(NOT(ISERROR(SEARCH("Halte",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2815" priority="105">
      <formula>NOT(ISERROR(SEARCH("BI7", $A27)))</formula>
    </cfRule>
    <cfRule type="expression" dxfId="2814" priority="106">
      <formula>NOT(ISERROR(SEARCH("SUPER7", $A27)))</formula>
    </cfRule>
    <cfRule type="expression" dxfId="2813" priority="107">
      <formula>NOT(ISERROR(SEARCH("Larsen", $A27)))</formula>
    </cfRule>
    <cfRule type="expression" dxfId="2812" priority="108">
      <formula>OR(NOT(ISERROR(SEARCH("Tempo", B27))), NOT(ISERROR(SEARCH("Pausé", B27))), NOT(ISERROR(SEARCH("Isométrie", B27))))</formula>
    </cfRule>
    <cfRule type="expression" dxfId="2811" priority="109" stopIfTrue="1">
      <formula>OR(NOT(ISERROR(SEARCH("Position A", $A27))),NOT(ISERROR(SEARCH("Position B", $A27))),NOT(ISERROR(SEARCH("Position C", $A27))),NOT(ISERROR(SEARCH("Avec sangles", $A27))),NOT(ISERROR(SEARCH("SSB", $A27))),NOT(ISERROR(SEARCH("Halte",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2810" priority="110" stopIfTrue="1">
      <formula>OR(NOT(ISERROR(SEARCH("Position A", $A27))),NOT(ISERROR(SEARCH("Position B", $A27))),NOT(ISERROR(SEARCH("Position C", $A27))),NOT(ISERROR(SEARCH("Avec sangles", $A27))),NOT(ISERROR(SEARCH("SSB", $A27))),NOT(ISERROR(SEARCH("Focus Hanche", $A27))),NOT(ISERROR(SEARCH("Focus GENOUX", $A27))),NOT(ISERROR(SEARCH("CALE", $A27))),NOT(ISERROR(SEARCH("Déficit", $A27))),NOT(ISERROR(SEARCH("Surélevé", $A27))),NOT(ISERROR(SEARCH("High bar", $A27))),NOT(ISERROR(SEARCH("à la poulie", $A27))),NOT(ISERROR(SEARCH("prise triange", $A27))),NOT(ISERROR(SEARCH("prise barre large", $A27))),NOT(ISERROR(SEARCH("prise barre serrée", $A27))),NOT(ISERROR(SEARCH("prise neutre", $A27))),NOT(ISERROR(SEARCH("supination", $A27))),NOT(ISERROR(SEARCH("pronation", $A27))),NOT(ISERROR(SEARCH("kettlebel", $A27))),NOT(ISERROR(SEARCH("aux haltères", $A27))),NOT(ISERROR(SEARCH("à la barre", $A27))),NOT(ISERROR(SEARCH("B STANCE",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A27:A28">
    <cfRule type="expression" dxfId="2809" priority="97">
      <formula>OR(NOT(ISERROR(SEARCH("Halte",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2808" priority="98">
      <formula>NOT(ISERROR(SEARCH("BI7", $A27)))</formula>
    </cfRule>
    <cfRule type="expression" dxfId="2807" priority="99">
      <formula>NOT(ISERROR(SEARCH("SUPER7", $A27)))</formula>
    </cfRule>
    <cfRule type="expression" dxfId="2806" priority="100">
      <formula>NOT(ISERROR(SEARCH("Larsen", $A27)))</formula>
    </cfRule>
    <cfRule type="expression" dxfId="2805" priority="101">
      <formula>OR(NOT(ISERROR(SEARCH("Tempo", A27))), NOT(ISERROR(SEARCH("Pausé", A27))), NOT(ISERROR(SEARCH("Isométrie", A27))))</formula>
    </cfRule>
    <cfRule type="expression" dxfId="2804" priority="103" stopIfTrue="1">
      <formula>OR(NOT(ISERROR(SEARCH("Position A", $A27))),NOT(ISERROR(SEARCH("Position B", $A27))),NOT(ISERROR(SEARCH("Position C", $A27))),NOT(ISERROR(SEARCH("Avec sangles", $A27))),NOT(ISERROR(SEARCH("SSB", $A27))),NOT(ISERROR(SEARCH("Focus Hanche", $A27))),NOT(ISERROR(SEARCH("Focus GENOUX", $A27))),NOT(ISERROR(SEARCH("CALE", $A27))),NOT(ISERROR(SEARCH("Déficit", $A27))),NOT(ISERROR(SEARCH("Surélevé", $A27))),NOT(ISERROR(SEARCH("High bar", $A27))),NOT(ISERROR(SEARCH("à la poulie", $A27))),NOT(ISERROR(SEARCH("prise triange", $A27))),NOT(ISERROR(SEARCH("prise barre large", $A27))),NOT(ISERROR(SEARCH("prise barre serrée", $A27))),NOT(ISERROR(SEARCH("prise neutre", $A27))),NOT(ISERROR(SEARCH("supination", $A27))),NOT(ISERROR(SEARCH("pronation", $A27))),NOT(ISERROR(SEARCH("kettlebel", $A27))),NOT(ISERROR(SEARCH("aux haltères", $A27))),NOT(ISERROR(SEARCH("à la barre", $A27))),NOT(ISERROR(SEARCH("B STANCE",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A27:A28">
    <cfRule type="expression" dxfId="2803" priority="102" stopIfTrue="1">
      <formula>OR(NOT(ISERROR(SEARCH("Position A", $A27))),NOT(ISERROR(SEARCH("Position B", $A27))),NOT(ISERROR(SEARCH("Position C", $A27))),NOT(ISERROR(SEARCH("Avec sangles", $A27))),NOT(ISERROR(SEARCH("SSB",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B12:B14">
    <cfRule type="expression" dxfId="2802" priority="93">
      <formula>OR(L12&gt;0, N12&gt;0)</formula>
    </cfRule>
    <cfRule type="expression" dxfId="2801" priority="94">
      <formula>OR(K12&gt;1, M12&gt;1)</formula>
    </cfRule>
  </conditionalFormatting>
  <conditionalFormatting sqref="A12:B14">
    <cfRule type="expression" dxfId="2800" priority="88">
      <formula>OR(NOT(ISERROR(SEARCH("Halte", $A12))),      NOT(ISERROR(SEARCH("Prise serré", $A12))),      NOT(ISERROR(SEARCH("Close grip", $A12))),      NOT(ISERROR(SEARCH("Sumo", $A12))),      NOT(ISERROR(SEARCH("Tradi", $A12))),      NOT(ISERROR(SEARCH("Band", $A12))),      NOT(ISERROR(SEARCH("Prise large", $A12))),      NOT(ISERROR(SEARCH("RDL", $A12))),      NOT(ISERROR(SEARCH("Unilatéral", $A12))))</formula>
    </cfRule>
    <cfRule type="expression" dxfId="2799" priority="89">
      <formula>NOT(ISERROR(SEARCH("BI7", $A12)))</formula>
    </cfRule>
    <cfRule type="expression" dxfId="2798" priority="90">
      <formula>NOT(ISERROR(SEARCH("SUPER7", $A12)))</formula>
    </cfRule>
    <cfRule type="expression" dxfId="2797" priority="91">
      <formula>NOT(ISERROR(SEARCH("Larsen", $A12)))</formula>
    </cfRule>
    <cfRule type="expression" dxfId="2796" priority="92">
      <formula>OR(NOT(ISERROR(SEARCH("Tempo", A12))), NOT(ISERROR(SEARCH("Pausé", A12))), NOT(ISERROR(SEARCH("Isométrie", A12))))</formula>
    </cfRule>
    <cfRule type="expression" dxfId="2795" priority="95" stopIfTrue="1">
      <formula>OR(NOT(ISERROR(SEARCH("Position A", $A12))),NOT(ISERROR(SEARCH("Position B", $A12))),NOT(ISERROR(SEARCH("Position C", $A12))),NOT(ISERROR(SEARCH("Avec sangles", $A12))),NOT(ISERROR(SEARCH("SSB", $A12))),NOT(ISERROR(SEARCH("Halte", $A12))), NOT(ISERROR(SEARCH("Prise serré", $A12))), NOT(ISERROR(SEARCH("Close grip", $A12))), NOT(ISERROR(SEARCH("Sumo", $A12))), NOT(ISERROR(SEARCH("Tradi", $A12))), NOT(ISERROR(SEARCH("Band", $A12))), NOT(ISERROR(SEARCH("Prise large", $A12))), NOT(ISERROR(SEARCH("RDL", $A12))), NOT(ISERROR(SEARCH("Unilatéral", $A12))))</formula>
    </cfRule>
    <cfRule type="expression" dxfId="2794" priority="96" stopIfTrue="1">
      <formula>OR(NOT(ISERROR(SEARCH("Position A", $A12))),NOT(ISERROR(SEARCH("Position B", $A12))),NOT(ISERROR(SEARCH("Position C", $A12))),NOT(ISERROR(SEARCH("Avec sangles", $A12))),NOT(ISERROR(SEARCH("SSB", $A12))),NOT(ISERROR(SEARCH("Focus Hanche", $A12))),NOT(ISERROR(SEARCH("Focus GENOUX", $A12))),NOT(ISERROR(SEARCH("CALE", $A12))),NOT(ISERROR(SEARCH("Déficit", $A12))),NOT(ISERROR(SEARCH("Surélevé", $A12))),NOT(ISERROR(SEARCH("High bar", $A12))),NOT(ISERROR(SEARCH("à la poulie", $A12))),NOT(ISERROR(SEARCH("prise triange", $A12))),NOT(ISERROR(SEARCH("prise barre large", $A12))),NOT(ISERROR(SEARCH("prise barre serrée", $A12))),NOT(ISERROR(SEARCH("prise neutre", $A12))),NOT(ISERROR(SEARCH("supination", $A12))),NOT(ISERROR(SEARCH("pronation", $A12))),NOT(ISERROR(SEARCH("kettlebel", $A12))),NOT(ISERROR(SEARCH("aux haltères", $A12))),NOT(ISERROR(SEARCH("à la barre", $A12))),NOT(ISERROR(SEARCH("B STANCE", $A12))),NOT(ISERROR(SEARCH("Halte", $A12))), NOT(ISERROR(SEARCH("Prise serré", $A12))), NOT(ISERROR(SEARCH("Close grip", $A12))), NOT(ISERROR(SEARCH("Sumo", $A12))), NOT(ISERROR(SEARCH("Tradi", $A12))), NOT(ISERROR(SEARCH("Band", $A12))), NOT(ISERROR(SEARCH("Prise large", $A12))), NOT(ISERROR(SEARCH("RDL", $A12))), NOT(ISERROR(SEARCH("Unilatéral", $A12))))</formula>
    </cfRule>
  </conditionalFormatting>
  <conditionalFormatting sqref="B19:B26">
    <cfRule type="expression" dxfId="2793" priority="84">
      <formula>OR(L19&gt;0, N19&gt;0)</formula>
    </cfRule>
    <cfRule type="expression" dxfId="2792" priority="85">
      <formula>OR(K19&gt;1, M19&gt;1)</formula>
    </cfRule>
  </conditionalFormatting>
  <conditionalFormatting sqref="A21:B26 B19:B20">
    <cfRule type="expression" dxfId="2791" priority="79">
      <formula>OR(NOT(ISERROR(SEARCH("Halte", $A19))),      NOT(ISERROR(SEARCH("Prise serré", $A19))),      NOT(ISERROR(SEARCH("Close grip", $A19))),      NOT(ISERROR(SEARCH("Sumo", $A19))),      NOT(ISERROR(SEARCH("Tradi", $A19))),      NOT(ISERROR(SEARCH("Band", $A19))),      NOT(ISERROR(SEARCH("Prise large", $A19))),      NOT(ISERROR(SEARCH("RDL", $A19))),      NOT(ISERROR(SEARCH("Unilatéral", $A19))))</formula>
    </cfRule>
    <cfRule type="expression" dxfId="2790" priority="80">
      <formula>NOT(ISERROR(SEARCH("BI7", $A19)))</formula>
    </cfRule>
    <cfRule type="expression" dxfId="2789" priority="81">
      <formula>NOT(ISERROR(SEARCH("SUPER7", $A19)))</formula>
    </cfRule>
    <cfRule type="expression" dxfId="2788" priority="82">
      <formula>NOT(ISERROR(SEARCH("Larsen", $A19)))</formula>
    </cfRule>
    <cfRule type="expression" dxfId="2787" priority="83">
      <formula>OR(NOT(ISERROR(SEARCH("Tempo", A19))), NOT(ISERROR(SEARCH("Pausé", A19))), NOT(ISERROR(SEARCH("Isométrie", A19))))</formula>
    </cfRule>
    <cfRule type="expression" dxfId="2786" priority="86" stopIfTrue="1">
      <formula>OR(NOT(ISERROR(SEARCH("Position A", $A19))),NOT(ISERROR(SEARCH("Position B", $A19))),NOT(ISERROR(SEARCH("Position C", $A19))),NOT(ISERROR(SEARCH("Avec sangles", $A19))),NOT(ISERROR(SEARCH("SSB", $A19))),NOT(ISERROR(SEARCH("Halte", $A19))), NOT(ISERROR(SEARCH("Prise serré", $A19))), NOT(ISERROR(SEARCH("Close grip", $A19))), NOT(ISERROR(SEARCH("Sumo", $A19))), NOT(ISERROR(SEARCH("Tradi", $A19))), NOT(ISERROR(SEARCH("Band", $A19))), NOT(ISERROR(SEARCH("Prise large", $A19))), NOT(ISERROR(SEARCH("RDL", $A19))), NOT(ISERROR(SEARCH("Unilatéral", $A19))))</formula>
    </cfRule>
    <cfRule type="expression" dxfId="2785" priority="87" stopIfTrue="1">
      <formula>OR(NOT(ISERROR(SEARCH("Position A", $A19))),NOT(ISERROR(SEARCH("Position B", $A19))),NOT(ISERROR(SEARCH("Position C", $A19))),NOT(ISERROR(SEARCH("Avec sangles", $A19))),NOT(ISERROR(SEARCH("SSB", $A19))),NOT(ISERROR(SEARCH("Focus Hanche", $A19))),NOT(ISERROR(SEARCH("Focus GENOUX", $A19))),NOT(ISERROR(SEARCH("CALE", $A19))),NOT(ISERROR(SEARCH("Déficit", $A19))),NOT(ISERROR(SEARCH("Surélevé", $A19))),NOT(ISERROR(SEARCH("High bar", $A19))),NOT(ISERROR(SEARCH("à la poulie", $A19))),NOT(ISERROR(SEARCH("prise triange", $A19))),NOT(ISERROR(SEARCH("prise barre large", $A19))),NOT(ISERROR(SEARCH("prise barre serrée", $A19))),NOT(ISERROR(SEARCH("prise neutre", $A19))),NOT(ISERROR(SEARCH("supination", $A19))),NOT(ISERROR(SEARCH("pronation", $A19))),NOT(ISERROR(SEARCH("kettlebel", $A19))),NOT(ISERROR(SEARCH("aux haltères", $A19))),NOT(ISERROR(SEARCH("à la barre", $A19))),NOT(ISERROR(SEARCH("B STANCE", $A19))),NOT(ISERROR(SEARCH("Halte", $A19))), NOT(ISERROR(SEARCH("Prise serré", $A19))), NOT(ISERROR(SEARCH("Close grip", $A19))), NOT(ISERROR(SEARCH("Sumo", $A19))), NOT(ISERROR(SEARCH("Tradi", $A19))), NOT(ISERROR(SEARCH("Band", $A19))), NOT(ISERROR(SEARCH("Prise large", $A19))), NOT(ISERROR(SEARCH("RDL", $A19))), NOT(ISERROR(SEARCH("Unilatéral", $A19))))</formula>
    </cfRule>
  </conditionalFormatting>
  <conditionalFormatting sqref="B29">
    <cfRule type="expression" dxfId="2784" priority="75">
      <formula>OR(L29&gt;0, N29&gt;0)</formula>
    </cfRule>
    <cfRule type="expression" dxfId="2783" priority="76">
      <formula>OR(K29&gt;1, M29&gt;1)</formula>
    </cfRule>
  </conditionalFormatting>
  <conditionalFormatting sqref="A29:B29">
    <cfRule type="expression" dxfId="2782" priority="70">
      <formula>OR(NOT(ISERROR(SEARCH("Halte", $A29))),      NOT(ISERROR(SEARCH("Prise serré", $A29))),      NOT(ISERROR(SEARCH("Close grip", $A29))),      NOT(ISERROR(SEARCH("Sumo", $A29))),      NOT(ISERROR(SEARCH("Tradi", $A29))),      NOT(ISERROR(SEARCH("Band", $A29))),      NOT(ISERROR(SEARCH("Prise large", $A29))),      NOT(ISERROR(SEARCH("RDL", $A29))),      NOT(ISERROR(SEARCH("Unilatéral", $A29))))</formula>
    </cfRule>
    <cfRule type="expression" dxfId="2781" priority="71">
      <formula>NOT(ISERROR(SEARCH("BI7", $A29)))</formula>
    </cfRule>
    <cfRule type="expression" dxfId="2780" priority="72">
      <formula>NOT(ISERROR(SEARCH("SUPER7", $A29)))</formula>
    </cfRule>
    <cfRule type="expression" dxfId="2779" priority="73">
      <formula>NOT(ISERROR(SEARCH("Larsen", $A29)))</formula>
    </cfRule>
    <cfRule type="expression" dxfId="2778" priority="74">
      <formula>OR(NOT(ISERROR(SEARCH("Tempo", A29))), NOT(ISERROR(SEARCH("Pausé", A29))), NOT(ISERROR(SEARCH("Isométrie", A29))))</formula>
    </cfRule>
    <cfRule type="expression" dxfId="2777" priority="77" stopIfTrue="1">
      <formula>OR(NOT(ISERROR(SEARCH("Position A", $A29))),NOT(ISERROR(SEARCH("Position B", $A29))),NOT(ISERROR(SEARCH("Position C", $A29))),NOT(ISERROR(SEARCH("Avec sangles", $A29))),NOT(ISERROR(SEARCH("SSB", $A29))),NOT(ISERROR(SEARCH("Halte", $A29))), NOT(ISERROR(SEARCH("Prise serré", $A29))), NOT(ISERROR(SEARCH("Close grip", $A29))), NOT(ISERROR(SEARCH("Sumo", $A29))), NOT(ISERROR(SEARCH("Tradi", $A29))), NOT(ISERROR(SEARCH("Band", $A29))), NOT(ISERROR(SEARCH("Prise large", $A29))), NOT(ISERROR(SEARCH("RDL", $A29))), NOT(ISERROR(SEARCH("Unilatéral", $A29))))</formula>
    </cfRule>
    <cfRule type="expression" dxfId="2776" priority="78" stopIfTrue="1">
      <formula>OR(NOT(ISERROR(SEARCH("Position A", $A29))),NOT(ISERROR(SEARCH("Position B", $A29))),NOT(ISERROR(SEARCH("Position C", $A29))),NOT(ISERROR(SEARCH("Avec sangles", $A29))),NOT(ISERROR(SEARCH("SSB", $A29))),NOT(ISERROR(SEARCH("Focus Hanche", $A29))),NOT(ISERROR(SEARCH("Focus GENOUX", $A29))),NOT(ISERROR(SEARCH("CALE", $A29))),NOT(ISERROR(SEARCH("Déficit", $A29))),NOT(ISERROR(SEARCH("Surélevé", $A29))),NOT(ISERROR(SEARCH("High bar", $A29))),NOT(ISERROR(SEARCH("à la poulie", $A29))),NOT(ISERROR(SEARCH("prise triange", $A29))),NOT(ISERROR(SEARCH("prise barre large", $A29))),NOT(ISERROR(SEARCH("prise barre serrée", $A29))),NOT(ISERROR(SEARCH("prise neutre", $A29))),NOT(ISERROR(SEARCH("supination", $A29))),NOT(ISERROR(SEARCH("pronation", $A29))),NOT(ISERROR(SEARCH("kettlebel", $A29))),NOT(ISERROR(SEARCH("aux haltères", $A29))),NOT(ISERROR(SEARCH("à la barre", $A29))),NOT(ISERROR(SEARCH("B STANCE", $A29))),NOT(ISERROR(SEARCH("Halte", $A29))), NOT(ISERROR(SEARCH("Prise serré", $A29))), NOT(ISERROR(SEARCH("Close grip", $A29))), NOT(ISERROR(SEARCH("Sumo", $A29))), NOT(ISERROR(SEARCH("Tradi", $A29))), NOT(ISERROR(SEARCH("Band", $A29))), NOT(ISERROR(SEARCH("Prise large", $A29))), NOT(ISERROR(SEARCH("RDL", $A29))), NOT(ISERROR(SEARCH("Unilatéral", $A29))))</formula>
    </cfRule>
  </conditionalFormatting>
  <conditionalFormatting sqref="P30:P32 P36:P39 P7:P11 P15:P18 P43:P44">
    <cfRule type="expression" dxfId="2775" priority="68">
      <formula>P7&gt;Q7</formula>
    </cfRule>
    <cfRule type="expression" dxfId="2774" priority="69">
      <formula>P7&lt;Q7</formula>
    </cfRule>
  </conditionalFormatting>
  <conditionalFormatting sqref="R30:R32 R36:R39 R7:R11 R15:R18 R43:R44">
    <cfRule type="expression" dxfId="2773" priority="66">
      <formula>R7&lt;S7</formula>
    </cfRule>
    <cfRule type="expression" dxfId="2772" priority="67">
      <formula>R7&gt;S7</formula>
    </cfRule>
  </conditionalFormatting>
  <conditionalFormatting sqref="T30:T32 T36:T39 T7:T11 T15:T17 T43:T44">
    <cfRule type="expression" dxfId="2771" priority="64">
      <formula>T7&gt;U7</formula>
    </cfRule>
    <cfRule type="expression" dxfId="2770" priority="65">
      <formula>T7&lt;U7</formula>
    </cfRule>
  </conditionalFormatting>
  <conditionalFormatting sqref="P27:P28">
    <cfRule type="expression" dxfId="2769" priority="62">
      <formula>P27&gt;Q27</formula>
    </cfRule>
    <cfRule type="expression" dxfId="2768" priority="63">
      <formula>P27&lt;Q27</formula>
    </cfRule>
  </conditionalFormatting>
  <conditionalFormatting sqref="R27:R28">
    <cfRule type="expression" dxfId="2767" priority="60">
      <formula>R27&lt;S27</formula>
    </cfRule>
    <cfRule type="expression" dxfId="2766" priority="61">
      <formula>R27&gt;S27</formula>
    </cfRule>
  </conditionalFormatting>
  <conditionalFormatting sqref="T27:T28">
    <cfRule type="expression" dxfId="2765" priority="58">
      <formula>T27&gt;U27</formula>
    </cfRule>
    <cfRule type="expression" dxfId="2764" priority="59">
      <formula>T27&lt;U27</formula>
    </cfRule>
  </conditionalFormatting>
  <conditionalFormatting sqref="P33:P35">
    <cfRule type="expression" dxfId="2763" priority="56">
      <formula>P33&gt;Q33</formula>
    </cfRule>
    <cfRule type="expression" dxfId="2762" priority="57">
      <formula>P33&lt;Q33</formula>
    </cfRule>
  </conditionalFormatting>
  <conditionalFormatting sqref="R33:R35">
    <cfRule type="expression" dxfId="2761" priority="54">
      <formula>R33&lt;S33</formula>
    </cfRule>
    <cfRule type="expression" dxfId="2760" priority="55">
      <formula>R33&gt;S33</formula>
    </cfRule>
  </conditionalFormatting>
  <conditionalFormatting sqref="T33:T35">
    <cfRule type="expression" dxfId="2759" priority="52">
      <formula>T33&gt;U33</formula>
    </cfRule>
    <cfRule type="expression" dxfId="2758" priority="53">
      <formula>T33&lt;U33</formula>
    </cfRule>
  </conditionalFormatting>
  <conditionalFormatting sqref="P45">
    <cfRule type="expression" dxfId="2757" priority="50">
      <formula>P45&gt;Q45</formula>
    </cfRule>
    <cfRule type="expression" dxfId="2756" priority="51">
      <formula>P45&lt;Q45</formula>
    </cfRule>
  </conditionalFormatting>
  <conditionalFormatting sqref="R45">
    <cfRule type="expression" dxfId="2755" priority="48">
      <formula>R45&lt;S45</formula>
    </cfRule>
    <cfRule type="expression" dxfId="2754" priority="49">
      <formula>R45&gt;S45</formula>
    </cfRule>
  </conditionalFormatting>
  <conditionalFormatting sqref="T45">
    <cfRule type="expression" dxfId="2753" priority="46">
      <formula>T45&gt;U45</formula>
    </cfRule>
    <cfRule type="expression" dxfId="2752" priority="47">
      <formula>T45&lt;U45</formula>
    </cfRule>
  </conditionalFormatting>
  <conditionalFormatting sqref="T18">
    <cfRule type="expression" dxfId="2751" priority="44">
      <formula>T18&lt;U18</formula>
    </cfRule>
    <cfRule type="expression" dxfId="2750" priority="45">
      <formula>T18&gt;U18</formula>
    </cfRule>
  </conditionalFormatting>
  <conditionalFormatting sqref="P12:P14">
    <cfRule type="expression" dxfId="2749" priority="42">
      <formula>P12&gt;Q12</formula>
    </cfRule>
    <cfRule type="expression" dxfId="2748" priority="43">
      <formula>P12&lt;Q12</formula>
    </cfRule>
  </conditionalFormatting>
  <conditionalFormatting sqref="R12:R14">
    <cfRule type="expression" dxfId="2747" priority="40">
      <formula>R12&lt;S12</formula>
    </cfRule>
    <cfRule type="expression" dxfId="2746" priority="41">
      <formula>R12&gt;S12</formula>
    </cfRule>
  </conditionalFormatting>
  <conditionalFormatting sqref="T12:T14">
    <cfRule type="expression" dxfId="2745" priority="38">
      <formula>T12&gt;U12</formula>
    </cfRule>
    <cfRule type="expression" dxfId="2744" priority="39">
      <formula>T12&lt;U12</formula>
    </cfRule>
  </conditionalFormatting>
  <conditionalFormatting sqref="P19:P26">
    <cfRule type="expression" dxfId="2743" priority="36">
      <formula>P19&gt;Q19</formula>
    </cfRule>
    <cfRule type="expression" dxfId="2742" priority="37">
      <formula>P19&lt;Q19</formula>
    </cfRule>
  </conditionalFormatting>
  <conditionalFormatting sqref="R24:R26">
    <cfRule type="expression" dxfId="2741" priority="34">
      <formula>R24&lt;S24</formula>
    </cfRule>
    <cfRule type="expression" dxfId="2740" priority="35">
      <formula>R24&gt;S24</formula>
    </cfRule>
  </conditionalFormatting>
  <conditionalFormatting sqref="T24:T26">
    <cfRule type="expression" dxfId="2739" priority="32">
      <formula>T24&gt;U24</formula>
    </cfRule>
    <cfRule type="expression" dxfId="2738" priority="33">
      <formula>T24&lt;U24</formula>
    </cfRule>
  </conditionalFormatting>
  <conditionalFormatting sqref="R19:R23">
    <cfRule type="expression" dxfId="2737" priority="30">
      <formula>R19&gt;S19</formula>
    </cfRule>
    <cfRule type="expression" dxfId="2736" priority="31">
      <formula>R19&lt;S19</formula>
    </cfRule>
  </conditionalFormatting>
  <conditionalFormatting sqref="T19:T23">
    <cfRule type="expression" dxfId="2735" priority="28">
      <formula>T19&lt;U19</formula>
    </cfRule>
    <cfRule type="expression" dxfId="2734" priority="29">
      <formula>T19&gt;U19</formula>
    </cfRule>
  </conditionalFormatting>
  <conditionalFormatting sqref="P29">
    <cfRule type="expression" dxfId="2733" priority="26">
      <formula>P29&gt;Q29</formula>
    </cfRule>
    <cfRule type="expression" dxfId="2732" priority="27">
      <formula>P29&lt;Q29</formula>
    </cfRule>
  </conditionalFormatting>
  <conditionalFormatting sqref="R29">
    <cfRule type="expression" dxfId="2731" priority="24">
      <formula>R29&gt;S29</formula>
    </cfRule>
    <cfRule type="expression" dxfId="2730" priority="25">
      <formula>R29&lt;S29</formula>
    </cfRule>
  </conditionalFormatting>
  <conditionalFormatting sqref="T29">
    <cfRule type="expression" dxfId="2729" priority="22">
      <formula>T29&lt;U29</formula>
    </cfRule>
    <cfRule type="expression" dxfId="2728" priority="23">
      <formula>T29&gt;U29</formula>
    </cfRule>
  </conditionalFormatting>
  <conditionalFormatting sqref="P40:P42">
    <cfRule type="expression" dxfId="2727" priority="20">
      <formula>P40&gt;Q40</formula>
    </cfRule>
    <cfRule type="expression" dxfId="2726" priority="21">
      <formula>P40&lt;Q40</formula>
    </cfRule>
  </conditionalFormatting>
  <conditionalFormatting sqref="R40:R42">
    <cfRule type="expression" dxfId="2725" priority="18">
      <formula>R40&lt;S40</formula>
    </cfRule>
    <cfRule type="expression" dxfId="2724" priority="19">
      <formula>R40&gt;S40</formula>
    </cfRule>
  </conditionalFormatting>
  <conditionalFormatting sqref="T40:T42">
    <cfRule type="expression" dxfId="2723" priority="16">
      <formula>T40&gt;U40</formula>
    </cfRule>
    <cfRule type="expression" dxfId="2722" priority="17">
      <formula>T40&lt;U40</formula>
    </cfRule>
  </conditionalFormatting>
  <conditionalFormatting sqref="L32:L35">
    <cfRule type="cellIs" dxfId="2721" priority="15" operator="greaterThan">
      <formula>0</formula>
    </cfRule>
  </conditionalFormatting>
  <conditionalFormatting sqref="B30:B44">
    <cfRule type="expression" dxfId="2720" priority="8">
      <formula>OR(NOT(ISERROR(SEARCH("Halte",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2719" priority="9">
      <formula>NOT(ISERROR(SEARCH("BI7", $A30)))</formula>
    </cfRule>
    <cfRule type="expression" dxfId="2718" priority="10">
      <formula>NOT(ISERROR(SEARCH("SUPER7", $A30)))</formula>
    </cfRule>
    <cfRule type="expression" dxfId="2717" priority="11">
      <formula>NOT(ISERROR(SEARCH("Larsen", $A30)))</formula>
    </cfRule>
    <cfRule type="expression" dxfId="2716" priority="12">
      <formula>OR(NOT(ISERROR(SEARCH("Tempo", B30))), NOT(ISERROR(SEARCH("Pausé", B30))), NOT(ISERROR(SEARCH("Isométrie", B30))))</formula>
    </cfRule>
    <cfRule type="expression" dxfId="2715" priority="13" stopIfTrue="1">
      <formula>OR(NOT(ISERROR(SEARCH("Position A", $A30))),NOT(ISERROR(SEARCH("Position B", $A30))),NOT(ISERROR(SEARCH("Position C", $A30))),NOT(ISERROR(SEARCH("Avec sangles", $A30))),NOT(ISERROR(SEARCH("SSB", $A30))),NOT(ISERROR(SEARCH("Halte",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2714" priority="14" stopIfTrue="1">
      <formula>OR(NOT(ISERROR(SEARCH("Position A", $A30))),NOT(ISERROR(SEARCH("Position B", $A30))),NOT(ISERROR(SEARCH("Position C", $A30))),NOT(ISERROR(SEARCH("Avec sangles", $A30))),NOT(ISERROR(SEARCH("SSB", $A30))),NOT(ISERROR(SEARCH("Focus Hanche", $A30))),NOT(ISERROR(SEARCH("Focus GENOUX", $A30))),NOT(ISERROR(SEARCH("CALE", $A30))),NOT(ISERROR(SEARCH("Déficit", $A30))),NOT(ISERROR(SEARCH("Surélevé", $A30))),NOT(ISERROR(SEARCH("High bar", $A30))),NOT(ISERROR(SEARCH("à la poulie", $A30))),NOT(ISERROR(SEARCH("prise triange", $A30))),NOT(ISERROR(SEARCH("prise barre large", $A30))),NOT(ISERROR(SEARCH("prise barre serrée", $A30))),NOT(ISERROR(SEARCH("prise neutre", $A30))),NOT(ISERROR(SEARCH("supination", $A30))),NOT(ISERROR(SEARCH("pronation", $A30))),NOT(ISERROR(SEARCH("kettlebel", $A30))),NOT(ISERROR(SEARCH("aux haltères", $A30))),NOT(ISERROR(SEARCH("à la barre", $A30))),NOT(ISERROR(SEARCH("B STANCE",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conditionalFormatting sqref="A30:A44">
    <cfRule type="expression" dxfId="2713" priority="1">
      <formula>OR(NOT(ISERROR(SEARCH("Halte",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2712" priority="2">
      <formula>NOT(ISERROR(SEARCH("BI7", $A30)))</formula>
    </cfRule>
    <cfRule type="expression" dxfId="2711" priority="3">
      <formula>NOT(ISERROR(SEARCH("SUPER7", $A30)))</formula>
    </cfRule>
    <cfRule type="expression" dxfId="2710" priority="4">
      <formula>NOT(ISERROR(SEARCH("Larsen", $A30)))</formula>
    </cfRule>
    <cfRule type="expression" dxfId="2709" priority="5">
      <formula>OR(NOT(ISERROR(SEARCH("Tempo", A30))), NOT(ISERROR(SEARCH("Pausé", A30))), NOT(ISERROR(SEARCH("Isométrie", A30))))</formula>
    </cfRule>
    <cfRule type="expression" dxfId="2708" priority="7" stopIfTrue="1">
      <formula>OR(NOT(ISERROR(SEARCH("Position A", $A30))),NOT(ISERROR(SEARCH("Position B", $A30))),NOT(ISERROR(SEARCH("Position C", $A30))),NOT(ISERROR(SEARCH("Avec sangles", $A30))),NOT(ISERROR(SEARCH("SSB", $A30))),NOT(ISERROR(SEARCH("Focus Hanche", $A30))),NOT(ISERROR(SEARCH("Focus GENOUX", $A30))),NOT(ISERROR(SEARCH("CALE", $A30))),NOT(ISERROR(SEARCH("Déficit", $A30))),NOT(ISERROR(SEARCH("Surélevé", $A30))),NOT(ISERROR(SEARCH("High bar", $A30))),NOT(ISERROR(SEARCH("à la poulie", $A30))),NOT(ISERROR(SEARCH("prise triange", $A30))),NOT(ISERROR(SEARCH("prise barre large", $A30))),NOT(ISERROR(SEARCH("prise barre serrée", $A30))),NOT(ISERROR(SEARCH("prise neutre", $A30))),NOT(ISERROR(SEARCH("supination", $A30))),NOT(ISERROR(SEARCH("pronation", $A30))),NOT(ISERROR(SEARCH("kettlebel", $A30))),NOT(ISERROR(SEARCH("aux haltères", $A30))),NOT(ISERROR(SEARCH("à la barre", $A30))),NOT(ISERROR(SEARCH("B STANCE",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conditionalFormatting sqref="A30:A44">
    <cfRule type="expression" dxfId="2707" priority="6" stopIfTrue="1">
      <formula>OR(NOT(ISERROR(SEARCH("Position A", $A30))),NOT(ISERROR(SEARCH("Position B", $A30))),NOT(ISERROR(SEARCH("Position C", $A30))),NOT(ISERROR(SEARCH("Avec sangles", $A30))),NOT(ISERROR(SEARCH("SSB",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dataValidations count="6">
    <dataValidation type="list" allowBlank="1" showInputMessage="1" showErrorMessage="1" sqref="H79:H100" xr:uid="{F03219F8-5FBC-4C9D-8827-9437253A737E}">
      <formula1>"Oui, Non"</formula1>
    </dataValidation>
    <dataValidation type="list" allowBlank="1" showInputMessage="1" showErrorMessage="1" sqref="F79:F100" xr:uid="{E0B6C694-526C-4763-A8AA-28C1520FB17B}">
      <formula1>"Echauff, Préhab , Réhab"</formula1>
    </dataValidation>
    <dataValidation type="whole" operator="greaterThan" allowBlank="1" showInputMessage="1" showErrorMessage="1" sqref="C7:C55" xr:uid="{C5AC1019-8BBA-42DD-956D-8D031A9E08B5}">
      <formula1>-1</formula1>
    </dataValidation>
    <dataValidation type="whole" allowBlank="1" showInputMessage="1" showErrorMessage="1" sqref="A2 A5" xr:uid="{D07A63D6-2535-45FE-A98C-526191DE177D}">
      <formula1>0</formula1>
      <formula2>3</formula2>
    </dataValidation>
    <dataValidation type="decimal" allowBlank="1" showInputMessage="1" showErrorMessage="1" sqref="F7:F55" xr:uid="{D9EA06BB-4AC1-41E6-BBF0-8882ADEF4A66}">
      <formula1>5</formula1>
      <formula2>10</formula2>
    </dataValidation>
    <dataValidation type="decimal" operator="greaterThan" allowBlank="1" showInputMessage="1" showErrorMessage="1" sqref="D7:E55" xr:uid="{96890FE3-1E53-4A82-9B15-FB882E70F039}">
      <formula1>-1</formula1>
    </dataValidation>
  </dataValidations>
  <pageMargins left="0.7" right="0.7" top="0.75" bottom="0.75" header="0.3" footer="0.3"/>
  <pageSetup scale="0" firstPageNumber="0" fitToWidth="0" fitToHeight="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110593" r:id="rId3" name="Button 1">
              <controlPr defaultSize="0" print="0" autoFill="0" autoPict="0" macro="[0]!ReplaceZerosWithBlanks">
                <anchor moveWithCells="1" sizeWithCells="1">
                  <from>
                    <xdr:col>14</xdr:col>
                    <xdr:colOff>95250</xdr:colOff>
                    <xdr:row>6</xdr:row>
                    <xdr:rowOff>114300</xdr:rowOff>
                  </from>
                  <to>
                    <xdr:col>14</xdr:col>
                    <xdr:colOff>962025</xdr:colOff>
                    <xdr:row>8</xdr:row>
                    <xdr:rowOff>104775</xdr:rowOff>
                  </to>
                </anchor>
              </controlPr>
            </control>
          </mc:Choice>
        </mc:AlternateContent>
        <mc:AlternateContent xmlns:mc="http://schemas.openxmlformats.org/markup-compatibility/2006">
          <mc:Choice Requires="x14">
            <control shapeId="110594" r:id="rId4" name="Button 2">
              <controlPr defaultSize="0" print="0" autoFill="0" autoPict="0" macro="[0]!AddValueToSelection">
                <anchor moveWithCells="1" sizeWithCells="1">
                  <from>
                    <xdr:col>14</xdr:col>
                    <xdr:colOff>95250</xdr:colOff>
                    <xdr:row>9</xdr:row>
                    <xdr:rowOff>114300</xdr:rowOff>
                  </from>
                  <to>
                    <xdr:col>14</xdr:col>
                    <xdr:colOff>952500</xdr:colOff>
                    <xdr:row>11</xdr:row>
                    <xdr:rowOff>180975</xdr:rowOff>
                  </to>
                </anchor>
              </controlPr>
            </control>
          </mc:Choice>
        </mc:AlternateContent>
        <mc:AlternateContent xmlns:mc="http://schemas.openxmlformats.org/markup-compatibility/2006">
          <mc:Choice Requires="x14">
            <control shapeId="110595" r:id="rId5" name="Button 3">
              <controlPr defaultSize="0" print="0" autoFill="0" autoPict="0" macro="[0]!SelectAndSwapCells">
                <anchor moveWithCells="1" sizeWithCells="1">
                  <from>
                    <xdr:col>14</xdr:col>
                    <xdr:colOff>152400</xdr:colOff>
                    <xdr:row>14</xdr:row>
                    <xdr:rowOff>152400</xdr:rowOff>
                  </from>
                  <to>
                    <xdr:col>14</xdr:col>
                    <xdr:colOff>923925</xdr:colOff>
                    <xdr:row>17</xdr:row>
                    <xdr:rowOff>9525</xdr:rowOff>
                  </to>
                </anchor>
              </controlPr>
            </control>
          </mc:Choice>
        </mc:AlternateContent>
        <mc:AlternateContent xmlns:mc="http://schemas.openxmlformats.org/markup-compatibility/2006">
          <mc:Choice Requires="x14">
            <control shapeId="110596" r:id="rId6" name="Button 4">
              <controlPr defaultSize="0" print="0" autoFill="0" autoPict="0" macro="[0]!DuplicateSheetAndRename">
                <anchor moveWithCells="1" sizeWithCells="1">
                  <from>
                    <xdr:col>14</xdr:col>
                    <xdr:colOff>114300</xdr:colOff>
                    <xdr:row>18</xdr:row>
                    <xdr:rowOff>142875</xdr:rowOff>
                  </from>
                  <to>
                    <xdr:col>14</xdr:col>
                    <xdr:colOff>942975</xdr:colOff>
                    <xdr:row>21</xdr:row>
                    <xdr:rowOff>28575</xdr:rowOff>
                  </to>
                </anchor>
              </controlPr>
            </control>
          </mc:Choice>
        </mc:AlternateContent>
        <mc:AlternateContent xmlns:mc="http://schemas.openxmlformats.org/markup-compatibility/2006">
          <mc:Choice Requires="x14">
            <control shapeId="110597" r:id="rId7" name="Button 5">
              <controlPr defaultSize="0" print="0" autoFill="0" autoPict="0" macro="[0]!SetMirrorFormulas">
                <anchor moveWithCells="1" sizeWithCells="1">
                  <from>
                    <xdr:col>14</xdr:col>
                    <xdr:colOff>142875</xdr:colOff>
                    <xdr:row>22</xdr:row>
                    <xdr:rowOff>133350</xdr:rowOff>
                  </from>
                  <to>
                    <xdr:col>14</xdr:col>
                    <xdr:colOff>942975</xdr:colOff>
                    <xdr:row>25</xdr:row>
                    <xdr:rowOff>47625</xdr:rowOff>
                  </to>
                </anchor>
              </controlPr>
            </control>
          </mc:Choice>
        </mc:AlternateContent>
        <mc:AlternateContent xmlns:mc="http://schemas.openxmlformats.org/markup-compatibility/2006">
          <mc:Choice Requires="x14">
            <control shapeId="110598" r:id="rId8" name="Button 6">
              <controlPr defaultSize="0" print="0" autoFill="0" autoPict="0" macro="[0]!ClearSpecificRanges">
                <anchor moveWithCells="1" sizeWithCells="1">
                  <from>
                    <xdr:col>14</xdr:col>
                    <xdr:colOff>142875</xdr:colOff>
                    <xdr:row>26</xdr:row>
                    <xdr:rowOff>219075</xdr:rowOff>
                  </from>
                  <to>
                    <xdr:col>14</xdr:col>
                    <xdr:colOff>933450</xdr:colOff>
                    <xdr:row>29</xdr:row>
                    <xdr:rowOff>95250</xdr:rowOff>
                  </to>
                </anchor>
              </controlPr>
            </control>
          </mc:Choice>
        </mc:AlternateContent>
        <mc:AlternateContent xmlns:mc="http://schemas.openxmlformats.org/markup-compatibility/2006">
          <mc:Choice Requires="x14">
            <control shapeId="110599" r:id="rId9" name="Button 7">
              <controlPr defaultSize="0" print="0" autoFill="0" autoPict="0" macro="[0]!SetPatternValues">
                <anchor moveWithCells="1" sizeWithCells="1">
                  <from>
                    <xdr:col>14</xdr:col>
                    <xdr:colOff>123825</xdr:colOff>
                    <xdr:row>30</xdr:row>
                    <xdr:rowOff>133350</xdr:rowOff>
                  </from>
                  <to>
                    <xdr:col>14</xdr:col>
                    <xdr:colOff>923925</xdr:colOff>
                    <xdr:row>32</xdr:row>
                    <xdr:rowOff>161925</xdr:rowOff>
                  </to>
                </anchor>
              </controlPr>
            </control>
          </mc:Choice>
        </mc:AlternateContent>
        <mc:AlternateContent xmlns:mc="http://schemas.openxmlformats.org/markup-compatibility/2006">
          <mc:Choice Requires="x14">
            <control shapeId="110600" r:id="rId10" name="Button 8">
              <controlPr defaultSize="0" print="0" autoFill="0" autoPict="0" macro="[0]!ResetTemplate">
                <anchor moveWithCells="1" sizeWithCells="1">
                  <from>
                    <xdr:col>14</xdr:col>
                    <xdr:colOff>152400</xdr:colOff>
                    <xdr:row>33</xdr:row>
                    <xdr:rowOff>57150</xdr:rowOff>
                  </from>
                  <to>
                    <xdr:col>14</xdr:col>
                    <xdr:colOff>895350</xdr:colOff>
                    <xdr:row>35</xdr:row>
                    <xdr:rowOff>228600</xdr:rowOff>
                  </to>
                </anchor>
              </controlPr>
            </control>
          </mc:Choice>
        </mc:AlternateContent>
        <mc:AlternateContent xmlns:mc="http://schemas.openxmlformats.org/markup-compatibility/2006">
          <mc:Choice Requires="x14">
            <control shapeId="110601" r:id="rId11" name="Button 9">
              <controlPr defaultSize="0" print="0" autoFill="0" autoPict="0" macro="[0]!ShowCustomForm">
                <anchor moveWithCells="1" sizeWithCells="1">
                  <from>
                    <xdr:col>14</xdr:col>
                    <xdr:colOff>152400</xdr:colOff>
                    <xdr:row>37</xdr:row>
                    <xdr:rowOff>0</xdr:rowOff>
                  </from>
                  <to>
                    <xdr:col>14</xdr:col>
                    <xdr:colOff>914400</xdr:colOff>
                    <xdr:row>40</xdr:row>
                    <xdr:rowOff>19050</xdr:rowOff>
                  </to>
                </anchor>
              </controlPr>
            </control>
          </mc:Choice>
        </mc:AlternateContent>
        <mc:AlternateContent xmlns:mc="http://schemas.openxmlformats.org/markup-compatibility/2006">
          <mc:Choice Requires="x14">
            <control shapeId="110602" r:id="rId12" name="Button 10">
              <controlPr defaultSize="0" print="0" autoFill="0" autoPict="0" macro="[0]!DupliquerFeuilles_ParVagues">
                <anchor moveWithCells="1" sizeWithCells="1">
                  <from>
                    <xdr:col>14</xdr:col>
                    <xdr:colOff>152400</xdr:colOff>
                    <xdr:row>41</xdr:row>
                    <xdr:rowOff>0</xdr:rowOff>
                  </from>
                  <to>
                    <xdr:col>14</xdr:col>
                    <xdr:colOff>914400</xdr:colOff>
                    <xdr:row>44</xdr:row>
                    <xdr:rowOff>19050</xdr:rowOff>
                  </to>
                </anchor>
              </controlPr>
            </control>
          </mc:Choice>
        </mc:AlternateContent>
      </controls>
    </mc:Choice>
  </mc:AlternateContent>
  <tableParts count="3">
    <tablePart r:id="rId13"/>
    <tablePart r:id="rId14"/>
    <tablePart r:id="rId15"/>
  </tableParts>
  <extLst>
    <ext xmlns:x14="http://schemas.microsoft.com/office/spreadsheetml/2009/9/main" uri="{CCE6A557-97BC-4b89-ADB6-D9C93CAAB3DF}">
      <x14:dataValidations xmlns:xm="http://schemas.microsoft.com/office/excel/2006/main" count="2">
        <x14:dataValidation type="list" allowBlank="1" showInputMessage="1" showErrorMessage="1" xr:uid="{A2B1437D-1834-413F-A14B-DA3B1DF511C7}">
          <x14:formula1>
            <xm:f>'Variables exercices'!$D$2:$D$600</xm:f>
          </x14:formula1>
          <xm:sqref>B7:B55</xm:sqref>
        </x14:dataValidation>
        <x14:dataValidation type="list" allowBlank="1" showInputMessage="1" showErrorMessage="1" xr:uid="{89BD6147-B2C8-4D1C-B89E-1B03EC206351}">
          <x14:formula1>
            <xm:f>'Variables exercices'!$E$2:$E$100</xm:f>
          </x14:formula1>
          <xm:sqref>A7:A55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2E15D-7A8E-4B99-81B5-E321A9A27FA2}">
  <sheetPr codeName="Feuil16"/>
  <dimension ref="A1:AC101"/>
  <sheetViews>
    <sheetView workbookViewId="0">
      <selection activeCell="L47" sqref="L47"/>
    </sheetView>
  </sheetViews>
  <sheetFormatPr defaultColWidth="10.625" defaultRowHeight="15" x14ac:dyDescent="0.2"/>
  <cols>
    <col min="1" max="1" width="26.36328125" style="87" customWidth="1"/>
    <col min="2" max="2" width="44.390625" style="87" bestFit="1" customWidth="1"/>
    <col min="3" max="3" width="9.68359375" style="87" bestFit="1" customWidth="1"/>
    <col min="4" max="4" width="6.58984375" style="87" bestFit="1" customWidth="1"/>
    <col min="5" max="5" width="8.33984375" style="87" bestFit="1" customWidth="1"/>
    <col min="6" max="6" width="7.26171875" style="87" customWidth="1"/>
    <col min="7" max="7" width="13.5859375" style="87" customWidth="1"/>
    <col min="8" max="8" width="12.10546875" style="87" customWidth="1"/>
    <col min="9" max="9" width="16.94921875" style="87" bestFit="1" customWidth="1"/>
    <col min="10" max="10" width="12.64453125" style="87" bestFit="1" customWidth="1"/>
    <col min="11" max="11" width="11.1640625" style="87" customWidth="1"/>
    <col min="12" max="12" width="13.71875" style="87" customWidth="1"/>
    <col min="13" max="13" width="12.375" style="87" bestFit="1" customWidth="1"/>
    <col min="14" max="14" width="12.5078125" style="87" bestFit="1" customWidth="1"/>
    <col min="15" max="15" width="14.9296875" style="87" customWidth="1"/>
    <col min="16" max="16" width="9.68359375" style="87" customWidth="1"/>
    <col min="17" max="17" width="7.26171875" style="87" customWidth="1"/>
    <col min="18" max="18" width="11.296875" style="87" customWidth="1"/>
    <col min="19" max="19" width="11.1640625" style="87" customWidth="1"/>
    <col min="20" max="20" width="10.625" style="87"/>
    <col min="21" max="21" width="7.26171875" style="87" customWidth="1"/>
    <col min="22" max="22" width="12.10546875" style="87" customWidth="1"/>
    <col min="23" max="23" width="7.53125" style="87" customWidth="1"/>
    <col min="24" max="24" width="10.89453125" style="87" customWidth="1"/>
    <col min="25" max="25" width="9.14453125" style="87" customWidth="1"/>
    <col min="26" max="16384" width="10.625" style="87"/>
  </cols>
  <sheetData>
    <row r="1" spans="1:29" ht="21.75" customHeight="1" x14ac:dyDescent="0.2">
      <c r="A1" s="5" t="s">
        <v>257</v>
      </c>
      <c r="B1" s="5" t="s">
        <v>231</v>
      </c>
      <c r="C1" s="266">
        <v>46184</v>
      </c>
      <c r="D1" s="266"/>
      <c r="E1" s="266"/>
      <c r="F1" s="267"/>
      <c r="G1" s="208" t="s">
        <v>324</v>
      </c>
      <c r="H1" s="268" t="s">
        <v>325</v>
      </c>
      <c r="I1" s="269"/>
      <c r="J1" s="255">
        <f ca="1">_xlfn.MAXIFS(
  MAX_LOCAL!$D$2:$D$10000,
  MAX_LOCAL!$A$2:$A$10000, "SQUAT COMP",
  MAX_LOCAL!$C$2:$C$10000, "&gt;0"
)</f>
        <v>155</v>
      </c>
      <c r="K1" s="270" t="s">
        <v>326</v>
      </c>
      <c r="L1" s="271"/>
      <c r="M1" s="272">
        <f ca="1">_xlfn.MAXIFS(
  MAX_LOCAL!$D$2:$D$10000,
  MAX_LOCAL!$A$2:$A$10000, "SNATCH",
  MAX_LOCAL!$C$2:$C$10000, "&gt;0"
)</f>
        <v>0</v>
      </c>
      <c r="N1" s="273"/>
      <c r="O1" s="209" t="s">
        <v>327</v>
      </c>
      <c r="P1" s="274" t="s">
        <v>328</v>
      </c>
      <c r="Q1" s="274"/>
      <c r="R1" s="274"/>
      <c r="S1" s="274"/>
      <c r="T1" s="274"/>
      <c r="U1" s="274"/>
      <c r="V1" s="274"/>
      <c r="W1" s="274"/>
      <c r="X1" s="274"/>
      <c r="Y1" s="274"/>
      <c r="Z1">
        <v>3062026</v>
      </c>
      <c r="AA1" t="str">
        <f>LEFT(Z1,2)</f>
        <v>30</v>
      </c>
      <c r="AB1" t="str">
        <f>MID(Z1,3,2)</f>
        <v>62</v>
      </c>
      <c r="AC1" t="str">
        <f>RIGHT(Z1,4)</f>
        <v>2026</v>
      </c>
    </row>
    <row r="2" spans="1:29" ht="19.5" customHeight="1" thickBot="1" x14ac:dyDescent="0.25">
      <c r="A2" s="210"/>
      <c r="B2" s="6" t="s">
        <v>259</v>
      </c>
      <c r="C2" s="275">
        <v>12</v>
      </c>
      <c r="D2" s="275"/>
      <c r="E2" s="275"/>
      <c r="F2" s="276"/>
      <c r="G2" s="211"/>
      <c r="H2" s="270" t="s">
        <v>329</v>
      </c>
      <c r="I2" s="271"/>
      <c r="J2" s="255">
        <f ca="1">_xlfn.MAXIFS(
  MAX_LOCAL!$D$2:$D$10000,
  MAX_LOCAL!$A$2:$A$10000, "BENCH COMP",
  MAX_LOCAL!$C$2:$C$10000, "&gt;0"
)</f>
        <v>77.5</v>
      </c>
      <c r="K2" s="270" t="s">
        <v>330</v>
      </c>
      <c r="L2" s="271"/>
      <c r="M2" s="277">
        <f ca="1">_xlfn.MAXIFS(
  MAX_LOCAL!$D$2:$D$10000,
  MAX_LOCAL!$A$2:$A$10000, "CLEAN AND JERK",
  MAX_LOCAL!$C$2:$C$10000, "&gt;0"
)</f>
        <v>0</v>
      </c>
      <c r="N2" s="278"/>
      <c r="O2" s="212">
        <f>SUM(M1:N2)</f>
        <v>0</v>
      </c>
      <c r="P2" s="274"/>
      <c r="Q2" s="274"/>
      <c r="R2" s="274"/>
      <c r="S2" s="274"/>
      <c r="T2" s="274"/>
      <c r="U2" s="274"/>
      <c r="V2" s="274"/>
      <c r="W2" s="274"/>
      <c r="X2" s="274"/>
      <c r="Y2" s="274"/>
      <c r="Z2"/>
      <c r="AA2"/>
      <c r="AB2"/>
      <c r="AC2"/>
    </row>
    <row r="3" spans="1:29" ht="14.45" customHeight="1" x14ac:dyDescent="0.2">
      <c r="A3" s="287" t="s">
        <v>258</v>
      </c>
      <c r="B3" s="6" t="s">
        <v>331</v>
      </c>
      <c r="C3" s="289"/>
      <c r="D3" s="289"/>
      <c r="E3" s="289"/>
      <c r="F3" s="290"/>
      <c r="G3" s="213"/>
      <c r="H3" s="270" t="s">
        <v>332</v>
      </c>
      <c r="I3" s="271"/>
      <c r="J3" s="255">
        <f ca="1">_xlfn.MAXIFS(
  MAX_LOCAL!$D$2:$D$10000,
  MAX_LOCAL!$A$2:$A$10000, "DEADLIFT COMP",
  MAX_LOCAL!$C$2:$C$10000, "&gt;0"
)</f>
        <v>165</v>
      </c>
      <c r="K3" s="270" t="s">
        <v>333</v>
      </c>
      <c r="L3" s="271"/>
      <c r="M3" s="277">
        <f ca="1">_xlfn.MAXIFS(
  MAX_LOCAL!$D$2:$D$10000,
  MAX_LOCAL!$A$2:$A$10000, "MUSCLE UP",
  MAX_LOCAL!$C$2:$C$10000, "&gt;0"
)</f>
        <v>0</v>
      </c>
      <c r="N3" s="278"/>
      <c r="O3" s="34"/>
      <c r="P3" s="274"/>
      <c r="Q3" s="274"/>
      <c r="R3" s="274"/>
      <c r="S3" s="274"/>
      <c r="T3" s="274"/>
      <c r="U3" s="274"/>
      <c r="V3" s="274"/>
      <c r="W3" s="274"/>
      <c r="X3" s="274"/>
      <c r="Y3" s="274"/>
      <c r="Z3"/>
      <c r="AA3"/>
      <c r="AB3"/>
      <c r="AC3"/>
    </row>
    <row r="4" spans="1:29" ht="14.45" customHeight="1" x14ac:dyDescent="0.2">
      <c r="A4" s="288"/>
      <c r="B4" s="6" t="s">
        <v>334</v>
      </c>
      <c r="C4" s="291"/>
      <c r="D4" s="291"/>
      <c r="E4" s="291"/>
      <c r="F4" s="292"/>
      <c r="G4" s="213"/>
      <c r="H4" s="293" t="s">
        <v>335</v>
      </c>
      <c r="I4" s="294"/>
      <c r="J4" s="295"/>
      <c r="K4" s="270" t="s">
        <v>336</v>
      </c>
      <c r="L4" s="271"/>
      <c r="M4" s="277">
        <f ca="1">_xlfn.MAXIFS(
  MAX_LOCAL!$D$2:$D$10000,
  MAX_LOCAL!$A$2:$A$10000, "PULL UP",
  MAX_LOCAL!$C$2:$C$10000, "&gt;0"
)</f>
        <v>0</v>
      </c>
      <c r="N4" s="278"/>
      <c r="O4" s="214" t="s">
        <v>337</v>
      </c>
      <c r="P4" s="274"/>
      <c r="Q4" s="274"/>
      <c r="R4" s="274"/>
      <c r="S4" s="274"/>
      <c r="T4" s="274"/>
      <c r="U4" s="274"/>
      <c r="V4" s="274"/>
      <c r="W4" s="274"/>
      <c r="X4" s="274"/>
      <c r="Y4" s="274"/>
      <c r="Z4"/>
      <c r="AA4"/>
      <c r="AB4"/>
      <c r="AC4"/>
    </row>
    <row r="5" spans="1:29" ht="19.5" customHeight="1" thickBot="1" x14ac:dyDescent="0.25">
      <c r="A5" s="86"/>
      <c r="B5" s="8" t="s">
        <v>338</v>
      </c>
      <c r="C5" s="279" cm="1">
        <f t="array" ref="C5">(((SUM(E7:E55)/60+15+10+(SUMPRODUCT((K7:K55+L7:L55+M7:M55+N7:N55)*C7:C55)/60))*1.4)/(24*60))</f>
        <v>6.2432870370370375E-2</v>
      </c>
      <c r="D5" s="279"/>
      <c r="E5" s="279"/>
      <c r="F5" s="280"/>
      <c r="G5" s="215"/>
      <c r="H5" s="296">
        <f ca="1">SUM(J1:J3)</f>
        <v>397.5</v>
      </c>
      <c r="I5" s="297"/>
      <c r="J5" s="298"/>
      <c r="K5" s="299" t="s">
        <v>339</v>
      </c>
      <c r="L5" s="300"/>
      <c r="M5" s="301">
        <f ca="1">_xlfn.MAXIFS(
  MAX_LOCAL!$D$2:$D$10000,
  MAX_LOCAL!$A$2:$A$10000, "DIPS SUR STATION",
  MAX_LOCAL!$C$2:$C$10000, "&gt;0"
)</f>
        <v>0</v>
      </c>
      <c r="N5" s="302"/>
      <c r="O5" s="212">
        <f>SUM(M3:N5)+J1</f>
        <v>155</v>
      </c>
      <c r="P5" s="274"/>
      <c r="Q5" s="274"/>
      <c r="R5" s="274"/>
      <c r="S5" s="274"/>
      <c r="T5" s="274"/>
      <c r="U5" s="274"/>
      <c r="V5" s="274"/>
      <c r="W5" s="274"/>
      <c r="X5" s="274"/>
      <c r="Y5" s="274"/>
      <c r="Z5"/>
      <c r="AA5"/>
      <c r="AB5"/>
      <c r="AC5"/>
    </row>
    <row r="6" spans="1:29" s="220" customFormat="1" ht="40.5" customHeight="1" thickTop="1" thickBot="1" x14ac:dyDescent="0.3">
      <c r="A6" s="36" t="s">
        <v>2</v>
      </c>
      <c r="B6" s="9" t="s">
        <v>340</v>
      </c>
      <c r="C6" s="7" t="s">
        <v>341</v>
      </c>
      <c r="D6" s="7" t="s">
        <v>342</v>
      </c>
      <c r="E6" s="7" t="s">
        <v>343</v>
      </c>
      <c r="F6" s="10" t="s">
        <v>344</v>
      </c>
      <c r="G6" s="216" t="s">
        <v>345</v>
      </c>
      <c r="H6" s="250" t="str">
        <f ca="1">"Dernier tonnage (au "&amp;TEXT($C$1-7,"jj/mm/aaaa")&amp;")"</f>
        <v>Dernier tonnage (au 27/05/2026)</v>
      </c>
      <c r="I6" s="217" t="s">
        <v>346</v>
      </c>
      <c r="J6" s="218" t="s">
        <v>347</v>
      </c>
      <c r="K6" s="7" t="s">
        <v>348</v>
      </c>
      <c r="L6" s="7" t="s">
        <v>349</v>
      </c>
      <c r="M6" s="7" t="s">
        <v>350</v>
      </c>
      <c r="N6" s="11" t="s">
        <v>351</v>
      </c>
      <c r="O6" s="219" t="s">
        <v>352</v>
      </c>
      <c r="P6" s="12" t="s">
        <v>353</v>
      </c>
      <c r="Q6" s="13" t="s">
        <v>354</v>
      </c>
      <c r="R6" s="14" t="s">
        <v>355</v>
      </c>
      <c r="S6" s="15" t="s">
        <v>311</v>
      </c>
      <c r="T6" s="14" t="s">
        <v>356</v>
      </c>
      <c r="U6" s="15" t="s">
        <v>312</v>
      </c>
      <c r="V6" s="14" t="s">
        <v>357</v>
      </c>
      <c r="W6" s="15" t="s">
        <v>358</v>
      </c>
      <c r="X6" s="14" t="s">
        <v>359</v>
      </c>
      <c r="Y6" s="15" t="s">
        <v>360</v>
      </c>
    </row>
    <row r="7" spans="1:29" ht="20.100000000000001" customHeight="1" thickTop="1" x14ac:dyDescent="0.2">
      <c r="A7" s="60"/>
      <c r="B7" s="59" t="s">
        <v>8</v>
      </c>
      <c r="C7" s="23">
        <f t="shared" ref="C7:C13" si="0">R7</f>
        <v>5</v>
      </c>
      <c r="D7" s="24">
        <f t="shared" ref="D7:D13" si="1">T7</f>
        <v>70</v>
      </c>
      <c r="E7" s="24">
        <f t="shared" ref="E7:E13" si="2">V7</f>
        <v>90</v>
      </c>
      <c r="F7" s="25"/>
      <c r="G7" s="221" t="str" cm="1">
        <f t="array" ref="G7">IF(OR($B7="",$C7=0,$D7=0),"",IF(AND($B7=$B8,$A7=$A8),"",IFERROR(
SUMPRODUCT(($B$7:$B$55=$B7)*($A$7:$A$55=$A7)*($C$7:$C$55)*($D$7:$D$55)),
"")))</f>
        <v/>
      </c>
      <c r="H7" s="222" t="str">
        <f ca="1">IF(OR($B7="",AND($B7=$B8,$A7=$A8)),"",_xlfn.LET(_xlpm.DateSeance,$C$1,_xlpm.Exo,$B7,_xlpm.Var,$A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7" s="222" t="str" cm="1">
        <f t="array" ref="I7">IF(OR($B7="",AND($B7=$B8,$A7=$A8)),"",
_xlfn.LET(
  _xlpm.Exo,TRIM(SUBSTITUTE($B7,CHAR(160),"")),
  _xlpm.Var,TRIM(SUBSTITUTE($A7,CHAR(160),"")),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7" s="251">
        <f ca="1">IF($C7=0,"",IFERROR(
_xlfn.LET(
  _xlpm.ExoMax, MAX_LOCAL!$A$2:$A$10000,
  _xlpm.VarMax, MAX_LOCAL!$B$2:$B$10000,
  _xlpm.RepsMax, MAX_LOCAL!$C$2:$C$10000,
  _xlpm.KgMax,  MAX_LOCAL!$D$2:$D$10000,
  _xlpm.Res, IF($A7="",
     _xlfn.MAXIFS(_xlpm.KgMax, _xlpm.ExoMax, $B7, _xlpm.RepsMax, $C7),
     _xlfn.MAXIFS(_xlpm.KgMax, _xlpm.ExoMax, $B7, _xlpm.RepsMax, $C7, _xlpm.VarMax, $A7)
  ),
  IF(_xlpm.Res=0,"",_xlpm.Res)
),
""))</f>
        <v>135</v>
      </c>
      <c r="K7" s="41">
        <v>1</v>
      </c>
      <c r="L7" s="41">
        <v>0</v>
      </c>
      <c r="M7" s="41">
        <v>1</v>
      </c>
      <c r="N7" s="41">
        <v>0</v>
      </c>
      <c r="O7" s="224"/>
      <c r="P7" s="42">
        <v>5</v>
      </c>
      <c r="Q7" s="43">
        <f t="shared" ref="Q7:Q38" si="3">F7</f>
        <v>0</v>
      </c>
      <c r="R7" s="42">
        <v>5</v>
      </c>
      <c r="S7" s="44">
        <f t="shared" ref="S7:S38" si="4">C7</f>
        <v>5</v>
      </c>
      <c r="T7" s="42">
        <v>70</v>
      </c>
      <c r="U7" s="44">
        <f t="shared" ref="U7:U38" si="5">D7</f>
        <v>70</v>
      </c>
      <c r="V7" s="42">
        <v>90</v>
      </c>
      <c r="W7" s="44">
        <f t="shared" ref="W7:W55" si="6">E7</f>
        <v>90</v>
      </c>
      <c r="X7" s="225">
        <f t="shared" ref="X7:X55" ca="1" si="7">IF(B7="SQUAT Comp",T7/$J$1,
IF(B7="BENCH Comp",T7/$J$2,
IF(B7="DEADLIFT Comp",T7/$J$3,
IF(B7="Snatch",T7/$M$1,
IF(B7="Clean and Jerk",T7/$M$2,
IF(B7="MUSCLE UP",T7/$M$3,
IF(B7="PULL UP",T7/$M$4,
IF(B7="DIPS sur station",T7/$M$5,
""))))))))</f>
        <v>0.41791044776119401</v>
      </c>
      <c r="Y7" s="226">
        <f t="shared" ref="Y7:Y55" ca="1" si="8">IF(B7="SQUAT Comp",T7/$J$1,
IF(B7="BENCH Comp",T7/$J$2,
IF(B7="DEADLIFT Comp",T7/$J$3,
IF(B7="Snatch",T7/$M$1,
IF(B7="Clean and Jerk",T7/$M$2,
IF(B7="MUSCLE UP",T7/$M$3,
IF(B7="PULL UP",T7/$M$4,
IF(B7="DIPS sur station",T7/$M$5,
""))))))))</f>
        <v>0.41791044776119401</v>
      </c>
    </row>
    <row r="8" spans="1:29" ht="20.100000000000001" customHeight="1" x14ac:dyDescent="0.2">
      <c r="A8" s="61"/>
      <c r="B8" s="59" t="s">
        <v>8</v>
      </c>
      <c r="C8" s="23">
        <f t="shared" si="0"/>
        <v>4</v>
      </c>
      <c r="D8" s="24">
        <f t="shared" si="1"/>
        <v>85</v>
      </c>
      <c r="E8" s="24">
        <f t="shared" si="2"/>
        <v>120</v>
      </c>
      <c r="F8" s="25"/>
      <c r="G8" s="227" t="str" cm="1">
        <f t="array" ref="G8">IF(OR($B8="",$C8=0,$D8=0),"",IF(AND($B8=$B9,$A8=$A9),"",IFERROR(
SUMPRODUCT(($B$7:$B$55=$B8)*($A$7:$A$55=$A8)*($C$7:$C$55)*($D$7:$D$55)),
"")))</f>
        <v/>
      </c>
      <c r="H8" s="222" t="str">
        <f ca="1">IF(OR($B8="",AND($B8=$B9,$A8=$A9)),"",_xlfn.LET(_xlpm.DateSeance,$C$1,_xlpm.Exo,$B8,_xlpm.Var,$A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8" s="222" t="str" cm="1">
        <f t="array" ref="I8">IF(OR($B8="",AND($B8=$B9,$A8=$A9)),"",
_xlfn.LET(
  _xlpm.Exo,TRIM(SUBSTITUTE($B8,CHAR(160),"")),
  _xlpm.Var,TRIM(SUBSTITUTE($A8,CHAR(160),"")),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8" s="223">
        <f ca="1">IF($C8=0,"",IFERROR(
_xlfn.LET(
  _xlpm.ExoMax, MAX_LOCAL!$A$2:$A$10000,
  _xlpm.VarMax, MAX_LOCAL!$B$2:$B$10000,
  _xlpm.RepsMax, MAX_LOCAL!$C$2:$C$10000,
  _xlpm.KgMax,  MAX_LOCAL!$D$2:$D$10000,
  _xlpm.Res, IF($A8="",
     _xlfn.MAXIFS(_xlpm.KgMax, _xlpm.ExoMax, $B8, _xlpm.RepsMax, $C8),
     _xlfn.MAXIFS(_xlpm.KgMax, _xlpm.ExoMax, $B8, _xlpm.RepsMax, $C8, _xlpm.VarMax, $A8)
  ),
  IF(_xlpm.Res=0,"",_xlpm.Res)
),
""))</f>
        <v>140</v>
      </c>
      <c r="K8" s="41">
        <v>1</v>
      </c>
      <c r="L8" s="41">
        <v>0</v>
      </c>
      <c r="M8" s="41">
        <v>1</v>
      </c>
      <c r="N8" s="41">
        <v>0</v>
      </c>
      <c r="O8" s="228"/>
      <c r="P8" s="42">
        <v>5</v>
      </c>
      <c r="Q8" s="43">
        <f t="shared" si="3"/>
        <v>0</v>
      </c>
      <c r="R8" s="42">
        <v>4</v>
      </c>
      <c r="S8" s="44">
        <f t="shared" si="4"/>
        <v>4</v>
      </c>
      <c r="T8" s="42">
        <v>85</v>
      </c>
      <c r="U8" s="44">
        <f t="shared" si="5"/>
        <v>85</v>
      </c>
      <c r="V8" s="42">
        <v>120</v>
      </c>
      <c r="W8" s="44">
        <f t="shared" si="6"/>
        <v>120</v>
      </c>
      <c r="X8" s="225">
        <f t="shared" ca="1" si="7"/>
        <v>0.5074626865671642</v>
      </c>
      <c r="Y8" s="226">
        <f t="shared" ca="1" si="8"/>
        <v>0.5074626865671642</v>
      </c>
    </row>
    <row r="9" spans="1:29" ht="20.100000000000001" customHeight="1" x14ac:dyDescent="0.2">
      <c r="A9" s="61"/>
      <c r="B9" s="59" t="s">
        <v>8</v>
      </c>
      <c r="C9" s="23">
        <f t="shared" si="0"/>
        <v>3</v>
      </c>
      <c r="D9" s="24">
        <f t="shared" si="1"/>
        <v>105</v>
      </c>
      <c r="E9" s="24">
        <f t="shared" si="2"/>
        <v>180</v>
      </c>
      <c r="F9" s="25"/>
      <c r="G9" s="227" t="str" cm="1">
        <f t="array" ref="G9">IF(OR($B9="",$C9=0,$D9=0),"",IF(AND($B9=$B10,$A9=$A10),"",IFERROR(
SUMPRODUCT(($B$7:$B$55=$B9)*($A$7:$A$55=$A9)*($C$7:$C$55)*($D$7:$D$55)),
"")))</f>
        <v/>
      </c>
      <c r="H9" s="222" t="str">
        <f ca="1">IF(OR($B9="",AND($B9=$B10,$A9=$A10)),"",_xlfn.LET(_xlpm.DateSeance,$C$1,_xlpm.Exo,$B9,_xlpm.Var,$A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9" s="222" t="str" cm="1">
        <f t="array" ref="I9">IF(OR($B9="",AND($B9=$B10,$A9=$A10)),"",
_xlfn.LET(
  _xlpm.Exo,TRIM(SUBSTITUTE($B9,CHAR(160),"")),
  _xlpm.Var,TRIM(SUBSTITUTE($A9,CHAR(160),"")),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9" s="223">
        <f ca="1">IF($C9=0,"",IFERROR(
_xlfn.LET(
  _xlpm.ExoMax, MAX_LOCAL!$A$2:$A$10000,
  _xlpm.VarMax, MAX_LOCAL!$B$2:$B$10000,
  _xlpm.RepsMax, MAX_LOCAL!$C$2:$C$10000,
  _xlpm.KgMax,  MAX_LOCAL!$D$2:$D$10000,
  _xlpm.Res, IF($A9="",
     _xlfn.MAXIFS(_xlpm.KgMax, _xlpm.ExoMax, $B9, _xlpm.RepsMax, $C9),
     _xlfn.MAXIFS(_xlpm.KgMax, _xlpm.ExoMax, $B9, _xlpm.RepsMax, $C9, _xlpm.VarMax, $A9)
  ),
  IF(_xlpm.Res=0,"",_xlpm.Res)
),
""))</f>
        <v>145</v>
      </c>
      <c r="K9" s="41">
        <v>1</v>
      </c>
      <c r="L9" s="41">
        <v>0</v>
      </c>
      <c r="M9" s="41">
        <v>1</v>
      </c>
      <c r="N9" s="41">
        <v>0</v>
      </c>
      <c r="O9" s="228"/>
      <c r="P9" s="42">
        <v>5</v>
      </c>
      <c r="Q9" s="43">
        <f t="shared" si="3"/>
        <v>0</v>
      </c>
      <c r="R9" s="42">
        <v>3</v>
      </c>
      <c r="S9" s="44">
        <f t="shared" si="4"/>
        <v>3</v>
      </c>
      <c r="T9" s="42">
        <v>105</v>
      </c>
      <c r="U9" s="44">
        <f t="shared" si="5"/>
        <v>105</v>
      </c>
      <c r="V9" s="42">
        <v>180</v>
      </c>
      <c r="W9" s="44">
        <f t="shared" si="6"/>
        <v>180</v>
      </c>
      <c r="X9" s="225">
        <f t="shared" ca="1" si="7"/>
        <v>0.62686567164179108</v>
      </c>
      <c r="Y9" s="226">
        <f t="shared" ca="1" si="8"/>
        <v>0.62686567164179108</v>
      </c>
    </row>
    <row r="10" spans="1:29" ht="20.100000000000001" customHeight="1" x14ac:dyDescent="0.2">
      <c r="A10" s="61"/>
      <c r="B10" s="59" t="s">
        <v>8</v>
      </c>
      <c r="C10" s="23">
        <f t="shared" si="0"/>
        <v>2</v>
      </c>
      <c r="D10" s="45">
        <f t="shared" si="1"/>
        <v>120</v>
      </c>
      <c r="E10" s="24">
        <f t="shared" si="2"/>
        <v>180</v>
      </c>
      <c r="F10" s="25"/>
      <c r="G10" s="227" t="str" cm="1">
        <f t="array" ref="G10">IF(OR($B10="",$C10=0,$D10=0),"",IF(AND($B10=$B11,$A10=$A11),"",IFERROR(
SUMPRODUCT(($B$7:$B$55=$B10)*($A$7:$A$55=$A10)*($C$7:$C$55)*($D$7:$D$55)),
"")))</f>
        <v/>
      </c>
      <c r="H10" s="222" t="str">
        <f ca="1">IF(OR($B10="",AND($B10=$B11,$A10=$A11)),"",_xlfn.LET(_xlpm.DateSeance,$C$1,_xlpm.Exo,$B10,_xlpm.Var,$A10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0" s="222" t="str" cm="1">
        <f t="array" ref="I10">IF(OR($B10="",AND($B10=$B11,$A10=$A11)),"",
_xlfn.LET(
  _xlpm.Exo,TRIM(SUBSTITUTE($B10,CHAR(160),"")),
  _xlpm.Var,TRIM(SUBSTITUTE($A10,CHAR(160),"")),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0" s="223">
        <f ca="1">IF($C10=0,"",IFERROR(
_xlfn.LET(
  _xlpm.ExoMax, MAX_LOCAL!$A$2:$A$10000,
  _xlpm.VarMax, MAX_LOCAL!$B$2:$B$10000,
  _xlpm.RepsMax, MAX_LOCAL!$C$2:$C$10000,
  _xlpm.KgMax,  MAX_LOCAL!$D$2:$D$10000,
  _xlpm.Res, IF($A10="",
     _xlfn.MAXIFS(_xlpm.KgMax, _xlpm.ExoMax, $B10, _xlpm.RepsMax, $C10),
     _xlfn.MAXIFS(_xlpm.KgMax, _xlpm.ExoMax, $B10, _xlpm.RepsMax, $C10, _xlpm.VarMax, $A10)
  ),
  IF(_xlpm.Res=0,"",_xlpm.Res)
),
""))</f>
        <v>152.5</v>
      </c>
      <c r="K10" s="41">
        <v>1</v>
      </c>
      <c r="L10" s="41">
        <v>0</v>
      </c>
      <c r="M10" s="41">
        <v>1</v>
      </c>
      <c r="N10" s="41">
        <v>0</v>
      </c>
      <c r="O10" s="228"/>
      <c r="P10" s="42">
        <v>5.5</v>
      </c>
      <c r="Q10" s="43">
        <f t="shared" si="3"/>
        <v>0</v>
      </c>
      <c r="R10" s="42">
        <v>2</v>
      </c>
      <c r="S10" s="44">
        <f t="shared" si="4"/>
        <v>2</v>
      </c>
      <c r="T10" s="42">
        <v>120</v>
      </c>
      <c r="U10" s="44">
        <f t="shared" si="5"/>
        <v>120</v>
      </c>
      <c r="V10" s="42">
        <v>180</v>
      </c>
      <c r="W10" s="44">
        <f t="shared" si="6"/>
        <v>180</v>
      </c>
      <c r="X10" s="225">
        <f t="shared" ca="1" si="7"/>
        <v>0.71641791044776115</v>
      </c>
      <c r="Y10" s="226">
        <f t="shared" ca="1" si="8"/>
        <v>0.71641791044776115</v>
      </c>
    </row>
    <row r="11" spans="1:29" ht="20.100000000000001" customHeight="1" x14ac:dyDescent="0.2">
      <c r="A11" s="61"/>
      <c r="B11" s="59" t="s">
        <v>8</v>
      </c>
      <c r="C11" s="23">
        <f t="shared" si="0"/>
        <v>1</v>
      </c>
      <c r="D11" s="24">
        <f t="shared" si="1"/>
        <v>130</v>
      </c>
      <c r="E11" s="24">
        <f t="shared" si="2"/>
        <v>180</v>
      </c>
      <c r="F11" s="25"/>
      <c r="G11" s="227" t="str" cm="1">
        <f t="array" ref="G11">IF(OR($B11="",$C11=0,$D11=0),"",IF(AND($B11=$B12,$A11=$A12),"",IFERROR(
SUMPRODUCT(($B$7:$B$55=$B11)*($A$7:$A$55=$A11)*($C$7:$C$55)*($D$7:$D$55)),
"")))</f>
        <v/>
      </c>
      <c r="H11" s="222" t="str">
        <f ca="1">IF(OR($B11="",AND($B11=$B12,$A11=$A12)),"",_xlfn.LET(_xlpm.DateSeance,$C$1,_xlpm.Exo,$B11,_xlpm.Var,$A11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1" s="222" t="str" cm="1">
        <f t="array" ref="I11">IF(OR($B11="",AND($B11=$B12,$A11=$A12)),"",
_xlfn.LET(
  _xlpm.Exo,TRIM(SUBSTITUTE($B11,CHAR(160),"")),
  _xlpm.Var,TRIM(SUBSTITUTE($A11,CHAR(160),"")),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1" s="223">
        <f ca="1">IF($C11=0,"",IFERROR(
_xlfn.LET(
  _xlpm.ExoMax, MAX_LOCAL!$A$2:$A$10000,
  _xlpm.VarMax, MAX_LOCAL!$B$2:$B$10000,
  _xlpm.RepsMax, MAX_LOCAL!$C$2:$C$10000,
  _xlpm.KgMax,  MAX_LOCAL!$D$2:$D$10000,
  _xlpm.Res, IF($A11="",
     _xlfn.MAXIFS(_xlpm.KgMax, _xlpm.ExoMax, $B11, _xlpm.RepsMax, $C11),
     _xlfn.MAXIFS(_xlpm.KgMax, _xlpm.ExoMax, $B11, _xlpm.RepsMax, $C11, _xlpm.VarMax, $A11)
  ),
  IF(_xlpm.Res=0,"",_xlpm.Res)
),
""))</f>
        <v>167.5</v>
      </c>
      <c r="K11" s="41">
        <v>1</v>
      </c>
      <c r="L11" s="41">
        <v>0</v>
      </c>
      <c r="M11" s="41">
        <v>1</v>
      </c>
      <c r="N11" s="41">
        <v>0</v>
      </c>
      <c r="O11" s="228"/>
      <c r="P11" s="42">
        <v>6</v>
      </c>
      <c r="Q11" s="43">
        <f t="shared" si="3"/>
        <v>0</v>
      </c>
      <c r="R11" s="42">
        <v>1</v>
      </c>
      <c r="S11" s="44">
        <f t="shared" si="4"/>
        <v>1</v>
      </c>
      <c r="T11" s="42">
        <v>130</v>
      </c>
      <c r="U11" s="44">
        <f t="shared" si="5"/>
        <v>130</v>
      </c>
      <c r="V11" s="42">
        <v>180</v>
      </c>
      <c r="W11" s="44">
        <f t="shared" si="6"/>
        <v>180</v>
      </c>
      <c r="X11" s="225">
        <f t="shared" ca="1" si="7"/>
        <v>0.77611940298507465</v>
      </c>
      <c r="Y11" s="226">
        <f t="shared" ca="1" si="8"/>
        <v>0.77611940298507465</v>
      </c>
    </row>
    <row r="12" spans="1:29" ht="20.100000000000001" customHeight="1" x14ac:dyDescent="0.2">
      <c r="A12" s="61"/>
      <c r="B12" s="59" t="s">
        <v>8</v>
      </c>
      <c r="C12" s="23">
        <f t="shared" si="0"/>
        <v>3</v>
      </c>
      <c r="D12" s="24">
        <f t="shared" si="1"/>
        <v>120</v>
      </c>
      <c r="E12" s="24">
        <f t="shared" si="2"/>
        <v>180</v>
      </c>
      <c r="F12" s="25"/>
      <c r="G12" s="227" t="str" cm="1">
        <f t="array" ref="G12">IF(OR($B12="",$C12=0,$D12=0),"",IF(AND($B12=$B13,$A12=$A13),"",IFERROR(
SUMPRODUCT(($B$7:$B$55=$B12)*($A$7:$A$55=$A12)*($C$7:$C$55)*($D$7:$D$55)),
"")))</f>
        <v/>
      </c>
      <c r="H12" s="222" t="str">
        <f ca="1">IF(OR($B12="",AND($B12=$B13,$A12=$A13)),"",_xlfn.LET(_xlpm.DateSeance,$C$1,_xlpm.Exo,$B12,_xlpm.Var,$A12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2" s="222" t="str" cm="1">
        <f t="array" ref="I12">IF(OR($B12="",AND($B12=$B13,$A12=$A13)),"",
_xlfn.LET(
  _xlpm.Exo,TRIM(SUBSTITUTE($B12,CHAR(160),"")),
  _xlpm.Var,TRIM(SUBSTITUTE($A12,CHAR(160),"")),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2" s="223">
        <f ca="1">IF($C12=0,"",IFERROR(
_xlfn.LET(
  _xlpm.ExoMax, MAX_LOCAL!$A$2:$A$10000,
  _xlpm.VarMax, MAX_LOCAL!$B$2:$B$10000,
  _xlpm.RepsMax, MAX_LOCAL!$C$2:$C$10000,
  _xlpm.KgMax,  MAX_LOCAL!$D$2:$D$10000,
  _xlpm.Res, IF($A12="",
     _xlfn.MAXIFS(_xlpm.KgMax, _xlpm.ExoMax, $B12, _xlpm.RepsMax, $C12),
     _xlfn.MAXIFS(_xlpm.KgMax, _xlpm.ExoMax, $B12, _xlpm.RepsMax, $C12, _xlpm.VarMax, $A12)
  ),
  IF(_xlpm.Res=0,"",_xlpm.Res)
),
""))</f>
        <v>145</v>
      </c>
      <c r="K12" s="41">
        <v>1</v>
      </c>
      <c r="L12" s="41">
        <v>0</v>
      </c>
      <c r="M12" s="41">
        <v>1</v>
      </c>
      <c r="N12" s="41">
        <v>0</v>
      </c>
      <c r="O12" s="228"/>
      <c r="P12" s="42">
        <v>5.5</v>
      </c>
      <c r="Q12" s="43">
        <f t="shared" si="3"/>
        <v>0</v>
      </c>
      <c r="R12" s="42">
        <v>3</v>
      </c>
      <c r="S12" s="44">
        <f t="shared" si="4"/>
        <v>3</v>
      </c>
      <c r="T12" s="42">
        <v>120</v>
      </c>
      <c r="U12" s="44">
        <f t="shared" si="5"/>
        <v>120</v>
      </c>
      <c r="V12" s="42">
        <v>180</v>
      </c>
      <c r="W12" s="44">
        <f t="shared" si="6"/>
        <v>180</v>
      </c>
      <c r="X12" s="225">
        <f t="shared" ca="1" si="7"/>
        <v>0.71641791044776115</v>
      </c>
      <c r="Y12" s="226">
        <f t="shared" ca="1" si="8"/>
        <v>0.71641791044776115</v>
      </c>
    </row>
    <row r="13" spans="1:29" ht="20.100000000000001" customHeight="1" x14ac:dyDescent="0.2">
      <c r="A13" s="61"/>
      <c r="B13" s="59" t="s">
        <v>8</v>
      </c>
      <c r="C13" s="23">
        <f t="shared" si="0"/>
        <v>3</v>
      </c>
      <c r="D13" s="24">
        <f t="shared" si="1"/>
        <v>90</v>
      </c>
      <c r="E13" s="24">
        <f t="shared" si="2"/>
        <v>300</v>
      </c>
      <c r="F13" s="25"/>
      <c r="G13" s="227" cm="1">
        <f t="array" ref="G13">IF(OR($B13="",$C13=0,$D13=0),"",IF(AND($B13=$B14,$A13=$A14),"",IFERROR(
SUMPRODUCT(($B$7:$B$55=$B13)*($A$7:$A$55=$A13)*($C$7:$C$55)*($D$7:$D$55)),
"")))</f>
        <v>2005</v>
      </c>
      <c r="H13" s="222">
        <f ca="1">IF(OR($B13="",AND($B13=$B14,$A13=$A14)),"",_xlfn.LET(_xlpm.DateSeance,$C$1,_xlpm.Exo,$B13,_xlpm.Var,$A13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1450</v>
      </c>
      <c r="I13" s="222" cm="1">
        <f t="array" ref="I13">IF(OR($B13="",AND($B13=$B14,$A13=$A14)),"",
_xlfn.LET(
  _xlpm.Exo,TRIM(SUBSTITUTE($B13,CHAR(160),"")),
  _xlpm.Var,TRIM(SUBSTITUTE($A13,CHAR(160),"")),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2607.5</v>
      </c>
      <c r="J13" s="223">
        <f ca="1">IF($C13=0,"",IFERROR(
_xlfn.LET(
  _xlpm.ExoMax, MAX_LOCAL!$A$2:$A$10000,
  _xlpm.VarMax, MAX_LOCAL!$B$2:$B$10000,
  _xlpm.RepsMax, MAX_LOCAL!$C$2:$C$10000,
  _xlpm.KgMax,  MAX_LOCAL!$D$2:$D$10000,
  _xlpm.Res, IF($A13="",
     _xlfn.MAXIFS(_xlpm.KgMax, _xlpm.ExoMax, $B13, _xlpm.RepsMax, $C13),
     _xlfn.MAXIFS(_xlpm.KgMax, _xlpm.ExoMax, $B13, _xlpm.RepsMax, $C13, _xlpm.VarMax, $A13)
  ),
  IF(_xlpm.Res=0,"",_xlpm.Res)
),
""))</f>
        <v>145</v>
      </c>
      <c r="K13" s="41">
        <v>1</v>
      </c>
      <c r="L13" s="41">
        <v>0</v>
      </c>
      <c r="M13" s="41">
        <v>1</v>
      </c>
      <c r="N13" s="41">
        <v>0</v>
      </c>
      <c r="O13" s="229">
        <v>5</v>
      </c>
      <c r="P13" s="42">
        <v>5</v>
      </c>
      <c r="Q13" s="43">
        <f t="shared" si="3"/>
        <v>0</v>
      </c>
      <c r="R13" s="42">
        <v>3</v>
      </c>
      <c r="S13" s="44">
        <f t="shared" si="4"/>
        <v>3</v>
      </c>
      <c r="T13" s="42">
        <v>90</v>
      </c>
      <c r="U13" s="44">
        <f t="shared" si="5"/>
        <v>90</v>
      </c>
      <c r="V13" s="42">
        <v>300</v>
      </c>
      <c r="W13" s="44">
        <f t="shared" si="6"/>
        <v>300</v>
      </c>
      <c r="X13" s="225">
        <f t="shared" ca="1" si="7"/>
        <v>0.53731343283582089</v>
      </c>
      <c r="Y13" s="226">
        <f t="shared" ca="1" si="8"/>
        <v>0.53731343283582089</v>
      </c>
    </row>
    <row r="14" spans="1:29" ht="20.100000000000001" customHeight="1" x14ac:dyDescent="0.2">
      <c r="A14" s="61"/>
      <c r="B14" s="59"/>
      <c r="C14" s="23"/>
      <c r="D14" s="24"/>
      <c r="E14" s="24"/>
      <c r="F14" s="25"/>
      <c r="G14" s="227" t="str" cm="1">
        <f t="array" ref="G14">IF(OR($B14="",$C14=0,$D14=0),"",IF(AND($B14=$B15,$A14=$A15),"",IFERROR(
SUMPRODUCT(($B$7:$B$55=$B14)*($A$7:$A$55=$A14)*($C$7:$C$55)*($D$7:$D$55)),
"")))</f>
        <v/>
      </c>
      <c r="H14" s="222" t="str">
        <f ca="1">IF(OR($B14="",AND($B14=$B15,$A14=$A15)),"",_xlfn.LET(_xlpm.DateSeance,$C$1,_xlpm.Exo,$B14,_xlpm.Var,$A14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4" s="222" t="str" cm="1">
        <f t="array" ref="I14">IF(OR($B14="",AND($B14=$B15,$A14=$A15)),"",
_xlfn.LET(
  _xlpm.Exo,TRIM(SUBSTITUTE($B14,CHAR(160),"")),
  _xlpm.Var,TRIM(SUBSTITUTE($A14,CHAR(160),"")),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4" s="223" t="str">
        <f ca="1">IF($C14=0,"",IFERROR(
_xlfn.LET(
  _xlpm.ExoMax, MAX_LOCAL!$A$2:$A$10000,
  _xlpm.VarMax, MAX_LOCAL!$B$2:$B$10000,
  _xlpm.RepsMax, MAX_LOCAL!$C$2:$C$10000,
  _xlpm.KgMax,  MAX_LOCAL!$D$2:$D$10000,
  _xlpm.Res, IF($A14="",
     _xlfn.MAXIFS(_xlpm.KgMax, _xlpm.ExoMax, $B14, _xlpm.RepsMax, $C14),
     _xlfn.MAXIFS(_xlpm.KgMax, _xlpm.ExoMax, $B14, _xlpm.RepsMax, $C14, _xlpm.VarMax, $A14)
  ),
  IF(_xlpm.Res=0,"",_xlpm.Res)
),
""))</f>
        <v/>
      </c>
      <c r="K14" s="41">
        <v>1</v>
      </c>
      <c r="L14" s="41">
        <v>0</v>
      </c>
      <c r="M14" s="41">
        <v>1</v>
      </c>
      <c r="N14" s="41">
        <v>0</v>
      </c>
      <c r="O14" s="228"/>
      <c r="P14" s="42"/>
      <c r="Q14" s="43">
        <f t="shared" si="3"/>
        <v>0</v>
      </c>
      <c r="R14" s="42"/>
      <c r="S14" s="44">
        <f t="shared" si="4"/>
        <v>0</v>
      </c>
      <c r="T14" s="42"/>
      <c r="U14" s="44">
        <f t="shared" si="5"/>
        <v>0</v>
      </c>
      <c r="V14" s="42"/>
      <c r="W14" s="44">
        <f t="shared" si="6"/>
        <v>0</v>
      </c>
      <c r="X14" s="225" t="str">
        <f t="shared" ca="1" si="7"/>
        <v/>
      </c>
      <c r="Y14" s="226" t="str">
        <f t="shared" ca="1" si="8"/>
        <v/>
      </c>
    </row>
    <row r="15" spans="1:29" ht="20.100000000000001" customHeight="1" x14ac:dyDescent="0.2">
      <c r="A15" s="61"/>
      <c r="B15" s="59"/>
      <c r="C15" s="23"/>
      <c r="D15" s="24"/>
      <c r="E15" s="24"/>
      <c r="F15" s="25"/>
      <c r="G15" s="227" t="str" cm="1">
        <f t="array" ref="G15">IF(OR($B15="",$C15=0,$D15=0),"",IF(AND($B15=$B16,$A15=$A16),"",IFERROR(
SUMPRODUCT(($B$7:$B$55=$B15)*($A$7:$A$55=$A15)*($C$7:$C$55)*($D$7:$D$55)),
"")))</f>
        <v/>
      </c>
      <c r="H15" s="222" t="str">
        <f ca="1">IF(OR($B15="",AND($B15=$B16,$A15=$A16)),"",_xlfn.LET(_xlpm.DateSeance,$C$1,_xlpm.Exo,$B15,_xlpm.Var,$A15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5" s="222" t="str" cm="1">
        <f t="array" ref="I15">IF(OR($B15="",AND($B15=$B16,$A15=$A16)),"",
_xlfn.LET(
  _xlpm.Exo,TRIM(SUBSTITUTE($B15,CHAR(160),"")),
  _xlpm.Var,TRIM(SUBSTITUTE($A15,CHAR(160),"")),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5" s="223" t="str">
        <f ca="1">IF($C15=0,"",IFERROR(
_xlfn.LET(
  _xlpm.ExoMax, MAX_LOCAL!$A$2:$A$10000,
  _xlpm.VarMax, MAX_LOCAL!$B$2:$B$10000,
  _xlpm.RepsMax, MAX_LOCAL!$C$2:$C$10000,
  _xlpm.KgMax,  MAX_LOCAL!$D$2:$D$10000,
  _xlpm.Res, IF($A15="",
     _xlfn.MAXIFS(_xlpm.KgMax, _xlpm.ExoMax, $B15, _xlpm.RepsMax, $C15),
     _xlfn.MAXIFS(_xlpm.KgMax, _xlpm.ExoMax, $B15, _xlpm.RepsMax, $C15, _xlpm.VarMax, $A15)
  ),
  IF(_xlpm.Res=0,"",_xlpm.Res)
),
""))</f>
        <v/>
      </c>
      <c r="K15" s="41">
        <v>1</v>
      </c>
      <c r="L15" s="41">
        <v>0</v>
      </c>
      <c r="M15" s="41">
        <v>1</v>
      </c>
      <c r="N15" s="41">
        <v>0</v>
      </c>
      <c r="O15" s="228"/>
      <c r="P15" s="42"/>
      <c r="Q15" s="43">
        <f t="shared" si="3"/>
        <v>0</v>
      </c>
      <c r="R15" s="42"/>
      <c r="S15" s="44">
        <f t="shared" si="4"/>
        <v>0</v>
      </c>
      <c r="T15" s="42"/>
      <c r="U15" s="44">
        <f t="shared" si="5"/>
        <v>0</v>
      </c>
      <c r="V15" s="42"/>
      <c r="W15" s="44">
        <f t="shared" si="6"/>
        <v>0</v>
      </c>
      <c r="X15" s="225" t="str">
        <f t="shared" ca="1" si="7"/>
        <v/>
      </c>
      <c r="Y15" s="226" t="str">
        <f t="shared" ca="1" si="8"/>
        <v/>
      </c>
    </row>
    <row r="16" spans="1:29" ht="20.100000000000001" customHeight="1" x14ac:dyDescent="0.2">
      <c r="A16" s="61"/>
      <c r="B16" s="59"/>
      <c r="C16" s="23"/>
      <c r="D16" s="24"/>
      <c r="E16" s="24"/>
      <c r="F16" s="25"/>
      <c r="G16" s="227" t="str" cm="1">
        <f t="array" ref="G16">IF(OR($B16="",$C16=0,$D16=0),"",IF(AND($B16=$B17,$A16=$A17),"",IFERROR(
SUMPRODUCT(($B$7:$B$55=$B16)*($A$7:$A$55=$A16)*($C$7:$C$55)*($D$7:$D$55)),
"")))</f>
        <v/>
      </c>
      <c r="H16" s="222" t="str">
        <f ca="1">IF(OR($B16="",AND($B16=$B17,$A16=$A17)),"",_xlfn.LET(_xlpm.DateSeance,$C$1,_xlpm.Exo,$B16,_xlpm.Var,$A16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6" s="222" t="str" cm="1">
        <f t="array" ref="I16">IF(OR($B16="",AND($B16=$B17,$A16=$A17)),"",
_xlfn.LET(
  _xlpm.Exo,TRIM(SUBSTITUTE($B16,CHAR(160),"")),
  _xlpm.Var,TRIM(SUBSTITUTE($A16,CHAR(160),"")),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6" s="223" t="str">
        <f ca="1">IF($C16=0,"",IFERROR(
_xlfn.LET(
  _xlpm.ExoMax, MAX_LOCAL!$A$2:$A$10000,
  _xlpm.VarMax, MAX_LOCAL!$B$2:$B$10000,
  _xlpm.RepsMax, MAX_LOCAL!$C$2:$C$10000,
  _xlpm.KgMax,  MAX_LOCAL!$D$2:$D$10000,
  _xlpm.Res, IF($A16="",
     _xlfn.MAXIFS(_xlpm.KgMax, _xlpm.ExoMax, $B16, _xlpm.RepsMax, $C16),
     _xlfn.MAXIFS(_xlpm.KgMax, _xlpm.ExoMax, $B16, _xlpm.RepsMax, $C16, _xlpm.VarMax, $A16)
  ),
  IF(_xlpm.Res=0,"",_xlpm.Res)
),
""))</f>
        <v/>
      </c>
      <c r="K16" s="41">
        <v>1</v>
      </c>
      <c r="L16" s="41">
        <v>0</v>
      </c>
      <c r="M16" s="41">
        <v>1</v>
      </c>
      <c r="N16" s="41">
        <v>0</v>
      </c>
      <c r="O16" s="228"/>
      <c r="P16" s="42"/>
      <c r="Q16" s="43">
        <f t="shared" si="3"/>
        <v>0</v>
      </c>
      <c r="R16" s="42"/>
      <c r="S16" s="44">
        <f t="shared" si="4"/>
        <v>0</v>
      </c>
      <c r="T16" s="42"/>
      <c r="U16" s="44">
        <f t="shared" si="5"/>
        <v>0</v>
      </c>
      <c r="V16" s="42"/>
      <c r="W16" s="44">
        <f t="shared" si="6"/>
        <v>0</v>
      </c>
      <c r="X16" s="225" t="str">
        <f t="shared" ca="1" si="7"/>
        <v/>
      </c>
      <c r="Y16" s="226" t="str">
        <f t="shared" ca="1" si="8"/>
        <v/>
      </c>
    </row>
    <row r="17" spans="1:25" ht="20.100000000000001" customHeight="1" x14ac:dyDescent="0.2">
      <c r="A17" s="61"/>
      <c r="B17" s="59" t="s">
        <v>30</v>
      </c>
      <c r="C17" s="23"/>
      <c r="D17" s="24"/>
      <c r="E17" s="24">
        <f>V17</f>
        <v>120</v>
      </c>
      <c r="F17" s="25">
        <f>P17</f>
        <v>5</v>
      </c>
      <c r="G17" s="227" t="str" cm="1">
        <f t="array" ref="G17">IF(OR($B17="",$C17=0,$D17=0),"",IF(AND($B17=$B18,$A17=$A18),"",IFERROR(
SUMPRODUCT(($B$7:$B$55=$B17)*($A$7:$A$55=$A17)*($C$7:$C$55)*($D$7:$D$55)),
"")))</f>
        <v/>
      </c>
      <c r="H17" s="222" t="str">
        <f ca="1">IF(OR($B17="",AND($B17=$B18,$A17=$A18)),"",_xlfn.LET(_xlpm.DateSeance,$C$1,_xlpm.Exo,$B17,_xlpm.Var,$A17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7" s="222" t="str" cm="1">
        <f t="array" ref="I17">IF(OR($B17="",AND($B17=$B18,$A17=$A18)),"",
_xlfn.LET(
  _xlpm.Exo,TRIM(SUBSTITUTE($B17,CHAR(160),"")),
  _xlpm.Var,TRIM(SUBSTITUTE($A17,CHAR(160),"")),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7" s="223" t="str">
        <f ca="1">IF($C17=0,"",IFERROR(
_xlfn.LET(
  _xlpm.ExoMax, MAX_LOCAL!$A$2:$A$10000,
  _xlpm.VarMax, MAX_LOCAL!$B$2:$B$10000,
  _xlpm.RepsMax, MAX_LOCAL!$C$2:$C$10000,
  _xlpm.KgMax,  MAX_LOCAL!$D$2:$D$10000,
  _xlpm.Res, IF($A17="",
     _xlfn.MAXIFS(_xlpm.KgMax, _xlpm.ExoMax, $B17, _xlpm.RepsMax, $C17),
     _xlfn.MAXIFS(_xlpm.KgMax, _xlpm.ExoMax, $B17, _xlpm.RepsMax, $C17, _xlpm.VarMax, $A17)
  ),
  IF(_xlpm.Res=0,"",_xlpm.Res)
),
""))</f>
        <v/>
      </c>
      <c r="K17" s="41">
        <v>1</v>
      </c>
      <c r="L17" s="41">
        <v>0</v>
      </c>
      <c r="M17" s="41">
        <v>1</v>
      </c>
      <c r="N17" s="41">
        <v>0</v>
      </c>
      <c r="O17" s="228"/>
      <c r="P17" s="42">
        <v>5</v>
      </c>
      <c r="Q17" s="43">
        <f t="shared" si="3"/>
        <v>5</v>
      </c>
      <c r="R17" s="42">
        <v>10</v>
      </c>
      <c r="S17" s="44">
        <f t="shared" si="4"/>
        <v>0</v>
      </c>
      <c r="T17" s="42">
        <v>14</v>
      </c>
      <c r="U17" s="44">
        <f t="shared" si="5"/>
        <v>0</v>
      </c>
      <c r="V17" s="42">
        <v>120</v>
      </c>
      <c r="W17" s="44">
        <f t="shared" si="6"/>
        <v>120</v>
      </c>
      <c r="X17" s="225" t="str">
        <f t="shared" ca="1" si="7"/>
        <v/>
      </c>
      <c r="Y17" s="226" t="str">
        <f t="shared" ca="1" si="8"/>
        <v/>
      </c>
    </row>
    <row r="18" spans="1:25" ht="20.100000000000001" customHeight="1" x14ac:dyDescent="0.2">
      <c r="A18" s="61"/>
      <c r="B18" s="59" t="s">
        <v>30</v>
      </c>
      <c r="C18" s="23"/>
      <c r="D18" s="24"/>
      <c r="E18" s="24">
        <f>V18</f>
        <v>120</v>
      </c>
      <c r="F18" s="25">
        <f>P18</f>
        <v>5</v>
      </c>
      <c r="G18" s="227" t="str" cm="1">
        <f t="array" ref="G18">IF(OR($B18="",$C18=0,$D18=0),"",IF(AND($B18=$B19,$A18=$A19),"",IFERROR(
SUMPRODUCT(($B$7:$B$55=$B18)*($A$7:$A$55=$A18)*($C$7:$C$55)*($D$7:$D$55)),
"")))</f>
        <v/>
      </c>
      <c r="H18" s="222" t="str">
        <f ca="1">IF(OR($B18="",AND($B18=$B19,$A18=$A19)),"",_xlfn.LET(_xlpm.DateSeance,$C$1,_xlpm.Exo,$B18,_xlpm.Var,$A18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8" s="222" t="str" cm="1">
        <f t="array" ref="I18">IF(OR($B18="",AND($B18=$B19,$A18=$A19)),"",
_xlfn.LET(
  _xlpm.Exo,TRIM(SUBSTITUTE($B18,CHAR(160),"")),
  _xlpm.Var,TRIM(SUBSTITUTE($A18,CHAR(160),"")),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8" s="223" t="str">
        <f ca="1">IF($C18=0,"",IFERROR(
_xlfn.LET(
  _xlpm.ExoMax, MAX_LOCAL!$A$2:$A$10000,
  _xlpm.VarMax, MAX_LOCAL!$B$2:$B$10000,
  _xlpm.RepsMax, MAX_LOCAL!$C$2:$C$10000,
  _xlpm.KgMax,  MAX_LOCAL!$D$2:$D$10000,
  _xlpm.Res, IF($A18="",
     _xlfn.MAXIFS(_xlpm.KgMax, _xlpm.ExoMax, $B18, _xlpm.RepsMax, $C18),
     _xlfn.MAXIFS(_xlpm.KgMax, _xlpm.ExoMax, $B18, _xlpm.RepsMax, $C18, _xlpm.VarMax, $A18)
  ),
  IF(_xlpm.Res=0,"",_xlpm.Res)
),
""))</f>
        <v/>
      </c>
      <c r="K18" s="41">
        <v>1</v>
      </c>
      <c r="L18" s="41">
        <v>0</v>
      </c>
      <c r="M18" s="41">
        <v>1</v>
      </c>
      <c r="N18" s="41">
        <v>0</v>
      </c>
      <c r="O18" s="228"/>
      <c r="P18" s="42">
        <v>5</v>
      </c>
      <c r="Q18" s="43">
        <f t="shared" si="3"/>
        <v>5</v>
      </c>
      <c r="R18" s="42">
        <v>10</v>
      </c>
      <c r="S18" s="44">
        <f t="shared" si="4"/>
        <v>0</v>
      </c>
      <c r="T18" s="42">
        <v>14</v>
      </c>
      <c r="U18" s="44">
        <f t="shared" si="5"/>
        <v>0</v>
      </c>
      <c r="V18" s="42">
        <v>120</v>
      </c>
      <c r="W18" s="44">
        <f t="shared" si="6"/>
        <v>120</v>
      </c>
      <c r="X18" s="225" t="str">
        <f t="shared" ca="1" si="7"/>
        <v/>
      </c>
      <c r="Y18" s="226" t="str">
        <f t="shared" ca="1" si="8"/>
        <v/>
      </c>
    </row>
    <row r="19" spans="1:25" ht="20.100000000000001" customHeight="1" x14ac:dyDescent="0.2">
      <c r="A19" s="61"/>
      <c r="B19" s="59" t="s">
        <v>30</v>
      </c>
      <c r="C19" s="23"/>
      <c r="D19" s="24"/>
      <c r="E19" s="24">
        <f>V19</f>
        <v>120</v>
      </c>
      <c r="F19" s="25">
        <f>P19</f>
        <v>7</v>
      </c>
      <c r="G19" s="227" t="str" cm="1">
        <f t="array" ref="G19">IF(OR($B19="",$C19=0,$D19=0),"",IF(AND($B19=$B20,$A19=$A20),"",IFERROR(
SUMPRODUCT(($B$7:$B$55=$B19)*($A$7:$A$55=$A19)*($C$7:$C$55)*($D$7:$D$55)),
"")))</f>
        <v/>
      </c>
      <c r="H19" s="222" t="str">
        <f ca="1">IF(OR($B19="",AND($B19=$B20,$A19=$A20)),"",_xlfn.LET(_xlpm.DateSeance,$C$1,_xlpm.Exo,$B19,_xlpm.Var,$A19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9" s="222" t="str" cm="1">
        <f t="array" ref="I19">IF(OR($B19="",AND($B19=$B20,$A19=$A20)),"",
_xlfn.LET(
  _xlpm.Exo,TRIM(SUBSTITUTE($B19,CHAR(160),"")),
  _xlpm.Var,TRIM(SUBSTITUTE($A19,CHAR(160),"")),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9" s="223" t="str">
        <f ca="1">IF($C19=0,"",IFERROR(
_xlfn.LET(
  _xlpm.ExoMax, MAX_LOCAL!$A$2:$A$10000,
  _xlpm.VarMax, MAX_LOCAL!$B$2:$B$10000,
  _xlpm.RepsMax, MAX_LOCAL!$C$2:$C$10000,
  _xlpm.KgMax,  MAX_LOCAL!$D$2:$D$10000,
  _xlpm.Res, IF($A19="",
     _xlfn.MAXIFS(_xlpm.KgMax, _xlpm.ExoMax, $B19, _xlpm.RepsMax, $C19),
     _xlfn.MAXIFS(_xlpm.KgMax, _xlpm.ExoMax, $B19, _xlpm.RepsMax, $C19, _xlpm.VarMax, $A19)
  ),
  IF(_xlpm.Res=0,"",_xlpm.Res)
),
""))</f>
        <v/>
      </c>
      <c r="K19" s="41">
        <v>1</v>
      </c>
      <c r="L19" s="41">
        <v>0</v>
      </c>
      <c r="M19" s="41">
        <v>1</v>
      </c>
      <c r="N19" s="41">
        <v>0</v>
      </c>
      <c r="O19" s="228"/>
      <c r="P19" s="42">
        <v>7</v>
      </c>
      <c r="Q19" s="43">
        <f t="shared" si="3"/>
        <v>7</v>
      </c>
      <c r="R19" s="42">
        <v>8</v>
      </c>
      <c r="S19" s="44">
        <f t="shared" si="4"/>
        <v>0</v>
      </c>
      <c r="T19" s="42">
        <v>18</v>
      </c>
      <c r="U19" s="44">
        <f t="shared" si="5"/>
        <v>0</v>
      </c>
      <c r="V19" s="42">
        <v>120</v>
      </c>
      <c r="W19" s="44">
        <f t="shared" si="6"/>
        <v>120</v>
      </c>
      <c r="X19" s="225" t="str">
        <f t="shared" ca="1" si="7"/>
        <v/>
      </c>
      <c r="Y19" s="226" t="str">
        <f t="shared" ca="1" si="8"/>
        <v/>
      </c>
    </row>
    <row r="20" spans="1:25" ht="20.100000000000001" customHeight="1" x14ac:dyDescent="0.2">
      <c r="A20" s="61"/>
      <c r="B20" s="59" t="s">
        <v>30</v>
      </c>
      <c r="C20" s="23"/>
      <c r="D20" s="24"/>
      <c r="E20" s="24">
        <f>V20</f>
        <v>120</v>
      </c>
      <c r="F20" s="25">
        <f>P20</f>
        <v>7</v>
      </c>
      <c r="G20" s="227" t="str" cm="1">
        <f t="array" ref="G20">IF(OR($B20="",$C20=0,$D20=0),"",IF(AND($B20=$B21,$A20=$A21),"",IFERROR(
SUMPRODUCT(($B$7:$B$55=$B20)*($A$7:$A$55=$A20)*($C$7:$C$55)*($D$7:$D$55)),
"")))</f>
        <v/>
      </c>
      <c r="H20" s="222">
        <f ca="1">IF(OR($B20="",AND($B20=$B21,$A20=$A21)),"",_xlfn.LET(_xlpm.DateSeance,$C$1,_xlpm.Exo,$B20,_xlpm.Var,$A20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20" s="222" cm="1">
        <f t="array" ref="I20">IF(OR($B20="",AND($B20=$B21,$A20=$A21)),"",
_xlfn.LET(
  _xlpm.Exo,TRIM(SUBSTITUTE($B20,CHAR(160),"")),
  _xlpm.Var,TRIM(SUBSTITUTE($A20,CHAR(160),"")),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618</v>
      </c>
      <c r="J20" s="223" t="str">
        <f ca="1">IF($C20=0,"",IFERROR(
_xlfn.LET(
  _xlpm.ExoMax, MAX_LOCAL!$A$2:$A$10000,
  _xlpm.VarMax, MAX_LOCAL!$B$2:$B$10000,
  _xlpm.RepsMax, MAX_LOCAL!$C$2:$C$10000,
  _xlpm.KgMax,  MAX_LOCAL!$D$2:$D$10000,
  _xlpm.Res, IF($A20="",
     _xlfn.MAXIFS(_xlpm.KgMax, _xlpm.ExoMax, $B20, _xlpm.RepsMax, $C20),
     _xlfn.MAXIFS(_xlpm.KgMax, _xlpm.ExoMax, $B20, _xlpm.RepsMax, $C20, _xlpm.VarMax, $A20)
  ),
  IF(_xlpm.Res=0,"",_xlpm.Res)
),
""))</f>
        <v/>
      </c>
      <c r="K20" s="41">
        <v>1</v>
      </c>
      <c r="L20" s="41">
        <v>0</v>
      </c>
      <c r="M20" s="41">
        <v>1</v>
      </c>
      <c r="N20" s="41">
        <v>0</v>
      </c>
      <c r="O20" s="228"/>
      <c r="P20" s="42">
        <v>7</v>
      </c>
      <c r="Q20" s="43">
        <f t="shared" si="3"/>
        <v>7</v>
      </c>
      <c r="R20" s="42">
        <v>8</v>
      </c>
      <c r="S20" s="44">
        <f t="shared" si="4"/>
        <v>0</v>
      </c>
      <c r="T20" s="42">
        <v>18</v>
      </c>
      <c r="U20" s="44">
        <f t="shared" si="5"/>
        <v>0</v>
      </c>
      <c r="V20" s="42">
        <v>120</v>
      </c>
      <c r="W20" s="44">
        <f t="shared" si="6"/>
        <v>120</v>
      </c>
      <c r="X20" s="225" t="str">
        <f t="shared" ca="1" si="7"/>
        <v/>
      </c>
      <c r="Y20" s="226" t="str">
        <f t="shared" ca="1" si="8"/>
        <v/>
      </c>
    </row>
    <row r="21" spans="1:25" ht="20.100000000000001" customHeight="1" x14ac:dyDescent="0.2">
      <c r="A21" s="61"/>
      <c r="B21" s="59"/>
      <c r="C21" s="23"/>
      <c r="D21" s="24"/>
      <c r="E21" s="24"/>
      <c r="F21" s="25"/>
      <c r="G21" s="227" t="str" cm="1">
        <f t="array" ref="G21">IF(OR($B21="",$C21=0,$D21=0),"",IF(AND($B21=$B22,$A21=$A22),"",IFERROR(
SUMPRODUCT(($B$7:$B$55=$B21)*($A$7:$A$55=$A21)*($C$7:$C$55)*($D$7:$D$55)),
"")))</f>
        <v/>
      </c>
      <c r="H21" s="222" t="str">
        <f ca="1">IF(OR($B21="",AND($B21=$B22,$A21=$A22)),"",_xlfn.LET(_xlpm.DateSeance,$C$1,_xlpm.Exo,$B21,_xlpm.Var,$A21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1" s="222" t="str" cm="1">
        <f t="array" ref="I21">IF(OR($B21="",AND($B21=$B22,$A21=$A22)),"",
_xlfn.LET(
  _xlpm.Exo,TRIM(SUBSTITUTE($B21,CHAR(160),"")),
  _xlpm.Var,TRIM(SUBSTITUTE($A21,CHAR(160),"")),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1" s="223" t="str">
        <f ca="1">IF($C21=0,"",IFERROR(
_xlfn.LET(
  _xlpm.ExoMax, MAX_LOCAL!$A$2:$A$10000,
  _xlpm.VarMax, MAX_LOCAL!$B$2:$B$10000,
  _xlpm.RepsMax, MAX_LOCAL!$C$2:$C$10000,
  _xlpm.KgMax,  MAX_LOCAL!$D$2:$D$10000,
  _xlpm.Res, IF($A21="",
     _xlfn.MAXIFS(_xlpm.KgMax, _xlpm.ExoMax, $B21, _xlpm.RepsMax, $C21),
     _xlfn.MAXIFS(_xlpm.KgMax, _xlpm.ExoMax, $B21, _xlpm.RepsMax, $C21, _xlpm.VarMax, $A21)
  ),
  IF(_xlpm.Res=0,"",_xlpm.Res)
),
""))</f>
        <v/>
      </c>
      <c r="K21" s="41">
        <v>1</v>
      </c>
      <c r="L21" s="41">
        <v>0</v>
      </c>
      <c r="M21" s="41">
        <v>1</v>
      </c>
      <c r="N21" s="41">
        <v>0</v>
      </c>
      <c r="O21" s="228"/>
      <c r="P21" s="42"/>
      <c r="Q21" s="43">
        <f t="shared" si="3"/>
        <v>0</v>
      </c>
      <c r="R21" s="42"/>
      <c r="S21" s="44">
        <f t="shared" si="4"/>
        <v>0</v>
      </c>
      <c r="T21" s="42"/>
      <c r="U21" s="44">
        <f t="shared" si="5"/>
        <v>0</v>
      </c>
      <c r="V21" s="42"/>
      <c r="W21" s="44">
        <f t="shared" si="6"/>
        <v>0</v>
      </c>
      <c r="X21" s="225" t="str">
        <f t="shared" ca="1" si="7"/>
        <v/>
      </c>
      <c r="Y21" s="226" t="str">
        <f t="shared" ca="1" si="8"/>
        <v/>
      </c>
    </row>
    <row r="22" spans="1:25" ht="20.100000000000001" customHeight="1" x14ac:dyDescent="0.2">
      <c r="A22" s="61"/>
      <c r="B22" s="59"/>
      <c r="C22" s="23"/>
      <c r="D22" s="24"/>
      <c r="E22" s="24"/>
      <c r="F22" s="25"/>
      <c r="G22" s="227" t="str" cm="1">
        <f t="array" ref="G22">IF(OR($B22="",$C22=0,$D22=0),"",IF(AND($B22=$B23,$A22=$A23),"",IFERROR(
SUMPRODUCT(($B$7:$B$55=$B22)*($A$7:$A$55=$A22)*($C$7:$C$55)*($D$7:$D$55)),
"")))</f>
        <v/>
      </c>
      <c r="H22" s="222" t="str">
        <f ca="1">IF(OR($B22="",AND($B22=$B23,$A22=$A23)),"",_xlfn.LET(_xlpm.DateSeance,$C$1,_xlpm.Exo,$B22,_xlpm.Var,$A22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2" s="222" t="str" cm="1">
        <f t="array" ref="I22">IF(OR($B22="",AND($B22=$B23,$A22=$A23)),"",
_xlfn.LET(
  _xlpm.Exo,TRIM(SUBSTITUTE($B22,CHAR(160),"")),
  _xlpm.Var,TRIM(SUBSTITUTE($A22,CHAR(160),"")),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2" s="223" t="str">
        <f ca="1">IF($C22=0,"",IFERROR(
_xlfn.LET(
  _xlpm.ExoMax, MAX_LOCAL!$A$2:$A$10000,
  _xlpm.VarMax, MAX_LOCAL!$B$2:$B$10000,
  _xlpm.RepsMax, MAX_LOCAL!$C$2:$C$10000,
  _xlpm.KgMax,  MAX_LOCAL!$D$2:$D$10000,
  _xlpm.Res, IF($A22="",
     _xlfn.MAXIFS(_xlpm.KgMax, _xlpm.ExoMax, $B22, _xlpm.RepsMax, $C22),
     _xlfn.MAXIFS(_xlpm.KgMax, _xlpm.ExoMax, $B22, _xlpm.RepsMax, $C22, _xlpm.VarMax, $A22)
  ),
  IF(_xlpm.Res=0,"",_xlpm.Res)
),
""))</f>
        <v/>
      </c>
      <c r="K22" s="41">
        <v>1</v>
      </c>
      <c r="L22" s="41">
        <v>0</v>
      </c>
      <c r="M22" s="41">
        <v>1</v>
      </c>
      <c r="N22" s="41">
        <v>0</v>
      </c>
      <c r="O22" s="228"/>
      <c r="P22" s="42"/>
      <c r="Q22" s="43">
        <f t="shared" si="3"/>
        <v>0</v>
      </c>
      <c r="R22" s="42"/>
      <c r="S22" s="44">
        <f t="shared" si="4"/>
        <v>0</v>
      </c>
      <c r="T22" s="42"/>
      <c r="U22" s="44">
        <f t="shared" si="5"/>
        <v>0</v>
      </c>
      <c r="V22" s="42"/>
      <c r="W22" s="44">
        <f t="shared" si="6"/>
        <v>0</v>
      </c>
      <c r="X22" s="225" t="str">
        <f t="shared" ca="1" si="7"/>
        <v/>
      </c>
      <c r="Y22" s="226" t="str">
        <f t="shared" ca="1" si="8"/>
        <v/>
      </c>
    </row>
    <row r="23" spans="1:25" ht="20.100000000000001" customHeight="1" x14ac:dyDescent="0.2">
      <c r="A23" s="61"/>
      <c r="B23" s="59"/>
      <c r="C23" s="23"/>
      <c r="D23" s="24"/>
      <c r="E23" s="24"/>
      <c r="F23" s="25"/>
      <c r="G23" s="227" t="str" cm="1">
        <f t="array" ref="G23">IF(OR($B23="",$C23=0,$D23=0),"",IF(AND($B23=$B24,$A23=$A24),"",IFERROR(
SUMPRODUCT(($B$7:$B$55=$B23)*($A$7:$A$55=$A23)*($C$7:$C$55)*($D$7:$D$55)),
"")))</f>
        <v/>
      </c>
      <c r="H23" s="222" t="str">
        <f ca="1">IF(OR($B23="",AND($B23=$B24,$A23=$A24)),"",_xlfn.LET(_xlpm.DateSeance,$C$1,_xlpm.Exo,$B23,_xlpm.Var,$A23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3" s="222" t="str" cm="1">
        <f t="array" ref="I23">IF(OR($B23="",AND($B23=$B24,$A23=$A24)),"",
_xlfn.LET(
  _xlpm.Exo,TRIM(SUBSTITUTE($B23,CHAR(160),"")),
  _xlpm.Var,TRIM(SUBSTITUTE($A23,CHAR(160),"")),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3" s="223" t="str">
        <f ca="1">IF($C23=0,"",IFERROR(
_xlfn.LET(
  _xlpm.ExoMax, MAX_LOCAL!$A$2:$A$10000,
  _xlpm.VarMax, MAX_LOCAL!$B$2:$B$10000,
  _xlpm.RepsMax, MAX_LOCAL!$C$2:$C$10000,
  _xlpm.KgMax,  MAX_LOCAL!$D$2:$D$10000,
  _xlpm.Res, IF($A23="",
     _xlfn.MAXIFS(_xlpm.KgMax, _xlpm.ExoMax, $B23, _xlpm.RepsMax, $C23),
     _xlfn.MAXIFS(_xlpm.KgMax, _xlpm.ExoMax, $B23, _xlpm.RepsMax, $C23, _xlpm.VarMax, $A23)
  ),
  IF(_xlpm.Res=0,"",_xlpm.Res)
),
""))</f>
        <v/>
      </c>
      <c r="K23" s="41">
        <v>1</v>
      </c>
      <c r="L23" s="41">
        <v>0</v>
      </c>
      <c r="M23" s="41">
        <v>1</v>
      </c>
      <c r="N23" s="41">
        <v>0</v>
      </c>
      <c r="O23" s="228"/>
      <c r="P23" s="42"/>
      <c r="Q23" s="43">
        <f t="shared" si="3"/>
        <v>0</v>
      </c>
      <c r="R23" s="42"/>
      <c r="S23" s="44">
        <f t="shared" si="4"/>
        <v>0</v>
      </c>
      <c r="T23" s="42"/>
      <c r="U23" s="44">
        <f t="shared" si="5"/>
        <v>0</v>
      </c>
      <c r="V23" s="42"/>
      <c r="W23" s="44">
        <f t="shared" si="6"/>
        <v>0</v>
      </c>
      <c r="X23" s="225" t="str">
        <f t="shared" ca="1" si="7"/>
        <v/>
      </c>
      <c r="Y23" s="226" t="str">
        <f t="shared" ca="1" si="8"/>
        <v/>
      </c>
    </row>
    <row r="24" spans="1:25" ht="20.100000000000001" customHeight="1" x14ac:dyDescent="0.2">
      <c r="A24" s="61"/>
      <c r="B24" s="59" t="s">
        <v>218</v>
      </c>
      <c r="C24" s="23"/>
      <c r="D24" s="24"/>
      <c r="E24" s="24">
        <f>V24</f>
        <v>120</v>
      </c>
      <c r="F24" s="25">
        <f>P24</f>
        <v>5</v>
      </c>
      <c r="G24" s="227" t="str" cm="1">
        <f t="array" ref="G24">IF(OR($B24="",$C24=0,$D24=0),"",IF(AND($B24=$B25,$A24=$A25),"",IFERROR(
SUMPRODUCT(($B$7:$B$55=$B24)*($A$7:$A$55=$A24)*($C$7:$C$55)*($D$7:$D$55)),
"")))</f>
        <v/>
      </c>
      <c r="H24" s="222" t="str">
        <f ca="1">IF(OR($B24="",AND($B24=$B25,$A24=$A25)),"",_xlfn.LET(_xlpm.DateSeance,$C$1,_xlpm.Exo,$B24,_xlpm.Var,$A24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4" s="222" t="str" cm="1">
        <f t="array" ref="I24">IF(OR($B24="",AND($B24=$B25,$A24=$A25)),"",
_xlfn.LET(
  _xlpm.Exo,TRIM(SUBSTITUTE($B24,CHAR(160),"")),
  _xlpm.Var,TRIM(SUBSTITUTE($A24,CHAR(160),"")),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4" s="223" t="str">
        <f ca="1">IF($C24=0,"",IFERROR(
_xlfn.LET(
  _xlpm.ExoMax, MAX_LOCAL!$A$2:$A$10000,
  _xlpm.VarMax, MAX_LOCAL!$B$2:$B$10000,
  _xlpm.RepsMax, MAX_LOCAL!$C$2:$C$10000,
  _xlpm.KgMax,  MAX_LOCAL!$D$2:$D$10000,
  _xlpm.Res, IF($A24="",
     _xlfn.MAXIFS(_xlpm.KgMax, _xlpm.ExoMax, $B24, _xlpm.RepsMax, $C24),
     _xlfn.MAXIFS(_xlpm.KgMax, _xlpm.ExoMax, $B24, _xlpm.RepsMax, $C24, _xlpm.VarMax, $A24)
  ),
  IF(_xlpm.Res=0,"",_xlpm.Res)
),
""))</f>
        <v/>
      </c>
      <c r="K24" s="41">
        <v>1</v>
      </c>
      <c r="L24" s="41">
        <v>0</v>
      </c>
      <c r="M24" s="41">
        <v>1</v>
      </c>
      <c r="N24" s="41">
        <v>0</v>
      </c>
      <c r="O24" s="228"/>
      <c r="P24" s="42">
        <v>5</v>
      </c>
      <c r="Q24" s="43">
        <f t="shared" si="3"/>
        <v>5</v>
      </c>
      <c r="R24" s="42">
        <v>10</v>
      </c>
      <c r="S24" s="44">
        <f t="shared" si="4"/>
        <v>0</v>
      </c>
      <c r="T24" s="42">
        <v>20</v>
      </c>
      <c r="U24" s="44">
        <f t="shared" si="5"/>
        <v>0</v>
      </c>
      <c r="V24" s="42">
        <v>120</v>
      </c>
      <c r="W24" s="44">
        <f t="shared" si="6"/>
        <v>120</v>
      </c>
      <c r="X24" s="225" t="str">
        <f t="shared" ca="1" si="7"/>
        <v/>
      </c>
      <c r="Y24" s="226" t="str">
        <f t="shared" ca="1" si="8"/>
        <v/>
      </c>
    </row>
    <row r="25" spans="1:25" ht="20.100000000000001" customHeight="1" x14ac:dyDescent="0.2">
      <c r="A25" s="61"/>
      <c r="B25" s="59" t="s">
        <v>218</v>
      </c>
      <c r="C25" s="23"/>
      <c r="D25" s="24"/>
      <c r="E25" s="24">
        <f>V25</f>
        <v>120</v>
      </c>
      <c r="F25" s="25">
        <f>P25</f>
        <v>6.5</v>
      </c>
      <c r="G25" s="227" t="str" cm="1">
        <f t="array" ref="G25">IF(OR($B25="",$C25=0,$D25=0),"",IF(AND($B25=$B26,$A25=$A26),"",IFERROR(
SUMPRODUCT(($B$7:$B$55=$B25)*($A$7:$A$55=$A25)*($C$7:$C$55)*($D$7:$D$55)),
"")))</f>
        <v/>
      </c>
      <c r="H25" s="222" t="str">
        <f ca="1">IF(OR($B25="",AND($B25=$B26,$A25=$A26)),"",_xlfn.LET(_xlpm.DateSeance,$C$1,_xlpm.Exo,$B25,_xlpm.Var,$A25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5" s="222" t="str" cm="1">
        <f t="array" ref="I25">IF(OR($B25="",AND($B25=$B26,$A25=$A26)),"",
_xlfn.LET(
  _xlpm.Exo,TRIM(SUBSTITUTE($B25,CHAR(160),"")),
  _xlpm.Var,TRIM(SUBSTITUTE($A25,CHAR(160),"")),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5" s="223" t="str">
        <f ca="1">IF($C25=0,"",IFERROR(
_xlfn.LET(
  _xlpm.ExoMax, MAX_LOCAL!$A$2:$A$10000,
  _xlpm.VarMax, MAX_LOCAL!$B$2:$B$10000,
  _xlpm.RepsMax, MAX_LOCAL!$C$2:$C$10000,
  _xlpm.KgMax,  MAX_LOCAL!$D$2:$D$10000,
  _xlpm.Res, IF($A25="",
     _xlfn.MAXIFS(_xlpm.KgMax, _xlpm.ExoMax, $B25, _xlpm.RepsMax, $C25),
     _xlfn.MAXIFS(_xlpm.KgMax, _xlpm.ExoMax, $B25, _xlpm.RepsMax, $C25, _xlpm.VarMax, $A25)
  ),
  IF(_xlpm.Res=0,"",_xlpm.Res)
),
""))</f>
        <v/>
      </c>
      <c r="K25" s="41">
        <v>1</v>
      </c>
      <c r="L25" s="41">
        <v>0</v>
      </c>
      <c r="M25" s="41">
        <v>1</v>
      </c>
      <c r="N25" s="41">
        <v>0</v>
      </c>
      <c r="O25" s="228"/>
      <c r="P25" s="42">
        <v>6.5</v>
      </c>
      <c r="Q25" s="43">
        <f t="shared" si="3"/>
        <v>6.5</v>
      </c>
      <c r="R25" s="42">
        <v>10</v>
      </c>
      <c r="S25" s="44">
        <f t="shared" si="4"/>
        <v>0</v>
      </c>
      <c r="T25" s="42">
        <v>22</v>
      </c>
      <c r="U25" s="44">
        <f t="shared" si="5"/>
        <v>0</v>
      </c>
      <c r="V25" s="42">
        <v>120</v>
      </c>
      <c r="W25" s="44">
        <f t="shared" si="6"/>
        <v>120</v>
      </c>
      <c r="X25" s="225" t="str">
        <f t="shared" ca="1" si="7"/>
        <v/>
      </c>
      <c r="Y25" s="226" t="str">
        <f t="shared" ca="1" si="8"/>
        <v/>
      </c>
    </row>
    <row r="26" spans="1:25" ht="20.100000000000001" customHeight="1" x14ac:dyDescent="0.2">
      <c r="A26" s="61"/>
      <c r="B26" s="59" t="s">
        <v>218</v>
      </c>
      <c r="C26" s="23"/>
      <c r="D26" s="24"/>
      <c r="E26" s="24">
        <f>V26</f>
        <v>120</v>
      </c>
      <c r="F26" s="25">
        <f>P26</f>
        <v>8</v>
      </c>
      <c r="G26" s="227" t="str" cm="1">
        <f t="array" ref="G26">IF(OR($B26="",$C26=0,$D26=0),"",IF(AND($B26=$B27,$A26=$A27),"",IFERROR(
SUMPRODUCT(($B$7:$B$55=$B26)*($A$7:$A$55=$A26)*($C$7:$C$55)*($D$7:$D$55)),
"")))</f>
        <v/>
      </c>
      <c r="H26" s="222">
        <f ca="1">IF(OR($B26="",AND($B26=$B27,$A26=$A27)),"",_xlfn.LET(_xlpm.DateSeance,$C$1,_xlpm.Exo,$B26,_xlpm.Var,$A26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26" s="222" cm="1">
        <f t="array" ref="I26">IF(OR($B26="",AND($B26=$B27,$A26=$A27)),"",
_xlfn.LET(
  _xlpm.Exo,TRIM(SUBSTITUTE($B26,CHAR(160),"")),
  _xlpm.Var,TRIM(SUBSTITUTE($A26,CHAR(160),"")),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720</v>
      </c>
      <c r="J26" s="223" t="str">
        <f ca="1">IF($C26=0,"",IFERROR(
_xlfn.LET(
  _xlpm.ExoMax, MAX_LOCAL!$A$2:$A$10000,
  _xlpm.VarMax, MAX_LOCAL!$B$2:$B$10000,
  _xlpm.RepsMax, MAX_LOCAL!$C$2:$C$10000,
  _xlpm.KgMax,  MAX_LOCAL!$D$2:$D$10000,
  _xlpm.Res, IF($A26="",
     _xlfn.MAXIFS(_xlpm.KgMax, _xlpm.ExoMax, $B26, _xlpm.RepsMax, $C26),
     _xlfn.MAXIFS(_xlpm.KgMax, _xlpm.ExoMax, $B26, _xlpm.RepsMax, $C26, _xlpm.VarMax, $A26)
  ),
  IF(_xlpm.Res=0,"",_xlpm.Res)
),
""))</f>
        <v/>
      </c>
      <c r="K26" s="41">
        <v>1</v>
      </c>
      <c r="L26" s="41">
        <v>0</v>
      </c>
      <c r="M26" s="41">
        <v>1</v>
      </c>
      <c r="N26" s="41">
        <v>0</v>
      </c>
      <c r="O26" s="228"/>
      <c r="P26" s="42">
        <v>8</v>
      </c>
      <c r="Q26" s="43">
        <f t="shared" si="3"/>
        <v>8</v>
      </c>
      <c r="R26" s="42">
        <v>10</v>
      </c>
      <c r="S26" s="44">
        <f t="shared" si="4"/>
        <v>0</v>
      </c>
      <c r="T26" s="42">
        <v>26</v>
      </c>
      <c r="U26" s="44">
        <f t="shared" si="5"/>
        <v>0</v>
      </c>
      <c r="V26" s="42">
        <v>120</v>
      </c>
      <c r="W26" s="44">
        <f t="shared" si="6"/>
        <v>120</v>
      </c>
      <c r="X26" s="225" t="str">
        <f t="shared" ca="1" si="7"/>
        <v/>
      </c>
      <c r="Y26" s="226" t="str">
        <f t="shared" ca="1" si="8"/>
        <v/>
      </c>
    </row>
    <row r="27" spans="1:25" ht="20.100000000000001" customHeight="1" x14ac:dyDescent="0.2">
      <c r="A27" s="61"/>
      <c r="B27" s="59"/>
      <c r="C27" s="23"/>
      <c r="D27" s="24"/>
      <c r="E27" s="24"/>
      <c r="F27" s="25"/>
      <c r="G27" s="227" t="str" cm="1">
        <f t="array" ref="G27">IF(OR($B27="",$C27=0,$D27=0),"",IF(AND($B27=$B28,$A27=$A28),"",IFERROR(
SUMPRODUCT(($B$7:$B$55=$B27)*($A$7:$A$55=$A27)*($C$7:$C$55)*($D$7:$D$55)),
"")))</f>
        <v/>
      </c>
      <c r="H27" s="222" t="str">
        <f ca="1">IF(OR($B27="",AND($B27=$B28,$A27=$A28)),"",_xlfn.LET(_xlpm.DateSeance,$C$1,_xlpm.Exo,$B27,_xlpm.Var,$A27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7" s="222" t="str" cm="1">
        <f t="array" ref="I27">IF(OR($B27="",AND($B27=$B28,$A27=$A28)),"",
_xlfn.LET(
  _xlpm.Exo,TRIM(SUBSTITUTE($B27,CHAR(160),"")),
  _xlpm.Var,TRIM(SUBSTITUTE($A27,CHAR(160),"")),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7" s="223" t="str">
        <f ca="1">IF($C27=0,"",IFERROR(
_xlfn.LET(
  _xlpm.ExoMax, MAX_LOCAL!$A$2:$A$10000,
  _xlpm.VarMax, MAX_LOCAL!$B$2:$B$10000,
  _xlpm.RepsMax, MAX_LOCAL!$C$2:$C$10000,
  _xlpm.KgMax,  MAX_LOCAL!$D$2:$D$10000,
  _xlpm.Res, IF($A27="",
     _xlfn.MAXIFS(_xlpm.KgMax, _xlpm.ExoMax, $B27, _xlpm.RepsMax, $C27),
     _xlfn.MAXIFS(_xlpm.KgMax, _xlpm.ExoMax, $B27, _xlpm.RepsMax, $C27, _xlpm.VarMax, $A27)
  ),
  IF(_xlpm.Res=0,"",_xlpm.Res)
),
""))</f>
        <v/>
      </c>
      <c r="K27" s="41">
        <v>1</v>
      </c>
      <c r="L27" s="41">
        <v>0</v>
      </c>
      <c r="M27" s="41">
        <v>1</v>
      </c>
      <c r="N27" s="41">
        <v>0</v>
      </c>
      <c r="O27" s="228"/>
      <c r="P27" s="42"/>
      <c r="Q27" s="43">
        <f t="shared" si="3"/>
        <v>0</v>
      </c>
      <c r="R27" s="42"/>
      <c r="S27" s="44">
        <f t="shared" si="4"/>
        <v>0</v>
      </c>
      <c r="T27" s="42"/>
      <c r="U27" s="44">
        <f t="shared" si="5"/>
        <v>0</v>
      </c>
      <c r="V27" s="42"/>
      <c r="W27" s="44">
        <f t="shared" si="6"/>
        <v>0</v>
      </c>
      <c r="X27" s="225" t="str">
        <f t="shared" ca="1" si="7"/>
        <v/>
      </c>
      <c r="Y27" s="226" t="str">
        <f t="shared" ca="1" si="8"/>
        <v/>
      </c>
    </row>
    <row r="28" spans="1:25" ht="20.100000000000001" customHeight="1" x14ac:dyDescent="0.2">
      <c r="A28" s="61"/>
      <c r="B28" s="59"/>
      <c r="C28" s="23"/>
      <c r="D28" s="24"/>
      <c r="E28" s="24"/>
      <c r="F28" s="25"/>
      <c r="G28" s="227" t="str" cm="1">
        <f t="array" ref="G28">IF(OR($B28="",$C28=0,$D28=0),"",IF(AND($B28=$B29,$A28=$A29),"",IFERROR(
SUMPRODUCT(($B$7:$B$55=$B28)*($A$7:$A$55=$A28)*($C$7:$C$55)*($D$7:$D$55)),
"")))</f>
        <v/>
      </c>
      <c r="H28" s="222" t="str">
        <f ca="1">IF(OR($B28="",AND($B28=$B29,$A28=$A29)),"",_xlfn.LET(_xlpm.DateSeance,$C$1,_xlpm.Exo,$B28,_xlpm.Var,$A28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8" s="222" t="str" cm="1">
        <f t="array" ref="I28">IF(OR($B28="",AND($B28=$B29,$A28=$A29)),"",
_xlfn.LET(
  _xlpm.Exo,TRIM(SUBSTITUTE($B28,CHAR(160),"")),
  _xlpm.Var,TRIM(SUBSTITUTE($A28,CHAR(160),"")),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8" s="223" t="str">
        <f ca="1">IF($C28=0,"",IFERROR(
_xlfn.LET(
  _xlpm.ExoMax, MAX_LOCAL!$A$2:$A$10000,
  _xlpm.VarMax, MAX_LOCAL!$B$2:$B$10000,
  _xlpm.RepsMax, MAX_LOCAL!$C$2:$C$10000,
  _xlpm.KgMax,  MAX_LOCAL!$D$2:$D$10000,
  _xlpm.Res, IF($A28="",
     _xlfn.MAXIFS(_xlpm.KgMax, _xlpm.ExoMax, $B28, _xlpm.RepsMax, $C28),
     _xlfn.MAXIFS(_xlpm.KgMax, _xlpm.ExoMax, $B28, _xlpm.RepsMax, $C28, _xlpm.VarMax, $A28)
  ),
  IF(_xlpm.Res=0,"",_xlpm.Res)
),
""))</f>
        <v/>
      </c>
      <c r="K28" s="41">
        <v>1</v>
      </c>
      <c r="L28" s="41">
        <v>0</v>
      </c>
      <c r="M28" s="41">
        <v>1</v>
      </c>
      <c r="N28" s="41">
        <v>0</v>
      </c>
      <c r="O28" s="228"/>
      <c r="P28" s="42"/>
      <c r="Q28" s="43">
        <f t="shared" si="3"/>
        <v>0</v>
      </c>
      <c r="R28" s="42"/>
      <c r="S28" s="44">
        <f t="shared" si="4"/>
        <v>0</v>
      </c>
      <c r="T28" s="42"/>
      <c r="U28" s="44">
        <f t="shared" si="5"/>
        <v>0</v>
      </c>
      <c r="V28" s="42"/>
      <c r="W28" s="44">
        <f t="shared" si="6"/>
        <v>0</v>
      </c>
      <c r="X28" s="225" t="str">
        <f t="shared" ca="1" si="7"/>
        <v/>
      </c>
      <c r="Y28" s="226" t="str">
        <f t="shared" ca="1" si="8"/>
        <v/>
      </c>
    </row>
    <row r="29" spans="1:25" ht="20.100000000000001" customHeight="1" x14ac:dyDescent="0.2">
      <c r="A29" s="61"/>
      <c r="B29" s="59"/>
      <c r="C29" s="23"/>
      <c r="D29" s="24"/>
      <c r="E29" s="24"/>
      <c r="F29" s="25"/>
      <c r="G29" s="227" t="str" cm="1">
        <f t="array" ref="G29">IF(OR($B29="",$C29=0,$D29=0),"",IF(AND($B29=$B30,$A29=$A30),"",IFERROR(
SUMPRODUCT(($B$7:$B$55=$B29)*($A$7:$A$55=$A29)*($C$7:$C$55)*($D$7:$D$55)),
"")))</f>
        <v/>
      </c>
      <c r="H29" s="222" t="str">
        <f ca="1">IF(OR($B29="",AND($B29=$B30,$A29=$A30)),"",_xlfn.LET(_xlpm.DateSeance,$C$1,_xlpm.Exo,$B29,_xlpm.Var,$A29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9" s="222" t="str" cm="1">
        <f t="array" ref="I29">IF(OR($B29="",AND($B29=$B30,$A29=$A30)),"",
_xlfn.LET(
  _xlpm.Exo,TRIM(SUBSTITUTE($B29,CHAR(160),"")),
  _xlpm.Var,TRIM(SUBSTITUTE($A29,CHAR(160),"")),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9" s="223" t="str">
        <f ca="1">IF($C29=0,"",IFERROR(
_xlfn.LET(
  _xlpm.ExoMax, MAX_LOCAL!$A$2:$A$10000,
  _xlpm.VarMax, MAX_LOCAL!$B$2:$B$10000,
  _xlpm.RepsMax, MAX_LOCAL!$C$2:$C$10000,
  _xlpm.KgMax,  MAX_LOCAL!$D$2:$D$10000,
  _xlpm.Res, IF($A29="",
     _xlfn.MAXIFS(_xlpm.KgMax, _xlpm.ExoMax, $B29, _xlpm.RepsMax, $C29),
     _xlfn.MAXIFS(_xlpm.KgMax, _xlpm.ExoMax, $B29, _xlpm.RepsMax, $C29, _xlpm.VarMax, $A29)
  ),
  IF(_xlpm.Res=0,"",_xlpm.Res)
),
""))</f>
        <v/>
      </c>
      <c r="K29" s="41">
        <v>1</v>
      </c>
      <c r="L29" s="41">
        <v>0</v>
      </c>
      <c r="M29" s="41">
        <v>1</v>
      </c>
      <c r="N29" s="41">
        <v>0</v>
      </c>
      <c r="O29" s="228"/>
      <c r="P29" s="42"/>
      <c r="Q29" s="43">
        <f t="shared" si="3"/>
        <v>0</v>
      </c>
      <c r="R29" s="42"/>
      <c r="S29" s="44">
        <f t="shared" si="4"/>
        <v>0</v>
      </c>
      <c r="T29" s="42"/>
      <c r="U29" s="44">
        <f t="shared" si="5"/>
        <v>0</v>
      </c>
      <c r="V29" s="42"/>
      <c r="W29" s="44">
        <f t="shared" si="6"/>
        <v>0</v>
      </c>
      <c r="X29" s="225" t="str">
        <f t="shared" ca="1" si="7"/>
        <v/>
      </c>
      <c r="Y29" s="226" t="str">
        <f t="shared" ca="1" si="8"/>
        <v/>
      </c>
    </row>
    <row r="30" spans="1:25" ht="20.100000000000001" customHeight="1" x14ac:dyDescent="0.2">
      <c r="A30" s="61"/>
      <c r="B30" s="59" t="s">
        <v>142</v>
      </c>
      <c r="C30" s="23"/>
      <c r="D30" s="24"/>
      <c r="E30" s="24">
        <f>V30</f>
        <v>120</v>
      </c>
      <c r="F30" s="25">
        <f>P30</f>
        <v>5</v>
      </c>
      <c r="G30" s="227" t="str" cm="1">
        <f t="array" ref="G30">IF(OR($B30="",$C30=0,$D30=0),"",IF(AND($B30=$B31,$A30=$A31),"",IFERROR(
SUMPRODUCT(($B$7:$B$55=$B30)*($A$7:$A$55=$A30)*($C$7:$C$55)*($D$7:$D$55)),
"")))</f>
        <v/>
      </c>
      <c r="H30" s="222" t="str">
        <f ca="1">IF(OR($B30="",AND($B30=$B31,$A30=$A31)),"",_xlfn.LET(_xlpm.DateSeance,$C$1,_xlpm.Exo,$B30,_xlpm.Var,$A30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0" s="222" t="str" cm="1">
        <f t="array" ref="I30">IF(OR($B30="",AND($B30=$B31,$A30=$A31)),"",
_xlfn.LET(
  _xlpm.Exo,TRIM(SUBSTITUTE($B30,CHAR(160),"")),
  _xlpm.Var,TRIM(SUBSTITUTE($A30,CHAR(160),"")),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0" s="223" t="str">
        <f ca="1">IF($C30=0,"",IFERROR(
_xlfn.LET(
  _xlpm.ExoMax, MAX_LOCAL!$A$2:$A$10000,
  _xlpm.VarMax, MAX_LOCAL!$B$2:$B$10000,
  _xlpm.RepsMax, MAX_LOCAL!$C$2:$C$10000,
  _xlpm.KgMax,  MAX_LOCAL!$D$2:$D$10000,
  _xlpm.Res, IF($A30="",
     _xlfn.MAXIFS(_xlpm.KgMax, _xlpm.ExoMax, $B30, _xlpm.RepsMax, $C30),
     _xlfn.MAXIFS(_xlpm.KgMax, _xlpm.ExoMax, $B30, _xlpm.RepsMax, $C30, _xlpm.VarMax, $A30)
  ),
  IF(_xlpm.Res=0,"",_xlpm.Res)
),
""))</f>
        <v/>
      </c>
      <c r="K30" s="41">
        <v>1</v>
      </c>
      <c r="L30" s="41">
        <v>0</v>
      </c>
      <c r="M30" s="41">
        <v>1</v>
      </c>
      <c r="N30" s="41">
        <v>0</v>
      </c>
      <c r="O30" s="228"/>
      <c r="P30" s="42">
        <v>5</v>
      </c>
      <c r="Q30" s="43">
        <f t="shared" si="3"/>
        <v>5</v>
      </c>
      <c r="R30" s="42">
        <v>10</v>
      </c>
      <c r="S30" s="44">
        <f t="shared" si="4"/>
        <v>0</v>
      </c>
      <c r="T30" s="42">
        <v>6</v>
      </c>
      <c r="U30" s="44">
        <f t="shared" si="5"/>
        <v>0</v>
      </c>
      <c r="V30" s="42">
        <v>120</v>
      </c>
      <c r="W30" s="44">
        <f t="shared" si="6"/>
        <v>120</v>
      </c>
      <c r="X30" s="225" t="str">
        <f t="shared" ca="1" si="7"/>
        <v/>
      </c>
      <c r="Y30" s="226" t="str">
        <f t="shared" ca="1" si="8"/>
        <v/>
      </c>
    </row>
    <row r="31" spans="1:25" ht="20.100000000000001" customHeight="1" x14ac:dyDescent="0.2">
      <c r="A31" s="61"/>
      <c r="B31" s="59" t="s">
        <v>142</v>
      </c>
      <c r="C31" s="23"/>
      <c r="D31" s="24"/>
      <c r="E31" s="24">
        <f>V31</f>
        <v>120</v>
      </c>
      <c r="F31" s="25">
        <f>P31</f>
        <v>6</v>
      </c>
      <c r="G31" s="227" t="str" cm="1">
        <f t="array" ref="G31">IF(OR($B31="",$C31=0,$D31=0),"",IF(AND($B31=$B32,$A31=$A32),"",IFERROR(
SUMPRODUCT(($B$7:$B$55=$B31)*($A$7:$A$55=$A31)*($C$7:$C$55)*($D$7:$D$55)),
"")))</f>
        <v/>
      </c>
      <c r="H31" s="222" t="str">
        <f ca="1">IF(OR($B31="",AND($B31=$B32,$A31=$A32)),"",_xlfn.LET(_xlpm.DateSeance,$C$1,_xlpm.Exo,$B31,_xlpm.Var,$A31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1" s="222" t="str" cm="1">
        <f t="array" ref="I31">IF(OR($B31="",AND($B31=$B32,$A31=$A32)),"",
_xlfn.LET(
  _xlpm.Exo,TRIM(SUBSTITUTE($B31,CHAR(160),"")),
  _xlpm.Var,TRIM(SUBSTITUTE($A31,CHAR(160),"")),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1" s="223" t="str">
        <f ca="1">IF($C31=0,"",IFERROR(
_xlfn.LET(
  _xlpm.ExoMax, MAX_LOCAL!$A$2:$A$10000,
  _xlpm.VarMax, MAX_LOCAL!$B$2:$B$10000,
  _xlpm.RepsMax, MAX_LOCAL!$C$2:$C$10000,
  _xlpm.KgMax,  MAX_LOCAL!$D$2:$D$10000,
  _xlpm.Res, IF($A31="",
     _xlfn.MAXIFS(_xlpm.KgMax, _xlpm.ExoMax, $B31, _xlpm.RepsMax, $C31),
     _xlfn.MAXIFS(_xlpm.KgMax, _xlpm.ExoMax, $B31, _xlpm.RepsMax, $C31, _xlpm.VarMax, $A31)
  ),
  IF(_xlpm.Res=0,"",_xlpm.Res)
),
""))</f>
        <v/>
      </c>
      <c r="K31" s="41">
        <v>1</v>
      </c>
      <c r="L31" s="41">
        <v>0</v>
      </c>
      <c r="M31" s="41">
        <v>1</v>
      </c>
      <c r="N31" s="41">
        <v>0</v>
      </c>
      <c r="O31" s="228"/>
      <c r="P31" s="42">
        <v>6</v>
      </c>
      <c r="Q31" s="43">
        <f t="shared" si="3"/>
        <v>6</v>
      </c>
      <c r="R31" s="42">
        <v>8</v>
      </c>
      <c r="S31" s="44">
        <f t="shared" si="4"/>
        <v>0</v>
      </c>
      <c r="T31" s="42">
        <v>6</v>
      </c>
      <c r="U31" s="44">
        <f t="shared" si="5"/>
        <v>0</v>
      </c>
      <c r="V31" s="42">
        <v>120</v>
      </c>
      <c r="W31" s="44">
        <f t="shared" si="6"/>
        <v>120</v>
      </c>
      <c r="X31" s="225" t="str">
        <f t="shared" ca="1" si="7"/>
        <v/>
      </c>
      <c r="Y31" s="226" t="str">
        <f t="shared" ca="1" si="8"/>
        <v/>
      </c>
    </row>
    <row r="32" spans="1:25" ht="20.100000000000001" customHeight="1" x14ac:dyDescent="0.2">
      <c r="A32" s="61"/>
      <c r="B32" s="59" t="s">
        <v>142</v>
      </c>
      <c r="C32" s="23"/>
      <c r="D32" s="24"/>
      <c r="E32" s="24">
        <f>V32</f>
        <v>1</v>
      </c>
      <c r="F32" s="25">
        <f>P32</f>
        <v>7</v>
      </c>
      <c r="G32" s="227" t="str" cm="1">
        <f t="array" ref="G32">IF(OR($B32="",$C32=0,$D32=0),"",IF(AND($B32=$B33,$A32=$A33),"",IFERROR(
SUMPRODUCT(($B$7:$B$55=$B32)*($A$7:$A$55=$A32)*($C$7:$C$55)*($D$7:$D$55)),
"")))</f>
        <v/>
      </c>
      <c r="H32" s="222">
        <f ca="1">IF(OR($B32="",AND($B32=$B33,$A32=$A33)),"",_xlfn.LET(_xlpm.DateSeance,$C$1,_xlpm.Exo,$B32,_xlpm.Var,$A32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2" s="222" cm="1">
        <f t="array" ref="I32">IF(OR($B32="",AND($B32=$B33,$A32=$A33)),"",
_xlfn.LET(
  _xlpm.Exo,TRIM(SUBSTITUTE($B32,CHAR(160),"")),
  _xlpm.Var,TRIM(SUBSTITUTE($A32,CHAR(160),"")),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248</v>
      </c>
      <c r="J32" s="223" t="str">
        <f ca="1">IF($C32=0,"",IFERROR(
_xlfn.LET(
  _xlpm.ExoMax, MAX_LOCAL!$A$2:$A$10000,
  _xlpm.VarMax, MAX_LOCAL!$B$2:$B$10000,
  _xlpm.RepsMax, MAX_LOCAL!$C$2:$C$10000,
  _xlpm.KgMax,  MAX_LOCAL!$D$2:$D$10000,
  _xlpm.Res, IF($A32="",
     _xlfn.MAXIFS(_xlpm.KgMax, _xlpm.ExoMax, $B32, _xlpm.RepsMax, $C32),
     _xlfn.MAXIFS(_xlpm.KgMax, _xlpm.ExoMax, $B32, _xlpm.RepsMax, $C32, _xlpm.VarMax, $A32)
  ),
  IF(_xlpm.Res=0,"",_xlpm.Res)
),
""))</f>
        <v/>
      </c>
      <c r="K32" s="41">
        <v>1</v>
      </c>
      <c r="L32" s="41">
        <v>0</v>
      </c>
      <c r="M32" s="41">
        <v>1</v>
      </c>
      <c r="N32" s="41">
        <v>0</v>
      </c>
      <c r="O32" s="228"/>
      <c r="P32" s="42">
        <v>7</v>
      </c>
      <c r="Q32" s="43">
        <f t="shared" si="3"/>
        <v>7</v>
      </c>
      <c r="R32" s="42">
        <v>8</v>
      </c>
      <c r="S32" s="44">
        <f t="shared" si="4"/>
        <v>0</v>
      </c>
      <c r="T32" s="42">
        <v>6</v>
      </c>
      <c r="U32" s="44">
        <f t="shared" si="5"/>
        <v>0</v>
      </c>
      <c r="V32" s="42">
        <v>1</v>
      </c>
      <c r="W32" s="44">
        <f t="shared" si="6"/>
        <v>1</v>
      </c>
      <c r="X32" s="225" t="str">
        <f t="shared" ca="1" si="7"/>
        <v/>
      </c>
      <c r="Y32" s="226" t="str">
        <f t="shared" ca="1" si="8"/>
        <v/>
      </c>
    </row>
    <row r="33" spans="1:25" ht="20.100000000000001" customHeight="1" x14ac:dyDescent="0.2">
      <c r="A33" s="61"/>
      <c r="B33" s="59"/>
      <c r="C33" s="23"/>
      <c r="D33" s="24"/>
      <c r="E33" s="24"/>
      <c r="F33" s="25"/>
      <c r="G33" s="227" t="str" cm="1">
        <f t="array" ref="G33">IF(OR($B33="",$C33=0,$D33=0),"",IF(AND($B33=$B34,$A33=$A34),"",IFERROR(
SUMPRODUCT(($B$7:$B$55=$B33)*($A$7:$A$55=$A33)*($C$7:$C$55)*($D$7:$D$55)),
"")))</f>
        <v/>
      </c>
      <c r="H33" s="222" t="str">
        <f ca="1">IF(OR($B33="",AND($B33=$B34,$A33=$A34)),"",_xlfn.LET(_xlpm.DateSeance,$C$1,_xlpm.Exo,$B33,_xlpm.Var,$A33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3" s="222" t="str" cm="1">
        <f t="array" ref="I33">IF(OR($B33="",AND($B33=$B34,$A33=$A34)),"",
_xlfn.LET(
  _xlpm.Exo,TRIM(SUBSTITUTE($B33,CHAR(160),"")),
  _xlpm.Var,TRIM(SUBSTITUTE($A33,CHAR(160),"")),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3" s="223" t="str">
        <f ca="1">IF($C33=0,"",IFERROR(
_xlfn.LET(
  _xlpm.ExoMax, MAX_LOCAL!$A$2:$A$10000,
  _xlpm.VarMax, MAX_LOCAL!$B$2:$B$10000,
  _xlpm.RepsMax, MAX_LOCAL!$C$2:$C$10000,
  _xlpm.KgMax,  MAX_LOCAL!$D$2:$D$10000,
  _xlpm.Res, IF($A33="",
     _xlfn.MAXIFS(_xlpm.KgMax, _xlpm.ExoMax, $B33, _xlpm.RepsMax, $C33),
     _xlfn.MAXIFS(_xlpm.KgMax, _xlpm.ExoMax, $B33, _xlpm.RepsMax, $C33, _xlpm.VarMax, $A33)
  ),
  IF(_xlpm.Res=0,"",_xlpm.Res)
),
""))</f>
        <v/>
      </c>
      <c r="K33" s="41">
        <v>1</v>
      </c>
      <c r="L33" s="41">
        <v>0</v>
      </c>
      <c r="M33" s="41">
        <v>1</v>
      </c>
      <c r="N33" s="41">
        <v>0</v>
      </c>
      <c r="O33" s="228"/>
      <c r="P33" s="42"/>
      <c r="Q33" s="43">
        <f t="shared" si="3"/>
        <v>0</v>
      </c>
      <c r="R33" s="42"/>
      <c r="S33" s="44">
        <f t="shared" si="4"/>
        <v>0</v>
      </c>
      <c r="T33" s="42"/>
      <c r="U33" s="44">
        <f t="shared" si="5"/>
        <v>0</v>
      </c>
      <c r="V33" s="42"/>
      <c r="W33" s="44">
        <f t="shared" si="6"/>
        <v>0</v>
      </c>
      <c r="X33" s="225" t="str">
        <f t="shared" ca="1" si="7"/>
        <v/>
      </c>
      <c r="Y33" s="226" t="str">
        <f t="shared" ca="1" si="8"/>
        <v/>
      </c>
    </row>
    <row r="34" spans="1:25" ht="20.100000000000001" customHeight="1" x14ac:dyDescent="0.2">
      <c r="A34" s="61"/>
      <c r="B34" s="59"/>
      <c r="C34" s="23"/>
      <c r="D34" s="24"/>
      <c r="E34" s="24"/>
      <c r="F34" s="25"/>
      <c r="G34" s="227" t="str" cm="1">
        <f t="array" ref="G34">IF(OR($B34="",$C34=0,$D34=0),"",IF(AND($B34=$B35,$A34=$A35),"",IFERROR(
SUMPRODUCT(($B$7:$B$55=$B34)*($A$7:$A$55=$A34)*($C$7:$C$55)*($D$7:$D$55)),
"")))</f>
        <v/>
      </c>
      <c r="H34" s="222" t="str">
        <f ca="1">IF(OR($B34="",AND($B34=$B35,$A34=$A35)),"",_xlfn.LET(_xlpm.DateSeance,$C$1,_xlpm.Exo,$B34,_xlpm.Var,$A34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4" s="222" t="str" cm="1">
        <f t="array" ref="I34">IF(OR($B34="",AND($B34=$B35,$A34=$A35)),"",
_xlfn.LET(
  _xlpm.Exo,TRIM(SUBSTITUTE($B34,CHAR(160),"")),
  _xlpm.Var,TRIM(SUBSTITUTE($A34,CHAR(160),"")),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4" s="223" t="str">
        <f ca="1">IF($C34=0,"",IFERROR(
_xlfn.LET(
  _xlpm.ExoMax, MAX_LOCAL!$A$2:$A$10000,
  _xlpm.VarMax, MAX_LOCAL!$B$2:$B$10000,
  _xlpm.RepsMax, MAX_LOCAL!$C$2:$C$10000,
  _xlpm.KgMax,  MAX_LOCAL!$D$2:$D$10000,
  _xlpm.Res, IF($A34="",
     _xlfn.MAXIFS(_xlpm.KgMax, _xlpm.ExoMax, $B34, _xlpm.RepsMax, $C34),
     _xlfn.MAXIFS(_xlpm.KgMax, _xlpm.ExoMax, $B34, _xlpm.RepsMax, $C34, _xlpm.VarMax, $A34)
  ),
  IF(_xlpm.Res=0,"",_xlpm.Res)
),
""))</f>
        <v/>
      </c>
      <c r="K34" s="41">
        <v>1</v>
      </c>
      <c r="L34" s="41">
        <v>0</v>
      </c>
      <c r="M34" s="41">
        <v>1</v>
      </c>
      <c r="N34" s="41">
        <v>0</v>
      </c>
      <c r="O34" s="228"/>
      <c r="P34" s="42"/>
      <c r="Q34" s="43">
        <f t="shared" si="3"/>
        <v>0</v>
      </c>
      <c r="R34" s="42"/>
      <c r="S34" s="44">
        <f t="shared" si="4"/>
        <v>0</v>
      </c>
      <c r="T34" s="42"/>
      <c r="U34" s="44">
        <f t="shared" si="5"/>
        <v>0</v>
      </c>
      <c r="V34" s="42"/>
      <c r="W34" s="44">
        <f t="shared" si="6"/>
        <v>0</v>
      </c>
      <c r="X34" s="225" t="str">
        <f t="shared" ca="1" si="7"/>
        <v/>
      </c>
      <c r="Y34" s="226" t="str">
        <f t="shared" ca="1" si="8"/>
        <v/>
      </c>
    </row>
    <row r="35" spans="1:25" ht="20.100000000000001" customHeight="1" x14ac:dyDescent="0.2">
      <c r="A35" s="61"/>
      <c r="B35" s="59"/>
      <c r="C35" s="23"/>
      <c r="D35" s="24"/>
      <c r="E35" s="24"/>
      <c r="F35" s="25"/>
      <c r="G35" s="227" t="str" cm="1">
        <f t="array" ref="G35">IF(OR($B35="",$C35=0,$D35=0),"",IF(AND($B35=$B36,$A35=$A36),"",IFERROR(
SUMPRODUCT(($B$7:$B$55=$B35)*($A$7:$A$55=$A35)*($C$7:$C$55)*($D$7:$D$55)),
"")))</f>
        <v/>
      </c>
      <c r="H35" s="222" t="str">
        <f ca="1">IF(OR($B35="",AND($B35=$B36,$A35=$A36)),"",_xlfn.LET(_xlpm.DateSeance,$C$1,_xlpm.Exo,$B35,_xlpm.Var,$A35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5" s="222" t="str" cm="1">
        <f t="array" ref="I35">IF(OR($B35="",AND($B35=$B36,$A35=$A36)),"",
_xlfn.LET(
  _xlpm.Exo,TRIM(SUBSTITUTE($B35,CHAR(160),"")),
  _xlpm.Var,TRIM(SUBSTITUTE($A35,CHAR(160),"")),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5" s="223" t="str">
        <f ca="1">IF($C35=0,"",IFERROR(
_xlfn.LET(
  _xlpm.ExoMax, MAX_LOCAL!$A$2:$A$10000,
  _xlpm.VarMax, MAX_LOCAL!$B$2:$B$10000,
  _xlpm.RepsMax, MAX_LOCAL!$C$2:$C$10000,
  _xlpm.KgMax,  MAX_LOCAL!$D$2:$D$10000,
  _xlpm.Res, IF($A35="",
     _xlfn.MAXIFS(_xlpm.KgMax, _xlpm.ExoMax, $B35, _xlpm.RepsMax, $C35),
     _xlfn.MAXIFS(_xlpm.KgMax, _xlpm.ExoMax, $B35, _xlpm.RepsMax, $C35, _xlpm.VarMax, $A35)
  ),
  IF(_xlpm.Res=0,"",_xlpm.Res)
),
""))</f>
        <v/>
      </c>
      <c r="K35" s="41">
        <v>1</v>
      </c>
      <c r="L35" s="41">
        <v>0</v>
      </c>
      <c r="M35" s="41">
        <v>1</v>
      </c>
      <c r="N35" s="41">
        <v>0</v>
      </c>
      <c r="O35" s="228"/>
      <c r="P35" s="42"/>
      <c r="Q35" s="43">
        <f t="shared" si="3"/>
        <v>0</v>
      </c>
      <c r="R35" s="42"/>
      <c r="S35" s="44">
        <f t="shared" si="4"/>
        <v>0</v>
      </c>
      <c r="T35" s="42"/>
      <c r="U35" s="44">
        <f t="shared" si="5"/>
        <v>0</v>
      </c>
      <c r="V35" s="42"/>
      <c r="W35" s="44">
        <f t="shared" si="6"/>
        <v>0</v>
      </c>
      <c r="X35" s="225" t="str">
        <f t="shared" ca="1" si="7"/>
        <v/>
      </c>
      <c r="Y35" s="226" t="str">
        <f t="shared" ca="1" si="8"/>
        <v/>
      </c>
    </row>
    <row r="36" spans="1:25" ht="20.100000000000001" customHeight="1" x14ac:dyDescent="0.2">
      <c r="A36" s="61"/>
      <c r="B36" s="59"/>
      <c r="C36" s="23"/>
      <c r="D36" s="24"/>
      <c r="E36" s="24"/>
      <c r="F36" s="25"/>
      <c r="G36" s="227" t="str" cm="1">
        <f t="array" ref="G36">IF(OR($B36="",$C36=0,$D36=0),"",IF(AND($B36=$B37,$A36=$A37),"",IFERROR(
SUMPRODUCT(($B$7:$B$55=$B36)*($A$7:$A$55=$A36)*($C$7:$C$55)*($D$7:$D$55)),
"")))</f>
        <v/>
      </c>
      <c r="H36" s="222" t="str">
        <f ca="1">IF(OR($B36="",AND($B36=$B37,$A36=$A37)),"",_xlfn.LET(_xlpm.DateSeance,$C$1,_xlpm.Exo,$B36,_xlpm.Var,$A36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6" s="222" t="str" cm="1">
        <f t="array" ref="I36">IF(OR($B36="",AND($B36=$B37,$A36=$A37)),"",
_xlfn.LET(
  _xlpm.Exo,TRIM(SUBSTITUTE($B36,CHAR(160),"")),
  _xlpm.Var,TRIM(SUBSTITUTE($A36,CHAR(160),"")),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6" s="223" t="str">
        <f ca="1">IF($C36=0,"",IFERROR(
_xlfn.LET(
  _xlpm.ExoMax, MAX_LOCAL!$A$2:$A$10000,
  _xlpm.VarMax, MAX_LOCAL!$B$2:$B$10000,
  _xlpm.RepsMax, MAX_LOCAL!$C$2:$C$10000,
  _xlpm.KgMax,  MAX_LOCAL!$D$2:$D$10000,
  _xlpm.Res, IF($A36="",
     _xlfn.MAXIFS(_xlpm.KgMax, _xlpm.ExoMax, $B36, _xlpm.RepsMax, $C36),
     _xlfn.MAXIFS(_xlpm.KgMax, _xlpm.ExoMax, $B36, _xlpm.RepsMax, $C36, _xlpm.VarMax, $A36)
  ),
  IF(_xlpm.Res=0,"",_xlpm.Res)
),
""))</f>
        <v/>
      </c>
      <c r="K36" s="41">
        <v>1</v>
      </c>
      <c r="L36" s="41">
        <v>0</v>
      </c>
      <c r="M36" s="41">
        <v>1</v>
      </c>
      <c r="N36" s="41">
        <v>0</v>
      </c>
      <c r="O36" s="228"/>
      <c r="P36" s="42"/>
      <c r="Q36" s="43">
        <f t="shared" si="3"/>
        <v>0</v>
      </c>
      <c r="R36" s="42"/>
      <c r="S36" s="44">
        <f t="shared" si="4"/>
        <v>0</v>
      </c>
      <c r="T36" s="42"/>
      <c r="U36" s="44">
        <f t="shared" si="5"/>
        <v>0</v>
      </c>
      <c r="V36" s="42"/>
      <c r="W36" s="44">
        <f t="shared" si="6"/>
        <v>0</v>
      </c>
      <c r="X36" s="225" t="str">
        <f t="shared" ca="1" si="7"/>
        <v/>
      </c>
      <c r="Y36" s="226" t="str">
        <f t="shared" ca="1" si="8"/>
        <v/>
      </c>
    </row>
    <row r="37" spans="1:25" ht="20.100000000000001" customHeight="1" x14ac:dyDescent="0.2">
      <c r="A37" s="61"/>
      <c r="B37" s="59"/>
      <c r="C37" s="23"/>
      <c r="D37" s="24"/>
      <c r="E37" s="24"/>
      <c r="F37" s="25"/>
      <c r="G37" s="227" t="str" cm="1">
        <f t="array" ref="G37">IF(OR($B37="",$C37=0,$D37=0),"",IF(AND($B37=$B38,$A37=$A38),"",IFERROR(
SUMPRODUCT(($B$7:$B$55=$B37)*($A$7:$A$55=$A37)*($C$7:$C$55)*($D$7:$D$55)),
"")))</f>
        <v/>
      </c>
      <c r="H37" s="222" t="str">
        <f ca="1">IF(OR($B37="",AND($B37=$B38,$A37=$A38)),"",_xlfn.LET(_xlpm.DateSeance,$C$1,_xlpm.Exo,$B37,_xlpm.Var,$A37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7" s="222" t="str" cm="1">
        <f t="array" ref="I37">IF(OR($B37="",AND($B37=$B38,$A37=$A38)),"",
_xlfn.LET(
  _xlpm.Exo,TRIM(SUBSTITUTE($B37,CHAR(160),"")),
  _xlpm.Var,TRIM(SUBSTITUTE($A37,CHAR(160),"")),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7" s="223" t="str">
        <f ca="1">IF($C37=0,"",IFERROR(
_xlfn.LET(
  _xlpm.ExoMax, MAX_LOCAL!$A$2:$A$10000,
  _xlpm.VarMax, MAX_LOCAL!$B$2:$B$10000,
  _xlpm.RepsMax, MAX_LOCAL!$C$2:$C$10000,
  _xlpm.KgMax,  MAX_LOCAL!$D$2:$D$10000,
  _xlpm.Res, IF($A37="",
     _xlfn.MAXIFS(_xlpm.KgMax, _xlpm.ExoMax, $B37, _xlpm.RepsMax, $C37),
     _xlfn.MAXIFS(_xlpm.KgMax, _xlpm.ExoMax, $B37, _xlpm.RepsMax, $C37, _xlpm.VarMax, $A37)
  ),
  IF(_xlpm.Res=0,"",_xlpm.Res)
),
""))</f>
        <v/>
      </c>
      <c r="K37" s="41">
        <v>1</v>
      </c>
      <c r="L37" s="41">
        <v>0</v>
      </c>
      <c r="M37" s="41">
        <v>1</v>
      </c>
      <c r="N37" s="41">
        <v>0</v>
      </c>
      <c r="O37" s="228"/>
      <c r="P37" s="42"/>
      <c r="Q37" s="43">
        <f t="shared" si="3"/>
        <v>0</v>
      </c>
      <c r="R37" s="42"/>
      <c r="S37" s="44">
        <f t="shared" si="4"/>
        <v>0</v>
      </c>
      <c r="T37" s="42"/>
      <c r="U37" s="44">
        <f t="shared" si="5"/>
        <v>0</v>
      </c>
      <c r="V37" s="42"/>
      <c r="W37" s="44">
        <f t="shared" si="6"/>
        <v>0</v>
      </c>
      <c r="X37" s="225" t="str">
        <f t="shared" ca="1" si="7"/>
        <v/>
      </c>
      <c r="Y37" s="226" t="str">
        <f t="shared" ca="1" si="8"/>
        <v/>
      </c>
    </row>
    <row r="38" spans="1:25" ht="20.100000000000001" customHeight="1" x14ac:dyDescent="0.2">
      <c r="A38" s="61"/>
      <c r="B38" s="59"/>
      <c r="C38" s="23"/>
      <c r="D38" s="24"/>
      <c r="E38" s="24"/>
      <c r="F38" s="25"/>
      <c r="G38" s="227" t="str" cm="1">
        <f t="array" ref="G38">IF(OR($B38="",$C38=0,$D38=0),"",IF(AND($B38=$B39,$A38=$A39),"",IFERROR(
SUMPRODUCT(($B$7:$B$55=$B38)*($A$7:$A$55=$A38)*($C$7:$C$55)*($D$7:$D$55)),
"")))</f>
        <v/>
      </c>
      <c r="H38" s="222" t="str">
        <f ca="1">IF(OR($B38="",AND($B38=$B39,$A38=$A39)),"",_xlfn.LET(_xlpm.DateSeance,$C$1,_xlpm.Exo,$B38,_xlpm.Var,$A38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8" s="222" t="str" cm="1">
        <f t="array" ref="I38">IF(OR($B38="",AND($B38=$B39,$A38=$A39)),"",
_xlfn.LET(
  _xlpm.Exo,TRIM(SUBSTITUTE($B38,CHAR(160),"")),
  _xlpm.Var,TRIM(SUBSTITUTE($A38,CHAR(160),"")),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8" s="223" t="str">
        <f ca="1">IF($C38=0,"",IFERROR(
_xlfn.LET(
  _xlpm.ExoMax, MAX_LOCAL!$A$2:$A$10000,
  _xlpm.VarMax, MAX_LOCAL!$B$2:$B$10000,
  _xlpm.RepsMax, MAX_LOCAL!$C$2:$C$10000,
  _xlpm.KgMax,  MAX_LOCAL!$D$2:$D$10000,
  _xlpm.Res, IF($A38="",
     _xlfn.MAXIFS(_xlpm.KgMax, _xlpm.ExoMax, $B38, _xlpm.RepsMax, $C38),
     _xlfn.MAXIFS(_xlpm.KgMax, _xlpm.ExoMax, $B38, _xlpm.RepsMax, $C38, _xlpm.VarMax, $A38)
  ),
  IF(_xlpm.Res=0,"",_xlpm.Res)
),
""))</f>
        <v/>
      </c>
      <c r="K38" s="41">
        <v>1</v>
      </c>
      <c r="L38" s="41">
        <v>0</v>
      </c>
      <c r="M38" s="41">
        <v>1</v>
      </c>
      <c r="N38" s="41">
        <v>0</v>
      </c>
      <c r="O38" s="228"/>
      <c r="P38" s="42"/>
      <c r="Q38" s="43">
        <f t="shared" si="3"/>
        <v>0</v>
      </c>
      <c r="R38" s="42"/>
      <c r="S38" s="44">
        <f t="shared" si="4"/>
        <v>0</v>
      </c>
      <c r="T38" s="42"/>
      <c r="U38" s="44">
        <f t="shared" si="5"/>
        <v>0</v>
      </c>
      <c r="V38" s="42"/>
      <c r="W38" s="44">
        <f t="shared" si="6"/>
        <v>0</v>
      </c>
      <c r="X38" s="225" t="str">
        <f t="shared" ca="1" si="7"/>
        <v/>
      </c>
      <c r="Y38" s="226" t="str">
        <f t="shared" ca="1" si="8"/>
        <v/>
      </c>
    </row>
    <row r="39" spans="1:25" ht="20.100000000000001" customHeight="1" x14ac:dyDescent="0.2">
      <c r="A39" s="61"/>
      <c r="B39" s="59"/>
      <c r="C39" s="23"/>
      <c r="D39" s="24"/>
      <c r="E39" s="24"/>
      <c r="F39" s="25"/>
      <c r="G39" s="227" t="str" cm="1">
        <f t="array" ref="G39">IF(OR($B39="",$C39=0,$D39=0),"",IF(AND($B39=$B40,$A39=$A40),"",IFERROR(
SUMPRODUCT(($B$7:$B$55=$B39)*($A$7:$A$55=$A39)*($C$7:$C$55)*($D$7:$D$55)),
"")))</f>
        <v/>
      </c>
      <c r="H39" s="222" t="str">
        <f ca="1">IF(OR($B39="",AND($B39=$B40,$A39=$A40)),"",_xlfn.LET(_xlpm.DateSeance,$C$1,_xlpm.Exo,$B39,_xlpm.Var,$A39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9" s="222" t="str" cm="1">
        <f t="array" ref="I39">IF(OR($B39="",AND($B39=$B40,$A39=$A40)),"",
_xlfn.LET(
  _xlpm.Exo,TRIM(SUBSTITUTE($B39,CHAR(160),"")),
  _xlpm.Var,TRIM(SUBSTITUTE($A39,CHAR(160),"")),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9" s="223" t="str">
        <f ca="1">IF($C39=0,"",IFERROR(
_xlfn.LET(
  _xlpm.ExoMax, MAX_LOCAL!$A$2:$A$10000,
  _xlpm.VarMax, MAX_LOCAL!$B$2:$B$10000,
  _xlpm.RepsMax, MAX_LOCAL!$C$2:$C$10000,
  _xlpm.KgMax,  MAX_LOCAL!$D$2:$D$10000,
  _xlpm.Res, IF($A39="",
     _xlfn.MAXIFS(_xlpm.KgMax, _xlpm.ExoMax, $B39, _xlpm.RepsMax, $C39),
     _xlfn.MAXIFS(_xlpm.KgMax, _xlpm.ExoMax, $B39, _xlpm.RepsMax, $C39, _xlpm.VarMax, $A39)
  ),
  IF(_xlpm.Res=0,"",_xlpm.Res)
),
""))</f>
        <v/>
      </c>
      <c r="K39" s="41">
        <v>1</v>
      </c>
      <c r="L39" s="41">
        <v>0</v>
      </c>
      <c r="M39" s="41">
        <v>1</v>
      </c>
      <c r="N39" s="41">
        <v>0</v>
      </c>
      <c r="O39" s="228"/>
      <c r="P39" s="42"/>
      <c r="Q39" s="43">
        <f t="shared" ref="Q39:Q55" si="9">F39</f>
        <v>0</v>
      </c>
      <c r="R39" s="42"/>
      <c r="S39" s="44">
        <f t="shared" ref="S39:S55" si="10">C39</f>
        <v>0</v>
      </c>
      <c r="T39" s="42"/>
      <c r="U39" s="44">
        <f t="shared" ref="U39:U55" si="11">D39</f>
        <v>0</v>
      </c>
      <c r="V39" s="42"/>
      <c r="W39" s="44">
        <f t="shared" si="6"/>
        <v>0</v>
      </c>
      <c r="X39" s="225" t="str">
        <f t="shared" ca="1" si="7"/>
        <v/>
      </c>
      <c r="Y39" s="226" t="str">
        <f t="shared" ca="1" si="8"/>
        <v/>
      </c>
    </row>
    <row r="40" spans="1:25" ht="20.100000000000001" customHeight="1" x14ac:dyDescent="0.2">
      <c r="A40" s="61"/>
      <c r="B40" s="59"/>
      <c r="C40" s="23"/>
      <c r="D40" s="24"/>
      <c r="E40" s="24"/>
      <c r="F40" s="25"/>
      <c r="G40" s="227" t="str" cm="1">
        <f t="array" ref="G40">IF(OR($B40="",$C40=0,$D40=0),"",IF(AND($B40=$B41,$A40=$A41),"",IFERROR(
SUMPRODUCT(($B$7:$B$55=$B40)*($A$7:$A$55=$A40)*($C$7:$C$55)*($D$7:$D$55)),
"")))</f>
        <v/>
      </c>
      <c r="H40" s="222" t="str">
        <f ca="1">IF(OR($B40="",AND($B40=$B41,$A40=$A41)),"",_xlfn.LET(_xlpm.DateSeance,$C$1,_xlpm.Exo,$B40,_xlpm.Var,$A40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0" s="222" t="str" cm="1">
        <f t="array" ref="I40">IF(OR($B40="",AND($B40=$B41,$A40=$A41)),"",
_xlfn.LET(
  _xlpm.Exo,TRIM(SUBSTITUTE($B40,CHAR(160),"")),
  _xlpm.Var,TRIM(SUBSTITUTE($A40,CHAR(160),"")),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0" s="223" t="str">
        <f ca="1">IF($C40=0,"",IFERROR(
_xlfn.LET(
  _xlpm.ExoMax, MAX_LOCAL!$A$2:$A$10000,
  _xlpm.VarMax, MAX_LOCAL!$B$2:$B$10000,
  _xlpm.RepsMax, MAX_LOCAL!$C$2:$C$10000,
  _xlpm.KgMax,  MAX_LOCAL!$D$2:$D$10000,
  _xlpm.Res, IF($A40="",
     _xlfn.MAXIFS(_xlpm.KgMax, _xlpm.ExoMax, $B40, _xlpm.RepsMax, $C40),
     _xlfn.MAXIFS(_xlpm.KgMax, _xlpm.ExoMax, $B40, _xlpm.RepsMax, $C40, _xlpm.VarMax, $A40)
  ),
  IF(_xlpm.Res=0,"",_xlpm.Res)
),
""))</f>
        <v/>
      </c>
      <c r="K40" s="41">
        <v>1</v>
      </c>
      <c r="L40" s="41">
        <v>0</v>
      </c>
      <c r="M40" s="41">
        <v>1</v>
      </c>
      <c r="N40" s="41">
        <v>0</v>
      </c>
      <c r="O40" s="228"/>
      <c r="P40" s="42"/>
      <c r="Q40" s="43">
        <f t="shared" si="9"/>
        <v>0</v>
      </c>
      <c r="R40" s="42"/>
      <c r="S40" s="44">
        <f t="shared" si="10"/>
        <v>0</v>
      </c>
      <c r="T40" s="42"/>
      <c r="U40" s="44">
        <f t="shared" si="11"/>
        <v>0</v>
      </c>
      <c r="V40" s="42"/>
      <c r="W40" s="44">
        <f t="shared" si="6"/>
        <v>0</v>
      </c>
      <c r="X40" s="225" t="str">
        <f t="shared" ca="1" si="7"/>
        <v/>
      </c>
      <c r="Y40" s="226" t="str">
        <f t="shared" ca="1" si="8"/>
        <v/>
      </c>
    </row>
    <row r="41" spans="1:25" ht="20.100000000000001" customHeight="1" x14ac:dyDescent="0.2">
      <c r="A41" s="61"/>
      <c r="B41" s="59"/>
      <c r="C41" s="23"/>
      <c r="D41" s="24"/>
      <c r="E41" s="24"/>
      <c r="F41" s="25"/>
      <c r="G41" s="227" t="str" cm="1">
        <f t="array" ref="G41">IF(OR($B41="",$C41=0,$D41=0),"",IF(AND($B41=$B42,$A41=$A42),"",IFERROR(
SUMPRODUCT(($B$7:$B$55=$B41)*($A$7:$A$55=$A41)*($C$7:$C$55)*($D$7:$D$55)),
"")))</f>
        <v/>
      </c>
      <c r="H41" s="222" t="str">
        <f ca="1">IF(OR($B41="",AND($B41=$B42,$A41=$A42)),"",_xlfn.LET(_xlpm.DateSeance,$C$1,_xlpm.Exo,$B41,_xlpm.Var,$A41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1" s="222" t="str" cm="1">
        <f t="array" ref="I41">IF(OR($B41="",AND($B41=$B42,$A41=$A42)),"",
_xlfn.LET(
  _xlpm.Exo,TRIM(SUBSTITUTE($B41,CHAR(160),"")),
  _xlpm.Var,TRIM(SUBSTITUTE($A41,CHAR(160),"")),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1" s="223" t="str">
        <f ca="1">IF($C41=0,"",IFERROR(
_xlfn.LET(
  _xlpm.ExoMax, MAX_LOCAL!$A$2:$A$10000,
  _xlpm.VarMax, MAX_LOCAL!$B$2:$B$10000,
  _xlpm.RepsMax, MAX_LOCAL!$C$2:$C$10000,
  _xlpm.KgMax,  MAX_LOCAL!$D$2:$D$10000,
  _xlpm.Res, IF($A41="",
     _xlfn.MAXIFS(_xlpm.KgMax, _xlpm.ExoMax, $B41, _xlpm.RepsMax, $C41),
     _xlfn.MAXIFS(_xlpm.KgMax, _xlpm.ExoMax, $B41, _xlpm.RepsMax, $C41, _xlpm.VarMax, $A41)
  ),
  IF(_xlpm.Res=0,"",_xlpm.Res)
),
""))</f>
        <v/>
      </c>
      <c r="K41" s="41">
        <v>1</v>
      </c>
      <c r="L41" s="41">
        <v>0</v>
      </c>
      <c r="M41" s="41">
        <v>1</v>
      </c>
      <c r="N41" s="41">
        <v>0</v>
      </c>
      <c r="O41" s="228"/>
      <c r="P41" s="42"/>
      <c r="Q41" s="43">
        <f t="shared" si="9"/>
        <v>0</v>
      </c>
      <c r="R41" s="42"/>
      <c r="S41" s="44">
        <f t="shared" si="10"/>
        <v>0</v>
      </c>
      <c r="T41" s="42"/>
      <c r="U41" s="44">
        <f t="shared" si="11"/>
        <v>0</v>
      </c>
      <c r="V41" s="42"/>
      <c r="W41" s="44">
        <f t="shared" si="6"/>
        <v>0</v>
      </c>
      <c r="X41" s="225" t="str">
        <f t="shared" ca="1" si="7"/>
        <v/>
      </c>
      <c r="Y41" s="226" t="str">
        <f t="shared" ca="1" si="8"/>
        <v/>
      </c>
    </row>
    <row r="42" spans="1:25" ht="20.100000000000001" customHeight="1" x14ac:dyDescent="0.2">
      <c r="A42" s="61"/>
      <c r="B42" s="59"/>
      <c r="C42" s="23"/>
      <c r="D42" s="24"/>
      <c r="E42" s="24"/>
      <c r="F42" s="25"/>
      <c r="G42" s="227" t="str" cm="1">
        <f t="array" ref="G42">IF(OR($B42="",$C42=0,$D42=0),"",IF(AND($B42=$B43,$A42=$A43),"",IFERROR(
SUMPRODUCT(($B$7:$B$55=$B42)*($A$7:$A$55=$A42)*($C$7:$C$55)*($D$7:$D$55)),
"")))</f>
        <v/>
      </c>
      <c r="H42" s="222" t="str">
        <f ca="1">IF(OR($B42="",AND($B42=$B43,$A42=$A43)),"",_xlfn.LET(_xlpm.DateSeance,$C$1,_xlpm.Exo,$B42,_xlpm.Var,$A42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2" s="222" t="str" cm="1">
        <f t="array" ref="I42">IF(OR($B42="",AND($B42=$B43,$A42=$A43)),"",
_xlfn.LET(
  _xlpm.Exo,TRIM(SUBSTITUTE($B42,CHAR(160),"")),
  _xlpm.Var,TRIM(SUBSTITUTE($A42,CHAR(160),"")),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2" s="223" t="str">
        <f ca="1">IF($C42=0,"",IFERROR(
_xlfn.LET(
  _xlpm.ExoMax, MAX_LOCAL!$A$2:$A$10000,
  _xlpm.VarMax, MAX_LOCAL!$B$2:$B$10000,
  _xlpm.RepsMax, MAX_LOCAL!$C$2:$C$10000,
  _xlpm.KgMax,  MAX_LOCAL!$D$2:$D$10000,
  _xlpm.Res, IF($A42="",
     _xlfn.MAXIFS(_xlpm.KgMax, _xlpm.ExoMax, $B42, _xlpm.RepsMax, $C42),
     _xlfn.MAXIFS(_xlpm.KgMax, _xlpm.ExoMax, $B42, _xlpm.RepsMax, $C42, _xlpm.VarMax, $A42)
  ),
  IF(_xlpm.Res=0,"",_xlpm.Res)
),
""))</f>
        <v/>
      </c>
      <c r="K42" s="41">
        <v>1</v>
      </c>
      <c r="L42" s="41">
        <v>0</v>
      </c>
      <c r="M42" s="41">
        <v>1</v>
      </c>
      <c r="N42" s="41">
        <v>0</v>
      </c>
      <c r="O42" s="228"/>
      <c r="P42" s="42"/>
      <c r="Q42" s="43">
        <f t="shared" si="9"/>
        <v>0</v>
      </c>
      <c r="R42" s="42"/>
      <c r="S42" s="44">
        <f t="shared" si="10"/>
        <v>0</v>
      </c>
      <c r="T42" s="42"/>
      <c r="U42" s="44">
        <f t="shared" si="11"/>
        <v>0</v>
      </c>
      <c r="V42" s="42"/>
      <c r="W42" s="44">
        <f t="shared" si="6"/>
        <v>0</v>
      </c>
      <c r="X42" s="225" t="str">
        <f t="shared" ca="1" si="7"/>
        <v/>
      </c>
      <c r="Y42" s="226" t="str">
        <f t="shared" ca="1" si="8"/>
        <v/>
      </c>
    </row>
    <row r="43" spans="1:25" ht="20.100000000000001" customHeight="1" x14ac:dyDescent="0.2">
      <c r="A43" s="61"/>
      <c r="B43" s="59"/>
      <c r="C43" s="23"/>
      <c r="D43" s="24"/>
      <c r="E43" s="24"/>
      <c r="F43" s="25"/>
      <c r="G43" s="227" t="str" cm="1">
        <f t="array" ref="G43">IF(OR($B43="",$C43=0,$D43=0),"",IF(AND($B43=$B44,$A43=$A44),"",IFERROR(
SUMPRODUCT(($B$7:$B$55=$B43)*($A$7:$A$55=$A43)*($C$7:$C$55)*($D$7:$D$55)),
"")))</f>
        <v/>
      </c>
      <c r="H43" s="222" t="str">
        <f ca="1">IF(OR($B43="",AND($B43=$B44,$A43=$A44)),"",_xlfn.LET(_xlpm.DateSeance,$C$1,_xlpm.Exo,$B43,_xlpm.Var,$A43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3" s="222" t="str" cm="1">
        <f t="array" ref="I43">IF(OR($B43="",AND($B43=$B44,$A43=$A44)),"",
_xlfn.LET(
  _xlpm.Exo,TRIM(SUBSTITUTE($B43,CHAR(160),"")),
  _xlpm.Var,TRIM(SUBSTITUTE($A43,CHAR(160),"")),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3" s="223" t="str">
        <f ca="1">IF($C43=0,"",IFERROR(
_xlfn.LET(
  _xlpm.ExoMax, MAX_LOCAL!$A$2:$A$10000,
  _xlpm.VarMax, MAX_LOCAL!$B$2:$B$10000,
  _xlpm.RepsMax, MAX_LOCAL!$C$2:$C$10000,
  _xlpm.KgMax,  MAX_LOCAL!$D$2:$D$10000,
  _xlpm.Res, IF($A43="",
     _xlfn.MAXIFS(_xlpm.KgMax, _xlpm.ExoMax, $B43, _xlpm.RepsMax, $C43),
     _xlfn.MAXIFS(_xlpm.KgMax, _xlpm.ExoMax, $B43, _xlpm.RepsMax, $C43, _xlpm.VarMax, $A43)
  ),
  IF(_xlpm.Res=0,"",_xlpm.Res)
),
""))</f>
        <v/>
      </c>
      <c r="K43" s="41">
        <v>1</v>
      </c>
      <c r="L43" s="41">
        <v>0</v>
      </c>
      <c r="M43" s="41">
        <v>1</v>
      </c>
      <c r="N43" s="41">
        <v>0</v>
      </c>
      <c r="O43" s="228"/>
      <c r="P43" s="42"/>
      <c r="Q43" s="43">
        <f t="shared" si="9"/>
        <v>0</v>
      </c>
      <c r="R43" s="42"/>
      <c r="S43" s="44">
        <f t="shared" si="10"/>
        <v>0</v>
      </c>
      <c r="T43" s="42"/>
      <c r="U43" s="44">
        <f t="shared" si="11"/>
        <v>0</v>
      </c>
      <c r="V43" s="42"/>
      <c r="W43" s="44">
        <f t="shared" si="6"/>
        <v>0</v>
      </c>
      <c r="X43" s="225" t="str">
        <f t="shared" ca="1" si="7"/>
        <v/>
      </c>
      <c r="Y43" s="226" t="str">
        <f t="shared" ca="1" si="8"/>
        <v/>
      </c>
    </row>
    <row r="44" spans="1:25" ht="20.100000000000001" customHeight="1" x14ac:dyDescent="0.2">
      <c r="A44" s="61"/>
      <c r="B44" s="59"/>
      <c r="C44" s="23"/>
      <c r="D44" s="24"/>
      <c r="E44" s="24"/>
      <c r="F44" s="25"/>
      <c r="G44" s="227" t="str" cm="1">
        <f t="array" ref="G44">IF(OR($B44="",$C44=0,$D44=0),"",IF(AND($B44=$B45,$A44=$A45),"",IFERROR(
SUMPRODUCT(($B$7:$B$55=$B44)*($A$7:$A$55=$A44)*($C$7:$C$55)*($D$7:$D$55)),
"")))</f>
        <v/>
      </c>
      <c r="H44" s="222" t="str">
        <f ca="1">IF(OR($B44="",AND($B44=$B45,$A44=$A45)),"",_xlfn.LET(_xlpm.DateSeance,$C$1,_xlpm.Exo,$B44,_xlpm.Var,$A44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4" s="222" t="str" cm="1">
        <f t="array" ref="I44">IF(OR($B44="",AND($B44=$B45,$A44=$A45)),"",
_xlfn.LET(
  _xlpm.Exo,TRIM(SUBSTITUTE($B44,CHAR(160),"")),
  _xlpm.Var,TRIM(SUBSTITUTE($A44,CHAR(160),"")),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4" s="223" t="str">
        <f ca="1">IF($C44=0,"",IFERROR(
_xlfn.LET(
  _xlpm.ExoMax, MAX_LOCAL!$A$2:$A$10000,
  _xlpm.VarMax, MAX_LOCAL!$B$2:$B$10000,
  _xlpm.RepsMax, MAX_LOCAL!$C$2:$C$10000,
  _xlpm.KgMax,  MAX_LOCAL!$D$2:$D$10000,
  _xlpm.Res, IF($A44="",
     _xlfn.MAXIFS(_xlpm.KgMax, _xlpm.ExoMax, $B44, _xlpm.RepsMax, $C44),
     _xlfn.MAXIFS(_xlpm.KgMax, _xlpm.ExoMax, $B44, _xlpm.RepsMax, $C44, _xlpm.VarMax, $A44)
  ),
  IF(_xlpm.Res=0,"",_xlpm.Res)
),
""))</f>
        <v/>
      </c>
      <c r="K44" s="41">
        <v>1</v>
      </c>
      <c r="L44" s="41">
        <v>0</v>
      </c>
      <c r="M44" s="41">
        <v>1</v>
      </c>
      <c r="N44" s="41">
        <v>0</v>
      </c>
      <c r="O44" s="228"/>
      <c r="P44" s="42"/>
      <c r="Q44" s="43">
        <f t="shared" si="9"/>
        <v>0</v>
      </c>
      <c r="R44" s="42"/>
      <c r="S44" s="44">
        <f t="shared" si="10"/>
        <v>0</v>
      </c>
      <c r="T44" s="42"/>
      <c r="U44" s="44">
        <f t="shared" si="11"/>
        <v>0</v>
      </c>
      <c r="V44" s="42"/>
      <c r="W44" s="44">
        <f t="shared" si="6"/>
        <v>0</v>
      </c>
      <c r="X44" s="225" t="str">
        <f t="shared" ca="1" si="7"/>
        <v/>
      </c>
      <c r="Y44" s="226" t="str">
        <f t="shared" ca="1" si="8"/>
        <v/>
      </c>
    </row>
    <row r="45" spans="1:25" ht="20.100000000000001" customHeight="1" x14ac:dyDescent="0.2">
      <c r="A45" s="61"/>
      <c r="B45" s="59"/>
      <c r="C45" s="23"/>
      <c r="D45" s="24"/>
      <c r="E45" s="24"/>
      <c r="F45" s="25"/>
      <c r="G45" s="227" t="str" cm="1">
        <f t="array" ref="G45">IF(OR($B45="",$C45=0,$D45=0),"",IF(AND($B45=$B46,$A45=$A46),"",IFERROR(
SUMPRODUCT(($B$7:$B$55=$B45)*($A$7:$A$55=$A45)*($C$7:$C$55)*($D$7:$D$55)),
"")))</f>
        <v/>
      </c>
      <c r="H45" s="222" t="str">
        <f ca="1">IF(OR($B45="",AND($B45=$B46,$A45=$A46)),"",_xlfn.LET(_xlpm.DateSeance,$C$1,_xlpm.Exo,$B45,_xlpm.Var,$A45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5" s="222" t="str" cm="1">
        <f t="array" ref="I45">IF(OR($B45="",AND($B45=$B46,$A45=$A46)),"",
_xlfn.LET(
  _xlpm.Exo,TRIM(SUBSTITUTE($B45,CHAR(160),"")),
  _xlpm.Var,TRIM(SUBSTITUTE($A45,CHAR(160),"")),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5" s="223" t="str">
        <f ca="1">IF($C45=0,"",IFERROR(
_xlfn.LET(
  _xlpm.ExoMax, MAX_LOCAL!$A$2:$A$10000,
  _xlpm.VarMax, MAX_LOCAL!$B$2:$B$10000,
  _xlpm.RepsMax, MAX_LOCAL!$C$2:$C$10000,
  _xlpm.KgMax,  MAX_LOCAL!$D$2:$D$10000,
  _xlpm.Res, IF($A45="",
     _xlfn.MAXIFS(_xlpm.KgMax, _xlpm.ExoMax, $B45, _xlpm.RepsMax, $C45),
     _xlfn.MAXIFS(_xlpm.KgMax, _xlpm.ExoMax, $B45, _xlpm.RepsMax, $C45, _xlpm.VarMax, $A45)
  ),
  IF(_xlpm.Res=0,"",_xlpm.Res)
),
""))</f>
        <v/>
      </c>
      <c r="K45" s="41">
        <v>1</v>
      </c>
      <c r="L45" s="41">
        <v>0</v>
      </c>
      <c r="M45" s="41">
        <v>1</v>
      </c>
      <c r="N45" s="41">
        <v>0</v>
      </c>
      <c r="O45" s="228"/>
      <c r="P45" s="42"/>
      <c r="Q45" s="43">
        <f t="shared" si="9"/>
        <v>0</v>
      </c>
      <c r="R45" s="42"/>
      <c r="S45" s="44">
        <f t="shared" si="10"/>
        <v>0</v>
      </c>
      <c r="T45" s="42"/>
      <c r="U45" s="44">
        <f t="shared" si="11"/>
        <v>0</v>
      </c>
      <c r="V45" s="42"/>
      <c r="W45" s="44">
        <f t="shared" si="6"/>
        <v>0</v>
      </c>
      <c r="X45" s="225" t="str">
        <f t="shared" ca="1" si="7"/>
        <v/>
      </c>
      <c r="Y45" s="226" t="str">
        <f t="shared" ca="1" si="8"/>
        <v/>
      </c>
    </row>
    <row r="46" spans="1:25" ht="20.100000000000001" customHeight="1" x14ac:dyDescent="0.2">
      <c r="A46" s="61"/>
      <c r="B46" s="59"/>
      <c r="C46" s="23"/>
      <c r="D46" s="24"/>
      <c r="E46" s="24"/>
      <c r="F46" s="25"/>
      <c r="G46" s="227" t="str" cm="1">
        <f t="array" ref="G46">IF(OR($B46="",$C46=0,$D46=0),"",IF(AND($B46=$B47,$A46=$A47),"",IFERROR(
SUMPRODUCT(($B$7:$B$55=$B46)*($A$7:$A$55=$A46)*($C$7:$C$55)*($D$7:$D$55)),
"")))</f>
        <v/>
      </c>
      <c r="H46" s="222" t="str">
        <f ca="1">IF(OR($B46="",AND($B46=$B47,$A46=$A47)),"",_xlfn.LET(_xlpm.DateSeance,$C$1,_xlpm.Exo,$B46,_xlpm.Var,$A46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6" s="222" t="str" cm="1">
        <f t="array" ref="I46">IF(OR($B46="",AND($B46=$B47,$A46=$A47)),"",
_xlfn.LET(
  _xlpm.Exo,TRIM(SUBSTITUTE($B46,CHAR(160),"")),
  _xlpm.Var,TRIM(SUBSTITUTE($A46,CHAR(160),"")),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6" s="223" t="str">
        <f ca="1">IF($C46=0,"",IFERROR(
_xlfn.LET(
  _xlpm.ExoMax, MAX_LOCAL!$A$2:$A$10000,
  _xlpm.VarMax, MAX_LOCAL!$B$2:$B$10000,
  _xlpm.RepsMax, MAX_LOCAL!$C$2:$C$10000,
  _xlpm.KgMax,  MAX_LOCAL!$D$2:$D$10000,
  _xlpm.Res, IF($A46="",
     _xlfn.MAXIFS(_xlpm.KgMax, _xlpm.ExoMax, $B46, _xlpm.RepsMax, $C46),
     _xlfn.MAXIFS(_xlpm.KgMax, _xlpm.ExoMax, $B46, _xlpm.RepsMax, $C46, _xlpm.VarMax, $A46)
  ),
  IF(_xlpm.Res=0,"",_xlpm.Res)
),
""))</f>
        <v/>
      </c>
      <c r="K46" s="41">
        <v>1</v>
      </c>
      <c r="L46" s="41">
        <v>0</v>
      </c>
      <c r="M46" s="41">
        <v>1</v>
      </c>
      <c r="N46" s="41">
        <v>0</v>
      </c>
      <c r="O46" s="228"/>
      <c r="P46" s="42"/>
      <c r="Q46" s="43">
        <f t="shared" si="9"/>
        <v>0</v>
      </c>
      <c r="R46" s="42"/>
      <c r="S46" s="44">
        <f t="shared" si="10"/>
        <v>0</v>
      </c>
      <c r="T46" s="42"/>
      <c r="U46" s="44">
        <f t="shared" si="11"/>
        <v>0</v>
      </c>
      <c r="V46" s="42"/>
      <c r="W46" s="44">
        <f t="shared" si="6"/>
        <v>0</v>
      </c>
      <c r="X46" s="225" t="str">
        <f t="shared" ca="1" si="7"/>
        <v/>
      </c>
      <c r="Y46" s="226" t="str">
        <f t="shared" ca="1" si="8"/>
        <v/>
      </c>
    </row>
    <row r="47" spans="1:25" ht="20.100000000000001" customHeight="1" x14ac:dyDescent="0.2">
      <c r="A47" s="61"/>
      <c r="B47" s="59"/>
      <c r="C47" s="23"/>
      <c r="D47" s="24"/>
      <c r="E47" s="24"/>
      <c r="F47" s="25"/>
      <c r="G47" s="227" t="str" cm="1">
        <f t="array" ref="G47">IF(OR($B47="",$C47=0,$D47=0),"",IF(AND($B47=$B48,$A47=$A48),"",IFERROR(
SUMPRODUCT(($B$7:$B$55=$B47)*($A$7:$A$55=$A47)*($C$7:$C$55)*($D$7:$D$55)),
"")))</f>
        <v/>
      </c>
      <c r="H47" s="222" t="str">
        <f ca="1">IF(OR($B47="",AND($B47=$B48,$A47=$A48)),"",_xlfn.LET(_xlpm.DateSeance,$C$1,_xlpm.Exo,$B47,_xlpm.Var,$A47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7" s="222" t="str" cm="1">
        <f t="array" ref="I47">IF(OR($B47="",AND($B47=$B48,$A47=$A48)),"",
_xlfn.LET(
  _xlpm.Exo,TRIM(SUBSTITUTE($B47,CHAR(160),"")),
  _xlpm.Var,TRIM(SUBSTITUTE($A47,CHAR(160),"")),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7" s="223" t="str">
        <f ca="1">IF($C47=0,"",IFERROR(
_xlfn.LET(
  _xlpm.ExoMax, MAX_LOCAL!$A$2:$A$10000,
  _xlpm.VarMax, MAX_LOCAL!$B$2:$B$10000,
  _xlpm.RepsMax, MAX_LOCAL!$C$2:$C$10000,
  _xlpm.KgMax,  MAX_LOCAL!$D$2:$D$10000,
  _xlpm.Res, IF($A47="",
     _xlfn.MAXIFS(_xlpm.KgMax, _xlpm.ExoMax, $B47, _xlpm.RepsMax, $C47),
     _xlfn.MAXIFS(_xlpm.KgMax, _xlpm.ExoMax, $B47, _xlpm.RepsMax, $C47, _xlpm.VarMax, $A47)
  ),
  IF(_xlpm.Res=0,"",_xlpm.Res)
),
""))</f>
        <v/>
      </c>
      <c r="K47" s="41">
        <v>1</v>
      </c>
      <c r="L47" s="41">
        <v>0</v>
      </c>
      <c r="M47" s="41">
        <v>1</v>
      </c>
      <c r="N47" s="41">
        <v>0</v>
      </c>
      <c r="O47" s="228"/>
      <c r="P47" s="42"/>
      <c r="Q47" s="43">
        <f t="shared" si="9"/>
        <v>0</v>
      </c>
      <c r="R47" s="42"/>
      <c r="S47" s="44">
        <f t="shared" si="10"/>
        <v>0</v>
      </c>
      <c r="T47" s="42"/>
      <c r="U47" s="44">
        <f t="shared" si="11"/>
        <v>0</v>
      </c>
      <c r="V47" s="42"/>
      <c r="W47" s="44">
        <f t="shared" si="6"/>
        <v>0</v>
      </c>
      <c r="X47" s="225" t="str">
        <f t="shared" ca="1" si="7"/>
        <v/>
      </c>
      <c r="Y47" s="226" t="str">
        <f t="shared" ca="1" si="8"/>
        <v/>
      </c>
    </row>
    <row r="48" spans="1:25" ht="20.100000000000001" customHeight="1" x14ac:dyDescent="0.2">
      <c r="A48" s="61"/>
      <c r="B48" s="59"/>
      <c r="C48" s="23"/>
      <c r="D48" s="24"/>
      <c r="E48" s="24"/>
      <c r="F48" s="25"/>
      <c r="G48" s="227" t="str" cm="1">
        <f t="array" ref="G48">IF(OR($B48="",$C48=0,$D48=0),"",IF(AND($B48=$B49,$A48=$A49),"",IFERROR(
SUMPRODUCT(($B$7:$B$55=$B48)*($A$7:$A$55=$A48)*($C$7:$C$55)*($D$7:$D$55)),
"")))</f>
        <v/>
      </c>
      <c r="H48" s="222" t="str">
        <f ca="1">IF(OR($B48="",AND($B48=$B49,$A48=$A49)),"",_xlfn.LET(_xlpm.DateSeance,$C$1,_xlpm.Exo,$B48,_xlpm.Var,$A48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8" s="222" t="str" cm="1">
        <f t="array" ref="I48">IF(OR($B48="",AND($B48=$B49,$A48=$A49)),"",
_xlfn.LET(
  _xlpm.Exo,TRIM(SUBSTITUTE($B48,CHAR(160),"")),
  _xlpm.Var,TRIM(SUBSTITUTE($A48,CHAR(160),"")),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8" s="223" t="str">
        <f ca="1">IF($C48=0,"",IFERROR(
_xlfn.LET(
  _xlpm.ExoMax, MAX_LOCAL!$A$2:$A$10000,
  _xlpm.VarMax, MAX_LOCAL!$B$2:$B$10000,
  _xlpm.RepsMax, MAX_LOCAL!$C$2:$C$10000,
  _xlpm.KgMax,  MAX_LOCAL!$D$2:$D$10000,
  _xlpm.Res, IF($A48="",
     _xlfn.MAXIFS(_xlpm.KgMax, _xlpm.ExoMax, $B48, _xlpm.RepsMax, $C48),
     _xlfn.MAXIFS(_xlpm.KgMax, _xlpm.ExoMax, $B48, _xlpm.RepsMax, $C48, _xlpm.VarMax, $A48)
  ),
  IF(_xlpm.Res=0,"",_xlpm.Res)
),
""))</f>
        <v/>
      </c>
      <c r="K48" s="41">
        <v>1</v>
      </c>
      <c r="L48" s="41">
        <v>0</v>
      </c>
      <c r="M48" s="41">
        <v>1</v>
      </c>
      <c r="N48" s="41">
        <v>0</v>
      </c>
      <c r="O48" s="228"/>
      <c r="P48" s="42"/>
      <c r="Q48" s="43">
        <f t="shared" si="9"/>
        <v>0</v>
      </c>
      <c r="R48" s="42"/>
      <c r="S48" s="44">
        <f t="shared" si="10"/>
        <v>0</v>
      </c>
      <c r="T48" s="42"/>
      <c r="U48" s="44">
        <f t="shared" si="11"/>
        <v>0</v>
      </c>
      <c r="V48" s="42"/>
      <c r="W48" s="44">
        <f t="shared" si="6"/>
        <v>0</v>
      </c>
      <c r="X48" s="225" t="str">
        <f t="shared" ca="1" si="7"/>
        <v/>
      </c>
      <c r="Y48" s="226" t="str">
        <f t="shared" ca="1" si="8"/>
        <v/>
      </c>
    </row>
    <row r="49" spans="1:25" ht="20.100000000000001" customHeight="1" x14ac:dyDescent="0.2">
      <c r="A49" s="61"/>
      <c r="B49" s="59"/>
      <c r="C49" s="23"/>
      <c r="D49" s="24"/>
      <c r="E49" s="24"/>
      <c r="F49" s="25"/>
      <c r="G49" s="227" t="str" cm="1">
        <f t="array" ref="G49">IF(OR($B49="",$C49=0,$D49=0),"",IF(AND($B49=$B50,$A49=$A50),"",IFERROR(
SUMPRODUCT(($B$7:$B$55=$B49)*($A$7:$A$55=$A49)*($C$7:$C$55)*($D$7:$D$55)),
"")))</f>
        <v/>
      </c>
      <c r="H49" s="222" t="str">
        <f ca="1">IF(OR($B49="",AND($B49=$B50,$A49=$A50)),"",_xlfn.LET(_xlpm.DateSeance,$C$1,_xlpm.Exo,$B49,_xlpm.Var,$A49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9" s="222" t="str" cm="1">
        <f t="array" ref="I49">IF(OR($B49="",AND($B49=$B50,$A49=$A50)),"",
_xlfn.LET(
  _xlpm.Exo,TRIM(SUBSTITUTE($B49,CHAR(160),"")),
  _xlpm.Var,TRIM(SUBSTITUTE($A49,CHAR(160),"")),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9" s="223" t="str">
        <f ca="1">IF($C49=0,"",IFERROR(
_xlfn.LET(
  _xlpm.ExoMax, MAX_LOCAL!$A$2:$A$10000,
  _xlpm.VarMax, MAX_LOCAL!$B$2:$B$10000,
  _xlpm.RepsMax, MAX_LOCAL!$C$2:$C$10000,
  _xlpm.KgMax,  MAX_LOCAL!$D$2:$D$10000,
  _xlpm.Res, IF($A49="",
     _xlfn.MAXIFS(_xlpm.KgMax, _xlpm.ExoMax, $B49, _xlpm.RepsMax, $C49),
     _xlfn.MAXIFS(_xlpm.KgMax, _xlpm.ExoMax, $B49, _xlpm.RepsMax, $C49, _xlpm.VarMax, $A49)
  ),
  IF(_xlpm.Res=0,"",_xlpm.Res)
),
""))</f>
        <v/>
      </c>
      <c r="K49" s="41">
        <v>1</v>
      </c>
      <c r="L49" s="41">
        <v>0</v>
      </c>
      <c r="M49" s="41">
        <v>1</v>
      </c>
      <c r="N49" s="41">
        <v>0</v>
      </c>
      <c r="O49" s="228"/>
      <c r="P49" s="42"/>
      <c r="Q49" s="43">
        <f t="shared" si="9"/>
        <v>0</v>
      </c>
      <c r="R49" s="42"/>
      <c r="S49" s="44">
        <f t="shared" si="10"/>
        <v>0</v>
      </c>
      <c r="T49" s="42"/>
      <c r="U49" s="44">
        <f t="shared" si="11"/>
        <v>0</v>
      </c>
      <c r="V49" s="42"/>
      <c r="W49" s="44">
        <f t="shared" si="6"/>
        <v>0</v>
      </c>
      <c r="X49" s="225" t="str">
        <f t="shared" ca="1" si="7"/>
        <v/>
      </c>
      <c r="Y49" s="226" t="str">
        <f t="shared" ca="1" si="8"/>
        <v/>
      </c>
    </row>
    <row r="50" spans="1:25" ht="20.100000000000001" customHeight="1" x14ac:dyDescent="0.2">
      <c r="A50" s="61"/>
      <c r="B50" s="59"/>
      <c r="C50" s="23"/>
      <c r="D50" s="24"/>
      <c r="E50" s="24"/>
      <c r="F50" s="25"/>
      <c r="G50" s="227" t="str" cm="1">
        <f t="array" ref="G50">IF(OR($B50="",$C50=0,$D50=0),"",IF(AND($B50=$B51,$A50=$A51),"",IFERROR(
SUMPRODUCT(($B$7:$B$55=$B50)*($A$7:$A$55=$A50)*($C$7:$C$55)*($D$7:$D$55)),
"")))</f>
        <v/>
      </c>
      <c r="H50" s="222" t="str">
        <f ca="1">IF(OR($B50="",AND($B50=$B51,$A50=$A51)),"",_xlfn.LET(_xlpm.DateSeance,$C$1,_xlpm.Exo,$B50,_xlpm.Var,$A50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0" s="222" t="str" cm="1">
        <f t="array" ref="I50">IF(OR($B50="",AND($B50=$B51,$A50=$A51)),"",
_xlfn.LET(
  _xlpm.Exo,TRIM(SUBSTITUTE($B50,CHAR(160),"")),
  _xlpm.Var,TRIM(SUBSTITUTE($A50,CHAR(160),"")),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0" s="223" t="str">
        <f ca="1">IF($C50=0,"",IFERROR(
_xlfn.LET(
  _xlpm.ExoMax, MAX_LOCAL!$A$2:$A$10000,
  _xlpm.VarMax, MAX_LOCAL!$B$2:$B$10000,
  _xlpm.RepsMax, MAX_LOCAL!$C$2:$C$10000,
  _xlpm.KgMax,  MAX_LOCAL!$D$2:$D$10000,
  _xlpm.Res, IF($A50="",
     _xlfn.MAXIFS(_xlpm.KgMax, _xlpm.ExoMax, $B50, _xlpm.RepsMax, $C50),
     _xlfn.MAXIFS(_xlpm.KgMax, _xlpm.ExoMax, $B50, _xlpm.RepsMax, $C50, _xlpm.VarMax, $A50)
  ),
  IF(_xlpm.Res=0,"",_xlpm.Res)
),
""))</f>
        <v/>
      </c>
      <c r="K50" s="41">
        <v>1</v>
      </c>
      <c r="L50" s="41">
        <v>0</v>
      </c>
      <c r="M50" s="41">
        <v>1</v>
      </c>
      <c r="N50" s="41">
        <v>0</v>
      </c>
      <c r="O50" s="228"/>
      <c r="P50" s="42"/>
      <c r="Q50" s="43">
        <f t="shared" si="9"/>
        <v>0</v>
      </c>
      <c r="R50" s="42"/>
      <c r="S50" s="44">
        <f t="shared" si="10"/>
        <v>0</v>
      </c>
      <c r="T50" s="42"/>
      <c r="U50" s="44">
        <f t="shared" si="11"/>
        <v>0</v>
      </c>
      <c r="V50" s="42"/>
      <c r="W50" s="44">
        <f t="shared" si="6"/>
        <v>0</v>
      </c>
      <c r="X50" s="225" t="str">
        <f t="shared" ca="1" si="7"/>
        <v/>
      </c>
      <c r="Y50" s="226" t="str">
        <f t="shared" ca="1" si="8"/>
        <v/>
      </c>
    </row>
    <row r="51" spans="1:25" ht="20.100000000000001" customHeight="1" x14ac:dyDescent="0.2">
      <c r="A51" s="61"/>
      <c r="B51" s="59"/>
      <c r="C51" s="23"/>
      <c r="D51" s="24"/>
      <c r="E51" s="24"/>
      <c r="F51" s="25"/>
      <c r="G51" s="227" t="str" cm="1">
        <f t="array" ref="G51">IF(OR($B51="",$C51=0,$D51=0),"",IF(AND($B51=$B52,$A51=$A52),"",IFERROR(
SUMPRODUCT(($B$7:$B$55=$B51)*($A$7:$A$55=$A51)*($C$7:$C$55)*($D$7:$D$55)),
"")))</f>
        <v/>
      </c>
      <c r="H51" s="222" t="str">
        <f ca="1">IF(OR($B51="",AND($B51=$B52,$A51=$A52)),"",_xlfn.LET(_xlpm.DateSeance,$C$1,_xlpm.Exo,$B51,_xlpm.Var,$A51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1" s="222" t="str" cm="1">
        <f t="array" ref="I51">IF(OR($B51="",AND($B51=$B52,$A51=$A52)),"",
_xlfn.LET(
  _xlpm.Exo,TRIM(SUBSTITUTE($B51,CHAR(160),"")),
  _xlpm.Var,TRIM(SUBSTITUTE($A51,CHAR(160),"")),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1" s="223" t="str">
        <f ca="1">IF($C51=0,"",IFERROR(
_xlfn.LET(
  _xlpm.ExoMax, MAX_LOCAL!$A$2:$A$10000,
  _xlpm.VarMax, MAX_LOCAL!$B$2:$B$10000,
  _xlpm.RepsMax, MAX_LOCAL!$C$2:$C$10000,
  _xlpm.KgMax,  MAX_LOCAL!$D$2:$D$10000,
  _xlpm.Res, IF($A51="",
     _xlfn.MAXIFS(_xlpm.KgMax, _xlpm.ExoMax, $B51, _xlpm.RepsMax, $C51),
     _xlfn.MAXIFS(_xlpm.KgMax, _xlpm.ExoMax, $B51, _xlpm.RepsMax, $C51, _xlpm.VarMax, $A51)
  ),
  IF(_xlpm.Res=0,"",_xlpm.Res)
),
""))</f>
        <v/>
      </c>
      <c r="K51" s="41">
        <v>1</v>
      </c>
      <c r="L51" s="41">
        <v>0</v>
      </c>
      <c r="M51" s="41">
        <v>1</v>
      </c>
      <c r="N51" s="41">
        <v>0</v>
      </c>
      <c r="O51" s="228"/>
      <c r="P51" s="42"/>
      <c r="Q51" s="43">
        <f t="shared" si="9"/>
        <v>0</v>
      </c>
      <c r="R51" s="42"/>
      <c r="S51" s="44">
        <f t="shared" si="10"/>
        <v>0</v>
      </c>
      <c r="T51" s="42"/>
      <c r="U51" s="44">
        <f t="shared" si="11"/>
        <v>0</v>
      </c>
      <c r="V51" s="42"/>
      <c r="W51" s="44">
        <f t="shared" si="6"/>
        <v>0</v>
      </c>
      <c r="X51" s="225" t="str">
        <f t="shared" ca="1" si="7"/>
        <v/>
      </c>
      <c r="Y51" s="226" t="str">
        <f t="shared" ca="1" si="8"/>
        <v/>
      </c>
    </row>
    <row r="52" spans="1:25" ht="20.100000000000001" customHeight="1" x14ac:dyDescent="0.2">
      <c r="A52" s="61"/>
      <c r="B52" s="59"/>
      <c r="C52" s="23"/>
      <c r="D52" s="24"/>
      <c r="E52" s="24"/>
      <c r="F52" s="25"/>
      <c r="G52" s="227" t="str" cm="1">
        <f t="array" ref="G52">IF(OR($B52="",$C52=0,$D52=0),"",IF(AND($B52=$B53,$A52=$A53),"",IFERROR(
SUMPRODUCT(($B$7:$B$55=$B52)*($A$7:$A$55=$A52)*($C$7:$C$55)*($D$7:$D$55)),
"")))</f>
        <v/>
      </c>
      <c r="H52" s="222" t="str">
        <f ca="1">IF(OR($B52="",AND($B52=$B53,$A52=$A53)),"",_xlfn.LET(_xlpm.DateSeance,$C$1,_xlpm.Exo,$B52,_xlpm.Var,$A52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2" s="222" t="str" cm="1">
        <f t="array" ref="I52">IF(OR($B52="",AND($B52=$B53,$A52=$A53)),"",
_xlfn.LET(
  _xlpm.Exo,TRIM(SUBSTITUTE($B52,CHAR(160),"")),
  _xlpm.Var,TRIM(SUBSTITUTE($A52,CHAR(160),"")),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2" s="223" t="str">
        <f ca="1">IF($C52=0,"",IFERROR(
_xlfn.LET(
  _xlpm.ExoMax, MAX_LOCAL!$A$2:$A$10000,
  _xlpm.VarMax, MAX_LOCAL!$B$2:$B$10000,
  _xlpm.RepsMax, MAX_LOCAL!$C$2:$C$10000,
  _xlpm.KgMax,  MAX_LOCAL!$D$2:$D$10000,
  _xlpm.Res, IF($A52="",
     _xlfn.MAXIFS(_xlpm.KgMax, _xlpm.ExoMax, $B52, _xlpm.RepsMax, $C52),
     _xlfn.MAXIFS(_xlpm.KgMax, _xlpm.ExoMax, $B52, _xlpm.RepsMax, $C52, _xlpm.VarMax, $A52)
  ),
  IF(_xlpm.Res=0,"",_xlpm.Res)
),
""))</f>
        <v/>
      </c>
      <c r="K52" s="41">
        <v>1</v>
      </c>
      <c r="L52" s="41">
        <v>0</v>
      </c>
      <c r="M52" s="41">
        <v>1</v>
      </c>
      <c r="N52" s="41">
        <v>0</v>
      </c>
      <c r="O52" s="228"/>
      <c r="P52" s="42"/>
      <c r="Q52" s="43">
        <f t="shared" si="9"/>
        <v>0</v>
      </c>
      <c r="R52" s="42"/>
      <c r="S52" s="44">
        <f t="shared" si="10"/>
        <v>0</v>
      </c>
      <c r="T52" s="42"/>
      <c r="U52" s="44">
        <f t="shared" si="11"/>
        <v>0</v>
      </c>
      <c r="V52" s="42"/>
      <c r="W52" s="44">
        <f t="shared" si="6"/>
        <v>0</v>
      </c>
      <c r="X52" s="225" t="str">
        <f t="shared" ca="1" si="7"/>
        <v/>
      </c>
      <c r="Y52" s="226" t="str">
        <f t="shared" ca="1" si="8"/>
        <v/>
      </c>
    </row>
    <row r="53" spans="1:25" ht="20.100000000000001" customHeight="1" x14ac:dyDescent="0.2">
      <c r="A53" s="61"/>
      <c r="B53" s="59"/>
      <c r="C53" s="23"/>
      <c r="D53" s="24"/>
      <c r="E53" s="24"/>
      <c r="F53" s="25"/>
      <c r="G53" s="227" t="str" cm="1">
        <f t="array" ref="G53">IF(OR($B53="",$C53=0,$D53=0),"",IF(AND($B53=$B54,$A53=$A54),"",IFERROR(
SUMPRODUCT(($B$7:$B$55=$B53)*($A$7:$A$55=$A53)*($C$7:$C$55)*($D$7:$D$55)),
"")))</f>
        <v/>
      </c>
      <c r="H53" s="222" t="str">
        <f ca="1">IF(OR($B53="",AND($B53=$B54,$A53=$A54)),"",_xlfn.LET(_xlpm.DateSeance,$C$1,_xlpm.Exo,$B53,_xlpm.Var,$A53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3" s="222" t="str" cm="1">
        <f t="array" ref="I53">IF(OR($B53="",AND($B53=$B54,$A53=$A54)),"",
_xlfn.LET(
  _xlpm.Exo,TRIM(SUBSTITUTE($B53,CHAR(160),"")),
  _xlpm.Var,TRIM(SUBSTITUTE($A53,CHAR(160),"")),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3" s="223" t="str">
        <f ca="1">IF($C53=0,"",IFERROR(
_xlfn.LET(
  _xlpm.ExoMax, MAX_LOCAL!$A$2:$A$10000,
  _xlpm.VarMax, MAX_LOCAL!$B$2:$B$10000,
  _xlpm.RepsMax, MAX_LOCAL!$C$2:$C$10000,
  _xlpm.KgMax,  MAX_LOCAL!$D$2:$D$10000,
  _xlpm.Res, IF($A53="",
     _xlfn.MAXIFS(_xlpm.KgMax, _xlpm.ExoMax, $B53, _xlpm.RepsMax, $C53),
     _xlfn.MAXIFS(_xlpm.KgMax, _xlpm.ExoMax, $B53, _xlpm.RepsMax, $C53, _xlpm.VarMax, $A53)
  ),
  IF(_xlpm.Res=0,"",_xlpm.Res)
),
""))</f>
        <v/>
      </c>
      <c r="K53" s="41">
        <v>1</v>
      </c>
      <c r="L53" s="41">
        <v>0</v>
      </c>
      <c r="M53" s="41">
        <v>1</v>
      </c>
      <c r="N53" s="41">
        <v>0</v>
      </c>
      <c r="O53" s="228"/>
      <c r="P53" s="42"/>
      <c r="Q53" s="43">
        <f t="shared" si="9"/>
        <v>0</v>
      </c>
      <c r="R53" s="42"/>
      <c r="S53" s="44">
        <f t="shared" si="10"/>
        <v>0</v>
      </c>
      <c r="T53" s="42"/>
      <c r="U53" s="44">
        <f t="shared" si="11"/>
        <v>0</v>
      </c>
      <c r="V53" s="42"/>
      <c r="W53" s="44">
        <f t="shared" si="6"/>
        <v>0</v>
      </c>
      <c r="X53" s="225" t="str">
        <f t="shared" ca="1" si="7"/>
        <v/>
      </c>
      <c r="Y53" s="226" t="str">
        <f t="shared" ca="1" si="8"/>
        <v/>
      </c>
    </row>
    <row r="54" spans="1:25" ht="20.100000000000001" customHeight="1" x14ac:dyDescent="0.2">
      <c r="A54" s="61"/>
      <c r="B54" s="59"/>
      <c r="C54" s="26"/>
      <c r="D54" s="24"/>
      <c r="E54" s="27"/>
      <c r="F54" s="28"/>
      <c r="G54" s="227" t="str" cm="1">
        <f t="array" ref="G54">IF(OR($B54="",$C54=0,$D54=0),"",IF(AND($B54=$B55,$A54=$A55),"",IFERROR(
SUMPRODUCT(($B$7:$B$55=$B54)*($A$7:$A$55=$A54)*($C$7:$C$55)*($D$7:$D$55)),
"")))</f>
        <v/>
      </c>
      <c r="H54" s="222" t="str">
        <f ca="1">IF(OR($B54="",AND($B54=$B55,$A54=$A55)),"",_xlfn.LET(_xlpm.DateSeance,$C$1,_xlpm.Exo,$B54,_xlpm.Var,$A54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4" s="222" t="str" cm="1">
        <f t="array" ref="I54">IF(OR($B54="",AND($B54=$B55,$A54=$A55)),"",
_xlfn.LET(
  _xlpm.Exo,TRIM(SUBSTITUTE($B54,CHAR(160),"")),
  _xlpm.Var,TRIM(SUBSTITUTE($A54,CHAR(160),"")),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4" s="223" t="str">
        <f ca="1">IF($C54=0,"",IFERROR(
_xlfn.LET(
  _xlpm.ExoMax, MAX_LOCAL!$A$2:$A$10000,
  _xlpm.VarMax, MAX_LOCAL!$B$2:$B$10000,
  _xlpm.RepsMax, MAX_LOCAL!$C$2:$C$10000,
  _xlpm.KgMax,  MAX_LOCAL!$D$2:$D$10000,
  _xlpm.Res, IF($A54="",
     _xlfn.MAXIFS(_xlpm.KgMax, _xlpm.ExoMax, $B54, _xlpm.RepsMax, $C54),
     _xlfn.MAXIFS(_xlpm.KgMax, _xlpm.ExoMax, $B54, _xlpm.RepsMax, $C54, _xlpm.VarMax, $A54)
  ),
  IF(_xlpm.Res=0,"",_xlpm.Res)
),
""))</f>
        <v/>
      </c>
      <c r="K54" s="41">
        <v>1</v>
      </c>
      <c r="L54" s="41">
        <v>0</v>
      </c>
      <c r="M54" s="41">
        <v>1</v>
      </c>
      <c r="N54" s="41">
        <v>0</v>
      </c>
      <c r="O54" s="228"/>
      <c r="P54" s="42"/>
      <c r="Q54" s="43">
        <f t="shared" si="9"/>
        <v>0</v>
      </c>
      <c r="R54" s="42"/>
      <c r="S54" s="44">
        <f t="shared" si="10"/>
        <v>0</v>
      </c>
      <c r="T54" s="42"/>
      <c r="U54" s="44">
        <f t="shared" si="11"/>
        <v>0</v>
      </c>
      <c r="V54" s="42"/>
      <c r="W54" s="44">
        <f t="shared" si="6"/>
        <v>0</v>
      </c>
      <c r="X54" s="225" t="str">
        <f t="shared" ca="1" si="7"/>
        <v/>
      </c>
      <c r="Y54" s="226" t="str">
        <f t="shared" ca="1" si="8"/>
        <v/>
      </c>
    </row>
    <row r="55" spans="1:25" ht="20.100000000000001" customHeight="1" thickBot="1" x14ac:dyDescent="0.25">
      <c r="A55" s="62"/>
      <c r="B55" s="230"/>
      <c r="C55" s="231"/>
      <c r="D55" s="232"/>
      <c r="E55" s="233"/>
      <c r="F55" s="234"/>
      <c r="G55" s="235" t="str" cm="1">
        <f t="array" ref="G55">IF(OR($B55="",$C55=0,$D55=0),"",IF(AND($B55=$B56,$A55=$A56),"",IFERROR(
SUMPRODUCT(($B$7:$B$55=$B55)*($A$7:$A$55=$A55)*($C$7:$C$55)*($D$7:$D$55)),
"")))</f>
        <v/>
      </c>
      <c r="H55" s="252" t="str">
        <f ca="1">IF(OR($B55="",AND($B55=$B56,$A55=$A56)),"",_xlfn.LET(_xlpm.DateSeance,$C$1,_xlpm.Exo,$B55,_xlpm.Var,$A55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5" s="252" t="str" cm="1">
        <f t="array" ref="I55">IF(OR($B55="",AND($B55=$B56,$A55=$A56)),"",
_xlfn.LET(
  _xlpm.Exo,TRIM(SUBSTITUTE($B55,CHAR(160),"")),
  _xlpm.Var,TRIM(SUBSTITUTE($A55,CHAR(160),"")),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5" s="223" t="str">
        <f ca="1">IF($C55=0,"",IFERROR(
_xlfn.LET(
  _xlpm.ExoMax, MAX_LOCAL!$A$2:$A$10000,
  _xlpm.VarMax, MAX_LOCAL!$B$2:$B$10000,
  _xlpm.RepsMax, MAX_LOCAL!$C$2:$C$10000,
  _xlpm.KgMax,  MAX_LOCAL!$D$2:$D$10000,
  _xlpm.Res, IF($A55="",
     _xlfn.MAXIFS(_xlpm.KgMax, _xlpm.ExoMax, $B55, _xlpm.RepsMax, $C55),
     _xlfn.MAXIFS(_xlpm.KgMax, _xlpm.ExoMax, $B55, _xlpm.RepsMax, $C55, _xlpm.VarMax, $A55)
  ),
  IF(_xlpm.Res=0,"",_xlpm.Res)
),
""))</f>
        <v/>
      </c>
      <c r="K55" s="41">
        <v>1</v>
      </c>
      <c r="L55" s="41">
        <v>0</v>
      </c>
      <c r="M55" s="41">
        <v>1</v>
      </c>
      <c r="N55" s="41">
        <v>0</v>
      </c>
      <c r="O55" s="228"/>
      <c r="P55" s="42"/>
      <c r="Q55" s="43">
        <f t="shared" si="9"/>
        <v>0</v>
      </c>
      <c r="R55" s="42"/>
      <c r="S55" s="44">
        <f t="shared" si="10"/>
        <v>0</v>
      </c>
      <c r="T55" s="42"/>
      <c r="U55" s="44">
        <f t="shared" si="11"/>
        <v>0</v>
      </c>
      <c r="V55" s="42"/>
      <c r="W55" s="44">
        <f t="shared" si="6"/>
        <v>0</v>
      </c>
      <c r="X55" s="225" t="str">
        <f t="shared" ca="1" si="7"/>
        <v/>
      </c>
      <c r="Y55" s="226" t="str">
        <f t="shared" ca="1" si="8"/>
        <v/>
      </c>
    </row>
    <row r="56" spans="1:25" ht="14.25" customHeight="1" thickTop="1" thickBot="1" x14ac:dyDescent="0.25">
      <c r="G56" s="236"/>
      <c r="H56" s="236"/>
      <c r="I56" s="236"/>
      <c r="J56" s="236"/>
    </row>
    <row r="57" spans="1:25" ht="26.25" customHeight="1" thickTop="1" x14ac:dyDescent="0.2">
      <c r="A57" s="303" t="s">
        <v>361</v>
      </c>
      <c r="B57" s="304"/>
      <c r="C57" s="304"/>
      <c r="D57" s="304"/>
      <c r="E57" s="304"/>
      <c r="F57" s="304"/>
      <c r="G57" s="304"/>
      <c r="H57" s="305"/>
      <c r="J57" s="303" t="s">
        <v>362</v>
      </c>
      <c r="K57" s="304"/>
      <c r="L57" s="304"/>
      <c r="M57" s="304"/>
      <c r="N57" s="304"/>
      <c r="O57" s="304"/>
      <c r="P57" s="304"/>
      <c r="Q57" s="305"/>
    </row>
    <row r="58" spans="1:25" ht="14.25" customHeight="1" x14ac:dyDescent="0.2">
      <c r="A58" s="281"/>
      <c r="B58" s="282"/>
      <c r="C58" s="282"/>
      <c r="D58" s="282"/>
      <c r="E58" s="282"/>
      <c r="F58" s="282"/>
      <c r="G58" s="282"/>
      <c r="H58" s="283"/>
      <c r="J58" s="281"/>
      <c r="K58" s="282"/>
      <c r="L58" s="282"/>
      <c r="M58" s="282"/>
      <c r="N58" s="282"/>
      <c r="O58" s="282"/>
      <c r="P58" s="282"/>
      <c r="Q58" s="283"/>
    </row>
    <row r="59" spans="1:25" ht="14.25" customHeight="1" x14ac:dyDescent="0.2">
      <c r="A59" s="281"/>
      <c r="B59" s="282"/>
      <c r="C59" s="282"/>
      <c r="D59" s="282"/>
      <c r="E59" s="282"/>
      <c r="F59" s="282"/>
      <c r="G59" s="282"/>
      <c r="H59" s="283"/>
      <c r="J59" s="281"/>
      <c r="K59" s="282"/>
      <c r="L59" s="282"/>
      <c r="M59" s="282"/>
      <c r="N59" s="282"/>
      <c r="O59" s="282"/>
      <c r="P59" s="282"/>
      <c r="Q59" s="283"/>
    </row>
    <row r="60" spans="1:25" ht="14.25" customHeight="1" x14ac:dyDescent="0.2">
      <c r="A60" s="281"/>
      <c r="B60" s="282"/>
      <c r="C60" s="282"/>
      <c r="D60" s="282"/>
      <c r="E60" s="282"/>
      <c r="F60" s="282"/>
      <c r="G60" s="282"/>
      <c r="H60" s="283"/>
      <c r="I60" s="236"/>
      <c r="J60" s="281"/>
      <c r="K60" s="282"/>
      <c r="L60" s="282"/>
      <c r="M60" s="282"/>
      <c r="N60" s="282"/>
      <c r="O60" s="282"/>
      <c r="P60" s="282"/>
      <c r="Q60" s="283"/>
    </row>
    <row r="61" spans="1:25" ht="14.25" customHeight="1" x14ac:dyDescent="0.2">
      <c r="A61" s="281"/>
      <c r="B61" s="282"/>
      <c r="C61" s="282"/>
      <c r="D61" s="282"/>
      <c r="E61" s="282"/>
      <c r="F61" s="282"/>
      <c r="G61" s="282"/>
      <c r="H61" s="283"/>
      <c r="I61" s="236"/>
      <c r="J61" s="281"/>
      <c r="K61" s="282"/>
      <c r="L61" s="282"/>
      <c r="M61" s="282"/>
      <c r="N61" s="282"/>
      <c r="O61" s="282"/>
      <c r="P61" s="282"/>
      <c r="Q61" s="283"/>
    </row>
    <row r="62" spans="1:25" ht="14.25" customHeight="1" x14ac:dyDescent="0.2">
      <c r="A62" s="281"/>
      <c r="B62" s="282"/>
      <c r="C62" s="282"/>
      <c r="D62" s="282"/>
      <c r="E62" s="282"/>
      <c r="F62" s="282"/>
      <c r="G62" s="282"/>
      <c r="H62" s="283"/>
      <c r="I62" s="236"/>
      <c r="J62" s="281"/>
      <c r="K62" s="282"/>
      <c r="L62" s="282"/>
      <c r="M62" s="282"/>
      <c r="N62" s="282"/>
      <c r="O62" s="282"/>
      <c r="P62" s="282"/>
      <c r="Q62" s="283"/>
    </row>
    <row r="63" spans="1:25" ht="14.25" customHeight="1" x14ac:dyDescent="0.2">
      <c r="A63" s="281"/>
      <c r="B63" s="282"/>
      <c r="C63" s="282"/>
      <c r="D63" s="282"/>
      <c r="E63" s="282"/>
      <c r="F63" s="282"/>
      <c r="G63" s="282"/>
      <c r="H63" s="283"/>
      <c r="I63" s="236"/>
      <c r="J63" s="281"/>
      <c r="K63" s="282"/>
      <c r="L63" s="282"/>
      <c r="M63" s="282"/>
      <c r="N63" s="282"/>
      <c r="O63" s="282"/>
      <c r="P63" s="282"/>
      <c r="Q63" s="283"/>
    </row>
    <row r="64" spans="1:25" ht="15" customHeight="1" x14ac:dyDescent="0.2">
      <c r="A64" s="281"/>
      <c r="B64" s="282"/>
      <c r="C64" s="282"/>
      <c r="D64" s="282"/>
      <c r="E64" s="282"/>
      <c r="F64" s="282"/>
      <c r="G64" s="282"/>
      <c r="H64" s="283"/>
      <c r="J64" s="281"/>
      <c r="K64" s="282"/>
      <c r="L64" s="282"/>
      <c r="M64" s="282"/>
      <c r="N64" s="282"/>
      <c r="O64" s="282"/>
      <c r="P64" s="282"/>
      <c r="Q64" s="283"/>
    </row>
    <row r="65" spans="1:17" ht="15" customHeight="1" x14ac:dyDescent="0.2">
      <c r="A65" s="281"/>
      <c r="B65" s="282"/>
      <c r="C65" s="282"/>
      <c r="D65" s="282"/>
      <c r="E65" s="282"/>
      <c r="F65" s="282"/>
      <c r="G65" s="282"/>
      <c r="H65" s="283"/>
      <c r="J65" s="281"/>
      <c r="K65" s="282"/>
      <c r="L65" s="282"/>
      <c r="M65" s="282"/>
      <c r="N65" s="282"/>
      <c r="O65" s="282"/>
      <c r="P65" s="282"/>
      <c r="Q65" s="283"/>
    </row>
    <row r="66" spans="1:17" ht="15" customHeight="1" x14ac:dyDescent="0.2">
      <c r="A66" s="281"/>
      <c r="B66" s="282"/>
      <c r="C66" s="282"/>
      <c r="D66" s="282"/>
      <c r="E66" s="282"/>
      <c r="F66" s="282"/>
      <c r="G66" s="282"/>
      <c r="H66" s="283"/>
      <c r="J66" s="281"/>
      <c r="K66" s="282"/>
      <c r="L66" s="282"/>
      <c r="M66" s="282"/>
      <c r="N66" s="282"/>
      <c r="O66" s="282"/>
      <c r="P66" s="282"/>
      <c r="Q66" s="283"/>
    </row>
    <row r="67" spans="1:17" ht="15" customHeight="1" x14ac:dyDescent="0.2">
      <c r="A67" s="281"/>
      <c r="B67" s="282"/>
      <c r="C67" s="282"/>
      <c r="D67" s="282"/>
      <c r="E67" s="282"/>
      <c r="F67" s="282"/>
      <c r="G67" s="282"/>
      <c r="H67" s="283"/>
      <c r="J67" s="281"/>
      <c r="K67" s="282"/>
      <c r="L67" s="282"/>
      <c r="M67" s="282"/>
      <c r="N67" s="282"/>
      <c r="O67" s="282"/>
      <c r="P67" s="282"/>
      <c r="Q67" s="283"/>
    </row>
    <row r="68" spans="1:17" ht="15" customHeight="1" x14ac:dyDescent="0.2">
      <c r="A68" s="281"/>
      <c r="B68" s="282"/>
      <c r="C68" s="282"/>
      <c r="D68" s="282"/>
      <c r="E68" s="282"/>
      <c r="F68" s="282"/>
      <c r="G68" s="282"/>
      <c r="H68" s="283"/>
      <c r="J68" s="281"/>
      <c r="K68" s="282"/>
      <c r="L68" s="282"/>
      <c r="M68" s="282"/>
      <c r="N68" s="282"/>
      <c r="O68" s="282"/>
      <c r="P68" s="282"/>
      <c r="Q68" s="283"/>
    </row>
    <row r="69" spans="1:17" ht="15.75" customHeight="1" x14ac:dyDescent="0.2">
      <c r="A69" s="281"/>
      <c r="B69" s="282"/>
      <c r="C69" s="282"/>
      <c r="D69" s="282"/>
      <c r="E69" s="282"/>
      <c r="F69" s="282"/>
      <c r="G69" s="282"/>
      <c r="H69" s="283"/>
      <c r="J69" s="281"/>
      <c r="K69" s="282"/>
      <c r="L69" s="282"/>
      <c r="M69" s="282"/>
      <c r="N69" s="282"/>
      <c r="O69" s="282"/>
      <c r="P69" s="282"/>
      <c r="Q69" s="283"/>
    </row>
    <row r="70" spans="1:17" ht="15" customHeight="1" x14ac:dyDescent="0.2">
      <c r="A70" s="281"/>
      <c r="B70" s="282"/>
      <c r="C70" s="282"/>
      <c r="D70" s="282"/>
      <c r="E70" s="282"/>
      <c r="F70" s="282"/>
      <c r="G70" s="282"/>
      <c r="H70" s="283"/>
      <c r="J70" s="281"/>
      <c r="K70" s="282"/>
      <c r="L70" s="282"/>
      <c r="M70" s="282"/>
      <c r="N70" s="282"/>
      <c r="O70" s="282"/>
      <c r="P70" s="282"/>
      <c r="Q70" s="283"/>
    </row>
    <row r="71" spans="1:17" ht="15" customHeight="1" x14ac:dyDescent="0.2">
      <c r="A71" s="281"/>
      <c r="B71" s="282"/>
      <c r="C71" s="282"/>
      <c r="D71" s="282"/>
      <c r="E71" s="282"/>
      <c r="F71" s="282"/>
      <c r="G71" s="282"/>
      <c r="H71" s="283"/>
      <c r="J71" s="281"/>
      <c r="K71" s="282"/>
      <c r="L71" s="282"/>
      <c r="M71" s="282"/>
      <c r="N71" s="282"/>
      <c r="O71" s="282"/>
      <c r="P71" s="282"/>
      <c r="Q71" s="283"/>
    </row>
    <row r="72" spans="1:17" ht="15" customHeight="1" x14ac:dyDescent="0.2">
      <c r="A72" s="281"/>
      <c r="B72" s="282"/>
      <c r="C72" s="282"/>
      <c r="D72" s="282"/>
      <c r="E72" s="282"/>
      <c r="F72" s="282"/>
      <c r="G72" s="282"/>
      <c r="H72" s="283"/>
      <c r="J72" s="281"/>
      <c r="K72" s="282"/>
      <c r="L72" s="282"/>
      <c r="M72" s="282"/>
      <c r="N72" s="282"/>
      <c r="O72" s="282"/>
      <c r="P72" s="282"/>
      <c r="Q72" s="283"/>
    </row>
    <row r="73" spans="1:17" ht="15" customHeight="1" x14ac:dyDescent="0.2">
      <c r="A73" s="281"/>
      <c r="B73" s="282"/>
      <c r="C73" s="282"/>
      <c r="D73" s="282"/>
      <c r="E73" s="282"/>
      <c r="F73" s="282"/>
      <c r="G73" s="282"/>
      <c r="H73" s="283"/>
      <c r="J73" s="281"/>
      <c r="K73" s="282"/>
      <c r="L73" s="282"/>
      <c r="M73" s="282"/>
      <c r="N73" s="282"/>
      <c r="O73" s="282"/>
      <c r="P73" s="282"/>
      <c r="Q73" s="283"/>
    </row>
    <row r="74" spans="1:17" ht="15" customHeight="1" x14ac:dyDescent="0.2">
      <c r="A74" s="281"/>
      <c r="B74" s="282"/>
      <c r="C74" s="282"/>
      <c r="D74" s="282"/>
      <c r="E74" s="282"/>
      <c r="F74" s="282"/>
      <c r="G74" s="282"/>
      <c r="H74" s="283"/>
      <c r="J74" s="281"/>
      <c r="K74" s="282"/>
      <c r="L74" s="282"/>
      <c r="M74" s="282"/>
      <c r="N74" s="282"/>
      <c r="O74" s="282"/>
      <c r="P74" s="282"/>
      <c r="Q74" s="283"/>
    </row>
    <row r="75" spans="1:17" ht="15" customHeight="1" thickBot="1" x14ac:dyDescent="0.25">
      <c r="A75" s="284"/>
      <c r="B75" s="285"/>
      <c r="C75" s="285"/>
      <c r="D75" s="285"/>
      <c r="E75" s="285"/>
      <c r="F75" s="285"/>
      <c r="G75" s="285"/>
      <c r="H75" s="286"/>
      <c r="J75" s="284"/>
      <c r="K75" s="285"/>
      <c r="L75" s="285"/>
      <c r="M75" s="285"/>
      <c r="N75" s="285"/>
      <c r="O75" s="285"/>
      <c r="P75" s="285"/>
      <c r="Q75" s="286"/>
    </row>
    <row r="76" spans="1:17" ht="15" customHeight="1" thickTop="1" thickBot="1" x14ac:dyDescent="0.25">
      <c r="A76" s="41"/>
      <c r="B76" s="41"/>
      <c r="C76" s="41"/>
      <c r="D76" s="41"/>
      <c r="E76" s="41"/>
      <c r="F76" s="41"/>
      <c r="G76" s="41"/>
      <c r="H76" s="41"/>
    </row>
    <row r="77" spans="1:17" ht="26.25" customHeight="1" thickTop="1" x14ac:dyDescent="0.2">
      <c r="A77" s="303" t="s">
        <v>363</v>
      </c>
      <c r="B77" s="304"/>
      <c r="C77" s="304"/>
      <c r="D77" s="304"/>
      <c r="E77" s="304"/>
      <c r="F77" s="304"/>
      <c r="G77" s="304"/>
      <c r="H77" s="305"/>
    </row>
    <row r="78" spans="1:17" ht="39" customHeight="1" thickBot="1" x14ac:dyDescent="0.3">
      <c r="A78" s="237" t="s">
        <v>340</v>
      </c>
      <c r="B78" s="307" t="s">
        <v>364</v>
      </c>
      <c r="C78" s="307"/>
      <c r="D78" s="307"/>
      <c r="E78" s="307"/>
      <c r="F78" s="238" t="s">
        <v>365</v>
      </c>
      <c r="G78" s="239" t="s">
        <v>366</v>
      </c>
      <c r="H78" s="240" t="s">
        <v>367</v>
      </c>
    </row>
    <row r="79" spans="1:17" ht="15.75" thickTop="1" x14ac:dyDescent="0.2">
      <c r="A79" s="241"/>
      <c r="B79" s="308"/>
      <c r="C79" s="308"/>
      <c r="D79" s="308"/>
      <c r="E79" s="308"/>
      <c r="F79" s="253"/>
      <c r="G79" s="242"/>
      <c r="H79" s="243"/>
    </row>
    <row r="80" spans="1:17" x14ac:dyDescent="0.2">
      <c r="A80" s="244"/>
      <c r="B80" s="306"/>
      <c r="C80" s="306"/>
      <c r="D80" s="306"/>
      <c r="E80" s="306"/>
      <c r="F80" s="245"/>
      <c r="G80" s="245"/>
      <c r="H80" s="246"/>
    </row>
    <row r="81" spans="1:8" x14ac:dyDescent="0.2">
      <c r="A81" s="244"/>
      <c r="B81" s="306"/>
      <c r="C81" s="306"/>
      <c r="D81" s="306"/>
      <c r="E81" s="306"/>
      <c r="F81" s="245"/>
      <c r="G81" s="245"/>
      <c r="H81" s="246"/>
    </row>
    <row r="82" spans="1:8" x14ac:dyDescent="0.2">
      <c r="A82" s="244"/>
      <c r="B82" s="306"/>
      <c r="C82" s="306"/>
      <c r="D82" s="306"/>
      <c r="E82" s="306"/>
      <c r="F82" s="245"/>
      <c r="G82" s="245"/>
      <c r="H82" s="246"/>
    </row>
    <row r="83" spans="1:8" x14ac:dyDescent="0.2">
      <c r="A83" s="244"/>
      <c r="B83" s="306"/>
      <c r="C83" s="306"/>
      <c r="D83" s="306"/>
      <c r="E83" s="306"/>
      <c r="F83" s="245"/>
      <c r="G83" s="245"/>
      <c r="H83" s="246"/>
    </row>
    <row r="84" spans="1:8" x14ac:dyDescent="0.2">
      <c r="A84" s="244"/>
      <c r="B84" s="306"/>
      <c r="C84" s="306"/>
      <c r="D84" s="306"/>
      <c r="E84" s="306"/>
      <c r="F84" s="245"/>
      <c r="G84" s="245"/>
      <c r="H84" s="246"/>
    </row>
    <row r="85" spans="1:8" x14ac:dyDescent="0.2">
      <c r="A85" s="244"/>
      <c r="B85" s="306"/>
      <c r="C85" s="306"/>
      <c r="D85" s="306"/>
      <c r="E85" s="306"/>
      <c r="F85" s="245"/>
      <c r="G85" s="245"/>
      <c r="H85" s="246"/>
    </row>
    <row r="86" spans="1:8" x14ac:dyDescent="0.2">
      <c r="A86" s="244"/>
      <c r="B86" s="306"/>
      <c r="C86" s="306"/>
      <c r="D86" s="306"/>
      <c r="E86" s="306"/>
      <c r="F86" s="245"/>
      <c r="G86" s="245"/>
      <c r="H86" s="246"/>
    </row>
    <row r="87" spans="1:8" x14ac:dyDescent="0.2">
      <c r="A87" s="244"/>
      <c r="B87" s="306"/>
      <c r="C87" s="306"/>
      <c r="D87" s="306"/>
      <c r="E87" s="306"/>
      <c r="F87" s="245"/>
      <c r="G87" s="245"/>
      <c r="H87" s="246"/>
    </row>
    <row r="88" spans="1:8" x14ac:dyDescent="0.2">
      <c r="A88" s="244"/>
      <c r="B88" s="306"/>
      <c r="C88" s="306"/>
      <c r="D88" s="306"/>
      <c r="E88" s="306"/>
      <c r="F88" s="245"/>
      <c r="G88" s="245"/>
      <c r="H88" s="246"/>
    </row>
    <row r="89" spans="1:8" x14ac:dyDescent="0.2">
      <c r="A89" s="244"/>
      <c r="B89" s="306"/>
      <c r="C89" s="306"/>
      <c r="D89" s="306"/>
      <c r="E89" s="306"/>
      <c r="F89" s="245"/>
      <c r="G89" s="245"/>
      <c r="H89" s="246"/>
    </row>
    <row r="90" spans="1:8" x14ac:dyDescent="0.2">
      <c r="A90" s="244"/>
      <c r="B90" s="306"/>
      <c r="C90" s="306"/>
      <c r="D90" s="306"/>
      <c r="E90" s="306"/>
      <c r="F90" s="245"/>
      <c r="G90" s="245"/>
      <c r="H90" s="246"/>
    </row>
    <row r="91" spans="1:8" x14ac:dyDescent="0.2">
      <c r="A91" s="244"/>
      <c r="B91" s="306"/>
      <c r="C91" s="306"/>
      <c r="D91" s="306"/>
      <c r="E91" s="306"/>
      <c r="F91" s="245"/>
      <c r="G91" s="245"/>
      <c r="H91" s="246"/>
    </row>
    <row r="92" spans="1:8" x14ac:dyDescent="0.2">
      <c r="A92" s="244"/>
      <c r="B92" s="306"/>
      <c r="C92" s="306"/>
      <c r="D92" s="306"/>
      <c r="E92" s="306"/>
      <c r="F92" s="245"/>
      <c r="G92" s="245"/>
      <c r="H92" s="246"/>
    </row>
    <row r="93" spans="1:8" x14ac:dyDescent="0.2">
      <c r="A93" s="244"/>
      <c r="B93" s="306"/>
      <c r="C93" s="306"/>
      <c r="D93" s="306"/>
      <c r="E93" s="306"/>
      <c r="F93" s="245"/>
      <c r="G93" s="245"/>
      <c r="H93" s="246"/>
    </row>
    <row r="94" spans="1:8" x14ac:dyDescent="0.2">
      <c r="A94" s="244"/>
      <c r="B94" s="306"/>
      <c r="C94" s="306"/>
      <c r="D94" s="306"/>
      <c r="E94" s="306"/>
      <c r="F94" s="245"/>
      <c r="G94" s="245"/>
      <c r="H94" s="246"/>
    </row>
    <row r="95" spans="1:8" x14ac:dyDescent="0.2">
      <c r="A95" s="244"/>
      <c r="B95" s="306"/>
      <c r="C95" s="306"/>
      <c r="D95" s="306"/>
      <c r="E95" s="306"/>
      <c r="F95" s="245"/>
      <c r="G95" s="245"/>
      <c r="H95" s="246"/>
    </row>
    <row r="96" spans="1:8" x14ac:dyDescent="0.2">
      <c r="A96" s="244"/>
      <c r="B96" s="306"/>
      <c r="C96" s="306"/>
      <c r="D96" s="306"/>
      <c r="E96" s="306"/>
      <c r="F96" s="245"/>
      <c r="G96" s="245"/>
      <c r="H96" s="246"/>
    </row>
    <row r="97" spans="1:8" x14ac:dyDescent="0.2">
      <c r="A97" s="244"/>
      <c r="B97" s="306"/>
      <c r="C97" s="306"/>
      <c r="D97" s="306"/>
      <c r="E97" s="306"/>
      <c r="F97" s="245"/>
      <c r="G97" s="245"/>
      <c r="H97" s="246"/>
    </row>
    <row r="98" spans="1:8" x14ac:dyDescent="0.2">
      <c r="A98" s="244"/>
      <c r="B98" s="306"/>
      <c r="C98" s="306"/>
      <c r="D98" s="306"/>
      <c r="E98" s="306"/>
      <c r="F98" s="245"/>
      <c r="G98" s="245"/>
      <c r="H98" s="246"/>
    </row>
    <row r="99" spans="1:8" x14ac:dyDescent="0.2">
      <c r="A99" s="244"/>
      <c r="B99" s="306"/>
      <c r="C99" s="306"/>
      <c r="D99" s="306"/>
      <c r="E99" s="306"/>
      <c r="F99" s="245"/>
      <c r="G99" s="245"/>
      <c r="H99" s="246"/>
    </row>
    <row r="100" spans="1:8" ht="15.75" thickBot="1" x14ac:dyDescent="0.25">
      <c r="A100" s="247"/>
      <c r="B100" s="309"/>
      <c r="C100" s="309"/>
      <c r="D100" s="309"/>
      <c r="E100" s="309"/>
      <c r="F100" s="248"/>
      <c r="G100" s="248"/>
      <c r="H100" s="249"/>
    </row>
    <row r="101" spans="1:8" ht="15.75" thickTop="1" x14ac:dyDescent="0.2"/>
  </sheetData>
  <protectedRanges>
    <protectedRange algorithmName="SHA-512" hashValue="JvjMKu/zoSOmLPEd+zdE+EXXZjtKkSh9HDg50CMrqkZ83H1vl0cCU8iBs8tQ6JONcooUDlPnG5rwG1Ru4mNLnA==" saltValue="LaSrkDeK21JLn7o5I3umPw==" spinCount="100000" sqref="C54:F55" name="Plage1"/>
    <protectedRange algorithmName="SHA-512" hashValue="JvjMKu/zoSOmLPEd+zdE+EXXZjtKkSh9HDg50CMrqkZ83H1vl0cCU8iBs8tQ6JONcooUDlPnG5rwG1Ru4mNLnA==" saltValue="LaSrkDeK21JLn7o5I3umPw==" spinCount="100000" sqref="C46:F51 C53:F53" name="Plage1_1"/>
    <protectedRange algorithmName="SHA-512" hashValue="JvjMKu/zoSOmLPEd+zdE+EXXZjtKkSh9HDg50CMrqkZ83H1vl0cCU8iBs8tQ6JONcooUDlPnG5rwG1Ru4mNLnA==" saltValue="LaSrkDeK21JLn7o5I3umPw==" spinCount="100000" sqref="C52:F52" name="Plage1_3"/>
    <protectedRange algorithmName="SHA-512" hashValue="JvjMKu/zoSOmLPEd+zdE+EXXZjtKkSh9HDg50CMrqkZ83H1vl0cCU8iBs8tQ6JONcooUDlPnG5rwG1Ru4mNLnA==" saltValue="LaSrkDeK21JLn7o5I3umPw==" spinCount="100000" sqref="E45 C27:F28 C7:F11 C15:F18 C30:F44" name="Plage1_4"/>
    <protectedRange algorithmName="SHA-512" hashValue="JvjMKu/zoSOmLPEd+zdE+EXXZjtKkSh9HDg50CMrqkZ83H1vl0cCU8iBs8tQ6JONcooUDlPnG5rwG1Ru4mNLnA==" saltValue="LaSrkDeK21JLn7o5I3umPw==" spinCount="100000" sqref="C45:D45 F45" name="Plage1_1_4"/>
    <protectedRange algorithmName="SHA-512" hashValue="JvjMKu/zoSOmLPEd+zdE+EXXZjtKkSh9HDg50CMrqkZ83H1vl0cCU8iBs8tQ6JONcooUDlPnG5rwG1Ru4mNLnA==" saltValue="LaSrkDeK21JLn7o5I3umPw==" spinCount="100000" sqref="C12:F14" name="Plage1_3_1"/>
    <protectedRange algorithmName="SHA-512" hashValue="JvjMKu/zoSOmLPEd+zdE+EXXZjtKkSh9HDg50CMrqkZ83H1vl0cCU8iBs8tQ6JONcooUDlPnG5rwG1Ru4mNLnA==" saltValue="LaSrkDeK21JLn7o5I3umPw==" spinCount="100000" sqref="C19:F26 C29:F29" name="Plage1_4_1"/>
  </protectedRanges>
  <mergeCells count="50">
    <mergeCell ref="B100:E100"/>
    <mergeCell ref="B89:E89"/>
    <mergeCell ref="B90:E90"/>
    <mergeCell ref="B91:E91"/>
    <mergeCell ref="B92:E92"/>
    <mergeCell ref="B93:E93"/>
    <mergeCell ref="B94:E94"/>
    <mergeCell ref="B95:E95"/>
    <mergeCell ref="B96:E96"/>
    <mergeCell ref="B97:E97"/>
    <mergeCell ref="B98:E98"/>
    <mergeCell ref="B99:E99"/>
    <mergeCell ref="B88:E88"/>
    <mergeCell ref="A77:H77"/>
    <mergeCell ref="B78:E78"/>
    <mergeCell ref="B79:E79"/>
    <mergeCell ref="B80:E80"/>
    <mergeCell ref="B81:E81"/>
    <mergeCell ref="B82:E82"/>
    <mergeCell ref="B83:E83"/>
    <mergeCell ref="B84:E84"/>
    <mergeCell ref="B85:E85"/>
    <mergeCell ref="B86:E86"/>
    <mergeCell ref="B87:E87"/>
    <mergeCell ref="A58:H75"/>
    <mergeCell ref="J58:Q75"/>
    <mergeCell ref="A3:A4"/>
    <mergeCell ref="C3:F3"/>
    <mergeCell ref="H3:I3"/>
    <mergeCell ref="K3:L3"/>
    <mergeCell ref="M3:N3"/>
    <mergeCell ref="C4:F4"/>
    <mergeCell ref="H4:J4"/>
    <mergeCell ref="K4:L4"/>
    <mergeCell ref="M4:N4"/>
    <mergeCell ref="H5:J5"/>
    <mergeCell ref="K5:L5"/>
    <mergeCell ref="M5:N5"/>
    <mergeCell ref="A57:H57"/>
    <mergeCell ref="J57:Q57"/>
    <mergeCell ref="C1:F1"/>
    <mergeCell ref="H1:I1"/>
    <mergeCell ref="K1:L1"/>
    <mergeCell ref="M1:N1"/>
    <mergeCell ref="P1:Y5"/>
    <mergeCell ref="C2:F2"/>
    <mergeCell ref="H2:I2"/>
    <mergeCell ref="K2:L2"/>
    <mergeCell ref="M2:N2"/>
    <mergeCell ref="C5:F5"/>
  </mergeCells>
  <conditionalFormatting sqref="M7:M55">
    <cfRule type="cellIs" dxfId="2678" priority="175" operator="greaterThan">
      <formula>1</formula>
    </cfRule>
  </conditionalFormatting>
  <conditionalFormatting sqref="P54:P55">
    <cfRule type="expression" dxfId="2677" priority="173">
      <formula>P54&gt;Q54</formula>
    </cfRule>
    <cfRule type="expression" dxfId="2676" priority="174">
      <formula>P54&lt;Q54</formula>
    </cfRule>
  </conditionalFormatting>
  <conditionalFormatting sqref="R54:R55">
    <cfRule type="expression" dxfId="2675" priority="171">
      <formula>R54&lt;S54</formula>
    </cfRule>
    <cfRule type="expression" dxfId="2674" priority="172">
      <formula>R54&gt;S54</formula>
    </cfRule>
  </conditionalFormatting>
  <conditionalFormatting sqref="T54:T55">
    <cfRule type="expression" dxfId="2673" priority="169">
      <formula>T54&gt;U54</formula>
    </cfRule>
    <cfRule type="expression" dxfId="2672" priority="170">
      <formula>T54&lt;U54</formula>
    </cfRule>
  </conditionalFormatting>
  <conditionalFormatting sqref="K7:K55">
    <cfRule type="cellIs" dxfId="2671" priority="168" operator="greaterThan">
      <formula>1</formula>
    </cfRule>
  </conditionalFormatting>
  <conditionalFormatting sqref="L7:L31 L36:L55">
    <cfRule type="cellIs" dxfId="2670" priority="167" operator="greaterThan">
      <formula>0</formula>
    </cfRule>
  </conditionalFormatting>
  <conditionalFormatting sqref="N7:N55">
    <cfRule type="cellIs" dxfId="2669" priority="166" operator="greaterThan">
      <formula>0</formula>
    </cfRule>
  </conditionalFormatting>
  <conditionalFormatting sqref="O79 P80">
    <cfRule type="expression" dxfId="2668" priority="159">
      <formula>OR(NOT(ISERROR(SEARCH("Halte", $A70))),      NOT(ISERROR(SEARCH("Prise serré", $A70))),      NOT(ISERROR(SEARCH("Close grip", $A70))),      NOT(ISERROR(SEARCH("Sumo", $A70))),      NOT(ISERROR(SEARCH("Tradi", $A70))),      NOT(ISERROR(SEARCH("Band", $A70))),      NOT(ISERROR(SEARCH("Prise large", $A70))),      NOT(ISERROR(SEARCH("RDL", $A70))),      NOT(ISERROR(SEARCH("Unilatéral", $A70))))</formula>
    </cfRule>
    <cfRule type="expression" dxfId="2667" priority="160">
      <formula>NOT(ISERROR(SEARCH("BI7", $A70)))</formula>
    </cfRule>
    <cfRule type="expression" dxfId="2666" priority="161">
      <formula>NOT(ISERROR(SEARCH("SUPER7", $A70)))</formula>
    </cfRule>
    <cfRule type="expression" dxfId="2665" priority="162">
      <formula>NOT(ISERROR(SEARCH("Larsen", $A70)))</formula>
    </cfRule>
    <cfRule type="expression" dxfId="2664" priority="163">
      <formula>OR(NOT(ISERROR(SEARCH("Tempo", O79))), NOT(ISERROR(SEARCH("Pausé", O79))), NOT(ISERROR(SEARCH("Isométrie", O79))))</formula>
    </cfRule>
    <cfRule type="expression" dxfId="2663" priority="164" stopIfTrue="1">
      <formula>OR(NOT(ISERROR(SEARCH("Position A", $A70))),NOT(ISERROR(SEARCH("Position B", $A70))),NOT(ISERROR(SEARCH("Position C", $A70))),NOT(ISERROR(SEARCH("Avec sangles", $A70))),NOT(ISERROR(SEARCH("SSB", $A70))),NOT(ISERROR(SEARCH("Halte", $A70))), NOT(ISERROR(SEARCH("Prise serré", $A70))), NOT(ISERROR(SEARCH("Close grip", $A70))), NOT(ISERROR(SEARCH("Sumo", $A70))), NOT(ISERROR(SEARCH("Tradi", $A70))), NOT(ISERROR(SEARCH("Band", $A70))), NOT(ISERROR(SEARCH("Prise large", $A70))), NOT(ISERROR(SEARCH("RDL", $A70))), NOT(ISERROR(SEARCH("Unilatéral", $A70))))</formula>
    </cfRule>
    <cfRule type="expression" dxfId="2662" priority="165" stopIfTrue="1">
      <formula>OR(NOT(ISERROR(SEARCH("Position A", $A70))),NOT(ISERROR(SEARCH("Position B", $A70))),NOT(ISERROR(SEARCH("Position C", $A70))),NOT(ISERROR(SEARCH("Avec sangles", $A70))),NOT(ISERROR(SEARCH("SSB", $A70))),NOT(ISERROR(SEARCH("Focus Hanche", $A70))),NOT(ISERROR(SEARCH("Focus GENOUX", $A70))),NOT(ISERROR(SEARCH("CALE", $A70))),NOT(ISERROR(SEARCH("Déficit", $A70))),NOT(ISERROR(SEARCH("Surélevé", $A70))),NOT(ISERROR(SEARCH("High bar", $A70))),NOT(ISERROR(SEARCH("à la poulie", $A70))),NOT(ISERROR(SEARCH("prise triange", $A70))),NOT(ISERROR(SEARCH("prise barre large", $A70))),NOT(ISERROR(SEARCH("prise barre serrée", $A70))),NOT(ISERROR(SEARCH("prise neutre", $A70))),NOT(ISERROR(SEARCH("supination", $A70))),NOT(ISERROR(SEARCH("pronation", $A70))),NOT(ISERROR(SEARCH("kettlebel", $A70))),NOT(ISERROR(SEARCH("aux haltères", $A70))),NOT(ISERROR(SEARCH("à la barre", $A70))),NOT(ISERROR(SEARCH("B STANCE", $A70))),NOT(ISERROR(SEARCH("Halte", $A70))), NOT(ISERROR(SEARCH("Prise serré", $A70))), NOT(ISERROR(SEARCH("Close grip", $A70))), NOT(ISERROR(SEARCH("Sumo", $A70))), NOT(ISERROR(SEARCH("Tradi", $A70))), NOT(ISERROR(SEARCH("Band", $A70))), NOT(ISERROR(SEARCH("Prise large", $A70))), NOT(ISERROR(SEARCH("RDL", $A70))), NOT(ISERROR(SEARCH("Unilatéral", $A70))))</formula>
    </cfRule>
  </conditionalFormatting>
  <conditionalFormatting sqref="P76:P78">
    <cfRule type="expression" dxfId="2661" priority="155">
      <formula>OR(M67&gt;0, O67&gt;0)</formula>
    </cfRule>
    <cfRule type="expression" dxfId="2660" priority="156">
      <formula>OR(L67&gt;1, N67&gt;1)</formula>
    </cfRule>
  </conditionalFormatting>
  <conditionalFormatting sqref="P76:P78">
    <cfRule type="expression" dxfId="2659" priority="150">
      <formula>OR(NOT(ISERROR(SEARCH("Halte", $A67))),      NOT(ISERROR(SEARCH("Prise serré", $A67))),      NOT(ISERROR(SEARCH("Close grip", $A67))),      NOT(ISERROR(SEARCH("Sumo", $A67))),      NOT(ISERROR(SEARCH("Tradi", $A67))),      NOT(ISERROR(SEARCH("Band", $A67))),      NOT(ISERROR(SEARCH("Prise large", $A67))),      NOT(ISERROR(SEARCH("RDL", $A67))),      NOT(ISERROR(SEARCH("Unilatéral", $A67))))</formula>
    </cfRule>
    <cfRule type="expression" dxfId="2658" priority="151">
      <formula>NOT(ISERROR(SEARCH("BI7", $A67)))</formula>
    </cfRule>
    <cfRule type="expression" dxfId="2657" priority="152">
      <formula>NOT(ISERROR(SEARCH("SUPER7", $A67)))</formula>
    </cfRule>
    <cfRule type="expression" dxfId="2656" priority="153">
      <formula>NOT(ISERROR(SEARCH("Larsen", $A67)))</formula>
    </cfRule>
    <cfRule type="expression" dxfId="2655" priority="154">
      <formula>OR(NOT(ISERROR(SEARCH("Tempo", P76))), NOT(ISERROR(SEARCH("Pausé", P76))), NOT(ISERROR(SEARCH("Isométrie", P76))))</formula>
    </cfRule>
    <cfRule type="expression" dxfId="2654" priority="157" stopIfTrue="1">
      <formula>OR(NOT(ISERROR(SEARCH("Position A", $A67))),NOT(ISERROR(SEARCH("Position B", $A67))),NOT(ISERROR(SEARCH("Position C", $A67))),NOT(ISERROR(SEARCH("Avec sangles", $A67))),NOT(ISERROR(SEARCH("SSB", $A67))),NOT(ISERROR(SEARCH("Halte", $A67))), NOT(ISERROR(SEARCH("Prise serré", $A67))), NOT(ISERROR(SEARCH("Close grip", $A67))), NOT(ISERROR(SEARCH("Sumo", $A67))), NOT(ISERROR(SEARCH("Tradi", $A67))), NOT(ISERROR(SEARCH("Band", $A67))), NOT(ISERROR(SEARCH("Prise large", $A67))), NOT(ISERROR(SEARCH("RDL", $A67))), NOT(ISERROR(SEARCH("Unilatéral", $A67))))</formula>
    </cfRule>
    <cfRule type="expression" dxfId="2653" priority="158" stopIfTrue="1">
      <formula>OR(NOT(ISERROR(SEARCH("Position A", $A67))),NOT(ISERROR(SEARCH("Position B", $A67))),NOT(ISERROR(SEARCH("Position C", $A67))),NOT(ISERROR(SEARCH("Avec sangles", $A67))),NOT(ISERROR(SEARCH("SSB", $A67))),NOT(ISERROR(SEARCH("Focus Hanche", $A67))),NOT(ISERROR(SEARCH("Focus GENOUX", $A67))),NOT(ISERROR(SEARCH("CALE", $A67))),NOT(ISERROR(SEARCH("Déficit", $A67))),NOT(ISERROR(SEARCH("Surélevé", $A67))),NOT(ISERROR(SEARCH("High bar", $A67))),NOT(ISERROR(SEARCH("à la poulie", $A67))),NOT(ISERROR(SEARCH("prise triange", $A67))),NOT(ISERROR(SEARCH("prise barre large", $A67))),NOT(ISERROR(SEARCH("prise barre serrée", $A67))),NOT(ISERROR(SEARCH("prise neutre", $A67))),NOT(ISERROR(SEARCH("supination", $A67))),NOT(ISERROR(SEARCH("pronation", $A67))),NOT(ISERROR(SEARCH("kettlebel", $A67))),NOT(ISERROR(SEARCH("aux haltères", $A67))),NOT(ISERROR(SEARCH("à la barre", $A67))),NOT(ISERROR(SEARCH("B STANCE", $A67))),NOT(ISERROR(SEARCH("Halte", $A67))), NOT(ISERROR(SEARCH("Prise serré", $A67))), NOT(ISERROR(SEARCH("Close grip", $A67))), NOT(ISERROR(SEARCH("Sumo", $A67))), NOT(ISERROR(SEARCH("Tradi", $A67))), NOT(ISERROR(SEARCH("Band", $A67))), NOT(ISERROR(SEARCH("Prise large", $A67))), NOT(ISERROR(SEARCH("RDL", $A67))), NOT(ISERROR(SEARCH("Unilatéral", $A67))))</formula>
    </cfRule>
  </conditionalFormatting>
  <conditionalFormatting sqref="P80">
    <cfRule type="expression" dxfId="2652" priority="176">
      <formula>OR(M71&gt;0, #REF!&gt;0)</formula>
    </cfRule>
    <cfRule type="expression" dxfId="2651" priority="177">
      <formula>OR(L71&gt;1, N71&gt;1)</formula>
    </cfRule>
  </conditionalFormatting>
  <conditionalFormatting sqref="P46:P51 P53">
    <cfRule type="expression" dxfId="2650" priority="148">
      <formula>P46&gt;Q46</formula>
    </cfRule>
    <cfRule type="expression" dxfId="2649" priority="149">
      <formula>P46&lt;Q46</formula>
    </cfRule>
  </conditionalFormatting>
  <conditionalFormatting sqref="R46:R51 R53">
    <cfRule type="expression" dxfId="2648" priority="146">
      <formula>R46&lt;S46</formula>
    </cfRule>
    <cfRule type="expression" dxfId="2647" priority="147">
      <formula>R46&gt;S46</formula>
    </cfRule>
  </conditionalFormatting>
  <conditionalFormatting sqref="T46:T51 T53">
    <cfRule type="expression" dxfId="2646" priority="144">
      <formula>T46&gt;U46</formula>
    </cfRule>
    <cfRule type="expression" dxfId="2645" priority="145">
      <formula>T46&lt;U46</formula>
    </cfRule>
  </conditionalFormatting>
  <conditionalFormatting sqref="P52">
    <cfRule type="expression" dxfId="2644" priority="142">
      <formula>P52&gt;Q52</formula>
    </cfRule>
    <cfRule type="expression" dxfId="2643" priority="143">
      <formula>P52&lt;Q52</formula>
    </cfRule>
  </conditionalFormatting>
  <conditionalFormatting sqref="R52">
    <cfRule type="expression" dxfId="2642" priority="140">
      <formula>R52&lt;S52</formula>
    </cfRule>
    <cfRule type="expression" dxfId="2641" priority="141">
      <formula>R52&gt;S52</formula>
    </cfRule>
  </conditionalFormatting>
  <conditionalFormatting sqref="T52">
    <cfRule type="expression" dxfId="2640" priority="138">
      <formula>T52&gt;U52</formula>
    </cfRule>
    <cfRule type="expression" dxfId="2639" priority="139">
      <formula>T52&lt;U52</formula>
    </cfRule>
  </conditionalFormatting>
  <conditionalFormatting sqref="B46:B55">
    <cfRule type="expression" dxfId="2638" priority="134">
      <formula>OR(L46&gt;0, N46&gt;0)</formula>
    </cfRule>
    <cfRule type="expression" dxfId="2637" priority="135">
      <formula>OR(K46&gt;1, M46&gt;1)</formula>
    </cfRule>
  </conditionalFormatting>
  <conditionalFormatting sqref="A46:B55">
    <cfRule type="expression" dxfId="2636" priority="129">
      <formula>OR(NOT(ISERROR(SEARCH("Halte", $A46))),      NOT(ISERROR(SEARCH("Prise serré", $A46))),      NOT(ISERROR(SEARCH("Close grip", $A46))),      NOT(ISERROR(SEARCH("Sumo", $A46))),      NOT(ISERROR(SEARCH("Tradi", $A46))),      NOT(ISERROR(SEARCH("Band", $A46))),      NOT(ISERROR(SEARCH("Prise large", $A46))),      NOT(ISERROR(SEARCH("RDL", $A46))),      NOT(ISERROR(SEARCH("Unilatéral", $A46))))</formula>
    </cfRule>
    <cfRule type="expression" dxfId="2635" priority="130">
      <formula>NOT(ISERROR(SEARCH("BI7", $A46)))</formula>
    </cfRule>
    <cfRule type="expression" dxfId="2634" priority="131">
      <formula>NOT(ISERROR(SEARCH("SUPER7", $A46)))</formula>
    </cfRule>
    <cfRule type="expression" dxfId="2633" priority="132">
      <formula>NOT(ISERROR(SEARCH("Larsen", $A46)))</formula>
    </cfRule>
    <cfRule type="expression" dxfId="2632" priority="133">
      <formula>OR(NOT(ISERROR(SEARCH("Tempo", A46))), NOT(ISERROR(SEARCH("Pausé", A46))), NOT(ISERROR(SEARCH("Isométrie", A46))))</formula>
    </cfRule>
    <cfRule type="expression" dxfId="2631" priority="136" stopIfTrue="1">
      <formula>OR(NOT(ISERROR(SEARCH("Position A", $A46))),NOT(ISERROR(SEARCH("Position B", $A46))),NOT(ISERROR(SEARCH("Position C", $A46))),NOT(ISERROR(SEARCH("Avec sangles", $A46))),NOT(ISERROR(SEARCH("SSB", $A46))),NOT(ISERROR(SEARCH("Halte", $A46))), NOT(ISERROR(SEARCH("Prise serré", $A46))), NOT(ISERROR(SEARCH("Close grip", $A46))), NOT(ISERROR(SEARCH("Sumo", $A46))), NOT(ISERROR(SEARCH("Tradi", $A46))), NOT(ISERROR(SEARCH("Band", $A46))), NOT(ISERROR(SEARCH("Prise large", $A46))), NOT(ISERROR(SEARCH("RDL", $A46))), NOT(ISERROR(SEARCH("Unilatéral", $A46))))</formula>
    </cfRule>
    <cfRule type="expression" dxfId="2630" priority="137" stopIfTrue="1">
      <formula>OR(NOT(ISERROR(SEARCH("Position A", $A46))),NOT(ISERROR(SEARCH("Position B", $A46))),NOT(ISERROR(SEARCH("Position C", $A46))),NOT(ISERROR(SEARCH("Avec sangles", $A46))),NOT(ISERROR(SEARCH("SSB", $A46))),NOT(ISERROR(SEARCH("Focus Hanche", $A46))),NOT(ISERROR(SEARCH("Focus GENOUX", $A46))),NOT(ISERROR(SEARCH("CALE", $A46))),NOT(ISERROR(SEARCH("Déficit", $A46))),NOT(ISERROR(SEARCH("Surélevé", $A46))),NOT(ISERROR(SEARCH("High bar", $A46))),NOT(ISERROR(SEARCH("à la poulie", $A46))),NOT(ISERROR(SEARCH("prise triange", $A46))),NOT(ISERROR(SEARCH("prise barre large", $A46))),NOT(ISERROR(SEARCH("prise barre serrée", $A46))),NOT(ISERROR(SEARCH("prise neutre", $A46))),NOT(ISERROR(SEARCH("supination", $A46))),NOT(ISERROR(SEARCH("pronation", $A46))),NOT(ISERROR(SEARCH("kettlebel", $A46))),NOT(ISERROR(SEARCH("aux haltères", $A46))),NOT(ISERROR(SEARCH("à la barre", $A46))),NOT(ISERROR(SEARCH("B STANCE", $A46))),NOT(ISERROR(SEARCH("Halte", $A46))), NOT(ISERROR(SEARCH("Prise serré", $A46))), NOT(ISERROR(SEARCH("Close grip", $A46))), NOT(ISERROR(SEARCH("Sumo", $A46))), NOT(ISERROR(SEARCH("Tradi", $A46))), NOT(ISERROR(SEARCH("Band", $A46))), NOT(ISERROR(SEARCH("Prise large", $A46))), NOT(ISERROR(SEARCH("RDL", $A46))), NOT(ISERROR(SEARCH("Unilatéral", $A46))))</formula>
    </cfRule>
  </conditionalFormatting>
  <conditionalFormatting sqref="B27:B28 B7:B11 B15:B18 B30:B44">
    <cfRule type="expression" dxfId="2629" priority="125">
      <formula>OR(L7&gt;0, N7&gt;0)</formula>
    </cfRule>
    <cfRule type="expression" dxfId="2628" priority="126">
      <formula>OR(K7&gt;1, M7&gt;1)</formula>
    </cfRule>
  </conditionalFormatting>
  <conditionalFormatting sqref="A7:B11 A15:B18">
    <cfRule type="expression" dxfId="2627" priority="120">
      <formula>OR(NOT(ISERROR(SEARCH("Halte", $A7))),      NOT(ISERROR(SEARCH("Prise serré", $A7))),      NOT(ISERROR(SEARCH("Close grip", $A7))),      NOT(ISERROR(SEARCH("Sumo", $A7))),      NOT(ISERROR(SEARCH("Tradi", $A7))),      NOT(ISERROR(SEARCH("Band", $A7))),      NOT(ISERROR(SEARCH("Prise large", $A7))),      NOT(ISERROR(SEARCH("RDL", $A7))),      NOT(ISERROR(SEARCH("Unilatéral", $A7))))</formula>
    </cfRule>
    <cfRule type="expression" dxfId="2626" priority="121">
      <formula>NOT(ISERROR(SEARCH("BI7", $A7)))</formula>
    </cfRule>
    <cfRule type="expression" dxfId="2625" priority="122">
      <formula>NOT(ISERROR(SEARCH("SUPER7", $A7)))</formula>
    </cfRule>
    <cfRule type="expression" dxfId="2624" priority="123">
      <formula>NOT(ISERROR(SEARCH("Larsen", $A7)))</formula>
    </cfRule>
    <cfRule type="expression" dxfId="2623" priority="124">
      <formula>OR(NOT(ISERROR(SEARCH("Tempo", A7))), NOT(ISERROR(SEARCH("Pausé", A7))), NOT(ISERROR(SEARCH("Isométrie", A7))))</formula>
    </cfRule>
    <cfRule type="expression" dxfId="2622" priority="127" stopIfTrue="1">
      <formula>OR(NOT(ISERROR(SEARCH("Position A", $A7))),NOT(ISERROR(SEARCH("Position B", $A7))),NOT(ISERROR(SEARCH("Position C", $A7))),NOT(ISERROR(SEARCH("Avec sangles", $A7))),NOT(ISERROR(SEARCH("SSB", $A7))),NOT(ISERROR(SEARCH("Halte", $A7))), NOT(ISERROR(SEARCH("Prise serré", $A7))), NOT(ISERROR(SEARCH("Close grip", $A7))), NOT(ISERROR(SEARCH("Sumo", $A7))), NOT(ISERROR(SEARCH("Tradi", $A7))), NOT(ISERROR(SEARCH("Band", $A7))), NOT(ISERROR(SEARCH("Prise large", $A7))), NOT(ISERROR(SEARCH("RDL", $A7))), NOT(ISERROR(SEARCH("Unilatéral", $A7))))</formula>
    </cfRule>
    <cfRule type="expression" dxfId="2621" priority="128" stopIfTrue="1">
      <formula>OR(NOT(ISERROR(SEARCH("Position A", $A7))),NOT(ISERROR(SEARCH("Position B", $A7))),NOT(ISERROR(SEARCH("Position C", $A7))),NOT(ISERROR(SEARCH("Avec sangles", $A7))),NOT(ISERROR(SEARCH("SSB", $A7))),NOT(ISERROR(SEARCH("Focus Hanche", $A7))),NOT(ISERROR(SEARCH("Focus GENOUX", $A7))),NOT(ISERROR(SEARCH("CALE", $A7))),NOT(ISERROR(SEARCH("Déficit", $A7))),NOT(ISERROR(SEARCH("Surélevé", $A7))),NOT(ISERROR(SEARCH("High bar", $A7))),NOT(ISERROR(SEARCH("à la poulie", $A7))),NOT(ISERROR(SEARCH("prise triange", $A7))),NOT(ISERROR(SEARCH("prise barre large", $A7))),NOT(ISERROR(SEARCH("prise barre serrée", $A7))),NOT(ISERROR(SEARCH("prise neutre", $A7))),NOT(ISERROR(SEARCH("supination", $A7))),NOT(ISERROR(SEARCH("pronation", $A7))),NOT(ISERROR(SEARCH("kettlebel", $A7))),NOT(ISERROR(SEARCH("aux haltères", $A7))),NOT(ISERROR(SEARCH("à la barre", $A7))),NOT(ISERROR(SEARCH("B STANCE", $A7))),NOT(ISERROR(SEARCH("Halte", $A7))), NOT(ISERROR(SEARCH("Prise serré", $A7))), NOT(ISERROR(SEARCH("Close grip", $A7))), NOT(ISERROR(SEARCH("Sumo", $A7))), NOT(ISERROR(SEARCH("Tradi", $A7))), NOT(ISERROR(SEARCH("Band", $A7))), NOT(ISERROR(SEARCH("Prise large", $A7))), NOT(ISERROR(SEARCH("RDL", $A7))), NOT(ISERROR(SEARCH("Unilatéral", $A7))))</formula>
    </cfRule>
  </conditionalFormatting>
  <conditionalFormatting sqref="B45">
    <cfRule type="expression" dxfId="2620" priority="116">
      <formula>OR(L45&gt;0, N45&gt;0)</formula>
    </cfRule>
    <cfRule type="expression" dxfId="2619" priority="117">
      <formula>OR(K45&gt;1, M45&gt;1)</formula>
    </cfRule>
  </conditionalFormatting>
  <conditionalFormatting sqref="A45:B45">
    <cfRule type="expression" dxfId="2618" priority="111">
      <formula>OR(NOT(ISERROR(SEARCH("Halte", $A45))),      NOT(ISERROR(SEARCH("Prise serré", $A45))),      NOT(ISERROR(SEARCH("Close grip", $A45))),      NOT(ISERROR(SEARCH("Sumo", $A45))),      NOT(ISERROR(SEARCH("Tradi", $A45))),      NOT(ISERROR(SEARCH("Band", $A45))),      NOT(ISERROR(SEARCH("Prise large", $A45))),      NOT(ISERROR(SEARCH("RDL", $A45))),      NOT(ISERROR(SEARCH("Unilatéral", $A45))))</formula>
    </cfRule>
    <cfRule type="expression" dxfId="2617" priority="112">
      <formula>NOT(ISERROR(SEARCH("BI7", $A45)))</formula>
    </cfRule>
    <cfRule type="expression" dxfId="2616" priority="113">
      <formula>NOT(ISERROR(SEARCH("SUPER7", $A45)))</formula>
    </cfRule>
    <cfRule type="expression" dxfId="2615" priority="114">
      <formula>NOT(ISERROR(SEARCH("Larsen", $A45)))</formula>
    </cfRule>
    <cfRule type="expression" dxfId="2614" priority="115">
      <formula>OR(NOT(ISERROR(SEARCH("Tempo", A45))), NOT(ISERROR(SEARCH("Pausé", A45))), NOT(ISERROR(SEARCH("Isométrie", A45))))</formula>
    </cfRule>
    <cfRule type="expression" dxfId="2613" priority="118" stopIfTrue="1">
      <formula>OR(NOT(ISERROR(SEARCH("Position A", $A45))),NOT(ISERROR(SEARCH("Position B", $A45))),NOT(ISERROR(SEARCH("Position C", $A45))),NOT(ISERROR(SEARCH("Avec sangles", $A45))),NOT(ISERROR(SEARCH("SSB", $A45))),NOT(ISERROR(SEARCH("Halte", $A45))), NOT(ISERROR(SEARCH("Prise serré", $A45))), NOT(ISERROR(SEARCH("Close grip", $A45))), NOT(ISERROR(SEARCH("Sumo", $A45))), NOT(ISERROR(SEARCH("Tradi", $A45))), NOT(ISERROR(SEARCH("Band", $A45))), NOT(ISERROR(SEARCH("Prise large", $A45))), NOT(ISERROR(SEARCH("RDL", $A45))), NOT(ISERROR(SEARCH("Unilatéral", $A45))))</formula>
    </cfRule>
    <cfRule type="expression" dxfId="2612" priority="119" stopIfTrue="1">
      <formula>OR(NOT(ISERROR(SEARCH("Position A", $A45))),NOT(ISERROR(SEARCH("Position B", $A45))),NOT(ISERROR(SEARCH("Position C", $A45))),NOT(ISERROR(SEARCH("Avec sangles", $A45))),NOT(ISERROR(SEARCH("SSB", $A45))),NOT(ISERROR(SEARCH("Focus Hanche", $A45))),NOT(ISERROR(SEARCH("Focus GENOUX", $A45))),NOT(ISERROR(SEARCH("CALE", $A45))),NOT(ISERROR(SEARCH("Déficit", $A45))),NOT(ISERROR(SEARCH("Surélevé", $A45))),NOT(ISERROR(SEARCH("High bar", $A45))),NOT(ISERROR(SEARCH("à la poulie", $A45))),NOT(ISERROR(SEARCH("prise triange", $A45))),NOT(ISERROR(SEARCH("prise barre large", $A45))),NOT(ISERROR(SEARCH("prise barre serrée", $A45))),NOT(ISERROR(SEARCH("prise neutre", $A45))),NOT(ISERROR(SEARCH("supination", $A45))),NOT(ISERROR(SEARCH("pronation", $A45))),NOT(ISERROR(SEARCH("kettlebel", $A45))),NOT(ISERROR(SEARCH("aux haltères", $A45))),NOT(ISERROR(SEARCH("à la barre", $A45))),NOT(ISERROR(SEARCH("B STANCE", $A45))),NOT(ISERROR(SEARCH("Halte", $A45))), NOT(ISERROR(SEARCH("Prise serré", $A45))), NOT(ISERROR(SEARCH("Close grip", $A45))), NOT(ISERROR(SEARCH("Sumo", $A45))), NOT(ISERROR(SEARCH("Tradi", $A45))), NOT(ISERROR(SEARCH("Band", $A45))), NOT(ISERROR(SEARCH("Prise large", $A45))), NOT(ISERROR(SEARCH("RDL", $A45))), NOT(ISERROR(SEARCH("Unilatéral", $A45))))</formula>
    </cfRule>
  </conditionalFormatting>
  <conditionalFormatting sqref="B27:B28">
    <cfRule type="expression" dxfId="2611" priority="104">
      <formula>OR(NOT(ISERROR(SEARCH("Halte",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2610" priority="105">
      <formula>NOT(ISERROR(SEARCH("BI7", $A27)))</formula>
    </cfRule>
    <cfRule type="expression" dxfId="2609" priority="106">
      <formula>NOT(ISERROR(SEARCH("SUPER7", $A27)))</formula>
    </cfRule>
    <cfRule type="expression" dxfId="2608" priority="107">
      <formula>NOT(ISERROR(SEARCH("Larsen", $A27)))</formula>
    </cfRule>
    <cfRule type="expression" dxfId="2607" priority="108">
      <formula>OR(NOT(ISERROR(SEARCH("Tempo", B27))), NOT(ISERROR(SEARCH("Pausé", B27))), NOT(ISERROR(SEARCH("Isométrie", B27))))</formula>
    </cfRule>
    <cfRule type="expression" dxfId="2606" priority="109" stopIfTrue="1">
      <formula>OR(NOT(ISERROR(SEARCH("Position A", $A27))),NOT(ISERROR(SEARCH("Position B", $A27))),NOT(ISERROR(SEARCH("Position C", $A27))),NOT(ISERROR(SEARCH("Avec sangles", $A27))),NOT(ISERROR(SEARCH("SSB", $A27))),NOT(ISERROR(SEARCH("Halte",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2605" priority="110" stopIfTrue="1">
      <formula>OR(NOT(ISERROR(SEARCH("Position A", $A27))),NOT(ISERROR(SEARCH("Position B", $A27))),NOT(ISERROR(SEARCH("Position C", $A27))),NOT(ISERROR(SEARCH("Avec sangles", $A27))),NOT(ISERROR(SEARCH("SSB", $A27))),NOT(ISERROR(SEARCH("Focus Hanche", $A27))),NOT(ISERROR(SEARCH("Focus GENOUX", $A27))),NOT(ISERROR(SEARCH("CALE", $A27))),NOT(ISERROR(SEARCH("Déficit", $A27))),NOT(ISERROR(SEARCH("Surélevé", $A27))),NOT(ISERROR(SEARCH("High bar", $A27))),NOT(ISERROR(SEARCH("à la poulie", $A27))),NOT(ISERROR(SEARCH("prise triange", $A27))),NOT(ISERROR(SEARCH("prise barre large", $A27))),NOT(ISERROR(SEARCH("prise barre serrée", $A27))),NOT(ISERROR(SEARCH("prise neutre", $A27))),NOT(ISERROR(SEARCH("supination", $A27))),NOT(ISERROR(SEARCH("pronation", $A27))),NOT(ISERROR(SEARCH("kettlebel", $A27))),NOT(ISERROR(SEARCH("aux haltères", $A27))),NOT(ISERROR(SEARCH("à la barre", $A27))),NOT(ISERROR(SEARCH("B STANCE",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A27:A28">
    <cfRule type="expression" dxfId="2604" priority="97">
      <formula>OR(NOT(ISERROR(SEARCH("Halte",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2603" priority="98">
      <formula>NOT(ISERROR(SEARCH("BI7", $A27)))</formula>
    </cfRule>
    <cfRule type="expression" dxfId="2602" priority="99">
      <formula>NOT(ISERROR(SEARCH("SUPER7", $A27)))</formula>
    </cfRule>
    <cfRule type="expression" dxfId="2601" priority="100">
      <formula>NOT(ISERROR(SEARCH("Larsen", $A27)))</formula>
    </cfRule>
    <cfRule type="expression" dxfId="2600" priority="101">
      <formula>OR(NOT(ISERROR(SEARCH("Tempo", A27))), NOT(ISERROR(SEARCH("Pausé", A27))), NOT(ISERROR(SEARCH("Isométrie", A27))))</formula>
    </cfRule>
    <cfRule type="expression" dxfId="2599" priority="103" stopIfTrue="1">
      <formula>OR(NOT(ISERROR(SEARCH("Position A", $A27))),NOT(ISERROR(SEARCH("Position B", $A27))),NOT(ISERROR(SEARCH("Position C", $A27))),NOT(ISERROR(SEARCH("Avec sangles", $A27))),NOT(ISERROR(SEARCH("SSB", $A27))),NOT(ISERROR(SEARCH("Focus Hanche", $A27))),NOT(ISERROR(SEARCH("Focus GENOUX", $A27))),NOT(ISERROR(SEARCH("CALE", $A27))),NOT(ISERROR(SEARCH("Déficit", $A27))),NOT(ISERROR(SEARCH("Surélevé", $A27))),NOT(ISERROR(SEARCH("High bar", $A27))),NOT(ISERROR(SEARCH("à la poulie", $A27))),NOT(ISERROR(SEARCH("prise triange", $A27))),NOT(ISERROR(SEARCH("prise barre large", $A27))),NOT(ISERROR(SEARCH("prise barre serrée", $A27))),NOT(ISERROR(SEARCH("prise neutre", $A27))),NOT(ISERROR(SEARCH("supination", $A27))),NOT(ISERROR(SEARCH("pronation", $A27))),NOT(ISERROR(SEARCH("kettlebel", $A27))),NOT(ISERROR(SEARCH("aux haltères", $A27))),NOT(ISERROR(SEARCH("à la barre", $A27))),NOT(ISERROR(SEARCH("B STANCE",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A27:A28">
    <cfRule type="expression" dxfId="2598" priority="102" stopIfTrue="1">
      <formula>OR(NOT(ISERROR(SEARCH("Position A", $A27))),NOT(ISERROR(SEARCH("Position B", $A27))),NOT(ISERROR(SEARCH("Position C", $A27))),NOT(ISERROR(SEARCH("Avec sangles", $A27))),NOT(ISERROR(SEARCH("SSB",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B12:B14">
    <cfRule type="expression" dxfId="2597" priority="93">
      <formula>OR(L12&gt;0, N12&gt;0)</formula>
    </cfRule>
    <cfRule type="expression" dxfId="2596" priority="94">
      <formula>OR(K12&gt;1, M12&gt;1)</formula>
    </cfRule>
  </conditionalFormatting>
  <conditionalFormatting sqref="A12:B14">
    <cfRule type="expression" dxfId="2595" priority="88">
      <formula>OR(NOT(ISERROR(SEARCH("Halte", $A12))),      NOT(ISERROR(SEARCH("Prise serré", $A12))),      NOT(ISERROR(SEARCH("Close grip", $A12))),      NOT(ISERROR(SEARCH("Sumo", $A12))),      NOT(ISERROR(SEARCH("Tradi", $A12))),      NOT(ISERROR(SEARCH("Band", $A12))),      NOT(ISERROR(SEARCH("Prise large", $A12))),      NOT(ISERROR(SEARCH("RDL", $A12))),      NOT(ISERROR(SEARCH("Unilatéral", $A12))))</formula>
    </cfRule>
    <cfRule type="expression" dxfId="2594" priority="89">
      <formula>NOT(ISERROR(SEARCH("BI7", $A12)))</formula>
    </cfRule>
    <cfRule type="expression" dxfId="2593" priority="90">
      <formula>NOT(ISERROR(SEARCH("SUPER7", $A12)))</formula>
    </cfRule>
    <cfRule type="expression" dxfId="2592" priority="91">
      <formula>NOT(ISERROR(SEARCH("Larsen", $A12)))</formula>
    </cfRule>
    <cfRule type="expression" dxfId="2591" priority="92">
      <formula>OR(NOT(ISERROR(SEARCH("Tempo", A12))), NOT(ISERROR(SEARCH("Pausé", A12))), NOT(ISERROR(SEARCH("Isométrie", A12))))</formula>
    </cfRule>
    <cfRule type="expression" dxfId="2590" priority="95" stopIfTrue="1">
      <formula>OR(NOT(ISERROR(SEARCH("Position A", $A12))),NOT(ISERROR(SEARCH("Position B", $A12))),NOT(ISERROR(SEARCH("Position C", $A12))),NOT(ISERROR(SEARCH("Avec sangles", $A12))),NOT(ISERROR(SEARCH("SSB", $A12))),NOT(ISERROR(SEARCH("Halte", $A12))), NOT(ISERROR(SEARCH("Prise serré", $A12))), NOT(ISERROR(SEARCH("Close grip", $A12))), NOT(ISERROR(SEARCH("Sumo", $A12))), NOT(ISERROR(SEARCH("Tradi", $A12))), NOT(ISERROR(SEARCH("Band", $A12))), NOT(ISERROR(SEARCH("Prise large", $A12))), NOT(ISERROR(SEARCH("RDL", $A12))), NOT(ISERROR(SEARCH("Unilatéral", $A12))))</formula>
    </cfRule>
    <cfRule type="expression" dxfId="2589" priority="96" stopIfTrue="1">
      <formula>OR(NOT(ISERROR(SEARCH("Position A", $A12))),NOT(ISERROR(SEARCH("Position B", $A12))),NOT(ISERROR(SEARCH("Position C", $A12))),NOT(ISERROR(SEARCH("Avec sangles", $A12))),NOT(ISERROR(SEARCH("SSB", $A12))),NOT(ISERROR(SEARCH("Focus Hanche", $A12))),NOT(ISERROR(SEARCH("Focus GENOUX", $A12))),NOT(ISERROR(SEARCH("CALE", $A12))),NOT(ISERROR(SEARCH("Déficit", $A12))),NOT(ISERROR(SEARCH("Surélevé", $A12))),NOT(ISERROR(SEARCH("High bar", $A12))),NOT(ISERROR(SEARCH("à la poulie", $A12))),NOT(ISERROR(SEARCH("prise triange", $A12))),NOT(ISERROR(SEARCH("prise barre large", $A12))),NOT(ISERROR(SEARCH("prise barre serrée", $A12))),NOT(ISERROR(SEARCH("prise neutre", $A12))),NOT(ISERROR(SEARCH("supination", $A12))),NOT(ISERROR(SEARCH("pronation", $A12))),NOT(ISERROR(SEARCH("kettlebel", $A12))),NOT(ISERROR(SEARCH("aux haltères", $A12))),NOT(ISERROR(SEARCH("à la barre", $A12))),NOT(ISERROR(SEARCH("B STANCE", $A12))),NOT(ISERROR(SEARCH("Halte", $A12))), NOT(ISERROR(SEARCH("Prise serré", $A12))), NOT(ISERROR(SEARCH("Close grip", $A12))), NOT(ISERROR(SEARCH("Sumo", $A12))), NOT(ISERROR(SEARCH("Tradi", $A12))), NOT(ISERROR(SEARCH("Band", $A12))), NOT(ISERROR(SEARCH("Prise large", $A12))), NOT(ISERROR(SEARCH("RDL", $A12))), NOT(ISERROR(SEARCH("Unilatéral", $A12))))</formula>
    </cfRule>
  </conditionalFormatting>
  <conditionalFormatting sqref="B19:B26">
    <cfRule type="expression" dxfId="2588" priority="84">
      <formula>OR(L19&gt;0, N19&gt;0)</formula>
    </cfRule>
    <cfRule type="expression" dxfId="2587" priority="85">
      <formula>OR(K19&gt;1, M19&gt;1)</formula>
    </cfRule>
  </conditionalFormatting>
  <conditionalFormatting sqref="A19:B26">
    <cfRule type="expression" dxfId="2586" priority="79">
      <formula>OR(NOT(ISERROR(SEARCH("Halte", $A19))),      NOT(ISERROR(SEARCH("Prise serré", $A19))),      NOT(ISERROR(SEARCH("Close grip", $A19))),      NOT(ISERROR(SEARCH("Sumo", $A19))),      NOT(ISERROR(SEARCH("Tradi", $A19))),      NOT(ISERROR(SEARCH("Band", $A19))),      NOT(ISERROR(SEARCH("Prise large", $A19))),      NOT(ISERROR(SEARCH("RDL", $A19))),      NOT(ISERROR(SEARCH("Unilatéral", $A19))))</formula>
    </cfRule>
    <cfRule type="expression" dxfId="2585" priority="80">
      <formula>NOT(ISERROR(SEARCH("BI7", $A19)))</formula>
    </cfRule>
    <cfRule type="expression" dxfId="2584" priority="81">
      <formula>NOT(ISERROR(SEARCH("SUPER7", $A19)))</formula>
    </cfRule>
    <cfRule type="expression" dxfId="2583" priority="82">
      <formula>NOT(ISERROR(SEARCH("Larsen", $A19)))</formula>
    </cfRule>
    <cfRule type="expression" dxfId="2582" priority="83">
      <formula>OR(NOT(ISERROR(SEARCH("Tempo", A19))), NOT(ISERROR(SEARCH("Pausé", A19))), NOT(ISERROR(SEARCH("Isométrie", A19))))</formula>
    </cfRule>
    <cfRule type="expression" dxfId="2581" priority="86" stopIfTrue="1">
      <formula>OR(NOT(ISERROR(SEARCH("Position A", $A19))),NOT(ISERROR(SEARCH("Position B", $A19))),NOT(ISERROR(SEARCH("Position C", $A19))),NOT(ISERROR(SEARCH("Avec sangles", $A19))),NOT(ISERROR(SEARCH("SSB", $A19))),NOT(ISERROR(SEARCH("Halte", $A19))), NOT(ISERROR(SEARCH("Prise serré", $A19))), NOT(ISERROR(SEARCH("Close grip", $A19))), NOT(ISERROR(SEARCH("Sumo", $A19))), NOT(ISERROR(SEARCH("Tradi", $A19))), NOT(ISERROR(SEARCH("Band", $A19))), NOT(ISERROR(SEARCH("Prise large", $A19))), NOT(ISERROR(SEARCH("RDL", $A19))), NOT(ISERROR(SEARCH("Unilatéral", $A19))))</formula>
    </cfRule>
    <cfRule type="expression" dxfId="2580" priority="87" stopIfTrue="1">
      <formula>OR(NOT(ISERROR(SEARCH("Position A", $A19))),NOT(ISERROR(SEARCH("Position B", $A19))),NOT(ISERROR(SEARCH("Position C", $A19))),NOT(ISERROR(SEARCH("Avec sangles", $A19))),NOT(ISERROR(SEARCH("SSB", $A19))),NOT(ISERROR(SEARCH("Focus Hanche", $A19))),NOT(ISERROR(SEARCH("Focus GENOUX", $A19))),NOT(ISERROR(SEARCH("CALE", $A19))),NOT(ISERROR(SEARCH("Déficit", $A19))),NOT(ISERROR(SEARCH("Surélevé", $A19))),NOT(ISERROR(SEARCH("High bar", $A19))),NOT(ISERROR(SEARCH("à la poulie", $A19))),NOT(ISERROR(SEARCH("prise triange", $A19))),NOT(ISERROR(SEARCH("prise barre large", $A19))),NOT(ISERROR(SEARCH("prise barre serrée", $A19))),NOT(ISERROR(SEARCH("prise neutre", $A19))),NOT(ISERROR(SEARCH("supination", $A19))),NOT(ISERROR(SEARCH("pronation", $A19))),NOT(ISERROR(SEARCH("kettlebel", $A19))),NOT(ISERROR(SEARCH("aux haltères", $A19))),NOT(ISERROR(SEARCH("à la barre", $A19))),NOT(ISERROR(SEARCH("B STANCE", $A19))),NOT(ISERROR(SEARCH("Halte", $A19))), NOT(ISERROR(SEARCH("Prise serré", $A19))), NOT(ISERROR(SEARCH("Close grip", $A19))), NOT(ISERROR(SEARCH("Sumo", $A19))), NOT(ISERROR(SEARCH("Tradi", $A19))), NOT(ISERROR(SEARCH("Band", $A19))), NOT(ISERROR(SEARCH("Prise large", $A19))), NOT(ISERROR(SEARCH("RDL", $A19))), NOT(ISERROR(SEARCH("Unilatéral", $A19))))</formula>
    </cfRule>
  </conditionalFormatting>
  <conditionalFormatting sqref="B29">
    <cfRule type="expression" dxfId="2579" priority="75">
      <formula>OR(L29&gt;0, N29&gt;0)</formula>
    </cfRule>
    <cfRule type="expression" dxfId="2578" priority="76">
      <formula>OR(K29&gt;1, M29&gt;1)</formula>
    </cfRule>
  </conditionalFormatting>
  <conditionalFormatting sqref="A29:B29">
    <cfRule type="expression" dxfId="2577" priority="70">
      <formula>OR(NOT(ISERROR(SEARCH("Halte", $A29))),      NOT(ISERROR(SEARCH("Prise serré", $A29))),      NOT(ISERROR(SEARCH("Close grip", $A29))),      NOT(ISERROR(SEARCH("Sumo", $A29))),      NOT(ISERROR(SEARCH("Tradi", $A29))),      NOT(ISERROR(SEARCH("Band", $A29))),      NOT(ISERROR(SEARCH("Prise large", $A29))),      NOT(ISERROR(SEARCH("RDL", $A29))),      NOT(ISERROR(SEARCH("Unilatéral", $A29))))</formula>
    </cfRule>
    <cfRule type="expression" dxfId="2576" priority="71">
      <formula>NOT(ISERROR(SEARCH("BI7", $A29)))</formula>
    </cfRule>
    <cfRule type="expression" dxfId="2575" priority="72">
      <formula>NOT(ISERROR(SEARCH("SUPER7", $A29)))</formula>
    </cfRule>
    <cfRule type="expression" dxfId="2574" priority="73">
      <formula>NOT(ISERROR(SEARCH("Larsen", $A29)))</formula>
    </cfRule>
    <cfRule type="expression" dxfId="2573" priority="74">
      <formula>OR(NOT(ISERROR(SEARCH("Tempo", A29))), NOT(ISERROR(SEARCH("Pausé", A29))), NOT(ISERROR(SEARCH("Isométrie", A29))))</formula>
    </cfRule>
    <cfRule type="expression" dxfId="2572" priority="77" stopIfTrue="1">
      <formula>OR(NOT(ISERROR(SEARCH("Position A", $A29))),NOT(ISERROR(SEARCH("Position B", $A29))),NOT(ISERROR(SEARCH("Position C", $A29))),NOT(ISERROR(SEARCH("Avec sangles", $A29))),NOT(ISERROR(SEARCH("SSB", $A29))),NOT(ISERROR(SEARCH("Halte", $A29))), NOT(ISERROR(SEARCH("Prise serré", $A29))), NOT(ISERROR(SEARCH("Close grip", $A29))), NOT(ISERROR(SEARCH("Sumo", $A29))), NOT(ISERROR(SEARCH("Tradi", $A29))), NOT(ISERROR(SEARCH("Band", $A29))), NOT(ISERROR(SEARCH("Prise large", $A29))), NOT(ISERROR(SEARCH("RDL", $A29))), NOT(ISERROR(SEARCH("Unilatéral", $A29))))</formula>
    </cfRule>
    <cfRule type="expression" dxfId="2571" priority="78" stopIfTrue="1">
      <formula>OR(NOT(ISERROR(SEARCH("Position A", $A29))),NOT(ISERROR(SEARCH("Position B", $A29))),NOT(ISERROR(SEARCH("Position C", $A29))),NOT(ISERROR(SEARCH("Avec sangles", $A29))),NOT(ISERROR(SEARCH("SSB", $A29))),NOT(ISERROR(SEARCH("Focus Hanche", $A29))),NOT(ISERROR(SEARCH("Focus GENOUX", $A29))),NOT(ISERROR(SEARCH("CALE", $A29))),NOT(ISERROR(SEARCH("Déficit", $A29))),NOT(ISERROR(SEARCH("Surélevé", $A29))),NOT(ISERROR(SEARCH("High bar", $A29))),NOT(ISERROR(SEARCH("à la poulie", $A29))),NOT(ISERROR(SEARCH("prise triange", $A29))),NOT(ISERROR(SEARCH("prise barre large", $A29))),NOT(ISERROR(SEARCH("prise barre serrée", $A29))),NOT(ISERROR(SEARCH("prise neutre", $A29))),NOT(ISERROR(SEARCH("supination", $A29))),NOT(ISERROR(SEARCH("pronation", $A29))),NOT(ISERROR(SEARCH("kettlebel", $A29))),NOT(ISERROR(SEARCH("aux haltères", $A29))),NOT(ISERROR(SEARCH("à la barre", $A29))),NOT(ISERROR(SEARCH("B STANCE", $A29))),NOT(ISERROR(SEARCH("Halte", $A29))), NOT(ISERROR(SEARCH("Prise serré", $A29))), NOT(ISERROR(SEARCH("Close grip", $A29))), NOT(ISERROR(SEARCH("Sumo", $A29))), NOT(ISERROR(SEARCH("Tradi", $A29))), NOT(ISERROR(SEARCH("Band", $A29))), NOT(ISERROR(SEARCH("Prise large", $A29))), NOT(ISERROR(SEARCH("RDL", $A29))), NOT(ISERROR(SEARCH("Unilatéral", $A29))))</formula>
    </cfRule>
  </conditionalFormatting>
  <conditionalFormatting sqref="P30:P32 P36:P39 P7:P11 P15:P18 P43:P44">
    <cfRule type="expression" dxfId="2570" priority="68">
      <formula>P7&gt;Q7</formula>
    </cfRule>
    <cfRule type="expression" dxfId="2569" priority="69">
      <formula>P7&lt;Q7</formula>
    </cfRule>
  </conditionalFormatting>
  <conditionalFormatting sqref="R30:R32 R36:R39 R7:R11 R15:R18 R43:R44">
    <cfRule type="expression" dxfId="2568" priority="66">
      <formula>R7&lt;S7</formula>
    </cfRule>
    <cfRule type="expression" dxfId="2567" priority="67">
      <formula>R7&gt;S7</formula>
    </cfRule>
  </conditionalFormatting>
  <conditionalFormatting sqref="T30:T32 T36:T39 T7:T11 T15:T17 T43:T44">
    <cfRule type="expression" dxfId="2566" priority="64">
      <formula>T7&gt;U7</formula>
    </cfRule>
    <cfRule type="expression" dxfId="2565" priority="65">
      <formula>T7&lt;U7</formula>
    </cfRule>
  </conditionalFormatting>
  <conditionalFormatting sqref="P27:P28">
    <cfRule type="expression" dxfId="2564" priority="62">
      <formula>P27&gt;Q27</formula>
    </cfRule>
    <cfRule type="expression" dxfId="2563" priority="63">
      <formula>P27&lt;Q27</formula>
    </cfRule>
  </conditionalFormatting>
  <conditionalFormatting sqref="R27:R28">
    <cfRule type="expression" dxfId="2562" priority="60">
      <formula>R27&lt;S27</formula>
    </cfRule>
    <cfRule type="expression" dxfId="2561" priority="61">
      <formula>R27&gt;S27</formula>
    </cfRule>
  </conditionalFormatting>
  <conditionalFormatting sqref="T27:T28">
    <cfRule type="expression" dxfId="2560" priority="58">
      <formula>T27&gt;U27</formula>
    </cfRule>
    <cfRule type="expression" dxfId="2559" priority="59">
      <formula>T27&lt;U27</formula>
    </cfRule>
  </conditionalFormatting>
  <conditionalFormatting sqref="P33:P35">
    <cfRule type="expression" dxfId="2558" priority="56">
      <formula>P33&gt;Q33</formula>
    </cfRule>
    <cfRule type="expression" dxfId="2557" priority="57">
      <formula>P33&lt;Q33</formula>
    </cfRule>
  </conditionalFormatting>
  <conditionalFormatting sqref="R33:R35">
    <cfRule type="expression" dxfId="2556" priority="54">
      <formula>R33&lt;S33</formula>
    </cfRule>
    <cfRule type="expression" dxfId="2555" priority="55">
      <formula>R33&gt;S33</formula>
    </cfRule>
  </conditionalFormatting>
  <conditionalFormatting sqref="T33:T35">
    <cfRule type="expression" dxfId="2554" priority="52">
      <formula>T33&gt;U33</formula>
    </cfRule>
    <cfRule type="expression" dxfId="2553" priority="53">
      <formula>T33&lt;U33</formula>
    </cfRule>
  </conditionalFormatting>
  <conditionalFormatting sqref="P45">
    <cfRule type="expression" dxfId="2552" priority="50">
      <formula>P45&gt;Q45</formula>
    </cfRule>
    <cfRule type="expression" dxfId="2551" priority="51">
      <formula>P45&lt;Q45</formula>
    </cfRule>
  </conditionalFormatting>
  <conditionalFormatting sqref="R45">
    <cfRule type="expression" dxfId="2550" priority="48">
      <formula>R45&lt;S45</formula>
    </cfRule>
    <cfRule type="expression" dxfId="2549" priority="49">
      <formula>R45&gt;S45</formula>
    </cfRule>
  </conditionalFormatting>
  <conditionalFormatting sqref="T45">
    <cfRule type="expression" dxfId="2548" priority="46">
      <formula>T45&gt;U45</formula>
    </cfRule>
    <cfRule type="expression" dxfId="2547" priority="47">
      <formula>T45&lt;U45</formula>
    </cfRule>
  </conditionalFormatting>
  <conditionalFormatting sqref="T18">
    <cfRule type="expression" dxfId="2546" priority="44">
      <formula>T18&lt;U18</formula>
    </cfRule>
    <cfRule type="expression" dxfId="2545" priority="45">
      <formula>T18&gt;U18</formula>
    </cfRule>
  </conditionalFormatting>
  <conditionalFormatting sqref="P12:P14">
    <cfRule type="expression" dxfId="2544" priority="42">
      <formula>P12&gt;Q12</formula>
    </cfRule>
    <cfRule type="expression" dxfId="2543" priority="43">
      <formula>P12&lt;Q12</formula>
    </cfRule>
  </conditionalFormatting>
  <conditionalFormatting sqref="R12:R14">
    <cfRule type="expression" dxfId="2542" priority="40">
      <formula>R12&lt;S12</formula>
    </cfRule>
    <cfRule type="expression" dxfId="2541" priority="41">
      <formula>R12&gt;S12</formula>
    </cfRule>
  </conditionalFormatting>
  <conditionalFormatting sqref="T12:T14">
    <cfRule type="expression" dxfId="2540" priority="38">
      <formula>T12&gt;U12</formula>
    </cfRule>
    <cfRule type="expression" dxfId="2539" priority="39">
      <formula>T12&lt;U12</formula>
    </cfRule>
  </conditionalFormatting>
  <conditionalFormatting sqref="P19:P26">
    <cfRule type="expression" dxfId="2538" priority="36">
      <formula>P19&gt;Q19</formula>
    </cfRule>
    <cfRule type="expression" dxfId="2537" priority="37">
      <formula>P19&lt;Q19</formula>
    </cfRule>
  </conditionalFormatting>
  <conditionalFormatting sqref="R24:R26">
    <cfRule type="expression" dxfId="2536" priority="34">
      <formula>R24&lt;S24</formula>
    </cfRule>
    <cfRule type="expression" dxfId="2535" priority="35">
      <formula>R24&gt;S24</formula>
    </cfRule>
  </conditionalFormatting>
  <conditionalFormatting sqref="T24:T26">
    <cfRule type="expression" dxfId="2534" priority="32">
      <formula>T24&gt;U24</formula>
    </cfRule>
    <cfRule type="expression" dxfId="2533" priority="33">
      <formula>T24&lt;U24</formula>
    </cfRule>
  </conditionalFormatting>
  <conditionalFormatting sqref="R19:R23">
    <cfRule type="expression" dxfId="2532" priority="30">
      <formula>R19&gt;S19</formula>
    </cfRule>
    <cfRule type="expression" dxfId="2531" priority="31">
      <formula>R19&lt;S19</formula>
    </cfRule>
  </conditionalFormatting>
  <conditionalFormatting sqref="T19:T23">
    <cfRule type="expression" dxfId="2530" priority="28">
      <formula>T19&lt;U19</formula>
    </cfRule>
    <cfRule type="expression" dxfId="2529" priority="29">
      <formula>T19&gt;U19</formula>
    </cfRule>
  </conditionalFormatting>
  <conditionalFormatting sqref="P29">
    <cfRule type="expression" dxfId="2528" priority="26">
      <formula>P29&gt;Q29</formula>
    </cfRule>
    <cfRule type="expression" dxfId="2527" priority="27">
      <formula>P29&lt;Q29</formula>
    </cfRule>
  </conditionalFormatting>
  <conditionalFormatting sqref="R29">
    <cfRule type="expression" dxfId="2526" priority="24">
      <formula>R29&gt;S29</formula>
    </cfRule>
    <cfRule type="expression" dxfId="2525" priority="25">
      <formula>R29&lt;S29</formula>
    </cfRule>
  </conditionalFormatting>
  <conditionalFormatting sqref="T29">
    <cfRule type="expression" dxfId="2524" priority="22">
      <formula>T29&lt;U29</formula>
    </cfRule>
    <cfRule type="expression" dxfId="2523" priority="23">
      <formula>T29&gt;U29</formula>
    </cfRule>
  </conditionalFormatting>
  <conditionalFormatting sqref="P40:P42">
    <cfRule type="expression" dxfId="2522" priority="20">
      <formula>P40&gt;Q40</formula>
    </cfRule>
    <cfRule type="expression" dxfId="2521" priority="21">
      <formula>P40&lt;Q40</formula>
    </cfRule>
  </conditionalFormatting>
  <conditionalFormatting sqref="R40:R42">
    <cfRule type="expression" dxfId="2520" priority="18">
      <formula>R40&lt;S40</formula>
    </cfRule>
    <cfRule type="expression" dxfId="2519" priority="19">
      <formula>R40&gt;S40</formula>
    </cfRule>
  </conditionalFormatting>
  <conditionalFormatting sqref="T40:T42">
    <cfRule type="expression" dxfId="2518" priority="16">
      <formula>T40&gt;U40</formula>
    </cfRule>
    <cfRule type="expression" dxfId="2517" priority="17">
      <formula>T40&lt;U40</formula>
    </cfRule>
  </conditionalFormatting>
  <conditionalFormatting sqref="L32:L35">
    <cfRule type="cellIs" dxfId="2516" priority="15" operator="greaterThan">
      <formula>0</formula>
    </cfRule>
  </conditionalFormatting>
  <conditionalFormatting sqref="B30:B44">
    <cfRule type="expression" dxfId="2515" priority="8">
      <formula>OR(NOT(ISERROR(SEARCH("Halte",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2514" priority="9">
      <formula>NOT(ISERROR(SEARCH("BI7", $A30)))</formula>
    </cfRule>
    <cfRule type="expression" dxfId="2513" priority="10">
      <formula>NOT(ISERROR(SEARCH("SUPER7", $A30)))</formula>
    </cfRule>
    <cfRule type="expression" dxfId="2512" priority="11">
      <formula>NOT(ISERROR(SEARCH("Larsen", $A30)))</formula>
    </cfRule>
    <cfRule type="expression" dxfId="2511" priority="12">
      <formula>OR(NOT(ISERROR(SEARCH("Tempo", B30))), NOT(ISERROR(SEARCH("Pausé", B30))), NOT(ISERROR(SEARCH("Isométrie", B30))))</formula>
    </cfRule>
    <cfRule type="expression" dxfId="2510" priority="13" stopIfTrue="1">
      <formula>OR(NOT(ISERROR(SEARCH("Position A", $A30))),NOT(ISERROR(SEARCH("Position B", $A30))),NOT(ISERROR(SEARCH("Position C", $A30))),NOT(ISERROR(SEARCH("Avec sangles", $A30))),NOT(ISERROR(SEARCH("SSB", $A30))),NOT(ISERROR(SEARCH("Halte",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2509" priority="14" stopIfTrue="1">
      <formula>OR(NOT(ISERROR(SEARCH("Position A", $A30))),NOT(ISERROR(SEARCH("Position B", $A30))),NOT(ISERROR(SEARCH("Position C", $A30))),NOT(ISERROR(SEARCH("Avec sangles", $A30))),NOT(ISERROR(SEARCH("SSB", $A30))),NOT(ISERROR(SEARCH("Focus Hanche", $A30))),NOT(ISERROR(SEARCH("Focus GENOUX", $A30))),NOT(ISERROR(SEARCH("CALE", $A30))),NOT(ISERROR(SEARCH("Déficit", $A30))),NOT(ISERROR(SEARCH("Surélevé", $A30))),NOT(ISERROR(SEARCH("High bar", $A30))),NOT(ISERROR(SEARCH("à la poulie", $A30))),NOT(ISERROR(SEARCH("prise triange", $A30))),NOT(ISERROR(SEARCH("prise barre large", $A30))),NOT(ISERROR(SEARCH("prise barre serrée", $A30))),NOT(ISERROR(SEARCH("prise neutre", $A30))),NOT(ISERROR(SEARCH("supination", $A30))),NOT(ISERROR(SEARCH("pronation", $A30))),NOT(ISERROR(SEARCH("kettlebel", $A30))),NOT(ISERROR(SEARCH("aux haltères", $A30))),NOT(ISERROR(SEARCH("à la barre", $A30))),NOT(ISERROR(SEARCH("B STANCE",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conditionalFormatting sqref="A30:A44">
    <cfRule type="expression" dxfId="2508" priority="1">
      <formula>OR(NOT(ISERROR(SEARCH("Halte",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2507" priority="2">
      <formula>NOT(ISERROR(SEARCH("BI7", $A30)))</formula>
    </cfRule>
    <cfRule type="expression" dxfId="2506" priority="3">
      <formula>NOT(ISERROR(SEARCH("SUPER7", $A30)))</formula>
    </cfRule>
    <cfRule type="expression" dxfId="2505" priority="4">
      <formula>NOT(ISERROR(SEARCH("Larsen", $A30)))</formula>
    </cfRule>
    <cfRule type="expression" dxfId="2504" priority="5">
      <formula>OR(NOT(ISERROR(SEARCH("Tempo", A30))), NOT(ISERROR(SEARCH("Pausé", A30))), NOT(ISERROR(SEARCH("Isométrie", A30))))</formula>
    </cfRule>
    <cfRule type="expression" dxfId="2503" priority="7" stopIfTrue="1">
      <formula>OR(NOT(ISERROR(SEARCH("Position A", $A30))),NOT(ISERROR(SEARCH("Position B", $A30))),NOT(ISERROR(SEARCH("Position C", $A30))),NOT(ISERROR(SEARCH("Avec sangles", $A30))),NOT(ISERROR(SEARCH("SSB", $A30))),NOT(ISERROR(SEARCH("Focus Hanche", $A30))),NOT(ISERROR(SEARCH("Focus GENOUX", $A30))),NOT(ISERROR(SEARCH("CALE", $A30))),NOT(ISERROR(SEARCH("Déficit", $A30))),NOT(ISERROR(SEARCH("Surélevé", $A30))),NOT(ISERROR(SEARCH("High bar", $A30))),NOT(ISERROR(SEARCH("à la poulie", $A30))),NOT(ISERROR(SEARCH("prise triange", $A30))),NOT(ISERROR(SEARCH("prise barre large", $A30))),NOT(ISERROR(SEARCH("prise barre serrée", $A30))),NOT(ISERROR(SEARCH("prise neutre", $A30))),NOT(ISERROR(SEARCH("supination", $A30))),NOT(ISERROR(SEARCH("pronation", $A30))),NOT(ISERROR(SEARCH("kettlebel", $A30))),NOT(ISERROR(SEARCH("aux haltères", $A30))),NOT(ISERROR(SEARCH("à la barre", $A30))),NOT(ISERROR(SEARCH("B STANCE",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conditionalFormatting sqref="A30:A44">
    <cfRule type="expression" dxfId="2502" priority="6" stopIfTrue="1">
      <formula>OR(NOT(ISERROR(SEARCH("Position A", $A30))),NOT(ISERROR(SEARCH("Position B", $A30))),NOT(ISERROR(SEARCH("Position C", $A30))),NOT(ISERROR(SEARCH("Avec sangles", $A30))),NOT(ISERROR(SEARCH("SSB",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dataValidations count="6">
    <dataValidation type="list" allowBlank="1" showInputMessage="1" showErrorMessage="1" sqref="H79:H100" xr:uid="{A327BED8-ABAE-4337-B01D-7B6825FAA4BA}">
      <formula1>"Oui, Non"</formula1>
    </dataValidation>
    <dataValidation type="list" allowBlank="1" showInputMessage="1" showErrorMessage="1" sqref="F79:F100" xr:uid="{A418A39A-9F60-46A8-990A-004AE063BC62}">
      <formula1>"Echauff, Préhab , Réhab"</formula1>
    </dataValidation>
    <dataValidation type="whole" operator="greaterThan" allowBlank="1" showInputMessage="1" showErrorMessage="1" sqref="C7:C55" xr:uid="{C8FB6A73-0679-40BE-BDE2-4C6804DC2D5E}">
      <formula1>-1</formula1>
    </dataValidation>
    <dataValidation type="whole" allowBlank="1" showInputMessage="1" showErrorMessage="1" sqref="A2 A5" xr:uid="{5056A720-9D2E-457F-A64A-107E25AF73AD}">
      <formula1>0</formula1>
      <formula2>3</formula2>
    </dataValidation>
    <dataValidation type="decimal" allowBlank="1" showInputMessage="1" showErrorMessage="1" sqref="F7:F55" xr:uid="{7E203433-D498-4CCA-9F22-C66EAAE2D8F0}">
      <formula1>5</formula1>
      <formula2>10</formula2>
    </dataValidation>
    <dataValidation type="decimal" operator="greaterThan" allowBlank="1" showInputMessage="1" showErrorMessage="1" sqref="D7:E55" xr:uid="{DCD17D8F-96F6-46F2-AEFF-CF3B3BEF9659}">
      <formula1>-1</formula1>
    </dataValidation>
  </dataValidations>
  <pageMargins left="0.7" right="0.7" top="0.75" bottom="0.75" header="0.3" footer="0.3"/>
  <pageSetup scale="0" firstPageNumber="0" fitToWidth="0" fitToHeight="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111617" r:id="rId3" name="Button 1">
              <controlPr defaultSize="0" print="0" autoFill="0" autoPict="0" macro="[0]!ReplaceZerosWithBlanks">
                <anchor moveWithCells="1" sizeWithCells="1">
                  <from>
                    <xdr:col>14</xdr:col>
                    <xdr:colOff>95250</xdr:colOff>
                    <xdr:row>6</xdr:row>
                    <xdr:rowOff>114300</xdr:rowOff>
                  </from>
                  <to>
                    <xdr:col>14</xdr:col>
                    <xdr:colOff>962025</xdr:colOff>
                    <xdr:row>8</xdr:row>
                    <xdr:rowOff>104775</xdr:rowOff>
                  </to>
                </anchor>
              </controlPr>
            </control>
          </mc:Choice>
        </mc:AlternateContent>
        <mc:AlternateContent xmlns:mc="http://schemas.openxmlformats.org/markup-compatibility/2006">
          <mc:Choice Requires="x14">
            <control shapeId="111618" r:id="rId4" name="Button 2">
              <controlPr defaultSize="0" print="0" autoFill="0" autoPict="0" macro="[0]!AddValueToSelection">
                <anchor moveWithCells="1" sizeWithCells="1">
                  <from>
                    <xdr:col>14</xdr:col>
                    <xdr:colOff>95250</xdr:colOff>
                    <xdr:row>9</xdr:row>
                    <xdr:rowOff>114300</xdr:rowOff>
                  </from>
                  <to>
                    <xdr:col>14</xdr:col>
                    <xdr:colOff>952500</xdr:colOff>
                    <xdr:row>11</xdr:row>
                    <xdr:rowOff>180975</xdr:rowOff>
                  </to>
                </anchor>
              </controlPr>
            </control>
          </mc:Choice>
        </mc:AlternateContent>
        <mc:AlternateContent xmlns:mc="http://schemas.openxmlformats.org/markup-compatibility/2006">
          <mc:Choice Requires="x14">
            <control shapeId="111619" r:id="rId5" name="Button 3">
              <controlPr defaultSize="0" print="0" autoFill="0" autoPict="0" macro="[0]!SelectAndSwapCells">
                <anchor moveWithCells="1" sizeWithCells="1">
                  <from>
                    <xdr:col>14</xdr:col>
                    <xdr:colOff>152400</xdr:colOff>
                    <xdr:row>14</xdr:row>
                    <xdr:rowOff>152400</xdr:rowOff>
                  </from>
                  <to>
                    <xdr:col>14</xdr:col>
                    <xdr:colOff>923925</xdr:colOff>
                    <xdr:row>17</xdr:row>
                    <xdr:rowOff>9525</xdr:rowOff>
                  </to>
                </anchor>
              </controlPr>
            </control>
          </mc:Choice>
        </mc:AlternateContent>
        <mc:AlternateContent xmlns:mc="http://schemas.openxmlformats.org/markup-compatibility/2006">
          <mc:Choice Requires="x14">
            <control shapeId="111620" r:id="rId6" name="Button 4">
              <controlPr defaultSize="0" print="0" autoFill="0" autoPict="0" macro="[0]!DuplicateSheetAndRename">
                <anchor moveWithCells="1" sizeWithCells="1">
                  <from>
                    <xdr:col>14</xdr:col>
                    <xdr:colOff>114300</xdr:colOff>
                    <xdr:row>18</xdr:row>
                    <xdr:rowOff>142875</xdr:rowOff>
                  </from>
                  <to>
                    <xdr:col>14</xdr:col>
                    <xdr:colOff>942975</xdr:colOff>
                    <xdr:row>21</xdr:row>
                    <xdr:rowOff>28575</xdr:rowOff>
                  </to>
                </anchor>
              </controlPr>
            </control>
          </mc:Choice>
        </mc:AlternateContent>
        <mc:AlternateContent xmlns:mc="http://schemas.openxmlformats.org/markup-compatibility/2006">
          <mc:Choice Requires="x14">
            <control shapeId="111621" r:id="rId7" name="Button 5">
              <controlPr defaultSize="0" print="0" autoFill="0" autoPict="0" macro="[0]!SetMirrorFormulas">
                <anchor moveWithCells="1" sizeWithCells="1">
                  <from>
                    <xdr:col>14</xdr:col>
                    <xdr:colOff>142875</xdr:colOff>
                    <xdr:row>22</xdr:row>
                    <xdr:rowOff>133350</xdr:rowOff>
                  </from>
                  <to>
                    <xdr:col>14</xdr:col>
                    <xdr:colOff>942975</xdr:colOff>
                    <xdr:row>25</xdr:row>
                    <xdr:rowOff>47625</xdr:rowOff>
                  </to>
                </anchor>
              </controlPr>
            </control>
          </mc:Choice>
        </mc:AlternateContent>
        <mc:AlternateContent xmlns:mc="http://schemas.openxmlformats.org/markup-compatibility/2006">
          <mc:Choice Requires="x14">
            <control shapeId="111622" r:id="rId8" name="Button 6">
              <controlPr defaultSize="0" print="0" autoFill="0" autoPict="0" macro="[0]!ClearSpecificRanges">
                <anchor moveWithCells="1" sizeWithCells="1">
                  <from>
                    <xdr:col>14</xdr:col>
                    <xdr:colOff>142875</xdr:colOff>
                    <xdr:row>26</xdr:row>
                    <xdr:rowOff>219075</xdr:rowOff>
                  </from>
                  <to>
                    <xdr:col>14</xdr:col>
                    <xdr:colOff>933450</xdr:colOff>
                    <xdr:row>29</xdr:row>
                    <xdr:rowOff>95250</xdr:rowOff>
                  </to>
                </anchor>
              </controlPr>
            </control>
          </mc:Choice>
        </mc:AlternateContent>
        <mc:AlternateContent xmlns:mc="http://schemas.openxmlformats.org/markup-compatibility/2006">
          <mc:Choice Requires="x14">
            <control shapeId="111623" r:id="rId9" name="Button 7">
              <controlPr defaultSize="0" print="0" autoFill="0" autoPict="0" macro="[0]!SetPatternValues">
                <anchor moveWithCells="1" sizeWithCells="1">
                  <from>
                    <xdr:col>14</xdr:col>
                    <xdr:colOff>123825</xdr:colOff>
                    <xdr:row>30</xdr:row>
                    <xdr:rowOff>133350</xdr:rowOff>
                  </from>
                  <to>
                    <xdr:col>14</xdr:col>
                    <xdr:colOff>923925</xdr:colOff>
                    <xdr:row>32</xdr:row>
                    <xdr:rowOff>161925</xdr:rowOff>
                  </to>
                </anchor>
              </controlPr>
            </control>
          </mc:Choice>
        </mc:AlternateContent>
        <mc:AlternateContent xmlns:mc="http://schemas.openxmlformats.org/markup-compatibility/2006">
          <mc:Choice Requires="x14">
            <control shapeId="111624" r:id="rId10" name="Button 8">
              <controlPr defaultSize="0" print="0" autoFill="0" autoPict="0" macro="[0]!ResetTemplate">
                <anchor moveWithCells="1" sizeWithCells="1">
                  <from>
                    <xdr:col>14</xdr:col>
                    <xdr:colOff>152400</xdr:colOff>
                    <xdr:row>33</xdr:row>
                    <xdr:rowOff>57150</xdr:rowOff>
                  </from>
                  <to>
                    <xdr:col>14</xdr:col>
                    <xdr:colOff>895350</xdr:colOff>
                    <xdr:row>35</xdr:row>
                    <xdr:rowOff>228600</xdr:rowOff>
                  </to>
                </anchor>
              </controlPr>
            </control>
          </mc:Choice>
        </mc:AlternateContent>
        <mc:AlternateContent xmlns:mc="http://schemas.openxmlformats.org/markup-compatibility/2006">
          <mc:Choice Requires="x14">
            <control shapeId="111625" r:id="rId11" name="Button 9">
              <controlPr defaultSize="0" print="0" autoFill="0" autoPict="0" macro="[0]!ShowCustomForm">
                <anchor moveWithCells="1" sizeWithCells="1">
                  <from>
                    <xdr:col>14</xdr:col>
                    <xdr:colOff>152400</xdr:colOff>
                    <xdr:row>37</xdr:row>
                    <xdr:rowOff>0</xdr:rowOff>
                  </from>
                  <to>
                    <xdr:col>14</xdr:col>
                    <xdr:colOff>914400</xdr:colOff>
                    <xdr:row>40</xdr:row>
                    <xdr:rowOff>19050</xdr:rowOff>
                  </to>
                </anchor>
              </controlPr>
            </control>
          </mc:Choice>
        </mc:AlternateContent>
        <mc:AlternateContent xmlns:mc="http://schemas.openxmlformats.org/markup-compatibility/2006">
          <mc:Choice Requires="x14">
            <control shapeId="111626" r:id="rId12" name="Button 10">
              <controlPr defaultSize="0" print="0" autoFill="0" autoPict="0" macro="[0]!DupliquerFeuilles_ParVagues">
                <anchor moveWithCells="1" sizeWithCells="1">
                  <from>
                    <xdr:col>14</xdr:col>
                    <xdr:colOff>152400</xdr:colOff>
                    <xdr:row>41</xdr:row>
                    <xdr:rowOff>0</xdr:rowOff>
                  </from>
                  <to>
                    <xdr:col>14</xdr:col>
                    <xdr:colOff>914400</xdr:colOff>
                    <xdr:row>44</xdr:row>
                    <xdr:rowOff>19050</xdr:rowOff>
                  </to>
                </anchor>
              </controlPr>
            </control>
          </mc:Choice>
        </mc:AlternateContent>
      </controls>
    </mc:Choice>
  </mc:AlternateContent>
  <tableParts count="3">
    <tablePart r:id="rId13"/>
    <tablePart r:id="rId14"/>
    <tablePart r:id="rId15"/>
  </tableParts>
  <extLst>
    <ext xmlns:x14="http://schemas.microsoft.com/office/spreadsheetml/2009/9/main" uri="{CCE6A557-97BC-4b89-ADB6-D9C93CAAB3DF}">
      <x14:dataValidations xmlns:xm="http://schemas.microsoft.com/office/excel/2006/main" count="2">
        <x14:dataValidation type="list" allowBlank="1" showInputMessage="1" showErrorMessage="1" xr:uid="{48E12CBC-FB31-4D89-A6E0-441AF2C185F4}">
          <x14:formula1>
            <xm:f>'Variables exercices'!$D$2:$D$600</xm:f>
          </x14:formula1>
          <xm:sqref>B7:B55</xm:sqref>
        </x14:dataValidation>
        <x14:dataValidation type="list" allowBlank="1" showInputMessage="1" showErrorMessage="1" xr:uid="{375B98D5-FB58-48FE-B468-18B79DDE8D22}">
          <x14:formula1>
            <xm:f>'Variables exercices'!$E$2:$E$100</xm:f>
          </x14:formula1>
          <xm:sqref>A7:A55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B764B-47A6-439B-8CBF-43AA235F2921}">
  <sheetPr codeName="Feuil17"/>
  <dimension ref="A1:AC101"/>
  <sheetViews>
    <sheetView topLeftCell="B1" workbookViewId="0">
      <selection activeCell="C1" sqref="C1:F1"/>
    </sheetView>
  </sheetViews>
  <sheetFormatPr defaultColWidth="10.625" defaultRowHeight="15" x14ac:dyDescent="0.2"/>
  <cols>
    <col min="1" max="1" width="26.36328125" style="87" customWidth="1"/>
    <col min="2" max="2" width="44.390625" style="87" bestFit="1" customWidth="1"/>
    <col min="3" max="3" width="9.68359375" style="87" bestFit="1" customWidth="1"/>
    <col min="4" max="4" width="6.58984375" style="87" bestFit="1" customWidth="1"/>
    <col min="5" max="5" width="8.33984375" style="87" bestFit="1" customWidth="1"/>
    <col min="6" max="6" width="7.26171875" style="87" customWidth="1"/>
    <col min="7" max="7" width="13.5859375" style="87" customWidth="1"/>
    <col min="8" max="8" width="12.10546875" style="87" customWidth="1"/>
    <col min="9" max="9" width="16.94921875" style="87" bestFit="1" customWidth="1"/>
    <col min="10" max="10" width="12.64453125" style="87" bestFit="1" customWidth="1"/>
    <col min="11" max="11" width="11.1640625" style="87" customWidth="1"/>
    <col min="12" max="12" width="13.71875" style="87" customWidth="1"/>
    <col min="13" max="13" width="12.375" style="87" bestFit="1" customWidth="1"/>
    <col min="14" max="14" width="12.5078125" style="87" bestFit="1" customWidth="1"/>
    <col min="15" max="15" width="14.9296875" style="87" customWidth="1"/>
    <col min="16" max="16" width="9.68359375" style="87" customWidth="1"/>
    <col min="17" max="17" width="7.26171875" style="87" customWidth="1"/>
    <col min="18" max="18" width="11.296875" style="87" customWidth="1"/>
    <col min="19" max="19" width="11.1640625" style="87" customWidth="1"/>
    <col min="20" max="20" width="10.625" style="87"/>
    <col min="21" max="21" width="7.26171875" style="87" customWidth="1"/>
    <col min="22" max="22" width="12.10546875" style="87" customWidth="1"/>
    <col min="23" max="23" width="7.53125" style="87" customWidth="1"/>
    <col min="24" max="24" width="10.89453125" style="87" customWidth="1"/>
    <col min="25" max="25" width="9.14453125" style="87" customWidth="1"/>
    <col min="26" max="16384" width="10.625" style="87"/>
  </cols>
  <sheetData>
    <row r="1" spans="1:29" ht="21.75" customHeight="1" x14ac:dyDescent="0.2">
      <c r="A1" s="5" t="s">
        <v>257</v>
      </c>
      <c r="B1" s="5" t="s">
        <v>231</v>
      </c>
      <c r="C1" s="266">
        <v>46186</v>
      </c>
      <c r="D1" s="266"/>
      <c r="E1" s="266"/>
      <c r="F1" s="267"/>
      <c r="G1" s="208" t="s">
        <v>324</v>
      </c>
      <c r="H1" s="268" t="s">
        <v>325</v>
      </c>
      <c r="I1" s="269"/>
      <c r="J1" s="255">
        <f ca="1">_xlfn.MAXIFS(
  MAX_LOCAL!$D$2:$D$10000,
  MAX_LOCAL!$A$2:$A$10000, "SQUAT COMP",
  MAX_LOCAL!$C$2:$C$10000, "&gt;0"
)</f>
        <v>155</v>
      </c>
      <c r="K1" s="270" t="s">
        <v>326</v>
      </c>
      <c r="L1" s="271"/>
      <c r="M1" s="272">
        <f ca="1">_xlfn.MAXIFS(
  MAX_LOCAL!$D$2:$D$10000,
  MAX_LOCAL!$A$2:$A$10000, "SNATCH",
  MAX_LOCAL!$C$2:$C$10000, "&gt;0"
)</f>
        <v>0</v>
      </c>
      <c r="N1" s="273"/>
      <c r="O1" s="209" t="s">
        <v>327</v>
      </c>
      <c r="P1" s="274" t="s">
        <v>328</v>
      </c>
      <c r="Q1" s="274"/>
      <c r="R1" s="274"/>
      <c r="S1" s="274"/>
      <c r="T1" s="274"/>
      <c r="U1" s="274"/>
      <c r="V1" s="274"/>
      <c r="W1" s="274"/>
      <c r="X1" s="274"/>
      <c r="Y1" s="274"/>
      <c r="Z1">
        <v>5062026</v>
      </c>
      <c r="AA1" t="str">
        <f>LEFT(Z1,2)</f>
        <v>50</v>
      </c>
      <c r="AB1" t="str">
        <f>MID(Z1,3,2)</f>
        <v>62</v>
      </c>
      <c r="AC1" t="str">
        <f>RIGHT(Z1,4)</f>
        <v>2026</v>
      </c>
    </row>
    <row r="2" spans="1:29" ht="19.5" customHeight="1" thickBot="1" x14ac:dyDescent="0.25">
      <c r="A2" s="210"/>
      <c r="B2" s="6" t="s">
        <v>259</v>
      </c>
      <c r="C2" s="275">
        <v>12</v>
      </c>
      <c r="D2" s="275"/>
      <c r="E2" s="275"/>
      <c r="F2" s="276"/>
      <c r="G2" s="211"/>
      <c r="H2" s="270" t="s">
        <v>329</v>
      </c>
      <c r="I2" s="271"/>
      <c r="J2" s="255">
        <f ca="1">_xlfn.MAXIFS(
  MAX_LOCAL!$D$2:$D$10000,
  MAX_LOCAL!$A$2:$A$10000, "BENCH COMP",
  MAX_LOCAL!$C$2:$C$10000, "&gt;0"
)</f>
        <v>77.5</v>
      </c>
      <c r="K2" s="270" t="s">
        <v>330</v>
      </c>
      <c r="L2" s="271"/>
      <c r="M2" s="277">
        <f ca="1">_xlfn.MAXIFS(
  MAX_LOCAL!$D$2:$D$10000,
  MAX_LOCAL!$A$2:$A$10000, "CLEAN AND JERK",
  MAX_LOCAL!$C$2:$C$10000, "&gt;0"
)</f>
        <v>0</v>
      </c>
      <c r="N2" s="278"/>
      <c r="O2" s="212">
        <f>SUM(M1:N2)</f>
        <v>0</v>
      </c>
      <c r="P2" s="274"/>
      <c r="Q2" s="274"/>
      <c r="R2" s="274"/>
      <c r="S2" s="274"/>
      <c r="T2" s="274"/>
      <c r="U2" s="274"/>
      <c r="V2" s="274"/>
      <c r="W2" s="274"/>
      <c r="X2" s="274"/>
      <c r="Y2" s="274"/>
      <c r="Z2"/>
      <c r="AA2"/>
      <c r="AB2"/>
      <c r="AC2"/>
    </row>
    <row r="3" spans="1:29" ht="14.45" customHeight="1" x14ac:dyDescent="0.2">
      <c r="A3" s="287" t="s">
        <v>258</v>
      </c>
      <c r="B3" s="6" t="s">
        <v>331</v>
      </c>
      <c r="C3" s="289"/>
      <c r="D3" s="289"/>
      <c r="E3" s="289"/>
      <c r="F3" s="290"/>
      <c r="G3" s="213"/>
      <c r="H3" s="270" t="s">
        <v>332</v>
      </c>
      <c r="I3" s="271"/>
      <c r="J3" s="255">
        <f ca="1">_xlfn.MAXIFS(
  MAX_LOCAL!$D$2:$D$10000,
  MAX_LOCAL!$A$2:$A$10000, "DEADLIFT COMP",
  MAX_LOCAL!$C$2:$C$10000, "&gt;0"
)</f>
        <v>167.5</v>
      </c>
      <c r="K3" s="270" t="s">
        <v>333</v>
      </c>
      <c r="L3" s="271"/>
      <c r="M3" s="277">
        <f ca="1">_xlfn.MAXIFS(
  MAX_LOCAL!$D$2:$D$10000,
  MAX_LOCAL!$A$2:$A$10000, "MUSCLE UP",
  MAX_LOCAL!$C$2:$C$10000, "&gt;0"
)</f>
        <v>0</v>
      </c>
      <c r="N3" s="278"/>
      <c r="O3" s="34"/>
      <c r="P3" s="274"/>
      <c r="Q3" s="274"/>
      <c r="R3" s="274"/>
      <c r="S3" s="274"/>
      <c r="T3" s="274"/>
      <c r="U3" s="274"/>
      <c r="V3" s="274"/>
      <c r="W3" s="274"/>
      <c r="X3" s="274"/>
      <c r="Y3" s="274"/>
      <c r="Z3"/>
      <c r="AA3"/>
      <c r="AB3"/>
      <c r="AC3"/>
    </row>
    <row r="4" spans="1:29" ht="14.45" customHeight="1" x14ac:dyDescent="0.2">
      <c r="A4" s="288"/>
      <c r="B4" s="6" t="s">
        <v>334</v>
      </c>
      <c r="C4" s="291"/>
      <c r="D4" s="291"/>
      <c r="E4" s="291"/>
      <c r="F4" s="292"/>
      <c r="G4" s="213"/>
      <c r="H4" s="293" t="s">
        <v>335</v>
      </c>
      <c r="I4" s="294"/>
      <c r="J4" s="295"/>
      <c r="K4" s="270" t="s">
        <v>336</v>
      </c>
      <c r="L4" s="271"/>
      <c r="M4" s="277">
        <f ca="1">_xlfn.MAXIFS(
  MAX_LOCAL!$D$2:$D$10000,
  MAX_LOCAL!$A$2:$A$10000, "PULL UP",
  MAX_LOCAL!$C$2:$C$10000, "&gt;0"
)</f>
        <v>0</v>
      </c>
      <c r="N4" s="278"/>
      <c r="O4" s="214" t="s">
        <v>337</v>
      </c>
      <c r="P4" s="274"/>
      <c r="Q4" s="274"/>
      <c r="R4" s="274"/>
      <c r="S4" s="274"/>
      <c r="T4" s="274"/>
      <c r="U4" s="274"/>
      <c r="V4" s="274"/>
      <c r="W4" s="274"/>
      <c r="X4" s="274"/>
      <c r="Y4" s="274"/>
      <c r="Z4"/>
      <c r="AA4"/>
      <c r="AB4"/>
      <c r="AC4"/>
    </row>
    <row r="5" spans="1:29" ht="19.5" customHeight="1" thickBot="1" x14ac:dyDescent="0.25">
      <c r="A5" s="86"/>
      <c r="B5" s="8" t="s">
        <v>338</v>
      </c>
      <c r="C5" s="279" cm="1">
        <f t="array" ref="C5">(((SUM(E7:E55)/60+15+10+(SUMPRODUCT((K7:K55+L7:L55+M7:M55+N7:N55)*C7:C55)/60))*1.4)/(24*60))</f>
        <v>6.5009259259259253E-2</v>
      </c>
      <c r="D5" s="279"/>
      <c r="E5" s="279"/>
      <c r="F5" s="280"/>
      <c r="G5" s="215"/>
      <c r="H5" s="296">
        <f>SUM(J1:J3)</f>
        <v>400</v>
      </c>
      <c r="I5" s="297"/>
      <c r="J5" s="298"/>
      <c r="K5" s="299" t="s">
        <v>339</v>
      </c>
      <c r="L5" s="300"/>
      <c r="M5" s="301">
        <f ca="1">_xlfn.MAXIFS(
  MAX_LOCAL!$D$2:$D$10000,
  MAX_LOCAL!$A$2:$A$10000, "DIPS SUR STATION",
  MAX_LOCAL!$C$2:$C$10000, "&gt;0"
)</f>
        <v>0</v>
      </c>
      <c r="N5" s="302"/>
      <c r="O5" s="212">
        <f>SUM(M3:N5)+J1</f>
        <v>155</v>
      </c>
      <c r="P5" s="274"/>
      <c r="Q5" s="274"/>
      <c r="R5" s="274"/>
      <c r="S5" s="274"/>
      <c r="T5" s="274"/>
      <c r="U5" s="274"/>
      <c r="V5" s="274"/>
      <c r="W5" s="274"/>
      <c r="X5" s="274"/>
      <c r="Y5" s="274"/>
      <c r="Z5"/>
      <c r="AA5"/>
      <c r="AB5"/>
      <c r="AC5"/>
    </row>
    <row r="6" spans="1:29" s="220" customFormat="1" ht="40.5" customHeight="1" thickTop="1" thickBot="1" x14ac:dyDescent="0.3">
      <c r="A6" s="36" t="s">
        <v>2</v>
      </c>
      <c r="B6" s="9" t="s">
        <v>340</v>
      </c>
      <c r="C6" s="7" t="s">
        <v>341</v>
      </c>
      <c r="D6" s="7" t="s">
        <v>342</v>
      </c>
      <c r="E6" s="7" t="s">
        <v>343</v>
      </c>
      <c r="F6" s="10" t="s">
        <v>344</v>
      </c>
      <c r="G6" s="216" t="s">
        <v>345</v>
      </c>
      <c r="H6" s="250" t="str">
        <f ca="1">"Dernier tonnage (au "&amp;TEXT($C$1-7,"jj/mm/aaaa")&amp;")"</f>
        <v>Dernier tonnage (au 29/05/2026)</v>
      </c>
      <c r="I6" s="217" t="s">
        <v>346</v>
      </c>
      <c r="J6" s="218" t="s">
        <v>347</v>
      </c>
      <c r="K6" s="7" t="s">
        <v>348</v>
      </c>
      <c r="L6" s="7" t="s">
        <v>349</v>
      </c>
      <c r="M6" s="7" t="s">
        <v>350</v>
      </c>
      <c r="N6" s="11" t="s">
        <v>351</v>
      </c>
      <c r="O6" s="219" t="s">
        <v>352</v>
      </c>
      <c r="P6" s="12" t="s">
        <v>353</v>
      </c>
      <c r="Q6" s="13" t="s">
        <v>354</v>
      </c>
      <c r="R6" s="14" t="s">
        <v>355</v>
      </c>
      <c r="S6" s="15" t="s">
        <v>311</v>
      </c>
      <c r="T6" s="14" t="s">
        <v>356</v>
      </c>
      <c r="U6" s="15" t="s">
        <v>312</v>
      </c>
      <c r="V6" s="14" t="s">
        <v>357</v>
      </c>
      <c r="W6" s="15" t="s">
        <v>358</v>
      </c>
      <c r="X6" s="14" t="s">
        <v>359</v>
      </c>
      <c r="Y6" s="15" t="s">
        <v>360</v>
      </c>
    </row>
    <row r="7" spans="1:29" ht="20.100000000000001" customHeight="1" thickTop="1" x14ac:dyDescent="0.2">
      <c r="A7" s="60" t="s">
        <v>7</v>
      </c>
      <c r="B7" s="59" t="s">
        <v>4</v>
      </c>
      <c r="C7" s="23">
        <f>R7</f>
        <v>3</v>
      </c>
      <c r="D7" s="24">
        <f>T7</f>
        <v>55</v>
      </c>
      <c r="E7" s="24">
        <f>V7</f>
        <v>90</v>
      </c>
      <c r="F7" s="25"/>
      <c r="G7" s="221" t="str" cm="1">
        <f t="array" ref="G7">IF(OR($B7="",$C7=0,$D7=0),"",IF(AND($B7=$B8,$A7=$A8),"",IFERROR(
SUMPRODUCT(($B$7:$B$55=$B7)*($A$7:$A$55=$A7)*($C$7:$C$55)*($D$7:$D$55)),
"")))</f>
        <v/>
      </c>
      <c r="H7" s="222" t="str">
        <f ca="1">IF(OR($B7="",AND($B7=$B8,$A7=$A8)),"",_xlfn.LET(_xlpm.DateSeance,$C$1,_xlpm.Exo,$B7,_xlpm.Var,$A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7" s="222" t="str" cm="1">
        <f t="array" ref="I7">IF(OR($B7="",AND($B7=$B8,$A7=$A8)),"",
_xlfn.LET(
  _xlpm.Exo,TRIM(SUBSTITUTE($B7,CHAR(160),"")),
  _xlpm.Var,TRIM(SUBSTITUTE($A7,CHAR(160),"")),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7" s="251">
        <f ca="1">IF($C7=0,"",IFERROR(
_xlfn.LET(
  _xlpm.ExoMax, MAX_LOCAL!$A$2:$A$10000,
  _xlpm.VarMax, MAX_LOCAL!$B$2:$B$10000,
  _xlpm.RepsMax, MAX_LOCAL!$C$2:$C$10000,
  _xlpm.KgMax,  MAX_LOCAL!$D$2:$D$10000,
  _xlpm.Res, IF($A7="",
     _xlfn.MAXIFS(_xlpm.KgMax, _xlpm.ExoMax, $B7, _xlpm.RepsMax, $C7),
     _xlfn.MAXIFS(_xlpm.KgMax, _xlpm.ExoMax, $B7, _xlpm.RepsMax, $C7, _xlpm.VarMax, $A7)
  ),
  IF(_xlpm.Res=0,"",_xlpm.Res)
),
""))</f>
        <v>115</v>
      </c>
      <c r="K7" s="41">
        <v>2</v>
      </c>
      <c r="L7" s="41">
        <v>1</v>
      </c>
      <c r="M7" s="41">
        <v>2</v>
      </c>
      <c r="N7" s="41">
        <v>0</v>
      </c>
      <c r="O7" s="224"/>
      <c r="P7" s="42">
        <v>5</v>
      </c>
      <c r="Q7" s="43">
        <f t="shared" ref="Q7:Q38" si="0">F7</f>
        <v>0</v>
      </c>
      <c r="R7" s="42">
        <v>3</v>
      </c>
      <c r="S7" s="44">
        <f t="shared" ref="S7:S38" si="1">C7</f>
        <v>3</v>
      </c>
      <c r="T7" s="42">
        <v>55</v>
      </c>
      <c r="U7" s="44">
        <f t="shared" ref="U7:U38" si="2">D7</f>
        <v>55</v>
      </c>
      <c r="V7" s="42">
        <v>90</v>
      </c>
      <c r="W7" s="44">
        <f t="shared" ref="W7:W55" si="3">E7</f>
        <v>90</v>
      </c>
      <c r="X7" s="225">
        <f t="shared" ref="X7:X55" si="4">IF(B7="SQUAT Comp",T7/$J$1,
IF(B7="BENCH Comp",T7/$J$2,
IF(B7="DEADLIFT Comp",T7/$J$3,
IF(B7="Snatch",T7/$M$1,
IF(B7="Clean and Jerk",T7/$M$2,
IF(B7="MUSCLE UP",T7/$M$3,
IF(B7="PULL UP",T7/$M$4,
IF(B7="DIPS sur station",T7/$M$5,
""))))))))</f>
        <v>0.35483870967741937</v>
      </c>
      <c r="Y7" s="226">
        <f t="shared" ref="Y7:Y55" si="5">IF(B7="SQUAT Comp",T7/$J$1,
IF(B7="BENCH Comp",T7/$J$2,
IF(B7="DEADLIFT Comp",T7/$J$3,
IF(B7="Snatch",T7/$M$1,
IF(B7="Clean and Jerk",T7/$M$2,
IF(B7="MUSCLE UP",T7/$M$3,
IF(B7="PULL UP",T7/$M$4,
IF(B7="DIPS sur station",T7/$M$5,
""))))))))</f>
        <v>0.35483870967741937</v>
      </c>
    </row>
    <row r="8" spans="1:29" ht="20.100000000000001" customHeight="1" x14ac:dyDescent="0.2">
      <c r="A8" s="61" t="s">
        <v>7</v>
      </c>
      <c r="B8" s="59" t="s">
        <v>4</v>
      </c>
      <c r="C8" s="23">
        <f>R8</f>
        <v>3</v>
      </c>
      <c r="D8" s="24">
        <f>T8</f>
        <v>75</v>
      </c>
      <c r="E8" s="24">
        <f>V8</f>
        <v>120</v>
      </c>
      <c r="F8" s="25"/>
      <c r="G8" s="227" t="str" cm="1">
        <f t="array" ref="G8">IF(OR($B8="",$C8=0,$D8=0),"",IF(AND($B8=$B9,$A8=$A9),"",IFERROR(
SUMPRODUCT(($B$7:$B$55=$B8)*($A$7:$A$55=$A8)*($C$7:$C$55)*($D$7:$D$55)),
"")))</f>
        <v/>
      </c>
      <c r="H8" s="222" t="str">
        <f ca="1">IF(OR($B8="",AND($B8=$B9,$A8=$A9)),"",_xlfn.LET(_xlpm.DateSeance,$C$1,_xlpm.Exo,$B8,_xlpm.Var,$A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8" s="222" t="str" cm="1">
        <f t="array" ref="I8">IF(OR($B8="",AND($B8=$B9,$A8=$A9)),"",
_xlfn.LET(
  _xlpm.Exo,TRIM(SUBSTITUTE($B8,CHAR(160),"")),
  _xlpm.Var,TRIM(SUBSTITUTE($A8,CHAR(160),"")),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8" s="223">
        <f ca="1">IF($C8=0,"",IFERROR(
_xlfn.LET(
  _xlpm.ExoMax, MAX_LOCAL!$A$2:$A$10000,
  _xlpm.VarMax, MAX_LOCAL!$B$2:$B$10000,
  _xlpm.RepsMax, MAX_LOCAL!$C$2:$C$10000,
  _xlpm.KgMax,  MAX_LOCAL!$D$2:$D$10000,
  _xlpm.Res, IF($A8="",
     _xlfn.MAXIFS(_xlpm.KgMax, _xlpm.ExoMax, $B8, _xlpm.RepsMax, $C8),
     _xlfn.MAXIFS(_xlpm.KgMax, _xlpm.ExoMax, $B8, _xlpm.RepsMax, $C8, _xlpm.VarMax, $A8)
  ),
  IF(_xlpm.Res=0,"",_xlpm.Res)
),
""))</f>
        <v>115</v>
      </c>
      <c r="K8" s="41">
        <v>2</v>
      </c>
      <c r="L8" s="41">
        <v>1</v>
      </c>
      <c r="M8" s="41">
        <v>2</v>
      </c>
      <c r="N8" s="41">
        <v>0</v>
      </c>
      <c r="O8" s="228"/>
      <c r="P8" s="42">
        <v>5</v>
      </c>
      <c r="Q8" s="43">
        <f t="shared" si="0"/>
        <v>0</v>
      </c>
      <c r="R8" s="42">
        <v>3</v>
      </c>
      <c r="S8" s="44">
        <f t="shared" si="1"/>
        <v>3</v>
      </c>
      <c r="T8" s="42">
        <v>75</v>
      </c>
      <c r="U8" s="44">
        <f t="shared" si="2"/>
        <v>75</v>
      </c>
      <c r="V8" s="42">
        <v>120</v>
      </c>
      <c r="W8" s="44">
        <f t="shared" si="3"/>
        <v>120</v>
      </c>
      <c r="X8" s="225">
        <f t="shared" si="4"/>
        <v>0.4838709677419355</v>
      </c>
      <c r="Y8" s="226">
        <f t="shared" si="5"/>
        <v>0.4838709677419355</v>
      </c>
    </row>
    <row r="9" spans="1:29" ht="20.100000000000001" customHeight="1" x14ac:dyDescent="0.2">
      <c r="A9" s="61" t="s">
        <v>7</v>
      </c>
      <c r="B9" s="59" t="s">
        <v>4</v>
      </c>
      <c r="C9" s="23">
        <f>R9</f>
        <v>3</v>
      </c>
      <c r="D9" s="24">
        <f>T9</f>
        <v>95</v>
      </c>
      <c r="E9" s="24">
        <f>V9</f>
        <v>120</v>
      </c>
      <c r="F9" s="25"/>
      <c r="G9" s="227" t="str" cm="1">
        <f t="array" ref="G9">IF(OR($B9="",$C9=0,$D9=0),"",IF(AND($B9=$B10,$A9=$A10),"",IFERROR(
SUMPRODUCT(($B$7:$B$55=$B9)*($A$7:$A$55=$A9)*($C$7:$C$55)*($D$7:$D$55)),
"")))</f>
        <v/>
      </c>
      <c r="H9" s="222" t="str">
        <f ca="1">IF(OR($B9="",AND($B9=$B10,$A9=$A10)),"",_xlfn.LET(_xlpm.DateSeance,$C$1,_xlpm.Exo,$B9,_xlpm.Var,$A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9" s="222" t="str" cm="1">
        <f t="array" ref="I9">IF(OR($B9="",AND($B9=$B10,$A9=$A10)),"",
_xlfn.LET(
  _xlpm.Exo,TRIM(SUBSTITUTE($B9,CHAR(160),"")),
  _xlpm.Var,TRIM(SUBSTITUTE($A9,CHAR(160),"")),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9" s="223">
        <f ca="1">IF($C9=0,"",IFERROR(
_xlfn.LET(
  _xlpm.ExoMax, MAX_LOCAL!$A$2:$A$10000,
  _xlpm.VarMax, MAX_LOCAL!$B$2:$B$10000,
  _xlpm.RepsMax, MAX_LOCAL!$C$2:$C$10000,
  _xlpm.KgMax,  MAX_LOCAL!$D$2:$D$10000,
  _xlpm.Res, IF($A9="",
     _xlfn.MAXIFS(_xlpm.KgMax, _xlpm.ExoMax, $B9, _xlpm.RepsMax, $C9),
     _xlfn.MAXIFS(_xlpm.KgMax, _xlpm.ExoMax, $B9, _xlpm.RepsMax, $C9, _xlpm.VarMax, $A9)
  ),
  IF(_xlpm.Res=0,"",_xlpm.Res)
),
""))</f>
        <v>115</v>
      </c>
      <c r="K9" s="41">
        <v>2</v>
      </c>
      <c r="L9" s="41">
        <v>1</v>
      </c>
      <c r="M9" s="41">
        <v>2</v>
      </c>
      <c r="N9" s="41">
        <v>0</v>
      </c>
      <c r="O9" s="228"/>
      <c r="P9" s="42">
        <v>5</v>
      </c>
      <c r="Q9" s="43">
        <f t="shared" si="0"/>
        <v>0</v>
      </c>
      <c r="R9" s="42">
        <v>3</v>
      </c>
      <c r="S9" s="44">
        <f t="shared" si="1"/>
        <v>3</v>
      </c>
      <c r="T9" s="42">
        <v>95</v>
      </c>
      <c r="U9" s="44">
        <f t="shared" si="2"/>
        <v>95</v>
      </c>
      <c r="V9" s="42">
        <v>120</v>
      </c>
      <c r="W9" s="44">
        <f t="shared" si="3"/>
        <v>120</v>
      </c>
      <c r="X9" s="225">
        <f t="shared" si="4"/>
        <v>0.61290322580645162</v>
      </c>
      <c r="Y9" s="226">
        <f t="shared" si="5"/>
        <v>0.61290322580645162</v>
      </c>
    </row>
    <row r="10" spans="1:29" ht="20.100000000000001" customHeight="1" x14ac:dyDescent="0.2">
      <c r="A10" s="61" t="s">
        <v>7</v>
      </c>
      <c r="B10" s="59" t="s">
        <v>4</v>
      </c>
      <c r="C10" s="23">
        <f>R10</f>
        <v>3</v>
      </c>
      <c r="D10" s="45">
        <f>T10</f>
        <v>105</v>
      </c>
      <c r="E10" s="24">
        <f>V10</f>
        <v>180</v>
      </c>
      <c r="F10" s="25"/>
      <c r="G10" s="227" t="str" cm="1">
        <f t="array" ref="G10">IF(OR($B10="",$C10=0,$D10=0),"",IF(AND($B10=$B11,$A10=$A11),"",IFERROR(
SUMPRODUCT(($B$7:$B$55=$B10)*($A$7:$A$55=$A10)*($C$7:$C$55)*($D$7:$D$55)),
"")))</f>
        <v/>
      </c>
      <c r="H10" s="222" t="str">
        <f ca="1">IF(OR($B10="",AND($B10=$B11,$A10=$A11)),"",_xlfn.LET(_xlpm.DateSeance,$C$1,_xlpm.Exo,$B10,_xlpm.Var,$A10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0" s="222" t="str" cm="1">
        <f t="array" ref="I10">IF(OR($B10="",AND($B10=$B11,$A10=$A11)),"",
_xlfn.LET(
  _xlpm.Exo,TRIM(SUBSTITUTE($B10,CHAR(160),"")),
  _xlpm.Var,TRIM(SUBSTITUTE($A10,CHAR(160),"")),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0" s="223">
        <f ca="1">IF($C10=0,"",IFERROR(
_xlfn.LET(
  _xlpm.ExoMax, MAX_LOCAL!$A$2:$A$10000,
  _xlpm.VarMax, MAX_LOCAL!$B$2:$B$10000,
  _xlpm.RepsMax, MAX_LOCAL!$C$2:$C$10000,
  _xlpm.KgMax,  MAX_LOCAL!$D$2:$D$10000,
  _xlpm.Res, IF($A10="",
     _xlfn.MAXIFS(_xlpm.KgMax, _xlpm.ExoMax, $B10, _xlpm.RepsMax, $C10),
     _xlfn.MAXIFS(_xlpm.KgMax, _xlpm.ExoMax, $B10, _xlpm.RepsMax, $C10, _xlpm.VarMax, $A10)
  ),
  IF(_xlpm.Res=0,"",_xlpm.Res)
),
""))</f>
        <v>115</v>
      </c>
      <c r="K10" s="41">
        <v>2</v>
      </c>
      <c r="L10" s="41">
        <v>1</v>
      </c>
      <c r="M10" s="41">
        <v>2</v>
      </c>
      <c r="N10" s="41">
        <v>0</v>
      </c>
      <c r="O10" s="228"/>
      <c r="P10" s="42">
        <v>5</v>
      </c>
      <c r="Q10" s="43">
        <f t="shared" si="0"/>
        <v>0</v>
      </c>
      <c r="R10" s="42">
        <v>3</v>
      </c>
      <c r="S10" s="44">
        <f t="shared" si="1"/>
        <v>3</v>
      </c>
      <c r="T10" s="42">
        <v>105</v>
      </c>
      <c r="U10" s="44">
        <f t="shared" si="2"/>
        <v>105</v>
      </c>
      <c r="V10" s="42">
        <v>180</v>
      </c>
      <c r="W10" s="44">
        <f t="shared" si="3"/>
        <v>180</v>
      </c>
      <c r="X10" s="225">
        <f t="shared" si="4"/>
        <v>0.67741935483870963</v>
      </c>
      <c r="Y10" s="226">
        <f t="shared" si="5"/>
        <v>0.67741935483870963</v>
      </c>
    </row>
    <row r="11" spans="1:29" ht="20.100000000000001" customHeight="1" x14ac:dyDescent="0.2">
      <c r="A11" s="61" t="s">
        <v>7</v>
      </c>
      <c r="B11" s="59" t="s">
        <v>4</v>
      </c>
      <c r="C11" s="23">
        <f>R11</f>
        <v>3</v>
      </c>
      <c r="D11" s="24">
        <f>T11</f>
        <v>110</v>
      </c>
      <c r="E11" s="24">
        <f>V11</f>
        <v>300</v>
      </c>
      <c r="F11" s="25"/>
      <c r="G11" s="227" cm="1">
        <f t="array" ref="G11">IF(OR($B11="",$C11=0,$D11=0),"",IF(AND($B11=$B12,$A11=$A12),"",IFERROR(
SUMPRODUCT(($B$7:$B$55=$B11)*($A$7:$A$55=$A11)*($C$7:$C$55)*($D$7:$D$55)),
"")))</f>
        <v>1320</v>
      </c>
      <c r="H11" s="222">
        <f ca="1">IF(OR($B11="",AND($B11=$B12,$A11=$A12)),"",_xlfn.LET(_xlpm.DateSeance,$C$1,_xlpm.Exo,$B11,_xlpm.Var,$A11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11" s="222" cm="1">
        <f t="array" ref="I11">IF(OR($B11="",AND($B11=$B12,$A11=$A12)),"",
_xlfn.LET(
  _xlpm.Exo,TRIM(SUBSTITUTE($B11,CHAR(160),"")),
  _xlpm.Var,TRIM(SUBSTITUTE($A11,CHAR(160),"")),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1665</v>
      </c>
      <c r="J11" s="223">
        <f ca="1">IF($C11=0,"",IFERROR(
_xlfn.LET(
  _xlpm.ExoMax, MAX_LOCAL!$A$2:$A$10000,
  _xlpm.VarMax, MAX_LOCAL!$B$2:$B$10000,
  _xlpm.RepsMax, MAX_LOCAL!$C$2:$C$10000,
  _xlpm.KgMax,  MAX_LOCAL!$D$2:$D$10000,
  _xlpm.Res, IF($A11="",
     _xlfn.MAXIFS(_xlpm.KgMax, _xlpm.ExoMax, $B11, _xlpm.RepsMax, $C11),
     _xlfn.MAXIFS(_xlpm.KgMax, _xlpm.ExoMax, $B11, _xlpm.RepsMax, $C11, _xlpm.VarMax, $A11)
  ),
  IF(_xlpm.Res=0,"",_xlpm.Res)
),
""))</f>
        <v>115</v>
      </c>
      <c r="K11" s="41">
        <v>2</v>
      </c>
      <c r="L11" s="41">
        <v>1</v>
      </c>
      <c r="M11" s="41">
        <v>2</v>
      </c>
      <c r="N11" s="41">
        <v>0</v>
      </c>
      <c r="O11" s="228"/>
      <c r="P11" s="42">
        <v>6</v>
      </c>
      <c r="Q11" s="43">
        <f t="shared" si="0"/>
        <v>0</v>
      </c>
      <c r="R11" s="42">
        <v>3</v>
      </c>
      <c r="S11" s="44">
        <f t="shared" si="1"/>
        <v>3</v>
      </c>
      <c r="T11" s="42">
        <v>110</v>
      </c>
      <c r="U11" s="44">
        <f t="shared" si="2"/>
        <v>110</v>
      </c>
      <c r="V11" s="42">
        <v>300</v>
      </c>
      <c r="W11" s="44">
        <f t="shared" si="3"/>
        <v>300</v>
      </c>
      <c r="X11" s="225">
        <f t="shared" si="4"/>
        <v>0.70967741935483875</v>
      </c>
      <c r="Y11" s="226">
        <f t="shared" si="5"/>
        <v>0.70967741935483875</v>
      </c>
    </row>
    <row r="12" spans="1:29" ht="20.100000000000001" customHeight="1" x14ac:dyDescent="0.2">
      <c r="A12" s="61"/>
      <c r="B12" s="59"/>
      <c r="C12" s="23"/>
      <c r="D12" s="24"/>
      <c r="E12" s="24"/>
      <c r="F12" s="25"/>
      <c r="G12" s="227" t="str" cm="1">
        <f t="array" ref="G12">IF(OR($B12="",$C12=0,$D12=0),"",IF(AND($B12=$B13,$A12=$A13),"",IFERROR(
SUMPRODUCT(($B$7:$B$55=$B12)*($A$7:$A$55=$A12)*($C$7:$C$55)*($D$7:$D$55)),
"")))</f>
        <v/>
      </c>
      <c r="H12" s="222" t="str">
        <f ca="1">IF(OR($B12="",AND($B12=$B13,$A12=$A13)),"",_xlfn.LET(_xlpm.DateSeance,$C$1,_xlpm.Exo,$B12,_xlpm.Var,$A12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2" s="222" t="str" cm="1">
        <f t="array" ref="I12">IF(OR($B12="",AND($B12=$B13,$A12=$A13)),"",
_xlfn.LET(
  _xlpm.Exo,TRIM(SUBSTITUTE($B12,CHAR(160),"")),
  _xlpm.Var,TRIM(SUBSTITUTE($A12,CHAR(160),"")),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2" s="223" t="str">
        <f ca="1">IF($C12=0,"",IFERROR(
_xlfn.LET(
  _xlpm.ExoMax, MAX_LOCAL!$A$2:$A$10000,
  _xlpm.VarMax, MAX_LOCAL!$B$2:$B$10000,
  _xlpm.RepsMax, MAX_LOCAL!$C$2:$C$10000,
  _xlpm.KgMax,  MAX_LOCAL!$D$2:$D$10000,
  _xlpm.Res, IF($A12="",
     _xlfn.MAXIFS(_xlpm.KgMax, _xlpm.ExoMax, $B12, _xlpm.RepsMax, $C12),
     _xlfn.MAXIFS(_xlpm.KgMax, _xlpm.ExoMax, $B12, _xlpm.RepsMax, $C12, _xlpm.VarMax, $A12)
  ),
  IF(_xlpm.Res=0,"",_xlpm.Res)
),
""))</f>
        <v/>
      </c>
      <c r="K12" s="41">
        <v>1</v>
      </c>
      <c r="L12" s="41">
        <v>0</v>
      </c>
      <c r="M12" s="41">
        <v>1</v>
      </c>
      <c r="N12" s="41">
        <v>0</v>
      </c>
      <c r="O12" s="228"/>
      <c r="P12" s="42"/>
      <c r="Q12" s="43">
        <f t="shared" si="0"/>
        <v>0</v>
      </c>
      <c r="R12" s="42"/>
      <c r="S12" s="44">
        <f t="shared" si="1"/>
        <v>0</v>
      </c>
      <c r="T12" s="42"/>
      <c r="U12" s="44">
        <f t="shared" si="2"/>
        <v>0</v>
      </c>
      <c r="V12" s="42"/>
      <c r="W12" s="44">
        <f t="shared" si="3"/>
        <v>0</v>
      </c>
      <c r="X12" s="225" t="str">
        <f t="shared" si="4"/>
        <v/>
      </c>
      <c r="Y12" s="226" t="str">
        <f t="shared" si="5"/>
        <v/>
      </c>
    </row>
    <row r="13" spans="1:29" ht="20.100000000000001" customHeight="1" x14ac:dyDescent="0.2">
      <c r="A13" s="61"/>
      <c r="B13" s="59"/>
      <c r="C13" s="23"/>
      <c r="D13" s="24"/>
      <c r="E13" s="24"/>
      <c r="F13" s="25"/>
      <c r="G13" s="227" t="str" cm="1">
        <f t="array" ref="G13">IF(OR($B13="",$C13=0,$D13=0),"",IF(AND($B13=$B14,$A13=$A14),"",IFERROR(
SUMPRODUCT(($B$7:$B$55=$B13)*($A$7:$A$55=$A13)*($C$7:$C$55)*($D$7:$D$55)),
"")))</f>
        <v/>
      </c>
      <c r="H13" s="222" t="str">
        <f ca="1">IF(OR($B13="",AND($B13=$B14,$A13=$A14)),"",_xlfn.LET(_xlpm.DateSeance,$C$1,_xlpm.Exo,$B13,_xlpm.Var,$A13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3" s="222" t="str" cm="1">
        <f t="array" ref="I13">IF(OR($B13="",AND($B13=$B14,$A13=$A14)),"",
_xlfn.LET(
  _xlpm.Exo,TRIM(SUBSTITUTE($B13,CHAR(160),"")),
  _xlpm.Var,TRIM(SUBSTITUTE($A13,CHAR(160),"")),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3" s="223" t="str">
        <f ca="1">IF($C13=0,"",IFERROR(
_xlfn.LET(
  _xlpm.ExoMax, MAX_LOCAL!$A$2:$A$10000,
  _xlpm.VarMax, MAX_LOCAL!$B$2:$B$10000,
  _xlpm.RepsMax, MAX_LOCAL!$C$2:$C$10000,
  _xlpm.KgMax,  MAX_LOCAL!$D$2:$D$10000,
  _xlpm.Res, IF($A13="",
     _xlfn.MAXIFS(_xlpm.KgMax, _xlpm.ExoMax, $B13, _xlpm.RepsMax, $C13),
     _xlfn.MAXIFS(_xlpm.KgMax, _xlpm.ExoMax, $B13, _xlpm.RepsMax, $C13, _xlpm.VarMax, $A13)
  ),
  IF(_xlpm.Res=0,"",_xlpm.Res)
),
""))</f>
        <v/>
      </c>
      <c r="K13" s="41">
        <v>1</v>
      </c>
      <c r="L13" s="41">
        <v>0</v>
      </c>
      <c r="M13" s="41">
        <v>1</v>
      </c>
      <c r="N13" s="41">
        <v>0</v>
      </c>
      <c r="O13" s="229">
        <v>5</v>
      </c>
      <c r="P13" s="42"/>
      <c r="Q13" s="43">
        <f t="shared" si="0"/>
        <v>0</v>
      </c>
      <c r="R13" s="42"/>
      <c r="S13" s="44">
        <f t="shared" si="1"/>
        <v>0</v>
      </c>
      <c r="T13" s="42"/>
      <c r="U13" s="44">
        <f t="shared" si="2"/>
        <v>0</v>
      </c>
      <c r="V13" s="42"/>
      <c r="W13" s="44">
        <f t="shared" si="3"/>
        <v>0</v>
      </c>
      <c r="X13" s="225" t="str">
        <f t="shared" si="4"/>
        <v/>
      </c>
      <c r="Y13" s="226" t="str">
        <f t="shared" si="5"/>
        <v/>
      </c>
    </row>
    <row r="14" spans="1:29" ht="20.100000000000001" customHeight="1" x14ac:dyDescent="0.2">
      <c r="A14" s="61"/>
      <c r="B14" s="59"/>
      <c r="C14" s="23"/>
      <c r="D14" s="24"/>
      <c r="E14" s="24"/>
      <c r="F14" s="25"/>
      <c r="G14" s="227" t="str" cm="1">
        <f t="array" ref="G14">IF(OR($B14="",$C14=0,$D14=0),"",IF(AND($B14=$B15,$A14=$A15),"",IFERROR(
SUMPRODUCT(($B$7:$B$55=$B14)*($A$7:$A$55=$A14)*($C$7:$C$55)*($D$7:$D$55)),
"")))</f>
        <v/>
      </c>
      <c r="H14" s="222" t="str">
        <f ca="1">IF(OR($B14="",AND($B14=$B15,$A14=$A15)),"",_xlfn.LET(_xlpm.DateSeance,$C$1,_xlpm.Exo,$B14,_xlpm.Var,$A14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4" s="222" t="str" cm="1">
        <f t="array" ref="I14">IF(OR($B14="",AND($B14=$B15,$A14=$A15)),"",
_xlfn.LET(
  _xlpm.Exo,TRIM(SUBSTITUTE($B14,CHAR(160),"")),
  _xlpm.Var,TRIM(SUBSTITUTE($A14,CHAR(160),"")),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4" s="223" t="str">
        <f ca="1">IF($C14=0,"",IFERROR(
_xlfn.LET(
  _xlpm.ExoMax, MAX_LOCAL!$A$2:$A$10000,
  _xlpm.VarMax, MAX_LOCAL!$B$2:$B$10000,
  _xlpm.RepsMax, MAX_LOCAL!$C$2:$C$10000,
  _xlpm.KgMax,  MAX_LOCAL!$D$2:$D$10000,
  _xlpm.Res, IF($A14="",
     _xlfn.MAXIFS(_xlpm.KgMax, _xlpm.ExoMax, $B14, _xlpm.RepsMax, $C14),
     _xlfn.MAXIFS(_xlpm.KgMax, _xlpm.ExoMax, $B14, _xlpm.RepsMax, $C14, _xlpm.VarMax, $A14)
  ),
  IF(_xlpm.Res=0,"",_xlpm.Res)
),
""))</f>
        <v/>
      </c>
      <c r="K14" s="41">
        <v>1</v>
      </c>
      <c r="L14" s="41">
        <v>0</v>
      </c>
      <c r="M14" s="41">
        <v>1</v>
      </c>
      <c r="N14" s="41">
        <v>0</v>
      </c>
      <c r="O14" s="228"/>
      <c r="P14" s="42"/>
      <c r="Q14" s="43">
        <f t="shared" si="0"/>
        <v>0</v>
      </c>
      <c r="R14" s="42"/>
      <c r="S14" s="44">
        <f t="shared" si="1"/>
        <v>0</v>
      </c>
      <c r="T14" s="42"/>
      <c r="U14" s="44">
        <f t="shared" si="2"/>
        <v>0</v>
      </c>
      <c r="V14" s="42"/>
      <c r="W14" s="44">
        <f t="shared" si="3"/>
        <v>0</v>
      </c>
      <c r="X14" s="225" t="str">
        <f t="shared" si="4"/>
        <v/>
      </c>
      <c r="Y14" s="226" t="str">
        <f t="shared" si="5"/>
        <v/>
      </c>
    </row>
    <row r="15" spans="1:29" ht="20.100000000000001" customHeight="1" x14ac:dyDescent="0.2">
      <c r="A15" s="61"/>
      <c r="B15" s="59"/>
      <c r="C15" s="23"/>
      <c r="D15" s="24"/>
      <c r="E15" s="24"/>
      <c r="F15" s="25"/>
      <c r="G15" s="227" t="str" cm="1">
        <f t="array" ref="G15">IF(OR($B15="",$C15=0,$D15=0),"",IF(AND($B15=$B16,$A15=$A16),"",IFERROR(
SUMPRODUCT(($B$7:$B$55=$B15)*($A$7:$A$55=$A15)*($C$7:$C$55)*($D$7:$D$55)),
"")))</f>
        <v/>
      </c>
      <c r="H15" s="222" t="str">
        <f ca="1">IF(OR($B15="",AND($B15=$B16,$A15=$A16)),"",_xlfn.LET(_xlpm.DateSeance,$C$1,_xlpm.Exo,$B15,_xlpm.Var,$A15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5" s="222" t="str" cm="1">
        <f t="array" ref="I15">IF(OR($B15="",AND($B15=$B16,$A15=$A16)),"",
_xlfn.LET(
  _xlpm.Exo,TRIM(SUBSTITUTE($B15,CHAR(160),"")),
  _xlpm.Var,TRIM(SUBSTITUTE($A15,CHAR(160),"")),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5" s="223" t="str">
        <f ca="1">IF($C15=0,"",IFERROR(
_xlfn.LET(
  _xlpm.ExoMax, MAX_LOCAL!$A$2:$A$10000,
  _xlpm.VarMax, MAX_LOCAL!$B$2:$B$10000,
  _xlpm.RepsMax, MAX_LOCAL!$C$2:$C$10000,
  _xlpm.KgMax,  MAX_LOCAL!$D$2:$D$10000,
  _xlpm.Res, IF($A15="",
     _xlfn.MAXIFS(_xlpm.KgMax, _xlpm.ExoMax, $B15, _xlpm.RepsMax, $C15),
     _xlfn.MAXIFS(_xlpm.KgMax, _xlpm.ExoMax, $B15, _xlpm.RepsMax, $C15, _xlpm.VarMax, $A15)
  ),
  IF(_xlpm.Res=0,"",_xlpm.Res)
),
""))</f>
        <v/>
      </c>
      <c r="K15" s="41">
        <v>1</v>
      </c>
      <c r="L15" s="41">
        <v>0</v>
      </c>
      <c r="M15" s="41">
        <v>1</v>
      </c>
      <c r="N15" s="41">
        <v>0</v>
      </c>
      <c r="O15" s="228"/>
      <c r="P15" s="42"/>
      <c r="Q15" s="43">
        <f t="shared" si="0"/>
        <v>0</v>
      </c>
      <c r="R15" s="42"/>
      <c r="S15" s="44">
        <f t="shared" si="1"/>
        <v>0</v>
      </c>
      <c r="T15" s="42"/>
      <c r="U15" s="44">
        <f t="shared" si="2"/>
        <v>0</v>
      </c>
      <c r="V15" s="42"/>
      <c r="W15" s="44">
        <f t="shared" si="3"/>
        <v>0</v>
      </c>
      <c r="X15" s="225" t="str">
        <f t="shared" si="4"/>
        <v/>
      </c>
      <c r="Y15" s="226" t="str">
        <f t="shared" si="5"/>
        <v/>
      </c>
    </row>
    <row r="16" spans="1:29" ht="20.100000000000001" customHeight="1" x14ac:dyDescent="0.2">
      <c r="A16" s="61"/>
      <c r="B16" s="59"/>
      <c r="C16" s="23"/>
      <c r="D16" s="24"/>
      <c r="E16" s="24"/>
      <c r="F16" s="25"/>
      <c r="G16" s="227" t="str" cm="1">
        <f t="array" ref="G16">IF(OR($B16="",$C16=0,$D16=0),"",IF(AND($B16=$B17,$A16=$A17),"",IFERROR(
SUMPRODUCT(($B$7:$B$55=$B16)*($A$7:$A$55=$A16)*($C$7:$C$55)*($D$7:$D$55)),
"")))</f>
        <v/>
      </c>
      <c r="H16" s="222" t="str">
        <f ca="1">IF(OR($B16="",AND($B16=$B17,$A16=$A17)),"",_xlfn.LET(_xlpm.DateSeance,$C$1,_xlpm.Exo,$B16,_xlpm.Var,$A16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6" s="222" t="str" cm="1">
        <f t="array" ref="I16">IF(OR($B16="",AND($B16=$B17,$A16=$A17)),"",
_xlfn.LET(
  _xlpm.Exo,TRIM(SUBSTITUTE($B16,CHAR(160),"")),
  _xlpm.Var,TRIM(SUBSTITUTE($A16,CHAR(160),"")),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6" s="223" t="str">
        <f ca="1">IF($C16=0,"",IFERROR(
_xlfn.LET(
  _xlpm.ExoMax, MAX_LOCAL!$A$2:$A$10000,
  _xlpm.VarMax, MAX_LOCAL!$B$2:$B$10000,
  _xlpm.RepsMax, MAX_LOCAL!$C$2:$C$10000,
  _xlpm.KgMax,  MAX_LOCAL!$D$2:$D$10000,
  _xlpm.Res, IF($A16="",
     _xlfn.MAXIFS(_xlpm.KgMax, _xlpm.ExoMax, $B16, _xlpm.RepsMax, $C16),
     _xlfn.MAXIFS(_xlpm.KgMax, _xlpm.ExoMax, $B16, _xlpm.RepsMax, $C16, _xlpm.VarMax, $A16)
  ),
  IF(_xlpm.Res=0,"",_xlpm.Res)
),
""))</f>
        <v/>
      </c>
      <c r="K16" s="41">
        <v>1</v>
      </c>
      <c r="L16" s="41">
        <v>0</v>
      </c>
      <c r="M16" s="41">
        <v>1</v>
      </c>
      <c r="N16" s="41">
        <v>0</v>
      </c>
      <c r="O16" s="228"/>
      <c r="P16" s="42"/>
      <c r="Q16" s="43">
        <f t="shared" si="0"/>
        <v>0</v>
      </c>
      <c r="R16" s="42"/>
      <c r="S16" s="44">
        <f t="shared" si="1"/>
        <v>0</v>
      </c>
      <c r="T16" s="42"/>
      <c r="U16" s="44">
        <f t="shared" si="2"/>
        <v>0</v>
      </c>
      <c r="V16" s="42"/>
      <c r="W16" s="44">
        <f t="shared" si="3"/>
        <v>0</v>
      </c>
      <c r="X16" s="225" t="str">
        <f t="shared" si="4"/>
        <v/>
      </c>
      <c r="Y16" s="226" t="str">
        <f t="shared" si="5"/>
        <v/>
      </c>
    </row>
    <row r="17" spans="1:25" ht="20.100000000000001" customHeight="1" x14ac:dyDescent="0.2">
      <c r="A17" s="61"/>
      <c r="B17" s="59" t="s">
        <v>6</v>
      </c>
      <c r="C17" s="23">
        <f t="shared" ref="C17:C22" si="6">R17</f>
        <v>5</v>
      </c>
      <c r="D17" s="24">
        <f>T17</f>
        <v>30</v>
      </c>
      <c r="E17" s="24">
        <f t="shared" ref="E17:E22" si="7">V17</f>
        <v>90</v>
      </c>
      <c r="F17" s="25"/>
      <c r="G17" s="227" t="str" cm="1">
        <f t="array" ref="G17">IF(OR($B17="",$C17=0,$D17=0),"",IF(AND($B17=$B18,$A17=$A18),"",IFERROR(
SUMPRODUCT(($B$7:$B$55=$B17)*($A$7:$A$55=$A17)*($C$7:$C$55)*($D$7:$D$55)),
"")))</f>
        <v/>
      </c>
      <c r="H17" s="222" t="str">
        <f ca="1">IF(OR($B17="",AND($B17=$B18,$A17=$A18)),"",_xlfn.LET(_xlpm.DateSeance,$C$1,_xlpm.Exo,$B17,_xlpm.Var,$A17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7" s="222" t="str" cm="1">
        <f t="array" ref="I17">IF(OR($B17="",AND($B17=$B18,$A17=$A18)),"",
_xlfn.LET(
  _xlpm.Exo,TRIM(SUBSTITUTE($B17,CHAR(160),"")),
  _xlpm.Var,TRIM(SUBSTITUTE($A17,CHAR(160),"")),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7" s="223">
        <f ca="1">IF($C17=0,"",IFERROR(
_xlfn.LET(
  _xlpm.ExoMax, MAX_LOCAL!$A$2:$A$10000,
  _xlpm.VarMax, MAX_LOCAL!$B$2:$B$10000,
  _xlpm.RepsMax, MAX_LOCAL!$C$2:$C$10000,
  _xlpm.KgMax,  MAX_LOCAL!$D$2:$D$10000,
  _xlpm.Res, IF($A17="",
     _xlfn.MAXIFS(_xlpm.KgMax, _xlpm.ExoMax, $B17, _xlpm.RepsMax, $C17),
     _xlfn.MAXIFS(_xlpm.KgMax, _xlpm.ExoMax, $B17, _xlpm.RepsMax, $C17, _xlpm.VarMax, $A17)
  ),
  IF(_xlpm.Res=0,"",_xlpm.Res)
),
""))</f>
        <v>65</v>
      </c>
      <c r="K17" s="41">
        <v>1</v>
      </c>
      <c r="L17" s="41">
        <v>0</v>
      </c>
      <c r="M17" s="41">
        <v>1</v>
      </c>
      <c r="N17" s="41">
        <v>0</v>
      </c>
      <c r="O17" s="228"/>
      <c r="P17" s="42">
        <v>5</v>
      </c>
      <c r="Q17" s="43">
        <f t="shared" si="0"/>
        <v>0</v>
      </c>
      <c r="R17" s="42">
        <v>5</v>
      </c>
      <c r="S17" s="44">
        <f t="shared" si="1"/>
        <v>5</v>
      </c>
      <c r="T17" s="42">
        <v>30</v>
      </c>
      <c r="U17" s="44">
        <f t="shared" si="2"/>
        <v>30</v>
      </c>
      <c r="V17" s="42">
        <v>90</v>
      </c>
      <c r="W17" s="44">
        <f t="shared" si="3"/>
        <v>90</v>
      </c>
      <c r="X17" s="225">
        <f t="shared" si="4"/>
        <v>0.38709677419354838</v>
      </c>
      <c r="Y17" s="226">
        <f t="shared" si="5"/>
        <v>0.38709677419354838</v>
      </c>
    </row>
    <row r="18" spans="1:25" ht="20.100000000000001" customHeight="1" x14ac:dyDescent="0.2">
      <c r="A18" s="61"/>
      <c r="B18" s="59" t="s">
        <v>6</v>
      </c>
      <c r="C18" s="23">
        <f t="shared" si="6"/>
        <v>4</v>
      </c>
      <c r="D18" s="24">
        <f>T18</f>
        <v>40</v>
      </c>
      <c r="E18" s="24">
        <f t="shared" si="7"/>
        <v>120</v>
      </c>
      <c r="F18" s="25"/>
      <c r="G18" s="227" t="str" cm="1">
        <f t="array" ref="G18">IF(OR($B18="",$C18=0,$D18=0),"",IF(AND($B18=$B19,$A18=$A19),"",IFERROR(
SUMPRODUCT(($B$7:$B$55=$B18)*($A$7:$A$55=$A18)*($C$7:$C$55)*($D$7:$D$55)),
"")))</f>
        <v/>
      </c>
      <c r="H18" s="222" t="str">
        <f ca="1">IF(OR($B18="",AND($B18=$B19,$A18=$A19)),"",_xlfn.LET(_xlpm.DateSeance,$C$1,_xlpm.Exo,$B18,_xlpm.Var,$A18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8" s="222" t="str" cm="1">
        <f t="array" ref="I18">IF(OR($B18="",AND($B18=$B19,$A18=$A19)),"",
_xlfn.LET(
  _xlpm.Exo,TRIM(SUBSTITUTE($B18,CHAR(160),"")),
  _xlpm.Var,TRIM(SUBSTITUTE($A18,CHAR(160),"")),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8" s="223">
        <f ca="1">IF($C18=0,"",IFERROR(
_xlfn.LET(
  _xlpm.ExoMax, MAX_LOCAL!$A$2:$A$10000,
  _xlpm.VarMax, MAX_LOCAL!$B$2:$B$10000,
  _xlpm.RepsMax, MAX_LOCAL!$C$2:$C$10000,
  _xlpm.KgMax,  MAX_LOCAL!$D$2:$D$10000,
  _xlpm.Res, IF($A18="",
     _xlfn.MAXIFS(_xlpm.KgMax, _xlpm.ExoMax, $B18, _xlpm.RepsMax, $C18),
     _xlfn.MAXIFS(_xlpm.KgMax, _xlpm.ExoMax, $B18, _xlpm.RepsMax, $C18, _xlpm.VarMax, $A18)
  ),
  IF(_xlpm.Res=0,"",_xlpm.Res)
),
""))</f>
        <v>65</v>
      </c>
      <c r="K18" s="41">
        <v>1</v>
      </c>
      <c r="L18" s="41">
        <v>0</v>
      </c>
      <c r="M18" s="41">
        <v>1</v>
      </c>
      <c r="N18" s="41">
        <v>0</v>
      </c>
      <c r="O18" s="228"/>
      <c r="P18" s="42">
        <v>5</v>
      </c>
      <c r="Q18" s="43">
        <f t="shared" si="0"/>
        <v>0</v>
      </c>
      <c r="R18" s="42">
        <v>4</v>
      </c>
      <c r="S18" s="44">
        <f t="shared" si="1"/>
        <v>4</v>
      </c>
      <c r="T18" s="42">
        <v>40</v>
      </c>
      <c r="U18" s="44">
        <f t="shared" si="2"/>
        <v>40</v>
      </c>
      <c r="V18" s="42">
        <v>120</v>
      </c>
      <c r="W18" s="44">
        <f t="shared" si="3"/>
        <v>120</v>
      </c>
      <c r="X18" s="225">
        <f t="shared" si="4"/>
        <v>0.5161290322580645</v>
      </c>
      <c r="Y18" s="226">
        <f t="shared" si="5"/>
        <v>0.5161290322580645</v>
      </c>
    </row>
    <row r="19" spans="1:25" ht="20.100000000000001" customHeight="1" x14ac:dyDescent="0.2">
      <c r="A19" s="61"/>
      <c r="B19" s="59" t="s">
        <v>6</v>
      </c>
      <c r="C19" s="23">
        <f t="shared" si="6"/>
        <v>3</v>
      </c>
      <c r="D19" s="24">
        <f>T19</f>
        <v>50</v>
      </c>
      <c r="E19" s="24">
        <f t="shared" si="7"/>
        <v>120</v>
      </c>
      <c r="F19" s="25"/>
      <c r="G19" s="227" t="str" cm="1">
        <f t="array" ref="G19">IF(OR($B19="",$C19=0,$D19=0),"",IF(AND($B19=$B20,$A19=$A20),"",IFERROR(
SUMPRODUCT(($B$7:$B$55=$B19)*($A$7:$A$55=$A19)*($C$7:$C$55)*($D$7:$D$55)),
"")))</f>
        <v/>
      </c>
      <c r="H19" s="222" t="str">
        <f ca="1">IF(OR($B19="",AND($B19=$B20,$A19=$A20)),"",_xlfn.LET(_xlpm.DateSeance,$C$1,_xlpm.Exo,$B19,_xlpm.Var,$A19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9" s="222" t="str" cm="1">
        <f t="array" ref="I19">IF(OR($B19="",AND($B19=$B20,$A19=$A20)),"",
_xlfn.LET(
  _xlpm.Exo,TRIM(SUBSTITUTE($B19,CHAR(160),"")),
  _xlpm.Var,TRIM(SUBSTITUTE($A19,CHAR(160),"")),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9" s="223">
        <f ca="1">IF($C19=0,"",IFERROR(
_xlfn.LET(
  _xlpm.ExoMax, MAX_LOCAL!$A$2:$A$10000,
  _xlpm.VarMax, MAX_LOCAL!$B$2:$B$10000,
  _xlpm.RepsMax, MAX_LOCAL!$C$2:$C$10000,
  _xlpm.KgMax,  MAX_LOCAL!$D$2:$D$10000,
  _xlpm.Res, IF($A19="",
     _xlfn.MAXIFS(_xlpm.KgMax, _xlpm.ExoMax, $B19, _xlpm.RepsMax, $C19),
     _xlfn.MAXIFS(_xlpm.KgMax, _xlpm.ExoMax, $B19, _xlpm.RepsMax, $C19, _xlpm.VarMax, $A19)
  ),
  IF(_xlpm.Res=0,"",_xlpm.Res)
),
""))</f>
        <v>70</v>
      </c>
      <c r="K19" s="41">
        <v>1</v>
      </c>
      <c r="L19" s="41">
        <v>0</v>
      </c>
      <c r="M19" s="41">
        <v>1</v>
      </c>
      <c r="N19" s="41">
        <v>0</v>
      </c>
      <c r="O19" s="228"/>
      <c r="P19" s="42">
        <v>5</v>
      </c>
      <c r="Q19" s="43">
        <f t="shared" si="0"/>
        <v>0</v>
      </c>
      <c r="R19" s="42">
        <v>3</v>
      </c>
      <c r="S19" s="44">
        <f t="shared" si="1"/>
        <v>3</v>
      </c>
      <c r="T19" s="42">
        <v>50</v>
      </c>
      <c r="U19" s="44">
        <f t="shared" si="2"/>
        <v>50</v>
      </c>
      <c r="V19" s="42">
        <v>120</v>
      </c>
      <c r="W19" s="44">
        <f t="shared" si="3"/>
        <v>120</v>
      </c>
      <c r="X19" s="225">
        <f t="shared" si="4"/>
        <v>0.64516129032258063</v>
      </c>
      <c r="Y19" s="226">
        <f t="shared" si="5"/>
        <v>0.64516129032258063</v>
      </c>
    </row>
    <row r="20" spans="1:25" ht="20.100000000000001" customHeight="1" x14ac:dyDescent="0.2">
      <c r="A20" s="61"/>
      <c r="B20" s="59" t="s">
        <v>6</v>
      </c>
      <c r="C20" s="23">
        <f t="shared" si="6"/>
        <v>2</v>
      </c>
      <c r="D20" s="24">
        <f>T20</f>
        <v>55</v>
      </c>
      <c r="E20" s="24">
        <f t="shared" si="7"/>
        <v>180</v>
      </c>
      <c r="F20" s="25"/>
      <c r="G20" s="227" t="str" cm="1">
        <f t="array" ref="G20">IF(OR($B20="",$C20=0,$D20=0),"",IF(AND($B20=$B21,$A20=$A21),"",IFERROR(
SUMPRODUCT(($B$7:$B$55=$B20)*($A$7:$A$55=$A20)*($C$7:$C$55)*($D$7:$D$55)),
"")))</f>
        <v/>
      </c>
      <c r="H20" s="222" t="str">
        <f ca="1">IF(OR($B20="",AND($B20=$B21,$A20=$A21)),"",_xlfn.LET(_xlpm.DateSeance,$C$1,_xlpm.Exo,$B20,_xlpm.Var,$A20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0" s="222" t="str" cm="1">
        <f t="array" ref="I20">IF(OR($B20="",AND($B20=$B21,$A20=$A21)),"",
_xlfn.LET(
  _xlpm.Exo,TRIM(SUBSTITUTE($B20,CHAR(160),"")),
  _xlpm.Var,TRIM(SUBSTITUTE($A20,CHAR(160),"")),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0" s="223">
        <f ca="1">IF($C20=0,"",IFERROR(
_xlfn.LET(
  _xlpm.ExoMax, MAX_LOCAL!$A$2:$A$10000,
  _xlpm.VarMax, MAX_LOCAL!$B$2:$B$10000,
  _xlpm.RepsMax, MAX_LOCAL!$C$2:$C$10000,
  _xlpm.KgMax,  MAX_LOCAL!$D$2:$D$10000,
  _xlpm.Res, IF($A20="",
     _xlfn.MAXIFS(_xlpm.KgMax, _xlpm.ExoMax, $B20, _xlpm.RepsMax, $C20),
     _xlfn.MAXIFS(_xlpm.KgMax, _xlpm.ExoMax, $B20, _xlpm.RepsMax, $C20, _xlpm.VarMax, $A20)
  ),
  IF(_xlpm.Res=0,"",_xlpm.Res)
),
""))</f>
        <v>72.5</v>
      </c>
      <c r="K20" s="41">
        <v>1</v>
      </c>
      <c r="L20" s="41">
        <v>0</v>
      </c>
      <c r="M20" s="41">
        <v>1</v>
      </c>
      <c r="N20" s="41">
        <v>0</v>
      </c>
      <c r="O20" s="228"/>
      <c r="P20" s="42">
        <v>5</v>
      </c>
      <c r="Q20" s="43">
        <f t="shared" si="0"/>
        <v>0</v>
      </c>
      <c r="R20" s="42">
        <v>2</v>
      </c>
      <c r="S20" s="44">
        <f t="shared" si="1"/>
        <v>2</v>
      </c>
      <c r="T20" s="42">
        <v>55</v>
      </c>
      <c r="U20" s="44">
        <f t="shared" si="2"/>
        <v>55</v>
      </c>
      <c r="V20" s="42">
        <v>180</v>
      </c>
      <c r="W20" s="44">
        <f t="shared" si="3"/>
        <v>180</v>
      </c>
      <c r="X20" s="225">
        <f t="shared" si="4"/>
        <v>0.70967741935483875</v>
      </c>
      <c r="Y20" s="226">
        <f t="shared" si="5"/>
        <v>0.70967741935483875</v>
      </c>
    </row>
    <row r="21" spans="1:25" ht="20.100000000000001" customHeight="1" x14ac:dyDescent="0.2">
      <c r="A21" s="61"/>
      <c r="B21" s="59" t="s">
        <v>6</v>
      </c>
      <c r="C21" s="23">
        <f t="shared" si="6"/>
        <v>1</v>
      </c>
      <c r="D21" s="24"/>
      <c r="E21" s="24">
        <f t="shared" si="7"/>
        <v>180</v>
      </c>
      <c r="F21" s="25">
        <f>P21</f>
        <v>6.5</v>
      </c>
      <c r="G21" s="227" t="str" cm="1">
        <f t="array" ref="G21">IF(OR($B21="",$C21=0,$D21=0),"",IF(AND($B21=$B22,$A21=$A22),"",IFERROR(
SUMPRODUCT(($B$7:$B$55=$B21)*($A$7:$A$55=$A21)*($C$7:$C$55)*($D$7:$D$55)),
"")))</f>
        <v/>
      </c>
      <c r="H21" s="222" t="str">
        <f ca="1">IF(OR($B21="",AND($B21=$B22,$A21=$A22)),"",_xlfn.LET(_xlpm.DateSeance,$C$1,_xlpm.Exo,$B21,_xlpm.Var,$A21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1" s="222" t="str" cm="1">
        <f t="array" ref="I21">IF(OR($B21="",AND($B21=$B22,$A21=$A22)),"",
_xlfn.LET(
  _xlpm.Exo,TRIM(SUBSTITUTE($B21,CHAR(160),"")),
  _xlpm.Var,TRIM(SUBSTITUTE($A21,CHAR(160),"")),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1" s="223">
        <f ca="1">IF($C21=0,"",IFERROR(
_xlfn.LET(
  _xlpm.ExoMax, MAX_LOCAL!$A$2:$A$10000,
  _xlpm.VarMax, MAX_LOCAL!$B$2:$B$10000,
  _xlpm.RepsMax, MAX_LOCAL!$C$2:$C$10000,
  _xlpm.KgMax,  MAX_LOCAL!$D$2:$D$10000,
  _xlpm.Res, IF($A21="",
     _xlfn.MAXIFS(_xlpm.KgMax, _xlpm.ExoMax, $B21, _xlpm.RepsMax, $C21),
     _xlfn.MAXIFS(_xlpm.KgMax, _xlpm.ExoMax, $B21, _xlpm.RepsMax, $C21, _xlpm.VarMax, $A21)
  ),
  IF(_xlpm.Res=0,"",_xlpm.Res)
),
""))</f>
        <v>77.5</v>
      </c>
      <c r="K21" s="41">
        <v>1</v>
      </c>
      <c r="L21" s="41">
        <v>0</v>
      </c>
      <c r="M21" s="41">
        <v>1</v>
      </c>
      <c r="N21" s="41">
        <v>0</v>
      </c>
      <c r="O21" s="228"/>
      <c r="P21" s="42">
        <v>6.5</v>
      </c>
      <c r="Q21" s="43">
        <f t="shared" si="0"/>
        <v>6.5</v>
      </c>
      <c r="R21" s="42">
        <v>1</v>
      </c>
      <c r="S21" s="44">
        <f t="shared" si="1"/>
        <v>1</v>
      </c>
      <c r="T21" s="42"/>
      <c r="U21" s="44">
        <f t="shared" si="2"/>
        <v>0</v>
      </c>
      <c r="V21" s="42">
        <v>180</v>
      </c>
      <c r="W21" s="44">
        <f t="shared" si="3"/>
        <v>180</v>
      </c>
      <c r="X21" s="225">
        <f t="shared" si="4"/>
        <v>0</v>
      </c>
      <c r="Y21" s="226">
        <f t="shared" si="5"/>
        <v>0</v>
      </c>
    </row>
    <row r="22" spans="1:25" ht="20.100000000000001" customHeight="1" x14ac:dyDescent="0.2">
      <c r="A22" s="61"/>
      <c r="B22" s="59" t="s">
        <v>6</v>
      </c>
      <c r="C22" s="23">
        <f t="shared" si="6"/>
        <v>3</v>
      </c>
      <c r="D22" s="24">
        <f>T22</f>
        <v>-5</v>
      </c>
      <c r="E22" s="24">
        <f t="shared" si="7"/>
        <v>300</v>
      </c>
      <c r="F22" s="25"/>
      <c r="G22" s="227" cm="1">
        <f t="array" ref="G22">IF(OR($B22="",$C22=0,$D22=0),"",IF(AND($B22=$B23,$A22=$A23),"",IFERROR(
SUMPRODUCT(($B$7:$B$55=$B22)*($A$7:$A$55=$A22)*($C$7:$C$55)*($D$7:$D$55)),
"")))</f>
        <v>555</v>
      </c>
      <c r="H22" s="222">
        <f ca="1">IF(OR($B22="",AND($B22=$B23,$A22=$A23)),"",_xlfn.LET(_xlpm.DateSeance,$C$1,_xlpm.Exo,$B22,_xlpm.Var,$A22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975</v>
      </c>
      <c r="I22" s="222" cm="1">
        <f t="array" ref="I22">IF(OR($B22="",AND($B22=$B23,$A22=$A23)),"",
_xlfn.LET(
  _xlpm.Exo,TRIM(SUBSTITUTE($B22,CHAR(160),"")),
  _xlpm.Var,TRIM(SUBSTITUTE($A22,CHAR(160),"")),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1350</v>
      </c>
      <c r="J22" s="223">
        <f ca="1">IF($C22=0,"",IFERROR(
_xlfn.LET(
  _xlpm.ExoMax, MAX_LOCAL!$A$2:$A$10000,
  _xlpm.VarMax, MAX_LOCAL!$B$2:$B$10000,
  _xlpm.RepsMax, MAX_LOCAL!$C$2:$C$10000,
  _xlpm.KgMax,  MAX_LOCAL!$D$2:$D$10000,
  _xlpm.Res, IF($A22="",
     _xlfn.MAXIFS(_xlpm.KgMax, _xlpm.ExoMax, $B22, _xlpm.RepsMax, $C22),
     _xlfn.MAXIFS(_xlpm.KgMax, _xlpm.ExoMax, $B22, _xlpm.RepsMax, $C22, _xlpm.VarMax, $A22)
  ),
  IF(_xlpm.Res=0,"",_xlpm.Res)
),
""))</f>
        <v>70</v>
      </c>
      <c r="K22" s="41">
        <v>1</v>
      </c>
      <c r="L22" s="41">
        <v>0</v>
      </c>
      <c r="M22" s="41">
        <v>1</v>
      </c>
      <c r="N22" s="41">
        <v>0</v>
      </c>
      <c r="O22" s="228"/>
      <c r="P22" s="42">
        <v>7</v>
      </c>
      <c r="Q22" s="43">
        <f t="shared" si="0"/>
        <v>0</v>
      </c>
      <c r="R22" s="42">
        <v>3</v>
      </c>
      <c r="S22" s="44">
        <f t="shared" si="1"/>
        <v>3</v>
      </c>
      <c r="T22" s="42">
        <f>U21-5</f>
        <v>-5</v>
      </c>
      <c r="U22" s="44">
        <f t="shared" si="2"/>
        <v>-5</v>
      </c>
      <c r="V22" s="42">
        <v>300</v>
      </c>
      <c r="W22" s="44">
        <f t="shared" si="3"/>
        <v>300</v>
      </c>
      <c r="X22" s="225">
        <f t="shared" si="4"/>
        <v>-6.4516129032258063E-2</v>
      </c>
      <c r="Y22" s="226">
        <f t="shared" si="5"/>
        <v>-6.4516129032258063E-2</v>
      </c>
    </row>
    <row r="23" spans="1:25" ht="20.100000000000001" customHeight="1" x14ac:dyDescent="0.2">
      <c r="A23" s="61"/>
      <c r="B23" s="59"/>
      <c r="C23" s="23"/>
      <c r="D23" s="24"/>
      <c r="E23" s="24"/>
      <c r="F23" s="25"/>
      <c r="G23" s="227" t="str" cm="1">
        <f t="array" ref="G23">IF(OR($B23="",$C23=0,$D23=0),"",IF(AND($B23=$B24,$A23=$A24),"",IFERROR(
SUMPRODUCT(($B$7:$B$55=$B23)*($A$7:$A$55=$A23)*($C$7:$C$55)*($D$7:$D$55)),
"")))</f>
        <v/>
      </c>
      <c r="H23" s="222" t="str">
        <f ca="1">IF(OR($B23="",AND($B23=$B24,$A23=$A24)),"",_xlfn.LET(_xlpm.DateSeance,$C$1,_xlpm.Exo,$B23,_xlpm.Var,$A23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3" s="222" t="str" cm="1">
        <f t="array" ref="I23">IF(OR($B23="",AND($B23=$B24,$A23=$A24)),"",
_xlfn.LET(
  _xlpm.Exo,TRIM(SUBSTITUTE($B23,CHAR(160),"")),
  _xlpm.Var,TRIM(SUBSTITUTE($A23,CHAR(160),"")),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3" s="223" t="str">
        <f ca="1">IF($C23=0,"",IFERROR(
_xlfn.LET(
  _xlpm.ExoMax, MAX_LOCAL!$A$2:$A$10000,
  _xlpm.VarMax, MAX_LOCAL!$B$2:$B$10000,
  _xlpm.RepsMax, MAX_LOCAL!$C$2:$C$10000,
  _xlpm.KgMax,  MAX_LOCAL!$D$2:$D$10000,
  _xlpm.Res, IF($A23="",
     _xlfn.MAXIFS(_xlpm.KgMax, _xlpm.ExoMax, $B23, _xlpm.RepsMax, $C23),
     _xlfn.MAXIFS(_xlpm.KgMax, _xlpm.ExoMax, $B23, _xlpm.RepsMax, $C23, _xlpm.VarMax, $A23)
  ),
  IF(_xlpm.Res=0,"",_xlpm.Res)
),
""))</f>
        <v/>
      </c>
      <c r="K23" s="41">
        <v>1</v>
      </c>
      <c r="L23" s="41">
        <v>0</v>
      </c>
      <c r="M23" s="41">
        <v>1</v>
      </c>
      <c r="N23" s="41">
        <v>0</v>
      </c>
      <c r="O23" s="228"/>
      <c r="P23" s="42"/>
      <c r="Q23" s="43">
        <f t="shared" si="0"/>
        <v>0</v>
      </c>
      <c r="R23" s="42"/>
      <c r="S23" s="44">
        <f t="shared" si="1"/>
        <v>0</v>
      </c>
      <c r="T23" s="42"/>
      <c r="U23" s="44">
        <f t="shared" si="2"/>
        <v>0</v>
      </c>
      <c r="V23" s="42"/>
      <c r="W23" s="44">
        <f t="shared" si="3"/>
        <v>0</v>
      </c>
      <c r="X23" s="225" t="str">
        <f t="shared" si="4"/>
        <v/>
      </c>
      <c r="Y23" s="226" t="str">
        <f t="shared" si="5"/>
        <v/>
      </c>
    </row>
    <row r="24" spans="1:25" ht="20.100000000000001" customHeight="1" x14ac:dyDescent="0.2">
      <c r="A24" s="61"/>
      <c r="B24" s="59"/>
      <c r="C24" s="23"/>
      <c r="D24" s="24"/>
      <c r="E24" s="24"/>
      <c r="F24" s="25"/>
      <c r="G24" s="227" t="str" cm="1">
        <f t="array" ref="G24">IF(OR($B24="",$C24=0,$D24=0),"",IF(AND($B24=$B25,$A24=$A25),"",IFERROR(
SUMPRODUCT(($B$7:$B$55=$B24)*($A$7:$A$55=$A24)*($C$7:$C$55)*($D$7:$D$55)),
"")))</f>
        <v/>
      </c>
      <c r="H24" s="222" t="str">
        <f ca="1">IF(OR($B24="",AND($B24=$B25,$A24=$A25)),"",_xlfn.LET(_xlpm.DateSeance,$C$1,_xlpm.Exo,$B24,_xlpm.Var,$A24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4" s="222" t="str" cm="1">
        <f t="array" ref="I24">IF(OR($B24="",AND($B24=$B25,$A24=$A25)),"",
_xlfn.LET(
  _xlpm.Exo,TRIM(SUBSTITUTE($B24,CHAR(160),"")),
  _xlpm.Var,TRIM(SUBSTITUTE($A24,CHAR(160),"")),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4" s="223" t="str">
        <f ca="1">IF($C24=0,"",IFERROR(
_xlfn.LET(
  _xlpm.ExoMax, MAX_LOCAL!$A$2:$A$10000,
  _xlpm.VarMax, MAX_LOCAL!$B$2:$B$10000,
  _xlpm.RepsMax, MAX_LOCAL!$C$2:$C$10000,
  _xlpm.KgMax,  MAX_LOCAL!$D$2:$D$10000,
  _xlpm.Res, IF($A24="",
     _xlfn.MAXIFS(_xlpm.KgMax, _xlpm.ExoMax, $B24, _xlpm.RepsMax, $C24),
     _xlfn.MAXIFS(_xlpm.KgMax, _xlpm.ExoMax, $B24, _xlpm.RepsMax, $C24, _xlpm.VarMax, $A24)
  ),
  IF(_xlpm.Res=0,"",_xlpm.Res)
),
""))</f>
        <v/>
      </c>
      <c r="K24" s="41">
        <v>1</v>
      </c>
      <c r="L24" s="41">
        <v>0</v>
      </c>
      <c r="M24" s="41">
        <v>1</v>
      </c>
      <c r="N24" s="41">
        <v>0</v>
      </c>
      <c r="O24" s="228"/>
      <c r="P24" s="42"/>
      <c r="Q24" s="43">
        <f t="shared" si="0"/>
        <v>0</v>
      </c>
      <c r="R24" s="42"/>
      <c r="S24" s="44">
        <f t="shared" si="1"/>
        <v>0</v>
      </c>
      <c r="T24" s="42"/>
      <c r="U24" s="44">
        <f t="shared" si="2"/>
        <v>0</v>
      </c>
      <c r="V24" s="42"/>
      <c r="W24" s="44">
        <f t="shared" si="3"/>
        <v>0</v>
      </c>
      <c r="X24" s="225" t="str">
        <f t="shared" si="4"/>
        <v/>
      </c>
      <c r="Y24" s="226" t="str">
        <f t="shared" si="5"/>
        <v/>
      </c>
    </row>
    <row r="25" spans="1:25" ht="20.100000000000001" customHeight="1" x14ac:dyDescent="0.2">
      <c r="A25" s="61"/>
      <c r="B25" s="59"/>
      <c r="C25" s="23"/>
      <c r="D25" s="24"/>
      <c r="E25" s="24"/>
      <c r="F25" s="25"/>
      <c r="G25" s="227" t="str" cm="1">
        <f t="array" ref="G25">IF(OR($B25="",$C25=0,$D25=0),"",IF(AND($B25=$B26,$A25=$A26),"",IFERROR(
SUMPRODUCT(($B$7:$B$55=$B25)*($A$7:$A$55=$A25)*($C$7:$C$55)*($D$7:$D$55)),
"")))</f>
        <v/>
      </c>
      <c r="H25" s="222" t="str">
        <f ca="1">IF(OR($B25="",AND($B25=$B26,$A25=$A26)),"",_xlfn.LET(_xlpm.DateSeance,$C$1,_xlpm.Exo,$B25,_xlpm.Var,$A25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5" s="222" t="str" cm="1">
        <f t="array" ref="I25">IF(OR($B25="",AND($B25=$B26,$A25=$A26)),"",
_xlfn.LET(
  _xlpm.Exo,TRIM(SUBSTITUTE($B25,CHAR(160),"")),
  _xlpm.Var,TRIM(SUBSTITUTE($A25,CHAR(160),"")),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5" s="223" t="str">
        <f ca="1">IF($C25=0,"",IFERROR(
_xlfn.LET(
  _xlpm.ExoMax, MAX_LOCAL!$A$2:$A$10000,
  _xlpm.VarMax, MAX_LOCAL!$B$2:$B$10000,
  _xlpm.RepsMax, MAX_LOCAL!$C$2:$C$10000,
  _xlpm.KgMax,  MAX_LOCAL!$D$2:$D$10000,
  _xlpm.Res, IF($A25="",
     _xlfn.MAXIFS(_xlpm.KgMax, _xlpm.ExoMax, $B25, _xlpm.RepsMax, $C25),
     _xlfn.MAXIFS(_xlpm.KgMax, _xlpm.ExoMax, $B25, _xlpm.RepsMax, $C25, _xlpm.VarMax, $A25)
  ),
  IF(_xlpm.Res=0,"",_xlpm.Res)
),
""))</f>
        <v/>
      </c>
      <c r="K25" s="41">
        <v>1</v>
      </c>
      <c r="L25" s="41">
        <v>0</v>
      </c>
      <c r="M25" s="41">
        <v>1</v>
      </c>
      <c r="N25" s="41">
        <v>0</v>
      </c>
      <c r="O25" s="228"/>
      <c r="P25" s="42"/>
      <c r="Q25" s="43">
        <f t="shared" si="0"/>
        <v>0</v>
      </c>
      <c r="R25" s="42"/>
      <c r="S25" s="44">
        <f t="shared" si="1"/>
        <v>0</v>
      </c>
      <c r="T25" s="42"/>
      <c r="U25" s="44">
        <f t="shared" si="2"/>
        <v>0</v>
      </c>
      <c r="V25" s="42"/>
      <c r="W25" s="44">
        <f t="shared" si="3"/>
        <v>0</v>
      </c>
      <c r="X25" s="225" t="str">
        <f t="shared" si="4"/>
        <v/>
      </c>
      <c r="Y25" s="226" t="str">
        <f t="shared" si="5"/>
        <v/>
      </c>
    </row>
    <row r="26" spans="1:25" ht="20.100000000000001" customHeight="1" x14ac:dyDescent="0.2">
      <c r="A26" s="61"/>
      <c r="B26" s="59" t="s">
        <v>215</v>
      </c>
      <c r="C26" s="23"/>
      <c r="D26" s="24"/>
      <c r="E26" s="24">
        <f>V26</f>
        <v>120</v>
      </c>
      <c r="F26" s="25">
        <f>P26</f>
        <v>5</v>
      </c>
      <c r="G26" s="227" t="str" cm="1">
        <f t="array" ref="G26">IF(OR($B26="",$C26=0,$D26=0),"",IF(AND($B26=$B27,$A26=$A27),"",IFERROR(
SUMPRODUCT(($B$7:$B$55=$B26)*($A$7:$A$55=$A26)*($C$7:$C$55)*($D$7:$D$55)),
"")))</f>
        <v/>
      </c>
      <c r="H26" s="222" t="str">
        <f ca="1">IF(OR($B26="",AND($B26=$B27,$A26=$A27)),"",_xlfn.LET(_xlpm.DateSeance,$C$1,_xlpm.Exo,$B26,_xlpm.Var,$A26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6" s="222" t="str" cm="1">
        <f t="array" ref="I26">IF(OR($B26="",AND($B26=$B27,$A26=$A27)),"",
_xlfn.LET(
  _xlpm.Exo,TRIM(SUBSTITUTE($B26,CHAR(160),"")),
  _xlpm.Var,TRIM(SUBSTITUTE($A26,CHAR(160),"")),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6" s="223" t="str">
        <f ca="1">IF($C26=0,"",IFERROR(
_xlfn.LET(
  _xlpm.ExoMax, MAX_LOCAL!$A$2:$A$10000,
  _xlpm.VarMax, MAX_LOCAL!$B$2:$B$10000,
  _xlpm.RepsMax, MAX_LOCAL!$C$2:$C$10000,
  _xlpm.KgMax,  MAX_LOCAL!$D$2:$D$10000,
  _xlpm.Res, IF($A26="",
     _xlfn.MAXIFS(_xlpm.KgMax, _xlpm.ExoMax, $B26, _xlpm.RepsMax, $C26),
     _xlfn.MAXIFS(_xlpm.KgMax, _xlpm.ExoMax, $B26, _xlpm.RepsMax, $C26, _xlpm.VarMax, $A26)
  ),
  IF(_xlpm.Res=0,"",_xlpm.Res)
),
""))</f>
        <v/>
      </c>
      <c r="K26" s="41">
        <v>1</v>
      </c>
      <c r="L26" s="41">
        <v>0</v>
      </c>
      <c r="M26" s="41">
        <v>1</v>
      </c>
      <c r="N26" s="41">
        <v>0</v>
      </c>
      <c r="O26" s="228"/>
      <c r="P26" s="42">
        <v>5</v>
      </c>
      <c r="Q26" s="43">
        <f t="shared" si="0"/>
        <v>5</v>
      </c>
      <c r="R26" s="42">
        <v>10</v>
      </c>
      <c r="S26" s="44">
        <f t="shared" si="1"/>
        <v>0</v>
      </c>
      <c r="T26" s="42">
        <v>8</v>
      </c>
      <c r="U26" s="44">
        <f t="shared" si="2"/>
        <v>0</v>
      </c>
      <c r="V26" s="42">
        <v>120</v>
      </c>
      <c r="W26" s="44">
        <f t="shared" si="3"/>
        <v>120</v>
      </c>
      <c r="X26" s="225" t="str">
        <f t="shared" si="4"/>
        <v/>
      </c>
      <c r="Y26" s="226" t="str">
        <f t="shared" si="5"/>
        <v/>
      </c>
    </row>
    <row r="27" spans="1:25" ht="20.100000000000001" customHeight="1" x14ac:dyDescent="0.2">
      <c r="A27" s="61"/>
      <c r="B27" s="59" t="s">
        <v>215</v>
      </c>
      <c r="C27" s="23"/>
      <c r="D27" s="24"/>
      <c r="E27" s="24">
        <f>V27</f>
        <v>120</v>
      </c>
      <c r="F27" s="25">
        <f>P27</f>
        <v>6</v>
      </c>
      <c r="G27" s="227" t="str" cm="1">
        <f t="array" ref="G27">IF(OR($B27="",$C27=0,$D27=0),"",IF(AND($B27=$B28,$A27=$A28),"",IFERROR(
SUMPRODUCT(($B$7:$B$55=$B27)*($A$7:$A$55=$A27)*($C$7:$C$55)*($D$7:$D$55)),
"")))</f>
        <v/>
      </c>
      <c r="H27" s="222" t="str">
        <f ca="1">IF(OR($B27="",AND($B27=$B28,$A27=$A28)),"",_xlfn.LET(_xlpm.DateSeance,$C$1,_xlpm.Exo,$B27,_xlpm.Var,$A27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7" s="222" t="str" cm="1">
        <f t="array" ref="I27">IF(OR($B27="",AND($B27=$B28,$A27=$A28)),"",
_xlfn.LET(
  _xlpm.Exo,TRIM(SUBSTITUTE($B27,CHAR(160),"")),
  _xlpm.Var,TRIM(SUBSTITUTE($A27,CHAR(160),"")),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7" s="223" t="str">
        <f ca="1">IF($C27=0,"",IFERROR(
_xlfn.LET(
  _xlpm.ExoMax, MAX_LOCAL!$A$2:$A$10000,
  _xlpm.VarMax, MAX_LOCAL!$B$2:$B$10000,
  _xlpm.RepsMax, MAX_LOCAL!$C$2:$C$10000,
  _xlpm.KgMax,  MAX_LOCAL!$D$2:$D$10000,
  _xlpm.Res, IF($A27="",
     _xlfn.MAXIFS(_xlpm.KgMax, _xlpm.ExoMax, $B27, _xlpm.RepsMax, $C27),
     _xlfn.MAXIFS(_xlpm.KgMax, _xlpm.ExoMax, $B27, _xlpm.RepsMax, $C27, _xlpm.VarMax, $A27)
  ),
  IF(_xlpm.Res=0,"",_xlpm.Res)
),
""))</f>
        <v/>
      </c>
      <c r="K27" s="41">
        <v>1</v>
      </c>
      <c r="L27" s="41">
        <v>0</v>
      </c>
      <c r="M27" s="41">
        <v>1</v>
      </c>
      <c r="N27" s="41">
        <v>0</v>
      </c>
      <c r="O27" s="228"/>
      <c r="P27" s="42">
        <v>6</v>
      </c>
      <c r="Q27" s="43">
        <f t="shared" si="0"/>
        <v>6</v>
      </c>
      <c r="R27" s="42">
        <v>10</v>
      </c>
      <c r="S27" s="44">
        <f t="shared" si="1"/>
        <v>0</v>
      </c>
      <c r="T27" s="42">
        <v>8</v>
      </c>
      <c r="U27" s="44">
        <f t="shared" si="2"/>
        <v>0</v>
      </c>
      <c r="V27" s="42">
        <v>120</v>
      </c>
      <c r="W27" s="44">
        <f t="shared" si="3"/>
        <v>120</v>
      </c>
      <c r="X27" s="225" t="str">
        <f t="shared" si="4"/>
        <v/>
      </c>
      <c r="Y27" s="226" t="str">
        <f t="shared" si="5"/>
        <v/>
      </c>
    </row>
    <row r="28" spans="1:25" ht="20.100000000000001" customHeight="1" x14ac:dyDescent="0.2">
      <c r="A28" s="61"/>
      <c r="B28" s="59" t="s">
        <v>215</v>
      </c>
      <c r="C28" s="23"/>
      <c r="D28" s="24"/>
      <c r="E28" s="24">
        <f>V28</f>
        <v>120</v>
      </c>
      <c r="F28" s="25">
        <f>P28</f>
        <v>7</v>
      </c>
      <c r="G28" s="227" t="str" cm="1">
        <f t="array" ref="G28">IF(OR($B28="",$C28=0,$D28=0),"",IF(AND($B28=$B29,$A28=$A29),"",IFERROR(
SUMPRODUCT(($B$7:$B$55=$B28)*($A$7:$A$55=$A28)*($C$7:$C$55)*($D$7:$D$55)),
"")))</f>
        <v/>
      </c>
      <c r="H28" s="222">
        <f ca="1">IF(OR($B28="",AND($B28=$B29,$A28=$A29)),"",_xlfn.LET(_xlpm.DateSeance,$C$1,_xlpm.Exo,$B28,_xlpm.Var,$A28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28" s="222" cm="1">
        <f t="array" ref="I28">IF(OR($B28="",AND($B28=$B29,$A28=$A29)),"",
_xlfn.LET(
  _xlpm.Exo,TRIM(SUBSTITUTE($B28,CHAR(160),"")),
  _xlpm.Var,TRIM(SUBSTITUTE($A28,CHAR(160),"")),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300</v>
      </c>
      <c r="J28" s="223" t="str">
        <f ca="1">IF($C28=0,"",IFERROR(
_xlfn.LET(
  _xlpm.ExoMax, MAX_LOCAL!$A$2:$A$10000,
  _xlpm.VarMax, MAX_LOCAL!$B$2:$B$10000,
  _xlpm.RepsMax, MAX_LOCAL!$C$2:$C$10000,
  _xlpm.KgMax,  MAX_LOCAL!$D$2:$D$10000,
  _xlpm.Res, IF($A28="",
     _xlfn.MAXIFS(_xlpm.KgMax, _xlpm.ExoMax, $B28, _xlpm.RepsMax, $C28),
     _xlfn.MAXIFS(_xlpm.KgMax, _xlpm.ExoMax, $B28, _xlpm.RepsMax, $C28, _xlpm.VarMax, $A28)
  ),
  IF(_xlpm.Res=0,"",_xlpm.Res)
),
""))</f>
        <v/>
      </c>
      <c r="K28" s="41">
        <v>1</v>
      </c>
      <c r="L28" s="41">
        <v>0</v>
      </c>
      <c r="M28" s="41">
        <v>1</v>
      </c>
      <c r="N28" s="41">
        <v>0</v>
      </c>
      <c r="O28" s="228"/>
      <c r="P28" s="42">
        <v>7</v>
      </c>
      <c r="Q28" s="43">
        <f t="shared" si="0"/>
        <v>7</v>
      </c>
      <c r="R28" s="42">
        <v>10</v>
      </c>
      <c r="S28" s="44">
        <f t="shared" si="1"/>
        <v>0</v>
      </c>
      <c r="T28" s="42">
        <v>8</v>
      </c>
      <c r="U28" s="44">
        <f t="shared" si="2"/>
        <v>0</v>
      </c>
      <c r="V28" s="42">
        <v>120</v>
      </c>
      <c r="W28" s="44">
        <f t="shared" si="3"/>
        <v>120</v>
      </c>
      <c r="X28" s="225" t="str">
        <f t="shared" si="4"/>
        <v/>
      </c>
      <c r="Y28" s="226" t="str">
        <f t="shared" si="5"/>
        <v/>
      </c>
    </row>
    <row r="29" spans="1:25" ht="20.100000000000001" customHeight="1" x14ac:dyDescent="0.2">
      <c r="A29" s="61"/>
      <c r="B29" s="59"/>
      <c r="C29" s="23"/>
      <c r="D29" s="24"/>
      <c r="E29" s="24"/>
      <c r="F29" s="25"/>
      <c r="G29" s="227" t="str" cm="1">
        <f t="array" ref="G29">IF(OR($B29="",$C29=0,$D29=0),"",IF(AND($B29=$B30,$A29=$A30),"",IFERROR(
SUMPRODUCT(($B$7:$B$55=$B29)*($A$7:$A$55=$A29)*($C$7:$C$55)*($D$7:$D$55)),
"")))</f>
        <v/>
      </c>
      <c r="H29" s="222" t="str">
        <f ca="1">IF(OR($B29="",AND($B29=$B30,$A29=$A30)),"",_xlfn.LET(_xlpm.DateSeance,$C$1,_xlpm.Exo,$B29,_xlpm.Var,$A29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9" s="222" t="str" cm="1">
        <f t="array" ref="I29">IF(OR($B29="",AND($B29=$B30,$A29=$A30)),"",
_xlfn.LET(
  _xlpm.Exo,TRIM(SUBSTITUTE($B29,CHAR(160),"")),
  _xlpm.Var,TRIM(SUBSTITUTE($A29,CHAR(160),"")),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9" s="223" t="str">
        <f ca="1">IF($C29=0,"",IFERROR(
_xlfn.LET(
  _xlpm.ExoMax, MAX_LOCAL!$A$2:$A$10000,
  _xlpm.VarMax, MAX_LOCAL!$B$2:$B$10000,
  _xlpm.RepsMax, MAX_LOCAL!$C$2:$C$10000,
  _xlpm.KgMax,  MAX_LOCAL!$D$2:$D$10000,
  _xlpm.Res, IF($A29="",
     _xlfn.MAXIFS(_xlpm.KgMax, _xlpm.ExoMax, $B29, _xlpm.RepsMax, $C29),
     _xlfn.MAXIFS(_xlpm.KgMax, _xlpm.ExoMax, $B29, _xlpm.RepsMax, $C29, _xlpm.VarMax, $A29)
  ),
  IF(_xlpm.Res=0,"",_xlpm.Res)
),
""))</f>
        <v/>
      </c>
      <c r="K29" s="41">
        <v>1</v>
      </c>
      <c r="L29" s="41">
        <v>0</v>
      </c>
      <c r="M29" s="41">
        <v>1</v>
      </c>
      <c r="N29" s="41">
        <v>0</v>
      </c>
      <c r="O29" s="228"/>
      <c r="P29" s="42"/>
      <c r="Q29" s="43">
        <f t="shared" si="0"/>
        <v>0</v>
      </c>
      <c r="R29" s="42"/>
      <c r="S29" s="44">
        <f t="shared" si="1"/>
        <v>0</v>
      </c>
      <c r="T29" s="42"/>
      <c r="U29" s="44">
        <f t="shared" si="2"/>
        <v>0</v>
      </c>
      <c r="V29" s="42"/>
      <c r="W29" s="44">
        <f t="shared" si="3"/>
        <v>0</v>
      </c>
      <c r="X29" s="225" t="str">
        <f t="shared" si="4"/>
        <v/>
      </c>
      <c r="Y29" s="226" t="str">
        <f t="shared" si="5"/>
        <v/>
      </c>
    </row>
    <row r="30" spans="1:25" ht="20.100000000000001" customHeight="1" x14ac:dyDescent="0.2">
      <c r="A30" s="61"/>
      <c r="B30" s="59"/>
      <c r="C30" s="23"/>
      <c r="D30" s="24"/>
      <c r="E30" s="24"/>
      <c r="F30" s="25"/>
      <c r="G30" s="227" t="str" cm="1">
        <f t="array" ref="G30">IF(OR($B30="",$C30=0,$D30=0),"",IF(AND($B30=$B31,$A30=$A31),"",IFERROR(
SUMPRODUCT(($B$7:$B$55=$B30)*($A$7:$A$55=$A30)*($C$7:$C$55)*($D$7:$D$55)),
"")))</f>
        <v/>
      </c>
      <c r="H30" s="222" t="str">
        <f ca="1">IF(OR($B30="",AND($B30=$B31,$A30=$A31)),"",_xlfn.LET(_xlpm.DateSeance,$C$1,_xlpm.Exo,$B30,_xlpm.Var,$A30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0" s="222" t="str" cm="1">
        <f t="array" ref="I30">IF(OR($B30="",AND($B30=$B31,$A30=$A31)),"",
_xlfn.LET(
  _xlpm.Exo,TRIM(SUBSTITUTE($B30,CHAR(160),"")),
  _xlpm.Var,TRIM(SUBSTITUTE($A30,CHAR(160),"")),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0" s="223" t="str">
        <f ca="1">IF($C30=0,"",IFERROR(
_xlfn.LET(
  _xlpm.ExoMax, MAX_LOCAL!$A$2:$A$10000,
  _xlpm.VarMax, MAX_LOCAL!$B$2:$B$10000,
  _xlpm.RepsMax, MAX_LOCAL!$C$2:$C$10000,
  _xlpm.KgMax,  MAX_LOCAL!$D$2:$D$10000,
  _xlpm.Res, IF($A30="",
     _xlfn.MAXIFS(_xlpm.KgMax, _xlpm.ExoMax, $B30, _xlpm.RepsMax, $C30),
     _xlfn.MAXIFS(_xlpm.KgMax, _xlpm.ExoMax, $B30, _xlpm.RepsMax, $C30, _xlpm.VarMax, $A30)
  ),
  IF(_xlpm.Res=0,"",_xlpm.Res)
),
""))</f>
        <v/>
      </c>
      <c r="K30" s="41">
        <v>1</v>
      </c>
      <c r="L30" s="41">
        <v>0</v>
      </c>
      <c r="M30" s="41">
        <v>1</v>
      </c>
      <c r="N30" s="41">
        <v>0</v>
      </c>
      <c r="O30" s="228"/>
      <c r="P30" s="42"/>
      <c r="Q30" s="43">
        <f t="shared" si="0"/>
        <v>0</v>
      </c>
      <c r="R30" s="42"/>
      <c r="S30" s="44">
        <f t="shared" si="1"/>
        <v>0</v>
      </c>
      <c r="T30" s="42"/>
      <c r="U30" s="44">
        <f t="shared" si="2"/>
        <v>0</v>
      </c>
      <c r="V30" s="42"/>
      <c r="W30" s="44">
        <f t="shared" si="3"/>
        <v>0</v>
      </c>
      <c r="X30" s="225" t="str">
        <f t="shared" si="4"/>
        <v/>
      </c>
      <c r="Y30" s="226" t="str">
        <f t="shared" si="5"/>
        <v/>
      </c>
    </row>
    <row r="31" spans="1:25" ht="20.100000000000001" customHeight="1" x14ac:dyDescent="0.2">
      <c r="A31" s="61"/>
      <c r="B31" s="59"/>
      <c r="C31" s="23"/>
      <c r="D31" s="24"/>
      <c r="E31" s="24"/>
      <c r="F31" s="25"/>
      <c r="G31" s="227" t="str" cm="1">
        <f t="array" ref="G31">IF(OR($B31="",$C31=0,$D31=0),"",IF(AND($B31=$B32,$A31=$A32),"",IFERROR(
SUMPRODUCT(($B$7:$B$55=$B31)*($A$7:$A$55=$A31)*($C$7:$C$55)*($D$7:$D$55)),
"")))</f>
        <v/>
      </c>
      <c r="H31" s="222" t="str">
        <f ca="1">IF(OR($B31="",AND($B31=$B32,$A31=$A32)),"",_xlfn.LET(_xlpm.DateSeance,$C$1,_xlpm.Exo,$B31,_xlpm.Var,$A31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1" s="222" t="str" cm="1">
        <f t="array" ref="I31">IF(OR($B31="",AND($B31=$B32,$A31=$A32)),"",
_xlfn.LET(
  _xlpm.Exo,TRIM(SUBSTITUTE($B31,CHAR(160),"")),
  _xlpm.Var,TRIM(SUBSTITUTE($A31,CHAR(160),"")),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1" s="223" t="str">
        <f ca="1">IF($C31=0,"",IFERROR(
_xlfn.LET(
  _xlpm.ExoMax, MAX_LOCAL!$A$2:$A$10000,
  _xlpm.VarMax, MAX_LOCAL!$B$2:$B$10000,
  _xlpm.RepsMax, MAX_LOCAL!$C$2:$C$10000,
  _xlpm.KgMax,  MAX_LOCAL!$D$2:$D$10000,
  _xlpm.Res, IF($A31="",
     _xlfn.MAXIFS(_xlpm.KgMax, _xlpm.ExoMax, $B31, _xlpm.RepsMax, $C31),
     _xlfn.MAXIFS(_xlpm.KgMax, _xlpm.ExoMax, $B31, _xlpm.RepsMax, $C31, _xlpm.VarMax, $A31)
  ),
  IF(_xlpm.Res=0,"",_xlpm.Res)
),
""))</f>
        <v/>
      </c>
      <c r="K31" s="41">
        <v>1</v>
      </c>
      <c r="L31" s="41">
        <v>0</v>
      </c>
      <c r="M31" s="41">
        <v>1</v>
      </c>
      <c r="N31" s="41">
        <v>0</v>
      </c>
      <c r="O31" s="228"/>
      <c r="P31" s="42"/>
      <c r="Q31" s="43">
        <f t="shared" si="0"/>
        <v>0</v>
      </c>
      <c r="R31" s="42"/>
      <c r="S31" s="44">
        <f t="shared" si="1"/>
        <v>0</v>
      </c>
      <c r="T31" s="42"/>
      <c r="U31" s="44">
        <f t="shared" si="2"/>
        <v>0</v>
      </c>
      <c r="V31" s="42"/>
      <c r="W31" s="44">
        <f t="shared" si="3"/>
        <v>0</v>
      </c>
      <c r="X31" s="225" t="str">
        <f t="shared" si="4"/>
        <v/>
      </c>
      <c r="Y31" s="226" t="str">
        <f t="shared" si="5"/>
        <v/>
      </c>
    </row>
    <row r="32" spans="1:25" ht="20.100000000000001" customHeight="1" x14ac:dyDescent="0.2">
      <c r="A32" s="61"/>
      <c r="B32" s="59" t="s">
        <v>217</v>
      </c>
      <c r="C32" s="23"/>
      <c r="D32" s="24"/>
      <c r="E32" s="24">
        <f>V32</f>
        <v>120</v>
      </c>
      <c r="F32" s="25">
        <f>P32</f>
        <v>5</v>
      </c>
      <c r="G32" s="227" t="str" cm="1">
        <f t="array" ref="G32">IF(OR($B32="",$C32=0,$D32=0),"",IF(AND($B32=$B33,$A32=$A33),"",IFERROR(
SUMPRODUCT(($B$7:$B$55=$B32)*($A$7:$A$55=$A32)*($C$7:$C$55)*($D$7:$D$55)),
"")))</f>
        <v/>
      </c>
      <c r="H32" s="222" t="str">
        <f ca="1">IF(OR($B32="",AND($B32=$B33,$A32=$A33)),"",_xlfn.LET(_xlpm.DateSeance,$C$1,_xlpm.Exo,$B32,_xlpm.Var,$A32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2" s="222" t="str" cm="1">
        <f t="array" ref="I32">IF(OR($B32="",AND($B32=$B33,$A32=$A33)),"",
_xlfn.LET(
  _xlpm.Exo,TRIM(SUBSTITUTE($B32,CHAR(160),"")),
  _xlpm.Var,TRIM(SUBSTITUTE($A32,CHAR(160),"")),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2" s="223" t="str">
        <f ca="1">IF($C32=0,"",IFERROR(
_xlfn.LET(
  _xlpm.ExoMax, MAX_LOCAL!$A$2:$A$10000,
  _xlpm.VarMax, MAX_LOCAL!$B$2:$B$10000,
  _xlpm.RepsMax, MAX_LOCAL!$C$2:$C$10000,
  _xlpm.KgMax,  MAX_LOCAL!$D$2:$D$10000,
  _xlpm.Res, IF($A32="",
     _xlfn.MAXIFS(_xlpm.KgMax, _xlpm.ExoMax, $B32, _xlpm.RepsMax, $C32),
     _xlfn.MAXIFS(_xlpm.KgMax, _xlpm.ExoMax, $B32, _xlpm.RepsMax, $C32, _xlpm.VarMax, $A32)
  ),
  IF(_xlpm.Res=0,"",_xlpm.Res)
),
""))</f>
        <v/>
      </c>
      <c r="K32" s="41">
        <v>1</v>
      </c>
      <c r="L32" s="41">
        <v>0</v>
      </c>
      <c r="M32" s="41">
        <v>1</v>
      </c>
      <c r="N32" s="41">
        <v>0</v>
      </c>
      <c r="O32" s="228"/>
      <c r="P32" s="42">
        <v>5</v>
      </c>
      <c r="Q32" s="43">
        <f t="shared" si="0"/>
        <v>5</v>
      </c>
      <c r="R32" s="42">
        <v>10</v>
      </c>
      <c r="S32" s="44">
        <f t="shared" si="1"/>
        <v>0</v>
      </c>
      <c r="T32" s="42">
        <v>20</v>
      </c>
      <c r="U32" s="44">
        <f t="shared" si="2"/>
        <v>0</v>
      </c>
      <c r="V32" s="42">
        <v>120</v>
      </c>
      <c r="W32" s="44">
        <f t="shared" si="3"/>
        <v>120</v>
      </c>
      <c r="X32" s="225" t="str">
        <f t="shared" si="4"/>
        <v/>
      </c>
      <c r="Y32" s="226" t="str">
        <f t="shared" si="5"/>
        <v/>
      </c>
    </row>
    <row r="33" spans="1:25" ht="20.100000000000001" customHeight="1" x14ac:dyDescent="0.2">
      <c r="A33" s="61"/>
      <c r="B33" s="59" t="s">
        <v>217</v>
      </c>
      <c r="C33" s="23"/>
      <c r="D33" s="24"/>
      <c r="E33" s="24">
        <f>V33</f>
        <v>120</v>
      </c>
      <c r="F33" s="25">
        <f>P33</f>
        <v>6</v>
      </c>
      <c r="G33" s="227" t="str" cm="1">
        <f t="array" ref="G33">IF(OR($B33="",$C33=0,$D33=0),"",IF(AND($B33=$B34,$A33=$A34),"",IFERROR(
SUMPRODUCT(($B$7:$B$55=$B33)*($A$7:$A$55=$A33)*($C$7:$C$55)*($D$7:$D$55)),
"")))</f>
        <v/>
      </c>
      <c r="H33" s="222" t="str">
        <f ca="1">IF(OR($B33="",AND($B33=$B34,$A33=$A34)),"",_xlfn.LET(_xlpm.DateSeance,$C$1,_xlpm.Exo,$B33,_xlpm.Var,$A33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3" s="222" t="str" cm="1">
        <f t="array" ref="I33">IF(OR($B33="",AND($B33=$B34,$A33=$A34)),"",
_xlfn.LET(
  _xlpm.Exo,TRIM(SUBSTITUTE($B33,CHAR(160),"")),
  _xlpm.Var,TRIM(SUBSTITUTE($A33,CHAR(160),"")),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3" s="223" t="str">
        <f ca="1">IF($C33=0,"",IFERROR(
_xlfn.LET(
  _xlpm.ExoMax, MAX_LOCAL!$A$2:$A$10000,
  _xlpm.VarMax, MAX_LOCAL!$B$2:$B$10000,
  _xlpm.RepsMax, MAX_LOCAL!$C$2:$C$10000,
  _xlpm.KgMax,  MAX_LOCAL!$D$2:$D$10000,
  _xlpm.Res, IF($A33="",
     _xlfn.MAXIFS(_xlpm.KgMax, _xlpm.ExoMax, $B33, _xlpm.RepsMax, $C33),
     _xlfn.MAXIFS(_xlpm.KgMax, _xlpm.ExoMax, $B33, _xlpm.RepsMax, $C33, _xlpm.VarMax, $A33)
  ),
  IF(_xlpm.Res=0,"",_xlpm.Res)
),
""))</f>
        <v/>
      </c>
      <c r="K33" s="41">
        <v>1</v>
      </c>
      <c r="L33" s="41">
        <v>0</v>
      </c>
      <c r="M33" s="41">
        <v>1</v>
      </c>
      <c r="N33" s="41">
        <v>0</v>
      </c>
      <c r="O33" s="228"/>
      <c r="P33" s="42">
        <v>6</v>
      </c>
      <c r="Q33" s="43">
        <f t="shared" si="0"/>
        <v>6</v>
      </c>
      <c r="R33" s="42">
        <v>8</v>
      </c>
      <c r="S33" s="44">
        <f t="shared" si="1"/>
        <v>0</v>
      </c>
      <c r="T33" s="42">
        <v>25</v>
      </c>
      <c r="U33" s="44">
        <f t="shared" si="2"/>
        <v>0</v>
      </c>
      <c r="V33" s="42">
        <v>120</v>
      </c>
      <c r="W33" s="44">
        <f t="shared" si="3"/>
        <v>120</v>
      </c>
      <c r="X33" s="225" t="str">
        <f t="shared" si="4"/>
        <v/>
      </c>
      <c r="Y33" s="226" t="str">
        <f t="shared" si="5"/>
        <v/>
      </c>
    </row>
    <row r="34" spans="1:25" ht="20.100000000000001" customHeight="1" x14ac:dyDescent="0.2">
      <c r="A34" s="61"/>
      <c r="B34" s="59" t="s">
        <v>217</v>
      </c>
      <c r="C34" s="23"/>
      <c r="D34" s="24"/>
      <c r="E34" s="24">
        <f>V34</f>
        <v>1</v>
      </c>
      <c r="F34" s="25">
        <f>P34</f>
        <v>7</v>
      </c>
      <c r="G34" s="227" t="str" cm="1">
        <f t="array" ref="G34">IF(OR($B34="",$C34=0,$D34=0),"",IF(AND($B34=$B35,$A34=$A35),"",IFERROR(
SUMPRODUCT(($B$7:$B$55=$B34)*($A$7:$A$55=$A34)*($C$7:$C$55)*($D$7:$D$55)),
"")))</f>
        <v/>
      </c>
      <c r="H34" s="222">
        <f ca="1">IF(OR($B34="",AND($B34=$B35,$A34=$A35)),"",_xlfn.LET(_xlpm.DateSeance,$C$1,_xlpm.Exo,$B34,_xlpm.Var,$A34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4" s="222" cm="1">
        <f t="array" ref="I34">IF(OR($B34="",AND($B34=$B35,$A34=$A35)),"",
_xlfn.LET(
  _xlpm.Exo,TRIM(SUBSTITUTE($B34,CHAR(160),"")),
  _xlpm.Var,TRIM(SUBSTITUTE($A34,CHAR(160),"")),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660</v>
      </c>
      <c r="J34" s="223" t="str">
        <f ca="1">IF($C34=0,"",IFERROR(
_xlfn.LET(
  _xlpm.ExoMax, MAX_LOCAL!$A$2:$A$10000,
  _xlpm.VarMax, MAX_LOCAL!$B$2:$B$10000,
  _xlpm.RepsMax, MAX_LOCAL!$C$2:$C$10000,
  _xlpm.KgMax,  MAX_LOCAL!$D$2:$D$10000,
  _xlpm.Res, IF($A34="",
     _xlfn.MAXIFS(_xlpm.KgMax, _xlpm.ExoMax, $B34, _xlpm.RepsMax, $C34),
     _xlfn.MAXIFS(_xlpm.KgMax, _xlpm.ExoMax, $B34, _xlpm.RepsMax, $C34, _xlpm.VarMax, $A34)
  ),
  IF(_xlpm.Res=0,"",_xlpm.Res)
),
""))</f>
        <v/>
      </c>
      <c r="K34" s="41">
        <v>1</v>
      </c>
      <c r="L34" s="41">
        <v>0</v>
      </c>
      <c r="M34" s="41">
        <v>1</v>
      </c>
      <c r="N34" s="41">
        <v>0</v>
      </c>
      <c r="O34" s="228"/>
      <c r="P34" s="42">
        <v>7</v>
      </c>
      <c r="Q34" s="43">
        <f t="shared" si="0"/>
        <v>7</v>
      </c>
      <c r="R34" s="42">
        <v>6</v>
      </c>
      <c r="S34" s="44">
        <f t="shared" si="1"/>
        <v>0</v>
      </c>
      <c r="T34" s="42">
        <v>30</v>
      </c>
      <c r="U34" s="44">
        <f t="shared" si="2"/>
        <v>0</v>
      </c>
      <c r="V34" s="42">
        <v>1</v>
      </c>
      <c r="W34" s="44">
        <f t="shared" si="3"/>
        <v>1</v>
      </c>
      <c r="X34" s="225" t="str">
        <f t="shared" si="4"/>
        <v/>
      </c>
      <c r="Y34" s="226" t="str">
        <f t="shared" si="5"/>
        <v/>
      </c>
    </row>
    <row r="35" spans="1:25" ht="20.100000000000001" customHeight="1" x14ac:dyDescent="0.2">
      <c r="A35" s="61"/>
      <c r="B35" s="59"/>
      <c r="C35" s="23"/>
      <c r="D35" s="24"/>
      <c r="E35" s="24"/>
      <c r="F35" s="25"/>
      <c r="G35" s="227" t="str" cm="1">
        <f t="array" ref="G35">IF(OR($B35="",$C35=0,$D35=0),"",IF(AND($B35=$B36,$A35=$A36),"",IFERROR(
SUMPRODUCT(($B$7:$B$55=$B35)*($A$7:$A$55=$A35)*($C$7:$C$55)*($D$7:$D$55)),
"")))</f>
        <v/>
      </c>
      <c r="H35" s="222" t="str">
        <f ca="1">IF(OR($B35="",AND($B35=$B36,$A35=$A36)),"",_xlfn.LET(_xlpm.DateSeance,$C$1,_xlpm.Exo,$B35,_xlpm.Var,$A35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5" s="222" t="str" cm="1">
        <f t="array" ref="I35">IF(OR($B35="",AND($B35=$B36,$A35=$A36)),"",
_xlfn.LET(
  _xlpm.Exo,TRIM(SUBSTITUTE($B35,CHAR(160),"")),
  _xlpm.Var,TRIM(SUBSTITUTE($A35,CHAR(160),"")),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5" s="223" t="str">
        <f ca="1">IF($C35=0,"",IFERROR(
_xlfn.LET(
  _xlpm.ExoMax, MAX_LOCAL!$A$2:$A$10000,
  _xlpm.VarMax, MAX_LOCAL!$B$2:$B$10000,
  _xlpm.RepsMax, MAX_LOCAL!$C$2:$C$10000,
  _xlpm.KgMax,  MAX_LOCAL!$D$2:$D$10000,
  _xlpm.Res, IF($A35="",
     _xlfn.MAXIFS(_xlpm.KgMax, _xlpm.ExoMax, $B35, _xlpm.RepsMax, $C35),
     _xlfn.MAXIFS(_xlpm.KgMax, _xlpm.ExoMax, $B35, _xlpm.RepsMax, $C35, _xlpm.VarMax, $A35)
  ),
  IF(_xlpm.Res=0,"",_xlpm.Res)
),
""))</f>
        <v/>
      </c>
      <c r="K35" s="41">
        <v>1</v>
      </c>
      <c r="L35" s="41">
        <v>0</v>
      </c>
      <c r="M35" s="41">
        <v>1</v>
      </c>
      <c r="N35" s="41">
        <v>0</v>
      </c>
      <c r="O35" s="228"/>
      <c r="P35" s="42"/>
      <c r="Q35" s="43">
        <f t="shared" si="0"/>
        <v>0</v>
      </c>
      <c r="R35" s="42"/>
      <c r="S35" s="44">
        <f t="shared" si="1"/>
        <v>0</v>
      </c>
      <c r="T35" s="42"/>
      <c r="U35" s="44">
        <f t="shared" si="2"/>
        <v>0</v>
      </c>
      <c r="V35" s="42"/>
      <c r="W35" s="44">
        <f t="shared" si="3"/>
        <v>0</v>
      </c>
      <c r="X35" s="225" t="str">
        <f t="shared" si="4"/>
        <v/>
      </c>
      <c r="Y35" s="226" t="str">
        <f t="shared" si="5"/>
        <v/>
      </c>
    </row>
    <row r="36" spans="1:25" ht="20.100000000000001" customHeight="1" x14ac:dyDescent="0.2">
      <c r="A36" s="61"/>
      <c r="B36" s="59"/>
      <c r="C36" s="23"/>
      <c r="D36" s="24"/>
      <c r="E36" s="24"/>
      <c r="F36" s="25"/>
      <c r="G36" s="227" t="str" cm="1">
        <f t="array" ref="G36">IF(OR($B36="",$C36=0,$D36=0),"",IF(AND($B36=$B37,$A36=$A37),"",IFERROR(
SUMPRODUCT(($B$7:$B$55=$B36)*($A$7:$A$55=$A36)*($C$7:$C$55)*($D$7:$D$55)),
"")))</f>
        <v/>
      </c>
      <c r="H36" s="222" t="str">
        <f ca="1">IF(OR($B36="",AND($B36=$B37,$A36=$A37)),"",_xlfn.LET(_xlpm.DateSeance,$C$1,_xlpm.Exo,$B36,_xlpm.Var,$A36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6" s="222" t="str" cm="1">
        <f t="array" ref="I36">IF(OR($B36="",AND($B36=$B37,$A36=$A37)),"",
_xlfn.LET(
  _xlpm.Exo,TRIM(SUBSTITUTE($B36,CHAR(160),"")),
  _xlpm.Var,TRIM(SUBSTITUTE($A36,CHAR(160),"")),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6" s="223" t="str">
        <f ca="1">IF($C36=0,"",IFERROR(
_xlfn.LET(
  _xlpm.ExoMax, MAX_LOCAL!$A$2:$A$10000,
  _xlpm.VarMax, MAX_LOCAL!$B$2:$B$10000,
  _xlpm.RepsMax, MAX_LOCAL!$C$2:$C$10000,
  _xlpm.KgMax,  MAX_LOCAL!$D$2:$D$10000,
  _xlpm.Res, IF($A36="",
     _xlfn.MAXIFS(_xlpm.KgMax, _xlpm.ExoMax, $B36, _xlpm.RepsMax, $C36),
     _xlfn.MAXIFS(_xlpm.KgMax, _xlpm.ExoMax, $B36, _xlpm.RepsMax, $C36, _xlpm.VarMax, $A36)
  ),
  IF(_xlpm.Res=0,"",_xlpm.Res)
),
""))</f>
        <v/>
      </c>
      <c r="K36" s="41">
        <v>1</v>
      </c>
      <c r="L36" s="41">
        <v>0</v>
      </c>
      <c r="M36" s="41">
        <v>1</v>
      </c>
      <c r="N36" s="41">
        <v>0</v>
      </c>
      <c r="O36" s="228"/>
      <c r="P36" s="42"/>
      <c r="Q36" s="43">
        <f t="shared" si="0"/>
        <v>0</v>
      </c>
      <c r="R36" s="42"/>
      <c r="S36" s="44">
        <f t="shared" si="1"/>
        <v>0</v>
      </c>
      <c r="T36" s="42"/>
      <c r="U36" s="44">
        <f t="shared" si="2"/>
        <v>0</v>
      </c>
      <c r="V36" s="42"/>
      <c r="W36" s="44">
        <f t="shared" si="3"/>
        <v>0</v>
      </c>
      <c r="X36" s="225" t="str">
        <f t="shared" si="4"/>
        <v/>
      </c>
      <c r="Y36" s="226" t="str">
        <f t="shared" si="5"/>
        <v/>
      </c>
    </row>
    <row r="37" spans="1:25" ht="20.100000000000001" customHeight="1" x14ac:dyDescent="0.2">
      <c r="A37" s="61"/>
      <c r="B37" s="59"/>
      <c r="C37" s="23"/>
      <c r="D37" s="24"/>
      <c r="E37" s="24"/>
      <c r="F37" s="25"/>
      <c r="G37" s="227" t="str" cm="1">
        <f t="array" ref="G37">IF(OR($B37="",$C37=0,$D37=0),"",IF(AND($B37=$B38,$A37=$A38),"",IFERROR(
SUMPRODUCT(($B$7:$B$55=$B37)*($A$7:$A$55=$A37)*($C$7:$C$55)*($D$7:$D$55)),
"")))</f>
        <v/>
      </c>
      <c r="H37" s="222" t="str">
        <f ca="1">IF(OR($B37="",AND($B37=$B38,$A37=$A38)),"",_xlfn.LET(_xlpm.DateSeance,$C$1,_xlpm.Exo,$B37,_xlpm.Var,$A37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7" s="222" t="str" cm="1">
        <f t="array" ref="I37">IF(OR($B37="",AND($B37=$B38,$A37=$A38)),"",
_xlfn.LET(
  _xlpm.Exo,TRIM(SUBSTITUTE($B37,CHAR(160),"")),
  _xlpm.Var,TRIM(SUBSTITUTE($A37,CHAR(160),"")),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7" s="223" t="str">
        <f ca="1">IF($C37=0,"",IFERROR(
_xlfn.LET(
  _xlpm.ExoMax, MAX_LOCAL!$A$2:$A$10000,
  _xlpm.VarMax, MAX_LOCAL!$B$2:$B$10000,
  _xlpm.RepsMax, MAX_LOCAL!$C$2:$C$10000,
  _xlpm.KgMax,  MAX_LOCAL!$D$2:$D$10000,
  _xlpm.Res, IF($A37="",
     _xlfn.MAXIFS(_xlpm.KgMax, _xlpm.ExoMax, $B37, _xlpm.RepsMax, $C37),
     _xlfn.MAXIFS(_xlpm.KgMax, _xlpm.ExoMax, $B37, _xlpm.RepsMax, $C37, _xlpm.VarMax, $A37)
  ),
  IF(_xlpm.Res=0,"",_xlpm.Res)
),
""))</f>
        <v/>
      </c>
      <c r="K37" s="41">
        <v>1</v>
      </c>
      <c r="L37" s="41">
        <v>0</v>
      </c>
      <c r="M37" s="41">
        <v>1</v>
      </c>
      <c r="N37" s="41">
        <v>0</v>
      </c>
      <c r="O37" s="228"/>
      <c r="P37" s="42"/>
      <c r="Q37" s="43">
        <f t="shared" si="0"/>
        <v>0</v>
      </c>
      <c r="R37" s="42"/>
      <c r="S37" s="44">
        <f t="shared" si="1"/>
        <v>0</v>
      </c>
      <c r="T37" s="42"/>
      <c r="U37" s="44">
        <f t="shared" si="2"/>
        <v>0</v>
      </c>
      <c r="V37" s="42"/>
      <c r="W37" s="44">
        <f t="shared" si="3"/>
        <v>0</v>
      </c>
      <c r="X37" s="225" t="str">
        <f t="shared" si="4"/>
        <v/>
      </c>
      <c r="Y37" s="226" t="str">
        <f t="shared" si="5"/>
        <v/>
      </c>
    </row>
    <row r="38" spans="1:25" ht="20.100000000000001" customHeight="1" x14ac:dyDescent="0.2">
      <c r="A38" s="61"/>
      <c r="B38" s="59"/>
      <c r="C38" s="23"/>
      <c r="D38" s="24"/>
      <c r="E38" s="24"/>
      <c r="F38" s="25"/>
      <c r="G38" s="227" t="str" cm="1">
        <f t="array" ref="G38">IF(OR($B38="",$C38=0,$D38=0),"",IF(AND($B38=$B39,$A38=$A39),"",IFERROR(
SUMPRODUCT(($B$7:$B$55=$B38)*($A$7:$A$55=$A38)*($C$7:$C$55)*($D$7:$D$55)),
"")))</f>
        <v/>
      </c>
      <c r="H38" s="222" t="str">
        <f ca="1">IF(OR($B38="",AND($B38=$B39,$A38=$A39)),"",_xlfn.LET(_xlpm.DateSeance,$C$1,_xlpm.Exo,$B38,_xlpm.Var,$A38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8" s="222" t="str" cm="1">
        <f t="array" ref="I38">IF(OR($B38="",AND($B38=$B39,$A38=$A39)),"",
_xlfn.LET(
  _xlpm.Exo,TRIM(SUBSTITUTE($B38,CHAR(160),"")),
  _xlpm.Var,TRIM(SUBSTITUTE($A38,CHAR(160),"")),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8" s="223" t="str">
        <f ca="1">IF($C38=0,"",IFERROR(
_xlfn.LET(
  _xlpm.ExoMax, MAX_LOCAL!$A$2:$A$10000,
  _xlpm.VarMax, MAX_LOCAL!$B$2:$B$10000,
  _xlpm.RepsMax, MAX_LOCAL!$C$2:$C$10000,
  _xlpm.KgMax,  MAX_LOCAL!$D$2:$D$10000,
  _xlpm.Res, IF($A38="",
     _xlfn.MAXIFS(_xlpm.KgMax, _xlpm.ExoMax, $B38, _xlpm.RepsMax, $C38),
     _xlfn.MAXIFS(_xlpm.KgMax, _xlpm.ExoMax, $B38, _xlpm.RepsMax, $C38, _xlpm.VarMax, $A38)
  ),
  IF(_xlpm.Res=0,"",_xlpm.Res)
),
""))</f>
        <v/>
      </c>
      <c r="K38" s="41">
        <v>1</v>
      </c>
      <c r="L38" s="41">
        <v>0</v>
      </c>
      <c r="M38" s="41">
        <v>1</v>
      </c>
      <c r="N38" s="41">
        <v>0</v>
      </c>
      <c r="O38" s="228"/>
      <c r="P38" s="42"/>
      <c r="Q38" s="43">
        <f t="shared" si="0"/>
        <v>0</v>
      </c>
      <c r="R38" s="42"/>
      <c r="S38" s="44">
        <f t="shared" si="1"/>
        <v>0</v>
      </c>
      <c r="T38" s="42"/>
      <c r="U38" s="44">
        <f t="shared" si="2"/>
        <v>0</v>
      </c>
      <c r="V38" s="42"/>
      <c r="W38" s="44">
        <f t="shared" si="3"/>
        <v>0</v>
      </c>
      <c r="X38" s="225" t="str">
        <f t="shared" si="4"/>
        <v/>
      </c>
      <c r="Y38" s="226" t="str">
        <f t="shared" si="5"/>
        <v/>
      </c>
    </row>
    <row r="39" spans="1:25" ht="20.100000000000001" customHeight="1" x14ac:dyDescent="0.2">
      <c r="A39" s="61"/>
      <c r="B39" s="59"/>
      <c r="C39" s="23"/>
      <c r="D39" s="24"/>
      <c r="E39" s="24"/>
      <c r="F39" s="25"/>
      <c r="G39" s="227" t="str" cm="1">
        <f t="array" ref="G39">IF(OR($B39="",$C39=0,$D39=0),"",IF(AND($B39=$B40,$A39=$A40),"",IFERROR(
SUMPRODUCT(($B$7:$B$55=$B39)*($A$7:$A$55=$A39)*($C$7:$C$55)*($D$7:$D$55)),
"")))</f>
        <v/>
      </c>
      <c r="H39" s="222" t="str">
        <f ca="1">IF(OR($B39="",AND($B39=$B40,$A39=$A40)),"",_xlfn.LET(_xlpm.DateSeance,$C$1,_xlpm.Exo,$B39,_xlpm.Var,$A39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9" s="222" t="str" cm="1">
        <f t="array" ref="I39">IF(OR($B39="",AND($B39=$B40,$A39=$A40)),"",
_xlfn.LET(
  _xlpm.Exo,TRIM(SUBSTITUTE($B39,CHAR(160),"")),
  _xlpm.Var,TRIM(SUBSTITUTE($A39,CHAR(160),"")),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9" s="223" t="str">
        <f ca="1">IF($C39=0,"",IFERROR(
_xlfn.LET(
  _xlpm.ExoMax, MAX_LOCAL!$A$2:$A$10000,
  _xlpm.VarMax, MAX_LOCAL!$B$2:$B$10000,
  _xlpm.RepsMax, MAX_LOCAL!$C$2:$C$10000,
  _xlpm.KgMax,  MAX_LOCAL!$D$2:$D$10000,
  _xlpm.Res, IF($A39="",
     _xlfn.MAXIFS(_xlpm.KgMax, _xlpm.ExoMax, $B39, _xlpm.RepsMax, $C39),
     _xlfn.MAXIFS(_xlpm.KgMax, _xlpm.ExoMax, $B39, _xlpm.RepsMax, $C39, _xlpm.VarMax, $A39)
  ),
  IF(_xlpm.Res=0,"",_xlpm.Res)
),
""))</f>
        <v/>
      </c>
      <c r="K39" s="41">
        <v>1</v>
      </c>
      <c r="L39" s="41">
        <v>0</v>
      </c>
      <c r="M39" s="41">
        <v>1</v>
      </c>
      <c r="N39" s="41">
        <v>0</v>
      </c>
      <c r="O39" s="228"/>
      <c r="P39" s="42"/>
      <c r="Q39" s="43">
        <f t="shared" ref="Q39:Q55" si="8">F39</f>
        <v>0</v>
      </c>
      <c r="R39" s="42"/>
      <c r="S39" s="44">
        <f t="shared" ref="S39:S55" si="9">C39</f>
        <v>0</v>
      </c>
      <c r="T39" s="42"/>
      <c r="U39" s="44">
        <f t="shared" ref="U39:U55" si="10">D39</f>
        <v>0</v>
      </c>
      <c r="V39" s="42"/>
      <c r="W39" s="44">
        <f t="shared" si="3"/>
        <v>0</v>
      </c>
      <c r="X39" s="225" t="str">
        <f t="shared" si="4"/>
        <v/>
      </c>
      <c r="Y39" s="226" t="str">
        <f t="shared" si="5"/>
        <v/>
      </c>
    </row>
    <row r="40" spans="1:25" ht="20.100000000000001" customHeight="1" x14ac:dyDescent="0.2">
      <c r="A40" s="61"/>
      <c r="B40" s="59"/>
      <c r="C40" s="23"/>
      <c r="D40" s="24"/>
      <c r="E40" s="24"/>
      <c r="F40" s="25"/>
      <c r="G40" s="227" t="str" cm="1">
        <f t="array" ref="G40">IF(OR($B40="",$C40=0,$D40=0),"",IF(AND($B40=$B41,$A40=$A41),"",IFERROR(
SUMPRODUCT(($B$7:$B$55=$B40)*($A$7:$A$55=$A40)*($C$7:$C$55)*($D$7:$D$55)),
"")))</f>
        <v/>
      </c>
      <c r="H40" s="222" t="str">
        <f ca="1">IF(OR($B40="",AND($B40=$B41,$A40=$A41)),"",_xlfn.LET(_xlpm.DateSeance,$C$1,_xlpm.Exo,$B40,_xlpm.Var,$A40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0" s="222" t="str" cm="1">
        <f t="array" ref="I40">IF(OR($B40="",AND($B40=$B41,$A40=$A41)),"",
_xlfn.LET(
  _xlpm.Exo,TRIM(SUBSTITUTE($B40,CHAR(160),"")),
  _xlpm.Var,TRIM(SUBSTITUTE($A40,CHAR(160),"")),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0" s="223" t="str">
        <f ca="1">IF($C40=0,"",IFERROR(
_xlfn.LET(
  _xlpm.ExoMax, MAX_LOCAL!$A$2:$A$10000,
  _xlpm.VarMax, MAX_LOCAL!$B$2:$B$10000,
  _xlpm.RepsMax, MAX_LOCAL!$C$2:$C$10000,
  _xlpm.KgMax,  MAX_LOCAL!$D$2:$D$10000,
  _xlpm.Res, IF($A40="",
     _xlfn.MAXIFS(_xlpm.KgMax, _xlpm.ExoMax, $B40, _xlpm.RepsMax, $C40),
     _xlfn.MAXIFS(_xlpm.KgMax, _xlpm.ExoMax, $B40, _xlpm.RepsMax, $C40, _xlpm.VarMax, $A40)
  ),
  IF(_xlpm.Res=0,"",_xlpm.Res)
),
""))</f>
        <v/>
      </c>
      <c r="K40" s="41">
        <v>1</v>
      </c>
      <c r="L40" s="41">
        <v>0</v>
      </c>
      <c r="M40" s="41">
        <v>1</v>
      </c>
      <c r="N40" s="41">
        <v>0</v>
      </c>
      <c r="O40" s="228"/>
      <c r="P40" s="42"/>
      <c r="Q40" s="43">
        <f t="shared" si="8"/>
        <v>0</v>
      </c>
      <c r="R40" s="42"/>
      <c r="S40" s="44">
        <f t="shared" si="9"/>
        <v>0</v>
      </c>
      <c r="T40" s="42"/>
      <c r="U40" s="44">
        <f t="shared" si="10"/>
        <v>0</v>
      </c>
      <c r="V40" s="42"/>
      <c r="W40" s="44">
        <f t="shared" si="3"/>
        <v>0</v>
      </c>
      <c r="X40" s="225" t="str">
        <f t="shared" si="4"/>
        <v/>
      </c>
      <c r="Y40" s="226" t="str">
        <f t="shared" si="5"/>
        <v/>
      </c>
    </row>
    <row r="41" spans="1:25" ht="20.100000000000001" customHeight="1" x14ac:dyDescent="0.2">
      <c r="A41" s="61"/>
      <c r="B41" s="59"/>
      <c r="C41" s="23"/>
      <c r="D41" s="24"/>
      <c r="E41" s="24"/>
      <c r="F41" s="25"/>
      <c r="G41" s="227" t="str" cm="1">
        <f t="array" ref="G41">IF(OR($B41="",$C41=0,$D41=0),"",IF(AND($B41=$B42,$A41=$A42),"",IFERROR(
SUMPRODUCT(($B$7:$B$55=$B41)*($A$7:$A$55=$A41)*($C$7:$C$55)*($D$7:$D$55)),
"")))</f>
        <v/>
      </c>
      <c r="H41" s="222" t="str">
        <f ca="1">IF(OR($B41="",AND($B41=$B42,$A41=$A42)),"",_xlfn.LET(_xlpm.DateSeance,$C$1,_xlpm.Exo,$B41,_xlpm.Var,$A41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1" s="222" t="str" cm="1">
        <f t="array" ref="I41">IF(OR($B41="",AND($B41=$B42,$A41=$A42)),"",
_xlfn.LET(
  _xlpm.Exo,TRIM(SUBSTITUTE($B41,CHAR(160),"")),
  _xlpm.Var,TRIM(SUBSTITUTE($A41,CHAR(160),"")),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1" s="223" t="str">
        <f ca="1">IF($C41=0,"",IFERROR(
_xlfn.LET(
  _xlpm.ExoMax, MAX_LOCAL!$A$2:$A$10000,
  _xlpm.VarMax, MAX_LOCAL!$B$2:$B$10000,
  _xlpm.RepsMax, MAX_LOCAL!$C$2:$C$10000,
  _xlpm.KgMax,  MAX_LOCAL!$D$2:$D$10000,
  _xlpm.Res, IF($A41="",
     _xlfn.MAXIFS(_xlpm.KgMax, _xlpm.ExoMax, $B41, _xlpm.RepsMax, $C41),
     _xlfn.MAXIFS(_xlpm.KgMax, _xlpm.ExoMax, $B41, _xlpm.RepsMax, $C41, _xlpm.VarMax, $A41)
  ),
  IF(_xlpm.Res=0,"",_xlpm.Res)
),
""))</f>
        <v/>
      </c>
      <c r="K41" s="41">
        <v>1</v>
      </c>
      <c r="L41" s="41">
        <v>0</v>
      </c>
      <c r="M41" s="41">
        <v>1</v>
      </c>
      <c r="N41" s="41">
        <v>0</v>
      </c>
      <c r="O41" s="228"/>
      <c r="P41" s="42"/>
      <c r="Q41" s="43">
        <f t="shared" si="8"/>
        <v>0</v>
      </c>
      <c r="R41" s="42"/>
      <c r="S41" s="44">
        <f t="shared" si="9"/>
        <v>0</v>
      </c>
      <c r="T41" s="42"/>
      <c r="U41" s="44">
        <f t="shared" si="10"/>
        <v>0</v>
      </c>
      <c r="V41" s="42"/>
      <c r="W41" s="44">
        <f t="shared" si="3"/>
        <v>0</v>
      </c>
      <c r="X41" s="225" t="str">
        <f t="shared" si="4"/>
        <v/>
      </c>
      <c r="Y41" s="226" t="str">
        <f t="shared" si="5"/>
        <v/>
      </c>
    </row>
    <row r="42" spans="1:25" ht="20.100000000000001" customHeight="1" x14ac:dyDescent="0.2">
      <c r="A42" s="61"/>
      <c r="B42" s="59"/>
      <c r="C42" s="23"/>
      <c r="D42" s="24"/>
      <c r="E42" s="24"/>
      <c r="F42" s="25"/>
      <c r="G42" s="227" t="str" cm="1">
        <f t="array" ref="G42">IF(OR($B42="",$C42=0,$D42=0),"",IF(AND($B42=$B43,$A42=$A43),"",IFERROR(
SUMPRODUCT(($B$7:$B$55=$B42)*($A$7:$A$55=$A42)*($C$7:$C$55)*($D$7:$D$55)),
"")))</f>
        <v/>
      </c>
      <c r="H42" s="222" t="str">
        <f ca="1">IF(OR($B42="",AND($B42=$B43,$A42=$A43)),"",_xlfn.LET(_xlpm.DateSeance,$C$1,_xlpm.Exo,$B42,_xlpm.Var,$A42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2" s="222" t="str" cm="1">
        <f t="array" ref="I42">IF(OR($B42="",AND($B42=$B43,$A42=$A43)),"",
_xlfn.LET(
  _xlpm.Exo,TRIM(SUBSTITUTE($B42,CHAR(160),"")),
  _xlpm.Var,TRIM(SUBSTITUTE($A42,CHAR(160),"")),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2" s="223" t="str">
        <f ca="1">IF($C42=0,"",IFERROR(
_xlfn.LET(
  _xlpm.ExoMax, MAX_LOCAL!$A$2:$A$10000,
  _xlpm.VarMax, MAX_LOCAL!$B$2:$B$10000,
  _xlpm.RepsMax, MAX_LOCAL!$C$2:$C$10000,
  _xlpm.KgMax,  MAX_LOCAL!$D$2:$D$10000,
  _xlpm.Res, IF($A42="",
     _xlfn.MAXIFS(_xlpm.KgMax, _xlpm.ExoMax, $B42, _xlpm.RepsMax, $C42),
     _xlfn.MAXIFS(_xlpm.KgMax, _xlpm.ExoMax, $B42, _xlpm.RepsMax, $C42, _xlpm.VarMax, $A42)
  ),
  IF(_xlpm.Res=0,"",_xlpm.Res)
),
""))</f>
        <v/>
      </c>
      <c r="K42" s="41">
        <v>1</v>
      </c>
      <c r="L42" s="41">
        <v>0</v>
      </c>
      <c r="M42" s="41">
        <v>1</v>
      </c>
      <c r="N42" s="41">
        <v>0</v>
      </c>
      <c r="O42" s="228"/>
      <c r="P42" s="42"/>
      <c r="Q42" s="43">
        <f t="shared" si="8"/>
        <v>0</v>
      </c>
      <c r="R42" s="42"/>
      <c r="S42" s="44">
        <f t="shared" si="9"/>
        <v>0</v>
      </c>
      <c r="T42" s="42"/>
      <c r="U42" s="44">
        <f t="shared" si="10"/>
        <v>0</v>
      </c>
      <c r="V42" s="42"/>
      <c r="W42" s="44">
        <f t="shared" si="3"/>
        <v>0</v>
      </c>
      <c r="X42" s="225" t="str">
        <f t="shared" si="4"/>
        <v/>
      </c>
      <c r="Y42" s="226" t="str">
        <f t="shared" si="5"/>
        <v/>
      </c>
    </row>
    <row r="43" spans="1:25" ht="20.100000000000001" customHeight="1" x14ac:dyDescent="0.2">
      <c r="A43" s="61"/>
      <c r="B43" s="59"/>
      <c r="C43" s="23"/>
      <c r="D43" s="24"/>
      <c r="E43" s="24"/>
      <c r="F43" s="25"/>
      <c r="G43" s="227" t="str" cm="1">
        <f t="array" ref="G43">IF(OR($B43="",$C43=0,$D43=0),"",IF(AND($B43=$B44,$A43=$A44),"",IFERROR(
SUMPRODUCT(($B$7:$B$55=$B43)*($A$7:$A$55=$A43)*($C$7:$C$55)*($D$7:$D$55)),
"")))</f>
        <v/>
      </c>
      <c r="H43" s="222" t="str">
        <f ca="1">IF(OR($B43="",AND($B43=$B44,$A43=$A44)),"",_xlfn.LET(_xlpm.DateSeance,$C$1,_xlpm.Exo,$B43,_xlpm.Var,$A43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3" s="222" t="str" cm="1">
        <f t="array" ref="I43">IF(OR($B43="",AND($B43=$B44,$A43=$A44)),"",
_xlfn.LET(
  _xlpm.Exo,TRIM(SUBSTITUTE($B43,CHAR(160),"")),
  _xlpm.Var,TRIM(SUBSTITUTE($A43,CHAR(160),"")),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3" s="223" t="str">
        <f ca="1">IF($C43=0,"",IFERROR(
_xlfn.LET(
  _xlpm.ExoMax, MAX_LOCAL!$A$2:$A$10000,
  _xlpm.VarMax, MAX_LOCAL!$B$2:$B$10000,
  _xlpm.RepsMax, MAX_LOCAL!$C$2:$C$10000,
  _xlpm.KgMax,  MAX_LOCAL!$D$2:$D$10000,
  _xlpm.Res, IF($A43="",
     _xlfn.MAXIFS(_xlpm.KgMax, _xlpm.ExoMax, $B43, _xlpm.RepsMax, $C43),
     _xlfn.MAXIFS(_xlpm.KgMax, _xlpm.ExoMax, $B43, _xlpm.RepsMax, $C43, _xlpm.VarMax, $A43)
  ),
  IF(_xlpm.Res=0,"",_xlpm.Res)
),
""))</f>
        <v/>
      </c>
      <c r="K43" s="41">
        <v>1</v>
      </c>
      <c r="L43" s="41">
        <v>0</v>
      </c>
      <c r="M43" s="41">
        <v>1</v>
      </c>
      <c r="N43" s="41">
        <v>0</v>
      </c>
      <c r="O43" s="228"/>
      <c r="P43" s="42"/>
      <c r="Q43" s="43">
        <f t="shared" si="8"/>
        <v>0</v>
      </c>
      <c r="R43" s="42"/>
      <c r="S43" s="44">
        <f t="shared" si="9"/>
        <v>0</v>
      </c>
      <c r="T43" s="42"/>
      <c r="U43" s="44">
        <f t="shared" si="10"/>
        <v>0</v>
      </c>
      <c r="V43" s="42"/>
      <c r="W43" s="44">
        <f t="shared" si="3"/>
        <v>0</v>
      </c>
      <c r="X43" s="225" t="str">
        <f t="shared" si="4"/>
        <v/>
      </c>
      <c r="Y43" s="226" t="str">
        <f t="shared" si="5"/>
        <v/>
      </c>
    </row>
    <row r="44" spans="1:25" ht="20.100000000000001" customHeight="1" x14ac:dyDescent="0.2">
      <c r="A44" s="61"/>
      <c r="B44" s="59"/>
      <c r="C44" s="23"/>
      <c r="D44" s="24"/>
      <c r="E44" s="24"/>
      <c r="F44" s="25"/>
      <c r="G44" s="227" t="str" cm="1">
        <f t="array" ref="G44">IF(OR($B44="",$C44=0,$D44=0),"",IF(AND($B44=$B45,$A44=$A45),"",IFERROR(
SUMPRODUCT(($B$7:$B$55=$B44)*($A$7:$A$55=$A44)*($C$7:$C$55)*($D$7:$D$55)),
"")))</f>
        <v/>
      </c>
      <c r="H44" s="222" t="str">
        <f ca="1">IF(OR($B44="",AND($B44=$B45,$A44=$A45)),"",_xlfn.LET(_xlpm.DateSeance,$C$1,_xlpm.Exo,$B44,_xlpm.Var,$A44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4" s="222" t="str" cm="1">
        <f t="array" ref="I44">IF(OR($B44="",AND($B44=$B45,$A44=$A45)),"",
_xlfn.LET(
  _xlpm.Exo,TRIM(SUBSTITUTE($B44,CHAR(160),"")),
  _xlpm.Var,TRIM(SUBSTITUTE($A44,CHAR(160),"")),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4" s="223" t="str">
        <f ca="1">IF($C44=0,"",IFERROR(
_xlfn.LET(
  _xlpm.ExoMax, MAX_LOCAL!$A$2:$A$10000,
  _xlpm.VarMax, MAX_LOCAL!$B$2:$B$10000,
  _xlpm.RepsMax, MAX_LOCAL!$C$2:$C$10000,
  _xlpm.KgMax,  MAX_LOCAL!$D$2:$D$10000,
  _xlpm.Res, IF($A44="",
     _xlfn.MAXIFS(_xlpm.KgMax, _xlpm.ExoMax, $B44, _xlpm.RepsMax, $C44),
     _xlfn.MAXIFS(_xlpm.KgMax, _xlpm.ExoMax, $B44, _xlpm.RepsMax, $C44, _xlpm.VarMax, $A44)
  ),
  IF(_xlpm.Res=0,"",_xlpm.Res)
),
""))</f>
        <v/>
      </c>
      <c r="K44" s="41">
        <v>1</v>
      </c>
      <c r="L44" s="41">
        <v>0</v>
      </c>
      <c r="M44" s="41">
        <v>1</v>
      </c>
      <c r="N44" s="41">
        <v>0</v>
      </c>
      <c r="O44" s="228"/>
      <c r="P44" s="42"/>
      <c r="Q44" s="43">
        <f t="shared" si="8"/>
        <v>0</v>
      </c>
      <c r="R44" s="42"/>
      <c r="S44" s="44">
        <f t="shared" si="9"/>
        <v>0</v>
      </c>
      <c r="T44" s="42"/>
      <c r="U44" s="44">
        <f t="shared" si="10"/>
        <v>0</v>
      </c>
      <c r="V44" s="42"/>
      <c r="W44" s="44">
        <f t="shared" si="3"/>
        <v>0</v>
      </c>
      <c r="X44" s="225" t="str">
        <f t="shared" si="4"/>
        <v/>
      </c>
      <c r="Y44" s="226" t="str">
        <f t="shared" si="5"/>
        <v/>
      </c>
    </row>
    <row r="45" spans="1:25" ht="20.100000000000001" customHeight="1" x14ac:dyDescent="0.2">
      <c r="A45" s="61"/>
      <c r="B45" s="59"/>
      <c r="C45" s="23"/>
      <c r="D45" s="24"/>
      <c r="E45" s="24"/>
      <c r="F45" s="25"/>
      <c r="G45" s="227" t="str" cm="1">
        <f t="array" ref="G45">IF(OR($B45="",$C45=0,$D45=0),"",IF(AND($B45=$B46,$A45=$A46),"",IFERROR(
SUMPRODUCT(($B$7:$B$55=$B45)*($A$7:$A$55=$A45)*($C$7:$C$55)*($D$7:$D$55)),
"")))</f>
        <v/>
      </c>
      <c r="H45" s="222" t="str">
        <f ca="1">IF(OR($B45="",AND($B45=$B46,$A45=$A46)),"",_xlfn.LET(_xlpm.DateSeance,$C$1,_xlpm.Exo,$B45,_xlpm.Var,$A45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5" s="222" t="str" cm="1">
        <f t="array" ref="I45">IF(OR($B45="",AND($B45=$B46,$A45=$A46)),"",
_xlfn.LET(
  _xlpm.Exo,TRIM(SUBSTITUTE($B45,CHAR(160),"")),
  _xlpm.Var,TRIM(SUBSTITUTE($A45,CHAR(160),"")),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5" s="223" t="str">
        <f ca="1">IF($C45=0,"",IFERROR(
_xlfn.LET(
  _xlpm.ExoMax, MAX_LOCAL!$A$2:$A$10000,
  _xlpm.VarMax, MAX_LOCAL!$B$2:$B$10000,
  _xlpm.RepsMax, MAX_LOCAL!$C$2:$C$10000,
  _xlpm.KgMax,  MAX_LOCAL!$D$2:$D$10000,
  _xlpm.Res, IF($A45="",
     _xlfn.MAXIFS(_xlpm.KgMax, _xlpm.ExoMax, $B45, _xlpm.RepsMax, $C45),
     _xlfn.MAXIFS(_xlpm.KgMax, _xlpm.ExoMax, $B45, _xlpm.RepsMax, $C45, _xlpm.VarMax, $A45)
  ),
  IF(_xlpm.Res=0,"",_xlpm.Res)
),
""))</f>
        <v/>
      </c>
      <c r="K45" s="41">
        <v>1</v>
      </c>
      <c r="L45" s="41">
        <v>0</v>
      </c>
      <c r="M45" s="41">
        <v>1</v>
      </c>
      <c r="N45" s="41">
        <v>0</v>
      </c>
      <c r="O45" s="228"/>
      <c r="P45" s="42"/>
      <c r="Q45" s="43">
        <f t="shared" si="8"/>
        <v>0</v>
      </c>
      <c r="R45" s="42"/>
      <c r="S45" s="44">
        <f t="shared" si="9"/>
        <v>0</v>
      </c>
      <c r="T45" s="42"/>
      <c r="U45" s="44">
        <f t="shared" si="10"/>
        <v>0</v>
      </c>
      <c r="V45" s="42"/>
      <c r="W45" s="44">
        <f t="shared" si="3"/>
        <v>0</v>
      </c>
      <c r="X45" s="225" t="str">
        <f t="shared" si="4"/>
        <v/>
      </c>
      <c r="Y45" s="226" t="str">
        <f t="shared" si="5"/>
        <v/>
      </c>
    </row>
    <row r="46" spans="1:25" ht="20.100000000000001" customHeight="1" x14ac:dyDescent="0.2">
      <c r="A46" s="61"/>
      <c r="B46" s="59"/>
      <c r="C46" s="23"/>
      <c r="D46" s="24"/>
      <c r="E46" s="24"/>
      <c r="F46" s="25"/>
      <c r="G46" s="227" t="str" cm="1">
        <f t="array" ref="G46">IF(OR($B46="",$C46=0,$D46=0),"",IF(AND($B46=$B47,$A46=$A47),"",IFERROR(
SUMPRODUCT(($B$7:$B$55=$B46)*($A$7:$A$55=$A46)*($C$7:$C$55)*($D$7:$D$55)),
"")))</f>
        <v/>
      </c>
      <c r="H46" s="222" t="str">
        <f ca="1">IF(OR($B46="",AND($B46=$B47,$A46=$A47)),"",_xlfn.LET(_xlpm.DateSeance,$C$1,_xlpm.Exo,$B46,_xlpm.Var,$A46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6" s="222" t="str" cm="1">
        <f t="array" ref="I46">IF(OR($B46="",AND($B46=$B47,$A46=$A47)),"",
_xlfn.LET(
  _xlpm.Exo,TRIM(SUBSTITUTE($B46,CHAR(160),"")),
  _xlpm.Var,TRIM(SUBSTITUTE($A46,CHAR(160),"")),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6" s="223" t="str">
        <f ca="1">IF($C46=0,"",IFERROR(
_xlfn.LET(
  _xlpm.ExoMax, MAX_LOCAL!$A$2:$A$10000,
  _xlpm.VarMax, MAX_LOCAL!$B$2:$B$10000,
  _xlpm.RepsMax, MAX_LOCAL!$C$2:$C$10000,
  _xlpm.KgMax,  MAX_LOCAL!$D$2:$D$10000,
  _xlpm.Res, IF($A46="",
     _xlfn.MAXIFS(_xlpm.KgMax, _xlpm.ExoMax, $B46, _xlpm.RepsMax, $C46),
     _xlfn.MAXIFS(_xlpm.KgMax, _xlpm.ExoMax, $B46, _xlpm.RepsMax, $C46, _xlpm.VarMax, $A46)
  ),
  IF(_xlpm.Res=0,"",_xlpm.Res)
),
""))</f>
        <v/>
      </c>
      <c r="K46" s="41">
        <v>1</v>
      </c>
      <c r="L46" s="41">
        <v>0</v>
      </c>
      <c r="M46" s="41">
        <v>1</v>
      </c>
      <c r="N46" s="41">
        <v>0</v>
      </c>
      <c r="O46" s="228"/>
      <c r="P46" s="42"/>
      <c r="Q46" s="43">
        <f t="shared" si="8"/>
        <v>0</v>
      </c>
      <c r="R46" s="42"/>
      <c r="S46" s="44">
        <f t="shared" si="9"/>
        <v>0</v>
      </c>
      <c r="T46" s="42"/>
      <c r="U46" s="44">
        <f t="shared" si="10"/>
        <v>0</v>
      </c>
      <c r="V46" s="42"/>
      <c r="W46" s="44">
        <f t="shared" si="3"/>
        <v>0</v>
      </c>
      <c r="X46" s="225" t="str">
        <f t="shared" si="4"/>
        <v/>
      </c>
      <c r="Y46" s="226" t="str">
        <f t="shared" si="5"/>
        <v/>
      </c>
    </row>
    <row r="47" spans="1:25" ht="20.100000000000001" customHeight="1" x14ac:dyDescent="0.2">
      <c r="A47" s="61"/>
      <c r="B47" s="59"/>
      <c r="C47" s="23"/>
      <c r="D47" s="24"/>
      <c r="E47" s="24"/>
      <c r="F47" s="25"/>
      <c r="G47" s="227" t="str" cm="1">
        <f t="array" ref="G47">IF(OR($B47="",$C47=0,$D47=0),"",IF(AND($B47=$B48,$A47=$A48),"",IFERROR(
SUMPRODUCT(($B$7:$B$55=$B47)*($A$7:$A$55=$A47)*($C$7:$C$55)*($D$7:$D$55)),
"")))</f>
        <v/>
      </c>
      <c r="H47" s="222" t="str">
        <f ca="1">IF(OR($B47="",AND($B47=$B48,$A47=$A48)),"",_xlfn.LET(_xlpm.DateSeance,$C$1,_xlpm.Exo,$B47,_xlpm.Var,$A47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7" s="222" t="str" cm="1">
        <f t="array" ref="I47">IF(OR($B47="",AND($B47=$B48,$A47=$A48)),"",
_xlfn.LET(
  _xlpm.Exo,TRIM(SUBSTITUTE($B47,CHAR(160),"")),
  _xlpm.Var,TRIM(SUBSTITUTE($A47,CHAR(160),"")),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7" s="223" t="str">
        <f ca="1">IF($C47=0,"",IFERROR(
_xlfn.LET(
  _xlpm.ExoMax, MAX_LOCAL!$A$2:$A$10000,
  _xlpm.VarMax, MAX_LOCAL!$B$2:$B$10000,
  _xlpm.RepsMax, MAX_LOCAL!$C$2:$C$10000,
  _xlpm.KgMax,  MAX_LOCAL!$D$2:$D$10000,
  _xlpm.Res, IF($A47="",
     _xlfn.MAXIFS(_xlpm.KgMax, _xlpm.ExoMax, $B47, _xlpm.RepsMax, $C47),
     _xlfn.MAXIFS(_xlpm.KgMax, _xlpm.ExoMax, $B47, _xlpm.RepsMax, $C47, _xlpm.VarMax, $A47)
  ),
  IF(_xlpm.Res=0,"",_xlpm.Res)
),
""))</f>
        <v/>
      </c>
      <c r="K47" s="41">
        <v>1</v>
      </c>
      <c r="L47" s="41">
        <v>0</v>
      </c>
      <c r="M47" s="41">
        <v>1</v>
      </c>
      <c r="N47" s="41">
        <v>0</v>
      </c>
      <c r="O47" s="228"/>
      <c r="P47" s="42"/>
      <c r="Q47" s="43">
        <f t="shared" si="8"/>
        <v>0</v>
      </c>
      <c r="R47" s="42"/>
      <c r="S47" s="44">
        <f t="shared" si="9"/>
        <v>0</v>
      </c>
      <c r="T47" s="42"/>
      <c r="U47" s="44">
        <f t="shared" si="10"/>
        <v>0</v>
      </c>
      <c r="V47" s="42"/>
      <c r="W47" s="44">
        <f t="shared" si="3"/>
        <v>0</v>
      </c>
      <c r="X47" s="225" t="str">
        <f t="shared" si="4"/>
        <v/>
      </c>
      <c r="Y47" s="226" t="str">
        <f t="shared" si="5"/>
        <v/>
      </c>
    </row>
    <row r="48" spans="1:25" ht="20.100000000000001" customHeight="1" x14ac:dyDescent="0.2">
      <c r="A48" s="61"/>
      <c r="B48" s="59"/>
      <c r="C48" s="23"/>
      <c r="D48" s="24"/>
      <c r="E48" s="24"/>
      <c r="F48" s="25"/>
      <c r="G48" s="227" t="str" cm="1">
        <f t="array" ref="G48">IF(OR($B48="",$C48=0,$D48=0),"",IF(AND($B48=$B49,$A48=$A49),"",IFERROR(
SUMPRODUCT(($B$7:$B$55=$B48)*($A$7:$A$55=$A48)*($C$7:$C$55)*($D$7:$D$55)),
"")))</f>
        <v/>
      </c>
      <c r="H48" s="222" t="str">
        <f ca="1">IF(OR($B48="",AND($B48=$B49,$A48=$A49)),"",_xlfn.LET(_xlpm.DateSeance,$C$1,_xlpm.Exo,$B48,_xlpm.Var,$A48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8" s="222" t="str" cm="1">
        <f t="array" ref="I48">IF(OR($B48="",AND($B48=$B49,$A48=$A49)),"",
_xlfn.LET(
  _xlpm.Exo,TRIM(SUBSTITUTE($B48,CHAR(160),"")),
  _xlpm.Var,TRIM(SUBSTITUTE($A48,CHAR(160),"")),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8" s="223" t="str">
        <f ca="1">IF($C48=0,"",IFERROR(
_xlfn.LET(
  _xlpm.ExoMax, MAX_LOCAL!$A$2:$A$10000,
  _xlpm.VarMax, MAX_LOCAL!$B$2:$B$10000,
  _xlpm.RepsMax, MAX_LOCAL!$C$2:$C$10000,
  _xlpm.KgMax,  MAX_LOCAL!$D$2:$D$10000,
  _xlpm.Res, IF($A48="",
     _xlfn.MAXIFS(_xlpm.KgMax, _xlpm.ExoMax, $B48, _xlpm.RepsMax, $C48),
     _xlfn.MAXIFS(_xlpm.KgMax, _xlpm.ExoMax, $B48, _xlpm.RepsMax, $C48, _xlpm.VarMax, $A48)
  ),
  IF(_xlpm.Res=0,"",_xlpm.Res)
),
""))</f>
        <v/>
      </c>
      <c r="K48" s="41">
        <v>1</v>
      </c>
      <c r="L48" s="41">
        <v>0</v>
      </c>
      <c r="M48" s="41">
        <v>1</v>
      </c>
      <c r="N48" s="41">
        <v>0</v>
      </c>
      <c r="O48" s="228"/>
      <c r="P48" s="42"/>
      <c r="Q48" s="43">
        <f t="shared" si="8"/>
        <v>0</v>
      </c>
      <c r="R48" s="42"/>
      <c r="S48" s="44">
        <f t="shared" si="9"/>
        <v>0</v>
      </c>
      <c r="T48" s="42"/>
      <c r="U48" s="44">
        <f t="shared" si="10"/>
        <v>0</v>
      </c>
      <c r="V48" s="42"/>
      <c r="W48" s="44">
        <f t="shared" si="3"/>
        <v>0</v>
      </c>
      <c r="X48" s="225" t="str">
        <f t="shared" si="4"/>
        <v/>
      </c>
      <c r="Y48" s="226" t="str">
        <f t="shared" si="5"/>
        <v/>
      </c>
    </row>
    <row r="49" spans="1:25" ht="20.100000000000001" customHeight="1" x14ac:dyDescent="0.2">
      <c r="A49" s="61"/>
      <c r="B49" s="59"/>
      <c r="C49" s="23"/>
      <c r="D49" s="24"/>
      <c r="E49" s="24"/>
      <c r="F49" s="25"/>
      <c r="G49" s="227" t="str" cm="1">
        <f t="array" ref="G49">IF(OR($B49="",$C49=0,$D49=0),"",IF(AND($B49=$B50,$A49=$A50),"",IFERROR(
SUMPRODUCT(($B$7:$B$55=$B49)*($A$7:$A$55=$A49)*($C$7:$C$55)*($D$7:$D$55)),
"")))</f>
        <v/>
      </c>
      <c r="H49" s="222" t="str">
        <f ca="1">IF(OR($B49="",AND($B49=$B50,$A49=$A50)),"",_xlfn.LET(_xlpm.DateSeance,$C$1,_xlpm.Exo,$B49,_xlpm.Var,$A49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9" s="222" t="str" cm="1">
        <f t="array" ref="I49">IF(OR($B49="",AND($B49=$B50,$A49=$A50)),"",
_xlfn.LET(
  _xlpm.Exo,TRIM(SUBSTITUTE($B49,CHAR(160),"")),
  _xlpm.Var,TRIM(SUBSTITUTE($A49,CHAR(160),"")),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9" s="223" t="str">
        <f ca="1">IF($C49=0,"",IFERROR(
_xlfn.LET(
  _xlpm.ExoMax, MAX_LOCAL!$A$2:$A$10000,
  _xlpm.VarMax, MAX_LOCAL!$B$2:$B$10000,
  _xlpm.RepsMax, MAX_LOCAL!$C$2:$C$10000,
  _xlpm.KgMax,  MAX_LOCAL!$D$2:$D$10000,
  _xlpm.Res, IF($A49="",
     _xlfn.MAXIFS(_xlpm.KgMax, _xlpm.ExoMax, $B49, _xlpm.RepsMax, $C49),
     _xlfn.MAXIFS(_xlpm.KgMax, _xlpm.ExoMax, $B49, _xlpm.RepsMax, $C49, _xlpm.VarMax, $A49)
  ),
  IF(_xlpm.Res=0,"",_xlpm.Res)
),
""))</f>
        <v/>
      </c>
      <c r="K49" s="41">
        <v>1</v>
      </c>
      <c r="L49" s="41">
        <v>0</v>
      </c>
      <c r="M49" s="41">
        <v>1</v>
      </c>
      <c r="N49" s="41">
        <v>0</v>
      </c>
      <c r="O49" s="228"/>
      <c r="P49" s="42"/>
      <c r="Q49" s="43">
        <f t="shared" si="8"/>
        <v>0</v>
      </c>
      <c r="R49" s="42"/>
      <c r="S49" s="44">
        <f t="shared" si="9"/>
        <v>0</v>
      </c>
      <c r="T49" s="42"/>
      <c r="U49" s="44">
        <f t="shared" si="10"/>
        <v>0</v>
      </c>
      <c r="V49" s="42"/>
      <c r="W49" s="44">
        <f t="shared" si="3"/>
        <v>0</v>
      </c>
      <c r="X49" s="225" t="str">
        <f t="shared" si="4"/>
        <v/>
      </c>
      <c r="Y49" s="226" t="str">
        <f t="shared" si="5"/>
        <v/>
      </c>
    </row>
    <row r="50" spans="1:25" ht="20.100000000000001" customHeight="1" x14ac:dyDescent="0.2">
      <c r="A50" s="61"/>
      <c r="B50" s="59"/>
      <c r="C50" s="23"/>
      <c r="D50" s="24"/>
      <c r="E50" s="24"/>
      <c r="F50" s="25"/>
      <c r="G50" s="227" t="str" cm="1">
        <f t="array" ref="G50">IF(OR($B50="",$C50=0,$D50=0),"",IF(AND($B50=$B51,$A50=$A51),"",IFERROR(
SUMPRODUCT(($B$7:$B$55=$B50)*($A$7:$A$55=$A50)*($C$7:$C$55)*($D$7:$D$55)),
"")))</f>
        <v/>
      </c>
      <c r="H50" s="222" t="str">
        <f ca="1">IF(OR($B50="",AND($B50=$B51,$A50=$A51)),"",_xlfn.LET(_xlpm.DateSeance,$C$1,_xlpm.Exo,$B50,_xlpm.Var,$A50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0" s="222" t="str" cm="1">
        <f t="array" ref="I50">IF(OR($B50="",AND($B50=$B51,$A50=$A51)),"",
_xlfn.LET(
  _xlpm.Exo,TRIM(SUBSTITUTE($B50,CHAR(160),"")),
  _xlpm.Var,TRIM(SUBSTITUTE($A50,CHAR(160),"")),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0" s="223" t="str">
        <f ca="1">IF($C50=0,"",IFERROR(
_xlfn.LET(
  _xlpm.ExoMax, MAX_LOCAL!$A$2:$A$10000,
  _xlpm.VarMax, MAX_LOCAL!$B$2:$B$10000,
  _xlpm.RepsMax, MAX_LOCAL!$C$2:$C$10000,
  _xlpm.KgMax,  MAX_LOCAL!$D$2:$D$10000,
  _xlpm.Res, IF($A50="",
     _xlfn.MAXIFS(_xlpm.KgMax, _xlpm.ExoMax, $B50, _xlpm.RepsMax, $C50),
     _xlfn.MAXIFS(_xlpm.KgMax, _xlpm.ExoMax, $B50, _xlpm.RepsMax, $C50, _xlpm.VarMax, $A50)
  ),
  IF(_xlpm.Res=0,"",_xlpm.Res)
),
""))</f>
        <v/>
      </c>
      <c r="K50" s="41">
        <v>1</v>
      </c>
      <c r="L50" s="41">
        <v>0</v>
      </c>
      <c r="M50" s="41">
        <v>1</v>
      </c>
      <c r="N50" s="41">
        <v>0</v>
      </c>
      <c r="O50" s="228"/>
      <c r="P50" s="42"/>
      <c r="Q50" s="43">
        <f t="shared" si="8"/>
        <v>0</v>
      </c>
      <c r="R50" s="42"/>
      <c r="S50" s="44">
        <f t="shared" si="9"/>
        <v>0</v>
      </c>
      <c r="T50" s="42"/>
      <c r="U50" s="44">
        <f t="shared" si="10"/>
        <v>0</v>
      </c>
      <c r="V50" s="42"/>
      <c r="W50" s="44">
        <f t="shared" si="3"/>
        <v>0</v>
      </c>
      <c r="X50" s="225" t="str">
        <f t="shared" si="4"/>
        <v/>
      </c>
      <c r="Y50" s="226" t="str">
        <f t="shared" si="5"/>
        <v/>
      </c>
    </row>
    <row r="51" spans="1:25" ht="20.100000000000001" customHeight="1" x14ac:dyDescent="0.2">
      <c r="A51" s="61"/>
      <c r="B51" s="59"/>
      <c r="C51" s="23"/>
      <c r="D51" s="24"/>
      <c r="E51" s="24"/>
      <c r="F51" s="25"/>
      <c r="G51" s="227" t="str" cm="1">
        <f t="array" ref="G51">IF(OR($B51="",$C51=0,$D51=0),"",IF(AND($B51=$B52,$A51=$A52),"",IFERROR(
SUMPRODUCT(($B$7:$B$55=$B51)*($A$7:$A$55=$A51)*($C$7:$C$55)*($D$7:$D$55)),
"")))</f>
        <v/>
      </c>
      <c r="H51" s="222" t="str">
        <f ca="1">IF(OR($B51="",AND($B51=$B52,$A51=$A52)),"",_xlfn.LET(_xlpm.DateSeance,$C$1,_xlpm.Exo,$B51,_xlpm.Var,$A51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1" s="222" t="str" cm="1">
        <f t="array" ref="I51">IF(OR($B51="",AND($B51=$B52,$A51=$A52)),"",
_xlfn.LET(
  _xlpm.Exo,TRIM(SUBSTITUTE($B51,CHAR(160),"")),
  _xlpm.Var,TRIM(SUBSTITUTE($A51,CHAR(160),"")),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1" s="223" t="str">
        <f ca="1">IF($C51=0,"",IFERROR(
_xlfn.LET(
  _xlpm.ExoMax, MAX_LOCAL!$A$2:$A$10000,
  _xlpm.VarMax, MAX_LOCAL!$B$2:$B$10000,
  _xlpm.RepsMax, MAX_LOCAL!$C$2:$C$10000,
  _xlpm.KgMax,  MAX_LOCAL!$D$2:$D$10000,
  _xlpm.Res, IF($A51="",
     _xlfn.MAXIFS(_xlpm.KgMax, _xlpm.ExoMax, $B51, _xlpm.RepsMax, $C51),
     _xlfn.MAXIFS(_xlpm.KgMax, _xlpm.ExoMax, $B51, _xlpm.RepsMax, $C51, _xlpm.VarMax, $A51)
  ),
  IF(_xlpm.Res=0,"",_xlpm.Res)
),
""))</f>
        <v/>
      </c>
      <c r="K51" s="41">
        <v>1</v>
      </c>
      <c r="L51" s="41">
        <v>0</v>
      </c>
      <c r="M51" s="41">
        <v>1</v>
      </c>
      <c r="N51" s="41">
        <v>0</v>
      </c>
      <c r="O51" s="228"/>
      <c r="P51" s="42"/>
      <c r="Q51" s="43">
        <f t="shared" si="8"/>
        <v>0</v>
      </c>
      <c r="R51" s="42"/>
      <c r="S51" s="44">
        <f t="shared" si="9"/>
        <v>0</v>
      </c>
      <c r="T51" s="42"/>
      <c r="U51" s="44">
        <f t="shared" si="10"/>
        <v>0</v>
      </c>
      <c r="V51" s="42"/>
      <c r="W51" s="44">
        <f t="shared" si="3"/>
        <v>0</v>
      </c>
      <c r="X51" s="225" t="str">
        <f t="shared" si="4"/>
        <v/>
      </c>
      <c r="Y51" s="226" t="str">
        <f t="shared" si="5"/>
        <v/>
      </c>
    </row>
    <row r="52" spans="1:25" ht="20.100000000000001" customHeight="1" x14ac:dyDescent="0.2">
      <c r="A52" s="61"/>
      <c r="B52" s="59"/>
      <c r="C52" s="23"/>
      <c r="D52" s="24"/>
      <c r="E52" s="24"/>
      <c r="F52" s="25"/>
      <c r="G52" s="227" t="str" cm="1">
        <f t="array" ref="G52">IF(OR($B52="",$C52=0,$D52=0),"",IF(AND($B52=$B53,$A52=$A53),"",IFERROR(
SUMPRODUCT(($B$7:$B$55=$B52)*($A$7:$A$55=$A52)*($C$7:$C$55)*($D$7:$D$55)),
"")))</f>
        <v/>
      </c>
      <c r="H52" s="222" t="str">
        <f ca="1">IF(OR($B52="",AND($B52=$B53,$A52=$A53)),"",_xlfn.LET(_xlpm.DateSeance,$C$1,_xlpm.Exo,$B52,_xlpm.Var,$A52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2" s="222" t="str" cm="1">
        <f t="array" ref="I52">IF(OR($B52="",AND($B52=$B53,$A52=$A53)),"",
_xlfn.LET(
  _xlpm.Exo,TRIM(SUBSTITUTE($B52,CHAR(160),"")),
  _xlpm.Var,TRIM(SUBSTITUTE($A52,CHAR(160),"")),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2" s="223" t="str">
        <f ca="1">IF($C52=0,"",IFERROR(
_xlfn.LET(
  _xlpm.ExoMax, MAX_LOCAL!$A$2:$A$10000,
  _xlpm.VarMax, MAX_LOCAL!$B$2:$B$10000,
  _xlpm.RepsMax, MAX_LOCAL!$C$2:$C$10000,
  _xlpm.KgMax,  MAX_LOCAL!$D$2:$D$10000,
  _xlpm.Res, IF($A52="",
     _xlfn.MAXIFS(_xlpm.KgMax, _xlpm.ExoMax, $B52, _xlpm.RepsMax, $C52),
     _xlfn.MAXIFS(_xlpm.KgMax, _xlpm.ExoMax, $B52, _xlpm.RepsMax, $C52, _xlpm.VarMax, $A52)
  ),
  IF(_xlpm.Res=0,"",_xlpm.Res)
),
""))</f>
        <v/>
      </c>
      <c r="K52" s="41">
        <v>1</v>
      </c>
      <c r="L52" s="41">
        <v>0</v>
      </c>
      <c r="M52" s="41">
        <v>1</v>
      </c>
      <c r="N52" s="41">
        <v>0</v>
      </c>
      <c r="O52" s="228"/>
      <c r="P52" s="42"/>
      <c r="Q52" s="43">
        <f t="shared" si="8"/>
        <v>0</v>
      </c>
      <c r="R52" s="42"/>
      <c r="S52" s="44">
        <f t="shared" si="9"/>
        <v>0</v>
      </c>
      <c r="T52" s="42"/>
      <c r="U52" s="44">
        <f t="shared" si="10"/>
        <v>0</v>
      </c>
      <c r="V52" s="42"/>
      <c r="W52" s="44">
        <f t="shared" si="3"/>
        <v>0</v>
      </c>
      <c r="X52" s="225" t="str">
        <f t="shared" si="4"/>
        <v/>
      </c>
      <c r="Y52" s="226" t="str">
        <f t="shared" si="5"/>
        <v/>
      </c>
    </row>
    <row r="53" spans="1:25" ht="20.100000000000001" customHeight="1" x14ac:dyDescent="0.2">
      <c r="A53" s="61"/>
      <c r="B53" s="59"/>
      <c r="C53" s="23"/>
      <c r="D53" s="24"/>
      <c r="E53" s="24"/>
      <c r="F53" s="25"/>
      <c r="G53" s="227" t="str" cm="1">
        <f t="array" ref="G53">IF(OR($B53="",$C53=0,$D53=0),"",IF(AND($B53=$B54,$A53=$A54),"",IFERROR(
SUMPRODUCT(($B$7:$B$55=$B53)*($A$7:$A$55=$A53)*($C$7:$C$55)*($D$7:$D$55)),
"")))</f>
        <v/>
      </c>
      <c r="H53" s="222" t="str">
        <f ca="1">IF(OR($B53="",AND($B53=$B54,$A53=$A54)),"",_xlfn.LET(_xlpm.DateSeance,$C$1,_xlpm.Exo,$B53,_xlpm.Var,$A53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3" s="222" t="str" cm="1">
        <f t="array" ref="I53">IF(OR($B53="",AND($B53=$B54,$A53=$A54)),"",
_xlfn.LET(
  _xlpm.Exo,TRIM(SUBSTITUTE($B53,CHAR(160),"")),
  _xlpm.Var,TRIM(SUBSTITUTE($A53,CHAR(160),"")),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3" s="223" t="str">
        <f ca="1">IF($C53=0,"",IFERROR(
_xlfn.LET(
  _xlpm.ExoMax, MAX_LOCAL!$A$2:$A$10000,
  _xlpm.VarMax, MAX_LOCAL!$B$2:$B$10000,
  _xlpm.RepsMax, MAX_LOCAL!$C$2:$C$10000,
  _xlpm.KgMax,  MAX_LOCAL!$D$2:$D$10000,
  _xlpm.Res, IF($A53="",
     _xlfn.MAXIFS(_xlpm.KgMax, _xlpm.ExoMax, $B53, _xlpm.RepsMax, $C53),
     _xlfn.MAXIFS(_xlpm.KgMax, _xlpm.ExoMax, $B53, _xlpm.RepsMax, $C53, _xlpm.VarMax, $A53)
  ),
  IF(_xlpm.Res=0,"",_xlpm.Res)
),
""))</f>
        <v/>
      </c>
      <c r="K53" s="41">
        <v>1</v>
      </c>
      <c r="L53" s="41">
        <v>0</v>
      </c>
      <c r="M53" s="41">
        <v>1</v>
      </c>
      <c r="N53" s="41">
        <v>0</v>
      </c>
      <c r="O53" s="228"/>
      <c r="P53" s="42"/>
      <c r="Q53" s="43">
        <f t="shared" si="8"/>
        <v>0</v>
      </c>
      <c r="R53" s="42"/>
      <c r="S53" s="44">
        <f t="shared" si="9"/>
        <v>0</v>
      </c>
      <c r="T53" s="42"/>
      <c r="U53" s="44">
        <f t="shared" si="10"/>
        <v>0</v>
      </c>
      <c r="V53" s="42"/>
      <c r="W53" s="44">
        <f t="shared" si="3"/>
        <v>0</v>
      </c>
      <c r="X53" s="225" t="str">
        <f t="shared" si="4"/>
        <v/>
      </c>
      <c r="Y53" s="226" t="str">
        <f t="shared" si="5"/>
        <v/>
      </c>
    </row>
    <row r="54" spans="1:25" ht="20.100000000000001" customHeight="1" x14ac:dyDescent="0.2">
      <c r="A54" s="61"/>
      <c r="B54" s="59"/>
      <c r="C54" s="26"/>
      <c r="D54" s="24"/>
      <c r="E54" s="27"/>
      <c r="F54" s="28"/>
      <c r="G54" s="227" t="str" cm="1">
        <f t="array" ref="G54">IF(OR($B54="",$C54=0,$D54=0),"",IF(AND($B54=$B55,$A54=$A55),"",IFERROR(
SUMPRODUCT(($B$7:$B$55=$B54)*($A$7:$A$55=$A54)*($C$7:$C$55)*($D$7:$D$55)),
"")))</f>
        <v/>
      </c>
      <c r="H54" s="222" t="str">
        <f ca="1">IF(OR($B54="",AND($B54=$B55,$A54=$A55)),"",_xlfn.LET(_xlpm.DateSeance,$C$1,_xlpm.Exo,$B54,_xlpm.Var,$A54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4" s="222" t="str" cm="1">
        <f t="array" ref="I54">IF(OR($B54="",AND($B54=$B55,$A54=$A55)),"",
_xlfn.LET(
  _xlpm.Exo,TRIM(SUBSTITUTE($B54,CHAR(160),"")),
  _xlpm.Var,TRIM(SUBSTITUTE($A54,CHAR(160),"")),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4" s="223" t="str">
        <f ca="1">IF($C54=0,"",IFERROR(
_xlfn.LET(
  _xlpm.ExoMax, MAX_LOCAL!$A$2:$A$10000,
  _xlpm.VarMax, MAX_LOCAL!$B$2:$B$10000,
  _xlpm.RepsMax, MAX_LOCAL!$C$2:$C$10000,
  _xlpm.KgMax,  MAX_LOCAL!$D$2:$D$10000,
  _xlpm.Res, IF($A54="",
     _xlfn.MAXIFS(_xlpm.KgMax, _xlpm.ExoMax, $B54, _xlpm.RepsMax, $C54),
     _xlfn.MAXIFS(_xlpm.KgMax, _xlpm.ExoMax, $B54, _xlpm.RepsMax, $C54, _xlpm.VarMax, $A54)
  ),
  IF(_xlpm.Res=0,"",_xlpm.Res)
),
""))</f>
        <v/>
      </c>
      <c r="K54" s="41">
        <v>1</v>
      </c>
      <c r="L54" s="41">
        <v>0</v>
      </c>
      <c r="M54" s="41">
        <v>1</v>
      </c>
      <c r="N54" s="41">
        <v>0</v>
      </c>
      <c r="O54" s="228"/>
      <c r="P54" s="42"/>
      <c r="Q54" s="43">
        <f t="shared" si="8"/>
        <v>0</v>
      </c>
      <c r="R54" s="42"/>
      <c r="S54" s="44">
        <f t="shared" si="9"/>
        <v>0</v>
      </c>
      <c r="T54" s="42"/>
      <c r="U54" s="44">
        <f t="shared" si="10"/>
        <v>0</v>
      </c>
      <c r="V54" s="42"/>
      <c r="W54" s="44">
        <f t="shared" si="3"/>
        <v>0</v>
      </c>
      <c r="X54" s="225" t="str">
        <f t="shared" si="4"/>
        <v/>
      </c>
      <c r="Y54" s="226" t="str">
        <f t="shared" si="5"/>
        <v/>
      </c>
    </row>
    <row r="55" spans="1:25" ht="20.100000000000001" customHeight="1" thickBot="1" x14ac:dyDescent="0.25">
      <c r="A55" s="62"/>
      <c r="B55" s="230"/>
      <c r="C55" s="231"/>
      <c r="D55" s="232"/>
      <c r="E55" s="233"/>
      <c r="F55" s="234"/>
      <c r="G55" s="235" t="str" cm="1">
        <f t="array" ref="G55">IF(OR($B55="",$C55=0,$D55=0),"",IF(AND($B55=$B56,$A55=$A56),"",IFERROR(
SUMPRODUCT(($B$7:$B$55=$B55)*($A$7:$A$55=$A55)*($C$7:$C$55)*($D$7:$D$55)),
"")))</f>
        <v/>
      </c>
      <c r="H55" s="252" t="str">
        <f ca="1">IF(OR($B55="",AND($B55=$B56,$A55=$A56)),"",_xlfn.LET(_xlpm.DateSeance,$C$1,_xlpm.Exo,$B55,_xlpm.Var,$A55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5" s="252" t="str" cm="1">
        <f t="array" ref="I55">IF(OR($B55="",AND($B55=$B56,$A55=$A56)),"",
_xlfn.LET(
  _xlpm.Exo,TRIM(SUBSTITUTE($B55,CHAR(160),"")),
  _xlpm.Var,TRIM(SUBSTITUTE($A55,CHAR(160),"")),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5" s="223" t="str">
        <f ca="1">IF($C55=0,"",IFERROR(
_xlfn.LET(
  _xlpm.ExoMax, MAX_LOCAL!$A$2:$A$10000,
  _xlpm.VarMax, MAX_LOCAL!$B$2:$B$10000,
  _xlpm.RepsMax, MAX_LOCAL!$C$2:$C$10000,
  _xlpm.KgMax,  MAX_LOCAL!$D$2:$D$10000,
  _xlpm.Res, IF($A55="",
     _xlfn.MAXIFS(_xlpm.KgMax, _xlpm.ExoMax, $B55, _xlpm.RepsMax, $C55),
     _xlfn.MAXIFS(_xlpm.KgMax, _xlpm.ExoMax, $B55, _xlpm.RepsMax, $C55, _xlpm.VarMax, $A55)
  ),
  IF(_xlpm.Res=0,"",_xlpm.Res)
),
""))</f>
        <v/>
      </c>
      <c r="K55" s="41">
        <v>1</v>
      </c>
      <c r="L55" s="41">
        <v>0</v>
      </c>
      <c r="M55" s="41">
        <v>1</v>
      </c>
      <c r="N55" s="41">
        <v>0</v>
      </c>
      <c r="O55" s="228"/>
      <c r="P55" s="42"/>
      <c r="Q55" s="43">
        <f t="shared" si="8"/>
        <v>0</v>
      </c>
      <c r="R55" s="42"/>
      <c r="S55" s="44">
        <f t="shared" si="9"/>
        <v>0</v>
      </c>
      <c r="T55" s="42"/>
      <c r="U55" s="44">
        <f t="shared" si="10"/>
        <v>0</v>
      </c>
      <c r="V55" s="42"/>
      <c r="W55" s="44">
        <f t="shared" si="3"/>
        <v>0</v>
      </c>
      <c r="X55" s="225" t="str">
        <f t="shared" si="4"/>
        <v/>
      </c>
      <c r="Y55" s="226" t="str">
        <f t="shared" si="5"/>
        <v/>
      </c>
    </row>
    <row r="56" spans="1:25" ht="14.25" customHeight="1" thickTop="1" thickBot="1" x14ac:dyDescent="0.25">
      <c r="G56" s="236"/>
      <c r="H56" s="236"/>
      <c r="I56" s="236"/>
      <c r="J56" s="236"/>
    </row>
    <row r="57" spans="1:25" ht="26.25" customHeight="1" thickTop="1" x14ac:dyDescent="0.2">
      <c r="A57" s="303" t="s">
        <v>361</v>
      </c>
      <c r="B57" s="304"/>
      <c r="C57" s="304"/>
      <c r="D57" s="304"/>
      <c r="E57" s="304"/>
      <c r="F57" s="304"/>
      <c r="G57" s="304"/>
      <c r="H57" s="305"/>
      <c r="J57" s="303" t="s">
        <v>362</v>
      </c>
      <c r="K57" s="304"/>
      <c r="L57" s="304"/>
      <c r="M57" s="304"/>
      <c r="N57" s="304"/>
      <c r="O57" s="304"/>
      <c r="P57" s="304"/>
      <c r="Q57" s="305"/>
    </row>
    <row r="58" spans="1:25" ht="14.25" customHeight="1" x14ac:dyDescent="0.2">
      <c r="A58" s="281"/>
      <c r="B58" s="282"/>
      <c r="C58" s="282"/>
      <c r="D58" s="282"/>
      <c r="E58" s="282"/>
      <c r="F58" s="282"/>
      <c r="G58" s="282"/>
      <c r="H58" s="283"/>
      <c r="J58" s="281"/>
      <c r="K58" s="282"/>
      <c r="L58" s="282"/>
      <c r="M58" s="282"/>
      <c r="N58" s="282"/>
      <c r="O58" s="282"/>
      <c r="P58" s="282"/>
      <c r="Q58" s="283"/>
    </row>
    <row r="59" spans="1:25" ht="14.25" customHeight="1" x14ac:dyDescent="0.2">
      <c r="A59" s="281"/>
      <c r="B59" s="282"/>
      <c r="C59" s="282"/>
      <c r="D59" s="282"/>
      <c r="E59" s="282"/>
      <c r="F59" s="282"/>
      <c r="G59" s="282"/>
      <c r="H59" s="283"/>
      <c r="J59" s="281"/>
      <c r="K59" s="282"/>
      <c r="L59" s="282"/>
      <c r="M59" s="282"/>
      <c r="N59" s="282"/>
      <c r="O59" s="282"/>
      <c r="P59" s="282"/>
      <c r="Q59" s="283"/>
    </row>
    <row r="60" spans="1:25" ht="14.25" customHeight="1" x14ac:dyDescent="0.2">
      <c r="A60" s="281"/>
      <c r="B60" s="282"/>
      <c r="C60" s="282"/>
      <c r="D60" s="282"/>
      <c r="E60" s="282"/>
      <c r="F60" s="282"/>
      <c r="G60" s="282"/>
      <c r="H60" s="283"/>
      <c r="I60" s="236"/>
      <c r="J60" s="281"/>
      <c r="K60" s="282"/>
      <c r="L60" s="282"/>
      <c r="M60" s="282"/>
      <c r="N60" s="282"/>
      <c r="O60" s="282"/>
      <c r="P60" s="282"/>
      <c r="Q60" s="283"/>
    </row>
    <row r="61" spans="1:25" ht="14.25" customHeight="1" x14ac:dyDescent="0.2">
      <c r="A61" s="281"/>
      <c r="B61" s="282"/>
      <c r="C61" s="282"/>
      <c r="D61" s="282"/>
      <c r="E61" s="282"/>
      <c r="F61" s="282"/>
      <c r="G61" s="282"/>
      <c r="H61" s="283"/>
      <c r="I61" s="236"/>
      <c r="J61" s="281"/>
      <c r="K61" s="282"/>
      <c r="L61" s="282"/>
      <c r="M61" s="282"/>
      <c r="N61" s="282"/>
      <c r="O61" s="282"/>
      <c r="P61" s="282"/>
      <c r="Q61" s="283"/>
    </row>
    <row r="62" spans="1:25" ht="14.25" customHeight="1" x14ac:dyDescent="0.2">
      <c r="A62" s="281"/>
      <c r="B62" s="282"/>
      <c r="C62" s="282"/>
      <c r="D62" s="282"/>
      <c r="E62" s="282"/>
      <c r="F62" s="282"/>
      <c r="G62" s="282"/>
      <c r="H62" s="283"/>
      <c r="I62" s="236"/>
      <c r="J62" s="281"/>
      <c r="K62" s="282"/>
      <c r="L62" s="282"/>
      <c r="M62" s="282"/>
      <c r="N62" s="282"/>
      <c r="O62" s="282"/>
      <c r="P62" s="282"/>
      <c r="Q62" s="283"/>
    </row>
    <row r="63" spans="1:25" ht="14.25" customHeight="1" x14ac:dyDescent="0.2">
      <c r="A63" s="281"/>
      <c r="B63" s="282"/>
      <c r="C63" s="282"/>
      <c r="D63" s="282"/>
      <c r="E63" s="282"/>
      <c r="F63" s="282"/>
      <c r="G63" s="282"/>
      <c r="H63" s="283"/>
      <c r="I63" s="236"/>
      <c r="J63" s="281"/>
      <c r="K63" s="282"/>
      <c r="L63" s="282"/>
      <c r="M63" s="282"/>
      <c r="N63" s="282"/>
      <c r="O63" s="282"/>
      <c r="P63" s="282"/>
      <c r="Q63" s="283"/>
    </row>
    <row r="64" spans="1:25" ht="15" customHeight="1" x14ac:dyDescent="0.2">
      <c r="A64" s="281"/>
      <c r="B64" s="282"/>
      <c r="C64" s="282"/>
      <c r="D64" s="282"/>
      <c r="E64" s="282"/>
      <c r="F64" s="282"/>
      <c r="G64" s="282"/>
      <c r="H64" s="283"/>
      <c r="J64" s="281"/>
      <c r="K64" s="282"/>
      <c r="L64" s="282"/>
      <c r="M64" s="282"/>
      <c r="N64" s="282"/>
      <c r="O64" s="282"/>
      <c r="P64" s="282"/>
      <c r="Q64" s="283"/>
    </row>
    <row r="65" spans="1:17" ht="15" customHeight="1" x14ac:dyDescent="0.2">
      <c r="A65" s="281"/>
      <c r="B65" s="282"/>
      <c r="C65" s="282"/>
      <c r="D65" s="282"/>
      <c r="E65" s="282"/>
      <c r="F65" s="282"/>
      <c r="G65" s="282"/>
      <c r="H65" s="283"/>
      <c r="J65" s="281"/>
      <c r="K65" s="282"/>
      <c r="L65" s="282"/>
      <c r="M65" s="282"/>
      <c r="N65" s="282"/>
      <c r="O65" s="282"/>
      <c r="P65" s="282"/>
      <c r="Q65" s="283"/>
    </row>
    <row r="66" spans="1:17" ht="15" customHeight="1" x14ac:dyDescent="0.2">
      <c r="A66" s="281"/>
      <c r="B66" s="282"/>
      <c r="C66" s="282"/>
      <c r="D66" s="282"/>
      <c r="E66" s="282"/>
      <c r="F66" s="282"/>
      <c r="G66" s="282"/>
      <c r="H66" s="283"/>
      <c r="J66" s="281"/>
      <c r="K66" s="282"/>
      <c r="L66" s="282"/>
      <c r="M66" s="282"/>
      <c r="N66" s="282"/>
      <c r="O66" s="282"/>
      <c r="P66" s="282"/>
      <c r="Q66" s="283"/>
    </row>
    <row r="67" spans="1:17" ht="15" customHeight="1" x14ac:dyDescent="0.2">
      <c r="A67" s="281"/>
      <c r="B67" s="282"/>
      <c r="C67" s="282"/>
      <c r="D67" s="282"/>
      <c r="E67" s="282"/>
      <c r="F67" s="282"/>
      <c r="G67" s="282"/>
      <c r="H67" s="283"/>
      <c r="J67" s="281"/>
      <c r="K67" s="282"/>
      <c r="L67" s="282"/>
      <c r="M67" s="282"/>
      <c r="N67" s="282"/>
      <c r="O67" s="282"/>
      <c r="P67" s="282"/>
      <c r="Q67" s="283"/>
    </row>
    <row r="68" spans="1:17" ht="15" customHeight="1" x14ac:dyDescent="0.2">
      <c r="A68" s="281"/>
      <c r="B68" s="282"/>
      <c r="C68" s="282"/>
      <c r="D68" s="282"/>
      <c r="E68" s="282"/>
      <c r="F68" s="282"/>
      <c r="G68" s="282"/>
      <c r="H68" s="283"/>
      <c r="J68" s="281"/>
      <c r="K68" s="282"/>
      <c r="L68" s="282"/>
      <c r="M68" s="282"/>
      <c r="N68" s="282"/>
      <c r="O68" s="282"/>
      <c r="P68" s="282"/>
      <c r="Q68" s="283"/>
    </row>
    <row r="69" spans="1:17" ht="15.75" customHeight="1" x14ac:dyDescent="0.2">
      <c r="A69" s="281"/>
      <c r="B69" s="282"/>
      <c r="C69" s="282"/>
      <c r="D69" s="282"/>
      <c r="E69" s="282"/>
      <c r="F69" s="282"/>
      <c r="G69" s="282"/>
      <c r="H69" s="283"/>
      <c r="J69" s="281"/>
      <c r="K69" s="282"/>
      <c r="L69" s="282"/>
      <c r="M69" s="282"/>
      <c r="N69" s="282"/>
      <c r="O69" s="282"/>
      <c r="P69" s="282"/>
      <c r="Q69" s="283"/>
    </row>
    <row r="70" spans="1:17" ht="15" customHeight="1" x14ac:dyDescent="0.2">
      <c r="A70" s="281"/>
      <c r="B70" s="282"/>
      <c r="C70" s="282"/>
      <c r="D70" s="282"/>
      <c r="E70" s="282"/>
      <c r="F70" s="282"/>
      <c r="G70" s="282"/>
      <c r="H70" s="283"/>
      <c r="J70" s="281"/>
      <c r="K70" s="282"/>
      <c r="L70" s="282"/>
      <c r="M70" s="282"/>
      <c r="N70" s="282"/>
      <c r="O70" s="282"/>
      <c r="P70" s="282"/>
      <c r="Q70" s="283"/>
    </row>
    <row r="71" spans="1:17" ht="15" customHeight="1" x14ac:dyDescent="0.2">
      <c r="A71" s="281"/>
      <c r="B71" s="282"/>
      <c r="C71" s="282"/>
      <c r="D71" s="282"/>
      <c r="E71" s="282"/>
      <c r="F71" s="282"/>
      <c r="G71" s="282"/>
      <c r="H71" s="283"/>
      <c r="J71" s="281"/>
      <c r="K71" s="282"/>
      <c r="L71" s="282"/>
      <c r="M71" s="282"/>
      <c r="N71" s="282"/>
      <c r="O71" s="282"/>
      <c r="P71" s="282"/>
      <c r="Q71" s="283"/>
    </row>
    <row r="72" spans="1:17" ht="15" customHeight="1" x14ac:dyDescent="0.2">
      <c r="A72" s="281"/>
      <c r="B72" s="282"/>
      <c r="C72" s="282"/>
      <c r="D72" s="282"/>
      <c r="E72" s="282"/>
      <c r="F72" s="282"/>
      <c r="G72" s="282"/>
      <c r="H72" s="283"/>
      <c r="J72" s="281"/>
      <c r="K72" s="282"/>
      <c r="L72" s="282"/>
      <c r="M72" s="282"/>
      <c r="N72" s="282"/>
      <c r="O72" s="282"/>
      <c r="P72" s="282"/>
      <c r="Q72" s="283"/>
    </row>
    <row r="73" spans="1:17" ht="15" customHeight="1" x14ac:dyDescent="0.2">
      <c r="A73" s="281"/>
      <c r="B73" s="282"/>
      <c r="C73" s="282"/>
      <c r="D73" s="282"/>
      <c r="E73" s="282"/>
      <c r="F73" s="282"/>
      <c r="G73" s="282"/>
      <c r="H73" s="283"/>
      <c r="J73" s="281"/>
      <c r="K73" s="282"/>
      <c r="L73" s="282"/>
      <c r="M73" s="282"/>
      <c r="N73" s="282"/>
      <c r="O73" s="282"/>
      <c r="P73" s="282"/>
      <c r="Q73" s="283"/>
    </row>
    <row r="74" spans="1:17" ht="15" customHeight="1" x14ac:dyDescent="0.2">
      <c r="A74" s="281"/>
      <c r="B74" s="282"/>
      <c r="C74" s="282"/>
      <c r="D74" s="282"/>
      <c r="E74" s="282"/>
      <c r="F74" s="282"/>
      <c r="G74" s="282"/>
      <c r="H74" s="283"/>
      <c r="J74" s="281"/>
      <c r="K74" s="282"/>
      <c r="L74" s="282"/>
      <c r="M74" s="282"/>
      <c r="N74" s="282"/>
      <c r="O74" s="282"/>
      <c r="P74" s="282"/>
      <c r="Q74" s="283"/>
    </row>
    <row r="75" spans="1:17" ht="15" customHeight="1" thickBot="1" x14ac:dyDescent="0.25">
      <c r="A75" s="284"/>
      <c r="B75" s="285"/>
      <c r="C75" s="285"/>
      <c r="D75" s="285"/>
      <c r="E75" s="285"/>
      <c r="F75" s="285"/>
      <c r="G75" s="285"/>
      <c r="H75" s="286"/>
      <c r="J75" s="284"/>
      <c r="K75" s="285"/>
      <c r="L75" s="285"/>
      <c r="M75" s="285"/>
      <c r="N75" s="285"/>
      <c r="O75" s="285"/>
      <c r="P75" s="285"/>
      <c r="Q75" s="286"/>
    </row>
    <row r="76" spans="1:17" ht="15" customHeight="1" thickTop="1" thickBot="1" x14ac:dyDescent="0.25">
      <c r="A76" s="41"/>
      <c r="B76" s="41"/>
      <c r="C76" s="41"/>
      <c r="D76" s="41"/>
      <c r="E76" s="41"/>
      <c r="F76" s="41"/>
      <c r="G76" s="41"/>
      <c r="H76" s="41"/>
    </row>
    <row r="77" spans="1:17" ht="26.25" customHeight="1" thickTop="1" x14ac:dyDescent="0.2">
      <c r="A77" s="303" t="s">
        <v>363</v>
      </c>
      <c r="B77" s="304"/>
      <c r="C77" s="304"/>
      <c r="D77" s="304"/>
      <c r="E77" s="304"/>
      <c r="F77" s="304"/>
      <c r="G77" s="304"/>
      <c r="H77" s="305"/>
    </row>
    <row r="78" spans="1:17" ht="39" customHeight="1" thickBot="1" x14ac:dyDescent="0.3">
      <c r="A78" s="237" t="s">
        <v>340</v>
      </c>
      <c r="B78" s="307" t="s">
        <v>364</v>
      </c>
      <c r="C78" s="307"/>
      <c r="D78" s="307"/>
      <c r="E78" s="307"/>
      <c r="F78" s="238" t="s">
        <v>365</v>
      </c>
      <c r="G78" s="239" t="s">
        <v>366</v>
      </c>
      <c r="H78" s="240" t="s">
        <v>367</v>
      </c>
    </row>
    <row r="79" spans="1:17" ht="15.75" thickTop="1" x14ac:dyDescent="0.2">
      <c r="A79" s="241"/>
      <c r="B79" s="308"/>
      <c r="C79" s="308"/>
      <c r="D79" s="308"/>
      <c r="E79" s="308"/>
      <c r="F79" s="253"/>
      <c r="G79" s="242"/>
      <c r="H79" s="243"/>
    </row>
    <row r="80" spans="1:17" x14ac:dyDescent="0.2">
      <c r="A80" s="244"/>
      <c r="B80" s="306"/>
      <c r="C80" s="306"/>
      <c r="D80" s="306"/>
      <c r="E80" s="306"/>
      <c r="F80" s="245"/>
      <c r="G80" s="245"/>
      <c r="H80" s="246"/>
    </row>
    <row r="81" spans="1:8" x14ac:dyDescent="0.2">
      <c r="A81" s="244"/>
      <c r="B81" s="306"/>
      <c r="C81" s="306"/>
      <c r="D81" s="306"/>
      <c r="E81" s="306"/>
      <c r="F81" s="245"/>
      <c r="G81" s="245"/>
      <c r="H81" s="246"/>
    </row>
    <row r="82" spans="1:8" x14ac:dyDescent="0.2">
      <c r="A82" s="244"/>
      <c r="B82" s="306"/>
      <c r="C82" s="306"/>
      <c r="D82" s="306"/>
      <c r="E82" s="306"/>
      <c r="F82" s="245"/>
      <c r="G82" s="245"/>
      <c r="H82" s="246"/>
    </row>
    <row r="83" spans="1:8" x14ac:dyDescent="0.2">
      <c r="A83" s="244"/>
      <c r="B83" s="306"/>
      <c r="C83" s="306"/>
      <c r="D83" s="306"/>
      <c r="E83" s="306"/>
      <c r="F83" s="245"/>
      <c r="G83" s="245"/>
      <c r="H83" s="246"/>
    </row>
    <row r="84" spans="1:8" x14ac:dyDescent="0.2">
      <c r="A84" s="244"/>
      <c r="B84" s="306"/>
      <c r="C84" s="306"/>
      <c r="D84" s="306"/>
      <c r="E84" s="306"/>
      <c r="F84" s="245"/>
      <c r="G84" s="245"/>
      <c r="H84" s="246"/>
    </row>
    <row r="85" spans="1:8" x14ac:dyDescent="0.2">
      <c r="A85" s="244"/>
      <c r="B85" s="306"/>
      <c r="C85" s="306"/>
      <c r="D85" s="306"/>
      <c r="E85" s="306"/>
      <c r="F85" s="245"/>
      <c r="G85" s="245"/>
      <c r="H85" s="246"/>
    </row>
    <row r="86" spans="1:8" x14ac:dyDescent="0.2">
      <c r="A86" s="244"/>
      <c r="B86" s="306"/>
      <c r="C86" s="306"/>
      <c r="D86" s="306"/>
      <c r="E86" s="306"/>
      <c r="F86" s="245"/>
      <c r="G86" s="245"/>
      <c r="H86" s="246"/>
    </row>
    <row r="87" spans="1:8" x14ac:dyDescent="0.2">
      <c r="A87" s="244"/>
      <c r="B87" s="306"/>
      <c r="C87" s="306"/>
      <c r="D87" s="306"/>
      <c r="E87" s="306"/>
      <c r="F87" s="245"/>
      <c r="G87" s="245"/>
      <c r="H87" s="246"/>
    </row>
    <row r="88" spans="1:8" x14ac:dyDescent="0.2">
      <c r="A88" s="244"/>
      <c r="B88" s="306"/>
      <c r="C88" s="306"/>
      <c r="D88" s="306"/>
      <c r="E88" s="306"/>
      <c r="F88" s="245"/>
      <c r="G88" s="245"/>
      <c r="H88" s="246"/>
    </row>
    <row r="89" spans="1:8" x14ac:dyDescent="0.2">
      <c r="A89" s="244"/>
      <c r="B89" s="306"/>
      <c r="C89" s="306"/>
      <c r="D89" s="306"/>
      <c r="E89" s="306"/>
      <c r="F89" s="245"/>
      <c r="G89" s="245"/>
      <c r="H89" s="246"/>
    </row>
    <row r="90" spans="1:8" x14ac:dyDescent="0.2">
      <c r="A90" s="244"/>
      <c r="B90" s="306"/>
      <c r="C90" s="306"/>
      <c r="D90" s="306"/>
      <c r="E90" s="306"/>
      <c r="F90" s="245"/>
      <c r="G90" s="245"/>
      <c r="H90" s="246"/>
    </row>
    <row r="91" spans="1:8" x14ac:dyDescent="0.2">
      <c r="A91" s="244"/>
      <c r="B91" s="306"/>
      <c r="C91" s="306"/>
      <c r="D91" s="306"/>
      <c r="E91" s="306"/>
      <c r="F91" s="245"/>
      <c r="G91" s="245"/>
      <c r="H91" s="246"/>
    </row>
    <row r="92" spans="1:8" x14ac:dyDescent="0.2">
      <c r="A92" s="244"/>
      <c r="B92" s="306"/>
      <c r="C92" s="306"/>
      <c r="D92" s="306"/>
      <c r="E92" s="306"/>
      <c r="F92" s="245"/>
      <c r="G92" s="245"/>
      <c r="H92" s="246"/>
    </row>
    <row r="93" spans="1:8" x14ac:dyDescent="0.2">
      <c r="A93" s="244"/>
      <c r="B93" s="306"/>
      <c r="C93" s="306"/>
      <c r="D93" s="306"/>
      <c r="E93" s="306"/>
      <c r="F93" s="245"/>
      <c r="G93" s="245"/>
      <c r="H93" s="246"/>
    </row>
    <row r="94" spans="1:8" x14ac:dyDescent="0.2">
      <c r="A94" s="244"/>
      <c r="B94" s="306"/>
      <c r="C94" s="306"/>
      <c r="D94" s="306"/>
      <c r="E94" s="306"/>
      <c r="F94" s="245"/>
      <c r="G94" s="245"/>
      <c r="H94" s="246"/>
    </row>
    <row r="95" spans="1:8" x14ac:dyDescent="0.2">
      <c r="A95" s="244"/>
      <c r="B95" s="306"/>
      <c r="C95" s="306"/>
      <c r="D95" s="306"/>
      <c r="E95" s="306"/>
      <c r="F95" s="245"/>
      <c r="G95" s="245"/>
      <c r="H95" s="246"/>
    </row>
    <row r="96" spans="1:8" x14ac:dyDescent="0.2">
      <c r="A96" s="244"/>
      <c r="B96" s="306"/>
      <c r="C96" s="306"/>
      <c r="D96" s="306"/>
      <c r="E96" s="306"/>
      <c r="F96" s="245"/>
      <c r="G96" s="245"/>
      <c r="H96" s="246"/>
    </row>
    <row r="97" spans="1:8" x14ac:dyDescent="0.2">
      <c r="A97" s="244"/>
      <c r="B97" s="306"/>
      <c r="C97" s="306"/>
      <c r="D97" s="306"/>
      <c r="E97" s="306"/>
      <c r="F97" s="245"/>
      <c r="G97" s="245"/>
      <c r="H97" s="246"/>
    </row>
    <row r="98" spans="1:8" x14ac:dyDescent="0.2">
      <c r="A98" s="244"/>
      <c r="B98" s="306"/>
      <c r="C98" s="306"/>
      <c r="D98" s="306"/>
      <c r="E98" s="306"/>
      <c r="F98" s="245"/>
      <c r="G98" s="245"/>
      <c r="H98" s="246"/>
    </row>
    <row r="99" spans="1:8" x14ac:dyDescent="0.2">
      <c r="A99" s="244"/>
      <c r="B99" s="306"/>
      <c r="C99" s="306"/>
      <c r="D99" s="306"/>
      <c r="E99" s="306"/>
      <c r="F99" s="245"/>
      <c r="G99" s="245"/>
      <c r="H99" s="246"/>
    </row>
    <row r="100" spans="1:8" ht="15.75" thickBot="1" x14ac:dyDescent="0.25">
      <c r="A100" s="247"/>
      <c r="B100" s="309"/>
      <c r="C100" s="309"/>
      <c r="D100" s="309"/>
      <c r="E100" s="309"/>
      <c r="F100" s="248"/>
      <c r="G100" s="248"/>
      <c r="H100" s="249"/>
    </row>
    <row r="101" spans="1:8" ht="15.75" thickTop="1" x14ac:dyDescent="0.2"/>
  </sheetData>
  <protectedRanges>
    <protectedRange algorithmName="SHA-512" hashValue="JvjMKu/zoSOmLPEd+zdE+EXXZjtKkSh9HDg50CMrqkZ83H1vl0cCU8iBs8tQ6JONcooUDlPnG5rwG1Ru4mNLnA==" saltValue="LaSrkDeK21JLn7o5I3umPw==" spinCount="100000" sqref="C54:F55" name="Plage1"/>
    <protectedRange algorithmName="SHA-512" hashValue="JvjMKu/zoSOmLPEd+zdE+EXXZjtKkSh9HDg50CMrqkZ83H1vl0cCU8iBs8tQ6JONcooUDlPnG5rwG1Ru4mNLnA==" saltValue="LaSrkDeK21JLn7o5I3umPw==" spinCount="100000" sqref="C46:F51 C53:F53" name="Plage1_1"/>
    <protectedRange algorithmName="SHA-512" hashValue="JvjMKu/zoSOmLPEd+zdE+EXXZjtKkSh9HDg50CMrqkZ83H1vl0cCU8iBs8tQ6JONcooUDlPnG5rwG1Ru4mNLnA==" saltValue="LaSrkDeK21JLn7o5I3umPw==" spinCount="100000" sqref="C52:F52" name="Plage1_3"/>
    <protectedRange algorithmName="SHA-512" hashValue="JvjMKu/zoSOmLPEd+zdE+EXXZjtKkSh9HDg50CMrqkZ83H1vl0cCU8iBs8tQ6JONcooUDlPnG5rwG1Ru4mNLnA==" saltValue="LaSrkDeK21JLn7o5I3umPw==" spinCount="100000" sqref="E45 C27:F28 C7:F11 C15:F18 C30:F44" name="Plage1_4"/>
    <protectedRange algorithmName="SHA-512" hashValue="JvjMKu/zoSOmLPEd+zdE+EXXZjtKkSh9HDg50CMrqkZ83H1vl0cCU8iBs8tQ6JONcooUDlPnG5rwG1Ru4mNLnA==" saltValue="LaSrkDeK21JLn7o5I3umPw==" spinCount="100000" sqref="C45:D45 F45" name="Plage1_1_4"/>
    <protectedRange algorithmName="SHA-512" hashValue="JvjMKu/zoSOmLPEd+zdE+EXXZjtKkSh9HDg50CMrqkZ83H1vl0cCU8iBs8tQ6JONcooUDlPnG5rwG1Ru4mNLnA==" saltValue="LaSrkDeK21JLn7o5I3umPw==" spinCount="100000" sqref="C12:F14" name="Plage1_3_1"/>
    <protectedRange algorithmName="SHA-512" hashValue="JvjMKu/zoSOmLPEd+zdE+EXXZjtKkSh9HDg50CMrqkZ83H1vl0cCU8iBs8tQ6JONcooUDlPnG5rwG1Ru4mNLnA==" saltValue="LaSrkDeK21JLn7o5I3umPw==" spinCount="100000" sqref="C29:F29 C19:F26" name="Plage1_4_1"/>
  </protectedRanges>
  <mergeCells count="50">
    <mergeCell ref="B100:E100"/>
    <mergeCell ref="B89:E89"/>
    <mergeCell ref="B90:E90"/>
    <mergeCell ref="B91:E91"/>
    <mergeCell ref="B92:E92"/>
    <mergeCell ref="B93:E93"/>
    <mergeCell ref="B94:E94"/>
    <mergeCell ref="B95:E95"/>
    <mergeCell ref="B96:E96"/>
    <mergeCell ref="B97:E97"/>
    <mergeCell ref="B98:E98"/>
    <mergeCell ref="B99:E99"/>
    <mergeCell ref="B88:E88"/>
    <mergeCell ref="A77:H77"/>
    <mergeCell ref="B78:E78"/>
    <mergeCell ref="B79:E79"/>
    <mergeCell ref="B80:E80"/>
    <mergeCell ref="B81:E81"/>
    <mergeCell ref="B82:E82"/>
    <mergeCell ref="B83:E83"/>
    <mergeCell ref="B84:E84"/>
    <mergeCell ref="B85:E85"/>
    <mergeCell ref="B86:E86"/>
    <mergeCell ref="B87:E87"/>
    <mergeCell ref="A58:H75"/>
    <mergeCell ref="J58:Q75"/>
    <mergeCell ref="A3:A4"/>
    <mergeCell ref="C3:F3"/>
    <mergeCell ref="H3:I3"/>
    <mergeCell ref="K3:L3"/>
    <mergeCell ref="M3:N3"/>
    <mergeCell ref="C4:F4"/>
    <mergeCell ref="H4:J4"/>
    <mergeCell ref="K4:L4"/>
    <mergeCell ref="M4:N4"/>
    <mergeCell ref="H5:J5"/>
    <mergeCell ref="K5:L5"/>
    <mergeCell ref="M5:N5"/>
    <mergeCell ref="A57:H57"/>
    <mergeCell ref="J57:Q57"/>
    <mergeCell ref="C1:F1"/>
    <mergeCell ref="H1:I1"/>
    <mergeCell ref="K1:L1"/>
    <mergeCell ref="M1:N1"/>
    <mergeCell ref="P1:Y5"/>
    <mergeCell ref="C2:F2"/>
    <mergeCell ref="H2:I2"/>
    <mergeCell ref="K2:L2"/>
    <mergeCell ref="M2:N2"/>
    <mergeCell ref="C5:F5"/>
  </mergeCells>
  <conditionalFormatting sqref="M7:M55">
    <cfRule type="cellIs" dxfId="3738" priority="175" operator="greaterThan">
      <formula>1</formula>
    </cfRule>
  </conditionalFormatting>
  <conditionalFormatting sqref="P54:P55">
    <cfRule type="expression" dxfId="3737" priority="173">
      <formula>P54&gt;Q54</formula>
    </cfRule>
    <cfRule type="expression" dxfId="3736" priority="174">
      <formula>P54&lt;Q54</formula>
    </cfRule>
  </conditionalFormatting>
  <conditionalFormatting sqref="R54:R55">
    <cfRule type="expression" dxfId="3735" priority="171">
      <formula>R54&lt;S54</formula>
    </cfRule>
    <cfRule type="expression" dxfId="3734" priority="172">
      <formula>R54&gt;S54</formula>
    </cfRule>
  </conditionalFormatting>
  <conditionalFormatting sqref="T54:T55">
    <cfRule type="expression" dxfId="3733" priority="169">
      <formula>T54&gt;U54</formula>
    </cfRule>
    <cfRule type="expression" dxfId="3732" priority="170">
      <formula>T54&lt;U54</formula>
    </cfRule>
  </conditionalFormatting>
  <conditionalFormatting sqref="K7:K55">
    <cfRule type="cellIs" dxfId="3731" priority="168" operator="greaterThan">
      <formula>1</formula>
    </cfRule>
  </conditionalFormatting>
  <conditionalFormatting sqref="L7:L31 L36:L55">
    <cfRule type="cellIs" dxfId="3730" priority="167" operator="greaterThan">
      <formula>0</formula>
    </cfRule>
  </conditionalFormatting>
  <conditionalFormatting sqref="N7:N55">
    <cfRule type="cellIs" dxfId="3729" priority="166" operator="greaterThan">
      <formula>0</formula>
    </cfRule>
  </conditionalFormatting>
  <conditionalFormatting sqref="O79 P80">
    <cfRule type="expression" dxfId="3728" priority="159">
      <formula>OR(NOT(ISERROR(SEARCH("Halte", $A70))),      NOT(ISERROR(SEARCH("Prise serré", $A70))),      NOT(ISERROR(SEARCH("Close grip", $A70))),      NOT(ISERROR(SEARCH("Sumo", $A70))),      NOT(ISERROR(SEARCH("Tradi", $A70))),      NOT(ISERROR(SEARCH("Band", $A70))),      NOT(ISERROR(SEARCH("Prise large", $A70))),      NOT(ISERROR(SEARCH("RDL", $A70))),      NOT(ISERROR(SEARCH("Unilatéral", $A70))))</formula>
    </cfRule>
    <cfRule type="expression" dxfId="3727" priority="160">
      <formula>NOT(ISERROR(SEARCH("BI7", $A70)))</formula>
    </cfRule>
    <cfRule type="expression" dxfId="3726" priority="161">
      <formula>NOT(ISERROR(SEARCH("SUPER7", $A70)))</formula>
    </cfRule>
    <cfRule type="expression" dxfId="3725" priority="162">
      <formula>NOT(ISERROR(SEARCH("Larsen", $A70)))</formula>
    </cfRule>
    <cfRule type="expression" dxfId="3724" priority="163">
      <formula>OR(NOT(ISERROR(SEARCH("Tempo", O79))), NOT(ISERROR(SEARCH("Pausé", O79))), NOT(ISERROR(SEARCH("Isométrie", O79))))</formula>
    </cfRule>
    <cfRule type="expression" dxfId="3723" priority="164" stopIfTrue="1">
      <formula>OR(NOT(ISERROR(SEARCH("Position A", $A70))),NOT(ISERROR(SEARCH("Position B", $A70))),NOT(ISERROR(SEARCH("Position C", $A70))),NOT(ISERROR(SEARCH("Avec sangles", $A70))),NOT(ISERROR(SEARCH("SSB", $A70))),NOT(ISERROR(SEARCH("Halte", $A70))), NOT(ISERROR(SEARCH("Prise serré", $A70))), NOT(ISERROR(SEARCH("Close grip", $A70))), NOT(ISERROR(SEARCH("Sumo", $A70))), NOT(ISERROR(SEARCH("Tradi", $A70))), NOT(ISERROR(SEARCH("Band", $A70))), NOT(ISERROR(SEARCH("Prise large", $A70))), NOT(ISERROR(SEARCH("RDL", $A70))), NOT(ISERROR(SEARCH("Unilatéral", $A70))))</formula>
    </cfRule>
    <cfRule type="expression" dxfId="3722" priority="165" stopIfTrue="1">
      <formula>OR(NOT(ISERROR(SEARCH("Position A", $A70))),NOT(ISERROR(SEARCH("Position B", $A70))),NOT(ISERROR(SEARCH("Position C", $A70))),NOT(ISERROR(SEARCH("Avec sangles", $A70))),NOT(ISERROR(SEARCH("SSB", $A70))),NOT(ISERROR(SEARCH("Focus Hanche", $A70))),NOT(ISERROR(SEARCH("Focus GENOUX", $A70))),NOT(ISERROR(SEARCH("CALE", $A70))),NOT(ISERROR(SEARCH("Déficit", $A70))),NOT(ISERROR(SEARCH("Surélevé", $A70))),NOT(ISERROR(SEARCH("High bar", $A70))),NOT(ISERROR(SEARCH("à la poulie", $A70))),NOT(ISERROR(SEARCH("prise triange", $A70))),NOT(ISERROR(SEARCH("prise barre large", $A70))),NOT(ISERROR(SEARCH("prise barre serrée", $A70))),NOT(ISERROR(SEARCH("prise neutre", $A70))),NOT(ISERROR(SEARCH("supination", $A70))),NOT(ISERROR(SEARCH("pronation", $A70))),NOT(ISERROR(SEARCH("kettlebel", $A70))),NOT(ISERROR(SEARCH("aux haltères", $A70))),NOT(ISERROR(SEARCH("à la barre", $A70))),NOT(ISERROR(SEARCH("B STANCE", $A70))),NOT(ISERROR(SEARCH("Halte", $A70))), NOT(ISERROR(SEARCH("Prise serré", $A70))), NOT(ISERROR(SEARCH("Close grip", $A70))), NOT(ISERROR(SEARCH("Sumo", $A70))), NOT(ISERROR(SEARCH("Tradi", $A70))), NOT(ISERROR(SEARCH("Band", $A70))), NOT(ISERROR(SEARCH("Prise large", $A70))), NOT(ISERROR(SEARCH("RDL", $A70))), NOT(ISERROR(SEARCH("Unilatéral", $A70))))</formula>
    </cfRule>
  </conditionalFormatting>
  <conditionalFormatting sqref="P76:P78">
    <cfRule type="expression" dxfId="3721" priority="155">
      <formula>OR(M67&gt;0, O67&gt;0)</formula>
    </cfRule>
    <cfRule type="expression" dxfId="3720" priority="156">
      <formula>OR(L67&gt;1, N67&gt;1)</formula>
    </cfRule>
  </conditionalFormatting>
  <conditionalFormatting sqref="P76:P78">
    <cfRule type="expression" dxfId="3719" priority="150">
      <formula>OR(NOT(ISERROR(SEARCH("Halte", $A67))),      NOT(ISERROR(SEARCH("Prise serré", $A67))),      NOT(ISERROR(SEARCH("Close grip", $A67))),      NOT(ISERROR(SEARCH("Sumo", $A67))),      NOT(ISERROR(SEARCH("Tradi", $A67))),      NOT(ISERROR(SEARCH("Band", $A67))),      NOT(ISERROR(SEARCH("Prise large", $A67))),      NOT(ISERROR(SEARCH("RDL", $A67))),      NOT(ISERROR(SEARCH("Unilatéral", $A67))))</formula>
    </cfRule>
    <cfRule type="expression" dxfId="3718" priority="151">
      <formula>NOT(ISERROR(SEARCH("BI7", $A67)))</formula>
    </cfRule>
    <cfRule type="expression" dxfId="3717" priority="152">
      <formula>NOT(ISERROR(SEARCH("SUPER7", $A67)))</formula>
    </cfRule>
    <cfRule type="expression" dxfId="3716" priority="153">
      <formula>NOT(ISERROR(SEARCH("Larsen", $A67)))</formula>
    </cfRule>
    <cfRule type="expression" dxfId="3715" priority="154">
      <formula>OR(NOT(ISERROR(SEARCH("Tempo", P76))), NOT(ISERROR(SEARCH("Pausé", P76))), NOT(ISERROR(SEARCH("Isométrie", P76))))</formula>
    </cfRule>
    <cfRule type="expression" dxfId="3714" priority="157" stopIfTrue="1">
      <formula>OR(NOT(ISERROR(SEARCH("Position A", $A67))),NOT(ISERROR(SEARCH("Position B", $A67))),NOT(ISERROR(SEARCH("Position C", $A67))),NOT(ISERROR(SEARCH("Avec sangles", $A67))),NOT(ISERROR(SEARCH("SSB", $A67))),NOT(ISERROR(SEARCH("Halte", $A67))), NOT(ISERROR(SEARCH("Prise serré", $A67))), NOT(ISERROR(SEARCH("Close grip", $A67))), NOT(ISERROR(SEARCH("Sumo", $A67))), NOT(ISERROR(SEARCH("Tradi", $A67))), NOT(ISERROR(SEARCH("Band", $A67))), NOT(ISERROR(SEARCH("Prise large", $A67))), NOT(ISERROR(SEARCH("RDL", $A67))), NOT(ISERROR(SEARCH("Unilatéral", $A67))))</formula>
    </cfRule>
    <cfRule type="expression" dxfId="3713" priority="158" stopIfTrue="1">
      <formula>OR(NOT(ISERROR(SEARCH("Position A", $A67))),NOT(ISERROR(SEARCH("Position B", $A67))),NOT(ISERROR(SEARCH("Position C", $A67))),NOT(ISERROR(SEARCH("Avec sangles", $A67))),NOT(ISERROR(SEARCH("SSB", $A67))),NOT(ISERROR(SEARCH("Focus Hanche", $A67))),NOT(ISERROR(SEARCH("Focus GENOUX", $A67))),NOT(ISERROR(SEARCH("CALE", $A67))),NOT(ISERROR(SEARCH("Déficit", $A67))),NOT(ISERROR(SEARCH("Surélevé", $A67))),NOT(ISERROR(SEARCH("High bar", $A67))),NOT(ISERROR(SEARCH("à la poulie", $A67))),NOT(ISERROR(SEARCH("prise triange", $A67))),NOT(ISERROR(SEARCH("prise barre large", $A67))),NOT(ISERROR(SEARCH("prise barre serrée", $A67))),NOT(ISERROR(SEARCH("prise neutre", $A67))),NOT(ISERROR(SEARCH("supination", $A67))),NOT(ISERROR(SEARCH("pronation", $A67))),NOT(ISERROR(SEARCH("kettlebel", $A67))),NOT(ISERROR(SEARCH("aux haltères", $A67))),NOT(ISERROR(SEARCH("à la barre", $A67))),NOT(ISERROR(SEARCH("B STANCE", $A67))),NOT(ISERROR(SEARCH("Halte", $A67))), NOT(ISERROR(SEARCH("Prise serré", $A67))), NOT(ISERROR(SEARCH("Close grip", $A67))), NOT(ISERROR(SEARCH("Sumo", $A67))), NOT(ISERROR(SEARCH("Tradi", $A67))), NOT(ISERROR(SEARCH("Band", $A67))), NOT(ISERROR(SEARCH("Prise large", $A67))), NOT(ISERROR(SEARCH("RDL", $A67))), NOT(ISERROR(SEARCH("Unilatéral", $A67))))</formula>
    </cfRule>
  </conditionalFormatting>
  <conditionalFormatting sqref="P80">
    <cfRule type="expression" dxfId="3712" priority="176">
      <formula>OR(M71&gt;0, #REF!&gt;0)</formula>
    </cfRule>
    <cfRule type="expression" dxfId="3711" priority="177">
      <formula>OR(L71&gt;1, N71&gt;1)</formula>
    </cfRule>
  </conditionalFormatting>
  <conditionalFormatting sqref="P46:P51 P53">
    <cfRule type="expression" dxfId="3710" priority="148">
      <formula>P46&gt;Q46</formula>
    </cfRule>
    <cfRule type="expression" dxfId="3709" priority="149">
      <formula>P46&lt;Q46</formula>
    </cfRule>
  </conditionalFormatting>
  <conditionalFormatting sqref="R46:R51 R53">
    <cfRule type="expression" dxfId="3708" priority="146">
      <formula>R46&lt;S46</formula>
    </cfRule>
    <cfRule type="expression" dxfId="3707" priority="147">
      <formula>R46&gt;S46</formula>
    </cfRule>
  </conditionalFormatting>
  <conditionalFormatting sqref="T46:T51 T53">
    <cfRule type="expression" dxfId="3706" priority="144">
      <formula>T46&gt;U46</formula>
    </cfRule>
    <cfRule type="expression" dxfId="3705" priority="145">
      <formula>T46&lt;U46</formula>
    </cfRule>
  </conditionalFormatting>
  <conditionalFormatting sqref="P52">
    <cfRule type="expression" dxfId="3704" priority="142">
      <formula>P52&gt;Q52</formula>
    </cfRule>
    <cfRule type="expression" dxfId="3703" priority="143">
      <formula>P52&lt;Q52</formula>
    </cfRule>
  </conditionalFormatting>
  <conditionalFormatting sqref="R52">
    <cfRule type="expression" dxfId="3702" priority="140">
      <formula>R52&lt;S52</formula>
    </cfRule>
    <cfRule type="expression" dxfId="3701" priority="141">
      <formula>R52&gt;S52</formula>
    </cfRule>
  </conditionalFormatting>
  <conditionalFormatting sqref="T52">
    <cfRule type="expression" dxfId="3700" priority="138">
      <formula>T52&gt;U52</formula>
    </cfRule>
    <cfRule type="expression" dxfId="3699" priority="139">
      <formula>T52&lt;U52</formula>
    </cfRule>
  </conditionalFormatting>
  <conditionalFormatting sqref="B46:B55">
    <cfRule type="expression" dxfId="3698" priority="134">
      <formula>OR(L46&gt;0, N46&gt;0)</formula>
    </cfRule>
    <cfRule type="expression" dxfId="3697" priority="135">
      <formula>OR(K46&gt;1, M46&gt;1)</formula>
    </cfRule>
  </conditionalFormatting>
  <conditionalFormatting sqref="A46:B55">
    <cfRule type="expression" dxfId="3696" priority="129">
      <formula>OR(NOT(ISERROR(SEARCH("Halte", $A46))),      NOT(ISERROR(SEARCH("Prise serré", $A46))),      NOT(ISERROR(SEARCH("Close grip", $A46))),      NOT(ISERROR(SEARCH("Sumo", $A46))),      NOT(ISERROR(SEARCH("Tradi", $A46))),      NOT(ISERROR(SEARCH("Band", $A46))),      NOT(ISERROR(SEARCH("Prise large", $A46))),      NOT(ISERROR(SEARCH("RDL", $A46))),      NOT(ISERROR(SEARCH("Unilatéral", $A46))))</formula>
    </cfRule>
    <cfRule type="expression" dxfId="3695" priority="130">
      <formula>NOT(ISERROR(SEARCH("BI7", $A46)))</formula>
    </cfRule>
    <cfRule type="expression" dxfId="3694" priority="131">
      <formula>NOT(ISERROR(SEARCH("SUPER7", $A46)))</formula>
    </cfRule>
    <cfRule type="expression" dxfId="3693" priority="132">
      <formula>NOT(ISERROR(SEARCH("Larsen", $A46)))</formula>
    </cfRule>
    <cfRule type="expression" dxfId="3692" priority="133">
      <formula>OR(NOT(ISERROR(SEARCH("Tempo", A46))), NOT(ISERROR(SEARCH("Pausé", A46))), NOT(ISERROR(SEARCH("Isométrie", A46))))</formula>
    </cfRule>
    <cfRule type="expression" dxfId="3691" priority="136" stopIfTrue="1">
      <formula>OR(NOT(ISERROR(SEARCH("Position A", $A46))),NOT(ISERROR(SEARCH("Position B", $A46))),NOT(ISERROR(SEARCH("Position C", $A46))),NOT(ISERROR(SEARCH("Avec sangles", $A46))),NOT(ISERROR(SEARCH("SSB", $A46))),NOT(ISERROR(SEARCH("Halte", $A46))), NOT(ISERROR(SEARCH("Prise serré", $A46))), NOT(ISERROR(SEARCH("Close grip", $A46))), NOT(ISERROR(SEARCH("Sumo", $A46))), NOT(ISERROR(SEARCH("Tradi", $A46))), NOT(ISERROR(SEARCH("Band", $A46))), NOT(ISERROR(SEARCH("Prise large", $A46))), NOT(ISERROR(SEARCH("RDL", $A46))), NOT(ISERROR(SEARCH("Unilatéral", $A46))))</formula>
    </cfRule>
    <cfRule type="expression" dxfId="3690" priority="137" stopIfTrue="1">
      <formula>OR(NOT(ISERROR(SEARCH("Position A", $A46))),NOT(ISERROR(SEARCH("Position B", $A46))),NOT(ISERROR(SEARCH("Position C", $A46))),NOT(ISERROR(SEARCH("Avec sangles", $A46))),NOT(ISERROR(SEARCH("SSB", $A46))),NOT(ISERROR(SEARCH("Focus Hanche", $A46))),NOT(ISERROR(SEARCH("Focus GENOUX", $A46))),NOT(ISERROR(SEARCH("CALE", $A46))),NOT(ISERROR(SEARCH("Déficit", $A46))),NOT(ISERROR(SEARCH("Surélevé", $A46))),NOT(ISERROR(SEARCH("High bar", $A46))),NOT(ISERROR(SEARCH("à la poulie", $A46))),NOT(ISERROR(SEARCH("prise triange", $A46))),NOT(ISERROR(SEARCH("prise barre large", $A46))),NOT(ISERROR(SEARCH("prise barre serrée", $A46))),NOT(ISERROR(SEARCH("prise neutre", $A46))),NOT(ISERROR(SEARCH("supination", $A46))),NOT(ISERROR(SEARCH("pronation", $A46))),NOT(ISERROR(SEARCH("kettlebel", $A46))),NOT(ISERROR(SEARCH("aux haltères", $A46))),NOT(ISERROR(SEARCH("à la barre", $A46))),NOT(ISERROR(SEARCH("B STANCE", $A46))),NOT(ISERROR(SEARCH("Halte", $A46))), NOT(ISERROR(SEARCH("Prise serré", $A46))), NOT(ISERROR(SEARCH("Close grip", $A46))), NOT(ISERROR(SEARCH("Sumo", $A46))), NOT(ISERROR(SEARCH("Tradi", $A46))), NOT(ISERROR(SEARCH("Band", $A46))), NOT(ISERROR(SEARCH("Prise large", $A46))), NOT(ISERROR(SEARCH("RDL", $A46))), NOT(ISERROR(SEARCH("Unilatéral", $A46))))</formula>
    </cfRule>
  </conditionalFormatting>
  <conditionalFormatting sqref="B27:B28 B7:B11 B15:B18 B30:B44">
    <cfRule type="expression" dxfId="3689" priority="125">
      <formula>OR(L7&gt;0, N7&gt;0)</formula>
    </cfRule>
    <cfRule type="expression" dxfId="3688" priority="126">
      <formula>OR(K7&gt;1, M7&gt;1)</formula>
    </cfRule>
  </conditionalFormatting>
  <conditionalFormatting sqref="A7:B11 A15:B18">
    <cfRule type="expression" dxfId="3687" priority="120">
      <formula>OR(NOT(ISERROR(SEARCH("Halte", $A7))),      NOT(ISERROR(SEARCH("Prise serré", $A7))),      NOT(ISERROR(SEARCH("Close grip", $A7))),      NOT(ISERROR(SEARCH("Sumo", $A7))),      NOT(ISERROR(SEARCH("Tradi", $A7))),      NOT(ISERROR(SEARCH("Band", $A7))),      NOT(ISERROR(SEARCH("Prise large", $A7))),      NOT(ISERROR(SEARCH("RDL", $A7))),      NOT(ISERROR(SEARCH("Unilatéral", $A7))))</formula>
    </cfRule>
    <cfRule type="expression" dxfId="3686" priority="121">
      <formula>NOT(ISERROR(SEARCH("BI7", $A7)))</formula>
    </cfRule>
    <cfRule type="expression" dxfId="3685" priority="122">
      <formula>NOT(ISERROR(SEARCH("SUPER7", $A7)))</formula>
    </cfRule>
    <cfRule type="expression" dxfId="3684" priority="123">
      <formula>NOT(ISERROR(SEARCH("Larsen", $A7)))</formula>
    </cfRule>
    <cfRule type="expression" dxfId="3683" priority="124">
      <formula>OR(NOT(ISERROR(SEARCH("Tempo", A7))), NOT(ISERROR(SEARCH("Pausé", A7))), NOT(ISERROR(SEARCH("Isométrie", A7))))</formula>
    </cfRule>
    <cfRule type="expression" dxfId="3682" priority="127" stopIfTrue="1">
      <formula>OR(NOT(ISERROR(SEARCH("Position A", $A7))),NOT(ISERROR(SEARCH("Position B", $A7))),NOT(ISERROR(SEARCH("Position C", $A7))),NOT(ISERROR(SEARCH("Avec sangles", $A7))),NOT(ISERROR(SEARCH("SSB", $A7))),NOT(ISERROR(SEARCH("Halte", $A7))), NOT(ISERROR(SEARCH("Prise serré", $A7))), NOT(ISERROR(SEARCH("Close grip", $A7))), NOT(ISERROR(SEARCH("Sumo", $A7))), NOT(ISERROR(SEARCH("Tradi", $A7))), NOT(ISERROR(SEARCH("Band", $A7))), NOT(ISERROR(SEARCH("Prise large", $A7))), NOT(ISERROR(SEARCH("RDL", $A7))), NOT(ISERROR(SEARCH("Unilatéral", $A7))))</formula>
    </cfRule>
    <cfRule type="expression" dxfId="3681" priority="128" stopIfTrue="1">
      <formula>OR(NOT(ISERROR(SEARCH("Position A", $A7))),NOT(ISERROR(SEARCH("Position B", $A7))),NOT(ISERROR(SEARCH("Position C", $A7))),NOT(ISERROR(SEARCH("Avec sangles", $A7))),NOT(ISERROR(SEARCH("SSB", $A7))),NOT(ISERROR(SEARCH("Focus Hanche", $A7))),NOT(ISERROR(SEARCH("Focus GENOUX", $A7))),NOT(ISERROR(SEARCH("CALE", $A7))),NOT(ISERROR(SEARCH("Déficit", $A7))),NOT(ISERROR(SEARCH("Surélevé", $A7))),NOT(ISERROR(SEARCH("High bar", $A7))),NOT(ISERROR(SEARCH("à la poulie", $A7))),NOT(ISERROR(SEARCH("prise triange", $A7))),NOT(ISERROR(SEARCH("prise barre large", $A7))),NOT(ISERROR(SEARCH("prise barre serrée", $A7))),NOT(ISERROR(SEARCH("prise neutre", $A7))),NOT(ISERROR(SEARCH("supination", $A7))),NOT(ISERROR(SEARCH("pronation", $A7))),NOT(ISERROR(SEARCH("kettlebel", $A7))),NOT(ISERROR(SEARCH("aux haltères", $A7))),NOT(ISERROR(SEARCH("à la barre", $A7))),NOT(ISERROR(SEARCH("B STANCE", $A7))),NOT(ISERROR(SEARCH("Halte", $A7))), NOT(ISERROR(SEARCH("Prise serré", $A7))), NOT(ISERROR(SEARCH("Close grip", $A7))), NOT(ISERROR(SEARCH("Sumo", $A7))), NOT(ISERROR(SEARCH("Tradi", $A7))), NOT(ISERROR(SEARCH("Band", $A7))), NOT(ISERROR(SEARCH("Prise large", $A7))), NOT(ISERROR(SEARCH("RDL", $A7))), NOT(ISERROR(SEARCH("Unilatéral", $A7))))</formula>
    </cfRule>
  </conditionalFormatting>
  <conditionalFormatting sqref="B45">
    <cfRule type="expression" dxfId="3680" priority="116">
      <formula>OR(L45&gt;0, N45&gt;0)</formula>
    </cfRule>
    <cfRule type="expression" dxfId="3679" priority="117">
      <formula>OR(K45&gt;1, M45&gt;1)</formula>
    </cfRule>
  </conditionalFormatting>
  <conditionalFormatting sqref="A45:B45">
    <cfRule type="expression" dxfId="3678" priority="111">
      <formula>OR(NOT(ISERROR(SEARCH("Halte", $A45))),      NOT(ISERROR(SEARCH("Prise serré", $A45))),      NOT(ISERROR(SEARCH("Close grip", $A45))),      NOT(ISERROR(SEARCH("Sumo", $A45))),      NOT(ISERROR(SEARCH("Tradi", $A45))),      NOT(ISERROR(SEARCH("Band", $A45))),      NOT(ISERROR(SEARCH("Prise large", $A45))),      NOT(ISERROR(SEARCH("RDL", $A45))),      NOT(ISERROR(SEARCH("Unilatéral", $A45))))</formula>
    </cfRule>
    <cfRule type="expression" dxfId="3677" priority="112">
      <formula>NOT(ISERROR(SEARCH("BI7", $A45)))</formula>
    </cfRule>
    <cfRule type="expression" dxfId="3676" priority="113">
      <formula>NOT(ISERROR(SEARCH("SUPER7", $A45)))</formula>
    </cfRule>
    <cfRule type="expression" dxfId="3675" priority="114">
      <formula>NOT(ISERROR(SEARCH("Larsen", $A45)))</formula>
    </cfRule>
    <cfRule type="expression" dxfId="3674" priority="115">
      <formula>OR(NOT(ISERROR(SEARCH("Tempo", A45))), NOT(ISERROR(SEARCH("Pausé", A45))), NOT(ISERROR(SEARCH("Isométrie", A45))))</formula>
    </cfRule>
    <cfRule type="expression" dxfId="3673" priority="118" stopIfTrue="1">
      <formula>OR(NOT(ISERROR(SEARCH("Position A", $A45))),NOT(ISERROR(SEARCH("Position B", $A45))),NOT(ISERROR(SEARCH("Position C", $A45))),NOT(ISERROR(SEARCH("Avec sangles", $A45))),NOT(ISERROR(SEARCH("SSB", $A45))),NOT(ISERROR(SEARCH("Halte", $A45))), NOT(ISERROR(SEARCH("Prise serré", $A45))), NOT(ISERROR(SEARCH("Close grip", $A45))), NOT(ISERROR(SEARCH("Sumo", $A45))), NOT(ISERROR(SEARCH("Tradi", $A45))), NOT(ISERROR(SEARCH("Band", $A45))), NOT(ISERROR(SEARCH("Prise large", $A45))), NOT(ISERROR(SEARCH("RDL", $A45))), NOT(ISERROR(SEARCH("Unilatéral", $A45))))</formula>
    </cfRule>
    <cfRule type="expression" dxfId="3672" priority="119" stopIfTrue="1">
      <formula>OR(NOT(ISERROR(SEARCH("Position A", $A45))),NOT(ISERROR(SEARCH("Position B", $A45))),NOT(ISERROR(SEARCH("Position C", $A45))),NOT(ISERROR(SEARCH("Avec sangles", $A45))),NOT(ISERROR(SEARCH("SSB", $A45))),NOT(ISERROR(SEARCH("Focus Hanche", $A45))),NOT(ISERROR(SEARCH("Focus GENOUX", $A45))),NOT(ISERROR(SEARCH("CALE", $A45))),NOT(ISERROR(SEARCH("Déficit", $A45))),NOT(ISERROR(SEARCH("Surélevé", $A45))),NOT(ISERROR(SEARCH("High bar", $A45))),NOT(ISERROR(SEARCH("à la poulie", $A45))),NOT(ISERROR(SEARCH("prise triange", $A45))),NOT(ISERROR(SEARCH("prise barre large", $A45))),NOT(ISERROR(SEARCH("prise barre serrée", $A45))),NOT(ISERROR(SEARCH("prise neutre", $A45))),NOT(ISERROR(SEARCH("supination", $A45))),NOT(ISERROR(SEARCH("pronation", $A45))),NOT(ISERROR(SEARCH("kettlebel", $A45))),NOT(ISERROR(SEARCH("aux haltères", $A45))),NOT(ISERROR(SEARCH("à la barre", $A45))),NOT(ISERROR(SEARCH("B STANCE", $A45))),NOT(ISERROR(SEARCH("Halte", $A45))), NOT(ISERROR(SEARCH("Prise serré", $A45))), NOT(ISERROR(SEARCH("Close grip", $A45))), NOT(ISERROR(SEARCH("Sumo", $A45))), NOT(ISERROR(SEARCH("Tradi", $A45))), NOT(ISERROR(SEARCH("Band", $A45))), NOT(ISERROR(SEARCH("Prise large", $A45))), NOT(ISERROR(SEARCH("RDL", $A45))), NOT(ISERROR(SEARCH("Unilatéral", $A45))))</formula>
    </cfRule>
  </conditionalFormatting>
  <conditionalFormatting sqref="B27:B28">
    <cfRule type="expression" dxfId="3671" priority="104">
      <formula>OR(NOT(ISERROR(SEARCH("Halte",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3670" priority="105">
      <formula>NOT(ISERROR(SEARCH("BI7", $A27)))</formula>
    </cfRule>
    <cfRule type="expression" dxfId="3669" priority="106">
      <formula>NOT(ISERROR(SEARCH("SUPER7", $A27)))</formula>
    </cfRule>
    <cfRule type="expression" dxfId="3668" priority="107">
      <formula>NOT(ISERROR(SEARCH("Larsen", $A27)))</formula>
    </cfRule>
    <cfRule type="expression" dxfId="3667" priority="108">
      <formula>OR(NOT(ISERROR(SEARCH("Tempo", B27))), NOT(ISERROR(SEARCH("Pausé", B27))), NOT(ISERROR(SEARCH("Isométrie", B27))))</formula>
    </cfRule>
    <cfRule type="expression" dxfId="3666" priority="109" stopIfTrue="1">
      <formula>OR(NOT(ISERROR(SEARCH("Position A", $A27))),NOT(ISERROR(SEARCH("Position B", $A27))),NOT(ISERROR(SEARCH("Position C", $A27))),NOT(ISERROR(SEARCH("Avec sangles", $A27))),NOT(ISERROR(SEARCH("SSB", $A27))),NOT(ISERROR(SEARCH("Halte",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3665" priority="110" stopIfTrue="1">
      <formula>OR(NOT(ISERROR(SEARCH("Position A", $A27))),NOT(ISERROR(SEARCH("Position B", $A27))),NOT(ISERROR(SEARCH("Position C", $A27))),NOT(ISERROR(SEARCH("Avec sangles", $A27))),NOT(ISERROR(SEARCH("SSB", $A27))),NOT(ISERROR(SEARCH("Focus Hanche", $A27))),NOT(ISERROR(SEARCH("Focus GENOUX", $A27))),NOT(ISERROR(SEARCH("CALE", $A27))),NOT(ISERROR(SEARCH("Déficit", $A27))),NOT(ISERROR(SEARCH("Surélevé", $A27))),NOT(ISERROR(SEARCH("High bar", $A27))),NOT(ISERROR(SEARCH("à la poulie", $A27))),NOT(ISERROR(SEARCH("prise triange", $A27))),NOT(ISERROR(SEARCH("prise barre large", $A27))),NOT(ISERROR(SEARCH("prise barre serrée", $A27))),NOT(ISERROR(SEARCH("prise neutre", $A27))),NOT(ISERROR(SEARCH("supination", $A27))),NOT(ISERROR(SEARCH("pronation", $A27))),NOT(ISERROR(SEARCH("kettlebel", $A27))),NOT(ISERROR(SEARCH("aux haltères", $A27))),NOT(ISERROR(SEARCH("à la barre", $A27))),NOT(ISERROR(SEARCH("B STANCE",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A27:A28">
    <cfRule type="expression" dxfId="3664" priority="97">
      <formula>OR(NOT(ISERROR(SEARCH("Halte",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3663" priority="98">
      <formula>NOT(ISERROR(SEARCH("BI7", $A27)))</formula>
    </cfRule>
    <cfRule type="expression" dxfId="3662" priority="99">
      <formula>NOT(ISERROR(SEARCH("SUPER7", $A27)))</formula>
    </cfRule>
    <cfRule type="expression" dxfId="3661" priority="100">
      <formula>NOT(ISERROR(SEARCH("Larsen", $A27)))</formula>
    </cfRule>
    <cfRule type="expression" dxfId="3660" priority="101">
      <formula>OR(NOT(ISERROR(SEARCH("Tempo", A27))), NOT(ISERROR(SEARCH("Pausé", A27))), NOT(ISERROR(SEARCH("Isométrie", A27))))</formula>
    </cfRule>
    <cfRule type="expression" dxfId="3659" priority="103" stopIfTrue="1">
      <formula>OR(NOT(ISERROR(SEARCH("Position A", $A27))),NOT(ISERROR(SEARCH("Position B", $A27))),NOT(ISERROR(SEARCH("Position C", $A27))),NOT(ISERROR(SEARCH("Avec sangles", $A27))),NOT(ISERROR(SEARCH("SSB", $A27))),NOT(ISERROR(SEARCH("Focus Hanche", $A27))),NOT(ISERROR(SEARCH("Focus GENOUX", $A27))),NOT(ISERROR(SEARCH("CALE", $A27))),NOT(ISERROR(SEARCH("Déficit", $A27))),NOT(ISERROR(SEARCH("Surélevé", $A27))),NOT(ISERROR(SEARCH("High bar", $A27))),NOT(ISERROR(SEARCH("à la poulie", $A27))),NOT(ISERROR(SEARCH("prise triange", $A27))),NOT(ISERROR(SEARCH("prise barre large", $A27))),NOT(ISERROR(SEARCH("prise barre serrée", $A27))),NOT(ISERROR(SEARCH("prise neutre", $A27))),NOT(ISERROR(SEARCH("supination", $A27))),NOT(ISERROR(SEARCH("pronation", $A27))),NOT(ISERROR(SEARCH("kettlebel", $A27))),NOT(ISERROR(SEARCH("aux haltères", $A27))),NOT(ISERROR(SEARCH("à la barre", $A27))),NOT(ISERROR(SEARCH("B STANCE",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A27:A28">
    <cfRule type="expression" dxfId="3658" priority="102" stopIfTrue="1">
      <formula>OR(NOT(ISERROR(SEARCH("Position A", $A27))),NOT(ISERROR(SEARCH("Position B", $A27))),NOT(ISERROR(SEARCH("Position C", $A27))),NOT(ISERROR(SEARCH("Avec sangles", $A27))),NOT(ISERROR(SEARCH("SSB",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B12:B14">
    <cfRule type="expression" dxfId="3657" priority="93">
      <formula>OR(L12&gt;0, N12&gt;0)</formula>
    </cfRule>
    <cfRule type="expression" dxfId="3656" priority="94">
      <formula>OR(K12&gt;1, M12&gt;1)</formula>
    </cfRule>
  </conditionalFormatting>
  <conditionalFormatting sqref="A12:B14">
    <cfRule type="expression" dxfId="3655" priority="88">
      <formula>OR(NOT(ISERROR(SEARCH("Halte", $A12))),      NOT(ISERROR(SEARCH("Prise serré", $A12))),      NOT(ISERROR(SEARCH("Close grip", $A12))),      NOT(ISERROR(SEARCH("Sumo", $A12))),      NOT(ISERROR(SEARCH("Tradi", $A12))),      NOT(ISERROR(SEARCH("Band", $A12))),      NOT(ISERROR(SEARCH("Prise large", $A12))),      NOT(ISERROR(SEARCH("RDL", $A12))),      NOT(ISERROR(SEARCH("Unilatéral", $A12))))</formula>
    </cfRule>
    <cfRule type="expression" dxfId="3654" priority="89">
      <formula>NOT(ISERROR(SEARCH("BI7", $A12)))</formula>
    </cfRule>
    <cfRule type="expression" dxfId="3653" priority="90">
      <formula>NOT(ISERROR(SEARCH("SUPER7", $A12)))</formula>
    </cfRule>
    <cfRule type="expression" dxfId="3652" priority="91">
      <formula>NOT(ISERROR(SEARCH("Larsen", $A12)))</formula>
    </cfRule>
    <cfRule type="expression" dxfId="3651" priority="92">
      <formula>OR(NOT(ISERROR(SEARCH("Tempo", A12))), NOT(ISERROR(SEARCH("Pausé", A12))), NOT(ISERROR(SEARCH("Isométrie", A12))))</formula>
    </cfRule>
    <cfRule type="expression" dxfId="3650" priority="95" stopIfTrue="1">
      <formula>OR(NOT(ISERROR(SEARCH("Position A", $A12))),NOT(ISERROR(SEARCH("Position B", $A12))),NOT(ISERROR(SEARCH("Position C", $A12))),NOT(ISERROR(SEARCH("Avec sangles", $A12))),NOT(ISERROR(SEARCH("SSB", $A12))),NOT(ISERROR(SEARCH("Halte", $A12))), NOT(ISERROR(SEARCH("Prise serré", $A12))), NOT(ISERROR(SEARCH("Close grip", $A12))), NOT(ISERROR(SEARCH("Sumo", $A12))), NOT(ISERROR(SEARCH("Tradi", $A12))), NOT(ISERROR(SEARCH("Band", $A12))), NOT(ISERROR(SEARCH("Prise large", $A12))), NOT(ISERROR(SEARCH("RDL", $A12))), NOT(ISERROR(SEARCH("Unilatéral", $A12))))</formula>
    </cfRule>
    <cfRule type="expression" dxfId="3649" priority="96" stopIfTrue="1">
      <formula>OR(NOT(ISERROR(SEARCH("Position A", $A12))),NOT(ISERROR(SEARCH("Position B", $A12))),NOT(ISERROR(SEARCH("Position C", $A12))),NOT(ISERROR(SEARCH("Avec sangles", $A12))),NOT(ISERROR(SEARCH("SSB", $A12))),NOT(ISERROR(SEARCH("Focus Hanche", $A12))),NOT(ISERROR(SEARCH("Focus GENOUX", $A12))),NOT(ISERROR(SEARCH("CALE", $A12))),NOT(ISERROR(SEARCH("Déficit", $A12))),NOT(ISERROR(SEARCH("Surélevé", $A12))),NOT(ISERROR(SEARCH("High bar", $A12))),NOT(ISERROR(SEARCH("à la poulie", $A12))),NOT(ISERROR(SEARCH("prise triange", $A12))),NOT(ISERROR(SEARCH("prise barre large", $A12))),NOT(ISERROR(SEARCH("prise barre serrée", $A12))),NOT(ISERROR(SEARCH("prise neutre", $A12))),NOT(ISERROR(SEARCH("supination", $A12))),NOT(ISERROR(SEARCH("pronation", $A12))),NOT(ISERROR(SEARCH("kettlebel", $A12))),NOT(ISERROR(SEARCH("aux haltères", $A12))),NOT(ISERROR(SEARCH("à la barre", $A12))),NOT(ISERROR(SEARCH("B STANCE", $A12))),NOT(ISERROR(SEARCH("Halte", $A12))), NOT(ISERROR(SEARCH("Prise serré", $A12))), NOT(ISERROR(SEARCH("Close grip", $A12))), NOT(ISERROR(SEARCH("Sumo", $A12))), NOT(ISERROR(SEARCH("Tradi", $A12))), NOT(ISERROR(SEARCH("Band", $A12))), NOT(ISERROR(SEARCH("Prise large", $A12))), NOT(ISERROR(SEARCH("RDL", $A12))), NOT(ISERROR(SEARCH("Unilatéral", $A12))))</formula>
    </cfRule>
  </conditionalFormatting>
  <conditionalFormatting sqref="B19:B26">
    <cfRule type="expression" dxfId="3648" priority="84">
      <formula>OR(L19&gt;0, N19&gt;0)</formula>
    </cfRule>
    <cfRule type="expression" dxfId="3647" priority="85">
      <formula>OR(K19&gt;1, M19&gt;1)</formula>
    </cfRule>
  </conditionalFormatting>
  <conditionalFormatting sqref="A19:B26">
    <cfRule type="expression" dxfId="3646" priority="79">
      <formula>OR(NOT(ISERROR(SEARCH("Halte", $A19))),      NOT(ISERROR(SEARCH("Prise serré", $A19))),      NOT(ISERROR(SEARCH("Close grip", $A19))),      NOT(ISERROR(SEARCH("Sumo", $A19))),      NOT(ISERROR(SEARCH("Tradi", $A19))),      NOT(ISERROR(SEARCH("Band", $A19))),      NOT(ISERROR(SEARCH("Prise large", $A19))),      NOT(ISERROR(SEARCH("RDL", $A19))),      NOT(ISERROR(SEARCH("Unilatéral", $A19))))</formula>
    </cfRule>
    <cfRule type="expression" dxfId="3645" priority="80">
      <formula>NOT(ISERROR(SEARCH("BI7", $A19)))</formula>
    </cfRule>
    <cfRule type="expression" dxfId="3644" priority="81">
      <formula>NOT(ISERROR(SEARCH("SUPER7", $A19)))</formula>
    </cfRule>
    <cfRule type="expression" dxfId="3643" priority="82">
      <formula>NOT(ISERROR(SEARCH("Larsen", $A19)))</formula>
    </cfRule>
    <cfRule type="expression" dxfId="3642" priority="83">
      <formula>OR(NOT(ISERROR(SEARCH("Tempo", A19))), NOT(ISERROR(SEARCH("Pausé", A19))), NOT(ISERROR(SEARCH("Isométrie", A19))))</formula>
    </cfRule>
    <cfRule type="expression" dxfId="3641" priority="86" stopIfTrue="1">
      <formula>OR(NOT(ISERROR(SEARCH("Position A", $A19))),NOT(ISERROR(SEARCH("Position B", $A19))),NOT(ISERROR(SEARCH("Position C", $A19))),NOT(ISERROR(SEARCH("Avec sangles", $A19))),NOT(ISERROR(SEARCH("SSB", $A19))),NOT(ISERROR(SEARCH("Halte", $A19))), NOT(ISERROR(SEARCH("Prise serré", $A19))), NOT(ISERROR(SEARCH("Close grip", $A19))), NOT(ISERROR(SEARCH("Sumo", $A19))), NOT(ISERROR(SEARCH("Tradi", $A19))), NOT(ISERROR(SEARCH("Band", $A19))), NOT(ISERROR(SEARCH("Prise large", $A19))), NOT(ISERROR(SEARCH("RDL", $A19))), NOT(ISERROR(SEARCH("Unilatéral", $A19))))</formula>
    </cfRule>
    <cfRule type="expression" dxfId="3640" priority="87" stopIfTrue="1">
      <formula>OR(NOT(ISERROR(SEARCH("Position A", $A19))),NOT(ISERROR(SEARCH("Position B", $A19))),NOT(ISERROR(SEARCH("Position C", $A19))),NOT(ISERROR(SEARCH("Avec sangles", $A19))),NOT(ISERROR(SEARCH("SSB", $A19))),NOT(ISERROR(SEARCH("Focus Hanche", $A19))),NOT(ISERROR(SEARCH("Focus GENOUX", $A19))),NOT(ISERROR(SEARCH("CALE", $A19))),NOT(ISERROR(SEARCH("Déficit", $A19))),NOT(ISERROR(SEARCH("Surélevé", $A19))),NOT(ISERROR(SEARCH("High bar", $A19))),NOT(ISERROR(SEARCH("à la poulie", $A19))),NOT(ISERROR(SEARCH("prise triange", $A19))),NOT(ISERROR(SEARCH("prise barre large", $A19))),NOT(ISERROR(SEARCH("prise barre serrée", $A19))),NOT(ISERROR(SEARCH("prise neutre", $A19))),NOT(ISERROR(SEARCH("supination", $A19))),NOT(ISERROR(SEARCH("pronation", $A19))),NOT(ISERROR(SEARCH("kettlebel", $A19))),NOT(ISERROR(SEARCH("aux haltères", $A19))),NOT(ISERROR(SEARCH("à la barre", $A19))),NOT(ISERROR(SEARCH("B STANCE", $A19))),NOT(ISERROR(SEARCH("Halte", $A19))), NOT(ISERROR(SEARCH("Prise serré", $A19))), NOT(ISERROR(SEARCH("Close grip", $A19))), NOT(ISERROR(SEARCH("Sumo", $A19))), NOT(ISERROR(SEARCH("Tradi", $A19))), NOT(ISERROR(SEARCH("Band", $A19))), NOT(ISERROR(SEARCH("Prise large", $A19))), NOT(ISERROR(SEARCH("RDL", $A19))), NOT(ISERROR(SEARCH("Unilatéral", $A19))))</formula>
    </cfRule>
  </conditionalFormatting>
  <conditionalFormatting sqref="B29">
    <cfRule type="expression" dxfId="3639" priority="75">
      <formula>OR(L29&gt;0, N29&gt;0)</formula>
    </cfRule>
    <cfRule type="expression" dxfId="3638" priority="76">
      <formula>OR(K29&gt;1, M29&gt;1)</formula>
    </cfRule>
  </conditionalFormatting>
  <conditionalFormatting sqref="A29:B29">
    <cfRule type="expression" dxfId="3637" priority="70">
      <formula>OR(NOT(ISERROR(SEARCH("Halte", $A29))),      NOT(ISERROR(SEARCH("Prise serré", $A29))),      NOT(ISERROR(SEARCH("Close grip", $A29))),      NOT(ISERROR(SEARCH("Sumo", $A29))),      NOT(ISERROR(SEARCH("Tradi", $A29))),      NOT(ISERROR(SEARCH("Band", $A29))),      NOT(ISERROR(SEARCH("Prise large", $A29))),      NOT(ISERROR(SEARCH("RDL", $A29))),      NOT(ISERROR(SEARCH("Unilatéral", $A29))))</formula>
    </cfRule>
    <cfRule type="expression" dxfId="3636" priority="71">
      <formula>NOT(ISERROR(SEARCH("BI7", $A29)))</formula>
    </cfRule>
    <cfRule type="expression" dxfId="3635" priority="72">
      <formula>NOT(ISERROR(SEARCH("SUPER7", $A29)))</formula>
    </cfRule>
    <cfRule type="expression" dxfId="3634" priority="73">
      <formula>NOT(ISERROR(SEARCH("Larsen", $A29)))</formula>
    </cfRule>
    <cfRule type="expression" dxfId="3633" priority="74">
      <formula>OR(NOT(ISERROR(SEARCH("Tempo", A29))), NOT(ISERROR(SEARCH("Pausé", A29))), NOT(ISERROR(SEARCH("Isométrie", A29))))</formula>
    </cfRule>
    <cfRule type="expression" dxfId="3632" priority="77" stopIfTrue="1">
      <formula>OR(NOT(ISERROR(SEARCH("Position A", $A29))),NOT(ISERROR(SEARCH("Position B", $A29))),NOT(ISERROR(SEARCH("Position C", $A29))),NOT(ISERROR(SEARCH("Avec sangles", $A29))),NOT(ISERROR(SEARCH("SSB", $A29))),NOT(ISERROR(SEARCH("Halte", $A29))), NOT(ISERROR(SEARCH("Prise serré", $A29))), NOT(ISERROR(SEARCH("Close grip", $A29))), NOT(ISERROR(SEARCH("Sumo", $A29))), NOT(ISERROR(SEARCH("Tradi", $A29))), NOT(ISERROR(SEARCH("Band", $A29))), NOT(ISERROR(SEARCH("Prise large", $A29))), NOT(ISERROR(SEARCH("RDL", $A29))), NOT(ISERROR(SEARCH("Unilatéral", $A29))))</formula>
    </cfRule>
    <cfRule type="expression" dxfId="3631" priority="78" stopIfTrue="1">
      <formula>OR(NOT(ISERROR(SEARCH("Position A", $A29))),NOT(ISERROR(SEARCH("Position B", $A29))),NOT(ISERROR(SEARCH("Position C", $A29))),NOT(ISERROR(SEARCH("Avec sangles", $A29))),NOT(ISERROR(SEARCH("SSB", $A29))),NOT(ISERROR(SEARCH("Focus Hanche", $A29))),NOT(ISERROR(SEARCH("Focus GENOUX", $A29))),NOT(ISERROR(SEARCH("CALE", $A29))),NOT(ISERROR(SEARCH("Déficit", $A29))),NOT(ISERROR(SEARCH("Surélevé", $A29))),NOT(ISERROR(SEARCH("High bar", $A29))),NOT(ISERROR(SEARCH("à la poulie", $A29))),NOT(ISERROR(SEARCH("prise triange", $A29))),NOT(ISERROR(SEARCH("prise barre large", $A29))),NOT(ISERROR(SEARCH("prise barre serrée", $A29))),NOT(ISERROR(SEARCH("prise neutre", $A29))),NOT(ISERROR(SEARCH("supination", $A29))),NOT(ISERROR(SEARCH("pronation", $A29))),NOT(ISERROR(SEARCH("kettlebel", $A29))),NOT(ISERROR(SEARCH("aux haltères", $A29))),NOT(ISERROR(SEARCH("à la barre", $A29))),NOT(ISERROR(SEARCH("B STANCE", $A29))),NOT(ISERROR(SEARCH("Halte", $A29))), NOT(ISERROR(SEARCH("Prise serré", $A29))), NOT(ISERROR(SEARCH("Close grip", $A29))), NOT(ISERROR(SEARCH("Sumo", $A29))), NOT(ISERROR(SEARCH("Tradi", $A29))), NOT(ISERROR(SEARCH("Band", $A29))), NOT(ISERROR(SEARCH("Prise large", $A29))), NOT(ISERROR(SEARCH("RDL", $A29))), NOT(ISERROR(SEARCH("Unilatéral", $A29))))</formula>
    </cfRule>
  </conditionalFormatting>
  <conditionalFormatting sqref="P30:P32 P36:P39 P7:P11 P15:P18 P43:P44">
    <cfRule type="expression" dxfId="3630" priority="68">
      <formula>P7&gt;Q7</formula>
    </cfRule>
    <cfRule type="expression" dxfId="3629" priority="69">
      <formula>P7&lt;Q7</formula>
    </cfRule>
  </conditionalFormatting>
  <conditionalFormatting sqref="R30:R32 R36:R39 R7:R11 R15:R18 R43:R44">
    <cfRule type="expression" dxfId="3628" priority="66">
      <formula>R7&lt;S7</formula>
    </cfRule>
    <cfRule type="expression" dxfId="3627" priority="67">
      <formula>R7&gt;S7</formula>
    </cfRule>
  </conditionalFormatting>
  <conditionalFormatting sqref="T30:T32 T36:T39 T7:T11 T15:T17 T43:T44">
    <cfRule type="expression" dxfId="3626" priority="64">
      <formula>T7&gt;U7</formula>
    </cfRule>
    <cfRule type="expression" dxfId="3625" priority="65">
      <formula>T7&lt;U7</formula>
    </cfRule>
  </conditionalFormatting>
  <conditionalFormatting sqref="P27:P28">
    <cfRule type="expression" dxfId="3624" priority="62">
      <formula>P27&gt;Q27</formula>
    </cfRule>
    <cfRule type="expression" dxfId="3623" priority="63">
      <formula>P27&lt;Q27</formula>
    </cfRule>
  </conditionalFormatting>
  <conditionalFormatting sqref="R27:R28">
    <cfRule type="expression" dxfId="3622" priority="60">
      <formula>R27&lt;S27</formula>
    </cfRule>
    <cfRule type="expression" dxfId="3621" priority="61">
      <formula>R27&gt;S27</formula>
    </cfRule>
  </conditionalFormatting>
  <conditionalFormatting sqref="T27:T28">
    <cfRule type="expression" dxfId="3620" priority="58">
      <formula>T27&gt;U27</formula>
    </cfRule>
    <cfRule type="expression" dxfId="3619" priority="59">
      <formula>T27&lt;U27</formula>
    </cfRule>
  </conditionalFormatting>
  <conditionalFormatting sqref="P33:P35">
    <cfRule type="expression" dxfId="3618" priority="56">
      <formula>P33&gt;Q33</formula>
    </cfRule>
    <cfRule type="expression" dxfId="3617" priority="57">
      <formula>P33&lt;Q33</formula>
    </cfRule>
  </conditionalFormatting>
  <conditionalFormatting sqref="R33:R35">
    <cfRule type="expression" dxfId="3616" priority="54">
      <formula>R33&lt;S33</formula>
    </cfRule>
    <cfRule type="expression" dxfId="3615" priority="55">
      <formula>R33&gt;S33</formula>
    </cfRule>
  </conditionalFormatting>
  <conditionalFormatting sqref="T33:T35">
    <cfRule type="expression" dxfId="3614" priority="52">
      <formula>T33&gt;U33</formula>
    </cfRule>
    <cfRule type="expression" dxfId="3613" priority="53">
      <formula>T33&lt;U33</formula>
    </cfRule>
  </conditionalFormatting>
  <conditionalFormatting sqref="P45">
    <cfRule type="expression" dxfId="3612" priority="50">
      <formula>P45&gt;Q45</formula>
    </cfRule>
    <cfRule type="expression" dxfId="3611" priority="51">
      <formula>P45&lt;Q45</formula>
    </cfRule>
  </conditionalFormatting>
  <conditionalFormatting sqref="R45">
    <cfRule type="expression" dxfId="3610" priority="48">
      <formula>R45&lt;S45</formula>
    </cfRule>
    <cfRule type="expression" dxfId="3609" priority="49">
      <formula>R45&gt;S45</formula>
    </cfRule>
  </conditionalFormatting>
  <conditionalFormatting sqref="T45">
    <cfRule type="expression" dxfId="3608" priority="46">
      <formula>T45&gt;U45</formula>
    </cfRule>
    <cfRule type="expression" dxfId="3607" priority="47">
      <formula>T45&lt;U45</formula>
    </cfRule>
  </conditionalFormatting>
  <conditionalFormatting sqref="T18">
    <cfRule type="expression" dxfId="3606" priority="44">
      <formula>T18&lt;U18</formula>
    </cfRule>
    <cfRule type="expression" dxfId="3605" priority="45">
      <formula>T18&gt;U18</formula>
    </cfRule>
  </conditionalFormatting>
  <conditionalFormatting sqref="P12:P14">
    <cfRule type="expression" dxfId="3604" priority="42">
      <formula>P12&gt;Q12</formula>
    </cfRule>
    <cfRule type="expression" dxfId="3603" priority="43">
      <formula>P12&lt;Q12</formula>
    </cfRule>
  </conditionalFormatting>
  <conditionalFormatting sqref="R12:R14">
    <cfRule type="expression" dxfId="3602" priority="40">
      <formula>R12&lt;S12</formula>
    </cfRule>
    <cfRule type="expression" dxfId="3601" priority="41">
      <formula>R12&gt;S12</formula>
    </cfRule>
  </conditionalFormatting>
  <conditionalFormatting sqref="T12:T14">
    <cfRule type="expression" dxfId="3600" priority="38">
      <formula>T12&gt;U12</formula>
    </cfRule>
    <cfRule type="expression" dxfId="3599" priority="39">
      <formula>T12&lt;U12</formula>
    </cfRule>
  </conditionalFormatting>
  <conditionalFormatting sqref="P19:P26">
    <cfRule type="expression" dxfId="3598" priority="36">
      <formula>P19&gt;Q19</formula>
    </cfRule>
    <cfRule type="expression" dxfId="3597" priority="37">
      <formula>P19&lt;Q19</formula>
    </cfRule>
  </conditionalFormatting>
  <conditionalFormatting sqref="R24:R26">
    <cfRule type="expression" dxfId="3596" priority="34">
      <formula>R24&lt;S24</formula>
    </cfRule>
    <cfRule type="expression" dxfId="3595" priority="35">
      <formula>R24&gt;S24</formula>
    </cfRule>
  </conditionalFormatting>
  <conditionalFormatting sqref="T24:T26">
    <cfRule type="expression" dxfId="3594" priority="32">
      <formula>T24&gt;U24</formula>
    </cfRule>
    <cfRule type="expression" dxfId="3593" priority="33">
      <formula>T24&lt;U24</formula>
    </cfRule>
  </conditionalFormatting>
  <conditionalFormatting sqref="R19:R23">
    <cfRule type="expression" dxfId="3592" priority="30">
      <formula>R19&gt;S19</formula>
    </cfRule>
    <cfRule type="expression" dxfId="3591" priority="31">
      <formula>R19&lt;S19</formula>
    </cfRule>
  </conditionalFormatting>
  <conditionalFormatting sqref="T19:T23">
    <cfRule type="expression" dxfId="3590" priority="28">
      <formula>T19&lt;U19</formula>
    </cfRule>
    <cfRule type="expression" dxfId="3589" priority="29">
      <formula>T19&gt;U19</formula>
    </cfRule>
  </conditionalFormatting>
  <conditionalFormatting sqref="P29">
    <cfRule type="expression" dxfId="3588" priority="26">
      <formula>P29&gt;Q29</formula>
    </cfRule>
    <cfRule type="expression" dxfId="3587" priority="27">
      <formula>P29&lt;Q29</formula>
    </cfRule>
  </conditionalFormatting>
  <conditionalFormatting sqref="R29">
    <cfRule type="expression" dxfId="3586" priority="24">
      <formula>R29&gt;S29</formula>
    </cfRule>
    <cfRule type="expression" dxfId="3585" priority="25">
      <formula>R29&lt;S29</formula>
    </cfRule>
  </conditionalFormatting>
  <conditionalFormatting sqref="T29">
    <cfRule type="expression" dxfId="3584" priority="22">
      <formula>T29&lt;U29</formula>
    </cfRule>
    <cfRule type="expression" dxfId="3583" priority="23">
      <formula>T29&gt;U29</formula>
    </cfRule>
  </conditionalFormatting>
  <conditionalFormatting sqref="P40:P42">
    <cfRule type="expression" dxfId="3582" priority="20">
      <formula>P40&gt;Q40</formula>
    </cfRule>
    <cfRule type="expression" dxfId="3581" priority="21">
      <formula>P40&lt;Q40</formula>
    </cfRule>
  </conditionalFormatting>
  <conditionalFormatting sqref="R40:R42">
    <cfRule type="expression" dxfId="3580" priority="18">
      <formula>R40&lt;S40</formula>
    </cfRule>
    <cfRule type="expression" dxfId="3579" priority="19">
      <formula>R40&gt;S40</formula>
    </cfRule>
  </conditionalFormatting>
  <conditionalFormatting sqref="T40:T42">
    <cfRule type="expression" dxfId="3578" priority="16">
      <formula>T40&gt;U40</formula>
    </cfRule>
    <cfRule type="expression" dxfId="3577" priority="17">
      <formula>T40&lt;U40</formula>
    </cfRule>
  </conditionalFormatting>
  <conditionalFormatting sqref="L32:L35">
    <cfRule type="cellIs" dxfId="3576" priority="15" operator="greaterThan">
      <formula>0</formula>
    </cfRule>
  </conditionalFormatting>
  <conditionalFormatting sqref="B30:B44">
    <cfRule type="expression" dxfId="3575" priority="8">
      <formula>OR(NOT(ISERROR(SEARCH("Halte",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3574" priority="9">
      <formula>NOT(ISERROR(SEARCH("BI7", $A30)))</formula>
    </cfRule>
    <cfRule type="expression" dxfId="3573" priority="10">
      <formula>NOT(ISERROR(SEARCH("SUPER7", $A30)))</formula>
    </cfRule>
    <cfRule type="expression" dxfId="3572" priority="11">
      <formula>NOT(ISERROR(SEARCH("Larsen", $A30)))</formula>
    </cfRule>
    <cfRule type="expression" dxfId="3571" priority="12">
      <formula>OR(NOT(ISERROR(SEARCH("Tempo", B30))), NOT(ISERROR(SEARCH("Pausé", B30))), NOT(ISERROR(SEARCH("Isométrie", B30))))</formula>
    </cfRule>
    <cfRule type="expression" dxfId="3570" priority="13" stopIfTrue="1">
      <formula>OR(NOT(ISERROR(SEARCH("Position A", $A30))),NOT(ISERROR(SEARCH("Position B", $A30))),NOT(ISERROR(SEARCH("Position C", $A30))),NOT(ISERROR(SEARCH("Avec sangles", $A30))),NOT(ISERROR(SEARCH("SSB", $A30))),NOT(ISERROR(SEARCH("Halte",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3569" priority="14" stopIfTrue="1">
      <formula>OR(NOT(ISERROR(SEARCH("Position A", $A30))),NOT(ISERROR(SEARCH("Position B", $A30))),NOT(ISERROR(SEARCH("Position C", $A30))),NOT(ISERROR(SEARCH("Avec sangles", $A30))),NOT(ISERROR(SEARCH("SSB", $A30))),NOT(ISERROR(SEARCH("Focus Hanche", $A30))),NOT(ISERROR(SEARCH("Focus GENOUX", $A30))),NOT(ISERROR(SEARCH("CALE", $A30))),NOT(ISERROR(SEARCH("Déficit", $A30))),NOT(ISERROR(SEARCH("Surélevé", $A30))),NOT(ISERROR(SEARCH("High bar", $A30))),NOT(ISERROR(SEARCH("à la poulie", $A30))),NOT(ISERROR(SEARCH("prise triange", $A30))),NOT(ISERROR(SEARCH("prise barre large", $A30))),NOT(ISERROR(SEARCH("prise barre serrée", $A30))),NOT(ISERROR(SEARCH("prise neutre", $A30))),NOT(ISERROR(SEARCH("supination", $A30))),NOT(ISERROR(SEARCH("pronation", $A30))),NOT(ISERROR(SEARCH("kettlebel", $A30))),NOT(ISERROR(SEARCH("aux haltères", $A30))),NOT(ISERROR(SEARCH("à la barre", $A30))),NOT(ISERROR(SEARCH("B STANCE",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conditionalFormatting sqref="A30:A44">
    <cfRule type="expression" dxfId="3568" priority="1">
      <formula>OR(NOT(ISERROR(SEARCH("Halte",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3567" priority="2">
      <formula>NOT(ISERROR(SEARCH("BI7", $A30)))</formula>
    </cfRule>
    <cfRule type="expression" dxfId="3566" priority="3">
      <formula>NOT(ISERROR(SEARCH("SUPER7", $A30)))</formula>
    </cfRule>
    <cfRule type="expression" dxfId="3565" priority="4">
      <formula>NOT(ISERROR(SEARCH("Larsen", $A30)))</formula>
    </cfRule>
    <cfRule type="expression" dxfId="3564" priority="5">
      <formula>OR(NOT(ISERROR(SEARCH("Tempo", A30))), NOT(ISERROR(SEARCH("Pausé", A30))), NOT(ISERROR(SEARCH("Isométrie", A30))))</formula>
    </cfRule>
    <cfRule type="expression" dxfId="3563" priority="7" stopIfTrue="1">
      <formula>OR(NOT(ISERROR(SEARCH("Position A", $A30))),NOT(ISERROR(SEARCH("Position B", $A30))),NOT(ISERROR(SEARCH("Position C", $A30))),NOT(ISERROR(SEARCH("Avec sangles", $A30))),NOT(ISERROR(SEARCH("SSB", $A30))),NOT(ISERROR(SEARCH("Focus Hanche", $A30))),NOT(ISERROR(SEARCH("Focus GENOUX", $A30))),NOT(ISERROR(SEARCH("CALE", $A30))),NOT(ISERROR(SEARCH("Déficit", $A30))),NOT(ISERROR(SEARCH("Surélevé", $A30))),NOT(ISERROR(SEARCH("High bar", $A30))),NOT(ISERROR(SEARCH("à la poulie", $A30))),NOT(ISERROR(SEARCH("prise triange", $A30))),NOT(ISERROR(SEARCH("prise barre large", $A30))),NOT(ISERROR(SEARCH("prise barre serrée", $A30))),NOT(ISERROR(SEARCH("prise neutre", $A30))),NOT(ISERROR(SEARCH("supination", $A30))),NOT(ISERROR(SEARCH("pronation", $A30))),NOT(ISERROR(SEARCH("kettlebel", $A30))),NOT(ISERROR(SEARCH("aux haltères", $A30))),NOT(ISERROR(SEARCH("à la barre", $A30))),NOT(ISERROR(SEARCH("B STANCE",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conditionalFormatting sqref="A30:A44">
    <cfRule type="expression" dxfId="3562" priority="6" stopIfTrue="1">
      <formula>OR(NOT(ISERROR(SEARCH("Position A", $A30))),NOT(ISERROR(SEARCH("Position B", $A30))),NOT(ISERROR(SEARCH("Position C", $A30))),NOT(ISERROR(SEARCH("Avec sangles", $A30))),NOT(ISERROR(SEARCH("SSB",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dataValidations count="6">
    <dataValidation type="list" allowBlank="1" showInputMessage="1" showErrorMessage="1" sqref="H79:H100" xr:uid="{1354E3F6-96BF-4C60-89C9-FF0FAB48B909}">
      <formula1>"Oui, Non"</formula1>
    </dataValidation>
    <dataValidation type="list" allowBlank="1" showInputMessage="1" showErrorMessage="1" sqref="F79:F100" xr:uid="{EE1CC59E-4CF3-4015-96F9-C55E2E5E05EB}">
      <formula1>"Echauff, Préhab , Réhab"</formula1>
    </dataValidation>
    <dataValidation type="whole" operator="greaterThan" allowBlank="1" showInputMessage="1" showErrorMessage="1" sqref="C7:C55" xr:uid="{976329AD-FC0E-4C72-8A92-53455107B4CA}">
      <formula1>-1</formula1>
    </dataValidation>
    <dataValidation type="whole" allowBlank="1" showInputMessage="1" showErrorMessage="1" sqref="A2 A5" xr:uid="{645B837E-8CE1-4590-B7F0-5746B99C9B33}">
      <formula1>0</formula1>
      <formula2>3</formula2>
    </dataValidation>
    <dataValidation type="decimal" allowBlank="1" showInputMessage="1" showErrorMessage="1" sqref="F7:F55" xr:uid="{5C8E9DAE-FE4B-498C-8E3A-C25560561DC4}">
      <formula1>5</formula1>
      <formula2>10</formula2>
    </dataValidation>
    <dataValidation type="decimal" operator="greaterThan" allowBlank="1" showInputMessage="1" showErrorMessage="1" sqref="D7:E55" xr:uid="{043AE579-72DA-415E-9504-8293BE00A379}">
      <formula1>-1</formula1>
    </dataValidation>
  </dataValidations>
  <pageMargins left="0.7" right="0.7" top="0.75" bottom="0.75" header="0.3" footer="0.3"/>
  <pageSetup scale="0" firstPageNumber="0" fitToWidth="0" fitToHeight="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112641" r:id="rId3" name="Button 1">
              <controlPr defaultSize="0" print="0" autoFill="0" autoPict="0" macro="[0]!ReplaceZerosWithBlanks">
                <anchor moveWithCells="1" sizeWithCells="1">
                  <from>
                    <xdr:col>14</xdr:col>
                    <xdr:colOff>95250</xdr:colOff>
                    <xdr:row>6</xdr:row>
                    <xdr:rowOff>114300</xdr:rowOff>
                  </from>
                  <to>
                    <xdr:col>14</xdr:col>
                    <xdr:colOff>962025</xdr:colOff>
                    <xdr:row>8</xdr:row>
                    <xdr:rowOff>104775</xdr:rowOff>
                  </to>
                </anchor>
              </controlPr>
            </control>
          </mc:Choice>
        </mc:AlternateContent>
        <mc:AlternateContent xmlns:mc="http://schemas.openxmlformats.org/markup-compatibility/2006">
          <mc:Choice Requires="x14">
            <control shapeId="112642" r:id="rId4" name="Button 2">
              <controlPr defaultSize="0" print="0" autoFill="0" autoPict="0" macro="[0]!AddValueToSelection">
                <anchor moveWithCells="1" sizeWithCells="1">
                  <from>
                    <xdr:col>14</xdr:col>
                    <xdr:colOff>95250</xdr:colOff>
                    <xdr:row>9</xdr:row>
                    <xdr:rowOff>114300</xdr:rowOff>
                  </from>
                  <to>
                    <xdr:col>14</xdr:col>
                    <xdr:colOff>952500</xdr:colOff>
                    <xdr:row>11</xdr:row>
                    <xdr:rowOff>180975</xdr:rowOff>
                  </to>
                </anchor>
              </controlPr>
            </control>
          </mc:Choice>
        </mc:AlternateContent>
        <mc:AlternateContent xmlns:mc="http://schemas.openxmlformats.org/markup-compatibility/2006">
          <mc:Choice Requires="x14">
            <control shapeId="112643" r:id="rId5" name="Button 3">
              <controlPr defaultSize="0" print="0" autoFill="0" autoPict="0" macro="[0]!SelectAndSwapCells">
                <anchor moveWithCells="1" sizeWithCells="1">
                  <from>
                    <xdr:col>14</xdr:col>
                    <xdr:colOff>152400</xdr:colOff>
                    <xdr:row>14</xdr:row>
                    <xdr:rowOff>152400</xdr:rowOff>
                  </from>
                  <to>
                    <xdr:col>14</xdr:col>
                    <xdr:colOff>923925</xdr:colOff>
                    <xdr:row>17</xdr:row>
                    <xdr:rowOff>9525</xdr:rowOff>
                  </to>
                </anchor>
              </controlPr>
            </control>
          </mc:Choice>
        </mc:AlternateContent>
        <mc:AlternateContent xmlns:mc="http://schemas.openxmlformats.org/markup-compatibility/2006">
          <mc:Choice Requires="x14">
            <control shapeId="112644" r:id="rId6" name="Button 4">
              <controlPr defaultSize="0" print="0" autoFill="0" autoPict="0" macro="[0]!DuplicateSheetAndRename">
                <anchor moveWithCells="1" sizeWithCells="1">
                  <from>
                    <xdr:col>14</xdr:col>
                    <xdr:colOff>114300</xdr:colOff>
                    <xdr:row>18</xdr:row>
                    <xdr:rowOff>142875</xdr:rowOff>
                  </from>
                  <to>
                    <xdr:col>14</xdr:col>
                    <xdr:colOff>942975</xdr:colOff>
                    <xdr:row>21</xdr:row>
                    <xdr:rowOff>28575</xdr:rowOff>
                  </to>
                </anchor>
              </controlPr>
            </control>
          </mc:Choice>
        </mc:AlternateContent>
        <mc:AlternateContent xmlns:mc="http://schemas.openxmlformats.org/markup-compatibility/2006">
          <mc:Choice Requires="x14">
            <control shapeId="112645" r:id="rId7" name="Button 5">
              <controlPr defaultSize="0" print="0" autoFill="0" autoPict="0" macro="[0]!SetMirrorFormulas">
                <anchor moveWithCells="1" sizeWithCells="1">
                  <from>
                    <xdr:col>14</xdr:col>
                    <xdr:colOff>142875</xdr:colOff>
                    <xdr:row>22</xdr:row>
                    <xdr:rowOff>133350</xdr:rowOff>
                  </from>
                  <to>
                    <xdr:col>14</xdr:col>
                    <xdr:colOff>942975</xdr:colOff>
                    <xdr:row>25</xdr:row>
                    <xdr:rowOff>47625</xdr:rowOff>
                  </to>
                </anchor>
              </controlPr>
            </control>
          </mc:Choice>
        </mc:AlternateContent>
        <mc:AlternateContent xmlns:mc="http://schemas.openxmlformats.org/markup-compatibility/2006">
          <mc:Choice Requires="x14">
            <control shapeId="112646" r:id="rId8" name="Button 6">
              <controlPr defaultSize="0" print="0" autoFill="0" autoPict="0" macro="[0]!ClearSpecificRanges">
                <anchor moveWithCells="1" sizeWithCells="1">
                  <from>
                    <xdr:col>14</xdr:col>
                    <xdr:colOff>142875</xdr:colOff>
                    <xdr:row>26</xdr:row>
                    <xdr:rowOff>219075</xdr:rowOff>
                  </from>
                  <to>
                    <xdr:col>14</xdr:col>
                    <xdr:colOff>933450</xdr:colOff>
                    <xdr:row>29</xdr:row>
                    <xdr:rowOff>95250</xdr:rowOff>
                  </to>
                </anchor>
              </controlPr>
            </control>
          </mc:Choice>
        </mc:AlternateContent>
        <mc:AlternateContent xmlns:mc="http://schemas.openxmlformats.org/markup-compatibility/2006">
          <mc:Choice Requires="x14">
            <control shapeId="112647" r:id="rId9" name="Button 7">
              <controlPr defaultSize="0" print="0" autoFill="0" autoPict="0" macro="[0]!SetPatternValues">
                <anchor moveWithCells="1" sizeWithCells="1">
                  <from>
                    <xdr:col>14</xdr:col>
                    <xdr:colOff>123825</xdr:colOff>
                    <xdr:row>30</xdr:row>
                    <xdr:rowOff>133350</xdr:rowOff>
                  </from>
                  <to>
                    <xdr:col>14</xdr:col>
                    <xdr:colOff>923925</xdr:colOff>
                    <xdr:row>32</xdr:row>
                    <xdr:rowOff>161925</xdr:rowOff>
                  </to>
                </anchor>
              </controlPr>
            </control>
          </mc:Choice>
        </mc:AlternateContent>
        <mc:AlternateContent xmlns:mc="http://schemas.openxmlformats.org/markup-compatibility/2006">
          <mc:Choice Requires="x14">
            <control shapeId="112648" r:id="rId10" name="Button 8">
              <controlPr defaultSize="0" print="0" autoFill="0" autoPict="0" macro="[0]!ResetTemplate">
                <anchor moveWithCells="1" sizeWithCells="1">
                  <from>
                    <xdr:col>14</xdr:col>
                    <xdr:colOff>152400</xdr:colOff>
                    <xdr:row>33</xdr:row>
                    <xdr:rowOff>57150</xdr:rowOff>
                  </from>
                  <to>
                    <xdr:col>14</xdr:col>
                    <xdr:colOff>895350</xdr:colOff>
                    <xdr:row>35</xdr:row>
                    <xdr:rowOff>228600</xdr:rowOff>
                  </to>
                </anchor>
              </controlPr>
            </control>
          </mc:Choice>
        </mc:AlternateContent>
        <mc:AlternateContent xmlns:mc="http://schemas.openxmlformats.org/markup-compatibility/2006">
          <mc:Choice Requires="x14">
            <control shapeId="112649" r:id="rId11" name="Button 9">
              <controlPr defaultSize="0" print="0" autoFill="0" autoPict="0" macro="[0]!ShowCustomForm">
                <anchor moveWithCells="1" sizeWithCells="1">
                  <from>
                    <xdr:col>14</xdr:col>
                    <xdr:colOff>152400</xdr:colOff>
                    <xdr:row>37</xdr:row>
                    <xdr:rowOff>0</xdr:rowOff>
                  </from>
                  <to>
                    <xdr:col>14</xdr:col>
                    <xdr:colOff>914400</xdr:colOff>
                    <xdr:row>40</xdr:row>
                    <xdr:rowOff>19050</xdr:rowOff>
                  </to>
                </anchor>
              </controlPr>
            </control>
          </mc:Choice>
        </mc:AlternateContent>
        <mc:AlternateContent xmlns:mc="http://schemas.openxmlformats.org/markup-compatibility/2006">
          <mc:Choice Requires="x14">
            <control shapeId="112650" r:id="rId12" name="Button 10">
              <controlPr defaultSize="0" print="0" autoFill="0" autoPict="0" macro="[0]!DupliquerFeuilles_ParVagues">
                <anchor moveWithCells="1" sizeWithCells="1">
                  <from>
                    <xdr:col>14</xdr:col>
                    <xdr:colOff>152400</xdr:colOff>
                    <xdr:row>41</xdr:row>
                    <xdr:rowOff>0</xdr:rowOff>
                  </from>
                  <to>
                    <xdr:col>14</xdr:col>
                    <xdr:colOff>914400</xdr:colOff>
                    <xdr:row>44</xdr:row>
                    <xdr:rowOff>19050</xdr:rowOff>
                  </to>
                </anchor>
              </controlPr>
            </control>
          </mc:Choice>
        </mc:AlternateContent>
      </controls>
    </mc:Choice>
  </mc:AlternateContent>
  <tableParts count="3">
    <tablePart r:id="rId13"/>
    <tablePart r:id="rId14"/>
    <tablePart r:id="rId15"/>
  </tableParts>
  <extLst>
    <ext xmlns:x14="http://schemas.microsoft.com/office/spreadsheetml/2009/9/main" uri="{CCE6A557-97BC-4b89-ADB6-D9C93CAAB3DF}">
      <x14:dataValidations xmlns:xm="http://schemas.microsoft.com/office/excel/2006/main" count="2">
        <x14:dataValidation type="list" allowBlank="1" showInputMessage="1" showErrorMessage="1" xr:uid="{8D76184F-5C04-4B5C-8EFB-CC9A0E5BE2E8}">
          <x14:formula1>
            <xm:f>'Variables exercices'!$D$2:$D$600</xm:f>
          </x14:formula1>
          <xm:sqref>B7:B55</xm:sqref>
        </x14:dataValidation>
        <x14:dataValidation type="list" allowBlank="1" showInputMessage="1" showErrorMessage="1" xr:uid="{2DDD28D5-E5CE-4C38-9A32-AC9954F2B905}">
          <x14:formula1>
            <xm:f>'Variables exercices'!$E$2:$E$100</xm:f>
          </x14:formula1>
          <xm:sqref>A7:A55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ABC030-57C8-4C5C-BAC7-D908123D1F1D}">
  <sheetPr codeName="Feuil18"/>
  <dimension ref="A1:AC101"/>
  <sheetViews>
    <sheetView topLeftCell="B1" workbookViewId="0">
      <selection activeCell="C1" sqref="C1:F1"/>
    </sheetView>
  </sheetViews>
  <sheetFormatPr defaultColWidth="10.625" defaultRowHeight="15" x14ac:dyDescent="0.2"/>
  <cols>
    <col min="1" max="1" width="26.36328125" style="87" customWidth="1"/>
    <col min="2" max="2" width="44.390625" style="87" bestFit="1" customWidth="1"/>
    <col min="3" max="3" width="9.68359375" style="87" bestFit="1" customWidth="1"/>
    <col min="4" max="4" width="6.58984375" style="87" bestFit="1" customWidth="1"/>
    <col min="5" max="5" width="8.33984375" style="87" bestFit="1" customWidth="1"/>
    <col min="6" max="6" width="7.26171875" style="87" customWidth="1"/>
    <col min="7" max="7" width="13.5859375" style="87" customWidth="1"/>
    <col min="8" max="8" width="12.10546875" style="87" customWidth="1"/>
    <col min="9" max="9" width="16.94921875" style="87" bestFit="1" customWidth="1"/>
    <col min="10" max="10" width="12.64453125" style="87" bestFit="1" customWidth="1"/>
    <col min="11" max="11" width="11.1640625" style="87" customWidth="1"/>
    <col min="12" max="12" width="13.71875" style="87" customWidth="1"/>
    <col min="13" max="13" width="12.375" style="87" bestFit="1" customWidth="1"/>
    <col min="14" max="14" width="12.5078125" style="87" bestFit="1" customWidth="1"/>
    <col min="15" max="15" width="14.9296875" style="87" customWidth="1"/>
    <col min="16" max="16" width="9.68359375" style="87" customWidth="1"/>
    <col min="17" max="17" width="7.26171875" style="87" customWidth="1"/>
    <col min="18" max="18" width="11.296875" style="87" customWidth="1"/>
    <col min="19" max="19" width="11.1640625" style="87" customWidth="1"/>
    <col min="20" max="20" width="10.625" style="87"/>
    <col min="21" max="21" width="7.26171875" style="87" customWidth="1"/>
    <col min="22" max="22" width="12.10546875" style="87" customWidth="1"/>
    <col min="23" max="23" width="7.53125" style="87" customWidth="1"/>
    <col min="24" max="24" width="10.89453125" style="87" customWidth="1"/>
    <col min="25" max="25" width="9.14453125" style="87" customWidth="1"/>
    <col min="26" max="16384" width="10.625" style="87"/>
  </cols>
  <sheetData>
    <row r="1" spans="1:29" ht="21.75" customHeight="1" x14ac:dyDescent="0.2">
      <c r="A1" s="5" t="s">
        <v>257</v>
      </c>
      <c r="B1" s="5" t="s">
        <v>231</v>
      </c>
      <c r="C1" s="266">
        <v>46188</v>
      </c>
      <c r="D1" s="266"/>
      <c r="E1" s="266"/>
      <c r="F1" s="267"/>
      <c r="G1" s="208" t="s">
        <v>324</v>
      </c>
      <c r="H1" s="268" t="s">
        <v>325</v>
      </c>
      <c r="I1" s="269"/>
      <c r="J1" s="255">
        <f ca="1">_xlfn.MAXIFS(
  MAX_LOCAL!$D$2:$D$10000,
  MAX_LOCAL!$A$2:$A$10000, "SQUAT COMP",
  MAX_LOCAL!$C$2:$C$10000, "&gt;0"
)</f>
        <v>155</v>
      </c>
      <c r="K1" s="270" t="s">
        <v>326</v>
      </c>
      <c r="L1" s="271"/>
      <c r="M1" s="272">
        <f ca="1">_xlfn.MAXIFS(
  MAX_LOCAL!$D$2:$D$10000,
  MAX_LOCAL!$A$2:$A$10000, "SNATCH",
  MAX_LOCAL!$C$2:$C$10000, "&gt;0"
)</f>
        <v>0</v>
      </c>
      <c r="N1" s="273"/>
      <c r="O1" s="209" t="s">
        <v>327</v>
      </c>
      <c r="P1" s="274" t="s">
        <v>328</v>
      </c>
      <c r="Q1" s="274"/>
      <c r="R1" s="274"/>
      <c r="S1" s="274"/>
      <c r="T1" s="274"/>
      <c r="U1" s="274"/>
      <c r="V1" s="274"/>
      <c r="W1" s="274"/>
      <c r="X1" s="274"/>
      <c r="Y1" s="274"/>
      <c r="Z1">
        <v>8062026</v>
      </c>
      <c r="AA1" t="str">
        <f>LEFT(Z1,2)</f>
        <v>80</v>
      </c>
      <c r="AB1" t="str">
        <f>MID(Z1,3,2)</f>
        <v>62</v>
      </c>
      <c r="AC1" t="str">
        <f>RIGHT(Z1,4)</f>
        <v>2026</v>
      </c>
    </row>
    <row r="2" spans="1:29" ht="19.5" customHeight="1" thickBot="1" x14ac:dyDescent="0.25">
      <c r="A2" s="210"/>
      <c r="B2" s="6" t="s">
        <v>259</v>
      </c>
      <c r="C2" s="275">
        <v>12</v>
      </c>
      <c r="D2" s="275"/>
      <c r="E2" s="275"/>
      <c r="F2" s="276"/>
      <c r="G2" s="211"/>
      <c r="H2" s="270" t="s">
        <v>329</v>
      </c>
      <c r="I2" s="271"/>
      <c r="J2" s="255">
        <f ca="1">_xlfn.MAXIFS(
  MAX_LOCAL!$D$2:$D$10000,
  MAX_LOCAL!$A$2:$A$10000, "BENCH COMP",
  MAX_LOCAL!$C$2:$C$10000, "&gt;0"
)</f>
        <v>77.5</v>
      </c>
      <c r="K2" s="270" t="s">
        <v>330</v>
      </c>
      <c r="L2" s="271"/>
      <c r="M2" s="277">
        <f ca="1">_xlfn.MAXIFS(
  MAX_LOCAL!$D$2:$D$10000,
  MAX_LOCAL!$A$2:$A$10000, "CLEAN AND JERK",
  MAX_LOCAL!$C$2:$C$10000, "&gt;0"
)</f>
        <v>0</v>
      </c>
      <c r="N2" s="278"/>
      <c r="O2" s="212">
        <f>SUM(M1:N2)</f>
        <v>0</v>
      </c>
      <c r="P2" s="274"/>
      <c r="Q2" s="274"/>
      <c r="R2" s="274"/>
      <c r="S2" s="274"/>
      <c r="T2" s="274"/>
      <c r="U2" s="274"/>
      <c r="V2" s="274"/>
      <c r="W2" s="274"/>
      <c r="X2" s="274"/>
      <c r="Y2" s="274"/>
      <c r="Z2"/>
      <c r="AA2"/>
      <c r="AB2"/>
      <c r="AC2"/>
    </row>
    <row r="3" spans="1:29" ht="14.45" customHeight="1" x14ac:dyDescent="0.2">
      <c r="A3" s="287" t="s">
        <v>258</v>
      </c>
      <c r="B3" s="6" t="s">
        <v>331</v>
      </c>
      <c r="C3" s="289"/>
      <c r="D3" s="289"/>
      <c r="E3" s="289"/>
      <c r="F3" s="290"/>
      <c r="G3" s="213"/>
      <c r="H3" s="270" t="s">
        <v>332</v>
      </c>
      <c r="I3" s="271"/>
      <c r="J3" s="255">
        <f ca="1">_xlfn.MAXIFS(
  MAX_LOCAL!$D$2:$D$10000,
  MAX_LOCAL!$A$2:$A$10000, "DEADLIFT COMP",
  MAX_LOCAL!$C$2:$C$10000, "&gt;0"
)</f>
        <v>167.5</v>
      </c>
      <c r="K3" s="270" t="s">
        <v>333</v>
      </c>
      <c r="L3" s="271"/>
      <c r="M3" s="277">
        <f ca="1">_xlfn.MAXIFS(
  MAX_LOCAL!$D$2:$D$10000,
  MAX_LOCAL!$A$2:$A$10000, "MUSCLE UP",
  MAX_LOCAL!$C$2:$C$10000, "&gt;0"
)</f>
        <v>0</v>
      </c>
      <c r="N3" s="278"/>
      <c r="O3" s="34"/>
      <c r="P3" s="274"/>
      <c r="Q3" s="274"/>
      <c r="R3" s="274"/>
      <c r="S3" s="274"/>
      <c r="T3" s="274"/>
      <c r="U3" s="274"/>
      <c r="V3" s="274"/>
      <c r="W3" s="274"/>
      <c r="X3" s="274"/>
      <c r="Y3" s="274"/>
      <c r="Z3"/>
      <c r="AA3"/>
      <c r="AB3"/>
      <c r="AC3"/>
    </row>
    <row r="4" spans="1:29" ht="14.45" customHeight="1" x14ac:dyDescent="0.2">
      <c r="A4" s="288"/>
      <c r="B4" s="6" t="s">
        <v>334</v>
      </c>
      <c r="C4" s="291"/>
      <c r="D4" s="291"/>
      <c r="E4" s="291"/>
      <c r="F4" s="292"/>
      <c r="G4" s="213"/>
      <c r="H4" s="293" t="s">
        <v>335</v>
      </c>
      <c r="I4" s="294"/>
      <c r="J4" s="295"/>
      <c r="K4" s="270" t="s">
        <v>336</v>
      </c>
      <c r="L4" s="271"/>
      <c r="M4" s="277">
        <f ca="1">_xlfn.MAXIFS(
  MAX_LOCAL!$D$2:$D$10000,
  MAX_LOCAL!$A$2:$A$10000, "PULL UP",
  MAX_LOCAL!$C$2:$C$10000, "&gt;0"
)</f>
        <v>0</v>
      </c>
      <c r="N4" s="278"/>
      <c r="O4" s="214" t="s">
        <v>337</v>
      </c>
      <c r="P4" s="274"/>
      <c r="Q4" s="274"/>
      <c r="R4" s="274"/>
      <c r="S4" s="274"/>
      <c r="T4" s="274"/>
      <c r="U4" s="274"/>
      <c r="V4" s="274"/>
      <c r="W4" s="274"/>
      <c r="X4" s="274"/>
      <c r="Y4" s="274"/>
      <c r="Z4"/>
      <c r="AA4"/>
      <c r="AB4"/>
      <c r="AC4"/>
    </row>
    <row r="5" spans="1:29" ht="19.5" customHeight="1" thickBot="1" x14ac:dyDescent="0.25">
      <c r="A5" s="86"/>
      <c r="B5" s="8" t="s">
        <v>338</v>
      </c>
      <c r="C5" s="279" cm="1">
        <f t="array" ref="C5">(((SUM(E7:E55)/60+15+10+(SUMPRODUCT((K7:K55+L7:L55+M7:M55+N7:N55)*C7:C55)/60))*1.4)/(24*60))</f>
        <v>6.9918981481481471E-2</v>
      </c>
      <c r="D5" s="279"/>
      <c r="E5" s="279"/>
      <c r="F5" s="280"/>
      <c r="G5" s="215"/>
      <c r="H5" s="296">
        <f>SUM(J1:J3)</f>
        <v>400</v>
      </c>
      <c r="I5" s="297"/>
      <c r="J5" s="298"/>
      <c r="K5" s="299" t="s">
        <v>339</v>
      </c>
      <c r="L5" s="300"/>
      <c r="M5" s="301">
        <f ca="1">_xlfn.MAXIFS(
  MAX_LOCAL!$D$2:$D$10000,
  MAX_LOCAL!$A$2:$A$10000, "DIPS SUR STATION",
  MAX_LOCAL!$C$2:$C$10000, "&gt;0"
)</f>
        <v>0</v>
      </c>
      <c r="N5" s="302"/>
      <c r="O5" s="212">
        <f>SUM(M3:N5)+J1</f>
        <v>155</v>
      </c>
      <c r="P5" s="274"/>
      <c r="Q5" s="274"/>
      <c r="R5" s="274"/>
      <c r="S5" s="274"/>
      <c r="T5" s="274"/>
      <c r="U5" s="274"/>
      <c r="V5" s="274"/>
      <c r="W5" s="274"/>
      <c r="X5" s="274"/>
      <c r="Y5" s="274"/>
      <c r="Z5"/>
      <c r="AA5"/>
      <c r="AB5"/>
      <c r="AC5"/>
    </row>
    <row r="6" spans="1:29" s="220" customFormat="1" ht="40.5" customHeight="1" thickTop="1" thickBot="1" x14ac:dyDescent="0.3">
      <c r="A6" s="36" t="s">
        <v>2</v>
      </c>
      <c r="B6" s="9" t="s">
        <v>340</v>
      </c>
      <c r="C6" s="7" t="s">
        <v>341</v>
      </c>
      <c r="D6" s="7" t="s">
        <v>342</v>
      </c>
      <c r="E6" s="7" t="s">
        <v>343</v>
      </c>
      <c r="F6" s="10" t="s">
        <v>344</v>
      </c>
      <c r="G6" s="216" t="s">
        <v>345</v>
      </c>
      <c r="H6" s="250" t="str">
        <f ca="1">"Dernier tonnage (au "&amp;TEXT($C$1-7,"jj/mm/aaaa")&amp;")"</f>
        <v>Dernier tonnage (au 01/06/2026)</v>
      </c>
      <c r="I6" s="217" t="s">
        <v>346</v>
      </c>
      <c r="J6" s="218" t="s">
        <v>347</v>
      </c>
      <c r="K6" s="7" t="s">
        <v>348</v>
      </c>
      <c r="L6" s="7" t="s">
        <v>349</v>
      </c>
      <c r="M6" s="7" t="s">
        <v>350</v>
      </c>
      <c r="N6" s="11" t="s">
        <v>351</v>
      </c>
      <c r="O6" s="219" t="s">
        <v>352</v>
      </c>
      <c r="P6" s="12" t="s">
        <v>353</v>
      </c>
      <c r="Q6" s="13" t="s">
        <v>354</v>
      </c>
      <c r="R6" s="14" t="s">
        <v>355</v>
      </c>
      <c r="S6" s="15" t="s">
        <v>311</v>
      </c>
      <c r="T6" s="14" t="s">
        <v>356</v>
      </c>
      <c r="U6" s="15" t="s">
        <v>312</v>
      </c>
      <c r="V6" s="14" t="s">
        <v>357</v>
      </c>
      <c r="W6" s="15" t="s">
        <v>358</v>
      </c>
      <c r="X6" s="14" t="s">
        <v>359</v>
      </c>
      <c r="Y6" s="15" t="s">
        <v>360</v>
      </c>
    </row>
    <row r="7" spans="1:29" ht="20.100000000000001" customHeight="1" thickTop="1" x14ac:dyDescent="0.2">
      <c r="A7" s="60"/>
      <c r="B7" s="59" t="s">
        <v>4</v>
      </c>
      <c r="C7" s="23">
        <f t="shared" ref="C7:C14" si="0">R7</f>
        <v>5</v>
      </c>
      <c r="D7" s="24">
        <f t="shared" ref="D7:D14" si="1">T7</f>
        <v>70</v>
      </c>
      <c r="E7" s="24">
        <f t="shared" ref="E7:E14" si="2">V7</f>
        <v>90</v>
      </c>
      <c r="F7" s="25"/>
      <c r="G7" s="221" t="str" cm="1">
        <f t="array" ref="G7">IF(OR($B7="",$C7=0,$D7=0),"",IF(AND($B7=$B8,$A7=$A8),"",IFERROR(
SUMPRODUCT(($B$7:$B$55=$B7)*($A$7:$A$55=$A7)*($C$7:$C$55)*($D$7:$D$55)),
"")))</f>
        <v/>
      </c>
      <c r="H7" s="222" t="str">
        <f ca="1">IF(OR($B7="",AND($B7=$B8,$A7=$A8)),"",_xlfn.LET(_xlpm.DateSeance,$C$1,_xlpm.Exo,$B7,_xlpm.Var,$A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7" s="222" t="str" cm="1">
        <f t="array" ref="I7">IF(OR($B7="",AND($B7=$B8,$A7=$A8)),"",
_xlfn.LET(
  _xlpm.Exo,TRIM(SUBSTITUTE($B7,CHAR(160),"")),
  _xlpm.Var,TRIM(SUBSTITUTE($A7,CHAR(160),"")),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7" s="251">
        <f ca="1">IF($C7=0,"",IFERROR(
_xlfn.LET(
  _xlpm.ExoMax, MAX_LOCAL!$A$2:$A$10000,
  _xlpm.VarMax, MAX_LOCAL!$B$2:$B$10000,
  _xlpm.RepsMax, MAX_LOCAL!$C$2:$C$10000,
  _xlpm.KgMax,  MAX_LOCAL!$D$2:$D$10000,
  _xlpm.Res, IF($A7="",
     _xlfn.MAXIFS(_xlpm.KgMax, _xlpm.ExoMax, $B7, _xlpm.RepsMax, $C7),
     _xlfn.MAXIFS(_xlpm.KgMax, _xlpm.ExoMax, $B7, _xlpm.RepsMax, $C7, _xlpm.VarMax, $A7)
  ),
  IF(_xlpm.Res=0,"",_xlpm.Res)
),
""))</f>
        <v>120</v>
      </c>
      <c r="K7" s="41">
        <v>1</v>
      </c>
      <c r="L7" s="41">
        <v>0</v>
      </c>
      <c r="M7" s="41">
        <v>1</v>
      </c>
      <c r="N7" s="41">
        <v>0</v>
      </c>
      <c r="O7" s="224"/>
      <c r="P7" s="42">
        <v>5</v>
      </c>
      <c r="Q7" s="43">
        <f t="shared" ref="Q7:Q38" si="3">F7</f>
        <v>0</v>
      </c>
      <c r="R7" s="42">
        <v>5</v>
      </c>
      <c r="S7" s="44">
        <f t="shared" ref="S7:S38" si="4">C7</f>
        <v>5</v>
      </c>
      <c r="T7" s="42">
        <v>70</v>
      </c>
      <c r="U7" s="44">
        <f t="shared" ref="U7:U38" si="5">D7</f>
        <v>70</v>
      </c>
      <c r="V7" s="42">
        <v>90</v>
      </c>
      <c r="W7" s="44">
        <f t="shared" ref="W7:W55" si="6">E7</f>
        <v>90</v>
      </c>
      <c r="X7" s="225">
        <f t="shared" ref="X7:X55" si="7">IF(B7="SQUAT Comp",T7/$J$1,
IF(B7="BENCH Comp",T7/$J$2,
IF(B7="DEADLIFT Comp",T7/$J$3,
IF(B7="Snatch",T7/$M$1,
IF(B7="Clean and Jerk",T7/$M$2,
IF(B7="MUSCLE UP",T7/$M$3,
IF(B7="PULL UP",T7/$M$4,
IF(B7="DIPS sur station",T7/$M$5,
""))))))))</f>
        <v>0.45161290322580644</v>
      </c>
      <c r="Y7" s="226">
        <f t="shared" ref="Y7:Y55" si="8">IF(B7="SQUAT Comp",T7/$J$1,
IF(B7="BENCH Comp",T7/$J$2,
IF(B7="DEADLIFT Comp",T7/$J$3,
IF(B7="Snatch",T7/$M$1,
IF(B7="Clean and Jerk",T7/$M$2,
IF(B7="MUSCLE UP",T7/$M$3,
IF(B7="PULL UP",T7/$M$4,
IF(B7="DIPS sur station",T7/$M$5,
""))))))))</f>
        <v>0.45161290322580644</v>
      </c>
    </row>
    <row r="8" spans="1:29" ht="20.100000000000001" customHeight="1" x14ac:dyDescent="0.2">
      <c r="A8" s="61"/>
      <c r="B8" s="59" t="s">
        <v>4</v>
      </c>
      <c r="C8" s="23">
        <f t="shared" si="0"/>
        <v>4</v>
      </c>
      <c r="D8" s="24">
        <f t="shared" si="1"/>
        <v>100</v>
      </c>
      <c r="E8" s="24">
        <f t="shared" si="2"/>
        <v>120</v>
      </c>
      <c r="F8" s="25"/>
      <c r="G8" s="227" t="str" cm="1">
        <f t="array" ref="G8">IF(OR($B8="",$C8=0,$D8=0),"",IF(AND($B8=$B9,$A8=$A9),"",IFERROR(
SUMPRODUCT(($B$7:$B$55=$B8)*($A$7:$A$55=$A8)*($C$7:$C$55)*($D$7:$D$55)),
"")))</f>
        <v/>
      </c>
      <c r="H8" s="222" t="str">
        <f ca="1">IF(OR($B8="",AND($B8=$B9,$A8=$A9)),"",_xlfn.LET(_xlpm.DateSeance,$C$1,_xlpm.Exo,$B8,_xlpm.Var,$A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8" s="222" t="str" cm="1">
        <f t="array" ref="I8">IF(OR($B8="",AND($B8=$B9,$A8=$A9)),"",
_xlfn.LET(
  _xlpm.Exo,TRIM(SUBSTITUTE($B8,CHAR(160),"")),
  _xlpm.Var,TRIM(SUBSTITUTE($A8,CHAR(160),"")),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8" s="223">
        <f ca="1">IF($C8=0,"",IFERROR(
_xlfn.LET(
  _xlpm.ExoMax, MAX_LOCAL!$A$2:$A$10000,
  _xlpm.VarMax, MAX_LOCAL!$B$2:$B$10000,
  _xlpm.RepsMax, MAX_LOCAL!$C$2:$C$10000,
  _xlpm.KgMax,  MAX_LOCAL!$D$2:$D$10000,
  _xlpm.Res, IF($A8="",
     _xlfn.MAXIFS(_xlpm.KgMax, _xlpm.ExoMax, $B8, _xlpm.RepsMax, $C8),
     _xlfn.MAXIFS(_xlpm.KgMax, _xlpm.ExoMax, $B8, _xlpm.RepsMax, $C8, _xlpm.VarMax, $A8)
  ),
  IF(_xlpm.Res=0,"",_xlpm.Res)
),
""))</f>
        <v>110</v>
      </c>
      <c r="K8" s="41">
        <v>1</v>
      </c>
      <c r="L8" s="41">
        <v>0</v>
      </c>
      <c r="M8" s="41">
        <v>1</v>
      </c>
      <c r="N8" s="41">
        <v>0</v>
      </c>
      <c r="O8" s="228"/>
      <c r="P8" s="42">
        <v>5</v>
      </c>
      <c r="Q8" s="43">
        <f t="shared" si="3"/>
        <v>0</v>
      </c>
      <c r="R8" s="42">
        <v>4</v>
      </c>
      <c r="S8" s="44">
        <f t="shared" si="4"/>
        <v>4</v>
      </c>
      <c r="T8" s="42">
        <v>100</v>
      </c>
      <c r="U8" s="44">
        <f t="shared" si="5"/>
        <v>100</v>
      </c>
      <c r="V8" s="42">
        <v>120</v>
      </c>
      <c r="W8" s="44">
        <f t="shared" si="6"/>
        <v>120</v>
      </c>
      <c r="X8" s="225">
        <f t="shared" si="7"/>
        <v>0.64516129032258063</v>
      </c>
      <c r="Y8" s="226">
        <f t="shared" si="8"/>
        <v>0.64516129032258063</v>
      </c>
    </row>
    <row r="9" spans="1:29" ht="20.100000000000001" customHeight="1" x14ac:dyDescent="0.2">
      <c r="A9" s="61"/>
      <c r="B9" s="59" t="s">
        <v>4</v>
      </c>
      <c r="C9" s="23">
        <f t="shared" si="0"/>
        <v>3</v>
      </c>
      <c r="D9" s="24">
        <f t="shared" si="1"/>
        <v>110</v>
      </c>
      <c r="E9" s="24">
        <f t="shared" si="2"/>
        <v>180</v>
      </c>
      <c r="F9" s="25"/>
      <c r="G9" s="227" t="str" cm="1">
        <f t="array" ref="G9">IF(OR($B9="",$C9=0,$D9=0),"",IF(AND($B9=$B10,$A9=$A10),"",IFERROR(
SUMPRODUCT(($B$7:$B$55=$B9)*($A$7:$A$55=$A9)*($C$7:$C$55)*($D$7:$D$55)),
"")))</f>
        <v/>
      </c>
      <c r="H9" s="222" t="str">
        <f ca="1">IF(OR($B9="",AND($B9=$B10,$A9=$A10)),"",_xlfn.LET(_xlpm.DateSeance,$C$1,_xlpm.Exo,$B9,_xlpm.Var,$A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9" s="222" t="str" cm="1">
        <f t="array" ref="I9">IF(OR($B9="",AND($B9=$B10,$A9=$A10)),"",
_xlfn.LET(
  _xlpm.Exo,TRIM(SUBSTITUTE($B9,CHAR(160),"")),
  _xlpm.Var,TRIM(SUBSTITUTE($A9,CHAR(160),"")),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9" s="223">
        <f ca="1">IF($C9=0,"",IFERROR(
_xlfn.LET(
  _xlpm.ExoMax, MAX_LOCAL!$A$2:$A$10000,
  _xlpm.VarMax, MAX_LOCAL!$B$2:$B$10000,
  _xlpm.RepsMax, MAX_LOCAL!$C$2:$C$10000,
  _xlpm.KgMax,  MAX_LOCAL!$D$2:$D$10000,
  _xlpm.Res, IF($A9="",
     _xlfn.MAXIFS(_xlpm.KgMax, _xlpm.ExoMax, $B9, _xlpm.RepsMax, $C9),
     _xlfn.MAXIFS(_xlpm.KgMax, _xlpm.ExoMax, $B9, _xlpm.RepsMax, $C9, _xlpm.VarMax, $A9)
  ),
  IF(_xlpm.Res=0,"",_xlpm.Res)
),
""))</f>
        <v>132.5</v>
      </c>
      <c r="K9" s="41">
        <v>1</v>
      </c>
      <c r="L9" s="41">
        <v>0</v>
      </c>
      <c r="M9" s="41">
        <v>1</v>
      </c>
      <c r="N9" s="41">
        <v>0</v>
      </c>
      <c r="O9" s="228"/>
      <c r="P9" s="42">
        <v>6</v>
      </c>
      <c r="Q9" s="43">
        <f t="shared" si="3"/>
        <v>0</v>
      </c>
      <c r="R9" s="42">
        <v>3</v>
      </c>
      <c r="S9" s="44">
        <f t="shared" si="4"/>
        <v>3</v>
      </c>
      <c r="T9" s="42">
        <v>110</v>
      </c>
      <c r="U9" s="44">
        <f t="shared" si="5"/>
        <v>110</v>
      </c>
      <c r="V9" s="42">
        <v>180</v>
      </c>
      <c r="W9" s="44">
        <f t="shared" si="6"/>
        <v>180</v>
      </c>
      <c r="X9" s="225">
        <f t="shared" si="7"/>
        <v>0.70967741935483875</v>
      </c>
      <c r="Y9" s="226">
        <f t="shared" si="8"/>
        <v>0.70967741935483875</v>
      </c>
    </row>
    <row r="10" spans="1:29" ht="20.100000000000001" customHeight="1" x14ac:dyDescent="0.2">
      <c r="A10" s="61"/>
      <c r="B10" s="59" t="s">
        <v>4</v>
      </c>
      <c r="C10" s="23">
        <f t="shared" si="0"/>
        <v>2</v>
      </c>
      <c r="D10" s="45">
        <f t="shared" si="1"/>
        <v>120</v>
      </c>
      <c r="E10" s="24">
        <f t="shared" si="2"/>
        <v>180</v>
      </c>
      <c r="F10" s="25"/>
      <c r="G10" s="227" t="str" cm="1">
        <f t="array" ref="G10">IF(OR($B10="",$C10=0,$D10=0),"",IF(AND($B10=$B11,$A10=$A11),"",IFERROR(
SUMPRODUCT(($B$7:$B$55=$B10)*($A$7:$A$55=$A10)*($C$7:$C$55)*($D$7:$D$55)),
"")))</f>
        <v/>
      </c>
      <c r="H10" s="222" t="str">
        <f ca="1">IF(OR($B10="",AND($B10=$B11,$A10=$A11)),"",_xlfn.LET(_xlpm.DateSeance,$C$1,_xlpm.Exo,$B10,_xlpm.Var,$A10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0" s="222" t="str" cm="1">
        <f t="array" ref="I10">IF(OR($B10="",AND($B10=$B11,$A10=$A11)),"",
_xlfn.LET(
  _xlpm.Exo,TRIM(SUBSTITUTE($B10,CHAR(160),"")),
  _xlpm.Var,TRIM(SUBSTITUTE($A10,CHAR(160),"")),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0" s="223">
        <f ca="1">IF($C10=0,"",IFERROR(
_xlfn.LET(
  _xlpm.ExoMax, MAX_LOCAL!$A$2:$A$10000,
  _xlpm.VarMax, MAX_LOCAL!$B$2:$B$10000,
  _xlpm.RepsMax, MAX_LOCAL!$C$2:$C$10000,
  _xlpm.KgMax,  MAX_LOCAL!$D$2:$D$10000,
  _xlpm.Res, IF($A10="",
     _xlfn.MAXIFS(_xlpm.KgMax, _xlpm.ExoMax, $B10, _xlpm.RepsMax, $C10),
     _xlfn.MAXIFS(_xlpm.KgMax, _xlpm.ExoMax, $B10, _xlpm.RepsMax, $C10, _xlpm.VarMax, $A10)
  ),
  IF(_xlpm.Res=0,"",_xlpm.Res)
),
""))</f>
        <v>140</v>
      </c>
      <c r="K10" s="41">
        <v>1</v>
      </c>
      <c r="L10" s="41">
        <v>0</v>
      </c>
      <c r="M10" s="41">
        <v>1</v>
      </c>
      <c r="N10" s="41">
        <v>0</v>
      </c>
      <c r="O10" s="228"/>
      <c r="P10" s="42">
        <v>6.5</v>
      </c>
      <c r="Q10" s="43">
        <f t="shared" si="3"/>
        <v>0</v>
      </c>
      <c r="R10" s="42">
        <v>2</v>
      </c>
      <c r="S10" s="44">
        <f t="shared" si="4"/>
        <v>2</v>
      </c>
      <c r="T10" s="42">
        <v>120</v>
      </c>
      <c r="U10" s="44">
        <f t="shared" si="5"/>
        <v>120</v>
      </c>
      <c r="V10" s="42">
        <v>180</v>
      </c>
      <c r="W10" s="44">
        <f t="shared" si="6"/>
        <v>180</v>
      </c>
      <c r="X10" s="225">
        <f t="shared" si="7"/>
        <v>0.77419354838709675</v>
      </c>
      <c r="Y10" s="226">
        <f t="shared" si="8"/>
        <v>0.77419354838709675</v>
      </c>
    </row>
    <row r="11" spans="1:29" ht="20.100000000000001" customHeight="1" x14ac:dyDescent="0.2">
      <c r="A11" s="61"/>
      <c r="B11" s="59" t="s">
        <v>4</v>
      </c>
      <c r="C11" s="23">
        <f t="shared" si="0"/>
        <v>2</v>
      </c>
      <c r="D11" s="24">
        <f t="shared" si="1"/>
        <v>125</v>
      </c>
      <c r="E11" s="24">
        <f t="shared" si="2"/>
        <v>180</v>
      </c>
      <c r="F11" s="25"/>
      <c r="G11" s="227" t="str" cm="1">
        <f t="array" ref="G11">IF(OR($B11="",$C11=0,$D11=0),"",IF(AND($B11=$B12,$A11=$A12),"",IFERROR(
SUMPRODUCT(($B$7:$B$55=$B11)*($A$7:$A$55=$A11)*($C$7:$C$55)*($D$7:$D$55)),
"")))</f>
        <v/>
      </c>
      <c r="H11" s="222" t="str">
        <f ca="1">IF(OR($B11="",AND($B11=$B12,$A11=$A12)),"",_xlfn.LET(_xlpm.DateSeance,$C$1,_xlpm.Exo,$B11,_xlpm.Var,$A11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1" s="222" t="str" cm="1">
        <f t="array" ref="I11">IF(OR($B11="",AND($B11=$B12,$A11=$A12)),"",
_xlfn.LET(
  _xlpm.Exo,TRIM(SUBSTITUTE($B11,CHAR(160),"")),
  _xlpm.Var,TRIM(SUBSTITUTE($A11,CHAR(160),"")),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1" s="223">
        <f ca="1">IF($C11=0,"",IFERROR(
_xlfn.LET(
  _xlpm.ExoMax, MAX_LOCAL!$A$2:$A$10000,
  _xlpm.VarMax, MAX_LOCAL!$B$2:$B$10000,
  _xlpm.RepsMax, MAX_LOCAL!$C$2:$C$10000,
  _xlpm.KgMax,  MAX_LOCAL!$D$2:$D$10000,
  _xlpm.Res, IF($A11="",
     _xlfn.MAXIFS(_xlpm.KgMax, _xlpm.ExoMax, $B11, _xlpm.RepsMax, $C11),
     _xlfn.MAXIFS(_xlpm.KgMax, _xlpm.ExoMax, $B11, _xlpm.RepsMax, $C11, _xlpm.VarMax, $A11)
  ),
  IF(_xlpm.Res=0,"",_xlpm.Res)
),
""))</f>
        <v>140</v>
      </c>
      <c r="K11" s="41">
        <v>1</v>
      </c>
      <c r="L11" s="41">
        <v>0</v>
      </c>
      <c r="M11" s="41">
        <v>1</v>
      </c>
      <c r="N11" s="41">
        <v>0</v>
      </c>
      <c r="O11" s="228"/>
      <c r="P11" s="42">
        <v>7.5</v>
      </c>
      <c r="Q11" s="43">
        <f t="shared" si="3"/>
        <v>0</v>
      </c>
      <c r="R11" s="42">
        <v>2</v>
      </c>
      <c r="S11" s="44">
        <f t="shared" si="4"/>
        <v>2</v>
      </c>
      <c r="T11" s="42">
        <v>125</v>
      </c>
      <c r="U11" s="44">
        <f t="shared" si="5"/>
        <v>125</v>
      </c>
      <c r="V11" s="42">
        <v>180</v>
      </c>
      <c r="W11" s="44">
        <f t="shared" si="6"/>
        <v>180</v>
      </c>
      <c r="X11" s="225">
        <f t="shared" si="7"/>
        <v>0.80645161290322576</v>
      </c>
      <c r="Y11" s="226">
        <f t="shared" si="8"/>
        <v>0.80645161290322576</v>
      </c>
    </row>
    <row r="12" spans="1:29" ht="20.100000000000001" customHeight="1" x14ac:dyDescent="0.2">
      <c r="A12" s="61"/>
      <c r="B12" s="59" t="s">
        <v>4</v>
      </c>
      <c r="C12" s="23">
        <f t="shared" si="0"/>
        <v>2</v>
      </c>
      <c r="D12" s="24">
        <f t="shared" si="1"/>
        <v>130</v>
      </c>
      <c r="E12" s="24">
        <f t="shared" si="2"/>
        <v>180</v>
      </c>
      <c r="F12" s="25"/>
      <c r="G12" s="227" t="str" cm="1">
        <f t="array" ref="G12">IF(OR($B12="",$C12=0,$D12=0),"",IF(AND($B12=$B13,$A12=$A13),"",IFERROR(
SUMPRODUCT(($B$7:$B$55=$B12)*($A$7:$A$55=$A12)*($C$7:$C$55)*($D$7:$D$55)),
"")))</f>
        <v/>
      </c>
      <c r="H12" s="222" t="str">
        <f ca="1">IF(OR($B12="",AND($B12=$B13,$A12=$A13)),"",_xlfn.LET(_xlpm.DateSeance,$C$1,_xlpm.Exo,$B12,_xlpm.Var,$A12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2" s="222" t="str" cm="1">
        <f t="array" ref="I12">IF(OR($B12="",AND($B12=$B13,$A12=$A13)),"",
_xlfn.LET(
  _xlpm.Exo,TRIM(SUBSTITUTE($B12,CHAR(160),"")),
  _xlpm.Var,TRIM(SUBSTITUTE($A12,CHAR(160),"")),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2" s="223">
        <f ca="1">IF($C12=0,"",IFERROR(
_xlfn.LET(
  _xlpm.ExoMax, MAX_LOCAL!$A$2:$A$10000,
  _xlpm.VarMax, MAX_LOCAL!$B$2:$B$10000,
  _xlpm.RepsMax, MAX_LOCAL!$C$2:$C$10000,
  _xlpm.KgMax,  MAX_LOCAL!$D$2:$D$10000,
  _xlpm.Res, IF($A12="",
     _xlfn.MAXIFS(_xlpm.KgMax, _xlpm.ExoMax, $B12, _xlpm.RepsMax, $C12),
     _xlfn.MAXIFS(_xlpm.KgMax, _xlpm.ExoMax, $B12, _xlpm.RepsMax, $C12, _xlpm.VarMax, $A12)
  ),
  IF(_xlpm.Res=0,"",_xlpm.Res)
),
""))</f>
        <v>140</v>
      </c>
      <c r="K12" s="41">
        <v>1</v>
      </c>
      <c r="L12" s="41">
        <v>0</v>
      </c>
      <c r="M12" s="41">
        <v>1</v>
      </c>
      <c r="N12" s="41">
        <v>0</v>
      </c>
      <c r="O12" s="228"/>
      <c r="P12" s="42">
        <v>8</v>
      </c>
      <c r="Q12" s="43">
        <f t="shared" si="3"/>
        <v>0</v>
      </c>
      <c r="R12" s="42">
        <v>2</v>
      </c>
      <c r="S12" s="44">
        <f t="shared" si="4"/>
        <v>2</v>
      </c>
      <c r="T12" s="42">
        <v>130</v>
      </c>
      <c r="U12" s="44">
        <f t="shared" si="5"/>
        <v>130</v>
      </c>
      <c r="V12" s="42">
        <v>180</v>
      </c>
      <c r="W12" s="44">
        <f t="shared" si="6"/>
        <v>180</v>
      </c>
      <c r="X12" s="225">
        <f t="shared" si="7"/>
        <v>0.83870967741935487</v>
      </c>
      <c r="Y12" s="226">
        <f t="shared" si="8"/>
        <v>0.83870967741935487</v>
      </c>
    </row>
    <row r="13" spans="1:29" ht="20.100000000000001" customHeight="1" x14ac:dyDescent="0.2">
      <c r="A13" s="61"/>
      <c r="B13" s="59" t="s">
        <v>4</v>
      </c>
      <c r="C13" s="23">
        <f t="shared" si="0"/>
        <v>2</v>
      </c>
      <c r="D13" s="24">
        <f t="shared" si="1"/>
        <v>105</v>
      </c>
      <c r="E13" s="24">
        <f t="shared" si="2"/>
        <v>180</v>
      </c>
      <c r="F13" s="25"/>
      <c r="G13" s="227" t="str" cm="1">
        <f t="array" ref="G13">IF(OR($B13="",$C13=0,$D13=0),"",IF(AND($B13=$B14,$A13=$A14),"",IFERROR(
SUMPRODUCT(($B$7:$B$55=$B13)*($A$7:$A$55=$A13)*($C$7:$C$55)*($D$7:$D$55)),
"")))</f>
        <v/>
      </c>
      <c r="H13" s="222" t="str">
        <f ca="1">IF(OR($B13="",AND($B13=$B14,$A13=$A14)),"",_xlfn.LET(_xlpm.DateSeance,$C$1,_xlpm.Exo,$B13,_xlpm.Var,$A13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3" s="222" t="str" cm="1">
        <f t="array" ref="I13">IF(OR($B13="",AND($B13=$B14,$A13=$A14)),"",
_xlfn.LET(
  _xlpm.Exo,TRIM(SUBSTITUTE($B13,CHAR(160),"")),
  _xlpm.Var,TRIM(SUBSTITUTE($A13,CHAR(160),"")),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3" s="223">
        <f ca="1">IF($C13=0,"",IFERROR(
_xlfn.LET(
  _xlpm.ExoMax, MAX_LOCAL!$A$2:$A$10000,
  _xlpm.VarMax, MAX_LOCAL!$B$2:$B$10000,
  _xlpm.RepsMax, MAX_LOCAL!$C$2:$C$10000,
  _xlpm.KgMax,  MAX_LOCAL!$D$2:$D$10000,
  _xlpm.Res, IF($A13="",
     _xlfn.MAXIFS(_xlpm.KgMax, _xlpm.ExoMax, $B13, _xlpm.RepsMax, $C13),
     _xlfn.MAXIFS(_xlpm.KgMax, _xlpm.ExoMax, $B13, _xlpm.RepsMax, $C13, _xlpm.VarMax, $A13)
  ),
  IF(_xlpm.Res=0,"",_xlpm.Res)
),
""))</f>
        <v>140</v>
      </c>
      <c r="K13" s="41">
        <v>1</v>
      </c>
      <c r="L13" s="41">
        <v>0</v>
      </c>
      <c r="M13" s="41">
        <v>1</v>
      </c>
      <c r="N13" s="41">
        <v>0</v>
      </c>
      <c r="O13" s="229">
        <v>5</v>
      </c>
      <c r="P13" s="42">
        <v>6</v>
      </c>
      <c r="Q13" s="43">
        <f t="shared" si="3"/>
        <v>0</v>
      </c>
      <c r="R13" s="42">
        <v>2</v>
      </c>
      <c r="S13" s="44">
        <f t="shared" si="4"/>
        <v>2</v>
      </c>
      <c r="T13" s="42">
        <v>105</v>
      </c>
      <c r="U13" s="44">
        <f t="shared" si="5"/>
        <v>105</v>
      </c>
      <c r="V13" s="42">
        <v>180</v>
      </c>
      <c r="W13" s="44">
        <f t="shared" si="6"/>
        <v>180</v>
      </c>
      <c r="X13" s="225">
        <f t="shared" si="7"/>
        <v>0.67741935483870963</v>
      </c>
      <c r="Y13" s="226">
        <f t="shared" si="8"/>
        <v>0.67741935483870963</v>
      </c>
    </row>
    <row r="14" spans="1:29" ht="20.100000000000001" customHeight="1" x14ac:dyDescent="0.2">
      <c r="A14" s="61"/>
      <c r="B14" s="59" t="s">
        <v>4</v>
      </c>
      <c r="C14" s="23">
        <f t="shared" si="0"/>
        <v>2</v>
      </c>
      <c r="D14" s="24">
        <f t="shared" si="1"/>
        <v>105</v>
      </c>
      <c r="E14" s="24">
        <f t="shared" si="2"/>
        <v>300</v>
      </c>
      <c r="F14" s="25"/>
      <c r="G14" s="227" cm="1">
        <f t="array" ref="G14">IF(OR($B14="",$C14=0,$D14=0),"",IF(AND($B14=$B15,$A14=$A15),"",IFERROR(
SUMPRODUCT(($B$7:$B$55=$B14)*($A$7:$A$55=$A14)*($C$7:$C$55)*($D$7:$D$55)),
"")))</f>
        <v>2250</v>
      </c>
      <c r="H14" s="222">
        <f ca="1">IF(OR($B14="",AND($B14=$B15,$A14=$A15)),"",_xlfn.LET(_xlpm.DateSeance,$C$1,_xlpm.Exo,$B14,_xlpm.Var,$A14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180</v>
      </c>
      <c r="I14" s="222" cm="1">
        <f t="array" ref="I14">IF(OR($B14="",AND($B14=$B15,$A14=$A15)),"",
_xlfn.LET(
  _xlpm.Exo,TRIM(SUBSTITUTE($B14,CHAR(160),"")),
  _xlpm.Var,TRIM(SUBSTITUTE($A14,CHAR(160),"")),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2461.25</v>
      </c>
      <c r="J14" s="223">
        <f ca="1">IF($C14=0,"",IFERROR(
_xlfn.LET(
  _xlpm.ExoMax, MAX_LOCAL!$A$2:$A$10000,
  _xlpm.VarMax, MAX_LOCAL!$B$2:$B$10000,
  _xlpm.RepsMax, MAX_LOCAL!$C$2:$C$10000,
  _xlpm.KgMax,  MAX_LOCAL!$D$2:$D$10000,
  _xlpm.Res, IF($A14="",
     _xlfn.MAXIFS(_xlpm.KgMax, _xlpm.ExoMax, $B14, _xlpm.RepsMax, $C14),
     _xlfn.MAXIFS(_xlpm.KgMax, _xlpm.ExoMax, $B14, _xlpm.RepsMax, $C14, _xlpm.VarMax, $A14)
  ),
  IF(_xlpm.Res=0,"",_xlpm.Res)
),
""))</f>
        <v>140</v>
      </c>
      <c r="K14" s="41">
        <v>1</v>
      </c>
      <c r="L14" s="41">
        <v>0</v>
      </c>
      <c r="M14" s="41">
        <v>1</v>
      </c>
      <c r="N14" s="41">
        <v>0</v>
      </c>
      <c r="O14" s="228"/>
      <c r="P14" s="42">
        <v>6</v>
      </c>
      <c r="Q14" s="43">
        <f t="shared" si="3"/>
        <v>0</v>
      </c>
      <c r="R14" s="42">
        <v>2</v>
      </c>
      <c r="S14" s="44">
        <f t="shared" si="4"/>
        <v>2</v>
      </c>
      <c r="T14" s="42">
        <v>105</v>
      </c>
      <c r="U14" s="44">
        <f t="shared" si="5"/>
        <v>105</v>
      </c>
      <c r="V14" s="42">
        <v>300</v>
      </c>
      <c r="W14" s="44">
        <f t="shared" si="6"/>
        <v>300</v>
      </c>
      <c r="X14" s="225">
        <f t="shared" si="7"/>
        <v>0.67741935483870963</v>
      </c>
      <c r="Y14" s="226">
        <f t="shared" si="8"/>
        <v>0.67741935483870963</v>
      </c>
    </row>
    <row r="15" spans="1:29" ht="20.100000000000001" customHeight="1" x14ac:dyDescent="0.2">
      <c r="A15" s="61"/>
      <c r="B15" s="59"/>
      <c r="C15" s="23"/>
      <c r="D15" s="24"/>
      <c r="E15" s="24"/>
      <c r="F15" s="25"/>
      <c r="G15" s="227" t="str" cm="1">
        <f t="array" ref="G15">IF(OR($B15="",$C15=0,$D15=0),"",IF(AND($B15=$B16,$A15=$A16),"",IFERROR(
SUMPRODUCT(($B$7:$B$55=$B15)*($A$7:$A$55=$A15)*($C$7:$C$55)*($D$7:$D$55)),
"")))</f>
        <v/>
      </c>
      <c r="H15" s="222" t="str">
        <f ca="1">IF(OR($B15="",AND($B15=$B16,$A15=$A16)),"",_xlfn.LET(_xlpm.DateSeance,$C$1,_xlpm.Exo,$B15,_xlpm.Var,$A15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5" s="222" t="str" cm="1">
        <f t="array" ref="I15">IF(OR($B15="",AND($B15=$B16,$A15=$A16)),"",
_xlfn.LET(
  _xlpm.Exo,TRIM(SUBSTITUTE($B15,CHAR(160),"")),
  _xlpm.Var,TRIM(SUBSTITUTE($A15,CHAR(160),"")),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5" s="223" t="str">
        <f ca="1">IF($C15=0,"",IFERROR(
_xlfn.LET(
  _xlpm.ExoMax, MAX_LOCAL!$A$2:$A$10000,
  _xlpm.VarMax, MAX_LOCAL!$B$2:$B$10000,
  _xlpm.RepsMax, MAX_LOCAL!$C$2:$C$10000,
  _xlpm.KgMax,  MAX_LOCAL!$D$2:$D$10000,
  _xlpm.Res, IF($A15="",
     _xlfn.MAXIFS(_xlpm.KgMax, _xlpm.ExoMax, $B15, _xlpm.RepsMax, $C15),
     _xlfn.MAXIFS(_xlpm.KgMax, _xlpm.ExoMax, $B15, _xlpm.RepsMax, $C15, _xlpm.VarMax, $A15)
  ),
  IF(_xlpm.Res=0,"",_xlpm.Res)
),
""))</f>
        <v/>
      </c>
      <c r="K15" s="41">
        <v>1</v>
      </c>
      <c r="L15" s="41">
        <v>0</v>
      </c>
      <c r="M15" s="41">
        <v>1</v>
      </c>
      <c r="N15" s="41">
        <v>0</v>
      </c>
      <c r="O15" s="228"/>
      <c r="P15" s="42"/>
      <c r="Q15" s="43">
        <f t="shared" si="3"/>
        <v>0</v>
      </c>
      <c r="R15" s="42"/>
      <c r="S15" s="44">
        <f t="shared" si="4"/>
        <v>0</v>
      </c>
      <c r="T15" s="42"/>
      <c r="U15" s="44">
        <f t="shared" si="5"/>
        <v>0</v>
      </c>
      <c r="V15" s="42"/>
      <c r="W15" s="44">
        <f t="shared" si="6"/>
        <v>0</v>
      </c>
      <c r="X15" s="225" t="str">
        <f t="shared" si="7"/>
        <v/>
      </c>
      <c r="Y15" s="226" t="str">
        <f t="shared" si="8"/>
        <v/>
      </c>
    </row>
    <row r="16" spans="1:29" ht="20.100000000000001" customHeight="1" x14ac:dyDescent="0.2">
      <c r="A16" s="61"/>
      <c r="B16" s="59"/>
      <c r="C16" s="23"/>
      <c r="D16" s="24"/>
      <c r="E16" s="24"/>
      <c r="F16" s="25"/>
      <c r="G16" s="227" t="str" cm="1">
        <f t="array" ref="G16">IF(OR($B16="",$C16=0,$D16=0),"",IF(AND($B16=$B17,$A16=$A17),"",IFERROR(
SUMPRODUCT(($B$7:$B$55=$B16)*($A$7:$A$55=$A16)*($C$7:$C$55)*($D$7:$D$55)),
"")))</f>
        <v/>
      </c>
      <c r="H16" s="222" t="str">
        <f ca="1">IF(OR($B16="",AND($B16=$B17,$A16=$A17)),"",_xlfn.LET(_xlpm.DateSeance,$C$1,_xlpm.Exo,$B16,_xlpm.Var,$A16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6" s="222" t="str" cm="1">
        <f t="array" ref="I16">IF(OR($B16="",AND($B16=$B17,$A16=$A17)),"",
_xlfn.LET(
  _xlpm.Exo,TRIM(SUBSTITUTE($B16,CHAR(160),"")),
  _xlpm.Var,TRIM(SUBSTITUTE($A16,CHAR(160),"")),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6" s="223" t="str">
        <f ca="1">IF($C16=0,"",IFERROR(
_xlfn.LET(
  _xlpm.ExoMax, MAX_LOCAL!$A$2:$A$10000,
  _xlpm.VarMax, MAX_LOCAL!$B$2:$B$10000,
  _xlpm.RepsMax, MAX_LOCAL!$C$2:$C$10000,
  _xlpm.KgMax,  MAX_LOCAL!$D$2:$D$10000,
  _xlpm.Res, IF($A16="",
     _xlfn.MAXIFS(_xlpm.KgMax, _xlpm.ExoMax, $B16, _xlpm.RepsMax, $C16),
     _xlfn.MAXIFS(_xlpm.KgMax, _xlpm.ExoMax, $B16, _xlpm.RepsMax, $C16, _xlpm.VarMax, $A16)
  ),
  IF(_xlpm.Res=0,"",_xlpm.Res)
),
""))</f>
        <v/>
      </c>
      <c r="K16" s="41">
        <v>1</v>
      </c>
      <c r="L16" s="41">
        <v>0</v>
      </c>
      <c r="M16" s="41">
        <v>1</v>
      </c>
      <c r="N16" s="41">
        <v>0</v>
      </c>
      <c r="O16" s="228"/>
      <c r="P16" s="42"/>
      <c r="Q16" s="43">
        <f t="shared" si="3"/>
        <v>0</v>
      </c>
      <c r="R16" s="42"/>
      <c r="S16" s="44">
        <f t="shared" si="4"/>
        <v>0</v>
      </c>
      <c r="T16" s="42"/>
      <c r="U16" s="44">
        <f t="shared" si="5"/>
        <v>0</v>
      </c>
      <c r="V16" s="42"/>
      <c r="W16" s="44">
        <f t="shared" si="6"/>
        <v>0</v>
      </c>
      <c r="X16" s="225" t="str">
        <f t="shared" si="7"/>
        <v/>
      </c>
      <c r="Y16" s="226" t="str">
        <f t="shared" si="8"/>
        <v/>
      </c>
    </row>
    <row r="17" spans="1:25" ht="20.100000000000001" customHeight="1" x14ac:dyDescent="0.2">
      <c r="A17" s="61" t="s">
        <v>7</v>
      </c>
      <c r="B17" s="59" t="s">
        <v>6</v>
      </c>
      <c r="C17" s="23">
        <f>R17</f>
        <v>1</v>
      </c>
      <c r="D17" s="24">
        <f>T17</f>
        <v>40</v>
      </c>
      <c r="E17" s="24">
        <f>V17</f>
        <v>120</v>
      </c>
      <c r="F17" s="25"/>
      <c r="G17" s="227" t="str" cm="1">
        <f t="array" ref="G17">IF(OR($B17="",$C17=0,$D17=0),"",IF(AND($B17=$B18,$A17=$A18),"",IFERROR(
SUMPRODUCT(($B$7:$B$55=$B17)*($A$7:$A$55=$A17)*($C$7:$C$55)*($D$7:$D$55)),
"")))</f>
        <v/>
      </c>
      <c r="H17" s="222" t="str">
        <f ca="1">IF(OR($B17="",AND($B17=$B18,$A17=$A18)),"",_xlfn.LET(_xlpm.DateSeance,$C$1,_xlpm.Exo,$B17,_xlpm.Var,$A17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7" s="222" t="str" cm="1">
        <f t="array" ref="I17">IF(OR($B17="",AND($B17=$B18,$A17=$A18)),"",
_xlfn.LET(
  _xlpm.Exo,TRIM(SUBSTITUTE($B17,CHAR(160),"")),
  _xlpm.Var,TRIM(SUBSTITUTE($A17,CHAR(160),"")),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7" s="223">
        <f ca="1">IF($C17=0,"",IFERROR(
_xlfn.LET(
  _xlpm.ExoMax, MAX_LOCAL!$A$2:$A$10000,
  _xlpm.VarMax, MAX_LOCAL!$B$2:$B$10000,
  _xlpm.RepsMax, MAX_LOCAL!$C$2:$C$10000,
  _xlpm.KgMax,  MAX_LOCAL!$D$2:$D$10000,
  _xlpm.Res, IF($A17="",
     _xlfn.MAXIFS(_xlpm.KgMax, _xlpm.ExoMax, $B17, _xlpm.RepsMax, $C17),
     _xlfn.MAXIFS(_xlpm.KgMax, _xlpm.ExoMax, $B17, _xlpm.RepsMax, $C17, _xlpm.VarMax, $A17)
  ),
  IF(_xlpm.Res=0,"",_xlpm.Res)
),
""))</f>
        <v>75</v>
      </c>
      <c r="K17" s="41">
        <v>1</v>
      </c>
      <c r="L17" s="41">
        <v>3</v>
      </c>
      <c r="M17" s="41">
        <v>1</v>
      </c>
      <c r="N17" s="41">
        <v>0</v>
      </c>
      <c r="O17" s="228"/>
      <c r="P17" s="42">
        <v>5</v>
      </c>
      <c r="Q17" s="43">
        <f t="shared" si="3"/>
        <v>0</v>
      </c>
      <c r="R17" s="42">
        <v>1</v>
      </c>
      <c r="S17" s="44">
        <f t="shared" si="4"/>
        <v>1</v>
      </c>
      <c r="T17" s="42">
        <v>40</v>
      </c>
      <c r="U17" s="44">
        <f t="shared" si="5"/>
        <v>40</v>
      </c>
      <c r="V17" s="42">
        <v>120</v>
      </c>
      <c r="W17" s="44">
        <f t="shared" si="6"/>
        <v>120</v>
      </c>
      <c r="X17" s="225">
        <f t="shared" si="7"/>
        <v>0.5161290322580645</v>
      </c>
      <c r="Y17" s="226">
        <f t="shared" si="8"/>
        <v>0.5161290322580645</v>
      </c>
    </row>
    <row r="18" spans="1:25" ht="20.100000000000001" customHeight="1" x14ac:dyDescent="0.2">
      <c r="A18" s="61" t="s">
        <v>7</v>
      </c>
      <c r="B18" s="59" t="s">
        <v>6</v>
      </c>
      <c r="C18" s="23">
        <f>R18</f>
        <v>1</v>
      </c>
      <c r="D18" s="24">
        <f>T18</f>
        <v>55</v>
      </c>
      <c r="E18" s="24">
        <f>V18</f>
        <v>120</v>
      </c>
      <c r="F18" s="25"/>
      <c r="G18" s="227" t="str" cm="1">
        <f t="array" ref="G18">IF(OR($B18="",$C18=0,$D18=0),"",IF(AND($B18=$B19,$A18=$A19),"",IFERROR(
SUMPRODUCT(($B$7:$B$55=$B18)*($A$7:$A$55=$A18)*($C$7:$C$55)*($D$7:$D$55)),
"")))</f>
        <v/>
      </c>
      <c r="H18" s="222" t="str">
        <f ca="1">IF(OR($B18="",AND($B18=$B19,$A18=$A19)),"",_xlfn.LET(_xlpm.DateSeance,$C$1,_xlpm.Exo,$B18,_xlpm.Var,$A18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8" s="222" t="str" cm="1">
        <f t="array" ref="I18">IF(OR($B18="",AND($B18=$B19,$A18=$A19)),"",
_xlfn.LET(
  _xlpm.Exo,TRIM(SUBSTITUTE($B18,CHAR(160),"")),
  _xlpm.Var,TRIM(SUBSTITUTE($A18,CHAR(160),"")),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8" s="223">
        <f ca="1">IF($C18=0,"",IFERROR(
_xlfn.LET(
  _xlpm.ExoMax, MAX_LOCAL!$A$2:$A$10000,
  _xlpm.VarMax, MAX_LOCAL!$B$2:$B$10000,
  _xlpm.RepsMax, MAX_LOCAL!$C$2:$C$10000,
  _xlpm.KgMax,  MAX_LOCAL!$D$2:$D$10000,
  _xlpm.Res, IF($A18="",
     _xlfn.MAXIFS(_xlpm.KgMax, _xlpm.ExoMax, $B18, _xlpm.RepsMax, $C18),
     _xlfn.MAXIFS(_xlpm.KgMax, _xlpm.ExoMax, $B18, _xlpm.RepsMax, $C18, _xlpm.VarMax, $A18)
  ),
  IF(_xlpm.Res=0,"",_xlpm.Res)
),
""))</f>
        <v>75</v>
      </c>
      <c r="K18" s="41">
        <v>1</v>
      </c>
      <c r="L18" s="41">
        <v>3</v>
      </c>
      <c r="M18" s="41">
        <v>1</v>
      </c>
      <c r="N18" s="41">
        <v>0</v>
      </c>
      <c r="O18" s="228"/>
      <c r="P18" s="42">
        <v>5</v>
      </c>
      <c r="Q18" s="43">
        <f t="shared" si="3"/>
        <v>0</v>
      </c>
      <c r="R18" s="42">
        <v>1</v>
      </c>
      <c r="S18" s="44">
        <f t="shared" si="4"/>
        <v>1</v>
      </c>
      <c r="T18" s="42">
        <v>55</v>
      </c>
      <c r="U18" s="44">
        <f t="shared" si="5"/>
        <v>55</v>
      </c>
      <c r="V18" s="42">
        <v>120</v>
      </c>
      <c r="W18" s="44">
        <f t="shared" si="6"/>
        <v>120</v>
      </c>
      <c r="X18" s="225">
        <f t="shared" si="7"/>
        <v>0.70967741935483875</v>
      </c>
      <c r="Y18" s="226">
        <f t="shared" si="8"/>
        <v>0.70967741935483875</v>
      </c>
    </row>
    <row r="19" spans="1:25" ht="20.100000000000001" customHeight="1" x14ac:dyDescent="0.2">
      <c r="A19" s="61" t="s">
        <v>7</v>
      </c>
      <c r="B19" s="59" t="s">
        <v>6</v>
      </c>
      <c r="C19" s="23">
        <f>R19</f>
        <v>1</v>
      </c>
      <c r="D19" s="24">
        <f>T19</f>
        <v>60</v>
      </c>
      <c r="E19" s="24">
        <f>V19</f>
        <v>120</v>
      </c>
      <c r="F19" s="25"/>
      <c r="G19" s="227" t="str" cm="1">
        <f t="array" ref="G19">IF(OR($B19="",$C19=0,$D19=0),"",IF(AND($B19=$B20,$A19=$A20),"",IFERROR(
SUMPRODUCT(($B$7:$B$55=$B19)*($A$7:$A$55=$A19)*($C$7:$C$55)*($D$7:$D$55)),
"")))</f>
        <v/>
      </c>
      <c r="H19" s="222" t="str">
        <f ca="1">IF(OR($B19="",AND($B19=$B20,$A19=$A20)),"",_xlfn.LET(_xlpm.DateSeance,$C$1,_xlpm.Exo,$B19,_xlpm.Var,$A19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9" s="222" t="str" cm="1">
        <f t="array" ref="I19">IF(OR($B19="",AND($B19=$B20,$A19=$A20)),"",
_xlfn.LET(
  _xlpm.Exo,TRIM(SUBSTITUTE($B19,CHAR(160),"")),
  _xlpm.Var,TRIM(SUBSTITUTE($A19,CHAR(160),"")),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9" s="223">
        <f ca="1">IF($C19=0,"",IFERROR(
_xlfn.LET(
  _xlpm.ExoMax, MAX_LOCAL!$A$2:$A$10000,
  _xlpm.VarMax, MAX_LOCAL!$B$2:$B$10000,
  _xlpm.RepsMax, MAX_LOCAL!$C$2:$C$10000,
  _xlpm.KgMax,  MAX_LOCAL!$D$2:$D$10000,
  _xlpm.Res, IF($A19="",
     _xlfn.MAXIFS(_xlpm.KgMax, _xlpm.ExoMax, $B19, _xlpm.RepsMax, $C19),
     _xlfn.MAXIFS(_xlpm.KgMax, _xlpm.ExoMax, $B19, _xlpm.RepsMax, $C19, _xlpm.VarMax, $A19)
  ),
  IF(_xlpm.Res=0,"",_xlpm.Res)
),
""))</f>
        <v>75</v>
      </c>
      <c r="K19" s="41">
        <v>1</v>
      </c>
      <c r="L19" s="41">
        <v>3</v>
      </c>
      <c r="M19" s="41">
        <v>1</v>
      </c>
      <c r="N19" s="41">
        <v>0</v>
      </c>
      <c r="O19" s="228"/>
      <c r="P19" s="42">
        <v>6</v>
      </c>
      <c r="Q19" s="43">
        <f t="shared" si="3"/>
        <v>0</v>
      </c>
      <c r="R19" s="42">
        <v>1</v>
      </c>
      <c r="S19" s="44">
        <f t="shared" si="4"/>
        <v>1</v>
      </c>
      <c r="T19" s="42">
        <v>60</v>
      </c>
      <c r="U19" s="44">
        <f t="shared" si="5"/>
        <v>60</v>
      </c>
      <c r="V19" s="42">
        <v>120</v>
      </c>
      <c r="W19" s="44">
        <f t="shared" si="6"/>
        <v>120</v>
      </c>
      <c r="X19" s="225">
        <f t="shared" si="7"/>
        <v>0.77419354838709675</v>
      </c>
      <c r="Y19" s="226">
        <f t="shared" si="8"/>
        <v>0.77419354838709675</v>
      </c>
    </row>
    <row r="20" spans="1:25" ht="20.100000000000001" customHeight="1" x14ac:dyDescent="0.2">
      <c r="A20" s="61" t="s">
        <v>7</v>
      </c>
      <c r="B20" s="59" t="s">
        <v>6</v>
      </c>
      <c r="C20" s="23">
        <f>R20</f>
        <v>1</v>
      </c>
      <c r="D20" s="24">
        <f>T20</f>
        <v>65</v>
      </c>
      <c r="E20" s="24">
        <f>V20</f>
        <v>180</v>
      </c>
      <c r="F20" s="25"/>
      <c r="G20" s="227" cm="1">
        <f t="array" ref="G20">IF(OR($B20="",$C20=0,$D20=0),"",IF(AND($B20=$B21,$A20=$A21),"",IFERROR(
SUMPRODUCT(($B$7:$B$55=$B20)*($A$7:$A$55=$A20)*($C$7:$C$55)*($D$7:$D$55)),
"")))</f>
        <v>220</v>
      </c>
      <c r="H20" s="222">
        <f ca="1">IF(OR($B20="",AND($B20=$B21,$A20=$A21)),"",_xlfn.LET(_xlpm.DateSeance,$C$1,_xlpm.Exo,$B20,_xlpm.Var,$A20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20" s="222" cm="1">
        <f t="array" ref="I20">IF(OR($B20="",AND($B20=$B21,$A20=$A21)),"",
_xlfn.LET(
  _xlpm.Exo,TRIM(SUBSTITUTE($B20,CHAR(160),"")),
  _xlpm.Var,TRIM(SUBSTITUTE($A20,CHAR(160),"")),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300</v>
      </c>
      <c r="J20" s="223">
        <f ca="1">IF($C20=0,"",IFERROR(
_xlfn.LET(
  _xlpm.ExoMax, MAX_LOCAL!$A$2:$A$10000,
  _xlpm.VarMax, MAX_LOCAL!$B$2:$B$10000,
  _xlpm.RepsMax, MAX_LOCAL!$C$2:$C$10000,
  _xlpm.KgMax,  MAX_LOCAL!$D$2:$D$10000,
  _xlpm.Res, IF($A20="",
     _xlfn.MAXIFS(_xlpm.KgMax, _xlpm.ExoMax, $B20, _xlpm.RepsMax, $C20),
     _xlfn.MAXIFS(_xlpm.KgMax, _xlpm.ExoMax, $B20, _xlpm.RepsMax, $C20, _xlpm.VarMax, $A20)
  ),
  IF(_xlpm.Res=0,"",_xlpm.Res)
),
""))</f>
        <v>75</v>
      </c>
      <c r="K20" s="41">
        <v>1</v>
      </c>
      <c r="L20" s="41">
        <v>3</v>
      </c>
      <c r="M20" s="41">
        <v>1</v>
      </c>
      <c r="N20" s="41">
        <v>0</v>
      </c>
      <c r="O20" s="228"/>
      <c r="P20" s="42">
        <v>7</v>
      </c>
      <c r="Q20" s="43">
        <f t="shared" si="3"/>
        <v>0</v>
      </c>
      <c r="R20" s="42">
        <v>1</v>
      </c>
      <c r="S20" s="44">
        <f t="shared" si="4"/>
        <v>1</v>
      </c>
      <c r="T20" s="42">
        <v>65</v>
      </c>
      <c r="U20" s="44">
        <f t="shared" si="5"/>
        <v>65</v>
      </c>
      <c r="V20" s="42">
        <v>180</v>
      </c>
      <c r="W20" s="44">
        <f t="shared" si="6"/>
        <v>180</v>
      </c>
      <c r="X20" s="225">
        <f t="shared" si="7"/>
        <v>0.83870967741935487</v>
      </c>
      <c r="Y20" s="226">
        <f t="shared" si="8"/>
        <v>0.83870967741935487</v>
      </c>
    </row>
    <row r="21" spans="1:25" ht="20.100000000000001" customHeight="1" x14ac:dyDescent="0.2">
      <c r="A21" s="61"/>
      <c r="B21" s="59"/>
      <c r="C21" s="23"/>
      <c r="D21" s="24"/>
      <c r="E21" s="24"/>
      <c r="F21" s="25"/>
      <c r="G21" s="227" t="str" cm="1">
        <f t="array" ref="G21">IF(OR($B21="",$C21=0,$D21=0),"",IF(AND($B21=$B22,$A21=$A22),"",IFERROR(
SUMPRODUCT(($B$7:$B$55=$B21)*($A$7:$A$55=$A21)*($C$7:$C$55)*($D$7:$D$55)),
"")))</f>
        <v/>
      </c>
      <c r="H21" s="222" t="str">
        <f ca="1">IF(OR($B21="",AND($B21=$B22,$A21=$A22)),"",_xlfn.LET(_xlpm.DateSeance,$C$1,_xlpm.Exo,$B21,_xlpm.Var,$A21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1" s="222" t="str" cm="1">
        <f t="array" ref="I21">IF(OR($B21="",AND($B21=$B22,$A21=$A22)),"",
_xlfn.LET(
  _xlpm.Exo,TRIM(SUBSTITUTE($B21,CHAR(160),"")),
  _xlpm.Var,TRIM(SUBSTITUTE($A21,CHAR(160),"")),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1" s="223" t="str">
        <f ca="1">IF($C21=0,"",IFERROR(
_xlfn.LET(
  _xlpm.ExoMax, MAX_LOCAL!$A$2:$A$10000,
  _xlpm.VarMax, MAX_LOCAL!$B$2:$B$10000,
  _xlpm.RepsMax, MAX_LOCAL!$C$2:$C$10000,
  _xlpm.KgMax,  MAX_LOCAL!$D$2:$D$10000,
  _xlpm.Res, IF($A21="",
     _xlfn.MAXIFS(_xlpm.KgMax, _xlpm.ExoMax, $B21, _xlpm.RepsMax, $C21),
     _xlfn.MAXIFS(_xlpm.KgMax, _xlpm.ExoMax, $B21, _xlpm.RepsMax, $C21, _xlpm.VarMax, $A21)
  ),
  IF(_xlpm.Res=0,"",_xlpm.Res)
),
""))</f>
        <v/>
      </c>
      <c r="K21" s="41">
        <v>1</v>
      </c>
      <c r="L21" s="41">
        <v>0</v>
      </c>
      <c r="M21" s="41">
        <v>1</v>
      </c>
      <c r="N21" s="41">
        <v>0</v>
      </c>
      <c r="O21" s="228"/>
      <c r="P21" s="42"/>
      <c r="Q21" s="43">
        <f t="shared" si="3"/>
        <v>0</v>
      </c>
      <c r="R21" s="42"/>
      <c r="S21" s="44">
        <f t="shared" si="4"/>
        <v>0</v>
      </c>
      <c r="T21" s="42"/>
      <c r="U21" s="44">
        <f t="shared" si="5"/>
        <v>0</v>
      </c>
      <c r="V21" s="42"/>
      <c r="W21" s="44">
        <f t="shared" si="6"/>
        <v>0</v>
      </c>
      <c r="X21" s="225" t="str">
        <f t="shared" si="7"/>
        <v/>
      </c>
      <c r="Y21" s="226" t="str">
        <f t="shared" si="8"/>
        <v/>
      </c>
    </row>
    <row r="22" spans="1:25" ht="20.100000000000001" customHeight="1" x14ac:dyDescent="0.2">
      <c r="A22" s="61"/>
      <c r="B22" s="59"/>
      <c r="C22" s="23"/>
      <c r="D22" s="24"/>
      <c r="E22" s="24"/>
      <c r="F22" s="25"/>
      <c r="G22" s="227" t="str" cm="1">
        <f t="array" ref="G22">IF(OR($B22="",$C22=0,$D22=0),"",IF(AND($B22=$B23,$A22=$A23),"",IFERROR(
SUMPRODUCT(($B$7:$B$55=$B22)*($A$7:$A$55=$A22)*($C$7:$C$55)*($D$7:$D$55)),
"")))</f>
        <v/>
      </c>
      <c r="H22" s="222" t="str">
        <f ca="1">IF(OR($B22="",AND($B22=$B23,$A22=$A23)),"",_xlfn.LET(_xlpm.DateSeance,$C$1,_xlpm.Exo,$B22,_xlpm.Var,$A22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2" s="222" t="str" cm="1">
        <f t="array" ref="I22">IF(OR($B22="",AND($B22=$B23,$A22=$A23)),"",
_xlfn.LET(
  _xlpm.Exo,TRIM(SUBSTITUTE($B22,CHAR(160),"")),
  _xlpm.Var,TRIM(SUBSTITUTE($A22,CHAR(160),"")),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2" s="223" t="str">
        <f ca="1">IF($C22=0,"",IFERROR(
_xlfn.LET(
  _xlpm.ExoMax, MAX_LOCAL!$A$2:$A$10000,
  _xlpm.VarMax, MAX_LOCAL!$B$2:$B$10000,
  _xlpm.RepsMax, MAX_LOCAL!$C$2:$C$10000,
  _xlpm.KgMax,  MAX_LOCAL!$D$2:$D$10000,
  _xlpm.Res, IF($A22="",
     _xlfn.MAXIFS(_xlpm.KgMax, _xlpm.ExoMax, $B22, _xlpm.RepsMax, $C22),
     _xlfn.MAXIFS(_xlpm.KgMax, _xlpm.ExoMax, $B22, _xlpm.RepsMax, $C22, _xlpm.VarMax, $A22)
  ),
  IF(_xlpm.Res=0,"",_xlpm.Res)
),
""))</f>
        <v/>
      </c>
      <c r="K22" s="41">
        <v>1</v>
      </c>
      <c r="L22" s="41">
        <v>0</v>
      </c>
      <c r="M22" s="41">
        <v>1</v>
      </c>
      <c r="N22" s="41">
        <v>0</v>
      </c>
      <c r="O22" s="228"/>
      <c r="P22" s="42"/>
      <c r="Q22" s="43">
        <f t="shared" si="3"/>
        <v>0</v>
      </c>
      <c r="R22" s="42"/>
      <c r="S22" s="44">
        <f t="shared" si="4"/>
        <v>0</v>
      </c>
      <c r="T22" s="42"/>
      <c r="U22" s="44">
        <f t="shared" si="5"/>
        <v>0</v>
      </c>
      <c r="V22" s="42"/>
      <c r="W22" s="44">
        <f t="shared" si="6"/>
        <v>0</v>
      </c>
      <c r="X22" s="225" t="str">
        <f t="shared" si="7"/>
        <v/>
      </c>
      <c r="Y22" s="226" t="str">
        <f t="shared" si="8"/>
        <v/>
      </c>
    </row>
    <row r="23" spans="1:25" ht="20.100000000000001" customHeight="1" x14ac:dyDescent="0.2">
      <c r="A23" s="61"/>
      <c r="B23" s="59"/>
      <c r="C23" s="23"/>
      <c r="D23" s="24"/>
      <c r="E23" s="24"/>
      <c r="F23" s="25"/>
      <c r="G23" s="227" t="str" cm="1">
        <f t="array" ref="G23">IF(OR($B23="",$C23=0,$D23=0),"",IF(AND($B23=$B24,$A23=$A24),"",IFERROR(
SUMPRODUCT(($B$7:$B$55=$B23)*($A$7:$A$55=$A23)*($C$7:$C$55)*($D$7:$D$55)),
"")))</f>
        <v/>
      </c>
      <c r="H23" s="222" t="str">
        <f ca="1">IF(OR($B23="",AND($B23=$B24,$A23=$A24)),"",_xlfn.LET(_xlpm.DateSeance,$C$1,_xlpm.Exo,$B23,_xlpm.Var,$A23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3" s="222" t="str" cm="1">
        <f t="array" ref="I23">IF(OR($B23="",AND($B23=$B24,$A23=$A24)),"",
_xlfn.LET(
  _xlpm.Exo,TRIM(SUBSTITUTE($B23,CHAR(160),"")),
  _xlpm.Var,TRIM(SUBSTITUTE($A23,CHAR(160),"")),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3" s="223" t="str">
        <f ca="1">IF($C23=0,"",IFERROR(
_xlfn.LET(
  _xlpm.ExoMax, MAX_LOCAL!$A$2:$A$10000,
  _xlpm.VarMax, MAX_LOCAL!$B$2:$B$10000,
  _xlpm.RepsMax, MAX_LOCAL!$C$2:$C$10000,
  _xlpm.KgMax,  MAX_LOCAL!$D$2:$D$10000,
  _xlpm.Res, IF($A23="",
     _xlfn.MAXIFS(_xlpm.KgMax, _xlpm.ExoMax, $B23, _xlpm.RepsMax, $C23),
     _xlfn.MAXIFS(_xlpm.KgMax, _xlpm.ExoMax, $B23, _xlpm.RepsMax, $C23, _xlpm.VarMax, $A23)
  ),
  IF(_xlpm.Res=0,"",_xlpm.Res)
),
""))</f>
        <v/>
      </c>
      <c r="K23" s="41">
        <v>1</v>
      </c>
      <c r="L23" s="41">
        <v>0</v>
      </c>
      <c r="M23" s="41">
        <v>1</v>
      </c>
      <c r="N23" s="41">
        <v>0</v>
      </c>
      <c r="O23" s="228"/>
      <c r="P23" s="42"/>
      <c r="Q23" s="43">
        <f t="shared" si="3"/>
        <v>0</v>
      </c>
      <c r="R23" s="42"/>
      <c r="S23" s="44">
        <f t="shared" si="4"/>
        <v>0</v>
      </c>
      <c r="T23" s="42"/>
      <c r="U23" s="44">
        <f t="shared" si="5"/>
        <v>0</v>
      </c>
      <c r="V23" s="42"/>
      <c r="W23" s="44">
        <f t="shared" si="6"/>
        <v>0</v>
      </c>
      <c r="X23" s="225" t="str">
        <f t="shared" si="7"/>
        <v/>
      </c>
      <c r="Y23" s="226" t="str">
        <f t="shared" si="8"/>
        <v/>
      </c>
    </row>
    <row r="24" spans="1:25" ht="20.100000000000001" customHeight="1" x14ac:dyDescent="0.2">
      <c r="A24" s="61"/>
      <c r="B24" s="59"/>
      <c r="C24" s="23"/>
      <c r="D24" s="24"/>
      <c r="E24" s="24"/>
      <c r="F24" s="25"/>
      <c r="G24" s="227" t="str" cm="1">
        <f t="array" ref="G24">IF(OR($B24="",$C24=0,$D24=0),"",IF(AND($B24=$B25,$A24=$A25),"",IFERROR(
SUMPRODUCT(($B$7:$B$55=$B24)*($A$7:$A$55=$A24)*($C$7:$C$55)*($D$7:$D$55)),
"")))</f>
        <v/>
      </c>
      <c r="H24" s="222" t="str">
        <f ca="1">IF(OR($B24="",AND($B24=$B25,$A24=$A25)),"",_xlfn.LET(_xlpm.DateSeance,$C$1,_xlpm.Exo,$B24,_xlpm.Var,$A24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4" s="222" t="str" cm="1">
        <f t="array" ref="I24">IF(OR($B24="",AND($B24=$B25,$A24=$A25)),"",
_xlfn.LET(
  _xlpm.Exo,TRIM(SUBSTITUTE($B24,CHAR(160),"")),
  _xlpm.Var,TRIM(SUBSTITUTE($A24,CHAR(160),"")),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4" s="223" t="str">
        <f ca="1">IF($C24=0,"",IFERROR(
_xlfn.LET(
  _xlpm.ExoMax, MAX_LOCAL!$A$2:$A$10000,
  _xlpm.VarMax, MAX_LOCAL!$B$2:$B$10000,
  _xlpm.RepsMax, MAX_LOCAL!$C$2:$C$10000,
  _xlpm.KgMax,  MAX_LOCAL!$D$2:$D$10000,
  _xlpm.Res, IF($A24="",
     _xlfn.MAXIFS(_xlpm.KgMax, _xlpm.ExoMax, $B24, _xlpm.RepsMax, $C24),
     _xlfn.MAXIFS(_xlpm.KgMax, _xlpm.ExoMax, $B24, _xlpm.RepsMax, $C24, _xlpm.VarMax, $A24)
  ),
  IF(_xlpm.Res=0,"",_xlpm.Res)
),
""))</f>
        <v/>
      </c>
      <c r="K24" s="41">
        <v>1</v>
      </c>
      <c r="L24" s="41">
        <v>0</v>
      </c>
      <c r="M24" s="41">
        <v>1</v>
      </c>
      <c r="N24" s="41">
        <v>0</v>
      </c>
      <c r="O24" s="228"/>
      <c r="P24" s="42"/>
      <c r="Q24" s="43">
        <f t="shared" si="3"/>
        <v>0</v>
      </c>
      <c r="R24" s="42"/>
      <c r="S24" s="44">
        <f t="shared" si="4"/>
        <v>0</v>
      </c>
      <c r="T24" s="42"/>
      <c r="U24" s="44">
        <f t="shared" si="5"/>
        <v>0</v>
      </c>
      <c r="V24" s="42"/>
      <c r="W24" s="44">
        <f t="shared" si="6"/>
        <v>0</v>
      </c>
      <c r="X24" s="225" t="str">
        <f t="shared" si="7"/>
        <v/>
      </c>
      <c r="Y24" s="226" t="str">
        <f t="shared" si="8"/>
        <v/>
      </c>
    </row>
    <row r="25" spans="1:25" ht="20.100000000000001" customHeight="1" x14ac:dyDescent="0.2">
      <c r="A25" s="61" t="s">
        <v>44</v>
      </c>
      <c r="B25" s="59" t="s">
        <v>189</v>
      </c>
      <c r="C25" s="23"/>
      <c r="D25" s="24"/>
      <c r="E25" s="24">
        <f>V25</f>
        <v>90</v>
      </c>
      <c r="F25" s="25">
        <f>P25</f>
        <v>7</v>
      </c>
      <c r="G25" s="227" t="str" cm="1">
        <f t="array" ref="G25">IF(OR($B25="",$C25=0,$D25=0),"",IF(AND($B25=$B26,$A25=$A26),"",IFERROR(
SUMPRODUCT(($B$7:$B$55=$B25)*($A$7:$A$55=$A25)*($C$7:$C$55)*($D$7:$D$55)),
"")))</f>
        <v/>
      </c>
      <c r="H25" s="222" t="str">
        <f ca="1">IF(OR($B25="",AND($B25=$B26,$A25=$A26)),"",_xlfn.LET(_xlpm.DateSeance,$C$1,_xlpm.Exo,$B25,_xlpm.Var,$A25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5" s="222" t="str" cm="1">
        <f t="array" ref="I25">IF(OR($B25="",AND($B25=$B26,$A25=$A26)),"",
_xlfn.LET(
  _xlpm.Exo,TRIM(SUBSTITUTE($B25,CHAR(160),"")),
  _xlpm.Var,TRIM(SUBSTITUTE($A25,CHAR(160),"")),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5" s="223" t="str">
        <f ca="1">IF($C25=0,"",IFERROR(
_xlfn.LET(
  _xlpm.ExoMax, MAX_LOCAL!$A$2:$A$10000,
  _xlpm.VarMax, MAX_LOCAL!$B$2:$B$10000,
  _xlpm.RepsMax, MAX_LOCAL!$C$2:$C$10000,
  _xlpm.KgMax,  MAX_LOCAL!$D$2:$D$10000,
  _xlpm.Res, IF($A25="",
     _xlfn.MAXIFS(_xlpm.KgMax, _xlpm.ExoMax, $B25, _xlpm.RepsMax, $C25),
     _xlfn.MAXIFS(_xlpm.KgMax, _xlpm.ExoMax, $B25, _xlpm.RepsMax, $C25, _xlpm.VarMax, $A25)
  ),
  IF(_xlpm.Res=0,"",_xlpm.Res)
),
""))</f>
        <v/>
      </c>
      <c r="K25" s="41">
        <v>1</v>
      </c>
      <c r="L25" s="41">
        <v>0</v>
      </c>
      <c r="M25" s="41">
        <v>1</v>
      </c>
      <c r="N25" s="41">
        <v>0</v>
      </c>
      <c r="O25" s="228"/>
      <c r="P25" s="42">
        <v>7</v>
      </c>
      <c r="Q25" s="43">
        <f t="shared" si="3"/>
        <v>7</v>
      </c>
      <c r="R25" s="42">
        <v>10</v>
      </c>
      <c r="S25" s="44">
        <f t="shared" si="4"/>
        <v>0</v>
      </c>
      <c r="T25" s="42">
        <v>29</v>
      </c>
      <c r="U25" s="44">
        <f t="shared" si="5"/>
        <v>0</v>
      </c>
      <c r="V25" s="42">
        <v>90</v>
      </c>
      <c r="W25" s="44">
        <f t="shared" si="6"/>
        <v>90</v>
      </c>
      <c r="X25" s="225" t="str">
        <f t="shared" si="7"/>
        <v/>
      </c>
      <c r="Y25" s="226" t="str">
        <f t="shared" si="8"/>
        <v/>
      </c>
    </row>
    <row r="26" spans="1:25" ht="20.100000000000001" customHeight="1" x14ac:dyDescent="0.2">
      <c r="A26" s="61" t="s">
        <v>44</v>
      </c>
      <c r="B26" s="59" t="s">
        <v>189</v>
      </c>
      <c r="C26" s="23"/>
      <c r="D26" s="24"/>
      <c r="E26" s="24">
        <f>V26</f>
        <v>90</v>
      </c>
      <c r="F26" s="25">
        <f>P26</f>
        <v>8</v>
      </c>
      <c r="G26" s="227" t="str" cm="1">
        <f t="array" ref="G26">IF(OR($B26="",$C26=0,$D26=0),"",IF(AND($B26=$B27,$A26=$A27),"",IFERROR(
SUMPRODUCT(($B$7:$B$55=$B26)*($A$7:$A$55=$A26)*($C$7:$C$55)*($D$7:$D$55)),
"")))</f>
        <v/>
      </c>
      <c r="H26" s="222">
        <f ca="1">IF(OR($B26="",AND($B26=$B27,$A26=$A27)),"",_xlfn.LET(_xlpm.DateSeance,$C$1,_xlpm.Exo,$B26,_xlpm.Var,$A26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26" s="222" cm="1">
        <f t="array" ref="I26">IF(OR($B26="",AND($B26=$B27,$A26=$A27)),"",
_xlfn.LET(
  _xlpm.Exo,TRIM(SUBSTITUTE($B26,CHAR(160),"")),
  _xlpm.Var,TRIM(SUBSTITUTE($A26,CHAR(160),"")),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650</v>
      </c>
      <c r="J26" s="223" t="str">
        <f ca="1">IF($C26=0,"",IFERROR(
_xlfn.LET(
  _xlpm.ExoMax, MAX_LOCAL!$A$2:$A$10000,
  _xlpm.VarMax, MAX_LOCAL!$B$2:$B$10000,
  _xlpm.RepsMax, MAX_LOCAL!$C$2:$C$10000,
  _xlpm.KgMax,  MAX_LOCAL!$D$2:$D$10000,
  _xlpm.Res, IF($A26="",
     _xlfn.MAXIFS(_xlpm.KgMax, _xlpm.ExoMax, $B26, _xlpm.RepsMax, $C26),
     _xlfn.MAXIFS(_xlpm.KgMax, _xlpm.ExoMax, $B26, _xlpm.RepsMax, $C26, _xlpm.VarMax, $A26)
  ),
  IF(_xlpm.Res=0,"",_xlpm.Res)
),
""))</f>
        <v/>
      </c>
      <c r="K26" s="41">
        <v>1</v>
      </c>
      <c r="L26" s="41">
        <v>0</v>
      </c>
      <c r="M26" s="41">
        <v>1</v>
      </c>
      <c r="N26" s="41">
        <v>0</v>
      </c>
      <c r="O26" s="228"/>
      <c r="P26" s="42">
        <v>8</v>
      </c>
      <c r="Q26" s="43">
        <f t="shared" si="3"/>
        <v>8</v>
      </c>
      <c r="R26" s="42">
        <v>10</v>
      </c>
      <c r="S26" s="44">
        <f t="shared" si="4"/>
        <v>0</v>
      </c>
      <c r="T26" s="42">
        <v>29</v>
      </c>
      <c r="U26" s="44">
        <f t="shared" si="5"/>
        <v>0</v>
      </c>
      <c r="V26" s="42">
        <v>90</v>
      </c>
      <c r="W26" s="44">
        <f t="shared" si="6"/>
        <v>90</v>
      </c>
      <c r="X26" s="225" t="str">
        <f t="shared" si="7"/>
        <v/>
      </c>
      <c r="Y26" s="226" t="str">
        <f t="shared" si="8"/>
        <v/>
      </c>
    </row>
    <row r="27" spans="1:25" ht="20.100000000000001" customHeight="1" x14ac:dyDescent="0.2">
      <c r="A27" s="61"/>
      <c r="B27" s="59"/>
      <c r="C27" s="23"/>
      <c r="D27" s="24"/>
      <c r="E27" s="24"/>
      <c r="F27" s="25"/>
      <c r="G27" s="227" t="str" cm="1">
        <f t="array" ref="G27">IF(OR($B27="",$C27=0,$D27=0),"",IF(AND($B27=$B28,$A27=$A28),"",IFERROR(
SUMPRODUCT(($B$7:$B$55=$B27)*($A$7:$A$55=$A27)*($C$7:$C$55)*($D$7:$D$55)),
"")))</f>
        <v/>
      </c>
      <c r="H27" s="222" t="str">
        <f ca="1">IF(OR($B27="",AND($B27=$B28,$A27=$A28)),"",_xlfn.LET(_xlpm.DateSeance,$C$1,_xlpm.Exo,$B27,_xlpm.Var,$A27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7" s="222" t="str" cm="1">
        <f t="array" ref="I27">IF(OR($B27="",AND($B27=$B28,$A27=$A28)),"",
_xlfn.LET(
  _xlpm.Exo,TRIM(SUBSTITUTE($B27,CHAR(160),"")),
  _xlpm.Var,TRIM(SUBSTITUTE($A27,CHAR(160),"")),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7" s="223" t="str">
        <f ca="1">IF($C27=0,"",IFERROR(
_xlfn.LET(
  _xlpm.ExoMax, MAX_LOCAL!$A$2:$A$10000,
  _xlpm.VarMax, MAX_LOCAL!$B$2:$B$10000,
  _xlpm.RepsMax, MAX_LOCAL!$C$2:$C$10000,
  _xlpm.KgMax,  MAX_LOCAL!$D$2:$D$10000,
  _xlpm.Res, IF($A27="",
     _xlfn.MAXIFS(_xlpm.KgMax, _xlpm.ExoMax, $B27, _xlpm.RepsMax, $C27),
     _xlfn.MAXIFS(_xlpm.KgMax, _xlpm.ExoMax, $B27, _xlpm.RepsMax, $C27, _xlpm.VarMax, $A27)
  ),
  IF(_xlpm.Res=0,"",_xlpm.Res)
),
""))</f>
        <v/>
      </c>
      <c r="K27" s="41">
        <v>1</v>
      </c>
      <c r="L27" s="41">
        <v>0</v>
      </c>
      <c r="M27" s="41">
        <v>1</v>
      </c>
      <c r="N27" s="41">
        <v>0</v>
      </c>
      <c r="O27" s="228"/>
      <c r="P27" s="42"/>
      <c r="Q27" s="43">
        <f t="shared" si="3"/>
        <v>0</v>
      </c>
      <c r="R27" s="42"/>
      <c r="S27" s="44">
        <f t="shared" si="4"/>
        <v>0</v>
      </c>
      <c r="T27" s="42"/>
      <c r="U27" s="44">
        <f t="shared" si="5"/>
        <v>0</v>
      </c>
      <c r="V27" s="42">
        <v>120</v>
      </c>
      <c r="W27" s="44">
        <f t="shared" si="6"/>
        <v>0</v>
      </c>
      <c r="X27" s="225" t="str">
        <f t="shared" si="7"/>
        <v/>
      </c>
      <c r="Y27" s="226" t="str">
        <f t="shared" si="8"/>
        <v/>
      </c>
    </row>
    <row r="28" spans="1:25" ht="20.100000000000001" customHeight="1" x14ac:dyDescent="0.2">
      <c r="A28" s="61"/>
      <c r="B28" s="59"/>
      <c r="C28" s="23"/>
      <c r="D28" s="24"/>
      <c r="E28" s="24"/>
      <c r="F28" s="25"/>
      <c r="G28" s="227" t="str" cm="1">
        <f t="array" ref="G28">IF(OR($B28="",$C28=0,$D28=0),"",IF(AND($B28=$B29,$A28=$A29),"",IFERROR(
SUMPRODUCT(($B$7:$B$55=$B28)*($A$7:$A$55=$A28)*($C$7:$C$55)*($D$7:$D$55)),
"")))</f>
        <v/>
      </c>
      <c r="H28" s="222" t="str">
        <f ca="1">IF(OR($B28="",AND($B28=$B29,$A28=$A29)),"",_xlfn.LET(_xlpm.DateSeance,$C$1,_xlpm.Exo,$B28,_xlpm.Var,$A28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8" s="222" t="str" cm="1">
        <f t="array" ref="I28">IF(OR($B28="",AND($B28=$B29,$A28=$A29)),"",
_xlfn.LET(
  _xlpm.Exo,TRIM(SUBSTITUTE($B28,CHAR(160),"")),
  _xlpm.Var,TRIM(SUBSTITUTE($A28,CHAR(160),"")),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8" s="223" t="str">
        <f ca="1">IF($C28=0,"",IFERROR(
_xlfn.LET(
  _xlpm.ExoMax, MAX_LOCAL!$A$2:$A$10000,
  _xlpm.VarMax, MAX_LOCAL!$B$2:$B$10000,
  _xlpm.RepsMax, MAX_LOCAL!$C$2:$C$10000,
  _xlpm.KgMax,  MAX_LOCAL!$D$2:$D$10000,
  _xlpm.Res, IF($A28="",
     _xlfn.MAXIFS(_xlpm.KgMax, _xlpm.ExoMax, $B28, _xlpm.RepsMax, $C28),
     _xlfn.MAXIFS(_xlpm.KgMax, _xlpm.ExoMax, $B28, _xlpm.RepsMax, $C28, _xlpm.VarMax, $A28)
  ),
  IF(_xlpm.Res=0,"",_xlpm.Res)
),
""))</f>
        <v/>
      </c>
      <c r="K28" s="41">
        <v>1</v>
      </c>
      <c r="L28" s="41">
        <v>0</v>
      </c>
      <c r="M28" s="41">
        <v>1</v>
      </c>
      <c r="N28" s="41">
        <v>0</v>
      </c>
      <c r="O28" s="228"/>
      <c r="P28" s="42"/>
      <c r="Q28" s="43">
        <f t="shared" si="3"/>
        <v>0</v>
      </c>
      <c r="R28" s="42"/>
      <c r="S28" s="44">
        <f t="shared" si="4"/>
        <v>0</v>
      </c>
      <c r="T28" s="42"/>
      <c r="U28" s="44">
        <f t="shared" si="5"/>
        <v>0</v>
      </c>
      <c r="V28" s="42"/>
      <c r="W28" s="44">
        <f t="shared" si="6"/>
        <v>0</v>
      </c>
      <c r="X28" s="225" t="str">
        <f t="shared" si="7"/>
        <v/>
      </c>
      <c r="Y28" s="226" t="str">
        <f t="shared" si="8"/>
        <v/>
      </c>
    </row>
    <row r="29" spans="1:25" ht="20.100000000000001" customHeight="1" x14ac:dyDescent="0.2">
      <c r="A29" s="61" t="s">
        <v>44</v>
      </c>
      <c r="B29" s="59" t="s">
        <v>192</v>
      </c>
      <c r="C29" s="23"/>
      <c r="D29" s="24"/>
      <c r="E29" s="24">
        <f>V29</f>
        <v>90</v>
      </c>
      <c r="F29" s="25">
        <f>P29</f>
        <v>7</v>
      </c>
      <c r="G29" s="227" t="str" cm="1">
        <f t="array" ref="G29">IF(OR($B29="",$C29=0,$D29=0),"",IF(AND($B29=$B30,$A29=$A30),"",IFERROR(
SUMPRODUCT(($B$7:$B$55=$B29)*($A$7:$A$55=$A29)*($C$7:$C$55)*($D$7:$D$55)),
"")))</f>
        <v/>
      </c>
      <c r="H29" s="222" t="str">
        <f ca="1">IF(OR($B29="",AND($B29=$B30,$A29=$A30)),"",_xlfn.LET(_xlpm.DateSeance,$C$1,_xlpm.Exo,$B29,_xlpm.Var,$A29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9" s="222" t="str" cm="1">
        <f t="array" ref="I29">IF(OR($B29="",AND($B29=$B30,$A29=$A30)),"",
_xlfn.LET(
  _xlpm.Exo,TRIM(SUBSTITUTE($B29,CHAR(160),"")),
  _xlpm.Var,TRIM(SUBSTITUTE($A29,CHAR(160),"")),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9" s="223" t="str">
        <f ca="1">IF($C29=0,"",IFERROR(
_xlfn.LET(
  _xlpm.ExoMax, MAX_LOCAL!$A$2:$A$10000,
  _xlpm.VarMax, MAX_LOCAL!$B$2:$B$10000,
  _xlpm.RepsMax, MAX_LOCAL!$C$2:$C$10000,
  _xlpm.KgMax,  MAX_LOCAL!$D$2:$D$10000,
  _xlpm.Res, IF($A29="",
     _xlfn.MAXIFS(_xlpm.KgMax, _xlpm.ExoMax, $B29, _xlpm.RepsMax, $C29),
     _xlfn.MAXIFS(_xlpm.KgMax, _xlpm.ExoMax, $B29, _xlpm.RepsMax, $C29, _xlpm.VarMax, $A29)
  ),
  IF(_xlpm.Res=0,"",_xlpm.Res)
),
""))</f>
        <v/>
      </c>
      <c r="K29" s="41">
        <v>1</v>
      </c>
      <c r="L29" s="41">
        <v>0</v>
      </c>
      <c r="M29" s="41">
        <v>1</v>
      </c>
      <c r="N29" s="41">
        <v>0</v>
      </c>
      <c r="O29" s="228"/>
      <c r="P29" s="42">
        <v>7</v>
      </c>
      <c r="Q29" s="43">
        <f t="shared" si="3"/>
        <v>7</v>
      </c>
      <c r="R29" s="42">
        <v>8</v>
      </c>
      <c r="S29" s="44">
        <f t="shared" si="4"/>
        <v>0</v>
      </c>
      <c r="T29" s="42">
        <v>18</v>
      </c>
      <c r="U29" s="44">
        <f t="shared" si="5"/>
        <v>0</v>
      </c>
      <c r="V29" s="42">
        <v>90</v>
      </c>
      <c r="W29" s="44">
        <f t="shared" si="6"/>
        <v>90</v>
      </c>
      <c r="X29" s="225" t="str">
        <f t="shared" si="7"/>
        <v/>
      </c>
      <c r="Y29" s="226" t="str">
        <f t="shared" si="8"/>
        <v/>
      </c>
    </row>
    <row r="30" spans="1:25" ht="20.100000000000001" customHeight="1" x14ac:dyDescent="0.2">
      <c r="A30" s="61" t="s">
        <v>44</v>
      </c>
      <c r="B30" s="59" t="s">
        <v>192</v>
      </c>
      <c r="C30" s="23"/>
      <c r="D30" s="24"/>
      <c r="E30" s="24">
        <f>V30</f>
        <v>90</v>
      </c>
      <c r="F30" s="25">
        <f>P30</f>
        <v>8</v>
      </c>
      <c r="G30" s="227" t="str" cm="1">
        <f t="array" ref="G30">IF(OR($B30="",$C30=0,$D30=0),"",IF(AND($B30=$B31,$A30=$A31),"",IFERROR(
SUMPRODUCT(($B$7:$B$55=$B30)*($A$7:$A$55=$A30)*($C$7:$C$55)*($D$7:$D$55)),
"")))</f>
        <v/>
      </c>
      <c r="H30" s="222">
        <f ca="1">IF(OR($B30="",AND($B30=$B31,$A30=$A31)),"",_xlfn.LET(_xlpm.DateSeance,$C$1,_xlpm.Exo,$B30,_xlpm.Var,$A30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0" s="222" cm="1">
        <f t="array" ref="I30">IF(OR($B30="",AND($B30=$B31,$A30=$A31)),"",
_xlfn.LET(
  _xlpm.Exo,TRIM(SUBSTITUTE($B30,CHAR(160),"")),
  _xlpm.Var,TRIM(SUBSTITUTE($A30,CHAR(160),"")),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364</v>
      </c>
      <c r="J30" s="223" t="str">
        <f ca="1">IF($C30=0,"",IFERROR(
_xlfn.LET(
  _xlpm.ExoMax, MAX_LOCAL!$A$2:$A$10000,
  _xlpm.VarMax, MAX_LOCAL!$B$2:$B$10000,
  _xlpm.RepsMax, MAX_LOCAL!$C$2:$C$10000,
  _xlpm.KgMax,  MAX_LOCAL!$D$2:$D$10000,
  _xlpm.Res, IF($A30="",
     _xlfn.MAXIFS(_xlpm.KgMax, _xlpm.ExoMax, $B30, _xlpm.RepsMax, $C30),
     _xlfn.MAXIFS(_xlpm.KgMax, _xlpm.ExoMax, $B30, _xlpm.RepsMax, $C30, _xlpm.VarMax, $A30)
  ),
  IF(_xlpm.Res=0,"",_xlpm.Res)
),
""))</f>
        <v/>
      </c>
      <c r="K30" s="41">
        <v>1</v>
      </c>
      <c r="L30" s="41">
        <v>0</v>
      </c>
      <c r="M30" s="41">
        <v>1</v>
      </c>
      <c r="N30" s="41">
        <v>0</v>
      </c>
      <c r="O30" s="228"/>
      <c r="P30" s="42">
        <v>8</v>
      </c>
      <c r="Q30" s="43">
        <f t="shared" si="3"/>
        <v>8</v>
      </c>
      <c r="R30" s="42">
        <v>9</v>
      </c>
      <c r="S30" s="44">
        <f t="shared" si="4"/>
        <v>0</v>
      </c>
      <c r="T30" s="42">
        <v>18</v>
      </c>
      <c r="U30" s="44">
        <f t="shared" si="5"/>
        <v>0</v>
      </c>
      <c r="V30" s="42">
        <v>90</v>
      </c>
      <c r="W30" s="44">
        <f t="shared" si="6"/>
        <v>90</v>
      </c>
      <c r="X30" s="225" t="str">
        <f t="shared" si="7"/>
        <v/>
      </c>
      <c r="Y30" s="226" t="str">
        <f t="shared" si="8"/>
        <v/>
      </c>
    </row>
    <row r="31" spans="1:25" ht="20.100000000000001" customHeight="1" x14ac:dyDescent="0.2">
      <c r="A31" s="61"/>
      <c r="B31" s="59"/>
      <c r="C31" s="23"/>
      <c r="D31" s="24"/>
      <c r="E31" s="24"/>
      <c r="F31" s="25"/>
      <c r="G31" s="227" t="str" cm="1">
        <f t="array" ref="G31">IF(OR($B31="",$C31=0,$D31=0),"",IF(AND($B31=$B32,$A31=$A32),"",IFERROR(
SUMPRODUCT(($B$7:$B$55=$B31)*($A$7:$A$55=$A31)*($C$7:$C$55)*($D$7:$D$55)),
"")))</f>
        <v/>
      </c>
      <c r="H31" s="222" t="str">
        <f ca="1">IF(OR($B31="",AND($B31=$B32,$A31=$A32)),"",_xlfn.LET(_xlpm.DateSeance,$C$1,_xlpm.Exo,$B31,_xlpm.Var,$A31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1" s="222" t="str" cm="1">
        <f t="array" ref="I31">IF(OR($B31="",AND($B31=$B32,$A31=$A32)),"",
_xlfn.LET(
  _xlpm.Exo,TRIM(SUBSTITUTE($B31,CHAR(160),"")),
  _xlpm.Var,TRIM(SUBSTITUTE($A31,CHAR(160),"")),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1" s="223" t="str">
        <f ca="1">IF($C31=0,"",IFERROR(
_xlfn.LET(
  _xlpm.ExoMax, MAX_LOCAL!$A$2:$A$10000,
  _xlpm.VarMax, MAX_LOCAL!$B$2:$B$10000,
  _xlpm.RepsMax, MAX_LOCAL!$C$2:$C$10000,
  _xlpm.KgMax,  MAX_LOCAL!$D$2:$D$10000,
  _xlpm.Res, IF($A31="",
     _xlfn.MAXIFS(_xlpm.KgMax, _xlpm.ExoMax, $B31, _xlpm.RepsMax, $C31),
     _xlfn.MAXIFS(_xlpm.KgMax, _xlpm.ExoMax, $B31, _xlpm.RepsMax, $C31, _xlpm.VarMax, $A31)
  ),
  IF(_xlpm.Res=0,"",_xlpm.Res)
),
""))</f>
        <v/>
      </c>
      <c r="K31" s="41">
        <v>1</v>
      </c>
      <c r="L31" s="41">
        <v>0</v>
      </c>
      <c r="M31" s="41">
        <v>1</v>
      </c>
      <c r="N31" s="41">
        <v>0</v>
      </c>
      <c r="O31" s="228"/>
      <c r="P31" s="42"/>
      <c r="Q31" s="43">
        <f t="shared" si="3"/>
        <v>0</v>
      </c>
      <c r="R31" s="42"/>
      <c r="S31" s="44">
        <f t="shared" si="4"/>
        <v>0</v>
      </c>
      <c r="T31" s="42"/>
      <c r="U31" s="44">
        <f t="shared" si="5"/>
        <v>0</v>
      </c>
      <c r="V31" s="42"/>
      <c r="W31" s="44">
        <f t="shared" si="6"/>
        <v>0</v>
      </c>
      <c r="X31" s="225" t="str">
        <f t="shared" si="7"/>
        <v/>
      </c>
      <c r="Y31" s="226" t="str">
        <f t="shared" si="8"/>
        <v/>
      </c>
    </row>
    <row r="32" spans="1:25" ht="20.100000000000001" customHeight="1" x14ac:dyDescent="0.2">
      <c r="A32" s="61"/>
      <c r="B32" s="59"/>
      <c r="C32" s="23"/>
      <c r="D32" s="24"/>
      <c r="E32" s="24"/>
      <c r="F32" s="25"/>
      <c r="G32" s="227" t="str" cm="1">
        <f t="array" ref="G32">IF(OR($B32="",$C32=0,$D32=0),"",IF(AND($B32=$B33,$A32=$A33),"",IFERROR(
SUMPRODUCT(($B$7:$B$55=$B32)*($A$7:$A$55=$A32)*($C$7:$C$55)*($D$7:$D$55)),
"")))</f>
        <v/>
      </c>
      <c r="H32" s="222" t="str">
        <f ca="1">IF(OR($B32="",AND($B32=$B33,$A32=$A33)),"",_xlfn.LET(_xlpm.DateSeance,$C$1,_xlpm.Exo,$B32,_xlpm.Var,$A32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2" s="222" t="str" cm="1">
        <f t="array" ref="I32">IF(OR($B32="",AND($B32=$B33,$A32=$A33)),"",
_xlfn.LET(
  _xlpm.Exo,TRIM(SUBSTITUTE($B32,CHAR(160),"")),
  _xlpm.Var,TRIM(SUBSTITUTE($A32,CHAR(160),"")),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2" s="223" t="str">
        <f ca="1">IF($C32=0,"",IFERROR(
_xlfn.LET(
  _xlpm.ExoMax, MAX_LOCAL!$A$2:$A$10000,
  _xlpm.VarMax, MAX_LOCAL!$B$2:$B$10000,
  _xlpm.RepsMax, MAX_LOCAL!$C$2:$C$10000,
  _xlpm.KgMax,  MAX_LOCAL!$D$2:$D$10000,
  _xlpm.Res, IF($A32="",
     _xlfn.MAXIFS(_xlpm.KgMax, _xlpm.ExoMax, $B32, _xlpm.RepsMax, $C32),
     _xlfn.MAXIFS(_xlpm.KgMax, _xlpm.ExoMax, $B32, _xlpm.RepsMax, $C32, _xlpm.VarMax, $A32)
  ),
  IF(_xlpm.Res=0,"",_xlpm.Res)
),
""))</f>
        <v/>
      </c>
      <c r="K32" s="41">
        <v>1</v>
      </c>
      <c r="L32" s="41">
        <v>0</v>
      </c>
      <c r="M32" s="41">
        <v>1</v>
      </c>
      <c r="N32" s="41">
        <v>0</v>
      </c>
      <c r="O32" s="228"/>
      <c r="P32" s="42"/>
      <c r="Q32" s="43">
        <f t="shared" si="3"/>
        <v>0</v>
      </c>
      <c r="R32" s="42"/>
      <c r="S32" s="44">
        <f t="shared" si="4"/>
        <v>0</v>
      </c>
      <c r="T32" s="42"/>
      <c r="U32" s="44">
        <f t="shared" si="5"/>
        <v>0</v>
      </c>
      <c r="V32" s="42"/>
      <c r="W32" s="44">
        <f t="shared" si="6"/>
        <v>0</v>
      </c>
      <c r="X32" s="225" t="str">
        <f t="shared" si="7"/>
        <v/>
      </c>
      <c r="Y32" s="226" t="str">
        <f t="shared" si="8"/>
        <v/>
      </c>
    </row>
    <row r="33" spans="1:25" ht="20.100000000000001" customHeight="1" x14ac:dyDescent="0.2">
      <c r="A33" s="61"/>
      <c r="B33" s="59"/>
      <c r="C33" s="23"/>
      <c r="D33" s="24"/>
      <c r="E33" s="24"/>
      <c r="F33" s="25"/>
      <c r="G33" s="227" t="str" cm="1">
        <f t="array" ref="G33">IF(OR($B33="",$C33=0,$D33=0),"",IF(AND($B33=$B34,$A33=$A34),"",IFERROR(
SUMPRODUCT(($B$7:$B$55=$B33)*($A$7:$A$55=$A33)*($C$7:$C$55)*($D$7:$D$55)),
"")))</f>
        <v/>
      </c>
      <c r="H33" s="222" t="str">
        <f ca="1">IF(OR($B33="",AND($B33=$B34,$A33=$A34)),"",_xlfn.LET(_xlpm.DateSeance,$C$1,_xlpm.Exo,$B33,_xlpm.Var,$A33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3" s="222" t="str" cm="1">
        <f t="array" ref="I33">IF(OR($B33="",AND($B33=$B34,$A33=$A34)),"",
_xlfn.LET(
  _xlpm.Exo,TRIM(SUBSTITUTE($B33,CHAR(160),"")),
  _xlpm.Var,TRIM(SUBSTITUTE($A33,CHAR(160),"")),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3" s="223" t="str">
        <f ca="1">IF($C33=0,"",IFERROR(
_xlfn.LET(
  _xlpm.ExoMax, MAX_LOCAL!$A$2:$A$10000,
  _xlpm.VarMax, MAX_LOCAL!$B$2:$B$10000,
  _xlpm.RepsMax, MAX_LOCAL!$C$2:$C$10000,
  _xlpm.KgMax,  MAX_LOCAL!$D$2:$D$10000,
  _xlpm.Res, IF($A33="",
     _xlfn.MAXIFS(_xlpm.KgMax, _xlpm.ExoMax, $B33, _xlpm.RepsMax, $C33),
     _xlfn.MAXIFS(_xlpm.KgMax, _xlpm.ExoMax, $B33, _xlpm.RepsMax, $C33, _xlpm.VarMax, $A33)
  ),
  IF(_xlpm.Res=0,"",_xlpm.Res)
),
""))</f>
        <v/>
      </c>
      <c r="K33" s="41">
        <v>1</v>
      </c>
      <c r="L33" s="41">
        <v>0</v>
      </c>
      <c r="M33" s="41">
        <v>1</v>
      </c>
      <c r="N33" s="41">
        <v>0</v>
      </c>
      <c r="O33" s="228"/>
      <c r="P33" s="42"/>
      <c r="Q33" s="43">
        <f t="shared" si="3"/>
        <v>0</v>
      </c>
      <c r="R33" s="42"/>
      <c r="S33" s="44">
        <f t="shared" si="4"/>
        <v>0</v>
      </c>
      <c r="T33" s="42"/>
      <c r="U33" s="44">
        <f t="shared" si="5"/>
        <v>0</v>
      </c>
      <c r="V33" s="42"/>
      <c r="W33" s="44">
        <f t="shared" si="6"/>
        <v>0</v>
      </c>
      <c r="X33" s="225" t="str">
        <f t="shared" si="7"/>
        <v/>
      </c>
      <c r="Y33" s="226" t="str">
        <f t="shared" si="8"/>
        <v/>
      </c>
    </row>
    <row r="34" spans="1:25" ht="20.100000000000001" customHeight="1" x14ac:dyDescent="0.2">
      <c r="A34" s="61" t="s">
        <v>39</v>
      </c>
      <c r="B34" s="59" t="s">
        <v>186</v>
      </c>
      <c r="C34" s="23"/>
      <c r="D34" s="24"/>
      <c r="E34" s="24">
        <f>V34</f>
        <v>10</v>
      </c>
      <c r="F34" s="25">
        <f>P34</f>
        <v>7</v>
      </c>
      <c r="G34" s="227" t="str" cm="1">
        <f t="array" ref="G34">IF(OR($B34="",$C34=0,$D34=0),"",IF(AND($B34=$B35,$A34=$A35),"",IFERROR(
SUMPRODUCT(($B$7:$B$55=$B34)*($A$7:$A$55=$A34)*($C$7:$C$55)*($D$7:$D$55)),
"")))</f>
        <v/>
      </c>
      <c r="H34" s="222">
        <f ca="1">IF(OR($B34="",AND($B34=$B35,$A34=$A35)),"",_xlfn.LET(_xlpm.DateSeance,$C$1,_xlpm.Exo,$B34,_xlpm.Var,$A34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4" s="222" cm="1">
        <f t="array" ref="I34">IF(OR($B34="",AND($B34=$B35,$A34=$A35)),"",
_xlfn.LET(
  _xlpm.Exo,TRIM(SUBSTITUTE($B34,CHAR(160),"")),
  _xlpm.Var,TRIM(SUBSTITUTE($A34,CHAR(160),"")),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1570</v>
      </c>
      <c r="J34" s="223" t="str">
        <f ca="1">IF($C34=0,"",IFERROR(
_xlfn.LET(
  _xlpm.ExoMax, MAX_LOCAL!$A$2:$A$10000,
  _xlpm.VarMax, MAX_LOCAL!$B$2:$B$10000,
  _xlpm.RepsMax, MAX_LOCAL!$C$2:$C$10000,
  _xlpm.KgMax,  MAX_LOCAL!$D$2:$D$10000,
  _xlpm.Res, IF($A34="",
     _xlfn.MAXIFS(_xlpm.KgMax, _xlpm.ExoMax, $B34, _xlpm.RepsMax, $C34),
     _xlfn.MAXIFS(_xlpm.KgMax, _xlpm.ExoMax, $B34, _xlpm.RepsMax, $C34, _xlpm.VarMax, $A34)
  ),
  IF(_xlpm.Res=0,"",_xlpm.Res)
),
""))</f>
        <v/>
      </c>
      <c r="K34" s="41">
        <v>1</v>
      </c>
      <c r="L34" s="41">
        <v>0</v>
      </c>
      <c r="M34" s="41">
        <v>1</v>
      </c>
      <c r="N34" s="41">
        <v>0</v>
      </c>
      <c r="O34" s="228"/>
      <c r="P34" s="42">
        <v>7</v>
      </c>
      <c r="Q34" s="43">
        <f t="shared" si="3"/>
        <v>7</v>
      </c>
      <c r="R34" s="42">
        <v>10</v>
      </c>
      <c r="S34" s="44">
        <f t="shared" si="4"/>
        <v>0</v>
      </c>
      <c r="T34" s="42">
        <v>50</v>
      </c>
      <c r="U34" s="44">
        <f t="shared" si="5"/>
        <v>0</v>
      </c>
      <c r="V34" s="42">
        <v>10</v>
      </c>
      <c r="W34" s="44">
        <f t="shared" si="6"/>
        <v>10</v>
      </c>
      <c r="X34" s="225" t="str">
        <f t="shared" si="7"/>
        <v/>
      </c>
      <c r="Y34" s="226" t="str">
        <f t="shared" si="8"/>
        <v/>
      </c>
    </row>
    <row r="35" spans="1:25" ht="20.100000000000001" customHeight="1" x14ac:dyDescent="0.2">
      <c r="A35" s="61" t="s">
        <v>39</v>
      </c>
      <c r="B35" s="59" t="s">
        <v>188</v>
      </c>
      <c r="C35" s="23"/>
      <c r="D35" s="24"/>
      <c r="E35" s="24">
        <f>V35</f>
        <v>90</v>
      </c>
      <c r="F35" s="25">
        <f>5</f>
        <v>5</v>
      </c>
      <c r="G35" s="227" t="str" cm="1">
        <f t="array" ref="G35">IF(OR($B35="",$C35=0,$D35=0),"",IF(AND($B35=$B36,$A35=$A36),"",IFERROR(
SUMPRODUCT(($B$7:$B$55=$B35)*($A$7:$A$55=$A35)*($C$7:$C$55)*($D$7:$D$55)),
"")))</f>
        <v/>
      </c>
      <c r="H35" s="222">
        <f ca="1">IF(OR($B35="",AND($B35=$B36,$A35=$A36)),"",_xlfn.LET(_xlpm.DateSeance,$C$1,_xlpm.Exo,$B35,_xlpm.Var,$A35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5" s="222" cm="1">
        <f t="array" ref="I35">IF(OR($B35="",AND($B35=$B36,$A35=$A36)),"",
_xlfn.LET(
  _xlpm.Exo,TRIM(SUBSTITUTE($B35,CHAR(160),"")),
  _xlpm.Var,TRIM(SUBSTITUTE($A35,CHAR(160),"")),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3524</v>
      </c>
      <c r="J35" s="223" t="str">
        <f ca="1">IF($C35=0,"",IFERROR(
_xlfn.LET(
  _xlpm.ExoMax, MAX_LOCAL!$A$2:$A$10000,
  _xlpm.VarMax, MAX_LOCAL!$B$2:$B$10000,
  _xlpm.RepsMax, MAX_LOCAL!$C$2:$C$10000,
  _xlpm.KgMax,  MAX_LOCAL!$D$2:$D$10000,
  _xlpm.Res, IF($A35="",
     _xlfn.MAXIFS(_xlpm.KgMax, _xlpm.ExoMax, $B35, _xlpm.RepsMax, $C35),
     _xlfn.MAXIFS(_xlpm.KgMax, _xlpm.ExoMax, $B35, _xlpm.RepsMax, $C35, _xlpm.VarMax, $A35)
  ),
  IF(_xlpm.Res=0,"",_xlpm.Res)
),
""))</f>
        <v/>
      </c>
      <c r="K35" s="41">
        <v>1</v>
      </c>
      <c r="L35" s="41">
        <v>0</v>
      </c>
      <c r="M35" s="41">
        <v>1</v>
      </c>
      <c r="N35" s="41">
        <v>0</v>
      </c>
      <c r="O35" s="228"/>
      <c r="P35" s="42">
        <v>5</v>
      </c>
      <c r="Q35" s="43">
        <f t="shared" si="3"/>
        <v>5</v>
      </c>
      <c r="R35" s="42">
        <v>12</v>
      </c>
      <c r="S35" s="44">
        <f t="shared" si="4"/>
        <v>0</v>
      </c>
      <c r="T35" s="42">
        <v>90</v>
      </c>
      <c r="U35" s="44">
        <f t="shared" si="5"/>
        <v>0</v>
      </c>
      <c r="V35" s="42">
        <v>90</v>
      </c>
      <c r="W35" s="44">
        <f t="shared" si="6"/>
        <v>90</v>
      </c>
      <c r="X35" s="225" t="str">
        <f t="shared" si="7"/>
        <v/>
      </c>
      <c r="Y35" s="226" t="str">
        <f t="shared" si="8"/>
        <v/>
      </c>
    </row>
    <row r="36" spans="1:25" ht="20.100000000000001" customHeight="1" x14ac:dyDescent="0.2">
      <c r="A36" s="61" t="s">
        <v>39</v>
      </c>
      <c r="B36" s="59" t="s">
        <v>186</v>
      </c>
      <c r="C36" s="23"/>
      <c r="D36" s="24"/>
      <c r="E36" s="24">
        <f>V36</f>
        <v>10</v>
      </c>
      <c r="F36" s="25">
        <f>P36</f>
        <v>7</v>
      </c>
      <c r="G36" s="227" t="str" cm="1">
        <f t="array" ref="G36">IF(OR($B36="",$C36=0,$D36=0),"",IF(AND($B36=$B37,$A36=$A37),"",IFERROR(
SUMPRODUCT(($B$7:$B$55=$B36)*($A$7:$A$55=$A36)*($C$7:$C$55)*($D$7:$D$55)),
"")))</f>
        <v/>
      </c>
      <c r="H36" s="222">
        <f ca="1">IF(OR($B36="",AND($B36=$B37,$A36=$A37)),"",_xlfn.LET(_xlpm.DateSeance,$C$1,_xlpm.Exo,$B36,_xlpm.Var,$A36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6" s="222" cm="1">
        <f t="array" ref="I36">IF(OR($B36="",AND($B36=$B37,$A36=$A37)),"",
_xlfn.LET(
  _xlpm.Exo,TRIM(SUBSTITUTE($B36,CHAR(160),"")),
  _xlpm.Var,TRIM(SUBSTITUTE($A36,CHAR(160),"")),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1570</v>
      </c>
      <c r="J36" s="223" t="str">
        <f ca="1">IF($C36=0,"",IFERROR(
_xlfn.LET(
  _xlpm.ExoMax, MAX_LOCAL!$A$2:$A$10000,
  _xlpm.VarMax, MAX_LOCAL!$B$2:$B$10000,
  _xlpm.RepsMax, MAX_LOCAL!$C$2:$C$10000,
  _xlpm.KgMax,  MAX_LOCAL!$D$2:$D$10000,
  _xlpm.Res, IF($A36="",
     _xlfn.MAXIFS(_xlpm.KgMax, _xlpm.ExoMax, $B36, _xlpm.RepsMax, $C36),
     _xlfn.MAXIFS(_xlpm.KgMax, _xlpm.ExoMax, $B36, _xlpm.RepsMax, $C36, _xlpm.VarMax, $A36)
  ),
  IF(_xlpm.Res=0,"",_xlpm.Res)
),
""))</f>
        <v/>
      </c>
      <c r="K36" s="41">
        <v>1</v>
      </c>
      <c r="L36" s="41">
        <v>0</v>
      </c>
      <c r="M36" s="41">
        <v>1</v>
      </c>
      <c r="N36" s="41">
        <v>0</v>
      </c>
      <c r="O36" s="228"/>
      <c r="P36" s="42">
        <v>7</v>
      </c>
      <c r="Q36" s="43">
        <f t="shared" si="3"/>
        <v>7</v>
      </c>
      <c r="R36" s="42">
        <v>10</v>
      </c>
      <c r="S36" s="44">
        <f t="shared" si="4"/>
        <v>0</v>
      </c>
      <c r="T36" s="42">
        <v>50</v>
      </c>
      <c r="U36" s="44">
        <f t="shared" si="5"/>
        <v>0</v>
      </c>
      <c r="V36" s="42">
        <v>10</v>
      </c>
      <c r="W36" s="44">
        <f t="shared" si="6"/>
        <v>10</v>
      </c>
      <c r="X36" s="225" t="str">
        <f t="shared" si="7"/>
        <v/>
      </c>
      <c r="Y36" s="226" t="str">
        <f t="shared" si="8"/>
        <v/>
      </c>
    </row>
    <row r="37" spans="1:25" ht="20.100000000000001" customHeight="1" x14ac:dyDescent="0.2">
      <c r="A37" s="61" t="s">
        <v>39</v>
      </c>
      <c r="B37" s="59" t="s">
        <v>188</v>
      </c>
      <c r="C37" s="23"/>
      <c r="D37" s="24"/>
      <c r="E37" s="24">
        <f>V37</f>
        <v>90</v>
      </c>
      <c r="F37" s="25">
        <f>P37</f>
        <v>7</v>
      </c>
      <c r="G37" s="227" t="str" cm="1">
        <f t="array" ref="G37">IF(OR($B37="",$C37=0,$D37=0),"",IF(AND($B37=$B38,$A37=$A38),"",IFERROR(
SUMPRODUCT(($B$7:$B$55=$B37)*($A$7:$A$55=$A37)*($C$7:$C$55)*($D$7:$D$55)),
"")))</f>
        <v/>
      </c>
      <c r="H37" s="222">
        <f ca="1">IF(OR($B37="",AND($B37=$B38,$A37=$A38)),"",_xlfn.LET(_xlpm.DateSeance,$C$1,_xlpm.Exo,$B37,_xlpm.Var,$A37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7" s="222" cm="1">
        <f t="array" ref="I37">IF(OR($B37="",AND($B37=$B38,$A37=$A38)),"",
_xlfn.LET(
  _xlpm.Exo,TRIM(SUBSTITUTE($B37,CHAR(160),"")),
  _xlpm.Var,TRIM(SUBSTITUTE($A37,CHAR(160),"")),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3524</v>
      </c>
      <c r="J37" s="223" t="str">
        <f ca="1">IF($C37=0,"",IFERROR(
_xlfn.LET(
  _xlpm.ExoMax, MAX_LOCAL!$A$2:$A$10000,
  _xlpm.VarMax, MAX_LOCAL!$B$2:$B$10000,
  _xlpm.RepsMax, MAX_LOCAL!$C$2:$C$10000,
  _xlpm.KgMax,  MAX_LOCAL!$D$2:$D$10000,
  _xlpm.Res, IF($A37="",
     _xlfn.MAXIFS(_xlpm.KgMax, _xlpm.ExoMax, $B37, _xlpm.RepsMax, $C37),
     _xlfn.MAXIFS(_xlpm.KgMax, _xlpm.ExoMax, $B37, _xlpm.RepsMax, $C37, _xlpm.VarMax, $A37)
  ),
  IF(_xlpm.Res=0,"",_xlpm.Res)
),
""))</f>
        <v/>
      </c>
      <c r="K37" s="41">
        <v>1</v>
      </c>
      <c r="L37" s="41">
        <v>0</v>
      </c>
      <c r="M37" s="41">
        <v>1</v>
      </c>
      <c r="N37" s="41">
        <v>0</v>
      </c>
      <c r="O37" s="228"/>
      <c r="P37" s="42">
        <v>7</v>
      </c>
      <c r="Q37" s="43">
        <f t="shared" si="3"/>
        <v>7</v>
      </c>
      <c r="R37" s="42">
        <v>10</v>
      </c>
      <c r="S37" s="44">
        <f t="shared" si="4"/>
        <v>0</v>
      </c>
      <c r="T37" s="42">
        <v>104</v>
      </c>
      <c r="U37" s="44">
        <f t="shared" si="5"/>
        <v>0</v>
      </c>
      <c r="V37" s="42">
        <v>90</v>
      </c>
      <c r="W37" s="44">
        <f t="shared" si="6"/>
        <v>90</v>
      </c>
      <c r="X37" s="225" t="str">
        <f t="shared" si="7"/>
        <v/>
      </c>
      <c r="Y37" s="226" t="str">
        <f t="shared" si="8"/>
        <v/>
      </c>
    </row>
    <row r="38" spans="1:25" ht="20.100000000000001" customHeight="1" x14ac:dyDescent="0.2">
      <c r="A38" s="61"/>
      <c r="B38" s="59"/>
      <c r="C38" s="23"/>
      <c r="D38" s="24"/>
      <c r="E38" s="24"/>
      <c r="F38" s="25"/>
      <c r="G38" s="227" t="str" cm="1">
        <f t="array" ref="G38">IF(OR($B38="",$C38=0,$D38=0),"",IF(AND($B38=$B39,$A38=$A39),"",IFERROR(
SUMPRODUCT(($B$7:$B$55=$B38)*($A$7:$A$55=$A38)*($C$7:$C$55)*($D$7:$D$55)),
"")))</f>
        <v/>
      </c>
      <c r="H38" s="222" t="str">
        <f ca="1">IF(OR($B38="",AND($B38=$B39,$A38=$A39)),"",_xlfn.LET(_xlpm.DateSeance,$C$1,_xlpm.Exo,$B38,_xlpm.Var,$A38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8" s="222" t="str" cm="1">
        <f t="array" ref="I38">IF(OR($B38="",AND($B38=$B39,$A38=$A39)),"",
_xlfn.LET(
  _xlpm.Exo,TRIM(SUBSTITUTE($B38,CHAR(160),"")),
  _xlpm.Var,TRIM(SUBSTITUTE($A38,CHAR(160),"")),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8" s="223" t="str">
        <f ca="1">IF($C38=0,"",IFERROR(
_xlfn.LET(
  _xlpm.ExoMax, MAX_LOCAL!$A$2:$A$10000,
  _xlpm.VarMax, MAX_LOCAL!$B$2:$B$10000,
  _xlpm.RepsMax, MAX_LOCAL!$C$2:$C$10000,
  _xlpm.KgMax,  MAX_LOCAL!$D$2:$D$10000,
  _xlpm.Res, IF($A38="",
     _xlfn.MAXIFS(_xlpm.KgMax, _xlpm.ExoMax, $B38, _xlpm.RepsMax, $C38),
     _xlfn.MAXIFS(_xlpm.KgMax, _xlpm.ExoMax, $B38, _xlpm.RepsMax, $C38, _xlpm.VarMax, $A38)
  ),
  IF(_xlpm.Res=0,"",_xlpm.Res)
),
""))</f>
        <v/>
      </c>
      <c r="K38" s="41">
        <v>1</v>
      </c>
      <c r="L38" s="41">
        <v>0</v>
      </c>
      <c r="M38" s="41">
        <v>1</v>
      </c>
      <c r="N38" s="41">
        <v>0</v>
      </c>
      <c r="O38" s="228"/>
      <c r="P38" s="42"/>
      <c r="Q38" s="43">
        <f t="shared" si="3"/>
        <v>0</v>
      </c>
      <c r="R38" s="42"/>
      <c r="S38" s="44">
        <f t="shared" si="4"/>
        <v>0</v>
      </c>
      <c r="T38" s="42"/>
      <c r="U38" s="44">
        <f t="shared" si="5"/>
        <v>0</v>
      </c>
      <c r="V38" s="42"/>
      <c r="W38" s="44">
        <f t="shared" si="6"/>
        <v>0</v>
      </c>
      <c r="X38" s="225" t="str">
        <f t="shared" si="7"/>
        <v/>
      </c>
      <c r="Y38" s="226" t="str">
        <f t="shared" si="8"/>
        <v/>
      </c>
    </row>
    <row r="39" spans="1:25" ht="20.100000000000001" customHeight="1" x14ac:dyDescent="0.2">
      <c r="A39" s="61"/>
      <c r="B39" s="59"/>
      <c r="C39" s="23"/>
      <c r="D39" s="24"/>
      <c r="E39" s="24"/>
      <c r="F39" s="25"/>
      <c r="G39" s="227" t="str" cm="1">
        <f t="array" ref="G39">IF(OR($B39="",$C39=0,$D39=0),"",IF(AND($B39=$B40,$A39=$A40),"",IFERROR(
SUMPRODUCT(($B$7:$B$55=$B39)*($A$7:$A$55=$A39)*($C$7:$C$55)*($D$7:$D$55)),
"")))</f>
        <v/>
      </c>
      <c r="H39" s="222" t="str">
        <f ca="1">IF(OR($B39="",AND($B39=$B40,$A39=$A40)),"",_xlfn.LET(_xlpm.DateSeance,$C$1,_xlpm.Exo,$B39,_xlpm.Var,$A39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9" s="222" t="str" cm="1">
        <f t="array" ref="I39">IF(OR($B39="",AND($B39=$B40,$A39=$A40)),"",
_xlfn.LET(
  _xlpm.Exo,TRIM(SUBSTITUTE($B39,CHAR(160),"")),
  _xlpm.Var,TRIM(SUBSTITUTE($A39,CHAR(160),"")),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9" s="223" t="str">
        <f ca="1">IF($C39=0,"",IFERROR(
_xlfn.LET(
  _xlpm.ExoMax, MAX_LOCAL!$A$2:$A$10000,
  _xlpm.VarMax, MAX_LOCAL!$B$2:$B$10000,
  _xlpm.RepsMax, MAX_LOCAL!$C$2:$C$10000,
  _xlpm.KgMax,  MAX_LOCAL!$D$2:$D$10000,
  _xlpm.Res, IF($A39="",
     _xlfn.MAXIFS(_xlpm.KgMax, _xlpm.ExoMax, $B39, _xlpm.RepsMax, $C39),
     _xlfn.MAXIFS(_xlpm.KgMax, _xlpm.ExoMax, $B39, _xlpm.RepsMax, $C39, _xlpm.VarMax, $A39)
  ),
  IF(_xlpm.Res=0,"",_xlpm.Res)
),
""))</f>
        <v/>
      </c>
      <c r="K39" s="41">
        <v>1</v>
      </c>
      <c r="L39" s="41">
        <v>0</v>
      </c>
      <c r="M39" s="41">
        <v>1</v>
      </c>
      <c r="N39" s="41">
        <v>0</v>
      </c>
      <c r="O39" s="228"/>
      <c r="P39" s="42"/>
      <c r="Q39" s="43">
        <f t="shared" ref="Q39:Q55" si="9">F39</f>
        <v>0</v>
      </c>
      <c r="R39" s="42"/>
      <c r="S39" s="44">
        <f t="shared" ref="S39:S55" si="10">C39</f>
        <v>0</v>
      </c>
      <c r="T39" s="42"/>
      <c r="U39" s="44">
        <f t="shared" ref="U39:U55" si="11">D39</f>
        <v>0</v>
      </c>
      <c r="V39" s="42"/>
      <c r="W39" s="44">
        <f t="shared" si="6"/>
        <v>0</v>
      </c>
      <c r="X39" s="225" t="str">
        <f t="shared" si="7"/>
        <v/>
      </c>
      <c r="Y39" s="226" t="str">
        <f t="shared" si="8"/>
        <v/>
      </c>
    </row>
    <row r="40" spans="1:25" ht="20.100000000000001" customHeight="1" x14ac:dyDescent="0.2">
      <c r="A40" s="61"/>
      <c r="B40" s="59" t="s">
        <v>109</v>
      </c>
      <c r="C40" s="23"/>
      <c r="D40" s="24"/>
      <c r="E40" s="24">
        <f>V40</f>
        <v>120</v>
      </c>
      <c r="F40" s="25">
        <f>P40</f>
        <v>7</v>
      </c>
      <c r="G40" s="227" t="str" cm="1">
        <f t="array" ref="G40">IF(OR($B40="",$C40=0,$D40=0),"",IF(AND($B40=$B41,$A40=$A41),"",IFERROR(
SUMPRODUCT(($B$7:$B$55=$B40)*($A$7:$A$55=$A40)*($C$7:$C$55)*($D$7:$D$55)),
"")))</f>
        <v/>
      </c>
      <c r="H40" s="222" t="str">
        <f ca="1">IF(OR($B40="",AND($B40=$B41,$A40=$A41)),"",_xlfn.LET(_xlpm.DateSeance,$C$1,_xlpm.Exo,$B40,_xlpm.Var,$A40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0" s="222" t="str" cm="1">
        <f t="array" ref="I40">IF(OR($B40="",AND($B40=$B41,$A40=$A41)),"",
_xlfn.LET(
  _xlpm.Exo,TRIM(SUBSTITUTE($B40,CHAR(160),"")),
  _xlpm.Var,TRIM(SUBSTITUTE($A40,CHAR(160),"")),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0" s="223" t="str">
        <f ca="1">IF($C40=0,"",IFERROR(
_xlfn.LET(
  _xlpm.ExoMax, MAX_LOCAL!$A$2:$A$10000,
  _xlpm.VarMax, MAX_LOCAL!$B$2:$B$10000,
  _xlpm.RepsMax, MAX_LOCAL!$C$2:$C$10000,
  _xlpm.KgMax,  MAX_LOCAL!$D$2:$D$10000,
  _xlpm.Res, IF($A40="",
     _xlfn.MAXIFS(_xlpm.KgMax, _xlpm.ExoMax, $B40, _xlpm.RepsMax, $C40),
     _xlfn.MAXIFS(_xlpm.KgMax, _xlpm.ExoMax, $B40, _xlpm.RepsMax, $C40, _xlpm.VarMax, $A40)
  ),
  IF(_xlpm.Res=0,"",_xlpm.Res)
),
""))</f>
        <v/>
      </c>
      <c r="K40" s="41">
        <v>1</v>
      </c>
      <c r="L40" s="41">
        <v>0</v>
      </c>
      <c r="M40" s="41">
        <v>1</v>
      </c>
      <c r="N40" s="41">
        <v>0</v>
      </c>
      <c r="O40" s="228"/>
      <c r="P40" s="42">
        <v>7</v>
      </c>
      <c r="Q40" s="43">
        <f t="shared" si="9"/>
        <v>7</v>
      </c>
      <c r="R40" s="42">
        <v>10</v>
      </c>
      <c r="S40" s="44">
        <f t="shared" si="10"/>
        <v>0</v>
      </c>
      <c r="T40" s="42">
        <v>52</v>
      </c>
      <c r="U40" s="44">
        <f t="shared" si="11"/>
        <v>0</v>
      </c>
      <c r="V40" s="42">
        <v>120</v>
      </c>
      <c r="W40" s="44">
        <f t="shared" si="6"/>
        <v>120</v>
      </c>
      <c r="X40" s="225" t="str">
        <f t="shared" si="7"/>
        <v/>
      </c>
      <c r="Y40" s="226" t="str">
        <f t="shared" si="8"/>
        <v/>
      </c>
    </row>
    <row r="41" spans="1:25" ht="20.100000000000001" customHeight="1" x14ac:dyDescent="0.2">
      <c r="A41" s="61"/>
      <c r="B41" s="59" t="s">
        <v>109</v>
      </c>
      <c r="C41" s="23"/>
      <c r="D41" s="24"/>
      <c r="E41" s="24">
        <f>V41</f>
        <v>120</v>
      </c>
      <c r="F41" s="25">
        <f>P41</f>
        <v>8</v>
      </c>
      <c r="G41" s="227" t="str" cm="1">
        <f t="array" ref="G41">IF(OR($B41="",$C41=0,$D41=0),"",IF(AND($B41=$B42,$A41=$A42),"",IFERROR(
SUMPRODUCT(($B$7:$B$55=$B41)*($A$7:$A$55=$A41)*($C$7:$C$55)*($D$7:$D$55)),
"")))</f>
        <v/>
      </c>
      <c r="H41" s="222" t="str">
        <f ca="1">IF(OR($B41="",AND($B41=$B42,$A41=$A42)),"",_xlfn.LET(_xlpm.DateSeance,$C$1,_xlpm.Exo,$B41,_xlpm.Var,$A41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1" s="222" t="str" cm="1">
        <f t="array" ref="I41">IF(OR($B41="",AND($B41=$B42,$A41=$A42)),"",
_xlfn.LET(
  _xlpm.Exo,TRIM(SUBSTITUTE($B41,CHAR(160),"")),
  _xlpm.Var,TRIM(SUBSTITUTE($A41,CHAR(160),"")),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1" s="223" t="str">
        <f ca="1">IF($C41=0,"",IFERROR(
_xlfn.LET(
  _xlpm.ExoMax, MAX_LOCAL!$A$2:$A$10000,
  _xlpm.VarMax, MAX_LOCAL!$B$2:$B$10000,
  _xlpm.RepsMax, MAX_LOCAL!$C$2:$C$10000,
  _xlpm.KgMax,  MAX_LOCAL!$D$2:$D$10000,
  _xlpm.Res, IF($A41="",
     _xlfn.MAXIFS(_xlpm.KgMax, _xlpm.ExoMax, $B41, _xlpm.RepsMax, $C41),
     _xlfn.MAXIFS(_xlpm.KgMax, _xlpm.ExoMax, $B41, _xlpm.RepsMax, $C41, _xlpm.VarMax, $A41)
  ),
  IF(_xlpm.Res=0,"",_xlpm.Res)
),
""))</f>
        <v/>
      </c>
      <c r="K41" s="41">
        <v>1</v>
      </c>
      <c r="L41" s="41">
        <v>0</v>
      </c>
      <c r="M41" s="41">
        <v>1</v>
      </c>
      <c r="N41" s="41">
        <v>0</v>
      </c>
      <c r="O41" s="228"/>
      <c r="P41" s="42">
        <v>8</v>
      </c>
      <c r="Q41" s="43">
        <f t="shared" si="9"/>
        <v>8</v>
      </c>
      <c r="R41" s="42">
        <v>8</v>
      </c>
      <c r="S41" s="44">
        <f t="shared" si="10"/>
        <v>0</v>
      </c>
      <c r="T41" s="42">
        <v>59</v>
      </c>
      <c r="U41" s="44">
        <f t="shared" si="11"/>
        <v>0</v>
      </c>
      <c r="V41" s="42">
        <v>120</v>
      </c>
      <c r="W41" s="44">
        <f t="shared" si="6"/>
        <v>120</v>
      </c>
      <c r="X41" s="225" t="str">
        <f t="shared" si="7"/>
        <v/>
      </c>
      <c r="Y41" s="226" t="str">
        <f t="shared" si="8"/>
        <v/>
      </c>
    </row>
    <row r="42" spans="1:25" ht="20.100000000000001" customHeight="1" x14ac:dyDescent="0.2">
      <c r="A42" s="61"/>
      <c r="B42" s="59" t="s">
        <v>109</v>
      </c>
      <c r="C42" s="23"/>
      <c r="D42" s="24"/>
      <c r="E42" s="24">
        <f>V42</f>
        <v>1</v>
      </c>
      <c r="F42" s="25">
        <f>P42</f>
        <v>8</v>
      </c>
      <c r="G42" s="227" t="str" cm="1">
        <f t="array" ref="G42">IF(OR($B42="",$C42=0,$D42=0),"",IF(AND($B42=$B43,$A42=$A43),"",IFERROR(
SUMPRODUCT(($B$7:$B$55=$B42)*($A$7:$A$55=$A42)*($C$7:$C$55)*($D$7:$D$55)),
"")))</f>
        <v/>
      </c>
      <c r="H42" s="222">
        <f ca="1">IF(OR($B42="",AND($B42=$B43,$A42=$A43)),"",_xlfn.LET(_xlpm.DateSeance,$C$1,_xlpm.Exo,$B42,_xlpm.Var,$A42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42" s="222" cm="1">
        <f t="array" ref="I42">IF(OR($B42="",AND($B42=$B43,$A42=$A43)),"",
_xlfn.LET(
  _xlpm.Exo,TRIM(SUBSTITUTE($B42,CHAR(160),"")),
  _xlpm.Var,TRIM(SUBSTITUTE($A42,CHAR(160),"")),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2000</v>
      </c>
      <c r="J42" s="223" t="str">
        <f ca="1">IF($C42=0,"",IFERROR(
_xlfn.LET(
  _xlpm.ExoMax, MAX_LOCAL!$A$2:$A$10000,
  _xlpm.VarMax, MAX_LOCAL!$B$2:$B$10000,
  _xlpm.RepsMax, MAX_LOCAL!$C$2:$C$10000,
  _xlpm.KgMax,  MAX_LOCAL!$D$2:$D$10000,
  _xlpm.Res, IF($A42="",
     _xlfn.MAXIFS(_xlpm.KgMax, _xlpm.ExoMax, $B42, _xlpm.RepsMax, $C42),
     _xlfn.MAXIFS(_xlpm.KgMax, _xlpm.ExoMax, $B42, _xlpm.RepsMax, $C42, _xlpm.VarMax, $A42)
  ),
  IF(_xlpm.Res=0,"",_xlpm.Res)
),
""))</f>
        <v/>
      </c>
      <c r="K42" s="41">
        <v>1</v>
      </c>
      <c r="L42" s="41">
        <v>0</v>
      </c>
      <c r="M42" s="41">
        <v>1</v>
      </c>
      <c r="N42" s="41">
        <v>0</v>
      </c>
      <c r="O42" s="228"/>
      <c r="P42" s="42">
        <v>8</v>
      </c>
      <c r="Q42" s="43">
        <f t="shared" si="9"/>
        <v>8</v>
      </c>
      <c r="R42" s="42">
        <v>8</v>
      </c>
      <c r="S42" s="44">
        <f t="shared" si="10"/>
        <v>0</v>
      </c>
      <c r="T42" s="42">
        <v>59</v>
      </c>
      <c r="U42" s="44">
        <f t="shared" si="11"/>
        <v>0</v>
      </c>
      <c r="V42" s="42">
        <v>1</v>
      </c>
      <c r="W42" s="44">
        <f t="shared" si="6"/>
        <v>1</v>
      </c>
      <c r="X42" s="225" t="str">
        <f t="shared" si="7"/>
        <v/>
      </c>
      <c r="Y42" s="226" t="str">
        <f t="shared" si="8"/>
        <v/>
      </c>
    </row>
    <row r="43" spans="1:25" ht="20.100000000000001" customHeight="1" x14ac:dyDescent="0.2">
      <c r="A43" s="61"/>
      <c r="B43" s="59"/>
      <c r="C43" s="23"/>
      <c r="D43" s="24"/>
      <c r="E43" s="24"/>
      <c r="F43" s="25"/>
      <c r="G43" s="227" t="str" cm="1">
        <f t="array" ref="G43">IF(OR($B43="",$C43=0,$D43=0),"",IF(AND($B43=$B44,$A43=$A44),"",IFERROR(
SUMPRODUCT(($B$7:$B$55=$B43)*($A$7:$A$55=$A43)*($C$7:$C$55)*($D$7:$D$55)),
"")))</f>
        <v/>
      </c>
      <c r="H43" s="222" t="str">
        <f ca="1">IF(OR($B43="",AND($B43=$B44,$A43=$A44)),"",_xlfn.LET(_xlpm.DateSeance,$C$1,_xlpm.Exo,$B43,_xlpm.Var,$A43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3" s="222" t="str" cm="1">
        <f t="array" ref="I43">IF(OR($B43="",AND($B43=$B44,$A43=$A44)),"",
_xlfn.LET(
  _xlpm.Exo,TRIM(SUBSTITUTE($B43,CHAR(160),"")),
  _xlpm.Var,TRIM(SUBSTITUTE($A43,CHAR(160),"")),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3" s="223" t="str">
        <f ca="1">IF($C43=0,"",IFERROR(
_xlfn.LET(
  _xlpm.ExoMax, MAX_LOCAL!$A$2:$A$10000,
  _xlpm.VarMax, MAX_LOCAL!$B$2:$B$10000,
  _xlpm.RepsMax, MAX_LOCAL!$C$2:$C$10000,
  _xlpm.KgMax,  MAX_LOCAL!$D$2:$D$10000,
  _xlpm.Res, IF($A43="",
     _xlfn.MAXIFS(_xlpm.KgMax, _xlpm.ExoMax, $B43, _xlpm.RepsMax, $C43),
     _xlfn.MAXIFS(_xlpm.KgMax, _xlpm.ExoMax, $B43, _xlpm.RepsMax, $C43, _xlpm.VarMax, $A43)
  ),
  IF(_xlpm.Res=0,"",_xlpm.Res)
),
""))</f>
        <v/>
      </c>
      <c r="K43" s="41">
        <v>1</v>
      </c>
      <c r="L43" s="41">
        <v>0</v>
      </c>
      <c r="M43" s="41">
        <v>1</v>
      </c>
      <c r="N43" s="41">
        <v>0</v>
      </c>
      <c r="O43" s="228"/>
      <c r="P43" s="42"/>
      <c r="Q43" s="43">
        <f t="shared" si="9"/>
        <v>0</v>
      </c>
      <c r="R43" s="42"/>
      <c r="S43" s="44">
        <f t="shared" si="10"/>
        <v>0</v>
      </c>
      <c r="T43" s="42"/>
      <c r="U43" s="44">
        <f t="shared" si="11"/>
        <v>0</v>
      </c>
      <c r="V43" s="42"/>
      <c r="W43" s="44">
        <f t="shared" si="6"/>
        <v>0</v>
      </c>
      <c r="X43" s="225" t="str">
        <f t="shared" si="7"/>
        <v/>
      </c>
      <c r="Y43" s="226" t="str">
        <f t="shared" si="8"/>
        <v/>
      </c>
    </row>
    <row r="44" spans="1:25" ht="20.100000000000001" customHeight="1" x14ac:dyDescent="0.2">
      <c r="A44" s="61"/>
      <c r="B44" s="59"/>
      <c r="C44" s="23"/>
      <c r="D44" s="24"/>
      <c r="E44" s="24"/>
      <c r="F44" s="25"/>
      <c r="G44" s="227" t="str" cm="1">
        <f t="array" ref="G44">IF(OR($B44="",$C44=0,$D44=0),"",IF(AND($B44=$B45,$A44=$A45),"",IFERROR(
SUMPRODUCT(($B$7:$B$55=$B44)*($A$7:$A$55=$A44)*($C$7:$C$55)*($D$7:$D$55)),
"")))</f>
        <v/>
      </c>
      <c r="H44" s="222" t="str">
        <f ca="1">IF(OR($B44="",AND($B44=$B45,$A44=$A45)),"",_xlfn.LET(_xlpm.DateSeance,$C$1,_xlpm.Exo,$B44,_xlpm.Var,$A44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4" s="222" t="str" cm="1">
        <f t="array" ref="I44">IF(OR($B44="",AND($B44=$B45,$A44=$A45)),"",
_xlfn.LET(
  _xlpm.Exo,TRIM(SUBSTITUTE($B44,CHAR(160),"")),
  _xlpm.Var,TRIM(SUBSTITUTE($A44,CHAR(160),"")),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4" s="223" t="str">
        <f ca="1">IF($C44=0,"",IFERROR(
_xlfn.LET(
  _xlpm.ExoMax, MAX_LOCAL!$A$2:$A$10000,
  _xlpm.VarMax, MAX_LOCAL!$B$2:$B$10000,
  _xlpm.RepsMax, MAX_LOCAL!$C$2:$C$10000,
  _xlpm.KgMax,  MAX_LOCAL!$D$2:$D$10000,
  _xlpm.Res, IF($A44="",
     _xlfn.MAXIFS(_xlpm.KgMax, _xlpm.ExoMax, $B44, _xlpm.RepsMax, $C44),
     _xlfn.MAXIFS(_xlpm.KgMax, _xlpm.ExoMax, $B44, _xlpm.RepsMax, $C44, _xlpm.VarMax, $A44)
  ),
  IF(_xlpm.Res=0,"",_xlpm.Res)
),
""))</f>
        <v/>
      </c>
      <c r="K44" s="41">
        <v>1</v>
      </c>
      <c r="L44" s="41">
        <v>0</v>
      </c>
      <c r="M44" s="41">
        <v>1</v>
      </c>
      <c r="N44" s="41">
        <v>0</v>
      </c>
      <c r="O44" s="228"/>
      <c r="P44" s="42"/>
      <c r="Q44" s="43">
        <f t="shared" si="9"/>
        <v>0</v>
      </c>
      <c r="R44" s="42"/>
      <c r="S44" s="44">
        <f t="shared" si="10"/>
        <v>0</v>
      </c>
      <c r="T44" s="42"/>
      <c r="U44" s="44">
        <f t="shared" si="11"/>
        <v>0</v>
      </c>
      <c r="V44" s="42"/>
      <c r="W44" s="44">
        <f t="shared" si="6"/>
        <v>0</v>
      </c>
      <c r="X44" s="225" t="str">
        <f t="shared" si="7"/>
        <v/>
      </c>
      <c r="Y44" s="226" t="str">
        <f t="shared" si="8"/>
        <v/>
      </c>
    </row>
    <row r="45" spans="1:25" ht="20.100000000000001" customHeight="1" x14ac:dyDescent="0.2">
      <c r="A45" s="61"/>
      <c r="B45" s="59"/>
      <c r="C45" s="23"/>
      <c r="D45" s="24"/>
      <c r="E45" s="24"/>
      <c r="F45" s="25"/>
      <c r="G45" s="227" t="str" cm="1">
        <f t="array" ref="G45">IF(OR($B45="",$C45=0,$D45=0),"",IF(AND($B45=$B46,$A45=$A46),"",IFERROR(
SUMPRODUCT(($B$7:$B$55=$B45)*($A$7:$A$55=$A45)*($C$7:$C$55)*($D$7:$D$55)),
"")))</f>
        <v/>
      </c>
      <c r="H45" s="222" t="str">
        <f ca="1">IF(OR($B45="",AND($B45=$B46,$A45=$A46)),"",_xlfn.LET(_xlpm.DateSeance,$C$1,_xlpm.Exo,$B45,_xlpm.Var,$A45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5" s="222" t="str" cm="1">
        <f t="array" ref="I45">IF(OR($B45="",AND($B45=$B46,$A45=$A46)),"",
_xlfn.LET(
  _xlpm.Exo,TRIM(SUBSTITUTE($B45,CHAR(160),"")),
  _xlpm.Var,TRIM(SUBSTITUTE($A45,CHAR(160),"")),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5" s="223" t="str">
        <f ca="1">IF($C45=0,"",IFERROR(
_xlfn.LET(
  _xlpm.ExoMax, MAX_LOCAL!$A$2:$A$10000,
  _xlpm.VarMax, MAX_LOCAL!$B$2:$B$10000,
  _xlpm.RepsMax, MAX_LOCAL!$C$2:$C$10000,
  _xlpm.KgMax,  MAX_LOCAL!$D$2:$D$10000,
  _xlpm.Res, IF($A45="",
     _xlfn.MAXIFS(_xlpm.KgMax, _xlpm.ExoMax, $B45, _xlpm.RepsMax, $C45),
     _xlfn.MAXIFS(_xlpm.KgMax, _xlpm.ExoMax, $B45, _xlpm.RepsMax, $C45, _xlpm.VarMax, $A45)
  ),
  IF(_xlpm.Res=0,"",_xlpm.Res)
),
""))</f>
        <v/>
      </c>
      <c r="K45" s="41">
        <v>1</v>
      </c>
      <c r="L45" s="41">
        <v>0</v>
      </c>
      <c r="M45" s="41">
        <v>1</v>
      </c>
      <c r="N45" s="41">
        <v>0</v>
      </c>
      <c r="O45" s="228"/>
      <c r="P45" s="42"/>
      <c r="Q45" s="43">
        <f t="shared" si="9"/>
        <v>0</v>
      </c>
      <c r="R45" s="42"/>
      <c r="S45" s="44">
        <f t="shared" si="10"/>
        <v>0</v>
      </c>
      <c r="T45" s="42"/>
      <c r="U45" s="44">
        <f t="shared" si="11"/>
        <v>0</v>
      </c>
      <c r="V45" s="42"/>
      <c r="W45" s="44">
        <f t="shared" si="6"/>
        <v>0</v>
      </c>
      <c r="X45" s="225" t="str">
        <f t="shared" si="7"/>
        <v/>
      </c>
      <c r="Y45" s="226" t="str">
        <f t="shared" si="8"/>
        <v/>
      </c>
    </row>
    <row r="46" spans="1:25" ht="20.100000000000001" customHeight="1" x14ac:dyDescent="0.2">
      <c r="A46" s="61"/>
      <c r="B46" s="59"/>
      <c r="C46" s="23"/>
      <c r="D46" s="24"/>
      <c r="E46" s="24"/>
      <c r="F46" s="25"/>
      <c r="G46" s="227" t="str" cm="1">
        <f t="array" ref="G46">IF(OR($B46="",$C46=0,$D46=0),"",IF(AND($B46=$B47,$A46=$A47),"",IFERROR(
SUMPRODUCT(($B$7:$B$55=$B46)*($A$7:$A$55=$A46)*($C$7:$C$55)*($D$7:$D$55)),
"")))</f>
        <v/>
      </c>
      <c r="H46" s="222" t="str">
        <f ca="1">IF(OR($B46="",AND($B46=$B47,$A46=$A47)),"",_xlfn.LET(_xlpm.DateSeance,$C$1,_xlpm.Exo,$B46,_xlpm.Var,$A46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6" s="222" t="str" cm="1">
        <f t="array" ref="I46">IF(OR($B46="",AND($B46=$B47,$A46=$A47)),"",
_xlfn.LET(
  _xlpm.Exo,TRIM(SUBSTITUTE($B46,CHAR(160),"")),
  _xlpm.Var,TRIM(SUBSTITUTE($A46,CHAR(160),"")),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6" s="223" t="str">
        <f ca="1">IF($C46=0,"",IFERROR(
_xlfn.LET(
  _xlpm.ExoMax, MAX_LOCAL!$A$2:$A$10000,
  _xlpm.VarMax, MAX_LOCAL!$B$2:$B$10000,
  _xlpm.RepsMax, MAX_LOCAL!$C$2:$C$10000,
  _xlpm.KgMax,  MAX_LOCAL!$D$2:$D$10000,
  _xlpm.Res, IF($A46="",
     _xlfn.MAXIFS(_xlpm.KgMax, _xlpm.ExoMax, $B46, _xlpm.RepsMax, $C46),
     _xlfn.MAXIFS(_xlpm.KgMax, _xlpm.ExoMax, $B46, _xlpm.RepsMax, $C46, _xlpm.VarMax, $A46)
  ),
  IF(_xlpm.Res=0,"",_xlpm.Res)
),
""))</f>
        <v/>
      </c>
      <c r="K46" s="41">
        <v>1</v>
      </c>
      <c r="L46" s="41">
        <v>0</v>
      </c>
      <c r="M46" s="41">
        <v>1</v>
      </c>
      <c r="N46" s="41">
        <v>0</v>
      </c>
      <c r="O46" s="228"/>
      <c r="P46" s="42"/>
      <c r="Q46" s="43">
        <f t="shared" si="9"/>
        <v>0</v>
      </c>
      <c r="R46" s="42"/>
      <c r="S46" s="44">
        <f t="shared" si="10"/>
        <v>0</v>
      </c>
      <c r="T46" s="42"/>
      <c r="U46" s="44">
        <f t="shared" si="11"/>
        <v>0</v>
      </c>
      <c r="V46" s="42"/>
      <c r="W46" s="44">
        <f t="shared" si="6"/>
        <v>0</v>
      </c>
      <c r="X46" s="225" t="str">
        <f t="shared" si="7"/>
        <v/>
      </c>
      <c r="Y46" s="226" t="str">
        <f t="shared" si="8"/>
        <v/>
      </c>
    </row>
    <row r="47" spans="1:25" ht="20.100000000000001" customHeight="1" x14ac:dyDescent="0.2">
      <c r="A47" s="61"/>
      <c r="B47" s="59"/>
      <c r="C47" s="23"/>
      <c r="D47" s="24"/>
      <c r="E47" s="24"/>
      <c r="F47" s="25"/>
      <c r="G47" s="227" t="str" cm="1">
        <f t="array" ref="G47">IF(OR($B47="",$C47=0,$D47=0),"",IF(AND($B47=$B48,$A47=$A48),"",IFERROR(
SUMPRODUCT(($B$7:$B$55=$B47)*($A$7:$A$55=$A47)*($C$7:$C$55)*($D$7:$D$55)),
"")))</f>
        <v/>
      </c>
      <c r="H47" s="222" t="str">
        <f ca="1">IF(OR($B47="",AND($B47=$B48,$A47=$A48)),"",_xlfn.LET(_xlpm.DateSeance,$C$1,_xlpm.Exo,$B47,_xlpm.Var,$A47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7" s="222" t="str" cm="1">
        <f t="array" ref="I47">IF(OR($B47="",AND($B47=$B48,$A47=$A48)),"",
_xlfn.LET(
  _xlpm.Exo,TRIM(SUBSTITUTE($B47,CHAR(160),"")),
  _xlpm.Var,TRIM(SUBSTITUTE($A47,CHAR(160),"")),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7" s="223" t="str">
        <f ca="1">IF($C47=0,"",IFERROR(
_xlfn.LET(
  _xlpm.ExoMax, MAX_LOCAL!$A$2:$A$10000,
  _xlpm.VarMax, MAX_LOCAL!$B$2:$B$10000,
  _xlpm.RepsMax, MAX_LOCAL!$C$2:$C$10000,
  _xlpm.KgMax,  MAX_LOCAL!$D$2:$D$10000,
  _xlpm.Res, IF($A47="",
     _xlfn.MAXIFS(_xlpm.KgMax, _xlpm.ExoMax, $B47, _xlpm.RepsMax, $C47),
     _xlfn.MAXIFS(_xlpm.KgMax, _xlpm.ExoMax, $B47, _xlpm.RepsMax, $C47, _xlpm.VarMax, $A47)
  ),
  IF(_xlpm.Res=0,"",_xlpm.Res)
),
""))</f>
        <v/>
      </c>
      <c r="K47" s="41">
        <v>1</v>
      </c>
      <c r="L47" s="41">
        <v>0</v>
      </c>
      <c r="M47" s="41">
        <v>1</v>
      </c>
      <c r="N47" s="41">
        <v>0</v>
      </c>
      <c r="O47" s="228"/>
      <c r="P47" s="42"/>
      <c r="Q47" s="43">
        <f t="shared" si="9"/>
        <v>0</v>
      </c>
      <c r="R47" s="42"/>
      <c r="S47" s="44">
        <f t="shared" si="10"/>
        <v>0</v>
      </c>
      <c r="T47" s="42"/>
      <c r="U47" s="44">
        <f t="shared" si="11"/>
        <v>0</v>
      </c>
      <c r="V47" s="42"/>
      <c r="W47" s="44">
        <f t="shared" si="6"/>
        <v>0</v>
      </c>
      <c r="X47" s="225" t="str">
        <f t="shared" si="7"/>
        <v/>
      </c>
      <c r="Y47" s="226" t="str">
        <f t="shared" si="8"/>
        <v/>
      </c>
    </row>
    <row r="48" spans="1:25" ht="20.100000000000001" customHeight="1" x14ac:dyDescent="0.2">
      <c r="A48" s="61"/>
      <c r="B48" s="59"/>
      <c r="C48" s="23"/>
      <c r="D48" s="24"/>
      <c r="E48" s="24"/>
      <c r="F48" s="25"/>
      <c r="G48" s="227" t="str" cm="1">
        <f t="array" ref="G48">IF(OR($B48="",$C48=0,$D48=0),"",IF(AND($B48=$B49,$A48=$A49),"",IFERROR(
SUMPRODUCT(($B$7:$B$55=$B48)*($A$7:$A$55=$A48)*($C$7:$C$55)*($D$7:$D$55)),
"")))</f>
        <v/>
      </c>
      <c r="H48" s="222" t="str">
        <f ca="1">IF(OR($B48="",AND($B48=$B49,$A48=$A49)),"",_xlfn.LET(_xlpm.DateSeance,$C$1,_xlpm.Exo,$B48,_xlpm.Var,$A48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8" s="222" t="str" cm="1">
        <f t="array" ref="I48">IF(OR($B48="",AND($B48=$B49,$A48=$A49)),"",
_xlfn.LET(
  _xlpm.Exo,TRIM(SUBSTITUTE($B48,CHAR(160),"")),
  _xlpm.Var,TRIM(SUBSTITUTE($A48,CHAR(160),"")),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8" s="223" t="str">
        <f ca="1">IF($C48=0,"",IFERROR(
_xlfn.LET(
  _xlpm.ExoMax, MAX_LOCAL!$A$2:$A$10000,
  _xlpm.VarMax, MAX_LOCAL!$B$2:$B$10000,
  _xlpm.RepsMax, MAX_LOCAL!$C$2:$C$10000,
  _xlpm.KgMax,  MAX_LOCAL!$D$2:$D$10000,
  _xlpm.Res, IF($A48="",
     _xlfn.MAXIFS(_xlpm.KgMax, _xlpm.ExoMax, $B48, _xlpm.RepsMax, $C48),
     _xlfn.MAXIFS(_xlpm.KgMax, _xlpm.ExoMax, $B48, _xlpm.RepsMax, $C48, _xlpm.VarMax, $A48)
  ),
  IF(_xlpm.Res=0,"",_xlpm.Res)
),
""))</f>
        <v/>
      </c>
      <c r="K48" s="41">
        <v>1</v>
      </c>
      <c r="L48" s="41">
        <v>0</v>
      </c>
      <c r="M48" s="41">
        <v>1</v>
      </c>
      <c r="N48" s="41">
        <v>0</v>
      </c>
      <c r="O48" s="228"/>
      <c r="P48" s="42"/>
      <c r="Q48" s="43">
        <f t="shared" si="9"/>
        <v>0</v>
      </c>
      <c r="R48" s="42"/>
      <c r="S48" s="44">
        <f t="shared" si="10"/>
        <v>0</v>
      </c>
      <c r="T48" s="42"/>
      <c r="U48" s="44">
        <f t="shared" si="11"/>
        <v>0</v>
      </c>
      <c r="V48" s="42"/>
      <c r="W48" s="44">
        <f t="shared" si="6"/>
        <v>0</v>
      </c>
      <c r="X48" s="225" t="str">
        <f t="shared" si="7"/>
        <v/>
      </c>
      <c r="Y48" s="226" t="str">
        <f t="shared" si="8"/>
        <v/>
      </c>
    </row>
    <row r="49" spans="1:25" ht="20.100000000000001" customHeight="1" x14ac:dyDescent="0.2">
      <c r="A49" s="61"/>
      <c r="B49" s="59"/>
      <c r="C49" s="23"/>
      <c r="D49" s="24"/>
      <c r="E49" s="24"/>
      <c r="F49" s="25"/>
      <c r="G49" s="227" t="str" cm="1">
        <f t="array" ref="G49">IF(OR($B49="",$C49=0,$D49=0),"",IF(AND($B49=$B50,$A49=$A50),"",IFERROR(
SUMPRODUCT(($B$7:$B$55=$B49)*($A$7:$A$55=$A49)*($C$7:$C$55)*($D$7:$D$55)),
"")))</f>
        <v/>
      </c>
      <c r="H49" s="222" t="str">
        <f ca="1">IF(OR($B49="",AND($B49=$B50,$A49=$A50)),"",_xlfn.LET(_xlpm.DateSeance,$C$1,_xlpm.Exo,$B49,_xlpm.Var,$A49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9" s="222" t="str" cm="1">
        <f t="array" ref="I49">IF(OR($B49="",AND($B49=$B50,$A49=$A50)),"",
_xlfn.LET(
  _xlpm.Exo,TRIM(SUBSTITUTE($B49,CHAR(160),"")),
  _xlpm.Var,TRIM(SUBSTITUTE($A49,CHAR(160),"")),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9" s="223" t="str">
        <f ca="1">IF($C49=0,"",IFERROR(
_xlfn.LET(
  _xlpm.ExoMax, MAX_LOCAL!$A$2:$A$10000,
  _xlpm.VarMax, MAX_LOCAL!$B$2:$B$10000,
  _xlpm.RepsMax, MAX_LOCAL!$C$2:$C$10000,
  _xlpm.KgMax,  MAX_LOCAL!$D$2:$D$10000,
  _xlpm.Res, IF($A49="",
     _xlfn.MAXIFS(_xlpm.KgMax, _xlpm.ExoMax, $B49, _xlpm.RepsMax, $C49),
     _xlfn.MAXIFS(_xlpm.KgMax, _xlpm.ExoMax, $B49, _xlpm.RepsMax, $C49, _xlpm.VarMax, $A49)
  ),
  IF(_xlpm.Res=0,"",_xlpm.Res)
),
""))</f>
        <v/>
      </c>
      <c r="K49" s="41">
        <v>1</v>
      </c>
      <c r="L49" s="41">
        <v>0</v>
      </c>
      <c r="M49" s="41">
        <v>1</v>
      </c>
      <c r="N49" s="41">
        <v>0</v>
      </c>
      <c r="O49" s="228"/>
      <c r="P49" s="42"/>
      <c r="Q49" s="43">
        <f t="shared" si="9"/>
        <v>0</v>
      </c>
      <c r="R49" s="42"/>
      <c r="S49" s="44">
        <f t="shared" si="10"/>
        <v>0</v>
      </c>
      <c r="T49" s="42"/>
      <c r="U49" s="44">
        <f t="shared" si="11"/>
        <v>0</v>
      </c>
      <c r="V49" s="42"/>
      <c r="W49" s="44">
        <f t="shared" si="6"/>
        <v>0</v>
      </c>
      <c r="X49" s="225" t="str">
        <f t="shared" si="7"/>
        <v/>
      </c>
      <c r="Y49" s="226" t="str">
        <f t="shared" si="8"/>
        <v/>
      </c>
    </row>
    <row r="50" spans="1:25" ht="20.100000000000001" customHeight="1" x14ac:dyDescent="0.2">
      <c r="A50" s="61"/>
      <c r="B50" s="59"/>
      <c r="C50" s="23"/>
      <c r="D50" s="24"/>
      <c r="E50" s="24"/>
      <c r="F50" s="25"/>
      <c r="G50" s="227" t="str" cm="1">
        <f t="array" ref="G50">IF(OR($B50="",$C50=0,$D50=0),"",IF(AND($B50=$B51,$A50=$A51),"",IFERROR(
SUMPRODUCT(($B$7:$B$55=$B50)*($A$7:$A$55=$A50)*($C$7:$C$55)*($D$7:$D$55)),
"")))</f>
        <v/>
      </c>
      <c r="H50" s="222" t="str">
        <f ca="1">IF(OR($B50="",AND($B50=$B51,$A50=$A51)),"",_xlfn.LET(_xlpm.DateSeance,$C$1,_xlpm.Exo,$B50,_xlpm.Var,$A50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0" s="222" t="str" cm="1">
        <f t="array" ref="I50">IF(OR($B50="",AND($B50=$B51,$A50=$A51)),"",
_xlfn.LET(
  _xlpm.Exo,TRIM(SUBSTITUTE($B50,CHAR(160),"")),
  _xlpm.Var,TRIM(SUBSTITUTE($A50,CHAR(160),"")),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0" s="223" t="str">
        <f ca="1">IF($C50=0,"",IFERROR(
_xlfn.LET(
  _xlpm.ExoMax, MAX_LOCAL!$A$2:$A$10000,
  _xlpm.VarMax, MAX_LOCAL!$B$2:$B$10000,
  _xlpm.RepsMax, MAX_LOCAL!$C$2:$C$10000,
  _xlpm.KgMax,  MAX_LOCAL!$D$2:$D$10000,
  _xlpm.Res, IF($A50="",
     _xlfn.MAXIFS(_xlpm.KgMax, _xlpm.ExoMax, $B50, _xlpm.RepsMax, $C50),
     _xlfn.MAXIFS(_xlpm.KgMax, _xlpm.ExoMax, $B50, _xlpm.RepsMax, $C50, _xlpm.VarMax, $A50)
  ),
  IF(_xlpm.Res=0,"",_xlpm.Res)
),
""))</f>
        <v/>
      </c>
      <c r="K50" s="41">
        <v>1</v>
      </c>
      <c r="L50" s="41">
        <v>0</v>
      </c>
      <c r="M50" s="41">
        <v>1</v>
      </c>
      <c r="N50" s="41">
        <v>0</v>
      </c>
      <c r="O50" s="228"/>
      <c r="P50" s="42"/>
      <c r="Q50" s="43">
        <f t="shared" si="9"/>
        <v>0</v>
      </c>
      <c r="R50" s="42"/>
      <c r="S50" s="44">
        <f t="shared" si="10"/>
        <v>0</v>
      </c>
      <c r="T50" s="42"/>
      <c r="U50" s="44">
        <f t="shared" si="11"/>
        <v>0</v>
      </c>
      <c r="V50" s="42"/>
      <c r="W50" s="44">
        <f t="shared" si="6"/>
        <v>0</v>
      </c>
      <c r="X50" s="225" t="str">
        <f t="shared" si="7"/>
        <v/>
      </c>
      <c r="Y50" s="226" t="str">
        <f t="shared" si="8"/>
        <v/>
      </c>
    </row>
    <row r="51" spans="1:25" ht="20.100000000000001" customHeight="1" x14ac:dyDescent="0.2">
      <c r="A51" s="61"/>
      <c r="B51" s="59"/>
      <c r="C51" s="23"/>
      <c r="D51" s="24"/>
      <c r="E51" s="24"/>
      <c r="F51" s="25"/>
      <c r="G51" s="227" t="str" cm="1">
        <f t="array" ref="G51">IF(OR($B51="",$C51=0,$D51=0),"",IF(AND($B51=$B52,$A51=$A52),"",IFERROR(
SUMPRODUCT(($B$7:$B$55=$B51)*($A$7:$A$55=$A51)*($C$7:$C$55)*($D$7:$D$55)),
"")))</f>
        <v/>
      </c>
      <c r="H51" s="222" t="str">
        <f ca="1">IF(OR($B51="",AND($B51=$B52,$A51=$A52)),"",_xlfn.LET(_xlpm.DateSeance,$C$1,_xlpm.Exo,$B51,_xlpm.Var,$A51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1" s="222" t="str" cm="1">
        <f t="array" ref="I51">IF(OR($B51="",AND($B51=$B52,$A51=$A52)),"",
_xlfn.LET(
  _xlpm.Exo,TRIM(SUBSTITUTE($B51,CHAR(160),"")),
  _xlpm.Var,TRIM(SUBSTITUTE($A51,CHAR(160),"")),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1" s="223" t="str">
        <f ca="1">IF($C51=0,"",IFERROR(
_xlfn.LET(
  _xlpm.ExoMax, MAX_LOCAL!$A$2:$A$10000,
  _xlpm.VarMax, MAX_LOCAL!$B$2:$B$10000,
  _xlpm.RepsMax, MAX_LOCAL!$C$2:$C$10000,
  _xlpm.KgMax,  MAX_LOCAL!$D$2:$D$10000,
  _xlpm.Res, IF($A51="",
     _xlfn.MAXIFS(_xlpm.KgMax, _xlpm.ExoMax, $B51, _xlpm.RepsMax, $C51),
     _xlfn.MAXIFS(_xlpm.KgMax, _xlpm.ExoMax, $B51, _xlpm.RepsMax, $C51, _xlpm.VarMax, $A51)
  ),
  IF(_xlpm.Res=0,"",_xlpm.Res)
),
""))</f>
        <v/>
      </c>
      <c r="K51" s="41">
        <v>1</v>
      </c>
      <c r="L51" s="41">
        <v>0</v>
      </c>
      <c r="M51" s="41">
        <v>1</v>
      </c>
      <c r="N51" s="41">
        <v>0</v>
      </c>
      <c r="O51" s="228"/>
      <c r="P51" s="42"/>
      <c r="Q51" s="43">
        <f t="shared" si="9"/>
        <v>0</v>
      </c>
      <c r="R51" s="42"/>
      <c r="S51" s="44">
        <f t="shared" si="10"/>
        <v>0</v>
      </c>
      <c r="T51" s="42"/>
      <c r="U51" s="44">
        <f t="shared" si="11"/>
        <v>0</v>
      </c>
      <c r="V51" s="42"/>
      <c r="W51" s="44">
        <f t="shared" si="6"/>
        <v>0</v>
      </c>
      <c r="X51" s="225" t="str">
        <f t="shared" si="7"/>
        <v/>
      </c>
      <c r="Y51" s="226" t="str">
        <f t="shared" si="8"/>
        <v/>
      </c>
    </row>
    <row r="52" spans="1:25" ht="20.100000000000001" customHeight="1" x14ac:dyDescent="0.2">
      <c r="A52" s="61"/>
      <c r="B52" s="59"/>
      <c r="C52" s="23"/>
      <c r="D52" s="24"/>
      <c r="E52" s="24"/>
      <c r="F52" s="25"/>
      <c r="G52" s="227" t="str" cm="1">
        <f t="array" ref="G52">IF(OR($B52="",$C52=0,$D52=0),"",IF(AND($B52=$B53,$A52=$A53),"",IFERROR(
SUMPRODUCT(($B$7:$B$55=$B52)*($A$7:$A$55=$A52)*($C$7:$C$55)*($D$7:$D$55)),
"")))</f>
        <v/>
      </c>
      <c r="H52" s="222" t="str">
        <f ca="1">IF(OR($B52="",AND($B52=$B53,$A52=$A53)),"",_xlfn.LET(_xlpm.DateSeance,$C$1,_xlpm.Exo,$B52,_xlpm.Var,$A52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2" s="222" t="str" cm="1">
        <f t="array" ref="I52">IF(OR($B52="",AND($B52=$B53,$A52=$A53)),"",
_xlfn.LET(
  _xlpm.Exo,TRIM(SUBSTITUTE($B52,CHAR(160),"")),
  _xlpm.Var,TRIM(SUBSTITUTE($A52,CHAR(160),"")),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2" s="223" t="str">
        <f ca="1">IF($C52=0,"",IFERROR(
_xlfn.LET(
  _xlpm.ExoMax, MAX_LOCAL!$A$2:$A$10000,
  _xlpm.VarMax, MAX_LOCAL!$B$2:$B$10000,
  _xlpm.RepsMax, MAX_LOCAL!$C$2:$C$10000,
  _xlpm.KgMax,  MAX_LOCAL!$D$2:$D$10000,
  _xlpm.Res, IF($A52="",
     _xlfn.MAXIFS(_xlpm.KgMax, _xlpm.ExoMax, $B52, _xlpm.RepsMax, $C52),
     _xlfn.MAXIFS(_xlpm.KgMax, _xlpm.ExoMax, $B52, _xlpm.RepsMax, $C52, _xlpm.VarMax, $A52)
  ),
  IF(_xlpm.Res=0,"",_xlpm.Res)
),
""))</f>
        <v/>
      </c>
      <c r="K52" s="41">
        <v>1</v>
      </c>
      <c r="L52" s="41">
        <v>0</v>
      </c>
      <c r="M52" s="41">
        <v>1</v>
      </c>
      <c r="N52" s="41">
        <v>0</v>
      </c>
      <c r="O52" s="228"/>
      <c r="P52" s="42"/>
      <c r="Q52" s="43">
        <f t="shared" si="9"/>
        <v>0</v>
      </c>
      <c r="R52" s="42"/>
      <c r="S52" s="44">
        <f t="shared" si="10"/>
        <v>0</v>
      </c>
      <c r="T52" s="42"/>
      <c r="U52" s="44">
        <f t="shared" si="11"/>
        <v>0</v>
      </c>
      <c r="V52" s="42"/>
      <c r="W52" s="44">
        <f t="shared" si="6"/>
        <v>0</v>
      </c>
      <c r="X52" s="225" t="str">
        <f t="shared" si="7"/>
        <v/>
      </c>
      <c r="Y52" s="226" t="str">
        <f t="shared" si="8"/>
        <v/>
      </c>
    </row>
    <row r="53" spans="1:25" ht="20.100000000000001" customHeight="1" x14ac:dyDescent="0.2">
      <c r="A53" s="61"/>
      <c r="B53" s="59"/>
      <c r="C53" s="23"/>
      <c r="D53" s="24"/>
      <c r="E53" s="24"/>
      <c r="F53" s="25"/>
      <c r="G53" s="227" t="str" cm="1">
        <f t="array" ref="G53">IF(OR($B53="",$C53=0,$D53=0),"",IF(AND($B53=$B54,$A53=$A54),"",IFERROR(
SUMPRODUCT(($B$7:$B$55=$B53)*($A$7:$A$55=$A53)*($C$7:$C$55)*($D$7:$D$55)),
"")))</f>
        <v/>
      </c>
      <c r="H53" s="222" t="str">
        <f ca="1">IF(OR($B53="",AND($B53=$B54,$A53=$A54)),"",_xlfn.LET(_xlpm.DateSeance,$C$1,_xlpm.Exo,$B53,_xlpm.Var,$A53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3" s="222" t="str" cm="1">
        <f t="array" ref="I53">IF(OR($B53="",AND($B53=$B54,$A53=$A54)),"",
_xlfn.LET(
  _xlpm.Exo,TRIM(SUBSTITUTE($B53,CHAR(160),"")),
  _xlpm.Var,TRIM(SUBSTITUTE($A53,CHAR(160),"")),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3" s="223" t="str">
        <f ca="1">IF($C53=0,"",IFERROR(
_xlfn.LET(
  _xlpm.ExoMax, MAX_LOCAL!$A$2:$A$10000,
  _xlpm.VarMax, MAX_LOCAL!$B$2:$B$10000,
  _xlpm.RepsMax, MAX_LOCAL!$C$2:$C$10000,
  _xlpm.KgMax,  MAX_LOCAL!$D$2:$D$10000,
  _xlpm.Res, IF($A53="",
     _xlfn.MAXIFS(_xlpm.KgMax, _xlpm.ExoMax, $B53, _xlpm.RepsMax, $C53),
     _xlfn.MAXIFS(_xlpm.KgMax, _xlpm.ExoMax, $B53, _xlpm.RepsMax, $C53, _xlpm.VarMax, $A53)
  ),
  IF(_xlpm.Res=0,"",_xlpm.Res)
),
""))</f>
        <v/>
      </c>
      <c r="K53" s="41">
        <v>1</v>
      </c>
      <c r="L53" s="41">
        <v>0</v>
      </c>
      <c r="M53" s="41">
        <v>1</v>
      </c>
      <c r="N53" s="41">
        <v>0</v>
      </c>
      <c r="O53" s="228"/>
      <c r="P53" s="42"/>
      <c r="Q53" s="43">
        <f t="shared" si="9"/>
        <v>0</v>
      </c>
      <c r="R53" s="42"/>
      <c r="S53" s="44">
        <f t="shared" si="10"/>
        <v>0</v>
      </c>
      <c r="T53" s="42"/>
      <c r="U53" s="44">
        <f t="shared" si="11"/>
        <v>0</v>
      </c>
      <c r="V53" s="42"/>
      <c r="W53" s="44">
        <f t="shared" si="6"/>
        <v>0</v>
      </c>
      <c r="X53" s="225" t="str">
        <f t="shared" si="7"/>
        <v/>
      </c>
      <c r="Y53" s="226" t="str">
        <f t="shared" si="8"/>
        <v/>
      </c>
    </row>
    <row r="54" spans="1:25" ht="20.100000000000001" customHeight="1" x14ac:dyDescent="0.2">
      <c r="A54" s="61"/>
      <c r="B54" s="59"/>
      <c r="C54" s="26"/>
      <c r="D54" s="24"/>
      <c r="E54" s="27"/>
      <c r="F54" s="28"/>
      <c r="G54" s="227" t="str" cm="1">
        <f t="array" ref="G54">IF(OR($B54="",$C54=0,$D54=0),"",IF(AND($B54=$B55,$A54=$A55),"",IFERROR(
SUMPRODUCT(($B$7:$B$55=$B54)*($A$7:$A$55=$A54)*($C$7:$C$55)*($D$7:$D$55)),
"")))</f>
        <v/>
      </c>
      <c r="H54" s="222" t="str">
        <f ca="1">IF(OR($B54="",AND($B54=$B55,$A54=$A55)),"",_xlfn.LET(_xlpm.DateSeance,$C$1,_xlpm.Exo,$B54,_xlpm.Var,$A54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4" s="222" t="str" cm="1">
        <f t="array" ref="I54">IF(OR($B54="",AND($B54=$B55,$A54=$A55)),"",
_xlfn.LET(
  _xlpm.Exo,TRIM(SUBSTITUTE($B54,CHAR(160),"")),
  _xlpm.Var,TRIM(SUBSTITUTE($A54,CHAR(160),"")),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4" s="223" t="str">
        <f ca="1">IF($C54=0,"",IFERROR(
_xlfn.LET(
  _xlpm.ExoMax, MAX_LOCAL!$A$2:$A$10000,
  _xlpm.VarMax, MAX_LOCAL!$B$2:$B$10000,
  _xlpm.RepsMax, MAX_LOCAL!$C$2:$C$10000,
  _xlpm.KgMax,  MAX_LOCAL!$D$2:$D$10000,
  _xlpm.Res, IF($A54="",
     _xlfn.MAXIFS(_xlpm.KgMax, _xlpm.ExoMax, $B54, _xlpm.RepsMax, $C54),
     _xlfn.MAXIFS(_xlpm.KgMax, _xlpm.ExoMax, $B54, _xlpm.RepsMax, $C54, _xlpm.VarMax, $A54)
  ),
  IF(_xlpm.Res=0,"",_xlpm.Res)
),
""))</f>
        <v/>
      </c>
      <c r="K54" s="41">
        <v>1</v>
      </c>
      <c r="L54" s="41">
        <v>0</v>
      </c>
      <c r="M54" s="41">
        <v>1</v>
      </c>
      <c r="N54" s="41">
        <v>0</v>
      </c>
      <c r="O54" s="228"/>
      <c r="P54" s="42"/>
      <c r="Q54" s="43">
        <f t="shared" si="9"/>
        <v>0</v>
      </c>
      <c r="R54" s="42"/>
      <c r="S54" s="44">
        <f t="shared" si="10"/>
        <v>0</v>
      </c>
      <c r="T54" s="42"/>
      <c r="U54" s="44">
        <f t="shared" si="11"/>
        <v>0</v>
      </c>
      <c r="V54" s="42"/>
      <c r="W54" s="44">
        <f t="shared" si="6"/>
        <v>0</v>
      </c>
      <c r="X54" s="225" t="str">
        <f t="shared" si="7"/>
        <v/>
      </c>
      <c r="Y54" s="226" t="str">
        <f t="shared" si="8"/>
        <v/>
      </c>
    </row>
    <row r="55" spans="1:25" ht="20.100000000000001" customHeight="1" thickBot="1" x14ac:dyDescent="0.25">
      <c r="A55" s="62"/>
      <c r="B55" s="230"/>
      <c r="C55" s="231"/>
      <c r="D55" s="232"/>
      <c r="E55" s="233"/>
      <c r="F55" s="234"/>
      <c r="G55" s="235" t="str" cm="1">
        <f t="array" ref="G55">IF(OR($B55="",$C55=0,$D55=0),"",IF(AND($B55=$B56,$A55=$A56),"",IFERROR(
SUMPRODUCT(($B$7:$B$55=$B55)*($A$7:$A$55=$A55)*($C$7:$C$55)*($D$7:$D$55)),
"")))</f>
        <v/>
      </c>
      <c r="H55" s="252" t="str">
        <f ca="1">IF(OR($B55="",AND($B55=$B56,$A55=$A56)),"",_xlfn.LET(_xlpm.DateSeance,$C$1,_xlpm.Exo,$B55,_xlpm.Var,$A55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5" s="252" t="str" cm="1">
        <f t="array" ref="I55">IF(OR($B55="",AND($B55=$B56,$A55=$A56)),"",
_xlfn.LET(
  _xlpm.Exo,TRIM(SUBSTITUTE($B55,CHAR(160),"")),
  _xlpm.Var,TRIM(SUBSTITUTE($A55,CHAR(160),"")),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5" s="223" t="str">
        <f ca="1">IF($C55=0,"",IFERROR(
_xlfn.LET(
  _xlpm.ExoMax, MAX_LOCAL!$A$2:$A$10000,
  _xlpm.VarMax, MAX_LOCAL!$B$2:$B$10000,
  _xlpm.RepsMax, MAX_LOCAL!$C$2:$C$10000,
  _xlpm.KgMax,  MAX_LOCAL!$D$2:$D$10000,
  _xlpm.Res, IF($A55="",
     _xlfn.MAXIFS(_xlpm.KgMax, _xlpm.ExoMax, $B55, _xlpm.RepsMax, $C55),
     _xlfn.MAXIFS(_xlpm.KgMax, _xlpm.ExoMax, $B55, _xlpm.RepsMax, $C55, _xlpm.VarMax, $A55)
  ),
  IF(_xlpm.Res=0,"",_xlpm.Res)
),
""))</f>
        <v/>
      </c>
      <c r="K55" s="41">
        <v>1</v>
      </c>
      <c r="L55" s="41">
        <v>0</v>
      </c>
      <c r="M55" s="41">
        <v>1</v>
      </c>
      <c r="N55" s="41">
        <v>0</v>
      </c>
      <c r="O55" s="228"/>
      <c r="P55" s="42"/>
      <c r="Q55" s="43">
        <f t="shared" si="9"/>
        <v>0</v>
      </c>
      <c r="R55" s="42"/>
      <c r="S55" s="44">
        <f t="shared" si="10"/>
        <v>0</v>
      </c>
      <c r="T55" s="42"/>
      <c r="U55" s="44">
        <f t="shared" si="11"/>
        <v>0</v>
      </c>
      <c r="V55" s="42"/>
      <c r="W55" s="44">
        <f t="shared" si="6"/>
        <v>0</v>
      </c>
      <c r="X55" s="225" t="str">
        <f t="shared" si="7"/>
        <v/>
      </c>
      <c r="Y55" s="226" t="str">
        <f t="shared" si="8"/>
        <v/>
      </c>
    </row>
    <row r="56" spans="1:25" ht="14.25" customHeight="1" thickTop="1" thickBot="1" x14ac:dyDescent="0.25">
      <c r="G56" s="236"/>
      <c r="H56" s="236"/>
      <c r="I56" s="236"/>
      <c r="J56" s="236"/>
    </row>
    <row r="57" spans="1:25" ht="26.25" customHeight="1" thickTop="1" x14ac:dyDescent="0.2">
      <c r="A57" s="303" t="s">
        <v>361</v>
      </c>
      <c r="B57" s="304"/>
      <c r="C57" s="304"/>
      <c r="D57" s="304"/>
      <c r="E57" s="304"/>
      <c r="F57" s="304"/>
      <c r="G57" s="304"/>
      <c r="H57" s="305"/>
      <c r="J57" s="303" t="s">
        <v>362</v>
      </c>
      <c r="K57" s="304"/>
      <c r="L57" s="304"/>
      <c r="M57" s="304"/>
      <c r="N57" s="304"/>
      <c r="O57" s="304"/>
      <c r="P57" s="304"/>
      <c r="Q57" s="305"/>
    </row>
    <row r="58" spans="1:25" ht="14.25" customHeight="1" x14ac:dyDescent="0.2">
      <c r="A58" s="281"/>
      <c r="B58" s="282"/>
      <c r="C58" s="282"/>
      <c r="D58" s="282"/>
      <c r="E58" s="282"/>
      <c r="F58" s="282"/>
      <c r="G58" s="282"/>
      <c r="H58" s="283"/>
      <c r="J58" s="281">
        <v>1464</v>
      </c>
      <c r="K58" s="282"/>
      <c r="L58" s="282"/>
      <c r="M58" s="282"/>
      <c r="N58" s="282"/>
      <c r="O58" s="282"/>
      <c r="P58" s="282"/>
      <c r="Q58" s="283"/>
    </row>
    <row r="59" spans="1:25" ht="14.25" customHeight="1" x14ac:dyDescent="0.2">
      <c r="A59" s="281"/>
      <c r="B59" s="282"/>
      <c r="C59" s="282"/>
      <c r="D59" s="282"/>
      <c r="E59" s="282"/>
      <c r="F59" s="282"/>
      <c r="G59" s="282"/>
      <c r="H59" s="283"/>
      <c r="J59" s="281"/>
      <c r="K59" s="282"/>
      <c r="L59" s="282"/>
      <c r="M59" s="282"/>
      <c r="N59" s="282"/>
      <c r="O59" s="282"/>
      <c r="P59" s="282"/>
      <c r="Q59" s="283"/>
    </row>
    <row r="60" spans="1:25" ht="14.25" customHeight="1" x14ac:dyDescent="0.2">
      <c r="A60" s="281"/>
      <c r="B60" s="282"/>
      <c r="C60" s="282"/>
      <c r="D60" s="282"/>
      <c r="E60" s="282"/>
      <c r="F60" s="282"/>
      <c r="G60" s="282"/>
      <c r="H60" s="283"/>
      <c r="I60" s="236"/>
      <c r="J60" s="281"/>
      <c r="K60" s="282"/>
      <c r="L60" s="282"/>
      <c r="M60" s="282"/>
      <c r="N60" s="282"/>
      <c r="O60" s="282"/>
      <c r="P60" s="282"/>
      <c r="Q60" s="283"/>
    </row>
    <row r="61" spans="1:25" ht="14.25" customHeight="1" x14ac:dyDescent="0.2">
      <c r="A61" s="281"/>
      <c r="B61" s="282"/>
      <c r="C61" s="282"/>
      <c r="D61" s="282"/>
      <c r="E61" s="282"/>
      <c r="F61" s="282"/>
      <c r="G61" s="282"/>
      <c r="H61" s="283"/>
      <c r="I61" s="236"/>
      <c r="J61" s="281"/>
      <c r="K61" s="282"/>
      <c r="L61" s="282"/>
      <c r="M61" s="282"/>
      <c r="N61" s="282"/>
      <c r="O61" s="282"/>
      <c r="P61" s="282"/>
      <c r="Q61" s="283"/>
    </row>
    <row r="62" spans="1:25" ht="14.25" customHeight="1" x14ac:dyDescent="0.2">
      <c r="A62" s="281"/>
      <c r="B62" s="282"/>
      <c r="C62" s="282"/>
      <c r="D62" s="282"/>
      <c r="E62" s="282"/>
      <c r="F62" s="282"/>
      <c r="G62" s="282"/>
      <c r="H62" s="283"/>
      <c r="I62" s="236"/>
      <c r="J62" s="281"/>
      <c r="K62" s="282"/>
      <c r="L62" s="282"/>
      <c r="M62" s="282"/>
      <c r="N62" s="282"/>
      <c r="O62" s="282"/>
      <c r="P62" s="282"/>
      <c r="Q62" s="283"/>
    </row>
    <row r="63" spans="1:25" ht="14.25" customHeight="1" x14ac:dyDescent="0.2">
      <c r="A63" s="281"/>
      <c r="B63" s="282"/>
      <c r="C63" s="282"/>
      <c r="D63" s="282"/>
      <c r="E63" s="282"/>
      <c r="F63" s="282"/>
      <c r="G63" s="282"/>
      <c r="H63" s="283"/>
      <c r="I63" s="236"/>
      <c r="J63" s="281"/>
      <c r="K63" s="282"/>
      <c r="L63" s="282"/>
      <c r="M63" s="282"/>
      <c r="N63" s="282"/>
      <c r="O63" s="282"/>
      <c r="P63" s="282"/>
      <c r="Q63" s="283"/>
    </row>
    <row r="64" spans="1:25" ht="15" customHeight="1" x14ac:dyDescent="0.2">
      <c r="A64" s="281"/>
      <c r="B64" s="282"/>
      <c r="C64" s="282"/>
      <c r="D64" s="282"/>
      <c r="E64" s="282"/>
      <c r="F64" s="282"/>
      <c r="G64" s="282"/>
      <c r="H64" s="283"/>
      <c r="J64" s="281"/>
      <c r="K64" s="282"/>
      <c r="L64" s="282"/>
      <c r="M64" s="282"/>
      <c r="N64" s="282"/>
      <c r="O64" s="282"/>
      <c r="P64" s="282"/>
      <c r="Q64" s="283"/>
    </row>
    <row r="65" spans="1:17" ht="15" customHeight="1" x14ac:dyDescent="0.2">
      <c r="A65" s="281"/>
      <c r="B65" s="282"/>
      <c r="C65" s="282"/>
      <c r="D65" s="282"/>
      <c r="E65" s="282"/>
      <c r="F65" s="282"/>
      <c r="G65" s="282"/>
      <c r="H65" s="283"/>
      <c r="J65" s="281"/>
      <c r="K65" s="282"/>
      <c r="L65" s="282"/>
      <c r="M65" s="282"/>
      <c r="N65" s="282"/>
      <c r="O65" s="282"/>
      <c r="P65" s="282"/>
      <c r="Q65" s="283"/>
    </row>
    <row r="66" spans="1:17" ht="15" customHeight="1" x14ac:dyDescent="0.2">
      <c r="A66" s="281"/>
      <c r="B66" s="282"/>
      <c r="C66" s="282"/>
      <c r="D66" s="282"/>
      <c r="E66" s="282"/>
      <c r="F66" s="282"/>
      <c r="G66" s="282"/>
      <c r="H66" s="283"/>
      <c r="J66" s="281"/>
      <c r="K66" s="282"/>
      <c r="L66" s="282"/>
      <c r="M66" s="282"/>
      <c r="N66" s="282"/>
      <c r="O66" s="282"/>
      <c r="P66" s="282"/>
      <c r="Q66" s="283"/>
    </row>
    <row r="67" spans="1:17" ht="15" customHeight="1" x14ac:dyDescent="0.2">
      <c r="A67" s="281"/>
      <c r="B67" s="282"/>
      <c r="C67" s="282"/>
      <c r="D67" s="282"/>
      <c r="E67" s="282"/>
      <c r="F67" s="282"/>
      <c r="G67" s="282"/>
      <c r="H67" s="283"/>
      <c r="J67" s="281"/>
      <c r="K67" s="282"/>
      <c r="L67" s="282"/>
      <c r="M67" s="282"/>
      <c r="N67" s="282"/>
      <c r="O67" s="282"/>
      <c r="P67" s="282"/>
      <c r="Q67" s="283"/>
    </row>
    <row r="68" spans="1:17" ht="15" customHeight="1" x14ac:dyDescent="0.2">
      <c r="A68" s="281"/>
      <c r="B68" s="282"/>
      <c r="C68" s="282"/>
      <c r="D68" s="282"/>
      <c r="E68" s="282"/>
      <c r="F68" s="282"/>
      <c r="G68" s="282"/>
      <c r="H68" s="283"/>
      <c r="J68" s="281"/>
      <c r="K68" s="282"/>
      <c r="L68" s="282"/>
      <c r="M68" s="282"/>
      <c r="N68" s="282"/>
      <c r="O68" s="282"/>
      <c r="P68" s="282"/>
      <c r="Q68" s="283"/>
    </row>
    <row r="69" spans="1:17" ht="15.75" customHeight="1" x14ac:dyDescent="0.2">
      <c r="A69" s="281"/>
      <c r="B69" s="282"/>
      <c r="C69" s="282"/>
      <c r="D69" s="282"/>
      <c r="E69" s="282"/>
      <c r="F69" s="282"/>
      <c r="G69" s="282"/>
      <c r="H69" s="283"/>
      <c r="J69" s="281"/>
      <c r="K69" s="282"/>
      <c r="L69" s="282"/>
      <c r="M69" s="282"/>
      <c r="N69" s="282"/>
      <c r="O69" s="282"/>
      <c r="P69" s="282"/>
      <c r="Q69" s="283"/>
    </row>
    <row r="70" spans="1:17" ht="15" customHeight="1" x14ac:dyDescent="0.2">
      <c r="A70" s="281"/>
      <c r="B70" s="282"/>
      <c r="C70" s="282"/>
      <c r="D70" s="282"/>
      <c r="E70" s="282"/>
      <c r="F70" s="282"/>
      <c r="G70" s="282"/>
      <c r="H70" s="283"/>
      <c r="J70" s="281"/>
      <c r="K70" s="282"/>
      <c r="L70" s="282"/>
      <c r="M70" s="282"/>
      <c r="N70" s="282"/>
      <c r="O70" s="282"/>
      <c r="P70" s="282"/>
      <c r="Q70" s="283"/>
    </row>
    <row r="71" spans="1:17" ht="15" customHeight="1" x14ac:dyDescent="0.2">
      <c r="A71" s="281"/>
      <c r="B71" s="282"/>
      <c r="C71" s="282"/>
      <c r="D71" s="282"/>
      <c r="E71" s="282"/>
      <c r="F71" s="282"/>
      <c r="G71" s="282"/>
      <c r="H71" s="283"/>
      <c r="J71" s="281"/>
      <c r="K71" s="282"/>
      <c r="L71" s="282"/>
      <c r="M71" s="282"/>
      <c r="N71" s="282"/>
      <c r="O71" s="282"/>
      <c r="P71" s="282"/>
      <c r="Q71" s="283"/>
    </row>
    <row r="72" spans="1:17" ht="15" customHeight="1" x14ac:dyDescent="0.2">
      <c r="A72" s="281"/>
      <c r="B72" s="282"/>
      <c r="C72" s="282"/>
      <c r="D72" s="282"/>
      <c r="E72" s="282"/>
      <c r="F72" s="282"/>
      <c r="G72" s="282"/>
      <c r="H72" s="283"/>
      <c r="J72" s="281"/>
      <c r="K72" s="282"/>
      <c r="L72" s="282"/>
      <c r="M72" s="282"/>
      <c r="N72" s="282"/>
      <c r="O72" s="282"/>
      <c r="P72" s="282"/>
      <c r="Q72" s="283"/>
    </row>
    <row r="73" spans="1:17" ht="15" customHeight="1" x14ac:dyDescent="0.2">
      <c r="A73" s="281"/>
      <c r="B73" s="282"/>
      <c r="C73" s="282"/>
      <c r="D73" s="282"/>
      <c r="E73" s="282"/>
      <c r="F73" s="282"/>
      <c r="G73" s="282"/>
      <c r="H73" s="283"/>
      <c r="J73" s="281"/>
      <c r="K73" s="282"/>
      <c r="L73" s="282"/>
      <c r="M73" s="282"/>
      <c r="N73" s="282"/>
      <c r="O73" s="282"/>
      <c r="P73" s="282"/>
      <c r="Q73" s="283"/>
    </row>
    <row r="74" spans="1:17" ht="15" customHeight="1" x14ac:dyDescent="0.2">
      <c r="A74" s="281"/>
      <c r="B74" s="282"/>
      <c r="C74" s="282"/>
      <c r="D74" s="282"/>
      <c r="E74" s="282"/>
      <c r="F74" s="282"/>
      <c r="G74" s="282"/>
      <c r="H74" s="283"/>
      <c r="J74" s="281"/>
      <c r="K74" s="282"/>
      <c r="L74" s="282"/>
      <c r="M74" s="282"/>
      <c r="N74" s="282"/>
      <c r="O74" s="282"/>
      <c r="P74" s="282"/>
      <c r="Q74" s="283"/>
    </row>
    <row r="75" spans="1:17" ht="15" customHeight="1" thickBot="1" x14ac:dyDescent="0.25">
      <c r="A75" s="284"/>
      <c r="B75" s="285"/>
      <c r="C75" s="285"/>
      <c r="D75" s="285"/>
      <c r="E75" s="285"/>
      <c r="F75" s="285"/>
      <c r="G75" s="285"/>
      <c r="H75" s="286"/>
      <c r="J75" s="284"/>
      <c r="K75" s="285"/>
      <c r="L75" s="285"/>
      <c r="M75" s="285"/>
      <c r="N75" s="285"/>
      <c r="O75" s="285"/>
      <c r="P75" s="285"/>
      <c r="Q75" s="286"/>
    </row>
    <row r="76" spans="1:17" ht="15" customHeight="1" thickTop="1" thickBot="1" x14ac:dyDescent="0.25">
      <c r="A76" s="41"/>
      <c r="B76" s="41"/>
      <c r="C76" s="41"/>
      <c r="D76" s="41"/>
      <c r="E76" s="41"/>
      <c r="F76" s="41"/>
      <c r="G76" s="41"/>
      <c r="H76" s="41"/>
    </row>
    <row r="77" spans="1:17" ht="26.25" customHeight="1" thickTop="1" x14ac:dyDescent="0.2">
      <c r="A77" s="303" t="s">
        <v>363</v>
      </c>
      <c r="B77" s="304"/>
      <c r="C77" s="304"/>
      <c r="D77" s="304"/>
      <c r="E77" s="304"/>
      <c r="F77" s="304"/>
      <c r="G77" s="304"/>
      <c r="H77" s="305"/>
    </row>
    <row r="78" spans="1:17" ht="39" customHeight="1" thickBot="1" x14ac:dyDescent="0.3">
      <c r="A78" s="237" t="s">
        <v>340</v>
      </c>
      <c r="B78" s="307" t="s">
        <v>364</v>
      </c>
      <c r="C78" s="307"/>
      <c r="D78" s="307"/>
      <c r="E78" s="307"/>
      <c r="F78" s="238" t="s">
        <v>365</v>
      </c>
      <c r="G78" s="239" t="s">
        <v>366</v>
      </c>
      <c r="H78" s="240" t="s">
        <v>367</v>
      </c>
    </row>
    <row r="79" spans="1:17" ht="15.75" thickTop="1" x14ac:dyDescent="0.2">
      <c r="A79" s="241"/>
      <c r="B79" s="308"/>
      <c r="C79" s="308"/>
      <c r="D79" s="308"/>
      <c r="E79" s="308"/>
      <c r="F79" s="253"/>
      <c r="G79" s="242"/>
      <c r="H79" s="243"/>
    </row>
    <row r="80" spans="1:17" x14ac:dyDescent="0.2">
      <c r="A80" s="244"/>
      <c r="B80" s="306"/>
      <c r="C80" s="306"/>
      <c r="D80" s="306"/>
      <c r="E80" s="306"/>
      <c r="F80" s="245"/>
      <c r="G80" s="245"/>
      <c r="H80" s="246"/>
    </row>
    <row r="81" spans="1:8" x14ac:dyDescent="0.2">
      <c r="A81" s="244"/>
      <c r="B81" s="306"/>
      <c r="C81" s="306"/>
      <c r="D81" s="306"/>
      <c r="E81" s="306"/>
      <c r="F81" s="245"/>
      <c r="G81" s="245"/>
      <c r="H81" s="246"/>
    </row>
    <row r="82" spans="1:8" x14ac:dyDescent="0.2">
      <c r="A82" s="244"/>
      <c r="B82" s="306"/>
      <c r="C82" s="306"/>
      <c r="D82" s="306"/>
      <c r="E82" s="306"/>
      <c r="F82" s="245"/>
      <c r="G82" s="245"/>
      <c r="H82" s="246"/>
    </row>
    <row r="83" spans="1:8" x14ac:dyDescent="0.2">
      <c r="A83" s="244"/>
      <c r="B83" s="306"/>
      <c r="C83" s="306"/>
      <c r="D83" s="306"/>
      <c r="E83" s="306"/>
      <c r="F83" s="245"/>
      <c r="G83" s="245"/>
      <c r="H83" s="246"/>
    </row>
    <row r="84" spans="1:8" x14ac:dyDescent="0.2">
      <c r="A84" s="244"/>
      <c r="B84" s="306"/>
      <c r="C84" s="306"/>
      <c r="D84" s="306"/>
      <c r="E84" s="306"/>
      <c r="F84" s="245"/>
      <c r="G84" s="245"/>
      <c r="H84" s="246"/>
    </row>
    <row r="85" spans="1:8" x14ac:dyDescent="0.2">
      <c r="A85" s="244"/>
      <c r="B85" s="306"/>
      <c r="C85" s="306"/>
      <c r="D85" s="306"/>
      <c r="E85" s="306"/>
      <c r="F85" s="245"/>
      <c r="G85" s="245"/>
      <c r="H85" s="246"/>
    </row>
    <row r="86" spans="1:8" x14ac:dyDescent="0.2">
      <c r="A86" s="244"/>
      <c r="B86" s="306"/>
      <c r="C86" s="306"/>
      <c r="D86" s="306"/>
      <c r="E86" s="306"/>
      <c r="F86" s="245"/>
      <c r="G86" s="245"/>
      <c r="H86" s="246"/>
    </row>
    <row r="87" spans="1:8" x14ac:dyDescent="0.2">
      <c r="A87" s="244"/>
      <c r="B87" s="306"/>
      <c r="C87" s="306"/>
      <c r="D87" s="306"/>
      <c r="E87" s="306"/>
      <c r="F87" s="245"/>
      <c r="G87" s="245"/>
      <c r="H87" s="246"/>
    </row>
    <row r="88" spans="1:8" x14ac:dyDescent="0.2">
      <c r="A88" s="244"/>
      <c r="B88" s="306"/>
      <c r="C88" s="306"/>
      <c r="D88" s="306"/>
      <c r="E88" s="306"/>
      <c r="F88" s="245"/>
      <c r="G88" s="245"/>
      <c r="H88" s="246"/>
    </row>
    <row r="89" spans="1:8" x14ac:dyDescent="0.2">
      <c r="A89" s="244"/>
      <c r="B89" s="306"/>
      <c r="C89" s="306"/>
      <c r="D89" s="306"/>
      <c r="E89" s="306"/>
      <c r="F89" s="245"/>
      <c r="G89" s="245"/>
      <c r="H89" s="246"/>
    </row>
    <row r="90" spans="1:8" x14ac:dyDescent="0.2">
      <c r="A90" s="244"/>
      <c r="B90" s="306"/>
      <c r="C90" s="306"/>
      <c r="D90" s="306"/>
      <c r="E90" s="306"/>
      <c r="F90" s="245"/>
      <c r="G90" s="245"/>
      <c r="H90" s="246"/>
    </row>
    <row r="91" spans="1:8" x14ac:dyDescent="0.2">
      <c r="A91" s="244"/>
      <c r="B91" s="306"/>
      <c r="C91" s="306"/>
      <c r="D91" s="306"/>
      <c r="E91" s="306"/>
      <c r="F91" s="245"/>
      <c r="G91" s="245"/>
      <c r="H91" s="246"/>
    </row>
    <row r="92" spans="1:8" x14ac:dyDescent="0.2">
      <c r="A92" s="244"/>
      <c r="B92" s="306"/>
      <c r="C92" s="306"/>
      <c r="D92" s="306"/>
      <c r="E92" s="306"/>
      <c r="F92" s="245"/>
      <c r="G92" s="245"/>
      <c r="H92" s="246"/>
    </row>
    <row r="93" spans="1:8" x14ac:dyDescent="0.2">
      <c r="A93" s="244"/>
      <c r="B93" s="306"/>
      <c r="C93" s="306"/>
      <c r="D93" s="306"/>
      <c r="E93" s="306"/>
      <c r="F93" s="245"/>
      <c r="G93" s="245"/>
      <c r="H93" s="246"/>
    </row>
    <row r="94" spans="1:8" x14ac:dyDescent="0.2">
      <c r="A94" s="244"/>
      <c r="B94" s="306"/>
      <c r="C94" s="306"/>
      <c r="D94" s="306"/>
      <c r="E94" s="306"/>
      <c r="F94" s="245"/>
      <c r="G94" s="245"/>
      <c r="H94" s="246"/>
    </row>
    <row r="95" spans="1:8" x14ac:dyDescent="0.2">
      <c r="A95" s="244"/>
      <c r="B95" s="306"/>
      <c r="C95" s="306"/>
      <c r="D95" s="306"/>
      <c r="E95" s="306"/>
      <c r="F95" s="245"/>
      <c r="G95" s="245"/>
      <c r="H95" s="246"/>
    </row>
    <row r="96" spans="1:8" x14ac:dyDescent="0.2">
      <c r="A96" s="244"/>
      <c r="B96" s="306"/>
      <c r="C96" s="306"/>
      <c r="D96" s="306"/>
      <c r="E96" s="306"/>
      <c r="F96" s="245"/>
      <c r="G96" s="245"/>
      <c r="H96" s="246"/>
    </row>
    <row r="97" spans="1:8" x14ac:dyDescent="0.2">
      <c r="A97" s="244"/>
      <c r="B97" s="306"/>
      <c r="C97" s="306"/>
      <c r="D97" s="306"/>
      <c r="E97" s="306"/>
      <c r="F97" s="245"/>
      <c r="G97" s="245"/>
      <c r="H97" s="246"/>
    </row>
    <row r="98" spans="1:8" x14ac:dyDescent="0.2">
      <c r="A98" s="244"/>
      <c r="B98" s="306"/>
      <c r="C98" s="306"/>
      <c r="D98" s="306"/>
      <c r="E98" s="306"/>
      <c r="F98" s="245"/>
      <c r="G98" s="245"/>
      <c r="H98" s="246"/>
    </row>
    <row r="99" spans="1:8" x14ac:dyDescent="0.2">
      <c r="A99" s="244"/>
      <c r="B99" s="306"/>
      <c r="C99" s="306"/>
      <c r="D99" s="306"/>
      <c r="E99" s="306"/>
      <c r="F99" s="245"/>
      <c r="G99" s="245"/>
      <c r="H99" s="246"/>
    </row>
    <row r="100" spans="1:8" ht="15.75" thickBot="1" x14ac:dyDescent="0.25">
      <c r="A100" s="247"/>
      <c r="B100" s="309"/>
      <c r="C100" s="309"/>
      <c r="D100" s="309"/>
      <c r="E100" s="309"/>
      <c r="F100" s="248"/>
      <c r="G100" s="248"/>
      <c r="H100" s="249"/>
    </row>
    <row r="101" spans="1:8" ht="15.75" thickTop="1" x14ac:dyDescent="0.2"/>
  </sheetData>
  <protectedRanges>
    <protectedRange algorithmName="SHA-512" hashValue="JvjMKu/zoSOmLPEd+zdE+EXXZjtKkSh9HDg50CMrqkZ83H1vl0cCU8iBs8tQ6JONcooUDlPnG5rwG1Ru4mNLnA==" saltValue="LaSrkDeK21JLn7o5I3umPw==" spinCount="100000" sqref="C54:F55" name="Plage1"/>
    <protectedRange algorithmName="SHA-512" hashValue="JvjMKu/zoSOmLPEd+zdE+EXXZjtKkSh9HDg50CMrqkZ83H1vl0cCU8iBs8tQ6JONcooUDlPnG5rwG1Ru4mNLnA==" saltValue="LaSrkDeK21JLn7o5I3umPw==" spinCount="100000" sqref="C46:F51 C53:F53" name="Plage1_1"/>
    <protectedRange algorithmName="SHA-512" hashValue="JvjMKu/zoSOmLPEd+zdE+EXXZjtKkSh9HDg50CMrqkZ83H1vl0cCU8iBs8tQ6JONcooUDlPnG5rwG1Ru4mNLnA==" saltValue="LaSrkDeK21JLn7o5I3umPw==" spinCount="100000" sqref="C52:F52" name="Plage1_3"/>
    <protectedRange algorithmName="SHA-512" hashValue="JvjMKu/zoSOmLPEd+zdE+EXXZjtKkSh9HDg50CMrqkZ83H1vl0cCU8iBs8tQ6JONcooUDlPnG5rwG1Ru4mNLnA==" saltValue="LaSrkDeK21JLn7o5I3umPw==" spinCount="100000" sqref="E45 C27:F28 C7:F11 C15:F18 C30:F44" name="Plage1_4"/>
    <protectedRange algorithmName="SHA-512" hashValue="JvjMKu/zoSOmLPEd+zdE+EXXZjtKkSh9HDg50CMrqkZ83H1vl0cCU8iBs8tQ6JONcooUDlPnG5rwG1Ru4mNLnA==" saltValue="LaSrkDeK21JLn7o5I3umPw==" spinCount="100000" sqref="C45:D45 F45" name="Plage1_1_4"/>
    <protectedRange algorithmName="SHA-512" hashValue="JvjMKu/zoSOmLPEd+zdE+EXXZjtKkSh9HDg50CMrqkZ83H1vl0cCU8iBs8tQ6JONcooUDlPnG5rwG1Ru4mNLnA==" saltValue="LaSrkDeK21JLn7o5I3umPw==" spinCount="100000" sqref="C12:F14" name="Plage1_3_1"/>
    <protectedRange algorithmName="SHA-512" hashValue="JvjMKu/zoSOmLPEd+zdE+EXXZjtKkSh9HDg50CMrqkZ83H1vl0cCU8iBs8tQ6JONcooUDlPnG5rwG1Ru4mNLnA==" saltValue="LaSrkDeK21JLn7o5I3umPw==" spinCount="100000" sqref="C19:F26 C29:F29" name="Plage1_4_1"/>
  </protectedRanges>
  <mergeCells count="50">
    <mergeCell ref="B100:E100"/>
    <mergeCell ref="B89:E89"/>
    <mergeCell ref="B90:E90"/>
    <mergeCell ref="B91:E91"/>
    <mergeCell ref="B92:E92"/>
    <mergeCell ref="B93:E93"/>
    <mergeCell ref="B94:E94"/>
    <mergeCell ref="B95:E95"/>
    <mergeCell ref="B96:E96"/>
    <mergeCell ref="B97:E97"/>
    <mergeCell ref="B98:E98"/>
    <mergeCell ref="B99:E99"/>
    <mergeCell ref="B88:E88"/>
    <mergeCell ref="A77:H77"/>
    <mergeCell ref="B78:E78"/>
    <mergeCell ref="B79:E79"/>
    <mergeCell ref="B80:E80"/>
    <mergeCell ref="B81:E81"/>
    <mergeCell ref="B82:E82"/>
    <mergeCell ref="B83:E83"/>
    <mergeCell ref="B84:E84"/>
    <mergeCell ref="B85:E85"/>
    <mergeCell ref="B86:E86"/>
    <mergeCell ref="B87:E87"/>
    <mergeCell ref="A58:H75"/>
    <mergeCell ref="J58:Q75"/>
    <mergeCell ref="A3:A4"/>
    <mergeCell ref="C3:F3"/>
    <mergeCell ref="H3:I3"/>
    <mergeCell ref="K3:L3"/>
    <mergeCell ref="M3:N3"/>
    <mergeCell ref="C4:F4"/>
    <mergeCell ref="H4:J4"/>
    <mergeCell ref="K4:L4"/>
    <mergeCell ref="M4:N4"/>
    <mergeCell ref="H5:J5"/>
    <mergeCell ref="K5:L5"/>
    <mergeCell ref="M5:N5"/>
    <mergeCell ref="A57:H57"/>
    <mergeCell ref="J57:Q57"/>
    <mergeCell ref="C1:F1"/>
    <mergeCell ref="H1:I1"/>
    <mergeCell ref="K1:L1"/>
    <mergeCell ref="M1:N1"/>
    <mergeCell ref="P1:Y5"/>
    <mergeCell ref="C2:F2"/>
    <mergeCell ref="H2:I2"/>
    <mergeCell ref="K2:L2"/>
    <mergeCell ref="M2:N2"/>
    <mergeCell ref="C5:F5"/>
  </mergeCells>
  <conditionalFormatting sqref="M7:M55">
    <cfRule type="cellIs" dxfId="2473" priority="175" operator="greaterThan">
      <formula>1</formula>
    </cfRule>
  </conditionalFormatting>
  <conditionalFormatting sqref="P54:P55">
    <cfRule type="expression" dxfId="2472" priority="173">
      <formula>P54&gt;Q54</formula>
    </cfRule>
    <cfRule type="expression" dxfId="2471" priority="174">
      <formula>P54&lt;Q54</formula>
    </cfRule>
  </conditionalFormatting>
  <conditionalFormatting sqref="R54:R55">
    <cfRule type="expression" dxfId="2470" priority="171">
      <formula>R54&lt;S54</formula>
    </cfRule>
    <cfRule type="expression" dxfId="2469" priority="172">
      <formula>R54&gt;S54</formula>
    </cfRule>
  </conditionalFormatting>
  <conditionalFormatting sqref="T54:T55">
    <cfRule type="expression" dxfId="2468" priority="169">
      <formula>T54&gt;U54</formula>
    </cfRule>
    <cfRule type="expression" dxfId="2467" priority="170">
      <formula>T54&lt;U54</formula>
    </cfRule>
  </conditionalFormatting>
  <conditionalFormatting sqref="K7:K55">
    <cfRule type="cellIs" dxfId="2466" priority="168" operator="greaterThan">
      <formula>1</formula>
    </cfRule>
  </conditionalFormatting>
  <conditionalFormatting sqref="L7:L31 L36:L55">
    <cfRule type="cellIs" dxfId="2465" priority="167" operator="greaterThan">
      <formula>0</formula>
    </cfRule>
  </conditionalFormatting>
  <conditionalFormatting sqref="N7:N55">
    <cfRule type="cellIs" dxfId="2464" priority="166" operator="greaterThan">
      <formula>0</formula>
    </cfRule>
  </conditionalFormatting>
  <conditionalFormatting sqref="O79 P80">
    <cfRule type="expression" dxfId="2463" priority="159">
      <formula>OR(NOT(ISERROR(SEARCH("Halte", $A70))),      NOT(ISERROR(SEARCH("Prise serré", $A70))),      NOT(ISERROR(SEARCH("Close grip", $A70))),      NOT(ISERROR(SEARCH("Sumo", $A70))),      NOT(ISERROR(SEARCH("Tradi", $A70))),      NOT(ISERROR(SEARCH("Band", $A70))),      NOT(ISERROR(SEARCH("Prise large", $A70))),      NOT(ISERROR(SEARCH("RDL", $A70))),      NOT(ISERROR(SEARCH("Unilatéral", $A70))))</formula>
    </cfRule>
    <cfRule type="expression" dxfId="2462" priority="160">
      <formula>NOT(ISERROR(SEARCH("BI7", $A70)))</formula>
    </cfRule>
    <cfRule type="expression" dxfId="2461" priority="161">
      <formula>NOT(ISERROR(SEARCH("SUPER7", $A70)))</formula>
    </cfRule>
    <cfRule type="expression" dxfId="2460" priority="162">
      <formula>NOT(ISERROR(SEARCH("Larsen", $A70)))</formula>
    </cfRule>
    <cfRule type="expression" dxfId="2459" priority="163">
      <formula>OR(NOT(ISERROR(SEARCH("Tempo", O79))), NOT(ISERROR(SEARCH("Pausé", O79))), NOT(ISERROR(SEARCH("Isométrie", O79))))</formula>
    </cfRule>
    <cfRule type="expression" dxfId="2458" priority="164" stopIfTrue="1">
      <formula>OR(NOT(ISERROR(SEARCH("Position A", $A70))),NOT(ISERROR(SEARCH("Position B", $A70))),NOT(ISERROR(SEARCH("Position C", $A70))),NOT(ISERROR(SEARCH("Avec sangles", $A70))),NOT(ISERROR(SEARCH("SSB", $A70))),NOT(ISERROR(SEARCH("Halte", $A70))), NOT(ISERROR(SEARCH("Prise serré", $A70))), NOT(ISERROR(SEARCH("Close grip", $A70))), NOT(ISERROR(SEARCH("Sumo", $A70))), NOT(ISERROR(SEARCH("Tradi", $A70))), NOT(ISERROR(SEARCH("Band", $A70))), NOT(ISERROR(SEARCH("Prise large", $A70))), NOT(ISERROR(SEARCH("RDL", $A70))), NOT(ISERROR(SEARCH("Unilatéral", $A70))))</formula>
    </cfRule>
    <cfRule type="expression" dxfId="2457" priority="165" stopIfTrue="1">
      <formula>OR(NOT(ISERROR(SEARCH("Position A", $A70))),NOT(ISERROR(SEARCH("Position B", $A70))),NOT(ISERROR(SEARCH("Position C", $A70))),NOT(ISERROR(SEARCH("Avec sangles", $A70))),NOT(ISERROR(SEARCH("SSB", $A70))),NOT(ISERROR(SEARCH("Focus Hanche", $A70))),NOT(ISERROR(SEARCH("Focus GENOUX", $A70))),NOT(ISERROR(SEARCH("CALE", $A70))),NOT(ISERROR(SEARCH("Déficit", $A70))),NOT(ISERROR(SEARCH("Surélevé", $A70))),NOT(ISERROR(SEARCH("High bar", $A70))),NOT(ISERROR(SEARCH("à la poulie", $A70))),NOT(ISERROR(SEARCH("prise triange", $A70))),NOT(ISERROR(SEARCH("prise barre large", $A70))),NOT(ISERROR(SEARCH("prise barre serrée", $A70))),NOT(ISERROR(SEARCH("prise neutre", $A70))),NOT(ISERROR(SEARCH("supination", $A70))),NOT(ISERROR(SEARCH("pronation", $A70))),NOT(ISERROR(SEARCH("kettlebel", $A70))),NOT(ISERROR(SEARCH("aux haltères", $A70))),NOT(ISERROR(SEARCH("à la barre", $A70))),NOT(ISERROR(SEARCH("B STANCE", $A70))),NOT(ISERROR(SEARCH("Halte", $A70))), NOT(ISERROR(SEARCH("Prise serré", $A70))), NOT(ISERROR(SEARCH("Close grip", $A70))), NOT(ISERROR(SEARCH("Sumo", $A70))), NOT(ISERROR(SEARCH("Tradi", $A70))), NOT(ISERROR(SEARCH("Band", $A70))), NOT(ISERROR(SEARCH("Prise large", $A70))), NOT(ISERROR(SEARCH("RDL", $A70))), NOT(ISERROR(SEARCH("Unilatéral", $A70))))</formula>
    </cfRule>
  </conditionalFormatting>
  <conditionalFormatting sqref="P76:P78">
    <cfRule type="expression" dxfId="2456" priority="155">
      <formula>OR(M67&gt;0, O67&gt;0)</formula>
    </cfRule>
    <cfRule type="expression" dxfId="2455" priority="156">
      <formula>OR(L67&gt;1, N67&gt;1)</formula>
    </cfRule>
  </conditionalFormatting>
  <conditionalFormatting sqref="P76:P78">
    <cfRule type="expression" dxfId="2454" priority="150">
      <formula>OR(NOT(ISERROR(SEARCH("Halte", $A67))),      NOT(ISERROR(SEARCH("Prise serré", $A67))),      NOT(ISERROR(SEARCH("Close grip", $A67))),      NOT(ISERROR(SEARCH("Sumo", $A67))),      NOT(ISERROR(SEARCH("Tradi", $A67))),      NOT(ISERROR(SEARCH("Band", $A67))),      NOT(ISERROR(SEARCH("Prise large", $A67))),      NOT(ISERROR(SEARCH("RDL", $A67))),      NOT(ISERROR(SEARCH("Unilatéral", $A67))))</formula>
    </cfRule>
    <cfRule type="expression" dxfId="2453" priority="151">
      <formula>NOT(ISERROR(SEARCH("BI7", $A67)))</formula>
    </cfRule>
    <cfRule type="expression" dxfId="2452" priority="152">
      <formula>NOT(ISERROR(SEARCH("SUPER7", $A67)))</formula>
    </cfRule>
    <cfRule type="expression" dxfId="2451" priority="153">
      <formula>NOT(ISERROR(SEARCH("Larsen", $A67)))</formula>
    </cfRule>
    <cfRule type="expression" dxfId="2450" priority="154">
      <formula>OR(NOT(ISERROR(SEARCH("Tempo", P76))), NOT(ISERROR(SEARCH("Pausé", P76))), NOT(ISERROR(SEARCH("Isométrie", P76))))</formula>
    </cfRule>
    <cfRule type="expression" dxfId="2449" priority="157" stopIfTrue="1">
      <formula>OR(NOT(ISERROR(SEARCH("Position A", $A67))),NOT(ISERROR(SEARCH("Position B", $A67))),NOT(ISERROR(SEARCH("Position C", $A67))),NOT(ISERROR(SEARCH("Avec sangles", $A67))),NOT(ISERROR(SEARCH("SSB", $A67))),NOT(ISERROR(SEARCH("Halte", $A67))), NOT(ISERROR(SEARCH("Prise serré", $A67))), NOT(ISERROR(SEARCH("Close grip", $A67))), NOT(ISERROR(SEARCH("Sumo", $A67))), NOT(ISERROR(SEARCH("Tradi", $A67))), NOT(ISERROR(SEARCH("Band", $A67))), NOT(ISERROR(SEARCH("Prise large", $A67))), NOT(ISERROR(SEARCH("RDL", $A67))), NOT(ISERROR(SEARCH("Unilatéral", $A67))))</formula>
    </cfRule>
    <cfRule type="expression" dxfId="2448" priority="158" stopIfTrue="1">
      <formula>OR(NOT(ISERROR(SEARCH("Position A", $A67))),NOT(ISERROR(SEARCH("Position B", $A67))),NOT(ISERROR(SEARCH("Position C", $A67))),NOT(ISERROR(SEARCH("Avec sangles", $A67))),NOT(ISERROR(SEARCH("SSB", $A67))),NOT(ISERROR(SEARCH("Focus Hanche", $A67))),NOT(ISERROR(SEARCH("Focus GENOUX", $A67))),NOT(ISERROR(SEARCH("CALE", $A67))),NOT(ISERROR(SEARCH("Déficit", $A67))),NOT(ISERROR(SEARCH("Surélevé", $A67))),NOT(ISERROR(SEARCH("High bar", $A67))),NOT(ISERROR(SEARCH("à la poulie", $A67))),NOT(ISERROR(SEARCH("prise triange", $A67))),NOT(ISERROR(SEARCH("prise barre large", $A67))),NOT(ISERROR(SEARCH("prise barre serrée", $A67))),NOT(ISERROR(SEARCH("prise neutre", $A67))),NOT(ISERROR(SEARCH("supination", $A67))),NOT(ISERROR(SEARCH("pronation", $A67))),NOT(ISERROR(SEARCH("kettlebel", $A67))),NOT(ISERROR(SEARCH("aux haltères", $A67))),NOT(ISERROR(SEARCH("à la barre", $A67))),NOT(ISERROR(SEARCH("B STANCE", $A67))),NOT(ISERROR(SEARCH("Halte", $A67))), NOT(ISERROR(SEARCH("Prise serré", $A67))), NOT(ISERROR(SEARCH("Close grip", $A67))), NOT(ISERROR(SEARCH("Sumo", $A67))), NOT(ISERROR(SEARCH("Tradi", $A67))), NOT(ISERROR(SEARCH("Band", $A67))), NOT(ISERROR(SEARCH("Prise large", $A67))), NOT(ISERROR(SEARCH("RDL", $A67))), NOT(ISERROR(SEARCH("Unilatéral", $A67))))</formula>
    </cfRule>
  </conditionalFormatting>
  <conditionalFormatting sqref="P80">
    <cfRule type="expression" dxfId="2447" priority="176">
      <formula>OR(M71&gt;0, #REF!&gt;0)</formula>
    </cfRule>
    <cfRule type="expression" dxfId="2446" priority="177">
      <formula>OR(L71&gt;1, N71&gt;1)</formula>
    </cfRule>
  </conditionalFormatting>
  <conditionalFormatting sqref="P46:P51 P53">
    <cfRule type="expression" dxfId="2445" priority="148">
      <formula>P46&gt;Q46</formula>
    </cfRule>
    <cfRule type="expression" dxfId="2444" priority="149">
      <formula>P46&lt;Q46</formula>
    </cfRule>
  </conditionalFormatting>
  <conditionalFormatting sqref="R46:R51 R53">
    <cfRule type="expression" dxfId="2443" priority="146">
      <formula>R46&lt;S46</formula>
    </cfRule>
    <cfRule type="expression" dxfId="2442" priority="147">
      <formula>R46&gt;S46</formula>
    </cfRule>
  </conditionalFormatting>
  <conditionalFormatting sqref="T46:T51 T53">
    <cfRule type="expression" dxfId="2441" priority="144">
      <formula>T46&gt;U46</formula>
    </cfRule>
    <cfRule type="expression" dxfId="2440" priority="145">
      <formula>T46&lt;U46</formula>
    </cfRule>
  </conditionalFormatting>
  <conditionalFormatting sqref="P52">
    <cfRule type="expression" dxfId="2439" priority="142">
      <formula>P52&gt;Q52</formula>
    </cfRule>
    <cfRule type="expression" dxfId="2438" priority="143">
      <formula>P52&lt;Q52</formula>
    </cfRule>
  </conditionalFormatting>
  <conditionalFormatting sqref="R52">
    <cfRule type="expression" dxfId="2437" priority="140">
      <formula>R52&lt;S52</formula>
    </cfRule>
    <cfRule type="expression" dxfId="2436" priority="141">
      <formula>R52&gt;S52</formula>
    </cfRule>
  </conditionalFormatting>
  <conditionalFormatting sqref="T52">
    <cfRule type="expression" dxfId="2435" priority="138">
      <formula>T52&gt;U52</formula>
    </cfRule>
    <cfRule type="expression" dxfId="2434" priority="139">
      <formula>T52&lt;U52</formula>
    </cfRule>
  </conditionalFormatting>
  <conditionalFormatting sqref="B46:B55">
    <cfRule type="expression" dxfId="2433" priority="134">
      <formula>OR(L46&gt;0, N46&gt;0)</formula>
    </cfRule>
    <cfRule type="expression" dxfId="2432" priority="135">
      <formula>OR(K46&gt;1, M46&gt;1)</formula>
    </cfRule>
  </conditionalFormatting>
  <conditionalFormatting sqref="A46:B55">
    <cfRule type="expression" dxfId="2431" priority="129">
      <formula>OR(NOT(ISERROR(SEARCH("Halte", $A46))),      NOT(ISERROR(SEARCH("Prise serré", $A46))),      NOT(ISERROR(SEARCH("Close grip", $A46))),      NOT(ISERROR(SEARCH("Sumo", $A46))),      NOT(ISERROR(SEARCH("Tradi", $A46))),      NOT(ISERROR(SEARCH("Band", $A46))),      NOT(ISERROR(SEARCH("Prise large", $A46))),      NOT(ISERROR(SEARCH("RDL", $A46))),      NOT(ISERROR(SEARCH("Unilatéral", $A46))))</formula>
    </cfRule>
    <cfRule type="expression" dxfId="2430" priority="130">
      <formula>NOT(ISERROR(SEARCH("BI7", $A46)))</formula>
    </cfRule>
    <cfRule type="expression" dxfId="2429" priority="131">
      <formula>NOT(ISERROR(SEARCH("SUPER7", $A46)))</formula>
    </cfRule>
    <cfRule type="expression" dxfId="2428" priority="132">
      <formula>NOT(ISERROR(SEARCH("Larsen", $A46)))</formula>
    </cfRule>
    <cfRule type="expression" dxfId="2427" priority="133">
      <formula>OR(NOT(ISERROR(SEARCH("Tempo", A46))), NOT(ISERROR(SEARCH("Pausé", A46))), NOT(ISERROR(SEARCH("Isométrie", A46))))</formula>
    </cfRule>
    <cfRule type="expression" dxfId="2426" priority="136" stopIfTrue="1">
      <formula>OR(NOT(ISERROR(SEARCH("Position A", $A46))),NOT(ISERROR(SEARCH("Position B", $A46))),NOT(ISERROR(SEARCH("Position C", $A46))),NOT(ISERROR(SEARCH("Avec sangles", $A46))),NOT(ISERROR(SEARCH("SSB", $A46))),NOT(ISERROR(SEARCH("Halte", $A46))), NOT(ISERROR(SEARCH("Prise serré", $A46))), NOT(ISERROR(SEARCH("Close grip", $A46))), NOT(ISERROR(SEARCH("Sumo", $A46))), NOT(ISERROR(SEARCH("Tradi", $A46))), NOT(ISERROR(SEARCH("Band", $A46))), NOT(ISERROR(SEARCH("Prise large", $A46))), NOT(ISERROR(SEARCH("RDL", $A46))), NOT(ISERROR(SEARCH("Unilatéral", $A46))))</formula>
    </cfRule>
    <cfRule type="expression" dxfId="2425" priority="137" stopIfTrue="1">
      <formula>OR(NOT(ISERROR(SEARCH("Position A", $A46))),NOT(ISERROR(SEARCH("Position B", $A46))),NOT(ISERROR(SEARCH("Position C", $A46))),NOT(ISERROR(SEARCH("Avec sangles", $A46))),NOT(ISERROR(SEARCH("SSB", $A46))),NOT(ISERROR(SEARCH("Focus Hanche", $A46))),NOT(ISERROR(SEARCH("Focus GENOUX", $A46))),NOT(ISERROR(SEARCH("CALE", $A46))),NOT(ISERROR(SEARCH("Déficit", $A46))),NOT(ISERROR(SEARCH("Surélevé", $A46))),NOT(ISERROR(SEARCH("High bar", $A46))),NOT(ISERROR(SEARCH("à la poulie", $A46))),NOT(ISERROR(SEARCH("prise triange", $A46))),NOT(ISERROR(SEARCH("prise barre large", $A46))),NOT(ISERROR(SEARCH("prise barre serrée", $A46))),NOT(ISERROR(SEARCH("prise neutre", $A46))),NOT(ISERROR(SEARCH("supination", $A46))),NOT(ISERROR(SEARCH("pronation", $A46))),NOT(ISERROR(SEARCH("kettlebel", $A46))),NOT(ISERROR(SEARCH("aux haltères", $A46))),NOT(ISERROR(SEARCH("à la barre", $A46))),NOT(ISERROR(SEARCH("B STANCE", $A46))),NOT(ISERROR(SEARCH("Halte", $A46))), NOT(ISERROR(SEARCH("Prise serré", $A46))), NOT(ISERROR(SEARCH("Close grip", $A46))), NOT(ISERROR(SEARCH("Sumo", $A46))), NOT(ISERROR(SEARCH("Tradi", $A46))), NOT(ISERROR(SEARCH("Band", $A46))), NOT(ISERROR(SEARCH("Prise large", $A46))), NOT(ISERROR(SEARCH("RDL", $A46))), NOT(ISERROR(SEARCH("Unilatéral", $A46))))</formula>
    </cfRule>
  </conditionalFormatting>
  <conditionalFormatting sqref="B27:B28 B7:B11 B15:B18 B30:B44">
    <cfRule type="expression" dxfId="2424" priority="125">
      <formula>OR(L7&gt;0, N7&gt;0)</formula>
    </cfRule>
    <cfRule type="expression" dxfId="2423" priority="126">
      <formula>OR(K7&gt;1, M7&gt;1)</formula>
    </cfRule>
  </conditionalFormatting>
  <conditionalFormatting sqref="A7:B11 A15:B18">
    <cfRule type="expression" dxfId="2422" priority="120">
      <formula>OR(NOT(ISERROR(SEARCH("Halte", $A7))),      NOT(ISERROR(SEARCH("Prise serré", $A7))),      NOT(ISERROR(SEARCH("Close grip", $A7))),      NOT(ISERROR(SEARCH("Sumo", $A7))),      NOT(ISERROR(SEARCH("Tradi", $A7))),      NOT(ISERROR(SEARCH("Band", $A7))),      NOT(ISERROR(SEARCH("Prise large", $A7))),      NOT(ISERROR(SEARCH("RDL", $A7))),      NOT(ISERROR(SEARCH("Unilatéral", $A7))))</formula>
    </cfRule>
    <cfRule type="expression" dxfId="2421" priority="121">
      <formula>NOT(ISERROR(SEARCH("BI7", $A7)))</formula>
    </cfRule>
    <cfRule type="expression" dxfId="2420" priority="122">
      <formula>NOT(ISERROR(SEARCH("SUPER7", $A7)))</formula>
    </cfRule>
    <cfRule type="expression" dxfId="2419" priority="123">
      <formula>NOT(ISERROR(SEARCH("Larsen", $A7)))</formula>
    </cfRule>
    <cfRule type="expression" dxfId="2418" priority="124">
      <formula>OR(NOT(ISERROR(SEARCH("Tempo", A7))), NOT(ISERROR(SEARCH("Pausé", A7))), NOT(ISERROR(SEARCH("Isométrie", A7))))</formula>
    </cfRule>
    <cfRule type="expression" dxfId="2417" priority="127" stopIfTrue="1">
      <formula>OR(NOT(ISERROR(SEARCH("Position A", $A7))),NOT(ISERROR(SEARCH("Position B", $A7))),NOT(ISERROR(SEARCH("Position C", $A7))),NOT(ISERROR(SEARCH("Avec sangles", $A7))),NOT(ISERROR(SEARCH("SSB", $A7))),NOT(ISERROR(SEARCH("Halte", $A7))), NOT(ISERROR(SEARCH("Prise serré", $A7))), NOT(ISERROR(SEARCH("Close grip", $A7))), NOT(ISERROR(SEARCH("Sumo", $A7))), NOT(ISERROR(SEARCH("Tradi", $A7))), NOT(ISERROR(SEARCH("Band", $A7))), NOT(ISERROR(SEARCH("Prise large", $A7))), NOT(ISERROR(SEARCH("RDL", $A7))), NOT(ISERROR(SEARCH("Unilatéral", $A7))))</formula>
    </cfRule>
    <cfRule type="expression" dxfId="2416" priority="128" stopIfTrue="1">
      <formula>OR(NOT(ISERROR(SEARCH("Position A", $A7))),NOT(ISERROR(SEARCH("Position B", $A7))),NOT(ISERROR(SEARCH("Position C", $A7))),NOT(ISERROR(SEARCH("Avec sangles", $A7))),NOT(ISERROR(SEARCH("SSB", $A7))),NOT(ISERROR(SEARCH("Focus Hanche", $A7))),NOT(ISERROR(SEARCH("Focus GENOUX", $A7))),NOT(ISERROR(SEARCH("CALE", $A7))),NOT(ISERROR(SEARCH("Déficit", $A7))),NOT(ISERROR(SEARCH("Surélevé", $A7))),NOT(ISERROR(SEARCH("High bar", $A7))),NOT(ISERROR(SEARCH("à la poulie", $A7))),NOT(ISERROR(SEARCH("prise triange", $A7))),NOT(ISERROR(SEARCH("prise barre large", $A7))),NOT(ISERROR(SEARCH("prise barre serrée", $A7))),NOT(ISERROR(SEARCH("prise neutre", $A7))),NOT(ISERROR(SEARCH("supination", $A7))),NOT(ISERROR(SEARCH("pronation", $A7))),NOT(ISERROR(SEARCH("kettlebel", $A7))),NOT(ISERROR(SEARCH("aux haltères", $A7))),NOT(ISERROR(SEARCH("à la barre", $A7))),NOT(ISERROR(SEARCH("B STANCE", $A7))),NOT(ISERROR(SEARCH("Halte", $A7))), NOT(ISERROR(SEARCH("Prise serré", $A7))), NOT(ISERROR(SEARCH("Close grip", $A7))), NOT(ISERROR(SEARCH("Sumo", $A7))), NOT(ISERROR(SEARCH("Tradi", $A7))), NOT(ISERROR(SEARCH("Band", $A7))), NOT(ISERROR(SEARCH("Prise large", $A7))), NOT(ISERROR(SEARCH("RDL", $A7))), NOT(ISERROR(SEARCH("Unilatéral", $A7))))</formula>
    </cfRule>
  </conditionalFormatting>
  <conditionalFormatting sqref="B45">
    <cfRule type="expression" dxfId="2415" priority="116">
      <formula>OR(L45&gt;0, N45&gt;0)</formula>
    </cfRule>
    <cfRule type="expression" dxfId="2414" priority="117">
      <formula>OR(K45&gt;1, M45&gt;1)</formula>
    </cfRule>
  </conditionalFormatting>
  <conditionalFormatting sqref="A45:B45">
    <cfRule type="expression" dxfId="2413" priority="111">
      <formula>OR(NOT(ISERROR(SEARCH("Halte", $A45))),      NOT(ISERROR(SEARCH("Prise serré", $A45))),      NOT(ISERROR(SEARCH("Close grip", $A45))),      NOT(ISERROR(SEARCH("Sumo", $A45))),      NOT(ISERROR(SEARCH("Tradi", $A45))),      NOT(ISERROR(SEARCH("Band", $A45))),      NOT(ISERROR(SEARCH("Prise large", $A45))),      NOT(ISERROR(SEARCH("RDL", $A45))),      NOT(ISERROR(SEARCH("Unilatéral", $A45))))</formula>
    </cfRule>
    <cfRule type="expression" dxfId="2412" priority="112">
      <formula>NOT(ISERROR(SEARCH("BI7", $A45)))</formula>
    </cfRule>
    <cfRule type="expression" dxfId="2411" priority="113">
      <formula>NOT(ISERROR(SEARCH("SUPER7", $A45)))</formula>
    </cfRule>
    <cfRule type="expression" dxfId="2410" priority="114">
      <formula>NOT(ISERROR(SEARCH("Larsen", $A45)))</formula>
    </cfRule>
    <cfRule type="expression" dxfId="2409" priority="115">
      <formula>OR(NOT(ISERROR(SEARCH("Tempo", A45))), NOT(ISERROR(SEARCH("Pausé", A45))), NOT(ISERROR(SEARCH("Isométrie", A45))))</formula>
    </cfRule>
    <cfRule type="expression" dxfId="2408" priority="118" stopIfTrue="1">
      <formula>OR(NOT(ISERROR(SEARCH("Position A", $A45))),NOT(ISERROR(SEARCH("Position B", $A45))),NOT(ISERROR(SEARCH("Position C", $A45))),NOT(ISERROR(SEARCH("Avec sangles", $A45))),NOT(ISERROR(SEARCH("SSB", $A45))),NOT(ISERROR(SEARCH("Halte", $A45))), NOT(ISERROR(SEARCH("Prise serré", $A45))), NOT(ISERROR(SEARCH("Close grip", $A45))), NOT(ISERROR(SEARCH("Sumo", $A45))), NOT(ISERROR(SEARCH("Tradi", $A45))), NOT(ISERROR(SEARCH("Band", $A45))), NOT(ISERROR(SEARCH("Prise large", $A45))), NOT(ISERROR(SEARCH("RDL", $A45))), NOT(ISERROR(SEARCH("Unilatéral", $A45))))</formula>
    </cfRule>
    <cfRule type="expression" dxfId="2407" priority="119" stopIfTrue="1">
      <formula>OR(NOT(ISERROR(SEARCH("Position A", $A45))),NOT(ISERROR(SEARCH("Position B", $A45))),NOT(ISERROR(SEARCH("Position C", $A45))),NOT(ISERROR(SEARCH("Avec sangles", $A45))),NOT(ISERROR(SEARCH("SSB", $A45))),NOT(ISERROR(SEARCH("Focus Hanche", $A45))),NOT(ISERROR(SEARCH("Focus GENOUX", $A45))),NOT(ISERROR(SEARCH("CALE", $A45))),NOT(ISERROR(SEARCH("Déficit", $A45))),NOT(ISERROR(SEARCH("Surélevé", $A45))),NOT(ISERROR(SEARCH("High bar", $A45))),NOT(ISERROR(SEARCH("à la poulie", $A45))),NOT(ISERROR(SEARCH("prise triange", $A45))),NOT(ISERROR(SEARCH("prise barre large", $A45))),NOT(ISERROR(SEARCH("prise barre serrée", $A45))),NOT(ISERROR(SEARCH("prise neutre", $A45))),NOT(ISERROR(SEARCH("supination", $A45))),NOT(ISERROR(SEARCH("pronation", $A45))),NOT(ISERROR(SEARCH("kettlebel", $A45))),NOT(ISERROR(SEARCH("aux haltères", $A45))),NOT(ISERROR(SEARCH("à la barre", $A45))),NOT(ISERROR(SEARCH("B STANCE", $A45))),NOT(ISERROR(SEARCH("Halte", $A45))), NOT(ISERROR(SEARCH("Prise serré", $A45))), NOT(ISERROR(SEARCH("Close grip", $A45))), NOT(ISERROR(SEARCH("Sumo", $A45))), NOT(ISERROR(SEARCH("Tradi", $A45))), NOT(ISERROR(SEARCH("Band", $A45))), NOT(ISERROR(SEARCH("Prise large", $A45))), NOT(ISERROR(SEARCH("RDL", $A45))), NOT(ISERROR(SEARCH("Unilatéral", $A45))))</formula>
    </cfRule>
  </conditionalFormatting>
  <conditionalFormatting sqref="B27:B28">
    <cfRule type="expression" dxfId="2406" priority="104">
      <formula>OR(NOT(ISERROR(SEARCH("Halte",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2405" priority="105">
      <formula>NOT(ISERROR(SEARCH("BI7", $A27)))</formula>
    </cfRule>
    <cfRule type="expression" dxfId="2404" priority="106">
      <formula>NOT(ISERROR(SEARCH("SUPER7", $A27)))</formula>
    </cfRule>
    <cfRule type="expression" dxfId="2403" priority="107">
      <formula>NOT(ISERROR(SEARCH("Larsen", $A27)))</formula>
    </cfRule>
    <cfRule type="expression" dxfId="2402" priority="108">
      <formula>OR(NOT(ISERROR(SEARCH("Tempo", B27))), NOT(ISERROR(SEARCH("Pausé", B27))), NOT(ISERROR(SEARCH("Isométrie", B27))))</formula>
    </cfRule>
    <cfRule type="expression" dxfId="2401" priority="109" stopIfTrue="1">
      <formula>OR(NOT(ISERROR(SEARCH("Position A", $A27))),NOT(ISERROR(SEARCH("Position B", $A27))),NOT(ISERROR(SEARCH("Position C", $A27))),NOT(ISERROR(SEARCH("Avec sangles", $A27))),NOT(ISERROR(SEARCH("SSB", $A27))),NOT(ISERROR(SEARCH("Halte",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2400" priority="110" stopIfTrue="1">
      <formula>OR(NOT(ISERROR(SEARCH("Position A", $A27))),NOT(ISERROR(SEARCH("Position B", $A27))),NOT(ISERROR(SEARCH("Position C", $A27))),NOT(ISERROR(SEARCH("Avec sangles", $A27))),NOT(ISERROR(SEARCH("SSB", $A27))),NOT(ISERROR(SEARCH("Focus Hanche", $A27))),NOT(ISERROR(SEARCH("Focus GENOUX", $A27))),NOT(ISERROR(SEARCH("CALE", $A27))),NOT(ISERROR(SEARCH("Déficit", $A27))),NOT(ISERROR(SEARCH("Surélevé", $A27))),NOT(ISERROR(SEARCH("High bar", $A27))),NOT(ISERROR(SEARCH("à la poulie", $A27))),NOT(ISERROR(SEARCH("prise triange", $A27))),NOT(ISERROR(SEARCH("prise barre large", $A27))),NOT(ISERROR(SEARCH("prise barre serrée", $A27))),NOT(ISERROR(SEARCH("prise neutre", $A27))),NOT(ISERROR(SEARCH("supination", $A27))),NOT(ISERROR(SEARCH("pronation", $A27))),NOT(ISERROR(SEARCH("kettlebel", $A27))),NOT(ISERROR(SEARCH("aux haltères", $A27))),NOT(ISERROR(SEARCH("à la barre", $A27))),NOT(ISERROR(SEARCH("B STANCE",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A27:A28">
    <cfRule type="expression" dxfId="2399" priority="97">
      <formula>OR(NOT(ISERROR(SEARCH("Halte",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2398" priority="98">
      <formula>NOT(ISERROR(SEARCH("BI7", $A27)))</formula>
    </cfRule>
    <cfRule type="expression" dxfId="2397" priority="99">
      <formula>NOT(ISERROR(SEARCH("SUPER7", $A27)))</formula>
    </cfRule>
    <cfRule type="expression" dxfId="2396" priority="100">
      <formula>NOT(ISERROR(SEARCH("Larsen", $A27)))</formula>
    </cfRule>
    <cfRule type="expression" dxfId="2395" priority="101">
      <formula>OR(NOT(ISERROR(SEARCH("Tempo", A27))), NOT(ISERROR(SEARCH("Pausé", A27))), NOT(ISERROR(SEARCH("Isométrie", A27))))</formula>
    </cfRule>
    <cfRule type="expression" dxfId="2394" priority="103" stopIfTrue="1">
      <formula>OR(NOT(ISERROR(SEARCH("Position A", $A27))),NOT(ISERROR(SEARCH("Position B", $A27))),NOT(ISERROR(SEARCH("Position C", $A27))),NOT(ISERROR(SEARCH("Avec sangles", $A27))),NOT(ISERROR(SEARCH("SSB", $A27))),NOT(ISERROR(SEARCH("Focus Hanche", $A27))),NOT(ISERROR(SEARCH("Focus GENOUX", $A27))),NOT(ISERROR(SEARCH("CALE", $A27))),NOT(ISERROR(SEARCH("Déficit", $A27))),NOT(ISERROR(SEARCH("Surélevé", $A27))),NOT(ISERROR(SEARCH("High bar", $A27))),NOT(ISERROR(SEARCH("à la poulie", $A27))),NOT(ISERROR(SEARCH("prise triange", $A27))),NOT(ISERROR(SEARCH("prise barre large", $A27))),NOT(ISERROR(SEARCH("prise barre serrée", $A27))),NOT(ISERROR(SEARCH("prise neutre", $A27))),NOT(ISERROR(SEARCH("supination", $A27))),NOT(ISERROR(SEARCH("pronation", $A27))),NOT(ISERROR(SEARCH("kettlebel", $A27))),NOT(ISERROR(SEARCH("aux haltères", $A27))),NOT(ISERROR(SEARCH("à la barre", $A27))),NOT(ISERROR(SEARCH("B STANCE",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A27:A28">
    <cfRule type="expression" dxfId="2393" priority="102" stopIfTrue="1">
      <formula>OR(NOT(ISERROR(SEARCH("Position A", $A27))),NOT(ISERROR(SEARCH("Position B", $A27))),NOT(ISERROR(SEARCH("Position C", $A27))),NOT(ISERROR(SEARCH("Avec sangles", $A27))),NOT(ISERROR(SEARCH("SSB",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B12:B14">
    <cfRule type="expression" dxfId="2392" priority="93">
      <formula>OR(L12&gt;0, N12&gt;0)</formula>
    </cfRule>
    <cfRule type="expression" dxfId="2391" priority="94">
      <formula>OR(K12&gt;1, M12&gt;1)</formula>
    </cfRule>
  </conditionalFormatting>
  <conditionalFormatting sqref="A12:B14">
    <cfRule type="expression" dxfId="2390" priority="88">
      <formula>OR(NOT(ISERROR(SEARCH("Halte", $A12))),      NOT(ISERROR(SEARCH("Prise serré", $A12))),      NOT(ISERROR(SEARCH("Close grip", $A12))),      NOT(ISERROR(SEARCH("Sumo", $A12))),      NOT(ISERROR(SEARCH("Tradi", $A12))),      NOT(ISERROR(SEARCH("Band", $A12))),      NOT(ISERROR(SEARCH("Prise large", $A12))),      NOT(ISERROR(SEARCH("RDL", $A12))),      NOT(ISERROR(SEARCH("Unilatéral", $A12))))</formula>
    </cfRule>
    <cfRule type="expression" dxfId="2389" priority="89">
      <formula>NOT(ISERROR(SEARCH("BI7", $A12)))</formula>
    </cfRule>
    <cfRule type="expression" dxfId="2388" priority="90">
      <formula>NOT(ISERROR(SEARCH("SUPER7", $A12)))</formula>
    </cfRule>
    <cfRule type="expression" dxfId="2387" priority="91">
      <formula>NOT(ISERROR(SEARCH("Larsen", $A12)))</formula>
    </cfRule>
    <cfRule type="expression" dxfId="2386" priority="92">
      <formula>OR(NOT(ISERROR(SEARCH("Tempo", A12))), NOT(ISERROR(SEARCH("Pausé", A12))), NOT(ISERROR(SEARCH("Isométrie", A12))))</formula>
    </cfRule>
    <cfRule type="expression" dxfId="2385" priority="95" stopIfTrue="1">
      <formula>OR(NOT(ISERROR(SEARCH("Position A", $A12))),NOT(ISERROR(SEARCH("Position B", $A12))),NOT(ISERROR(SEARCH("Position C", $A12))),NOT(ISERROR(SEARCH("Avec sangles", $A12))),NOT(ISERROR(SEARCH("SSB", $A12))),NOT(ISERROR(SEARCH("Halte", $A12))), NOT(ISERROR(SEARCH("Prise serré", $A12))), NOT(ISERROR(SEARCH("Close grip", $A12))), NOT(ISERROR(SEARCH("Sumo", $A12))), NOT(ISERROR(SEARCH("Tradi", $A12))), NOT(ISERROR(SEARCH("Band", $A12))), NOT(ISERROR(SEARCH("Prise large", $A12))), NOT(ISERROR(SEARCH("RDL", $A12))), NOT(ISERROR(SEARCH("Unilatéral", $A12))))</formula>
    </cfRule>
    <cfRule type="expression" dxfId="2384" priority="96" stopIfTrue="1">
      <formula>OR(NOT(ISERROR(SEARCH("Position A", $A12))),NOT(ISERROR(SEARCH("Position B", $A12))),NOT(ISERROR(SEARCH("Position C", $A12))),NOT(ISERROR(SEARCH("Avec sangles", $A12))),NOT(ISERROR(SEARCH("SSB", $A12))),NOT(ISERROR(SEARCH("Focus Hanche", $A12))),NOT(ISERROR(SEARCH("Focus GENOUX", $A12))),NOT(ISERROR(SEARCH("CALE", $A12))),NOT(ISERROR(SEARCH("Déficit", $A12))),NOT(ISERROR(SEARCH("Surélevé", $A12))),NOT(ISERROR(SEARCH("High bar", $A12))),NOT(ISERROR(SEARCH("à la poulie", $A12))),NOT(ISERROR(SEARCH("prise triange", $A12))),NOT(ISERROR(SEARCH("prise barre large", $A12))),NOT(ISERROR(SEARCH("prise barre serrée", $A12))),NOT(ISERROR(SEARCH("prise neutre", $A12))),NOT(ISERROR(SEARCH("supination", $A12))),NOT(ISERROR(SEARCH("pronation", $A12))),NOT(ISERROR(SEARCH("kettlebel", $A12))),NOT(ISERROR(SEARCH("aux haltères", $A12))),NOT(ISERROR(SEARCH("à la barre", $A12))),NOT(ISERROR(SEARCH("B STANCE", $A12))),NOT(ISERROR(SEARCH("Halte", $A12))), NOT(ISERROR(SEARCH("Prise serré", $A12))), NOT(ISERROR(SEARCH("Close grip", $A12))), NOT(ISERROR(SEARCH("Sumo", $A12))), NOT(ISERROR(SEARCH("Tradi", $A12))), NOT(ISERROR(SEARCH("Band", $A12))), NOT(ISERROR(SEARCH("Prise large", $A12))), NOT(ISERROR(SEARCH("RDL", $A12))), NOT(ISERROR(SEARCH("Unilatéral", $A12))))</formula>
    </cfRule>
  </conditionalFormatting>
  <conditionalFormatting sqref="B19:B26">
    <cfRule type="expression" dxfId="2383" priority="84">
      <formula>OR(L19&gt;0, N19&gt;0)</formula>
    </cfRule>
    <cfRule type="expression" dxfId="2382" priority="85">
      <formula>OR(K19&gt;1, M19&gt;1)</formula>
    </cfRule>
  </conditionalFormatting>
  <conditionalFormatting sqref="A19:B26">
    <cfRule type="expression" dxfId="2381" priority="79">
      <formula>OR(NOT(ISERROR(SEARCH("Halte", $A19))),      NOT(ISERROR(SEARCH("Prise serré", $A19))),      NOT(ISERROR(SEARCH("Close grip", $A19))),      NOT(ISERROR(SEARCH("Sumo", $A19))),      NOT(ISERROR(SEARCH("Tradi", $A19))),      NOT(ISERROR(SEARCH("Band", $A19))),      NOT(ISERROR(SEARCH("Prise large", $A19))),      NOT(ISERROR(SEARCH("RDL", $A19))),      NOT(ISERROR(SEARCH("Unilatéral", $A19))))</formula>
    </cfRule>
    <cfRule type="expression" dxfId="2380" priority="80">
      <formula>NOT(ISERROR(SEARCH("BI7", $A19)))</formula>
    </cfRule>
    <cfRule type="expression" dxfId="2379" priority="81">
      <formula>NOT(ISERROR(SEARCH("SUPER7", $A19)))</formula>
    </cfRule>
    <cfRule type="expression" dxfId="2378" priority="82">
      <formula>NOT(ISERROR(SEARCH("Larsen", $A19)))</formula>
    </cfRule>
    <cfRule type="expression" dxfId="2377" priority="83">
      <formula>OR(NOT(ISERROR(SEARCH("Tempo", A19))), NOT(ISERROR(SEARCH("Pausé", A19))), NOT(ISERROR(SEARCH("Isométrie", A19))))</formula>
    </cfRule>
    <cfRule type="expression" dxfId="2376" priority="86" stopIfTrue="1">
      <formula>OR(NOT(ISERROR(SEARCH("Position A", $A19))),NOT(ISERROR(SEARCH("Position B", $A19))),NOT(ISERROR(SEARCH("Position C", $A19))),NOT(ISERROR(SEARCH("Avec sangles", $A19))),NOT(ISERROR(SEARCH("SSB", $A19))),NOT(ISERROR(SEARCH("Halte", $A19))), NOT(ISERROR(SEARCH("Prise serré", $A19))), NOT(ISERROR(SEARCH("Close grip", $A19))), NOT(ISERROR(SEARCH("Sumo", $A19))), NOT(ISERROR(SEARCH("Tradi", $A19))), NOT(ISERROR(SEARCH("Band", $A19))), NOT(ISERROR(SEARCH("Prise large", $A19))), NOT(ISERROR(SEARCH("RDL", $A19))), NOT(ISERROR(SEARCH("Unilatéral", $A19))))</formula>
    </cfRule>
    <cfRule type="expression" dxfId="2375" priority="87" stopIfTrue="1">
      <formula>OR(NOT(ISERROR(SEARCH("Position A", $A19))),NOT(ISERROR(SEARCH("Position B", $A19))),NOT(ISERROR(SEARCH("Position C", $A19))),NOT(ISERROR(SEARCH("Avec sangles", $A19))),NOT(ISERROR(SEARCH("SSB", $A19))),NOT(ISERROR(SEARCH("Focus Hanche", $A19))),NOT(ISERROR(SEARCH("Focus GENOUX", $A19))),NOT(ISERROR(SEARCH("CALE", $A19))),NOT(ISERROR(SEARCH("Déficit", $A19))),NOT(ISERROR(SEARCH("Surélevé", $A19))),NOT(ISERROR(SEARCH("High bar", $A19))),NOT(ISERROR(SEARCH("à la poulie", $A19))),NOT(ISERROR(SEARCH("prise triange", $A19))),NOT(ISERROR(SEARCH("prise barre large", $A19))),NOT(ISERROR(SEARCH("prise barre serrée", $A19))),NOT(ISERROR(SEARCH("prise neutre", $A19))),NOT(ISERROR(SEARCH("supination", $A19))),NOT(ISERROR(SEARCH("pronation", $A19))),NOT(ISERROR(SEARCH("kettlebel", $A19))),NOT(ISERROR(SEARCH("aux haltères", $A19))),NOT(ISERROR(SEARCH("à la barre", $A19))),NOT(ISERROR(SEARCH("B STANCE", $A19))),NOT(ISERROR(SEARCH("Halte", $A19))), NOT(ISERROR(SEARCH("Prise serré", $A19))), NOT(ISERROR(SEARCH("Close grip", $A19))), NOT(ISERROR(SEARCH("Sumo", $A19))), NOT(ISERROR(SEARCH("Tradi", $A19))), NOT(ISERROR(SEARCH("Band", $A19))), NOT(ISERROR(SEARCH("Prise large", $A19))), NOT(ISERROR(SEARCH("RDL", $A19))), NOT(ISERROR(SEARCH("Unilatéral", $A19))))</formula>
    </cfRule>
  </conditionalFormatting>
  <conditionalFormatting sqref="B29">
    <cfRule type="expression" dxfId="2374" priority="75">
      <formula>OR(L29&gt;0, N29&gt;0)</formula>
    </cfRule>
    <cfRule type="expression" dxfId="2373" priority="76">
      <formula>OR(K29&gt;1, M29&gt;1)</formula>
    </cfRule>
  </conditionalFormatting>
  <conditionalFormatting sqref="A29:B29">
    <cfRule type="expression" dxfId="2372" priority="70">
      <formula>OR(NOT(ISERROR(SEARCH("Halte", $A29))),      NOT(ISERROR(SEARCH("Prise serré", $A29))),      NOT(ISERROR(SEARCH("Close grip", $A29))),      NOT(ISERROR(SEARCH("Sumo", $A29))),      NOT(ISERROR(SEARCH("Tradi", $A29))),      NOT(ISERROR(SEARCH("Band", $A29))),      NOT(ISERROR(SEARCH("Prise large", $A29))),      NOT(ISERROR(SEARCH("RDL", $A29))),      NOT(ISERROR(SEARCH("Unilatéral", $A29))))</formula>
    </cfRule>
    <cfRule type="expression" dxfId="2371" priority="71">
      <formula>NOT(ISERROR(SEARCH("BI7", $A29)))</formula>
    </cfRule>
    <cfRule type="expression" dxfId="2370" priority="72">
      <formula>NOT(ISERROR(SEARCH("SUPER7", $A29)))</formula>
    </cfRule>
    <cfRule type="expression" dxfId="2369" priority="73">
      <formula>NOT(ISERROR(SEARCH("Larsen", $A29)))</formula>
    </cfRule>
    <cfRule type="expression" dxfId="2368" priority="74">
      <formula>OR(NOT(ISERROR(SEARCH("Tempo", A29))), NOT(ISERROR(SEARCH("Pausé", A29))), NOT(ISERROR(SEARCH("Isométrie", A29))))</formula>
    </cfRule>
    <cfRule type="expression" dxfId="2367" priority="77" stopIfTrue="1">
      <formula>OR(NOT(ISERROR(SEARCH("Position A", $A29))),NOT(ISERROR(SEARCH("Position B", $A29))),NOT(ISERROR(SEARCH("Position C", $A29))),NOT(ISERROR(SEARCH("Avec sangles", $A29))),NOT(ISERROR(SEARCH("SSB", $A29))),NOT(ISERROR(SEARCH("Halte", $A29))), NOT(ISERROR(SEARCH("Prise serré", $A29))), NOT(ISERROR(SEARCH("Close grip", $A29))), NOT(ISERROR(SEARCH("Sumo", $A29))), NOT(ISERROR(SEARCH("Tradi", $A29))), NOT(ISERROR(SEARCH("Band", $A29))), NOT(ISERROR(SEARCH("Prise large", $A29))), NOT(ISERROR(SEARCH("RDL", $A29))), NOT(ISERROR(SEARCH("Unilatéral", $A29))))</formula>
    </cfRule>
    <cfRule type="expression" dxfId="2366" priority="78" stopIfTrue="1">
      <formula>OR(NOT(ISERROR(SEARCH("Position A", $A29))),NOT(ISERROR(SEARCH("Position B", $A29))),NOT(ISERROR(SEARCH("Position C", $A29))),NOT(ISERROR(SEARCH("Avec sangles", $A29))),NOT(ISERROR(SEARCH("SSB", $A29))),NOT(ISERROR(SEARCH("Focus Hanche", $A29))),NOT(ISERROR(SEARCH("Focus GENOUX", $A29))),NOT(ISERROR(SEARCH("CALE", $A29))),NOT(ISERROR(SEARCH("Déficit", $A29))),NOT(ISERROR(SEARCH("Surélevé", $A29))),NOT(ISERROR(SEARCH("High bar", $A29))),NOT(ISERROR(SEARCH("à la poulie", $A29))),NOT(ISERROR(SEARCH("prise triange", $A29))),NOT(ISERROR(SEARCH("prise barre large", $A29))),NOT(ISERROR(SEARCH("prise barre serrée", $A29))),NOT(ISERROR(SEARCH("prise neutre", $A29))),NOT(ISERROR(SEARCH("supination", $A29))),NOT(ISERROR(SEARCH("pronation", $A29))),NOT(ISERROR(SEARCH("kettlebel", $A29))),NOT(ISERROR(SEARCH("aux haltères", $A29))),NOT(ISERROR(SEARCH("à la barre", $A29))),NOT(ISERROR(SEARCH("B STANCE", $A29))),NOT(ISERROR(SEARCH("Halte", $A29))), NOT(ISERROR(SEARCH("Prise serré", $A29))), NOT(ISERROR(SEARCH("Close grip", $A29))), NOT(ISERROR(SEARCH("Sumo", $A29))), NOT(ISERROR(SEARCH("Tradi", $A29))), NOT(ISERROR(SEARCH("Band", $A29))), NOT(ISERROR(SEARCH("Prise large", $A29))), NOT(ISERROR(SEARCH("RDL", $A29))), NOT(ISERROR(SEARCH("Unilatéral", $A29))))</formula>
    </cfRule>
  </conditionalFormatting>
  <conditionalFormatting sqref="P30:P32 P36:P39 P7:P11 P15:P18 P43:P44">
    <cfRule type="expression" dxfId="2365" priority="68">
      <formula>P7&gt;Q7</formula>
    </cfRule>
    <cfRule type="expression" dxfId="2364" priority="69">
      <formula>P7&lt;Q7</formula>
    </cfRule>
  </conditionalFormatting>
  <conditionalFormatting sqref="R30:R32 R36:R39 R7:R11 R15:R18 R43:R44">
    <cfRule type="expression" dxfId="2363" priority="66">
      <formula>R7&lt;S7</formula>
    </cfRule>
    <cfRule type="expression" dxfId="2362" priority="67">
      <formula>R7&gt;S7</formula>
    </cfRule>
  </conditionalFormatting>
  <conditionalFormatting sqref="T30:T32 T36:T39 T7:T11 T15:T17 T43:T44">
    <cfRule type="expression" dxfId="2361" priority="64">
      <formula>T7&gt;U7</formula>
    </cfRule>
    <cfRule type="expression" dxfId="2360" priority="65">
      <formula>T7&lt;U7</formula>
    </cfRule>
  </conditionalFormatting>
  <conditionalFormatting sqref="P27:P28">
    <cfRule type="expression" dxfId="2359" priority="62">
      <formula>P27&gt;Q27</formula>
    </cfRule>
    <cfRule type="expression" dxfId="2358" priority="63">
      <formula>P27&lt;Q27</formula>
    </cfRule>
  </conditionalFormatting>
  <conditionalFormatting sqref="R27:R28">
    <cfRule type="expression" dxfId="2357" priority="60">
      <formula>R27&lt;S27</formula>
    </cfRule>
    <cfRule type="expression" dxfId="2356" priority="61">
      <formula>R27&gt;S27</formula>
    </cfRule>
  </conditionalFormatting>
  <conditionalFormatting sqref="T27:T28">
    <cfRule type="expression" dxfId="2355" priority="58">
      <formula>T27&gt;U27</formula>
    </cfRule>
    <cfRule type="expression" dxfId="2354" priority="59">
      <formula>T27&lt;U27</formula>
    </cfRule>
  </conditionalFormatting>
  <conditionalFormatting sqref="P33:P35">
    <cfRule type="expression" dxfId="2353" priority="56">
      <formula>P33&gt;Q33</formula>
    </cfRule>
    <cfRule type="expression" dxfId="2352" priority="57">
      <formula>P33&lt;Q33</formula>
    </cfRule>
  </conditionalFormatting>
  <conditionalFormatting sqref="R33:R35">
    <cfRule type="expression" dxfId="2351" priority="54">
      <formula>R33&lt;S33</formula>
    </cfRule>
    <cfRule type="expression" dxfId="2350" priority="55">
      <formula>R33&gt;S33</formula>
    </cfRule>
  </conditionalFormatting>
  <conditionalFormatting sqref="T33:T35">
    <cfRule type="expression" dxfId="2349" priority="52">
      <formula>T33&gt;U33</formula>
    </cfRule>
    <cfRule type="expression" dxfId="2348" priority="53">
      <formula>T33&lt;U33</formula>
    </cfRule>
  </conditionalFormatting>
  <conditionalFormatting sqref="P45">
    <cfRule type="expression" dxfId="2347" priority="50">
      <formula>P45&gt;Q45</formula>
    </cfRule>
    <cfRule type="expression" dxfId="2346" priority="51">
      <formula>P45&lt;Q45</formula>
    </cfRule>
  </conditionalFormatting>
  <conditionalFormatting sqref="R45">
    <cfRule type="expression" dxfId="2345" priority="48">
      <formula>R45&lt;S45</formula>
    </cfRule>
    <cfRule type="expression" dxfId="2344" priority="49">
      <formula>R45&gt;S45</formula>
    </cfRule>
  </conditionalFormatting>
  <conditionalFormatting sqref="T45">
    <cfRule type="expression" dxfId="2343" priority="46">
      <formula>T45&gt;U45</formula>
    </cfRule>
    <cfRule type="expression" dxfId="2342" priority="47">
      <formula>T45&lt;U45</formula>
    </cfRule>
  </conditionalFormatting>
  <conditionalFormatting sqref="T18">
    <cfRule type="expression" dxfId="2341" priority="44">
      <formula>T18&lt;U18</formula>
    </cfRule>
    <cfRule type="expression" dxfId="2340" priority="45">
      <formula>T18&gt;U18</formula>
    </cfRule>
  </conditionalFormatting>
  <conditionalFormatting sqref="P12:P14">
    <cfRule type="expression" dxfId="2339" priority="42">
      <formula>P12&gt;Q12</formula>
    </cfRule>
    <cfRule type="expression" dxfId="2338" priority="43">
      <formula>P12&lt;Q12</formula>
    </cfRule>
  </conditionalFormatting>
  <conditionalFormatting sqref="R12:R14">
    <cfRule type="expression" dxfId="2337" priority="40">
      <formula>R12&lt;S12</formula>
    </cfRule>
    <cfRule type="expression" dxfId="2336" priority="41">
      <formula>R12&gt;S12</formula>
    </cfRule>
  </conditionalFormatting>
  <conditionalFormatting sqref="T12:T14">
    <cfRule type="expression" dxfId="2335" priority="38">
      <formula>T12&gt;U12</formula>
    </cfRule>
    <cfRule type="expression" dxfId="2334" priority="39">
      <formula>T12&lt;U12</formula>
    </cfRule>
  </conditionalFormatting>
  <conditionalFormatting sqref="P19:P26">
    <cfRule type="expression" dxfId="2333" priority="36">
      <formula>P19&gt;Q19</formula>
    </cfRule>
    <cfRule type="expression" dxfId="2332" priority="37">
      <formula>P19&lt;Q19</formula>
    </cfRule>
  </conditionalFormatting>
  <conditionalFormatting sqref="R24:R26">
    <cfRule type="expression" dxfId="2331" priority="34">
      <formula>R24&lt;S24</formula>
    </cfRule>
    <cfRule type="expression" dxfId="2330" priority="35">
      <formula>R24&gt;S24</formula>
    </cfRule>
  </conditionalFormatting>
  <conditionalFormatting sqref="T24:T26">
    <cfRule type="expression" dxfId="2329" priority="32">
      <formula>T24&gt;U24</formula>
    </cfRule>
    <cfRule type="expression" dxfId="2328" priority="33">
      <formula>T24&lt;U24</formula>
    </cfRule>
  </conditionalFormatting>
  <conditionalFormatting sqref="R19:R23">
    <cfRule type="expression" dxfId="2327" priority="30">
      <formula>R19&gt;S19</formula>
    </cfRule>
    <cfRule type="expression" dxfId="2326" priority="31">
      <formula>R19&lt;S19</formula>
    </cfRule>
  </conditionalFormatting>
  <conditionalFormatting sqref="T19:T23">
    <cfRule type="expression" dxfId="2325" priority="28">
      <formula>T19&lt;U19</formula>
    </cfRule>
    <cfRule type="expression" dxfId="2324" priority="29">
      <formula>T19&gt;U19</formula>
    </cfRule>
  </conditionalFormatting>
  <conditionalFormatting sqref="P29">
    <cfRule type="expression" dxfId="2323" priority="26">
      <formula>P29&gt;Q29</formula>
    </cfRule>
    <cfRule type="expression" dxfId="2322" priority="27">
      <formula>P29&lt;Q29</formula>
    </cfRule>
  </conditionalFormatting>
  <conditionalFormatting sqref="R29">
    <cfRule type="expression" dxfId="2321" priority="24">
      <formula>R29&gt;S29</formula>
    </cfRule>
    <cfRule type="expression" dxfId="2320" priority="25">
      <formula>R29&lt;S29</formula>
    </cfRule>
  </conditionalFormatting>
  <conditionalFormatting sqref="T29">
    <cfRule type="expression" dxfId="2319" priority="22">
      <formula>T29&lt;U29</formula>
    </cfRule>
    <cfRule type="expression" dxfId="2318" priority="23">
      <formula>T29&gt;U29</formula>
    </cfRule>
  </conditionalFormatting>
  <conditionalFormatting sqref="P40:P42">
    <cfRule type="expression" dxfId="2317" priority="20">
      <formula>P40&gt;Q40</formula>
    </cfRule>
    <cfRule type="expression" dxfId="2316" priority="21">
      <formula>P40&lt;Q40</formula>
    </cfRule>
  </conditionalFormatting>
  <conditionalFormatting sqref="R40:R42">
    <cfRule type="expression" dxfId="2315" priority="18">
      <formula>R40&lt;S40</formula>
    </cfRule>
    <cfRule type="expression" dxfId="2314" priority="19">
      <formula>R40&gt;S40</formula>
    </cfRule>
  </conditionalFormatting>
  <conditionalFormatting sqref="T40:T42">
    <cfRule type="expression" dxfId="2313" priority="16">
      <formula>T40&gt;U40</formula>
    </cfRule>
    <cfRule type="expression" dxfId="2312" priority="17">
      <formula>T40&lt;U40</formula>
    </cfRule>
  </conditionalFormatting>
  <conditionalFormatting sqref="L32:L35">
    <cfRule type="cellIs" dxfId="2311" priority="15" operator="greaterThan">
      <formula>0</formula>
    </cfRule>
  </conditionalFormatting>
  <conditionalFormatting sqref="B30:B44">
    <cfRule type="expression" dxfId="2310" priority="8">
      <formula>OR(NOT(ISERROR(SEARCH("Halte",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2309" priority="9">
      <formula>NOT(ISERROR(SEARCH("BI7", $A30)))</formula>
    </cfRule>
    <cfRule type="expression" dxfId="2308" priority="10">
      <formula>NOT(ISERROR(SEARCH("SUPER7", $A30)))</formula>
    </cfRule>
    <cfRule type="expression" dxfId="2307" priority="11">
      <formula>NOT(ISERROR(SEARCH("Larsen", $A30)))</formula>
    </cfRule>
    <cfRule type="expression" dxfId="2306" priority="12">
      <formula>OR(NOT(ISERROR(SEARCH("Tempo", B30))), NOT(ISERROR(SEARCH("Pausé", B30))), NOT(ISERROR(SEARCH("Isométrie", B30))))</formula>
    </cfRule>
    <cfRule type="expression" dxfId="2305" priority="13" stopIfTrue="1">
      <formula>OR(NOT(ISERROR(SEARCH("Position A", $A30))),NOT(ISERROR(SEARCH("Position B", $A30))),NOT(ISERROR(SEARCH("Position C", $A30))),NOT(ISERROR(SEARCH("Avec sangles", $A30))),NOT(ISERROR(SEARCH("SSB", $A30))),NOT(ISERROR(SEARCH("Halte",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2304" priority="14" stopIfTrue="1">
      <formula>OR(NOT(ISERROR(SEARCH("Position A", $A30))),NOT(ISERROR(SEARCH("Position B", $A30))),NOT(ISERROR(SEARCH("Position C", $A30))),NOT(ISERROR(SEARCH("Avec sangles", $A30))),NOT(ISERROR(SEARCH("SSB", $A30))),NOT(ISERROR(SEARCH("Focus Hanche", $A30))),NOT(ISERROR(SEARCH("Focus GENOUX", $A30))),NOT(ISERROR(SEARCH("CALE", $A30))),NOT(ISERROR(SEARCH("Déficit", $A30))),NOT(ISERROR(SEARCH("Surélevé", $A30))),NOT(ISERROR(SEARCH("High bar", $A30))),NOT(ISERROR(SEARCH("à la poulie", $A30))),NOT(ISERROR(SEARCH("prise triange", $A30))),NOT(ISERROR(SEARCH("prise barre large", $A30))),NOT(ISERROR(SEARCH("prise barre serrée", $A30))),NOT(ISERROR(SEARCH("prise neutre", $A30))),NOT(ISERROR(SEARCH("supination", $A30))),NOT(ISERROR(SEARCH("pronation", $A30))),NOT(ISERROR(SEARCH("kettlebel", $A30))),NOT(ISERROR(SEARCH("aux haltères", $A30))),NOT(ISERROR(SEARCH("à la barre", $A30))),NOT(ISERROR(SEARCH("B STANCE",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conditionalFormatting sqref="A30:A44">
    <cfRule type="expression" dxfId="2303" priority="1">
      <formula>OR(NOT(ISERROR(SEARCH("Halte",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2302" priority="2">
      <formula>NOT(ISERROR(SEARCH("BI7", $A30)))</formula>
    </cfRule>
    <cfRule type="expression" dxfId="2301" priority="3">
      <formula>NOT(ISERROR(SEARCH("SUPER7", $A30)))</formula>
    </cfRule>
    <cfRule type="expression" dxfId="2300" priority="4">
      <formula>NOT(ISERROR(SEARCH("Larsen", $A30)))</formula>
    </cfRule>
    <cfRule type="expression" dxfId="2299" priority="5">
      <formula>OR(NOT(ISERROR(SEARCH("Tempo", A30))), NOT(ISERROR(SEARCH("Pausé", A30))), NOT(ISERROR(SEARCH("Isométrie", A30))))</formula>
    </cfRule>
    <cfRule type="expression" dxfId="2298" priority="7" stopIfTrue="1">
      <formula>OR(NOT(ISERROR(SEARCH("Position A", $A30))),NOT(ISERROR(SEARCH("Position B", $A30))),NOT(ISERROR(SEARCH("Position C", $A30))),NOT(ISERROR(SEARCH("Avec sangles", $A30))),NOT(ISERROR(SEARCH("SSB", $A30))),NOT(ISERROR(SEARCH("Focus Hanche", $A30))),NOT(ISERROR(SEARCH("Focus GENOUX", $A30))),NOT(ISERROR(SEARCH("CALE", $A30))),NOT(ISERROR(SEARCH("Déficit", $A30))),NOT(ISERROR(SEARCH("Surélevé", $A30))),NOT(ISERROR(SEARCH("High bar", $A30))),NOT(ISERROR(SEARCH("à la poulie", $A30))),NOT(ISERROR(SEARCH("prise triange", $A30))),NOT(ISERROR(SEARCH("prise barre large", $A30))),NOT(ISERROR(SEARCH("prise barre serrée", $A30))),NOT(ISERROR(SEARCH("prise neutre", $A30))),NOT(ISERROR(SEARCH("supination", $A30))),NOT(ISERROR(SEARCH("pronation", $A30))),NOT(ISERROR(SEARCH("kettlebel", $A30))),NOT(ISERROR(SEARCH("aux haltères", $A30))),NOT(ISERROR(SEARCH("à la barre", $A30))),NOT(ISERROR(SEARCH("B STANCE",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conditionalFormatting sqref="A30:A44">
    <cfRule type="expression" dxfId="2297" priority="6" stopIfTrue="1">
      <formula>OR(NOT(ISERROR(SEARCH("Position A", $A30))),NOT(ISERROR(SEARCH("Position B", $A30))),NOT(ISERROR(SEARCH("Position C", $A30))),NOT(ISERROR(SEARCH("Avec sangles", $A30))),NOT(ISERROR(SEARCH("SSB",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dataValidations count="6">
    <dataValidation type="list" allowBlank="1" showInputMessage="1" showErrorMessage="1" sqref="H79:H100" xr:uid="{C50BEC70-AE82-4A3F-960B-F59D08F59D88}">
      <formula1>"Oui, Non"</formula1>
    </dataValidation>
    <dataValidation type="list" allowBlank="1" showInputMessage="1" showErrorMessage="1" sqref="F79:F100" xr:uid="{4A9EA271-F5DF-44AB-B1D4-7096FAA34D33}">
      <formula1>"Echauff, Préhab , Réhab"</formula1>
    </dataValidation>
    <dataValidation type="whole" operator="greaterThan" allowBlank="1" showInputMessage="1" showErrorMessage="1" sqref="C7:C55" xr:uid="{C1D6FD05-17E5-4304-9F3A-63BF7A1B918A}">
      <formula1>-1</formula1>
    </dataValidation>
    <dataValidation type="whole" allowBlank="1" showInputMessage="1" showErrorMessage="1" sqref="A2 A5" xr:uid="{70631794-EE4A-4FA4-9460-F2641A40AF66}">
      <formula1>0</formula1>
      <formula2>3</formula2>
    </dataValidation>
    <dataValidation type="decimal" allowBlank="1" showInputMessage="1" showErrorMessage="1" sqref="F7:F55" xr:uid="{D88A4455-5073-4836-832C-EF706B5BF889}">
      <formula1>5</formula1>
      <formula2>10</formula2>
    </dataValidation>
    <dataValidation type="decimal" operator="greaterThan" allowBlank="1" showInputMessage="1" showErrorMessage="1" sqref="D7:E55" xr:uid="{AB51E955-79D0-4D35-8E74-84C7E7F75B6C}">
      <formula1>-1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3665" r:id="rId3" name="Button 1">
              <controlPr defaultSize="0" print="0" autoFill="0" autoPict="0" macro="[0]!ReplaceZerosWithBlanks">
                <anchor moveWithCells="1" sizeWithCells="1">
                  <from>
                    <xdr:col>14</xdr:col>
                    <xdr:colOff>95250</xdr:colOff>
                    <xdr:row>6</xdr:row>
                    <xdr:rowOff>114300</xdr:rowOff>
                  </from>
                  <to>
                    <xdr:col>14</xdr:col>
                    <xdr:colOff>962025</xdr:colOff>
                    <xdr:row>8</xdr:row>
                    <xdr:rowOff>104775</xdr:rowOff>
                  </to>
                </anchor>
              </controlPr>
            </control>
          </mc:Choice>
        </mc:AlternateContent>
        <mc:AlternateContent xmlns:mc="http://schemas.openxmlformats.org/markup-compatibility/2006">
          <mc:Choice Requires="x14">
            <control shapeId="113666" r:id="rId4" name="Button 2">
              <controlPr defaultSize="0" print="0" autoFill="0" autoPict="0" macro="[0]!AddValueToSelection">
                <anchor moveWithCells="1" sizeWithCells="1">
                  <from>
                    <xdr:col>14</xdr:col>
                    <xdr:colOff>95250</xdr:colOff>
                    <xdr:row>9</xdr:row>
                    <xdr:rowOff>114300</xdr:rowOff>
                  </from>
                  <to>
                    <xdr:col>14</xdr:col>
                    <xdr:colOff>952500</xdr:colOff>
                    <xdr:row>11</xdr:row>
                    <xdr:rowOff>180975</xdr:rowOff>
                  </to>
                </anchor>
              </controlPr>
            </control>
          </mc:Choice>
        </mc:AlternateContent>
        <mc:AlternateContent xmlns:mc="http://schemas.openxmlformats.org/markup-compatibility/2006">
          <mc:Choice Requires="x14">
            <control shapeId="113667" r:id="rId5" name="Button 3">
              <controlPr defaultSize="0" print="0" autoFill="0" autoPict="0" macro="[0]!SelectAndSwapCells">
                <anchor moveWithCells="1" sizeWithCells="1">
                  <from>
                    <xdr:col>14</xdr:col>
                    <xdr:colOff>152400</xdr:colOff>
                    <xdr:row>14</xdr:row>
                    <xdr:rowOff>152400</xdr:rowOff>
                  </from>
                  <to>
                    <xdr:col>14</xdr:col>
                    <xdr:colOff>923925</xdr:colOff>
                    <xdr:row>17</xdr:row>
                    <xdr:rowOff>9525</xdr:rowOff>
                  </to>
                </anchor>
              </controlPr>
            </control>
          </mc:Choice>
        </mc:AlternateContent>
        <mc:AlternateContent xmlns:mc="http://schemas.openxmlformats.org/markup-compatibility/2006">
          <mc:Choice Requires="x14">
            <control shapeId="113668" r:id="rId6" name="Button 4">
              <controlPr defaultSize="0" print="0" autoFill="0" autoPict="0" macro="[0]!DuplicateSheetAndRename">
                <anchor moveWithCells="1" sizeWithCells="1">
                  <from>
                    <xdr:col>14</xdr:col>
                    <xdr:colOff>114300</xdr:colOff>
                    <xdr:row>18</xdr:row>
                    <xdr:rowOff>142875</xdr:rowOff>
                  </from>
                  <to>
                    <xdr:col>14</xdr:col>
                    <xdr:colOff>942975</xdr:colOff>
                    <xdr:row>21</xdr:row>
                    <xdr:rowOff>28575</xdr:rowOff>
                  </to>
                </anchor>
              </controlPr>
            </control>
          </mc:Choice>
        </mc:AlternateContent>
        <mc:AlternateContent xmlns:mc="http://schemas.openxmlformats.org/markup-compatibility/2006">
          <mc:Choice Requires="x14">
            <control shapeId="113669" r:id="rId7" name="Button 5">
              <controlPr defaultSize="0" print="0" autoFill="0" autoPict="0" macro="[0]!SetMirrorFormulas">
                <anchor moveWithCells="1" sizeWithCells="1">
                  <from>
                    <xdr:col>14</xdr:col>
                    <xdr:colOff>142875</xdr:colOff>
                    <xdr:row>22</xdr:row>
                    <xdr:rowOff>133350</xdr:rowOff>
                  </from>
                  <to>
                    <xdr:col>14</xdr:col>
                    <xdr:colOff>942975</xdr:colOff>
                    <xdr:row>25</xdr:row>
                    <xdr:rowOff>47625</xdr:rowOff>
                  </to>
                </anchor>
              </controlPr>
            </control>
          </mc:Choice>
        </mc:AlternateContent>
        <mc:AlternateContent xmlns:mc="http://schemas.openxmlformats.org/markup-compatibility/2006">
          <mc:Choice Requires="x14">
            <control shapeId="113670" r:id="rId8" name="Button 6">
              <controlPr defaultSize="0" print="0" autoFill="0" autoPict="0" macro="[0]!ClearSpecificRanges">
                <anchor moveWithCells="1" sizeWithCells="1">
                  <from>
                    <xdr:col>14</xdr:col>
                    <xdr:colOff>142875</xdr:colOff>
                    <xdr:row>26</xdr:row>
                    <xdr:rowOff>219075</xdr:rowOff>
                  </from>
                  <to>
                    <xdr:col>14</xdr:col>
                    <xdr:colOff>933450</xdr:colOff>
                    <xdr:row>29</xdr:row>
                    <xdr:rowOff>95250</xdr:rowOff>
                  </to>
                </anchor>
              </controlPr>
            </control>
          </mc:Choice>
        </mc:AlternateContent>
        <mc:AlternateContent xmlns:mc="http://schemas.openxmlformats.org/markup-compatibility/2006">
          <mc:Choice Requires="x14">
            <control shapeId="113671" r:id="rId9" name="Button 7">
              <controlPr defaultSize="0" print="0" autoFill="0" autoPict="0" macro="[0]!SetPatternValues">
                <anchor moveWithCells="1" sizeWithCells="1">
                  <from>
                    <xdr:col>14</xdr:col>
                    <xdr:colOff>123825</xdr:colOff>
                    <xdr:row>30</xdr:row>
                    <xdr:rowOff>133350</xdr:rowOff>
                  </from>
                  <to>
                    <xdr:col>14</xdr:col>
                    <xdr:colOff>923925</xdr:colOff>
                    <xdr:row>32</xdr:row>
                    <xdr:rowOff>161925</xdr:rowOff>
                  </to>
                </anchor>
              </controlPr>
            </control>
          </mc:Choice>
        </mc:AlternateContent>
        <mc:AlternateContent xmlns:mc="http://schemas.openxmlformats.org/markup-compatibility/2006">
          <mc:Choice Requires="x14">
            <control shapeId="113672" r:id="rId10" name="Button 8">
              <controlPr defaultSize="0" print="0" autoFill="0" autoPict="0" macro="[0]!ResetTemplate">
                <anchor moveWithCells="1" sizeWithCells="1">
                  <from>
                    <xdr:col>14</xdr:col>
                    <xdr:colOff>152400</xdr:colOff>
                    <xdr:row>33</xdr:row>
                    <xdr:rowOff>57150</xdr:rowOff>
                  </from>
                  <to>
                    <xdr:col>14</xdr:col>
                    <xdr:colOff>895350</xdr:colOff>
                    <xdr:row>35</xdr:row>
                    <xdr:rowOff>228600</xdr:rowOff>
                  </to>
                </anchor>
              </controlPr>
            </control>
          </mc:Choice>
        </mc:AlternateContent>
        <mc:AlternateContent xmlns:mc="http://schemas.openxmlformats.org/markup-compatibility/2006">
          <mc:Choice Requires="x14">
            <control shapeId="113673" r:id="rId11" name="Button 9">
              <controlPr defaultSize="0" print="0" autoFill="0" autoPict="0" macro="[0]!ShowCustomForm">
                <anchor moveWithCells="1" sizeWithCells="1">
                  <from>
                    <xdr:col>14</xdr:col>
                    <xdr:colOff>152400</xdr:colOff>
                    <xdr:row>37</xdr:row>
                    <xdr:rowOff>0</xdr:rowOff>
                  </from>
                  <to>
                    <xdr:col>14</xdr:col>
                    <xdr:colOff>914400</xdr:colOff>
                    <xdr:row>40</xdr:row>
                    <xdr:rowOff>19050</xdr:rowOff>
                  </to>
                </anchor>
              </controlPr>
            </control>
          </mc:Choice>
        </mc:AlternateContent>
        <mc:AlternateContent xmlns:mc="http://schemas.openxmlformats.org/markup-compatibility/2006">
          <mc:Choice Requires="x14">
            <control shapeId="113674" r:id="rId12" name="Button 10">
              <controlPr defaultSize="0" print="0" autoFill="0" autoPict="0" macro="[0]!DupliquerFeuilles_ParVagues">
                <anchor moveWithCells="1" sizeWithCells="1">
                  <from>
                    <xdr:col>14</xdr:col>
                    <xdr:colOff>152400</xdr:colOff>
                    <xdr:row>41</xdr:row>
                    <xdr:rowOff>0</xdr:rowOff>
                  </from>
                  <to>
                    <xdr:col>14</xdr:col>
                    <xdr:colOff>914400</xdr:colOff>
                    <xdr:row>44</xdr:row>
                    <xdr:rowOff>19050</xdr:rowOff>
                  </to>
                </anchor>
              </controlPr>
            </control>
          </mc:Choice>
        </mc:AlternateContent>
      </controls>
    </mc:Choice>
  </mc:AlternateContent>
  <tableParts count="3">
    <tablePart r:id="rId13"/>
    <tablePart r:id="rId14"/>
    <tablePart r:id="rId15"/>
  </tableParts>
  <extLst>
    <ext xmlns:x14="http://schemas.microsoft.com/office/spreadsheetml/2009/9/main" uri="{CCE6A557-97BC-4b89-ADB6-D9C93CAAB3DF}">
      <x14:dataValidations xmlns:xm="http://schemas.microsoft.com/office/excel/2006/main" count="2">
        <x14:dataValidation type="list" allowBlank="1" showInputMessage="1" showErrorMessage="1" xr:uid="{C7029AB3-0D67-46F8-8C16-292899F8A5A4}">
          <x14:formula1>
            <xm:f>'Variables exercices'!$D$2:$D$600</xm:f>
          </x14:formula1>
          <xm:sqref>B7:B55</xm:sqref>
        </x14:dataValidation>
        <x14:dataValidation type="list" allowBlank="1" showInputMessage="1" showErrorMessage="1" xr:uid="{2BC29E9E-8F2C-4D72-A229-55E5CBADDCBB}">
          <x14:formula1>
            <xm:f>'Variables exercices'!$E$2:$E$100</xm:f>
          </x14:formula1>
          <xm:sqref>A7:A55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B7E49-5ADB-4A3C-9736-4BE58DB03A36}">
  <sheetPr codeName="Feuil19"/>
  <dimension ref="A1:AC101"/>
  <sheetViews>
    <sheetView topLeftCell="B7" workbookViewId="0">
      <selection activeCell="H5" sqref="H5:J5"/>
    </sheetView>
  </sheetViews>
  <sheetFormatPr defaultColWidth="10.625" defaultRowHeight="15" x14ac:dyDescent="0.2"/>
  <cols>
    <col min="1" max="1" width="26.36328125" style="87" customWidth="1"/>
    <col min="2" max="2" width="44.390625" style="87" bestFit="1" customWidth="1"/>
    <col min="3" max="3" width="9.68359375" style="87" bestFit="1" customWidth="1"/>
    <col min="4" max="4" width="6.58984375" style="87" bestFit="1" customWidth="1"/>
    <col min="5" max="5" width="8.33984375" style="87" bestFit="1" customWidth="1"/>
    <col min="6" max="6" width="7.26171875" style="87" customWidth="1"/>
    <col min="7" max="7" width="13.5859375" style="87" customWidth="1"/>
    <col min="8" max="8" width="12.10546875" style="87" customWidth="1"/>
    <col min="9" max="9" width="16.94921875" style="87" bestFit="1" customWidth="1"/>
    <col min="10" max="10" width="12.64453125" style="87" bestFit="1" customWidth="1"/>
    <col min="11" max="11" width="11.1640625" style="87" customWidth="1"/>
    <col min="12" max="12" width="13.71875" style="87" customWidth="1"/>
    <col min="13" max="13" width="12.375" style="87" bestFit="1" customWidth="1"/>
    <col min="14" max="14" width="12.5078125" style="87" bestFit="1" customWidth="1"/>
    <col min="15" max="15" width="14.9296875" style="87" customWidth="1"/>
    <col min="16" max="16" width="9.68359375" style="87" customWidth="1"/>
    <col min="17" max="17" width="7.26171875" style="87" customWidth="1"/>
    <col min="18" max="18" width="11.296875" style="87" customWidth="1"/>
    <col min="19" max="19" width="11.1640625" style="87" customWidth="1"/>
    <col min="20" max="20" width="10.625" style="87"/>
    <col min="21" max="21" width="7.26171875" style="87" customWidth="1"/>
    <col min="22" max="22" width="12.10546875" style="87" customWidth="1"/>
    <col min="23" max="23" width="7.53125" style="87" customWidth="1"/>
    <col min="24" max="24" width="10.89453125" style="87" customWidth="1"/>
    <col min="25" max="25" width="9.14453125" style="87" customWidth="1"/>
    <col min="26" max="16384" width="10.625" style="87"/>
  </cols>
  <sheetData>
    <row r="1" spans="1:29" ht="21.75" customHeight="1" x14ac:dyDescent="0.2">
      <c r="A1" s="5" t="s">
        <v>257</v>
      </c>
      <c r="B1" s="5" t="s">
        <v>231</v>
      </c>
      <c r="C1" s="266">
        <v>46189</v>
      </c>
      <c r="D1" s="266"/>
      <c r="E1" s="266"/>
      <c r="F1" s="267"/>
      <c r="G1" s="208" t="s">
        <v>324</v>
      </c>
      <c r="H1" s="268" t="s">
        <v>325</v>
      </c>
      <c r="I1" s="269"/>
      <c r="J1" s="255">
        <f ca="1">_xlfn.MAXIFS(
  MAX_LOCAL!$D$2:$D$10000,
  MAX_LOCAL!$A$2:$A$10000, "SQUAT COMP",
  MAX_LOCAL!$C$2:$C$10000, "&gt;0"
)</f>
        <v>155</v>
      </c>
      <c r="K1" s="270" t="s">
        <v>326</v>
      </c>
      <c r="L1" s="271"/>
      <c r="M1" s="272">
        <f ca="1">_xlfn.MAXIFS(
  MAX_LOCAL!$D$2:$D$10000,
  MAX_LOCAL!$A$2:$A$10000, "SNATCH",
  MAX_LOCAL!$C$2:$C$10000, "&gt;0"
)</f>
        <v>0</v>
      </c>
      <c r="N1" s="273"/>
      <c r="O1" s="209" t="s">
        <v>327</v>
      </c>
      <c r="P1" s="274" t="s">
        <v>328</v>
      </c>
      <c r="Q1" s="274"/>
      <c r="R1" s="274"/>
      <c r="S1" s="274"/>
      <c r="T1" s="274"/>
      <c r="U1" s="274"/>
      <c r="V1" s="274"/>
      <c r="W1" s="274"/>
      <c r="X1" s="274"/>
      <c r="Y1" s="274"/>
      <c r="Z1">
        <v>9062026</v>
      </c>
      <c r="AA1" t="str">
        <f>LEFT(Z1,2)</f>
        <v>90</v>
      </c>
      <c r="AB1" t="str">
        <f>MID(Z1,3,2)</f>
        <v>62</v>
      </c>
      <c r="AC1" t="str">
        <f>RIGHT(Z1,4)</f>
        <v>2026</v>
      </c>
    </row>
    <row r="2" spans="1:29" ht="19.5" customHeight="1" thickBot="1" x14ac:dyDescent="0.25">
      <c r="A2" s="210"/>
      <c r="B2" s="6" t="s">
        <v>259</v>
      </c>
      <c r="C2" s="275">
        <v>12</v>
      </c>
      <c r="D2" s="275"/>
      <c r="E2" s="275"/>
      <c r="F2" s="276"/>
      <c r="G2" s="211"/>
      <c r="H2" s="270" t="s">
        <v>329</v>
      </c>
      <c r="I2" s="271"/>
      <c r="J2" s="255">
        <f ca="1">_xlfn.MAXIFS(
  MAX_LOCAL!$D$2:$D$10000,
  MAX_LOCAL!$A$2:$A$10000, "BENCH COMP",
  MAX_LOCAL!$C$2:$C$10000, "&gt;0"
)</f>
        <v>77.5</v>
      </c>
      <c r="K2" s="270" t="s">
        <v>330</v>
      </c>
      <c r="L2" s="271"/>
      <c r="M2" s="277">
        <f ca="1">_xlfn.MAXIFS(
  MAX_LOCAL!$D$2:$D$10000,
  MAX_LOCAL!$A$2:$A$10000, "CLEAN AND JERK",
  MAX_LOCAL!$C$2:$C$10000, "&gt;0"
)</f>
        <v>0</v>
      </c>
      <c r="N2" s="278"/>
      <c r="O2" s="212">
        <f>SUM(M1:N2)</f>
        <v>0</v>
      </c>
      <c r="P2" s="274"/>
      <c r="Q2" s="274"/>
      <c r="R2" s="274"/>
      <c r="S2" s="274"/>
      <c r="T2" s="274"/>
      <c r="U2" s="274"/>
      <c r="V2" s="274"/>
      <c r="W2" s="274"/>
      <c r="X2" s="274"/>
      <c r="Y2" s="274"/>
      <c r="Z2"/>
      <c r="AA2"/>
      <c r="AB2"/>
      <c r="AC2"/>
    </row>
    <row r="3" spans="1:29" ht="14.45" customHeight="1" x14ac:dyDescent="0.2">
      <c r="A3" s="287" t="s">
        <v>258</v>
      </c>
      <c r="B3" s="6" t="s">
        <v>331</v>
      </c>
      <c r="C3" s="289"/>
      <c r="D3" s="289"/>
      <c r="E3" s="289"/>
      <c r="F3" s="290"/>
      <c r="G3" s="213"/>
      <c r="H3" s="270" t="s">
        <v>332</v>
      </c>
      <c r="I3" s="271"/>
      <c r="J3" s="255">
        <f ca="1">_xlfn.MAXIFS(
  MAX_LOCAL!$D$2:$D$10000,
  MAX_LOCAL!$A$2:$A$10000, "DEADLIFT COMP",
  MAX_LOCAL!$C$2:$C$10000, "&gt;0"
)</f>
        <v>165</v>
      </c>
      <c r="K3" s="270" t="s">
        <v>333</v>
      </c>
      <c r="L3" s="271"/>
      <c r="M3" s="277">
        <f ca="1">_xlfn.MAXIFS(
  MAX_LOCAL!$D$2:$D$10000,
  MAX_LOCAL!$A$2:$A$10000, "MUSCLE UP",
  MAX_LOCAL!$C$2:$C$10000, "&gt;0"
)</f>
        <v>0</v>
      </c>
      <c r="N3" s="278"/>
      <c r="O3" s="34"/>
      <c r="P3" s="274"/>
      <c r="Q3" s="274"/>
      <c r="R3" s="274"/>
      <c r="S3" s="274"/>
      <c r="T3" s="274"/>
      <c r="U3" s="274"/>
      <c r="V3" s="274"/>
      <c r="W3" s="274"/>
      <c r="X3" s="274"/>
      <c r="Y3" s="274"/>
      <c r="Z3"/>
      <c r="AA3"/>
      <c r="AB3"/>
      <c r="AC3"/>
    </row>
    <row r="4" spans="1:29" ht="14.45" customHeight="1" x14ac:dyDescent="0.2">
      <c r="A4" s="288"/>
      <c r="B4" s="6" t="s">
        <v>334</v>
      </c>
      <c r="C4" s="291"/>
      <c r="D4" s="291"/>
      <c r="E4" s="291"/>
      <c r="F4" s="292"/>
      <c r="G4" s="213"/>
      <c r="H4" s="293" t="s">
        <v>335</v>
      </c>
      <c r="I4" s="294"/>
      <c r="J4" s="295"/>
      <c r="K4" s="270" t="s">
        <v>336</v>
      </c>
      <c r="L4" s="271"/>
      <c r="M4" s="277">
        <f ca="1">_xlfn.MAXIFS(
  MAX_LOCAL!$D$2:$D$10000,
  MAX_LOCAL!$A$2:$A$10000, "PULL UP",
  MAX_LOCAL!$C$2:$C$10000, "&gt;0"
)</f>
        <v>0</v>
      </c>
      <c r="N4" s="278"/>
      <c r="O4" s="214" t="s">
        <v>337</v>
      </c>
      <c r="P4" s="274"/>
      <c r="Q4" s="274"/>
      <c r="R4" s="274"/>
      <c r="S4" s="274"/>
      <c r="T4" s="274"/>
      <c r="U4" s="274"/>
      <c r="V4" s="274"/>
      <c r="W4" s="274"/>
      <c r="X4" s="274"/>
      <c r="Y4" s="274"/>
      <c r="Z4"/>
      <c r="AA4"/>
      <c r="AB4"/>
      <c r="AC4"/>
    </row>
    <row r="5" spans="1:29" ht="19.5" customHeight="1" thickBot="1" x14ac:dyDescent="0.25">
      <c r="A5" s="86"/>
      <c r="B5" s="8" t="s">
        <v>338</v>
      </c>
      <c r="C5" s="279" cm="1">
        <f t="array" ref="C5">(((SUM(E7:E55)/60+15+10+(SUMPRODUCT((K7:K55+L7:L55+M7:M55+N7:N55)*C7:C55)/60))*1.4)/(24*60))</f>
        <v>6.6159722222222217E-2</v>
      </c>
      <c r="D5" s="279"/>
      <c r="E5" s="279"/>
      <c r="F5" s="280"/>
      <c r="G5" s="215"/>
      <c r="H5" s="296">
        <f ca="1">SUM(J1:J3)</f>
        <v>397.5</v>
      </c>
      <c r="I5" s="297"/>
      <c r="J5" s="298"/>
      <c r="K5" s="299" t="s">
        <v>339</v>
      </c>
      <c r="L5" s="300"/>
      <c r="M5" s="301">
        <f ca="1">_xlfn.MAXIFS(
  MAX_LOCAL!$D$2:$D$10000,
  MAX_LOCAL!$A$2:$A$10000, "DIPS SUR STATION",
  MAX_LOCAL!$C$2:$C$10000, "&gt;0"
)</f>
        <v>0</v>
      </c>
      <c r="N5" s="302"/>
      <c r="O5" s="212">
        <f>SUM(M3:N5)+J1</f>
        <v>155</v>
      </c>
      <c r="P5" s="274"/>
      <c r="Q5" s="274"/>
      <c r="R5" s="274"/>
      <c r="S5" s="274"/>
      <c r="T5" s="274"/>
      <c r="U5" s="274"/>
      <c r="V5" s="274"/>
      <c r="W5" s="274"/>
      <c r="X5" s="274"/>
      <c r="Y5" s="274"/>
      <c r="Z5"/>
      <c r="AA5"/>
      <c r="AB5"/>
      <c r="AC5"/>
    </row>
    <row r="6" spans="1:29" s="220" customFormat="1" ht="40.5" customHeight="1" thickTop="1" thickBot="1" x14ac:dyDescent="0.3">
      <c r="A6" s="36" t="s">
        <v>2</v>
      </c>
      <c r="B6" s="9" t="s">
        <v>340</v>
      </c>
      <c r="C6" s="7" t="s">
        <v>341</v>
      </c>
      <c r="D6" s="7" t="s">
        <v>342</v>
      </c>
      <c r="E6" s="7" t="s">
        <v>343</v>
      </c>
      <c r="F6" s="10" t="s">
        <v>344</v>
      </c>
      <c r="G6" s="216" t="s">
        <v>345</v>
      </c>
      <c r="H6" s="250" t="str">
        <f ca="1">"Dernier tonnage (au "&amp;TEXT($C$1-7,"jj/mm/aaaa")&amp;")"</f>
        <v>Dernier tonnage (au 02/06/2026)</v>
      </c>
      <c r="I6" s="217" t="s">
        <v>346</v>
      </c>
      <c r="J6" s="218" t="s">
        <v>347</v>
      </c>
      <c r="K6" s="7" t="s">
        <v>348</v>
      </c>
      <c r="L6" s="7" t="s">
        <v>349</v>
      </c>
      <c r="M6" s="7" t="s">
        <v>350</v>
      </c>
      <c r="N6" s="11" t="s">
        <v>351</v>
      </c>
      <c r="O6" s="219" t="s">
        <v>352</v>
      </c>
      <c r="P6" s="12" t="s">
        <v>353</v>
      </c>
      <c r="Q6" s="13" t="s">
        <v>354</v>
      </c>
      <c r="R6" s="14" t="s">
        <v>355</v>
      </c>
      <c r="S6" s="15" t="s">
        <v>311</v>
      </c>
      <c r="T6" s="14" t="s">
        <v>356</v>
      </c>
      <c r="U6" s="15" t="s">
        <v>312</v>
      </c>
      <c r="V6" s="14" t="s">
        <v>357</v>
      </c>
      <c r="W6" s="15" t="s">
        <v>358</v>
      </c>
      <c r="X6" s="14" t="s">
        <v>359</v>
      </c>
      <c r="Y6" s="15" t="s">
        <v>360</v>
      </c>
    </row>
    <row r="7" spans="1:29" ht="20.100000000000001" customHeight="1" thickTop="1" x14ac:dyDescent="0.2">
      <c r="A7" s="60"/>
      <c r="B7" s="59" t="s">
        <v>6</v>
      </c>
      <c r="C7" s="23">
        <f t="shared" ref="C7:C12" si="0">R7</f>
        <v>3</v>
      </c>
      <c r="D7" s="24">
        <f t="shared" ref="D7:D12" si="1">T7</f>
        <v>40</v>
      </c>
      <c r="E7" s="24">
        <f t="shared" ref="E7:E12" si="2">V7</f>
        <v>90</v>
      </c>
      <c r="F7" s="25"/>
      <c r="G7" s="221" t="str" cm="1">
        <f t="array" ref="G7">IF(OR($B7="",$C7=0,$D7=0),"",IF(AND($B7=$B8,$A7=$A8),"",IFERROR(
SUMPRODUCT(($B$7:$B$55=$B7)*($A$7:$A$55=$A7)*($C$7:$C$55)*($D$7:$D$55)),
"")))</f>
        <v/>
      </c>
      <c r="H7" s="222" t="str">
        <f ca="1">IF(OR($B7="",AND($B7=$B8,$A7=$A8)),"",_xlfn.LET(_xlpm.DateSeance,$C$1,_xlpm.Exo,$B7,_xlpm.Var,$A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7" s="222" t="str" cm="1">
        <f t="array" ref="I7">IF(OR($B7="",AND($B7=$B8,$A7=$A8)),"",
_xlfn.LET(
  _xlpm.Exo,TRIM(SUBSTITUTE($B7,CHAR(160),"")),
  _xlpm.Var,TRIM(SUBSTITUTE($A7,CHAR(160),"")),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7" s="251">
        <f ca="1">IF($C7=0,"",IFERROR(
_xlfn.LET(
  _xlpm.ExoMax, MAX_LOCAL!$A$2:$A$10000,
  _xlpm.VarMax, MAX_LOCAL!$B$2:$B$10000,
  _xlpm.RepsMax, MAX_LOCAL!$C$2:$C$10000,
  _xlpm.KgMax,  MAX_LOCAL!$D$2:$D$10000,
  _xlpm.Res, IF($A7="",
     _xlfn.MAXIFS(_xlpm.KgMax, _xlpm.ExoMax, $B7, _xlpm.RepsMax, $C7),
     _xlfn.MAXIFS(_xlpm.KgMax, _xlpm.ExoMax, $B7, _xlpm.RepsMax, $C7, _xlpm.VarMax, $A7)
  ),
  IF(_xlpm.Res=0,"",_xlpm.Res)
),
""))</f>
        <v>70</v>
      </c>
      <c r="K7" s="41">
        <v>1</v>
      </c>
      <c r="L7" s="41">
        <v>0</v>
      </c>
      <c r="M7" s="41">
        <v>1</v>
      </c>
      <c r="N7" s="41">
        <v>0</v>
      </c>
      <c r="O7" s="224"/>
      <c r="P7" s="42">
        <v>5</v>
      </c>
      <c r="Q7" s="43">
        <f t="shared" ref="Q7:Q38" si="3">F7</f>
        <v>0</v>
      </c>
      <c r="R7" s="42">
        <v>3</v>
      </c>
      <c r="S7" s="44">
        <f t="shared" ref="S7:S38" si="4">C7</f>
        <v>3</v>
      </c>
      <c r="T7" s="42">
        <v>40</v>
      </c>
      <c r="U7" s="44">
        <f t="shared" ref="U7:U38" si="5">D7</f>
        <v>40</v>
      </c>
      <c r="V7" s="42">
        <v>90</v>
      </c>
      <c r="W7" s="44">
        <f t="shared" ref="W7:W55" si="6">E7</f>
        <v>90</v>
      </c>
      <c r="X7" s="225">
        <f t="shared" ref="X7:X55" ca="1" si="7">IF(B7="SQUAT Comp",T7/$J$1,
IF(B7="BENCH Comp",T7/$J$2,
IF(B7="DEADLIFT Comp",T7/$J$3,
IF(B7="Snatch",T7/$M$1,
IF(B7="Clean and Jerk",T7/$M$2,
IF(B7="MUSCLE UP",T7/$M$3,
IF(B7="PULL UP",T7/$M$4,
IF(B7="DIPS sur station",T7/$M$5,
""))))))))</f>
        <v>0.5161290322580645</v>
      </c>
      <c r="Y7" s="226">
        <f t="shared" ref="Y7:Y55" ca="1" si="8">IF(B7="SQUAT Comp",T7/$J$1,
IF(B7="BENCH Comp",T7/$J$2,
IF(B7="DEADLIFT Comp",T7/$J$3,
IF(B7="Snatch",T7/$M$1,
IF(B7="Clean and Jerk",T7/$M$2,
IF(B7="MUSCLE UP",T7/$M$3,
IF(B7="PULL UP",T7/$M$4,
IF(B7="DIPS sur station",T7/$M$5,
""))))))))</f>
        <v>0.5161290322580645</v>
      </c>
    </row>
    <row r="8" spans="1:29" ht="20.100000000000001" customHeight="1" x14ac:dyDescent="0.2">
      <c r="A8" s="61"/>
      <c r="B8" s="59" t="s">
        <v>6</v>
      </c>
      <c r="C8" s="23">
        <f t="shared" si="0"/>
        <v>3</v>
      </c>
      <c r="D8" s="24">
        <f t="shared" si="1"/>
        <v>50</v>
      </c>
      <c r="E8" s="24">
        <f t="shared" si="2"/>
        <v>90</v>
      </c>
      <c r="F8" s="25"/>
      <c r="G8" s="227" t="str" cm="1">
        <f t="array" ref="G8">IF(OR($B8="",$C8=0,$D8=0),"",IF(AND($B8=$B9,$A8=$A9),"",IFERROR(
SUMPRODUCT(($B$7:$B$55=$B8)*($A$7:$A$55=$A8)*($C$7:$C$55)*($D$7:$D$55)),
"")))</f>
        <v/>
      </c>
      <c r="H8" s="222" t="str">
        <f ca="1">IF(OR($B8="",AND($B8=$B9,$A8=$A9)),"",_xlfn.LET(_xlpm.DateSeance,$C$1,_xlpm.Exo,$B8,_xlpm.Var,$A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8" s="222" t="str" cm="1">
        <f t="array" ref="I8">IF(OR($B8="",AND($B8=$B9,$A8=$A9)),"",
_xlfn.LET(
  _xlpm.Exo,TRIM(SUBSTITUTE($B8,CHAR(160),"")),
  _xlpm.Var,TRIM(SUBSTITUTE($A8,CHAR(160),"")),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8" s="223">
        <f ca="1">IF($C8=0,"",IFERROR(
_xlfn.LET(
  _xlpm.ExoMax, MAX_LOCAL!$A$2:$A$10000,
  _xlpm.VarMax, MAX_LOCAL!$B$2:$B$10000,
  _xlpm.RepsMax, MAX_LOCAL!$C$2:$C$10000,
  _xlpm.KgMax,  MAX_LOCAL!$D$2:$D$10000,
  _xlpm.Res, IF($A8="",
     _xlfn.MAXIFS(_xlpm.KgMax, _xlpm.ExoMax, $B8, _xlpm.RepsMax, $C8),
     _xlfn.MAXIFS(_xlpm.KgMax, _xlpm.ExoMax, $B8, _xlpm.RepsMax, $C8, _xlpm.VarMax, $A8)
  ),
  IF(_xlpm.Res=0,"",_xlpm.Res)
),
""))</f>
        <v>70</v>
      </c>
      <c r="K8" s="41">
        <v>1</v>
      </c>
      <c r="L8" s="41">
        <v>0</v>
      </c>
      <c r="M8" s="41">
        <v>1</v>
      </c>
      <c r="N8" s="41">
        <v>0</v>
      </c>
      <c r="O8" s="228"/>
      <c r="P8" s="42">
        <v>5</v>
      </c>
      <c r="Q8" s="43">
        <f t="shared" si="3"/>
        <v>0</v>
      </c>
      <c r="R8" s="42">
        <v>3</v>
      </c>
      <c r="S8" s="44">
        <f t="shared" si="4"/>
        <v>3</v>
      </c>
      <c r="T8" s="42">
        <v>50</v>
      </c>
      <c r="U8" s="44">
        <f t="shared" si="5"/>
        <v>50</v>
      </c>
      <c r="V8" s="42">
        <v>90</v>
      </c>
      <c r="W8" s="44">
        <f t="shared" si="6"/>
        <v>90</v>
      </c>
      <c r="X8" s="225">
        <f t="shared" ca="1" si="7"/>
        <v>0.64516129032258063</v>
      </c>
      <c r="Y8" s="226">
        <f t="shared" ca="1" si="8"/>
        <v>0.64516129032258063</v>
      </c>
    </row>
    <row r="9" spans="1:29" ht="20.100000000000001" customHeight="1" x14ac:dyDescent="0.2">
      <c r="A9" s="61"/>
      <c r="B9" s="59" t="s">
        <v>6</v>
      </c>
      <c r="C9" s="23">
        <f t="shared" si="0"/>
        <v>3</v>
      </c>
      <c r="D9" s="24">
        <f t="shared" si="1"/>
        <v>60</v>
      </c>
      <c r="E9" s="24">
        <f t="shared" si="2"/>
        <v>180</v>
      </c>
      <c r="F9" s="25"/>
      <c r="G9" s="227" t="str" cm="1">
        <f t="array" ref="G9">IF(OR($B9="",$C9=0,$D9=0),"",IF(AND($B9=$B10,$A9=$A10),"",IFERROR(
SUMPRODUCT(($B$7:$B$55=$B9)*($A$7:$A$55=$A9)*($C$7:$C$55)*($D$7:$D$55)),
"")))</f>
        <v/>
      </c>
      <c r="H9" s="222" t="str">
        <f ca="1">IF(OR($B9="",AND($B9=$B10,$A9=$A10)),"",_xlfn.LET(_xlpm.DateSeance,$C$1,_xlpm.Exo,$B9,_xlpm.Var,$A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9" s="222" t="str" cm="1">
        <f t="array" ref="I9">IF(OR($B9="",AND($B9=$B10,$A9=$A10)),"",
_xlfn.LET(
  _xlpm.Exo,TRIM(SUBSTITUTE($B9,CHAR(160),"")),
  _xlpm.Var,TRIM(SUBSTITUTE($A9,CHAR(160),"")),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9" s="223">
        <f ca="1">IF($C9=0,"",IFERROR(
_xlfn.LET(
  _xlpm.ExoMax, MAX_LOCAL!$A$2:$A$10000,
  _xlpm.VarMax, MAX_LOCAL!$B$2:$B$10000,
  _xlpm.RepsMax, MAX_LOCAL!$C$2:$C$10000,
  _xlpm.KgMax,  MAX_LOCAL!$D$2:$D$10000,
  _xlpm.Res, IF($A9="",
     _xlfn.MAXIFS(_xlpm.KgMax, _xlpm.ExoMax, $B9, _xlpm.RepsMax, $C9),
     _xlfn.MAXIFS(_xlpm.KgMax, _xlpm.ExoMax, $B9, _xlpm.RepsMax, $C9, _xlpm.VarMax, $A9)
  ),
  IF(_xlpm.Res=0,"",_xlpm.Res)
),
""))</f>
        <v>70</v>
      </c>
      <c r="K9" s="41">
        <v>1</v>
      </c>
      <c r="L9" s="41">
        <v>0</v>
      </c>
      <c r="M9" s="41">
        <v>1</v>
      </c>
      <c r="N9" s="41">
        <v>0</v>
      </c>
      <c r="O9" s="228"/>
      <c r="P9" s="42">
        <v>6</v>
      </c>
      <c r="Q9" s="43">
        <f t="shared" si="3"/>
        <v>0</v>
      </c>
      <c r="R9" s="42">
        <v>3</v>
      </c>
      <c r="S9" s="44">
        <f t="shared" si="4"/>
        <v>3</v>
      </c>
      <c r="T9" s="42">
        <v>60</v>
      </c>
      <c r="U9" s="44">
        <f t="shared" si="5"/>
        <v>60</v>
      </c>
      <c r="V9" s="42">
        <v>180</v>
      </c>
      <c r="W9" s="44">
        <f t="shared" si="6"/>
        <v>180</v>
      </c>
      <c r="X9" s="225">
        <f t="shared" ca="1" si="7"/>
        <v>0.77419354838709675</v>
      </c>
      <c r="Y9" s="226">
        <f t="shared" ca="1" si="8"/>
        <v>0.77419354838709675</v>
      </c>
    </row>
    <row r="10" spans="1:29" ht="20.100000000000001" customHeight="1" x14ac:dyDescent="0.2">
      <c r="A10" s="61"/>
      <c r="B10" s="59" t="s">
        <v>6</v>
      </c>
      <c r="C10" s="23">
        <f t="shared" si="0"/>
        <v>3</v>
      </c>
      <c r="D10" s="45">
        <f t="shared" si="1"/>
        <v>65</v>
      </c>
      <c r="E10" s="24">
        <f t="shared" si="2"/>
        <v>180</v>
      </c>
      <c r="F10" s="25"/>
      <c r="G10" s="227" t="str" cm="1">
        <f t="array" ref="G10">IF(OR($B10="",$C10=0,$D10=0),"",IF(AND($B10=$B11,$A10=$A11),"",IFERROR(
SUMPRODUCT(($B$7:$B$55=$B10)*($A$7:$A$55=$A10)*($C$7:$C$55)*($D$7:$D$55)),
"")))</f>
        <v/>
      </c>
      <c r="H10" s="222" t="str">
        <f ca="1">IF(OR($B10="",AND($B10=$B11,$A10=$A11)),"",_xlfn.LET(_xlpm.DateSeance,$C$1,_xlpm.Exo,$B10,_xlpm.Var,$A10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0" s="222" t="str" cm="1">
        <f t="array" ref="I10">IF(OR($B10="",AND($B10=$B11,$A10=$A11)),"",
_xlfn.LET(
  _xlpm.Exo,TRIM(SUBSTITUTE($B10,CHAR(160),"")),
  _xlpm.Var,TRIM(SUBSTITUTE($A10,CHAR(160),"")),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0" s="223">
        <f ca="1">IF($C10=0,"",IFERROR(
_xlfn.LET(
  _xlpm.ExoMax, MAX_LOCAL!$A$2:$A$10000,
  _xlpm.VarMax, MAX_LOCAL!$B$2:$B$10000,
  _xlpm.RepsMax, MAX_LOCAL!$C$2:$C$10000,
  _xlpm.KgMax,  MAX_LOCAL!$D$2:$D$10000,
  _xlpm.Res, IF($A10="",
     _xlfn.MAXIFS(_xlpm.KgMax, _xlpm.ExoMax, $B10, _xlpm.RepsMax, $C10),
     _xlfn.MAXIFS(_xlpm.KgMax, _xlpm.ExoMax, $B10, _xlpm.RepsMax, $C10, _xlpm.VarMax, $A10)
  ),
  IF(_xlpm.Res=0,"",_xlpm.Res)
),
""))</f>
        <v>70</v>
      </c>
      <c r="K10" s="41">
        <v>1</v>
      </c>
      <c r="L10" s="41">
        <v>0</v>
      </c>
      <c r="M10" s="41">
        <v>1</v>
      </c>
      <c r="N10" s="41">
        <v>0</v>
      </c>
      <c r="O10" s="228"/>
      <c r="P10" s="42">
        <v>6.5</v>
      </c>
      <c r="Q10" s="43">
        <f t="shared" si="3"/>
        <v>0</v>
      </c>
      <c r="R10" s="42">
        <v>3</v>
      </c>
      <c r="S10" s="44">
        <f t="shared" si="4"/>
        <v>3</v>
      </c>
      <c r="T10" s="42">
        <v>65</v>
      </c>
      <c r="U10" s="44">
        <f t="shared" si="5"/>
        <v>65</v>
      </c>
      <c r="V10" s="42">
        <v>180</v>
      </c>
      <c r="W10" s="44">
        <f t="shared" si="6"/>
        <v>180</v>
      </c>
      <c r="X10" s="225">
        <f t="shared" ca="1" si="7"/>
        <v>0.83870967741935487</v>
      </c>
      <c r="Y10" s="226">
        <f t="shared" ca="1" si="8"/>
        <v>0.83870967741935487</v>
      </c>
    </row>
    <row r="11" spans="1:29" ht="20.100000000000001" customHeight="1" x14ac:dyDescent="0.2">
      <c r="A11" s="61"/>
      <c r="B11" s="59" t="s">
        <v>6</v>
      </c>
      <c r="C11" s="23">
        <f t="shared" si="0"/>
        <v>3</v>
      </c>
      <c r="D11" s="24">
        <f t="shared" si="1"/>
        <v>65</v>
      </c>
      <c r="E11" s="24">
        <f t="shared" si="2"/>
        <v>180</v>
      </c>
      <c r="F11" s="25"/>
      <c r="G11" s="227" t="str" cm="1">
        <f t="array" ref="G11">IF(OR($B11="",$C11=0,$D11=0),"",IF(AND($B11=$B12,$A11=$A12),"",IFERROR(
SUMPRODUCT(($B$7:$B$55=$B11)*($A$7:$A$55=$A11)*($C$7:$C$55)*($D$7:$D$55)),
"")))</f>
        <v/>
      </c>
      <c r="H11" s="222" t="str">
        <f ca="1">IF(OR($B11="",AND($B11=$B12,$A11=$A12)),"",_xlfn.LET(_xlpm.DateSeance,$C$1,_xlpm.Exo,$B11,_xlpm.Var,$A11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1" s="222" t="str" cm="1">
        <f t="array" ref="I11">IF(OR($B11="",AND($B11=$B12,$A11=$A12)),"",
_xlfn.LET(
  _xlpm.Exo,TRIM(SUBSTITUTE($B11,CHAR(160),"")),
  _xlpm.Var,TRIM(SUBSTITUTE($A11,CHAR(160),"")),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1" s="223">
        <f ca="1">IF($C11=0,"",IFERROR(
_xlfn.LET(
  _xlpm.ExoMax, MAX_LOCAL!$A$2:$A$10000,
  _xlpm.VarMax, MAX_LOCAL!$B$2:$B$10000,
  _xlpm.RepsMax, MAX_LOCAL!$C$2:$C$10000,
  _xlpm.KgMax,  MAX_LOCAL!$D$2:$D$10000,
  _xlpm.Res, IF($A11="",
     _xlfn.MAXIFS(_xlpm.KgMax, _xlpm.ExoMax, $B11, _xlpm.RepsMax, $C11),
     _xlfn.MAXIFS(_xlpm.KgMax, _xlpm.ExoMax, $B11, _xlpm.RepsMax, $C11, _xlpm.VarMax, $A11)
  ),
  IF(_xlpm.Res=0,"",_xlpm.Res)
),
""))</f>
        <v>70</v>
      </c>
      <c r="K11" s="41">
        <v>1</v>
      </c>
      <c r="L11" s="41">
        <v>0</v>
      </c>
      <c r="M11" s="41">
        <v>1</v>
      </c>
      <c r="N11" s="41">
        <v>0</v>
      </c>
      <c r="O11" s="228"/>
      <c r="P11" s="42">
        <v>7</v>
      </c>
      <c r="Q11" s="43">
        <f t="shared" si="3"/>
        <v>0</v>
      </c>
      <c r="R11" s="42">
        <v>3</v>
      </c>
      <c r="S11" s="44">
        <f t="shared" si="4"/>
        <v>3</v>
      </c>
      <c r="T11" s="42">
        <v>65</v>
      </c>
      <c r="U11" s="44">
        <f t="shared" si="5"/>
        <v>65</v>
      </c>
      <c r="V11" s="42">
        <v>180</v>
      </c>
      <c r="W11" s="44">
        <f t="shared" si="6"/>
        <v>180</v>
      </c>
      <c r="X11" s="225">
        <f t="shared" ca="1" si="7"/>
        <v>0.83870967741935487</v>
      </c>
      <c r="Y11" s="226">
        <f t="shared" ca="1" si="8"/>
        <v>0.83870967741935487</v>
      </c>
    </row>
    <row r="12" spans="1:29" ht="20.100000000000001" customHeight="1" x14ac:dyDescent="0.2">
      <c r="A12" s="61"/>
      <c r="B12" s="59" t="s">
        <v>6</v>
      </c>
      <c r="C12" s="23">
        <f t="shared" si="0"/>
        <v>3</v>
      </c>
      <c r="D12" s="24">
        <f t="shared" si="1"/>
        <v>65</v>
      </c>
      <c r="E12" s="24">
        <f t="shared" si="2"/>
        <v>300</v>
      </c>
      <c r="F12" s="25"/>
      <c r="G12" s="227" cm="1">
        <f t="array" ref="G12">IF(OR($B12="",$C12=0,$D12=0),"",IF(AND($B12=$B13,$A12=$A13),"",IFERROR(
SUMPRODUCT(($B$7:$B$55=$B12)*($A$7:$A$55=$A12)*($C$7:$C$55)*($D$7:$D$55)),
"")))</f>
        <v>1035</v>
      </c>
      <c r="H12" s="222">
        <f ca="1">IF(OR($B12="",AND($B12=$B13,$A12=$A13)),"",_xlfn.LET(_xlpm.DateSeance,$C$1,_xlpm.Exo,$B12,_xlpm.Var,$A12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975</v>
      </c>
      <c r="I12" s="222" cm="1">
        <f t="array" ref="I12">IF(OR($B12="",AND($B12=$B13,$A12=$A13)),"",
_xlfn.LET(
  _xlpm.Exo,TRIM(SUBSTITUTE($B12,CHAR(160),"")),
  _xlpm.Var,TRIM(SUBSTITUTE($A12,CHAR(160),"")),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1350</v>
      </c>
      <c r="J12" s="223">
        <f ca="1">IF($C12=0,"",IFERROR(
_xlfn.LET(
  _xlpm.ExoMax, MAX_LOCAL!$A$2:$A$10000,
  _xlpm.VarMax, MAX_LOCAL!$B$2:$B$10000,
  _xlpm.RepsMax, MAX_LOCAL!$C$2:$C$10000,
  _xlpm.KgMax,  MAX_LOCAL!$D$2:$D$10000,
  _xlpm.Res, IF($A12="",
     _xlfn.MAXIFS(_xlpm.KgMax, _xlpm.ExoMax, $B12, _xlpm.RepsMax, $C12),
     _xlfn.MAXIFS(_xlpm.KgMax, _xlpm.ExoMax, $B12, _xlpm.RepsMax, $C12, _xlpm.VarMax, $A12)
  ),
  IF(_xlpm.Res=0,"",_xlpm.Res)
),
""))</f>
        <v>70</v>
      </c>
      <c r="K12" s="41">
        <v>1</v>
      </c>
      <c r="L12" s="41">
        <v>0</v>
      </c>
      <c r="M12" s="41">
        <v>1</v>
      </c>
      <c r="N12" s="41">
        <v>0</v>
      </c>
      <c r="O12" s="228"/>
      <c r="P12" s="42">
        <v>7.5</v>
      </c>
      <c r="Q12" s="43">
        <f t="shared" si="3"/>
        <v>0</v>
      </c>
      <c r="R12" s="42">
        <v>3</v>
      </c>
      <c r="S12" s="44">
        <f t="shared" si="4"/>
        <v>3</v>
      </c>
      <c r="T12" s="42">
        <v>65</v>
      </c>
      <c r="U12" s="44">
        <f t="shared" si="5"/>
        <v>65</v>
      </c>
      <c r="V12" s="42">
        <v>300</v>
      </c>
      <c r="W12" s="44">
        <f t="shared" si="6"/>
        <v>300</v>
      </c>
      <c r="X12" s="225">
        <f t="shared" ca="1" si="7"/>
        <v>0.83870967741935487</v>
      </c>
      <c r="Y12" s="226">
        <f t="shared" ca="1" si="8"/>
        <v>0.83870967741935487</v>
      </c>
    </row>
    <row r="13" spans="1:29" ht="20.100000000000001" customHeight="1" x14ac:dyDescent="0.2">
      <c r="A13" s="61"/>
      <c r="B13" s="59"/>
      <c r="C13" s="23"/>
      <c r="D13" s="24"/>
      <c r="E13" s="24"/>
      <c r="F13" s="25"/>
      <c r="G13" s="227" t="str" cm="1">
        <f t="array" ref="G13">IF(OR($B13="",$C13=0,$D13=0),"",IF(AND($B13=$B14,$A13=$A14),"",IFERROR(
SUMPRODUCT(($B$7:$B$55=$B13)*($A$7:$A$55=$A13)*($C$7:$C$55)*($D$7:$D$55)),
"")))</f>
        <v/>
      </c>
      <c r="H13" s="222" t="str">
        <f ca="1">IF(OR($B13="",AND($B13=$B14,$A13=$A14)),"",_xlfn.LET(_xlpm.DateSeance,$C$1,_xlpm.Exo,$B13,_xlpm.Var,$A13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3" s="222" t="str" cm="1">
        <f t="array" ref="I13">IF(OR($B13="",AND($B13=$B14,$A13=$A14)),"",
_xlfn.LET(
  _xlpm.Exo,TRIM(SUBSTITUTE($B13,CHAR(160),"")),
  _xlpm.Var,TRIM(SUBSTITUTE($A13,CHAR(160),"")),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3" s="223" t="str">
        <f ca="1">IF($C13=0,"",IFERROR(
_xlfn.LET(
  _xlpm.ExoMax, MAX_LOCAL!$A$2:$A$10000,
  _xlpm.VarMax, MAX_LOCAL!$B$2:$B$10000,
  _xlpm.RepsMax, MAX_LOCAL!$C$2:$C$10000,
  _xlpm.KgMax,  MAX_LOCAL!$D$2:$D$10000,
  _xlpm.Res, IF($A13="",
     _xlfn.MAXIFS(_xlpm.KgMax, _xlpm.ExoMax, $B13, _xlpm.RepsMax, $C13),
     _xlfn.MAXIFS(_xlpm.KgMax, _xlpm.ExoMax, $B13, _xlpm.RepsMax, $C13, _xlpm.VarMax, $A13)
  ),
  IF(_xlpm.Res=0,"",_xlpm.Res)
),
""))</f>
        <v/>
      </c>
      <c r="K13" s="41">
        <v>1</v>
      </c>
      <c r="L13" s="41">
        <v>0</v>
      </c>
      <c r="M13" s="41">
        <v>1</v>
      </c>
      <c r="N13" s="41">
        <v>0</v>
      </c>
      <c r="O13" s="229">
        <v>5</v>
      </c>
      <c r="P13" s="42"/>
      <c r="Q13" s="43">
        <f t="shared" si="3"/>
        <v>0</v>
      </c>
      <c r="R13" s="42"/>
      <c r="S13" s="44">
        <f t="shared" si="4"/>
        <v>0</v>
      </c>
      <c r="T13" s="42"/>
      <c r="U13" s="44">
        <f t="shared" si="5"/>
        <v>0</v>
      </c>
      <c r="V13" s="42"/>
      <c r="W13" s="44">
        <f t="shared" si="6"/>
        <v>0</v>
      </c>
      <c r="X13" s="225" t="str">
        <f t="shared" ca="1" si="7"/>
        <v/>
      </c>
      <c r="Y13" s="226" t="str">
        <f t="shared" ca="1" si="8"/>
        <v/>
      </c>
    </row>
    <row r="14" spans="1:29" ht="20.100000000000001" customHeight="1" x14ac:dyDescent="0.2">
      <c r="A14" s="61"/>
      <c r="B14" s="59"/>
      <c r="C14" s="23"/>
      <c r="D14" s="24"/>
      <c r="E14" s="24"/>
      <c r="F14" s="25"/>
      <c r="G14" s="227" t="str" cm="1">
        <f t="array" ref="G14">IF(OR($B14="",$C14=0,$D14=0),"",IF(AND($B14=$B15,$A14=$A15),"",IFERROR(
SUMPRODUCT(($B$7:$B$55=$B14)*($A$7:$A$55=$A14)*($C$7:$C$55)*($D$7:$D$55)),
"")))</f>
        <v/>
      </c>
      <c r="H14" s="222" t="str">
        <f ca="1">IF(OR($B14="",AND($B14=$B15,$A14=$A15)),"",_xlfn.LET(_xlpm.DateSeance,$C$1,_xlpm.Exo,$B14,_xlpm.Var,$A14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4" s="222" t="str" cm="1">
        <f t="array" ref="I14">IF(OR($B14="",AND($B14=$B15,$A14=$A15)),"",
_xlfn.LET(
  _xlpm.Exo,TRIM(SUBSTITUTE($B14,CHAR(160),"")),
  _xlpm.Var,TRIM(SUBSTITUTE($A14,CHAR(160),"")),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4" s="223" t="str">
        <f ca="1">IF($C14=0,"",IFERROR(
_xlfn.LET(
  _xlpm.ExoMax, MAX_LOCAL!$A$2:$A$10000,
  _xlpm.VarMax, MAX_LOCAL!$B$2:$B$10000,
  _xlpm.RepsMax, MAX_LOCAL!$C$2:$C$10000,
  _xlpm.KgMax,  MAX_LOCAL!$D$2:$D$10000,
  _xlpm.Res, IF($A14="",
     _xlfn.MAXIFS(_xlpm.KgMax, _xlpm.ExoMax, $B14, _xlpm.RepsMax, $C14),
     _xlfn.MAXIFS(_xlpm.KgMax, _xlpm.ExoMax, $B14, _xlpm.RepsMax, $C14, _xlpm.VarMax, $A14)
  ),
  IF(_xlpm.Res=0,"",_xlpm.Res)
),
""))</f>
        <v/>
      </c>
      <c r="K14" s="41">
        <v>1</v>
      </c>
      <c r="L14" s="41">
        <v>0</v>
      </c>
      <c r="M14" s="41">
        <v>1</v>
      </c>
      <c r="N14" s="41">
        <v>0</v>
      </c>
      <c r="O14" s="228"/>
      <c r="P14" s="42"/>
      <c r="Q14" s="43">
        <f t="shared" si="3"/>
        <v>0</v>
      </c>
      <c r="R14" s="42"/>
      <c r="S14" s="44">
        <f t="shared" si="4"/>
        <v>0</v>
      </c>
      <c r="T14" s="42"/>
      <c r="U14" s="44">
        <f t="shared" si="5"/>
        <v>0</v>
      </c>
      <c r="V14" s="42"/>
      <c r="W14" s="44">
        <f t="shared" si="6"/>
        <v>0</v>
      </c>
      <c r="X14" s="225" t="str">
        <f t="shared" ca="1" si="7"/>
        <v/>
      </c>
      <c r="Y14" s="226" t="str">
        <f t="shared" ca="1" si="8"/>
        <v/>
      </c>
    </row>
    <row r="15" spans="1:29" ht="20.100000000000001" customHeight="1" x14ac:dyDescent="0.2">
      <c r="A15" s="61"/>
      <c r="B15" s="59"/>
      <c r="C15" s="23"/>
      <c r="D15" s="24"/>
      <c r="E15" s="24"/>
      <c r="F15" s="25"/>
      <c r="G15" s="227" t="str" cm="1">
        <f t="array" ref="G15">IF(OR($B15="",$C15=0,$D15=0),"",IF(AND($B15=$B16,$A15=$A16),"",IFERROR(
SUMPRODUCT(($B$7:$B$55=$B15)*($A$7:$A$55=$A15)*($C$7:$C$55)*($D$7:$D$55)),
"")))</f>
        <v/>
      </c>
      <c r="H15" s="222" t="str">
        <f ca="1">IF(OR($B15="",AND($B15=$B16,$A15=$A16)),"",_xlfn.LET(_xlpm.DateSeance,$C$1,_xlpm.Exo,$B15,_xlpm.Var,$A15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5" s="222" t="str" cm="1">
        <f t="array" ref="I15">IF(OR($B15="",AND($B15=$B16,$A15=$A16)),"",
_xlfn.LET(
  _xlpm.Exo,TRIM(SUBSTITUTE($B15,CHAR(160),"")),
  _xlpm.Var,TRIM(SUBSTITUTE($A15,CHAR(160),"")),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5" s="223" t="str">
        <f ca="1">IF($C15=0,"",IFERROR(
_xlfn.LET(
  _xlpm.ExoMax, MAX_LOCAL!$A$2:$A$10000,
  _xlpm.VarMax, MAX_LOCAL!$B$2:$B$10000,
  _xlpm.RepsMax, MAX_LOCAL!$C$2:$C$10000,
  _xlpm.KgMax,  MAX_LOCAL!$D$2:$D$10000,
  _xlpm.Res, IF($A15="",
     _xlfn.MAXIFS(_xlpm.KgMax, _xlpm.ExoMax, $B15, _xlpm.RepsMax, $C15),
     _xlfn.MAXIFS(_xlpm.KgMax, _xlpm.ExoMax, $B15, _xlpm.RepsMax, $C15, _xlpm.VarMax, $A15)
  ),
  IF(_xlpm.Res=0,"",_xlpm.Res)
),
""))</f>
        <v/>
      </c>
      <c r="K15" s="41">
        <v>1</v>
      </c>
      <c r="L15" s="41">
        <v>0</v>
      </c>
      <c r="M15" s="41">
        <v>1</v>
      </c>
      <c r="N15" s="41">
        <v>0</v>
      </c>
      <c r="O15" s="228"/>
      <c r="P15" s="42"/>
      <c r="Q15" s="43">
        <f t="shared" si="3"/>
        <v>0</v>
      </c>
      <c r="R15" s="42"/>
      <c r="S15" s="44">
        <f t="shared" si="4"/>
        <v>0</v>
      </c>
      <c r="T15" s="42"/>
      <c r="U15" s="44">
        <f t="shared" si="5"/>
        <v>0</v>
      </c>
      <c r="V15" s="42"/>
      <c r="W15" s="44">
        <f t="shared" si="6"/>
        <v>0</v>
      </c>
      <c r="X15" s="225" t="str">
        <f t="shared" ca="1" si="7"/>
        <v/>
      </c>
      <c r="Y15" s="226" t="str">
        <f t="shared" ca="1" si="8"/>
        <v/>
      </c>
    </row>
    <row r="16" spans="1:29" ht="20.100000000000001" customHeight="1" x14ac:dyDescent="0.2">
      <c r="A16" s="61" t="s">
        <v>9</v>
      </c>
      <c r="B16" s="59" t="s">
        <v>8</v>
      </c>
      <c r="C16" s="23">
        <f>R16</f>
        <v>5</v>
      </c>
      <c r="D16" s="24">
        <f>T16</f>
        <v>70</v>
      </c>
      <c r="E16" s="24">
        <f>V16</f>
        <v>90</v>
      </c>
      <c r="F16" s="25"/>
      <c r="G16" s="227" t="str" cm="1">
        <f t="array" ref="G16">IF(OR($B16="",$C16=0,$D16=0),"",IF(AND($B16=$B17,$A16=$A17),"",IFERROR(
SUMPRODUCT(($B$7:$B$55=$B16)*($A$7:$A$55=$A16)*($C$7:$C$55)*($D$7:$D$55)),
"")))</f>
        <v/>
      </c>
      <c r="H16" s="222" t="str">
        <f ca="1">IF(OR($B16="",AND($B16=$B17,$A16=$A17)),"",_xlfn.LET(_xlpm.DateSeance,$C$1,_xlpm.Exo,$B16,_xlpm.Var,$A16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6" s="222" t="str" cm="1">
        <f t="array" ref="I16">IF(OR($B16="",AND($B16=$B17,$A16=$A17)),"",
_xlfn.LET(
  _xlpm.Exo,TRIM(SUBSTITUTE($B16,CHAR(160),"")),
  _xlpm.Var,TRIM(SUBSTITUTE($A16,CHAR(160),"")),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6" s="223" t="str">
        <f ca="1">IF($C16=0,"",IFERROR(
_xlfn.LET(
  _xlpm.ExoMax, MAX_LOCAL!$A$2:$A$10000,
  _xlpm.VarMax, MAX_LOCAL!$B$2:$B$10000,
  _xlpm.RepsMax, MAX_LOCAL!$C$2:$C$10000,
  _xlpm.KgMax,  MAX_LOCAL!$D$2:$D$10000,
  _xlpm.Res, IF($A16="",
     _xlfn.MAXIFS(_xlpm.KgMax, _xlpm.ExoMax, $B16, _xlpm.RepsMax, $C16),
     _xlfn.MAXIFS(_xlpm.KgMax, _xlpm.ExoMax, $B16, _xlpm.RepsMax, $C16, _xlpm.VarMax, $A16)
  ),
  IF(_xlpm.Res=0,"",_xlpm.Res)
),
""))</f>
        <v/>
      </c>
      <c r="K16" s="41">
        <v>1</v>
      </c>
      <c r="L16" s="41">
        <v>0</v>
      </c>
      <c r="M16" s="41">
        <v>1</v>
      </c>
      <c r="N16" s="41">
        <v>0</v>
      </c>
      <c r="O16" s="228"/>
      <c r="P16" s="42">
        <v>5</v>
      </c>
      <c r="Q16" s="43">
        <f t="shared" si="3"/>
        <v>0</v>
      </c>
      <c r="R16" s="42">
        <v>5</v>
      </c>
      <c r="S16" s="44">
        <f t="shared" si="4"/>
        <v>5</v>
      </c>
      <c r="T16" s="42">
        <v>70</v>
      </c>
      <c r="U16" s="44">
        <f t="shared" si="5"/>
        <v>70</v>
      </c>
      <c r="V16" s="42">
        <v>90</v>
      </c>
      <c r="W16" s="44">
        <f t="shared" si="6"/>
        <v>90</v>
      </c>
      <c r="X16" s="225">
        <f t="shared" ca="1" si="7"/>
        <v>0.41791044776119401</v>
      </c>
      <c r="Y16" s="226">
        <f t="shared" ca="1" si="8"/>
        <v>0.41791044776119401</v>
      </c>
    </row>
    <row r="17" spans="1:25" ht="20.100000000000001" customHeight="1" x14ac:dyDescent="0.2">
      <c r="A17" s="61" t="s">
        <v>9</v>
      </c>
      <c r="B17" s="59" t="s">
        <v>8</v>
      </c>
      <c r="C17" s="23">
        <f>R17</f>
        <v>4</v>
      </c>
      <c r="D17" s="24">
        <f>T17</f>
        <v>95</v>
      </c>
      <c r="E17" s="24">
        <f>V17</f>
        <v>120</v>
      </c>
      <c r="F17" s="25"/>
      <c r="G17" s="227" t="str" cm="1">
        <f t="array" ref="G17">IF(OR($B17="",$C17=0,$D17=0),"",IF(AND($B17=$B18,$A17=$A18),"",IFERROR(
SUMPRODUCT(($B$7:$B$55=$B17)*($A$7:$A$55=$A17)*($C$7:$C$55)*($D$7:$D$55)),
"")))</f>
        <v/>
      </c>
      <c r="H17" s="222" t="str">
        <f ca="1">IF(OR($B17="",AND($B17=$B18,$A17=$A18)),"",_xlfn.LET(_xlpm.DateSeance,$C$1,_xlpm.Exo,$B17,_xlpm.Var,$A17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7" s="222" t="str" cm="1">
        <f t="array" ref="I17">IF(OR($B17="",AND($B17=$B18,$A17=$A18)),"",
_xlfn.LET(
  _xlpm.Exo,TRIM(SUBSTITUTE($B17,CHAR(160),"")),
  _xlpm.Var,TRIM(SUBSTITUTE($A17,CHAR(160),"")),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7" s="223" t="str">
        <f ca="1">IF($C17=0,"",IFERROR(
_xlfn.LET(
  _xlpm.ExoMax, MAX_LOCAL!$A$2:$A$10000,
  _xlpm.VarMax, MAX_LOCAL!$B$2:$B$10000,
  _xlpm.RepsMax, MAX_LOCAL!$C$2:$C$10000,
  _xlpm.KgMax,  MAX_LOCAL!$D$2:$D$10000,
  _xlpm.Res, IF($A17="",
     _xlfn.MAXIFS(_xlpm.KgMax, _xlpm.ExoMax, $B17, _xlpm.RepsMax, $C17),
     _xlfn.MAXIFS(_xlpm.KgMax, _xlpm.ExoMax, $B17, _xlpm.RepsMax, $C17, _xlpm.VarMax, $A17)
  ),
  IF(_xlpm.Res=0,"",_xlpm.Res)
),
""))</f>
        <v/>
      </c>
      <c r="K17" s="41">
        <v>1</v>
      </c>
      <c r="L17" s="41">
        <v>0</v>
      </c>
      <c r="M17" s="41">
        <v>1</v>
      </c>
      <c r="N17" s="41">
        <v>0</v>
      </c>
      <c r="O17" s="228"/>
      <c r="P17" s="42">
        <v>5</v>
      </c>
      <c r="Q17" s="43">
        <f t="shared" si="3"/>
        <v>0</v>
      </c>
      <c r="R17" s="42">
        <v>4</v>
      </c>
      <c r="S17" s="44">
        <f t="shared" si="4"/>
        <v>4</v>
      </c>
      <c r="T17" s="42">
        <v>95</v>
      </c>
      <c r="U17" s="44">
        <f t="shared" si="5"/>
        <v>95</v>
      </c>
      <c r="V17" s="42">
        <v>120</v>
      </c>
      <c r="W17" s="44">
        <f t="shared" si="6"/>
        <v>120</v>
      </c>
      <c r="X17" s="225">
        <f t="shared" ca="1" si="7"/>
        <v>0.56716417910447758</v>
      </c>
      <c r="Y17" s="226">
        <f t="shared" ca="1" si="8"/>
        <v>0.56716417910447758</v>
      </c>
    </row>
    <row r="18" spans="1:25" ht="20.100000000000001" customHeight="1" x14ac:dyDescent="0.2">
      <c r="A18" s="61" t="s">
        <v>9</v>
      </c>
      <c r="B18" s="59" t="s">
        <v>8</v>
      </c>
      <c r="C18" s="23">
        <f>R18</f>
        <v>3</v>
      </c>
      <c r="D18" s="24">
        <f>T18</f>
        <v>105</v>
      </c>
      <c r="E18" s="24">
        <f>V18</f>
        <v>180</v>
      </c>
      <c r="F18" s="25"/>
      <c r="G18" s="227" t="str" cm="1">
        <f t="array" ref="G18">IF(OR($B18="",$C18=0,$D18=0),"",IF(AND($B18=$B19,$A18=$A19),"",IFERROR(
SUMPRODUCT(($B$7:$B$55=$B18)*($A$7:$A$55=$A18)*($C$7:$C$55)*($D$7:$D$55)),
"")))</f>
        <v/>
      </c>
      <c r="H18" s="222" t="str">
        <f ca="1">IF(OR($B18="",AND($B18=$B19,$A18=$A19)),"",_xlfn.LET(_xlpm.DateSeance,$C$1,_xlpm.Exo,$B18,_xlpm.Var,$A18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8" s="222" t="str" cm="1">
        <f t="array" ref="I18">IF(OR($B18="",AND($B18=$B19,$A18=$A19)),"",
_xlfn.LET(
  _xlpm.Exo,TRIM(SUBSTITUTE($B18,CHAR(160),"")),
  _xlpm.Var,TRIM(SUBSTITUTE($A18,CHAR(160),"")),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8" s="223" t="str">
        <f ca="1">IF($C18=0,"",IFERROR(
_xlfn.LET(
  _xlpm.ExoMax, MAX_LOCAL!$A$2:$A$10000,
  _xlpm.VarMax, MAX_LOCAL!$B$2:$B$10000,
  _xlpm.RepsMax, MAX_LOCAL!$C$2:$C$10000,
  _xlpm.KgMax,  MAX_LOCAL!$D$2:$D$10000,
  _xlpm.Res, IF($A18="",
     _xlfn.MAXIFS(_xlpm.KgMax, _xlpm.ExoMax, $B18, _xlpm.RepsMax, $C18),
     _xlfn.MAXIFS(_xlpm.KgMax, _xlpm.ExoMax, $B18, _xlpm.RepsMax, $C18, _xlpm.VarMax, $A18)
  ),
  IF(_xlpm.Res=0,"",_xlpm.Res)
),
""))</f>
        <v/>
      </c>
      <c r="K18" s="41">
        <v>1</v>
      </c>
      <c r="L18" s="41">
        <v>0</v>
      </c>
      <c r="M18" s="41">
        <v>1</v>
      </c>
      <c r="N18" s="41">
        <v>0</v>
      </c>
      <c r="O18" s="228"/>
      <c r="P18" s="42">
        <v>5.5</v>
      </c>
      <c r="Q18" s="43">
        <f t="shared" si="3"/>
        <v>0</v>
      </c>
      <c r="R18" s="42">
        <v>3</v>
      </c>
      <c r="S18" s="44">
        <f t="shared" si="4"/>
        <v>3</v>
      </c>
      <c r="T18" s="42">
        <v>105</v>
      </c>
      <c r="U18" s="44">
        <f t="shared" si="5"/>
        <v>105</v>
      </c>
      <c r="V18" s="42">
        <v>180</v>
      </c>
      <c r="W18" s="44">
        <f t="shared" si="6"/>
        <v>180</v>
      </c>
      <c r="X18" s="225">
        <f t="shared" ca="1" si="7"/>
        <v>0.62686567164179108</v>
      </c>
      <c r="Y18" s="226">
        <f t="shared" ca="1" si="8"/>
        <v>0.62686567164179108</v>
      </c>
    </row>
    <row r="19" spans="1:25" ht="20.100000000000001" customHeight="1" x14ac:dyDescent="0.2">
      <c r="A19" s="61" t="s">
        <v>9</v>
      </c>
      <c r="B19" s="59" t="s">
        <v>8</v>
      </c>
      <c r="C19" s="23">
        <f>R19</f>
        <v>3</v>
      </c>
      <c r="D19" s="24">
        <f>T19</f>
        <v>115</v>
      </c>
      <c r="E19" s="24">
        <f>V19</f>
        <v>180</v>
      </c>
      <c r="F19" s="25"/>
      <c r="G19" s="227" t="str" cm="1">
        <f t="array" ref="G19">IF(OR($B19="",$C19=0,$D19=0),"",IF(AND($B19=$B20,$A19=$A20),"",IFERROR(
SUMPRODUCT(($B$7:$B$55=$B19)*($A$7:$A$55=$A19)*($C$7:$C$55)*($D$7:$D$55)),
"")))</f>
        <v/>
      </c>
      <c r="H19" s="222" t="str">
        <f ca="1">IF(OR($B19="",AND($B19=$B20,$A19=$A20)),"",_xlfn.LET(_xlpm.DateSeance,$C$1,_xlpm.Exo,$B19,_xlpm.Var,$A19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9" s="222" t="str" cm="1">
        <f t="array" ref="I19">IF(OR($B19="",AND($B19=$B20,$A19=$A20)),"",
_xlfn.LET(
  _xlpm.Exo,TRIM(SUBSTITUTE($B19,CHAR(160),"")),
  _xlpm.Var,TRIM(SUBSTITUTE($A19,CHAR(160),"")),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9" s="223" t="str">
        <f ca="1">IF($C19=0,"",IFERROR(
_xlfn.LET(
  _xlpm.ExoMax, MAX_LOCAL!$A$2:$A$10000,
  _xlpm.VarMax, MAX_LOCAL!$B$2:$B$10000,
  _xlpm.RepsMax, MAX_LOCAL!$C$2:$C$10000,
  _xlpm.KgMax,  MAX_LOCAL!$D$2:$D$10000,
  _xlpm.Res, IF($A19="",
     _xlfn.MAXIFS(_xlpm.KgMax, _xlpm.ExoMax, $B19, _xlpm.RepsMax, $C19),
     _xlfn.MAXIFS(_xlpm.KgMax, _xlpm.ExoMax, $B19, _xlpm.RepsMax, $C19, _xlpm.VarMax, $A19)
  ),
  IF(_xlpm.Res=0,"",_xlpm.Res)
),
""))</f>
        <v/>
      </c>
      <c r="K19" s="41">
        <v>1</v>
      </c>
      <c r="L19" s="41">
        <v>0</v>
      </c>
      <c r="M19" s="41">
        <v>1</v>
      </c>
      <c r="N19" s="41">
        <v>0</v>
      </c>
      <c r="O19" s="228"/>
      <c r="P19" s="42">
        <v>6.5</v>
      </c>
      <c r="Q19" s="43">
        <f t="shared" si="3"/>
        <v>0</v>
      </c>
      <c r="R19" s="42">
        <v>3</v>
      </c>
      <c r="S19" s="44">
        <f t="shared" si="4"/>
        <v>3</v>
      </c>
      <c r="T19" s="42">
        <v>115</v>
      </c>
      <c r="U19" s="44">
        <f t="shared" si="5"/>
        <v>115</v>
      </c>
      <c r="V19" s="42">
        <v>180</v>
      </c>
      <c r="W19" s="44">
        <f t="shared" si="6"/>
        <v>180</v>
      </c>
      <c r="X19" s="225">
        <f t="shared" ca="1" si="7"/>
        <v>0.68656716417910446</v>
      </c>
      <c r="Y19" s="226">
        <f t="shared" ca="1" si="8"/>
        <v>0.68656716417910446</v>
      </c>
    </row>
    <row r="20" spans="1:25" ht="20.100000000000001" customHeight="1" x14ac:dyDescent="0.2">
      <c r="A20" s="61" t="s">
        <v>9</v>
      </c>
      <c r="B20" s="59" t="s">
        <v>8</v>
      </c>
      <c r="C20" s="23">
        <f>R20</f>
        <v>3</v>
      </c>
      <c r="D20" s="24">
        <f>T20</f>
        <v>125</v>
      </c>
      <c r="E20" s="24">
        <f>V20</f>
        <v>180</v>
      </c>
      <c r="F20" s="25"/>
      <c r="G20" s="227" cm="1">
        <f t="array" ref="G20">IF(OR($B20="",$C20=0,$D20=0),"",IF(AND($B20=$B21,$A20=$A21),"",IFERROR(
SUMPRODUCT(($B$7:$B$55=$B20)*($A$7:$A$55=$A20)*($C$7:$C$55)*($D$7:$D$55)),
"")))</f>
        <v>1765</v>
      </c>
      <c r="H20" s="222">
        <f ca="1">IF(OR($B20="",AND($B20=$B21,$A20=$A21)),"",_xlfn.LET(_xlpm.DateSeance,$C$1,_xlpm.Exo,$B20,_xlpm.Var,$A20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1450</v>
      </c>
      <c r="I20" s="222" cm="1">
        <f t="array" ref="I20">IF(OR($B20="",AND($B20=$B21,$A20=$A21)),"",
_xlfn.LET(
  _xlpm.Exo,TRIM(SUBSTITUTE($B20,CHAR(160),"")),
  _xlpm.Var,TRIM(SUBSTITUTE($A20,CHAR(160),"")),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0</v>
      </c>
      <c r="J20" s="223" t="str">
        <f ca="1">IF($C20=0,"",IFERROR(
_xlfn.LET(
  _xlpm.ExoMax, MAX_LOCAL!$A$2:$A$10000,
  _xlpm.VarMax, MAX_LOCAL!$B$2:$B$10000,
  _xlpm.RepsMax, MAX_LOCAL!$C$2:$C$10000,
  _xlpm.KgMax,  MAX_LOCAL!$D$2:$D$10000,
  _xlpm.Res, IF($A20="",
     _xlfn.MAXIFS(_xlpm.KgMax, _xlpm.ExoMax, $B20, _xlpm.RepsMax, $C20),
     _xlfn.MAXIFS(_xlpm.KgMax, _xlpm.ExoMax, $B20, _xlpm.RepsMax, $C20, _xlpm.VarMax, $A20)
  ),
  IF(_xlpm.Res=0,"",_xlpm.Res)
),
""))</f>
        <v/>
      </c>
      <c r="K20" s="41">
        <v>1</v>
      </c>
      <c r="L20" s="41">
        <v>0</v>
      </c>
      <c r="M20" s="41">
        <v>1</v>
      </c>
      <c r="N20" s="41">
        <v>0</v>
      </c>
      <c r="O20" s="228"/>
      <c r="P20" s="42">
        <v>7.5</v>
      </c>
      <c r="Q20" s="43">
        <f t="shared" si="3"/>
        <v>0</v>
      </c>
      <c r="R20" s="42">
        <v>3</v>
      </c>
      <c r="S20" s="44">
        <f t="shared" si="4"/>
        <v>3</v>
      </c>
      <c r="T20" s="42">
        <v>125</v>
      </c>
      <c r="U20" s="44">
        <f t="shared" si="5"/>
        <v>125</v>
      </c>
      <c r="V20" s="42">
        <v>180</v>
      </c>
      <c r="W20" s="44">
        <f t="shared" si="6"/>
        <v>180</v>
      </c>
      <c r="X20" s="225">
        <f t="shared" ca="1" si="7"/>
        <v>0.74626865671641796</v>
      </c>
      <c r="Y20" s="226">
        <f t="shared" ca="1" si="8"/>
        <v>0.74626865671641796</v>
      </c>
    </row>
    <row r="21" spans="1:25" ht="20.100000000000001" customHeight="1" x14ac:dyDescent="0.2">
      <c r="A21" s="61"/>
      <c r="B21" s="59"/>
      <c r="C21" s="23"/>
      <c r="D21" s="24"/>
      <c r="E21" s="24"/>
      <c r="F21" s="25"/>
      <c r="G21" s="227" t="str" cm="1">
        <f t="array" ref="G21">IF(OR($B21="",$C21=0,$D21=0),"",IF(AND($B21=$B22,$A21=$A22),"",IFERROR(
SUMPRODUCT(($B$7:$B$55=$B21)*($A$7:$A$55=$A21)*($C$7:$C$55)*($D$7:$D$55)),
"")))</f>
        <v/>
      </c>
      <c r="H21" s="222" t="str">
        <f ca="1">IF(OR($B21="",AND($B21=$B22,$A21=$A22)),"",_xlfn.LET(_xlpm.DateSeance,$C$1,_xlpm.Exo,$B21,_xlpm.Var,$A21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1" s="222" t="str" cm="1">
        <f t="array" ref="I21">IF(OR($B21="",AND($B21=$B22,$A21=$A22)),"",
_xlfn.LET(
  _xlpm.Exo,TRIM(SUBSTITUTE($B21,CHAR(160),"")),
  _xlpm.Var,TRIM(SUBSTITUTE($A21,CHAR(160),"")),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1" s="223" t="str">
        <f ca="1">IF($C21=0,"",IFERROR(
_xlfn.LET(
  _xlpm.ExoMax, MAX_LOCAL!$A$2:$A$10000,
  _xlpm.VarMax, MAX_LOCAL!$B$2:$B$10000,
  _xlpm.RepsMax, MAX_LOCAL!$C$2:$C$10000,
  _xlpm.KgMax,  MAX_LOCAL!$D$2:$D$10000,
  _xlpm.Res, IF($A21="",
     _xlfn.MAXIFS(_xlpm.KgMax, _xlpm.ExoMax, $B21, _xlpm.RepsMax, $C21),
     _xlfn.MAXIFS(_xlpm.KgMax, _xlpm.ExoMax, $B21, _xlpm.RepsMax, $C21, _xlpm.VarMax, $A21)
  ),
  IF(_xlpm.Res=0,"",_xlpm.Res)
),
""))</f>
        <v/>
      </c>
      <c r="K21" s="41">
        <v>1</v>
      </c>
      <c r="L21" s="41">
        <v>0</v>
      </c>
      <c r="M21" s="41">
        <v>1</v>
      </c>
      <c r="N21" s="41">
        <v>0</v>
      </c>
      <c r="O21" s="228"/>
      <c r="P21" s="42"/>
      <c r="Q21" s="43">
        <f t="shared" si="3"/>
        <v>0</v>
      </c>
      <c r="R21" s="42"/>
      <c r="S21" s="44">
        <f t="shared" si="4"/>
        <v>0</v>
      </c>
      <c r="T21" s="42"/>
      <c r="U21" s="44">
        <f t="shared" si="5"/>
        <v>0</v>
      </c>
      <c r="V21" s="42"/>
      <c r="W21" s="44">
        <f t="shared" si="6"/>
        <v>0</v>
      </c>
      <c r="X21" s="225" t="str">
        <f t="shared" ca="1" si="7"/>
        <v/>
      </c>
      <c r="Y21" s="226" t="str">
        <f t="shared" ca="1" si="8"/>
        <v/>
      </c>
    </row>
    <row r="22" spans="1:25" ht="20.100000000000001" customHeight="1" x14ac:dyDescent="0.2">
      <c r="A22" s="61"/>
      <c r="B22" s="59"/>
      <c r="C22" s="23"/>
      <c r="D22" s="24"/>
      <c r="E22" s="24"/>
      <c r="F22" s="25"/>
      <c r="G22" s="227" t="str" cm="1">
        <f t="array" ref="G22">IF(OR($B22="",$C22=0,$D22=0),"",IF(AND($B22=$B23,$A22=$A23),"",IFERROR(
SUMPRODUCT(($B$7:$B$55=$B22)*($A$7:$A$55=$A22)*($C$7:$C$55)*($D$7:$D$55)),
"")))</f>
        <v/>
      </c>
      <c r="H22" s="222" t="str">
        <f ca="1">IF(OR($B22="",AND($B22=$B23,$A22=$A23)),"",_xlfn.LET(_xlpm.DateSeance,$C$1,_xlpm.Exo,$B22,_xlpm.Var,$A22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2" s="222" t="str" cm="1">
        <f t="array" ref="I22">IF(OR($B22="",AND($B22=$B23,$A22=$A23)),"",
_xlfn.LET(
  _xlpm.Exo,TRIM(SUBSTITUTE($B22,CHAR(160),"")),
  _xlpm.Var,TRIM(SUBSTITUTE($A22,CHAR(160),"")),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2" s="223" t="str">
        <f ca="1">IF($C22=0,"",IFERROR(
_xlfn.LET(
  _xlpm.ExoMax, MAX_LOCAL!$A$2:$A$10000,
  _xlpm.VarMax, MAX_LOCAL!$B$2:$B$10000,
  _xlpm.RepsMax, MAX_LOCAL!$C$2:$C$10000,
  _xlpm.KgMax,  MAX_LOCAL!$D$2:$D$10000,
  _xlpm.Res, IF($A22="",
     _xlfn.MAXIFS(_xlpm.KgMax, _xlpm.ExoMax, $B22, _xlpm.RepsMax, $C22),
     _xlfn.MAXIFS(_xlpm.KgMax, _xlpm.ExoMax, $B22, _xlpm.RepsMax, $C22, _xlpm.VarMax, $A22)
  ),
  IF(_xlpm.Res=0,"",_xlpm.Res)
),
""))</f>
        <v/>
      </c>
      <c r="K22" s="41">
        <v>1</v>
      </c>
      <c r="L22" s="41">
        <v>0</v>
      </c>
      <c r="M22" s="41">
        <v>1</v>
      </c>
      <c r="N22" s="41">
        <v>0</v>
      </c>
      <c r="O22" s="228"/>
      <c r="P22" s="42"/>
      <c r="Q22" s="43">
        <f t="shared" si="3"/>
        <v>0</v>
      </c>
      <c r="R22" s="42"/>
      <c r="S22" s="44">
        <f t="shared" si="4"/>
        <v>0</v>
      </c>
      <c r="T22" s="42"/>
      <c r="U22" s="44">
        <f t="shared" si="5"/>
        <v>0</v>
      </c>
      <c r="V22" s="42"/>
      <c r="W22" s="44">
        <f t="shared" si="6"/>
        <v>0</v>
      </c>
      <c r="X22" s="225" t="str">
        <f t="shared" ca="1" si="7"/>
        <v/>
      </c>
      <c r="Y22" s="226" t="str">
        <f t="shared" ca="1" si="8"/>
        <v/>
      </c>
    </row>
    <row r="23" spans="1:25" ht="20.100000000000001" customHeight="1" x14ac:dyDescent="0.2">
      <c r="A23" s="61"/>
      <c r="B23" s="59"/>
      <c r="C23" s="23"/>
      <c r="D23" s="24"/>
      <c r="E23" s="24"/>
      <c r="F23" s="25"/>
      <c r="G23" s="227" t="str" cm="1">
        <f t="array" ref="G23">IF(OR($B23="",$C23=0,$D23=0),"",IF(AND($B23=$B24,$A23=$A24),"",IFERROR(
SUMPRODUCT(($B$7:$B$55=$B23)*($A$7:$A$55=$A23)*($C$7:$C$55)*($D$7:$D$55)),
"")))</f>
        <v/>
      </c>
      <c r="H23" s="222" t="str">
        <f ca="1">IF(OR($B23="",AND($B23=$B24,$A23=$A24)),"",_xlfn.LET(_xlpm.DateSeance,$C$1,_xlpm.Exo,$B23,_xlpm.Var,$A23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3" s="222" t="str" cm="1">
        <f t="array" ref="I23">IF(OR($B23="",AND($B23=$B24,$A23=$A24)),"",
_xlfn.LET(
  _xlpm.Exo,TRIM(SUBSTITUTE($B23,CHAR(160),"")),
  _xlpm.Var,TRIM(SUBSTITUTE($A23,CHAR(160),"")),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3" s="223" t="str">
        <f ca="1">IF($C23=0,"",IFERROR(
_xlfn.LET(
  _xlpm.ExoMax, MAX_LOCAL!$A$2:$A$10000,
  _xlpm.VarMax, MAX_LOCAL!$B$2:$B$10000,
  _xlpm.RepsMax, MAX_LOCAL!$C$2:$C$10000,
  _xlpm.KgMax,  MAX_LOCAL!$D$2:$D$10000,
  _xlpm.Res, IF($A23="",
     _xlfn.MAXIFS(_xlpm.KgMax, _xlpm.ExoMax, $B23, _xlpm.RepsMax, $C23),
     _xlfn.MAXIFS(_xlpm.KgMax, _xlpm.ExoMax, $B23, _xlpm.RepsMax, $C23, _xlpm.VarMax, $A23)
  ),
  IF(_xlpm.Res=0,"",_xlpm.Res)
),
""))</f>
        <v/>
      </c>
      <c r="K23" s="41">
        <v>1</v>
      </c>
      <c r="L23" s="41">
        <v>0</v>
      </c>
      <c r="M23" s="41">
        <v>1</v>
      </c>
      <c r="N23" s="41">
        <v>0</v>
      </c>
      <c r="O23" s="228"/>
      <c r="P23" s="42"/>
      <c r="Q23" s="43">
        <f t="shared" si="3"/>
        <v>0</v>
      </c>
      <c r="R23" s="42"/>
      <c r="S23" s="44">
        <f t="shared" si="4"/>
        <v>0</v>
      </c>
      <c r="T23" s="42"/>
      <c r="U23" s="44">
        <f t="shared" si="5"/>
        <v>0</v>
      </c>
      <c r="V23" s="42"/>
      <c r="W23" s="44">
        <f t="shared" si="6"/>
        <v>0</v>
      </c>
      <c r="X23" s="225" t="str">
        <f t="shared" ca="1" si="7"/>
        <v/>
      </c>
      <c r="Y23" s="226" t="str">
        <f t="shared" ca="1" si="8"/>
        <v/>
      </c>
    </row>
    <row r="24" spans="1:25" ht="20.100000000000001" customHeight="1" x14ac:dyDescent="0.2">
      <c r="A24" s="61" t="s">
        <v>39</v>
      </c>
      <c r="B24" s="59" t="s">
        <v>73</v>
      </c>
      <c r="C24" s="23"/>
      <c r="D24" s="24"/>
      <c r="E24" s="24">
        <f>V24</f>
        <v>10</v>
      </c>
      <c r="F24" s="25">
        <f>P24</f>
        <v>6</v>
      </c>
      <c r="G24" s="227" t="str" cm="1">
        <f t="array" ref="G24">IF(OR($B24="",$C24=0,$D24=0),"",IF(AND($B24=$B25,$A24=$A25),"",IFERROR(
SUMPRODUCT(($B$7:$B$55=$B24)*($A$7:$A$55=$A24)*($C$7:$C$55)*($D$7:$D$55)),
"")))</f>
        <v/>
      </c>
      <c r="H24" s="222">
        <f ca="1">IF(OR($B24="",AND($B24=$B25,$A24=$A25)),"",_xlfn.LET(_xlpm.DateSeance,$C$1,_xlpm.Exo,$B24,_xlpm.Var,$A24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24" s="222" cm="1">
        <f t="array" ref="I24">IF(OR($B24="",AND($B24=$B25,$A24=$A25)),"",
_xlfn.LET(
  _xlpm.Exo,TRIM(SUBSTITUTE($B24,CHAR(160),"")),
  _xlpm.Var,TRIM(SUBSTITUTE($A24,CHAR(160),"")),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0</v>
      </c>
      <c r="J24" s="223" t="str">
        <f ca="1">IF($C24=0,"",IFERROR(
_xlfn.LET(
  _xlpm.ExoMax, MAX_LOCAL!$A$2:$A$10000,
  _xlpm.VarMax, MAX_LOCAL!$B$2:$B$10000,
  _xlpm.RepsMax, MAX_LOCAL!$C$2:$C$10000,
  _xlpm.KgMax,  MAX_LOCAL!$D$2:$D$10000,
  _xlpm.Res, IF($A24="",
     _xlfn.MAXIFS(_xlpm.KgMax, _xlpm.ExoMax, $B24, _xlpm.RepsMax, $C24),
     _xlfn.MAXIFS(_xlpm.KgMax, _xlpm.ExoMax, $B24, _xlpm.RepsMax, $C24, _xlpm.VarMax, $A24)
  ),
  IF(_xlpm.Res=0,"",_xlpm.Res)
),
""))</f>
        <v/>
      </c>
      <c r="K24" s="41">
        <v>1</v>
      </c>
      <c r="L24" s="41">
        <v>0</v>
      </c>
      <c r="M24" s="41">
        <v>1</v>
      </c>
      <c r="N24" s="41">
        <v>0</v>
      </c>
      <c r="O24" s="228"/>
      <c r="P24" s="42">
        <v>6</v>
      </c>
      <c r="Q24" s="43">
        <f t="shared" si="3"/>
        <v>6</v>
      </c>
      <c r="R24" s="42">
        <v>8</v>
      </c>
      <c r="S24" s="44">
        <f t="shared" si="4"/>
        <v>0</v>
      </c>
      <c r="T24" s="42">
        <v>14</v>
      </c>
      <c r="U24" s="44">
        <f t="shared" si="5"/>
        <v>0</v>
      </c>
      <c r="V24" s="42">
        <v>10</v>
      </c>
      <c r="W24" s="44">
        <f t="shared" si="6"/>
        <v>10</v>
      </c>
      <c r="X24" s="225" t="str">
        <f t="shared" ca="1" si="7"/>
        <v/>
      </c>
      <c r="Y24" s="226" t="str">
        <f t="shared" ca="1" si="8"/>
        <v/>
      </c>
    </row>
    <row r="25" spans="1:25" ht="20.100000000000001" customHeight="1" x14ac:dyDescent="0.2">
      <c r="A25" s="61" t="s">
        <v>39</v>
      </c>
      <c r="B25" s="59" t="s">
        <v>89</v>
      </c>
      <c r="C25" s="23"/>
      <c r="D25" s="24"/>
      <c r="E25" s="24">
        <f>V25</f>
        <v>90</v>
      </c>
      <c r="F25" s="25">
        <f>P25</f>
        <v>6</v>
      </c>
      <c r="G25" s="227" t="str" cm="1">
        <f t="array" ref="G25">IF(OR($B25="",$C25=0,$D25=0),"",IF(AND($B25=$B26,$A25=$A26),"",IFERROR(
SUMPRODUCT(($B$7:$B$55=$B25)*($A$7:$A$55=$A25)*($C$7:$C$55)*($D$7:$D$55)),
"")))</f>
        <v/>
      </c>
      <c r="H25" s="222">
        <f ca="1">IF(OR($B25="",AND($B25=$B26,$A25=$A26)),"",_xlfn.LET(_xlpm.DateSeance,$C$1,_xlpm.Exo,$B25,_xlpm.Var,$A25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25" s="222" cm="1">
        <f t="array" ref="I25">IF(OR($B25="",AND($B25=$B26,$A25=$A26)),"",
_xlfn.LET(
  _xlpm.Exo,TRIM(SUBSTITUTE($B25,CHAR(160),"")),
  _xlpm.Var,TRIM(SUBSTITUTE($A25,CHAR(160),"")),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410.4</v>
      </c>
      <c r="J25" s="223" t="str">
        <f ca="1">IF($C25=0,"",IFERROR(
_xlfn.LET(
  _xlpm.ExoMax, MAX_LOCAL!$A$2:$A$10000,
  _xlpm.VarMax, MAX_LOCAL!$B$2:$B$10000,
  _xlpm.RepsMax, MAX_LOCAL!$C$2:$C$10000,
  _xlpm.KgMax,  MAX_LOCAL!$D$2:$D$10000,
  _xlpm.Res, IF($A25="",
     _xlfn.MAXIFS(_xlpm.KgMax, _xlpm.ExoMax, $B25, _xlpm.RepsMax, $C25),
     _xlfn.MAXIFS(_xlpm.KgMax, _xlpm.ExoMax, $B25, _xlpm.RepsMax, $C25, _xlpm.VarMax, $A25)
  ),
  IF(_xlpm.Res=0,"",_xlpm.Res)
),
""))</f>
        <v/>
      </c>
      <c r="K25" s="41">
        <v>1</v>
      </c>
      <c r="L25" s="41">
        <v>0</v>
      </c>
      <c r="M25" s="41">
        <v>1</v>
      </c>
      <c r="N25" s="41">
        <v>0</v>
      </c>
      <c r="O25" s="228"/>
      <c r="P25" s="42">
        <v>6</v>
      </c>
      <c r="Q25" s="43">
        <f t="shared" si="3"/>
        <v>6</v>
      </c>
      <c r="R25" s="42">
        <v>8</v>
      </c>
      <c r="S25" s="44">
        <f t="shared" si="4"/>
        <v>0</v>
      </c>
      <c r="T25" s="42">
        <v>11</v>
      </c>
      <c r="U25" s="44">
        <f t="shared" si="5"/>
        <v>0</v>
      </c>
      <c r="V25" s="42">
        <v>90</v>
      </c>
      <c r="W25" s="44">
        <f t="shared" si="6"/>
        <v>90</v>
      </c>
      <c r="X25" s="225" t="str">
        <f t="shared" ca="1" si="7"/>
        <v/>
      </c>
      <c r="Y25" s="226" t="str">
        <f t="shared" ca="1" si="8"/>
        <v/>
      </c>
    </row>
    <row r="26" spans="1:25" ht="20.100000000000001" customHeight="1" x14ac:dyDescent="0.2">
      <c r="A26" s="61" t="s">
        <v>39</v>
      </c>
      <c r="B26" s="59" t="s">
        <v>73</v>
      </c>
      <c r="C26" s="23"/>
      <c r="D26" s="24"/>
      <c r="E26" s="24">
        <f>V26</f>
        <v>10</v>
      </c>
      <c r="F26" s="25">
        <f>P26</f>
        <v>8</v>
      </c>
      <c r="G26" s="227" t="str" cm="1">
        <f t="array" ref="G26">IF(OR($B26="",$C26=0,$D26=0),"",IF(AND($B26=$B27,$A26=$A27),"",IFERROR(
SUMPRODUCT(($B$7:$B$55=$B26)*($A$7:$A$55=$A26)*($C$7:$C$55)*($D$7:$D$55)),
"")))</f>
        <v/>
      </c>
      <c r="H26" s="222">
        <f ca="1">IF(OR($B26="",AND($B26=$B27,$A26=$A27)),"",_xlfn.LET(_xlpm.DateSeance,$C$1,_xlpm.Exo,$B26,_xlpm.Var,$A26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26" s="222" cm="1">
        <f t="array" ref="I26">IF(OR($B26="",AND($B26=$B27,$A26=$A27)),"",
_xlfn.LET(
  _xlpm.Exo,TRIM(SUBSTITUTE($B26,CHAR(160),"")),
  _xlpm.Var,TRIM(SUBSTITUTE($A26,CHAR(160),"")),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0</v>
      </c>
      <c r="J26" s="223" t="str">
        <f ca="1">IF($C26=0,"",IFERROR(
_xlfn.LET(
  _xlpm.ExoMax, MAX_LOCAL!$A$2:$A$10000,
  _xlpm.VarMax, MAX_LOCAL!$B$2:$B$10000,
  _xlpm.RepsMax, MAX_LOCAL!$C$2:$C$10000,
  _xlpm.KgMax,  MAX_LOCAL!$D$2:$D$10000,
  _xlpm.Res, IF($A26="",
     _xlfn.MAXIFS(_xlpm.KgMax, _xlpm.ExoMax, $B26, _xlpm.RepsMax, $C26),
     _xlfn.MAXIFS(_xlpm.KgMax, _xlpm.ExoMax, $B26, _xlpm.RepsMax, $C26, _xlpm.VarMax, $A26)
  ),
  IF(_xlpm.Res=0,"",_xlpm.Res)
),
""))</f>
        <v/>
      </c>
      <c r="K26" s="41">
        <v>1</v>
      </c>
      <c r="L26" s="41">
        <v>0</v>
      </c>
      <c r="M26" s="41">
        <v>1</v>
      </c>
      <c r="N26" s="41">
        <v>0</v>
      </c>
      <c r="O26" s="228"/>
      <c r="P26" s="42">
        <v>8</v>
      </c>
      <c r="Q26" s="43">
        <f t="shared" si="3"/>
        <v>8</v>
      </c>
      <c r="R26" s="42">
        <v>8</v>
      </c>
      <c r="S26" s="44">
        <f t="shared" si="4"/>
        <v>0</v>
      </c>
      <c r="T26" s="42">
        <v>14</v>
      </c>
      <c r="U26" s="44">
        <f t="shared" si="5"/>
        <v>0</v>
      </c>
      <c r="V26" s="42">
        <v>10</v>
      </c>
      <c r="W26" s="44">
        <f t="shared" si="6"/>
        <v>10</v>
      </c>
      <c r="X26" s="225" t="str">
        <f t="shared" ca="1" si="7"/>
        <v/>
      </c>
      <c r="Y26" s="226" t="str">
        <f t="shared" ca="1" si="8"/>
        <v/>
      </c>
    </row>
    <row r="27" spans="1:25" ht="20.100000000000001" customHeight="1" x14ac:dyDescent="0.2">
      <c r="A27" s="61" t="s">
        <v>39</v>
      </c>
      <c r="B27" s="59" t="s">
        <v>89</v>
      </c>
      <c r="C27" s="23"/>
      <c r="D27" s="24"/>
      <c r="E27" s="24">
        <f>V27</f>
        <v>120</v>
      </c>
      <c r="F27" s="25">
        <f>P27</f>
        <v>8</v>
      </c>
      <c r="G27" s="227" t="str" cm="1">
        <f t="array" ref="G27">IF(OR($B27="",$C27=0,$D27=0),"",IF(AND($B27=$B28,$A27=$A28),"",IFERROR(
SUMPRODUCT(($B$7:$B$55=$B27)*($A$7:$A$55=$A27)*($C$7:$C$55)*($D$7:$D$55)),
"")))</f>
        <v/>
      </c>
      <c r="H27" s="222">
        <f ca="1">IF(OR($B27="",AND($B27=$B28,$A27=$A28)),"",_xlfn.LET(_xlpm.DateSeance,$C$1,_xlpm.Exo,$B27,_xlpm.Var,$A27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27" s="222" cm="1">
        <f t="array" ref="I27">IF(OR($B27="",AND($B27=$B28,$A27=$A28)),"",
_xlfn.LET(
  _xlpm.Exo,TRIM(SUBSTITUTE($B27,CHAR(160),"")),
  _xlpm.Var,TRIM(SUBSTITUTE($A27,CHAR(160),"")),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410.4</v>
      </c>
      <c r="J27" s="223" t="str">
        <f ca="1">IF($C27=0,"",IFERROR(
_xlfn.LET(
  _xlpm.ExoMax, MAX_LOCAL!$A$2:$A$10000,
  _xlpm.VarMax, MAX_LOCAL!$B$2:$B$10000,
  _xlpm.RepsMax, MAX_LOCAL!$C$2:$C$10000,
  _xlpm.KgMax,  MAX_LOCAL!$D$2:$D$10000,
  _xlpm.Res, IF($A27="",
     _xlfn.MAXIFS(_xlpm.KgMax, _xlpm.ExoMax, $B27, _xlpm.RepsMax, $C27),
     _xlfn.MAXIFS(_xlpm.KgMax, _xlpm.ExoMax, $B27, _xlpm.RepsMax, $C27, _xlpm.VarMax, $A27)
  ),
  IF(_xlpm.Res=0,"",_xlpm.Res)
),
""))</f>
        <v/>
      </c>
      <c r="K27" s="41">
        <v>1</v>
      </c>
      <c r="L27" s="41">
        <v>0</v>
      </c>
      <c r="M27" s="41">
        <v>1</v>
      </c>
      <c r="N27" s="41">
        <v>0</v>
      </c>
      <c r="O27" s="228"/>
      <c r="P27" s="42">
        <v>8</v>
      </c>
      <c r="Q27" s="43">
        <f t="shared" si="3"/>
        <v>8</v>
      </c>
      <c r="R27" s="42">
        <v>8</v>
      </c>
      <c r="S27" s="44">
        <f t="shared" si="4"/>
        <v>0</v>
      </c>
      <c r="T27" s="42">
        <v>11</v>
      </c>
      <c r="U27" s="44">
        <f t="shared" si="5"/>
        <v>0</v>
      </c>
      <c r="V27" s="42">
        <v>120</v>
      </c>
      <c r="W27" s="44">
        <f t="shared" si="6"/>
        <v>120</v>
      </c>
      <c r="X27" s="225" t="str">
        <f t="shared" ca="1" si="7"/>
        <v/>
      </c>
      <c r="Y27" s="226" t="str">
        <f t="shared" ca="1" si="8"/>
        <v/>
      </c>
    </row>
    <row r="28" spans="1:25" ht="20.100000000000001" customHeight="1" x14ac:dyDescent="0.2">
      <c r="A28" s="61"/>
      <c r="B28" s="59"/>
      <c r="C28" s="23"/>
      <c r="D28" s="24"/>
      <c r="E28" s="24"/>
      <c r="F28" s="25"/>
      <c r="G28" s="227" t="str" cm="1">
        <f t="array" ref="G28">IF(OR($B28="",$C28=0,$D28=0),"",IF(AND($B28=$B29,$A28=$A29),"",IFERROR(
SUMPRODUCT(($B$7:$B$55=$B28)*($A$7:$A$55=$A28)*($C$7:$C$55)*($D$7:$D$55)),
"")))</f>
        <v/>
      </c>
      <c r="H28" s="222" t="str">
        <f ca="1">IF(OR($B28="",AND($B28=$B29,$A28=$A29)),"",_xlfn.LET(_xlpm.DateSeance,$C$1,_xlpm.Exo,$B28,_xlpm.Var,$A28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8" s="222" t="str" cm="1">
        <f t="array" ref="I28">IF(OR($B28="",AND($B28=$B29,$A28=$A29)),"",
_xlfn.LET(
  _xlpm.Exo,TRIM(SUBSTITUTE($B28,CHAR(160),"")),
  _xlpm.Var,TRIM(SUBSTITUTE($A28,CHAR(160),"")),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8" s="223" t="str">
        <f ca="1">IF($C28=0,"",IFERROR(
_xlfn.LET(
  _xlpm.ExoMax, MAX_LOCAL!$A$2:$A$10000,
  _xlpm.VarMax, MAX_LOCAL!$B$2:$B$10000,
  _xlpm.RepsMax, MAX_LOCAL!$C$2:$C$10000,
  _xlpm.KgMax,  MAX_LOCAL!$D$2:$D$10000,
  _xlpm.Res, IF($A28="",
     _xlfn.MAXIFS(_xlpm.KgMax, _xlpm.ExoMax, $B28, _xlpm.RepsMax, $C28),
     _xlfn.MAXIFS(_xlpm.KgMax, _xlpm.ExoMax, $B28, _xlpm.RepsMax, $C28, _xlpm.VarMax, $A28)
  ),
  IF(_xlpm.Res=0,"",_xlpm.Res)
),
""))</f>
        <v/>
      </c>
      <c r="K28" s="41">
        <v>1</v>
      </c>
      <c r="L28" s="41">
        <v>0</v>
      </c>
      <c r="M28" s="41">
        <v>1</v>
      </c>
      <c r="N28" s="41">
        <v>0</v>
      </c>
      <c r="O28" s="228"/>
      <c r="P28" s="42"/>
      <c r="Q28" s="43">
        <f t="shared" si="3"/>
        <v>0</v>
      </c>
      <c r="R28" s="42"/>
      <c r="S28" s="44">
        <f t="shared" si="4"/>
        <v>0</v>
      </c>
      <c r="T28" s="42"/>
      <c r="U28" s="44">
        <f t="shared" si="5"/>
        <v>0</v>
      </c>
      <c r="V28" s="42"/>
      <c r="W28" s="44">
        <f t="shared" si="6"/>
        <v>0</v>
      </c>
      <c r="X28" s="225" t="str">
        <f t="shared" ca="1" si="7"/>
        <v/>
      </c>
      <c r="Y28" s="226" t="str">
        <f t="shared" ca="1" si="8"/>
        <v/>
      </c>
    </row>
    <row r="29" spans="1:25" ht="20.100000000000001" customHeight="1" x14ac:dyDescent="0.2">
      <c r="A29" s="61"/>
      <c r="B29" s="59"/>
      <c r="C29" s="23"/>
      <c r="D29" s="24"/>
      <c r="E29" s="24"/>
      <c r="F29" s="25"/>
      <c r="G29" s="227" t="str" cm="1">
        <f t="array" ref="G29">IF(OR($B29="",$C29=0,$D29=0),"",IF(AND($B29=$B30,$A29=$A30),"",IFERROR(
SUMPRODUCT(($B$7:$B$55=$B29)*($A$7:$A$55=$A29)*($C$7:$C$55)*($D$7:$D$55)),
"")))</f>
        <v/>
      </c>
      <c r="H29" s="222" t="str">
        <f ca="1">IF(OR($B29="",AND($B29=$B30,$A29=$A30)),"",_xlfn.LET(_xlpm.DateSeance,$C$1,_xlpm.Exo,$B29,_xlpm.Var,$A29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9" s="222" t="str" cm="1">
        <f t="array" ref="I29">IF(OR($B29="",AND($B29=$B30,$A29=$A30)),"",
_xlfn.LET(
  _xlpm.Exo,TRIM(SUBSTITUTE($B29,CHAR(160),"")),
  _xlpm.Var,TRIM(SUBSTITUTE($A29,CHAR(160),"")),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9" s="223" t="str">
        <f ca="1">IF($C29=0,"",IFERROR(
_xlfn.LET(
  _xlpm.ExoMax, MAX_LOCAL!$A$2:$A$10000,
  _xlpm.VarMax, MAX_LOCAL!$B$2:$B$10000,
  _xlpm.RepsMax, MAX_LOCAL!$C$2:$C$10000,
  _xlpm.KgMax,  MAX_LOCAL!$D$2:$D$10000,
  _xlpm.Res, IF($A29="",
     _xlfn.MAXIFS(_xlpm.KgMax, _xlpm.ExoMax, $B29, _xlpm.RepsMax, $C29),
     _xlfn.MAXIFS(_xlpm.KgMax, _xlpm.ExoMax, $B29, _xlpm.RepsMax, $C29, _xlpm.VarMax, $A29)
  ),
  IF(_xlpm.Res=0,"",_xlpm.Res)
),
""))</f>
        <v/>
      </c>
      <c r="K29" s="41">
        <v>1</v>
      </c>
      <c r="L29" s="41">
        <v>0</v>
      </c>
      <c r="M29" s="41">
        <v>1</v>
      </c>
      <c r="N29" s="41">
        <v>0</v>
      </c>
      <c r="O29" s="228"/>
      <c r="P29" s="42"/>
      <c r="Q29" s="43">
        <f t="shared" si="3"/>
        <v>0</v>
      </c>
      <c r="R29" s="42"/>
      <c r="S29" s="44">
        <f t="shared" si="4"/>
        <v>0</v>
      </c>
      <c r="T29" s="42"/>
      <c r="U29" s="44">
        <f t="shared" si="5"/>
        <v>0</v>
      </c>
      <c r="V29" s="42"/>
      <c r="W29" s="44">
        <f t="shared" si="6"/>
        <v>0</v>
      </c>
      <c r="X29" s="225" t="str">
        <f t="shared" ca="1" si="7"/>
        <v/>
      </c>
      <c r="Y29" s="226" t="str">
        <f t="shared" ca="1" si="8"/>
        <v/>
      </c>
    </row>
    <row r="30" spans="1:25" ht="20.100000000000001" customHeight="1" x14ac:dyDescent="0.2">
      <c r="A30" s="61"/>
      <c r="B30" s="59"/>
      <c r="C30" s="23"/>
      <c r="D30" s="24"/>
      <c r="E30" s="24"/>
      <c r="F30" s="25"/>
      <c r="G30" s="227" t="str" cm="1">
        <f t="array" ref="G30">IF(OR($B30="",$C30=0,$D30=0),"",IF(AND($B30=$B31,$A30=$A31),"",IFERROR(
SUMPRODUCT(($B$7:$B$55=$B30)*($A$7:$A$55=$A30)*($C$7:$C$55)*($D$7:$D$55)),
"")))</f>
        <v/>
      </c>
      <c r="H30" s="222" t="str">
        <f ca="1">IF(OR($B30="",AND($B30=$B31,$A30=$A31)),"",_xlfn.LET(_xlpm.DateSeance,$C$1,_xlpm.Exo,$B30,_xlpm.Var,$A30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0" s="222" t="str" cm="1">
        <f t="array" ref="I30">IF(OR($B30="",AND($B30=$B31,$A30=$A31)),"",
_xlfn.LET(
  _xlpm.Exo,TRIM(SUBSTITUTE($B30,CHAR(160),"")),
  _xlpm.Var,TRIM(SUBSTITUTE($A30,CHAR(160),"")),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0" s="223" t="str">
        <f ca="1">IF($C30=0,"",IFERROR(
_xlfn.LET(
  _xlpm.ExoMax, MAX_LOCAL!$A$2:$A$10000,
  _xlpm.VarMax, MAX_LOCAL!$B$2:$B$10000,
  _xlpm.RepsMax, MAX_LOCAL!$C$2:$C$10000,
  _xlpm.KgMax,  MAX_LOCAL!$D$2:$D$10000,
  _xlpm.Res, IF($A30="",
     _xlfn.MAXIFS(_xlpm.KgMax, _xlpm.ExoMax, $B30, _xlpm.RepsMax, $C30),
     _xlfn.MAXIFS(_xlpm.KgMax, _xlpm.ExoMax, $B30, _xlpm.RepsMax, $C30, _xlpm.VarMax, $A30)
  ),
  IF(_xlpm.Res=0,"",_xlpm.Res)
),
""))</f>
        <v/>
      </c>
      <c r="K30" s="41">
        <v>1</v>
      </c>
      <c r="L30" s="41">
        <v>0</v>
      </c>
      <c r="M30" s="41">
        <v>1</v>
      </c>
      <c r="N30" s="41">
        <v>0</v>
      </c>
      <c r="O30" s="228"/>
      <c r="P30" s="42"/>
      <c r="Q30" s="43">
        <f t="shared" si="3"/>
        <v>0</v>
      </c>
      <c r="R30" s="42"/>
      <c r="S30" s="44">
        <f t="shared" si="4"/>
        <v>0</v>
      </c>
      <c r="T30" s="42"/>
      <c r="U30" s="44">
        <f t="shared" si="5"/>
        <v>0</v>
      </c>
      <c r="V30" s="42"/>
      <c r="W30" s="44">
        <f t="shared" si="6"/>
        <v>0</v>
      </c>
      <c r="X30" s="225" t="str">
        <f t="shared" ca="1" si="7"/>
        <v/>
      </c>
      <c r="Y30" s="226" t="str">
        <f t="shared" ca="1" si="8"/>
        <v/>
      </c>
    </row>
    <row r="31" spans="1:25" ht="20.100000000000001" customHeight="1" x14ac:dyDescent="0.2">
      <c r="A31" s="61" t="s">
        <v>39</v>
      </c>
      <c r="B31" s="59" t="s">
        <v>206</v>
      </c>
      <c r="C31" s="23"/>
      <c r="D31" s="24"/>
      <c r="E31" s="24">
        <f t="shared" ref="E31:E36" si="9">V31</f>
        <v>10</v>
      </c>
      <c r="F31" s="25">
        <f t="shared" ref="F31:F36" si="10">P31</f>
        <v>6</v>
      </c>
      <c r="G31" s="227" t="str" cm="1">
        <f t="array" ref="G31">IF(OR($B31="",$C31=0,$D31=0),"",IF(AND($B31=$B32,$A31=$A32),"",IFERROR(
SUMPRODUCT(($B$7:$B$55=$B31)*($A$7:$A$55=$A31)*($C$7:$C$55)*($D$7:$D$55)),
"")))</f>
        <v/>
      </c>
      <c r="H31" s="222">
        <f ca="1">IF(OR($B31="",AND($B31=$B32,$A31=$A32)),"",_xlfn.LET(_xlpm.DateSeance,$C$1,_xlpm.Exo,$B31,_xlpm.Var,$A31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1" s="222" cm="1">
        <f t="array" ref="I31">IF(OR($B31="",AND($B31=$B32,$A31=$A32)),"",
_xlfn.LET(
  _xlpm.Exo,TRIM(SUBSTITUTE($B31,CHAR(160),"")),
  _xlpm.Var,TRIM(SUBSTITUTE($A31,CHAR(160),"")),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1910</v>
      </c>
      <c r="J31" s="223" t="str">
        <f ca="1">IF($C31=0,"",IFERROR(
_xlfn.LET(
  _xlpm.ExoMax, MAX_LOCAL!$A$2:$A$10000,
  _xlpm.VarMax, MAX_LOCAL!$B$2:$B$10000,
  _xlpm.RepsMax, MAX_LOCAL!$C$2:$C$10000,
  _xlpm.KgMax,  MAX_LOCAL!$D$2:$D$10000,
  _xlpm.Res, IF($A31="",
     _xlfn.MAXIFS(_xlpm.KgMax, _xlpm.ExoMax, $B31, _xlpm.RepsMax, $C31),
     _xlfn.MAXIFS(_xlpm.KgMax, _xlpm.ExoMax, $B31, _xlpm.RepsMax, $C31, _xlpm.VarMax, $A31)
  ),
  IF(_xlpm.Res=0,"",_xlpm.Res)
),
""))</f>
        <v/>
      </c>
      <c r="K31" s="41">
        <v>1</v>
      </c>
      <c r="L31" s="41">
        <v>0</v>
      </c>
      <c r="M31" s="41">
        <v>1</v>
      </c>
      <c r="N31" s="41">
        <v>0</v>
      </c>
      <c r="O31" s="228"/>
      <c r="P31" s="42">
        <v>6</v>
      </c>
      <c r="Q31" s="43">
        <f t="shared" si="3"/>
        <v>6</v>
      </c>
      <c r="R31" s="42">
        <v>0</v>
      </c>
      <c r="S31" s="44">
        <f t="shared" si="4"/>
        <v>0</v>
      </c>
      <c r="T31" s="42">
        <v>0</v>
      </c>
      <c r="U31" s="44">
        <f t="shared" si="5"/>
        <v>0</v>
      </c>
      <c r="V31" s="42">
        <v>10</v>
      </c>
      <c r="W31" s="44">
        <f t="shared" si="6"/>
        <v>10</v>
      </c>
      <c r="X31" s="225" t="str">
        <f t="shared" ca="1" si="7"/>
        <v/>
      </c>
      <c r="Y31" s="226" t="str">
        <f t="shared" ca="1" si="8"/>
        <v/>
      </c>
    </row>
    <row r="32" spans="1:25" ht="20.100000000000001" customHeight="1" x14ac:dyDescent="0.2">
      <c r="A32" s="61" t="s">
        <v>39</v>
      </c>
      <c r="B32" s="59" t="s">
        <v>205</v>
      </c>
      <c r="C32" s="23"/>
      <c r="D32" s="24"/>
      <c r="E32" s="24">
        <f t="shared" si="9"/>
        <v>90</v>
      </c>
      <c r="F32" s="25">
        <f t="shared" si="10"/>
        <v>6</v>
      </c>
      <c r="G32" s="227" t="str" cm="1">
        <f t="array" ref="G32">IF(OR($B32="",$C32=0,$D32=0),"",IF(AND($B32=$B33,$A32=$A33),"",IFERROR(
SUMPRODUCT(($B$7:$B$55=$B32)*($A$7:$A$55=$A32)*($C$7:$C$55)*($D$7:$D$55)),
"")))</f>
        <v/>
      </c>
      <c r="H32" s="222">
        <f ca="1">IF(OR($B32="",AND($B32=$B33,$A32=$A33)),"",_xlfn.LET(_xlpm.DateSeance,$C$1,_xlpm.Exo,$B32,_xlpm.Var,$A32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2" s="222" cm="1">
        <f t="array" ref="I32">IF(OR($B32="",AND($B32=$B33,$A32=$A33)),"",
_xlfn.LET(
  _xlpm.Exo,TRIM(SUBSTITUTE($B32,CHAR(160),"")),
  _xlpm.Var,TRIM(SUBSTITUTE($A32,CHAR(160),"")),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1770</v>
      </c>
      <c r="J32" s="223" t="str">
        <f ca="1">IF($C32=0,"",IFERROR(
_xlfn.LET(
  _xlpm.ExoMax, MAX_LOCAL!$A$2:$A$10000,
  _xlpm.VarMax, MAX_LOCAL!$B$2:$B$10000,
  _xlpm.RepsMax, MAX_LOCAL!$C$2:$C$10000,
  _xlpm.KgMax,  MAX_LOCAL!$D$2:$D$10000,
  _xlpm.Res, IF($A32="",
     _xlfn.MAXIFS(_xlpm.KgMax, _xlpm.ExoMax, $B32, _xlpm.RepsMax, $C32),
     _xlfn.MAXIFS(_xlpm.KgMax, _xlpm.ExoMax, $B32, _xlpm.RepsMax, $C32, _xlpm.VarMax, $A32)
  ),
  IF(_xlpm.Res=0,"",_xlpm.Res)
),
""))</f>
        <v/>
      </c>
      <c r="K32" s="41">
        <v>1</v>
      </c>
      <c r="L32" s="41">
        <v>0</v>
      </c>
      <c r="M32" s="41">
        <v>1</v>
      </c>
      <c r="N32" s="41">
        <v>0</v>
      </c>
      <c r="O32" s="228"/>
      <c r="P32" s="42">
        <v>6</v>
      </c>
      <c r="Q32" s="43">
        <f t="shared" si="3"/>
        <v>6</v>
      </c>
      <c r="R32" s="42">
        <v>0</v>
      </c>
      <c r="S32" s="44">
        <f t="shared" si="4"/>
        <v>0</v>
      </c>
      <c r="T32" s="42">
        <v>0</v>
      </c>
      <c r="U32" s="44">
        <f t="shared" si="5"/>
        <v>0</v>
      </c>
      <c r="V32" s="42">
        <v>90</v>
      </c>
      <c r="W32" s="44">
        <f t="shared" si="6"/>
        <v>90</v>
      </c>
      <c r="X32" s="225" t="str">
        <f t="shared" ca="1" si="7"/>
        <v/>
      </c>
      <c r="Y32" s="226" t="str">
        <f t="shared" ca="1" si="8"/>
        <v/>
      </c>
    </row>
    <row r="33" spans="1:25" ht="20.100000000000001" customHeight="1" x14ac:dyDescent="0.2">
      <c r="A33" s="61" t="s">
        <v>39</v>
      </c>
      <c r="B33" s="59" t="s">
        <v>206</v>
      </c>
      <c r="C33" s="23"/>
      <c r="D33" s="24"/>
      <c r="E33" s="24">
        <f t="shared" si="9"/>
        <v>10</v>
      </c>
      <c r="F33" s="25">
        <f t="shared" si="10"/>
        <v>7</v>
      </c>
      <c r="G33" s="227" t="str" cm="1">
        <f t="array" ref="G33">IF(OR($B33="",$C33=0,$D33=0),"",IF(AND($B33=$B34,$A33=$A34),"",IFERROR(
SUMPRODUCT(($B$7:$B$55=$B33)*($A$7:$A$55=$A33)*($C$7:$C$55)*($D$7:$D$55)),
"")))</f>
        <v/>
      </c>
      <c r="H33" s="222">
        <f ca="1">IF(OR($B33="",AND($B33=$B34,$A33=$A34)),"",_xlfn.LET(_xlpm.DateSeance,$C$1,_xlpm.Exo,$B33,_xlpm.Var,$A33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3" s="222" cm="1">
        <f t="array" ref="I33">IF(OR($B33="",AND($B33=$B34,$A33=$A34)),"",
_xlfn.LET(
  _xlpm.Exo,TRIM(SUBSTITUTE($B33,CHAR(160),"")),
  _xlpm.Var,TRIM(SUBSTITUTE($A33,CHAR(160),"")),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1910</v>
      </c>
      <c r="J33" s="223" t="str">
        <f ca="1">IF($C33=0,"",IFERROR(
_xlfn.LET(
  _xlpm.ExoMax, MAX_LOCAL!$A$2:$A$10000,
  _xlpm.VarMax, MAX_LOCAL!$B$2:$B$10000,
  _xlpm.RepsMax, MAX_LOCAL!$C$2:$C$10000,
  _xlpm.KgMax,  MAX_LOCAL!$D$2:$D$10000,
  _xlpm.Res, IF($A33="",
     _xlfn.MAXIFS(_xlpm.KgMax, _xlpm.ExoMax, $B33, _xlpm.RepsMax, $C33),
     _xlfn.MAXIFS(_xlpm.KgMax, _xlpm.ExoMax, $B33, _xlpm.RepsMax, $C33, _xlpm.VarMax, $A33)
  ),
  IF(_xlpm.Res=0,"",_xlpm.Res)
),
""))</f>
        <v/>
      </c>
      <c r="K33" s="41">
        <v>1</v>
      </c>
      <c r="L33" s="41">
        <v>0</v>
      </c>
      <c r="M33" s="41">
        <v>1</v>
      </c>
      <c r="N33" s="41">
        <v>0</v>
      </c>
      <c r="O33" s="228"/>
      <c r="P33" s="42">
        <v>7</v>
      </c>
      <c r="Q33" s="43">
        <f t="shared" si="3"/>
        <v>7</v>
      </c>
      <c r="R33" s="42">
        <v>0</v>
      </c>
      <c r="S33" s="44">
        <f t="shared" si="4"/>
        <v>0</v>
      </c>
      <c r="T33" s="42">
        <v>0</v>
      </c>
      <c r="U33" s="44">
        <f t="shared" si="5"/>
        <v>0</v>
      </c>
      <c r="V33" s="42">
        <v>10</v>
      </c>
      <c r="W33" s="44">
        <f t="shared" si="6"/>
        <v>10</v>
      </c>
      <c r="X33" s="225" t="str">
        <f t="shared" ca="1" si="7"/>
        <v/>
      </c>
      <c r="Y33" s="226" t="str">
        <f t="shared" ca="1" si="8"/>
        <v/>
      </c>
    </row>
    <row r="34" spans="1:25" ht="20.100000000000001" customHeight="1" x14ac:dyDescent="0.2">
      <c r="A34" s="61" t="s">
        <v>39</v>
      </c>
      <c r="B34" s="59" t="s">
        <v>205</v>
      </c>
      <c r="C34" s="23"/>
      <c r="D34" s="24"/>
      <c r="E34" s="24">
        <f t="shared" si="9"/>
        <v>90</v>
      </c>
      <c r="F34" s="25">
        <f t="shared" si="10"/>
        <v>7</v>
      </c>
      <c r="G34" s="227" t="str" cm="1">
        <f t="array" ref="G34">IF(OR($B34="",$C34=0,$D34=0),"",IF(AND($B34=$B35,$A34=$A35),"",IFERROR(
SUMPRODUCT(($B$7:$B$55=$B34)*($A$7:$A$55=$A34)*($C$7:$C$55)*($D$7:$D$55)),
"")))</f>
        <v/>
      </c>
      <c r="H34" s="222">
        <f ca="1">IF(OR($B34="",AND($B34=$B35,$A34=$A35)),"",_xlfn.LET(_xlpm.DateSeance,$C$1,_xlpm.Exo,$B34,_xlpm.Var,$A34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4" s="222" cm="1">
        <f t="array" ref="I34">IF(OR($B34="",AND($B34=$B35,$A34=$A35)),"",
_xlfn.LET(
  _xlpm.Exo,TRIM(SUBSTITUTE($B34,CHAR(160),"")),
  _xlpm.Var,TRIM(SUBSTITUTE($A34,CHAR(160),"")),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1770</v>
      </c>
      <c r="J34" s="223" t="str">
        <f ca="1">IF($C34=0,"",IFERROR(
_xlfn.LET(
  _xlpm.ExoMax, MAX_LOCAL!$A$2:$A$10000,
  _xlpm.VarMax, MAX_LOCAL!$B$2:$B$10000,
  _xlpm.RepsMax, MAX_LOCAL!$C$2:$C$10000,
  _xlpm.KgMax,  MAX_LOCAL!$D$2:$D$10000,
  _xlpm.Res, IF($A34="",
     _xlfn.MAXIFS(_xlpm.KgMax, _xlpm.ExoMax, $B34, _xlpm.RepsMax, $C34),
     _xlfn.MAXIFS(_xlpm.KgMax, _xlpm.ExoMax, $B34, _xlpm.RepsMax, $C34, _xlpm.VarMax, $A34)
  ),
  IF(_xlpm.Res=0,"",_xlpm.Res)
),
""))</f>
        <v/>
      </c>
      <c r="K34" s="41">
        <v>1</v>
      </c>
      <c r="L34" s="41">
        <v>0</v>
      </c>
      <c r="M34" s="41">
        <v>1</v>
      </c>
      <c r="N34" s="41">
        <v>0</v>
      </c>
      <c r="O34" s="228"/>
      <c r="P34" s="42">
        <v>7</v>
      </c>
      <c r="Q34" s="43">
        <f t="shared" si="3"/>
        <v>7</v>
      </c>
      <c r="R34" s="42">
        <v>0</v>
      </c>
      <c r="S34" s="44">
        <f t="shared" si="4"/>
        <v>0</v>
      </c>
      <c r="T34" s="42">
        <v>0</v>
      </c>
      <c r="U34" s="44">
        <f t="shared" si="5"/>
        <v>0</v>
      </c>
      <c r="V34" s="42">
        <v>90</v>
      </c>
      <c r="W34" s="44">
        <f t="shared" si="6"/>
        <v>90</v>
      </c>
      <c r="X34" s="225" t="str">
        <f t="shared" ca="1" si="7"/>
        <v/>
      </c>
      <c r="Y34" s="226" t="str">
        <f t="shared" ca="1" si="8"/>
        <v/>
      </c>
    </row>
    <row r="35" spans="1:25" ht="20.100000000000001" customHeight="1" x14ac:dyDescent="0.2">
      <c r="A35" s="61" t="s">
        <v>39</v>
      </c>
      <c r="B35" s="59" t="s">
        <v>206</v>
      </c>
      <c r="C35" s="23"/>
      <c r="D35" s="24"/>
      <c r="E35" s="24">
        <f t="shared" si="9"/>
        <v>10</v>
      </c>
      <c r="F35" s="25">
        <f t="shared" si="10"/>
        <v>8</v>
      </c>
      <c r="G35" s="227" t="str" cm="1">
        <f t="array" ref="G35">IF(OR($B35="",$C35=0,$D35=0),"",IF(AND($B35=$B36,$A35=$A36),"",IFERROR(
SUMPRODUCT(($B$7:$B$55=$B35)*($A$7:$A$55=$A35)*($C$7:$C$55)*($D$7:$D$55)),
"")))</f>
        <v/>
      </c>
      <c r="H35" s="222">
        <f ca="1">IF(OR($B35="",AND($B35=$B36,$A35=$A36)),"",_xlfn.LET(_xlpm.DateSeance,$C$1,_xlpm.Exo,$B35,_xlpm.Var,$A35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5" s="222" cm="1">
        <f t="array" ref="I35">IF(OR($B35="",AND($B35=$B36,$A35=$A36)),"",
_xlfn.LET(
  _xlpm.Exo,TRIM(SUBSTITUTE($B35,CHAR(160),"")),
  _xlpm.Var,TRIM(SUBSTITUTE($A35,CHAR(160),"")),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1910</v>
      </c>
      <c r="J35" s="223" t="str">
        <f ca="1">IF($C35=0,"",IFERROR(
_xlfn.LET(
  _xlpm.ExoMax, MAX_LOCAL!$A$2:$A$10000,
  _xlpm.VarMax, MAX_LOCAL!$B$2:$B$10000,
  _xlpm.RepsMax, MAX_LOCAL!$C$2:$C$10000,
  _xlpm.KgMax,  MAX_LOCAL!$D$2:$D$10000,
  _xlpm.Res, IF($A35="",
     _xlfn.MAXIFS(_xlpm.KgMax, _xlpm.ExoMax, $B35, _xlpm.RepsMax, $C35),
     _xlfn.MAXIFS(_xlpm.KgMax, _xlpm.ExoMax, $B35, _xlpm.RepsMax, $C35, _xlpm.VarMax, $A35)
  ),
  IF(_xlpm.Res=0,"",_xlpm.Res)
),
""))</f>
        <v/>
      </c>
      <c r="K35" s="41">
        <v>1</v>
      </c>
      <c r="L35" s="41">
        <v>0</v>
      </c>
      <c r="M35" s="41">
        <v>1</v>
      </c>
      <c r="N35" s="41">
        <v>0</v>
      </c>
      <c r="O35" s="228"/>
      <c r="P35" s="42">
        <v>8</v>
      </c>
      <c r="Q35" s="43">
        <f t="shared" si="3"/>
        <v>8</v>
      </c>
      <c r="R35" s="42">
        <v>0</v>
      </c>
      <c r="S35" s="44">
        <f t="shared" si="4"/>
        <v>0</v>
      </c>
      <c r="T35" s="42">
        <v>0</v>
      </c>
      <c r="U35" s="44">
        <f t="shared" si="5"/>
        <v>0</v>
      </c>
      <c r="V35" s="42">
        <v>10</v>
      </c>
      <c r="W35" s="44">
        <f t="shared" si="6"/>
        <v>10</v>
      </c>
      <c r="X35" s="225" t="str">
        <f t="shared" ca="1" si="7"/>
        <v/>
      </c>
      <c r="Y35" s="226" t="str">
        <f t="shared" ca="1" si="8"/>
        <v/>
      </c>
    </row>
    <row r="36" spans="1:25" ht="20.100000000000001" customHeight="1" x14ac:dyDescent="0.2">
      <c r="A36" s="61" t="s">
        <v>39</v>
      </c>
      <c r="B36" s="59" t="s">
        <v>205</v>
      </c>
      <c r="C36" s="23"/>
      <c r="D36" s="24"/>
      <c r="E36" s="24">
        <f t="shared" si="9"/>
        <v>120</v>
      </c>
      <c r="F36" s="25">
        <f t="shared" si="10"/>
        <v>8</v>
      </c>
      <c r="G36" s="227" t="str" cm="1">
        <f t="array" ref="G36">IF(OR($B36="",$C36=0,$D36=0),"",IF(AND($B36=$B37,$A36=$A37),"",IFERROR(
SUMPRODUCT(($B$7:$B$55=$B36)*($A$7:$A$55=$A36)*($C$7:$C$55)*($D$7:$D$55)),
"")))</f>
        <v/>
      </c>
      <c r="H36" s="222">
        <f ca="1">IF(OR($B36="",AND($B36=$B37,$A36=$A37)),"",_xlfn.LET(_xlpm.DateSeance,$C$1,_xlpm.Exo,$B36,_xlpm.Var,$A36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6" s="222" cm="1">
        <f t="array" ref="I36">IF(OR($B36="",AND($B36=$B37,$A36=$A37)),"",
_xlfn.LET(
  _xlpm.Exo,TRIM(SUBSTITUTE($B36,CHAR(160),"")),
  _xlpm.Var,TRIM(SUBSTITUTE($A36,CHAR(160),"")),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1770</v>
      </c>
      <c r="J36" s="223" t="str">
        <f ca="1">IF($C36=0,"",IFERROR(
_xlfn.LET(
  _xlpm.ExoMax, MAX_LOCAL!$A$2:$A$10000,
  _xlpm.VarMax, MAX_LOCAL!$B$2:$B$10000,
  _xlpm.RepsMax, MAX_LOCAL!$C$2:$C$10000,
  _xlpm.KgMax,  MAX_LOCAL!$D$2:$D$10000,
  _xlpm.Res, IF($A36="",
     _xlfn.MAXIFS(_xlpm.KgMax, _xlpm.ExoMax, $B36, _xlpm.RepsMax, $C36),
     _xlfn.MAXIFS(_xlpm.KgMax, _xlpm.ExoMax, $B36, _xlpm.RepsMax, $C36, _xlpm.VarMax, $A36)
  ),
  IF(_xlpm.Res=0,"",_xlpm.Res)
),
""))</f>
        <v/>
      </c>
      <c r="K36" s="41">
        <v>1</v>
      </c>
      <c r="L36" s="41">
        <v>0</v>
      </c>
      <c r="M36" s="41">
        <v>1</v>
      </c>
      <c r="N36" s="41">
        <v>0</v>
      </c>
      <c r="O36" s="228"/>
      <c r="P36" s="42">
        <v>8</v>
      </c>
      <c r="Q36" s="43">
        <f t="shared" si="3"/>
        <v>8</v>
      </c>
      <c r="R36" s="42">
        <v>0</v>
      </c>
      <c r="S36" s="44">
        <f t="shared" si="4"/>
        <v>0</v>
      </c>
      <c r="T36" s="42">
        <v>0</v>
      </c>
      <c r="U36" s="44">
        <f t="shared" si="5"/>
        <v>0</v>
      </c>
      <c r="V36" s="42">
        <v>120</v>
      </c>
      <c r="W36" s="44">
        <f t="shared" si="6"/>
        <v>120</v>
      </c>
      <c r="X36" s="225" t="str">
        <f t="shared" ca="1" si="7"/>
        <v/>
      </c>
      <c r="Y36" s="226" t="str">
        <f t="shared" ca="1" si="8"/>
        <v/>
      </c>
    </row>
    <row r="37" spans="1:25" ht="20.100000000000001" customHeight="1" x14ac:dyDescent="0.2">
      <c r="A37" s="61"/>
      <c r="B37" s="59"/>
      <c r="C37" s="23"/>
      <c r="D37" s="24"/>
      <c r="E37" s="24"/>
      <c r="F37" s="25"/>
      <c r="G37" s="227" t="str" cm="1">
        <f t="array" ref="G37">IF(OR($B37="",$C37=0,$D37=0),"",IF(AND($B37=$B38,$A37=$A38),"",IFERROR(
SUMPRODUCT(($B$7:$B$55=$B37)*($A$7:$A$55=$A37)*($C$7:$C$55)*($D$7:$D$55)),
"")))</f>
        <v/>
      </c>
      <c r="H37" s="222" t="str">
        <f ca="1">IF(OR($B37="",AND($B37=$B38,$A37=$A38)),"",_xlfn.LET(_xlpm.DateSeance,$C$1,_xlpm.Exo,$B37,_xlpm.Var,$A37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7" s="222" t="str" cm="1">
        <f t="array" ref="I37">IF(OR($B37="",AND($B37=$B38,$A37=$A38)),"",
_xlfn.LET(
  _xlpm.Exo,TRIM(SUBSTITUTE($B37,CHAR(160),"")),
  _xlpm.Var,TRIM(SUBSTITUTE($A37,CHAR(160),"")),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7" s="223" t="str">
        <f ca="1">IF($C37=0,"",IFERROR(
_xlfn.LET(
  _xlpm.ExoMax, MAX_LOCAL!$A$2:$A$10000,
  _xlpm.VarMax, MAX_LOCAL!$B$2:$B$10000,
  _xlpm.RepsMax, MAX_LOCAL!$C$2:$C$10000,
  _xlpm.KgMax,  MAX_LOCAL!$D$2:$D$10000,
  _xlpm.Res, IF($A37="",
     _xlfn.MAXIFS(_xlpm.KgMax, _xlpm.ExoMax, $B37, _xlpm.RepsMax, $C37),
     _xlfn.MAXIFS(_xlpm.KgMax, _xlpm.ExoMax, $B37, _xlpm.RepsMax, $C37, _xlpm.VarMax, $A37)
  ),
  IF(_xlpm.Res=0,"",_xlpm.Res)
),
""))</f>
        <v/>
      </c>
      <c r="K37" s="41">
        <v>1</v>
      </c>
      <c r="L37" s="41">
        <v>0</v>
      </c>
      <c r="M37" s="41">
        <v>1</v>
      </c>
      <c r="N37" s="41">
        <v>0</v>
      </c>
      <c r="O37" s="228"/>
      <c r="P37" s="42"/>
      <c r="Q37" s="43">
        <f t="shared" si="3"/>
        <v>0</v>
      </c>
      <c r="R37" s="42"/>
      <c r="S37" s="44">
        <f t="shared" si="4"/>
        <v>0</v>
      </c>
      <c r="T37" s="42"/>
      <c r="U37" s="44">
        <f t="shared" si="5"/>
        <v>0</v>
      </c>
      <c r="V37" s="42"/>
      <c r="W37" s="44">
        <f t="shared" si="6"/>
        <v>0</v>
      </c>
      <c r="X37" s="225" t="str">
        <f t="shared" ca="1" si="7"/>
        <v/>
      </c>
      <c r="Y37" s="226" t="str">
        <f t="shared" ca="1" si="8"/>
        <v/>
      </c>
    </row>
    <row r="38" spans="1:25" ht="20.100000000000001" customHeight="1" x14ac:dyDescent="0.2">
      <c r="A38" s="61"/>
      <c r="B38" s="59"/>
      <c r="C38" s="23"/>
      <c r="D38" s="24"/>
      <c r="E38" s="24"/>
      <c r="F38" s="25"/>
      <c r="G38" s="227" t="str" cm="1">
        <f t="array" ref="G38">IF(OR($B38="",$C38=0,$D38=0),"",IF(AND($B38=$B39,$A38=$A39),"",IFERROR(
SUMPRODUCT(($B$7:$B$55=$B38)*($A$7:$A$55=$A38)*($C$7:$C$55)*($D$7:$D$55)),
"")))</f>
        <v/>
      </c>
      <c r="H38" s="222" t="str">
        <f ca="1">IF(OR($B38="",AND($B38=$B39,$A38=$A39)),"",_xlfn.LET(_xlpm.DateSeance,$C$1,_xlpm.Exo,$B38,_xlpm.Var,$A38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8" s="222" t="str" cm="1">
        <f t="array" ref="I38">IF(OR($B38="",AND($B38=$B39,$A38=$A39)),"",
_xlfn.LET(
  _xlpm.Exo,TRIM(SUBSTITUTE($B38,CHAR(160),"")),
  _xlpm.Var,TRIM(SUBSTITUTE($A38,CHAR(160),"")),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8" s="223" t="str">
        <f ca="1">IF($C38=0,"",IFERROR(
_xlfn.LET(
  _xlpm.ExoMax, MAX_LOCAL!$A$2:$A$10000,
  _xlpm.VarMax, MAX_LOCAL!$B$2:$B$10000,
  _xlpm.RepsMax, MAX_LOCAL!$C$2:$C$10000,
  _xlpm.KgMax,  MAX_LOCAL!$D$2:$D$10000,
  _xlpm.Res, IF($A38="",
     _xlfn.MAXIFS(_xlpm.KgMax, _xlpm.ExoMax, $B38, _xlpm.RepsMax, $C38),
     _xlfn.MAXIFS(_xlpm.KgMax, _xlpm.ExoMax, $B38, _xlpm.RepsMax, $C38, _xlpm.VarMax, $A38)
  ),
  IF(_xlpm.Res=0,"",_xlpm.Res)
),
""))</f>
        <v/>
      </c>
      <c r="K38" s="41">
        <v>1</v>
      </c>
      <c r="L38" s="41">
        <v>0</v>
      </c>
      <c r="M38" s="41">
        <v>1</v>
      </c>
      <c r="N38" s="41">
        <v>0</v>
      </c>
      <c r="O38" s="228"/>
      <c r="P38" s="42"/>
      <c r="Q38" s="43">
        <f t="shared" si="3"/>
        <v>0</v>
      </c>
      <c r="R38" s="42"/>
      <c r="S38" s="44">
        <f t="shared" si="4"/>
        <v>0</v>
      </c>
      <c r="T38" s="42"/>
      <c r="U38" s="44">
        <f t="shared" si="5"/>
        <v>0</v>
      </c>
      <c r="V38" s="42"/>
      <c r="W38" s="44">
        <f t="shared" si="6"/>
        <v>0</v>
      </c>
      <c r="X38" s="225" t="str">
        <f t="shared" ca="1" si="7"/>
        <v/>
      </c>
      <c r="Y38" s="226" t="str">
        <f t="shared" ca="1" si="8"/>
        <v/>
      </c>
    </row>
    <row r="39" spans="1:25" ht="20.100000000000001" customHeight="1" x14ac:dyDescent="0.2">
      <c r="A39" s="61"/>
      <c r="B39" s="59"/>
      <c r="C39" s="23"/>
      <c r="D39" s="24"/>
      <c r="E39" s="24"/>
      <c r="F39" s="25"/>
      <c r="G39" s="227" t="str" cm="1">
        <f t="array" ref="G39">IF(OR($B39="",$C39=0,$D39=0),"",IF(AND($B39=$B40,$A39=$A40),"",IFERROR(
SUMPRODUCT(($B$7:$B$55=$B39)*($A$7:$A$55=$A39)*($C$7:$C$55)*($D$7:$D$55)),
"")))</f>
        <v/>
      </c>
      <c r="H39" s="222" t="str">
        <f ca="1">IF(OR($B39="",AND($B39=$B40,$A39=$A40)),"",_xlfn.LET(_xlpm.DateSeance,$C$1,_xlpm.Exo,$B39,_xlpm.Var,$A39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9" s="222" t="str" cm="1">
        <f t="array" ref="I39">IF(OR($B39="",AND($B39=$B40,$A39=$A40)),"",
_xlfn.LET(
  _xlpm.Exo,TRIM(SUBSTITUTE($B39,CHAR(160),"")),
  _xlpm.Var,TRIM(SUBSTITUTE($A39,CHAR(160),"")),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9" s="223" t="str">
        <f ca="1">IF($C39=0,"",IFERROR(
_xlfn.LET(
  _xlpm.ExoMax, MAX_LOCAL!$A$2:$A$10000,
  _xlpm.VarMax, MAX_LOCAL!$B$2:$B$10000,
  _xlpm.RepsMax, MAX_LOCAL!$C$2:$C$10000,
  _xlpm.KgMax,  MAX_LOCAL!$D$2:$D$10000,
  _xlpm.Res, IF($A39="",
     _xlfn.MAXIFS(_xlpm.KgMax, _xlpm.ExoMax, $B39, _xlpm.RepsMax, $C39),
     _xlfn.MAXIFS(_xlpm.KgMax, _xlpm.ExoMax, $B39, _xlpm.RepsMax, $C39, _xlpm.VarMax, $A39)
  ),
  IF(_xlpm.Res=0,"",_xlpm.Res)
),
""))</f>
        <v/>
      </c>
      <c r="K39" s="41">
        <v>1</v>
      </c>
      <c r="L39" s="41">
        <v>0</v>
      </c>
      <c r="M39" s="41">
        <v>1</v>
      </c>
      <c r="N39" s="41">
        <v>0</v>
      </c>
      <c r="O39" s="228"/>
      <c r="P39" s="42"/>
      <c r="Q39" s="43">
        <f t="shared" ref="Q39:Q55" si="11">F39</f>
        <v>0</v>
      </c>
      <c r="R39" s="42"/>
      <c r="S39" s="44">
        <f t="shared" ref="S39:S55" si="12">C39</f>
        <v>0</v>
      </c>
      <c r="T39" s="42"/>
      <c r="U39" s="44">
        <f t="shared" ref="U39:U55" si="13">D39</f>
        <v>0</v>
      </c>
      <c r="V39" s="42"/>
      <c r="W39" s="44">
        <f t="shared" si="6"/>
        <v>0</v>
      </c>
      <c r="X39" s="225" t="str">
        <f t="shared" ca="1" si="7"/>
        <v/>
      </c>
      <c r="Y39" s="226" t="str">
        <f t="shared" ca="1" si="8"/>
        <v/>
      </c>
    </row>
    <row r="40" spans="1:25" ht="20.100000000000001" customHeight="1" x14ac:dyDescent="0.2">
      <c r="A40" s="61"/>
      <c r="B40" s="59" t="s">
        <v>123</v>
      </c>
      <c r="C40" s="23"/>
      <c r="D40" s="24"/>
      <c r="E40" s="24">
        <f>V40</f>
        <v>90</v>
      </c>
      <c r="F40" s="25">
        <f>P40</f>
        <v>6</v>
      </c>
      <c r="G40" s="227" t="str" cm="1">
        <f t="array" ref="G40">IF(OR($B40="",$C40=0,$D40=0),"",IF(AND($B40=$B41,$A40=$A41),"",IFERROR(
SUMPRODUCT(($B$7:$B$55=$B40)*($A$7:$A$55=$A40)*($C$7:$C$55)*($D$7:$D$55)),
"")))</f>
        <v/>
      </c>
      <c r="H40" s="222" t="str">
        <f ca="1">IF(OR($B40="",AND($B40=$B41,$A40=$A41)),"",_xlfn.LET(_xlpm.DateSeance,$C$1,_xlpm.Exo,$B40,_xlpm.Var,$A40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0" s="222" t="str" cm="1">
        <f t="array" ref="I40">IF(OR($B40="",AND($B40=$B41,$A40=$A41)),"",
_xlfn.LET(
  _xlpm.Exo,TRIM(SUBSTITUTE($B40,CHAR(160),"")),
  _xlpm.Var,TRIM(SUBSTITUTE($A40,CHAR(160),"")),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0" s="223" t="str">
        <f ca="1">IF($C40=0,"",IFERROR(
_xlfn.LET(
  _xlpm.ExoMax, MAX_LOCAL!$A$2:$A$10000,
  _xlpm.VarMax, MAX_LOCAL!$B$2:$B$10000,
  _xlpm.RepsMax, MAX_LOCAL!$C$2:$C$10000,
  _xlpm.KgMax,  MAX_LOCAL!$D$2:$D$10000,
  _xlpm.Res, IF($A40="",
     _xlfn.MAXIFS(_xlpm.KgMax, _xlpm.ExoMax, $B40, _xlpm.RepsMax, $C40),
     _xlfn.MAXIFS(_xlpm.KgMax, _xlpm.ExoMax, $B40, _xlpm.RepsMax, $C40, _xlpm.VarMax, $A40)
  ),
  IF(_xlpm.Res=0,"",_xlpm.Res)
),
""))</f>
        <v/>
      </c>
      <c r="K40" s="41">
        <v>1</v>
      </c>
      <c r="L40" s="41">
        <v>0</v>
      </c>
      <c r="M40" s="41">
        <v>1</v>
      </c>
      <c r="N40" s="41">
        <v>0</v>
      </c>
      <c r="O40" s="228"/>
      <c r="P40" s="42">
        <v>6</v>
      </c>
      <c r="Q40" s="43">
        <f t="shared" si="11"/>
        <v>6</v>
      </c>
      <c r="R40" s="42">
        <v>8</v>
      </c>
      <c r="S40" s="44">
        <f t="shared" si="12"/>
        <v>0</v>
      </c>
      <c r="T40" s="42">
        <v>45</v>
      </c>
      <c r="U40" s="44">
        <f t="shared" si="13"/>
        <v>0</v>
      </c>
      <c r="V40" s="42">
        <v>90</v>
      </c>
      <c r="W40" s="44">
        <f t="shared" si="6"/>
        <v>90</v>
      </c>
      <c r="X40" s="225" t="str">
        <f t="shared" ca="1" si="7"/>
        <v/>
      </c>
      <c r="Y40" s="226" t="str">
        <f t="shared" ca="1" si="8"/>
        <v/>
      </c>
    </row>
    <row r="41" spans="1:25" ht="20.100000000000001" customHeight="1" x14ac:dyDescent="0.2">
      <c r="A41" s="61"/>
      <c r="B41" s="59" t="s">
        <v>123</v>
      </c>
      <c r="C41" s="23"/>
      <c r="D41" s="24"/>
      <c r="E41" s="24">
        <f>V41</f>
        <v>90</v>
      </c>
      <c r="F41" s="25">
        <f>P41</f>
        <v>7</v>
      </c>
      <c r="G41" s="227" t="str" cm="1">
        <f t="array" ref="G41">IF(OR($B41="",$C41=0,$D41=0),"",IF(AND($B41=$B42,$A41=$A42),"",IFERROR(
SUMPRODUCT(($B$7:$B$55=$B41)*($A$7:$A$55=$A41)*($C$7:$C$55)*($D$7:$D$55)),
"")))</f>
        <v/>
      </c>
      <c r="H41" s="222" t="str">
        <f ca="1">IF(OR($B41="",AND($B41=$B42,$A41=$A42)),"",_xlfn.LET(_xlpm.DateSeance,$C$1,_xlpm.Exo,$B41,_xlpm.Var,$A41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1" s="222" t="str" cm="1">
        <f t="array" ref="I41">IF(OR($B41="",AND($B41=$B42,$A41=$A42)),"",
_xlfn.LET(
  _xlpm.Exo,TRIM(SUBSTITUTE($B41,CHAR(160),"")),
  _xlpm.Var,TRIM(SUBSTITUTE($A41,CHAR(160),"")),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1" s="223" t="str">
        <f ca="1">IF($C41=0,"",IFERROR(
_xlfn.LET(
  _xlpm.ExoMax, MAX_LOCAL!$A$2:$A$10000,
  _xlpm.VarMax, MAX_LOCAL!$B$2:$B$10000,
  _xlpm.RepsMax, MAX_LOCAL!$C$2:$C$10000,
  _xlpm.KgMax,  MAX_LOCAL!$D$2:$D$10000,
  _xlpm.Res, IF($A41="",
     _xlfn.MAXIFS(_xlpm.KgMax, _xlpm.ExoMax, $B41, _xlpm.RepsMax, $C41),
     _xlfn.MAXIFS(_xlpm.KgMax, _xlpm.ExoMax, $B41, _xlpm.RepsMax, $C41, _xlpm.VarMax, $A41)
  ),
  IF(_xlpm.Res=0,"",_xlpm.Res)
),
""))</f>
        <v/>
      </c>
      <c r="K41" s="41">
        <v>1</v>
      </c>
      <c r="L41" s="41">
        <v>0</v>
      </c>
      <c r="M41" s="41">
        <v>1</v>
      </c>
      <c r="N41" s="41">
        <v>0</v>
      </c>
      <c r="O41" s="228"/>
      <c r="P41" s="42">
        <v>7</v>
      </c>
      <c r="Q41" s="43">
        <f t="shared" si="11"/>
        <v>7</v>
      </c>
      <c r="R41" s="42">
        <v>8</v>
      </c>
      <c r="S41" s="44">
        <f t="shared" si="12"/>
        <v>0</v>
      </c>
      <c r="T41" s="42">
        <v>45</v>
      </c>
      <c r="U41" s="44">
        <f t="shared" si="13"/>
        <v>0</v>
      </c>
      <c r="V41" s="42">
        <v>90</v>
      </c>
      <c r="W41" s="44">
        <f t="shared" si="6"/>
        <v>90</v>
      </c>
      <c r="X41" s="225" t="str">
        <f t="shared" ca="1" si="7"/>
        <v/>
      </c>
      <c r="Y41" s="226" t="str">
        <f t="shared" ca="1" si="8"/>
        <v/>
      </c>
    </row>
    <row r="42" spans="1:25" ht="20.100000000000001" customHeight="1" x14ac:dyDescent="0.2">
      <c r="A42" s="61"/>
      <c r="B42" s="59" t="s">
        <v>123</v>
      </c>
      <c r="C42" s="23"/>
      <c r="D42" s="24"/>
      <c r="E42" s="24">
        <f>V42</f>
        <v>1</v>
      </c>
      <c r="F42" s="25">
        <f>P42</f>
        <v>8</v>
      </c>
      <c r="G42" s="227" t="str" cm="1">
        <f t="array" ref="G42">IF(OR($B42="",$C42=0,$D42=0),"",IF(AND($B42=$B43,$A42=$A43),"",IFERROR(
SUMPRODUCT(($B$7:$B$55=$B42)*($A$7:$A$55=$A42)*($C$7:$C$55)*($D$7:$D$55)),
"")))</f>
        <v/>
      </c>
      <c r="H42" s="222">
        <f ca="1">IF(OR($B42="",AND($B42=$B43,$A42=$A43)),"",_xlfn.LET(_xlpm.DateSeance,$C$1,_xlpm.Exo,$B42,_xlpm.Var,$A42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42" s="222" cm="1">
        <f t="array" ref="I42">IF(OR($B42="",AND($B42=$B43,$A42=$A43)),"",
_xlfn.LET(
  _xlpm.Exo,TRIM(SUBSTITUTE($B42,CHAR(160),"")),
  _xlpm.Var,TRIM(SUBSTITUTE($A42,CHAR(160),"")),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1906</v>
      </c>
      <c r="J42" s="223" t="str">
        <f ca="1">IF($C42=0,"",IFERROR(
_xlfn.LET(
  _xlpm.ExoMax, MAX_LOCAL!$A$2:$A$10000,
  _xlpm.VarMax, MAX_LOCAL!$B$2:$B$10000,
  _xlpm.RepsMax, MAX_LOCAL!$C$2:$C$10000,
  _xlpm.KgMax,  MAX_LOCAL!$D$2:$D$10000,
  _xlpm.Res, IF($A42="",
     _xlfn.MAXIFS(_xlpm.KgMax, _xlpm.ExoMax, $B42, _xlpm.RepsMax, $C42),
     _xlfn.MAXIFS(_xlpm.KgMax, _xlpm.ExoMax, $B42, _xlpm.RepsMax, $C42, _xlpm.VarMax, $A42)
  ),
  IF(_xlpm.Res=0,"",_xlpm.Res)
),
""))</f>
        <v/>
      </c>
      <c r="K42" s="41">
        <v>1</v>
      </c>
      <c r="L42" s="41">
        <v>0</v>
      </c>
      <c r="M42" s="41">
        <v>1</v>
      </c>
      <c r="N42" s="41">
        <v>0</v>
      </c>
      <c r="O42" s="228"/>
      <c r="P42" s="42">
        <v>8</v>
      </c>
      <c r="Q42" s="43">
        <f t="shared" si="11"/>
        <v>8</v>
      </c>
      <c r="R42" s="42">
        <v>6</v>
      </c>
      <c r="S42" s="44">
        <f t="shared" si="12"/>
        <v>0</v>
      </c>
      <c r="T42" s="42">
        <v>52</v>
      </c>
      <c r="U42" s="44">
        <f t="shared" si="13"/>
        <v>0</v>
      </c>
      <c r="V42" s="42">
        <v>1</v>
      </c>
      <c r="W42" s="44">
        <f t="shared" si="6"/>
        <v>1</v>
      </c>
      <c r="X42" s="225" t="str">
        <f t="shared" ca="1" si="7"/>
        <v/>
      </c>
      <c r="Y42" s="226" t="str">
        <f t="shared" ca="1" si="8"/>
        <v/>
      </c>
    </row>
    <row r="43" spans="1:25" ht="20.100000000000001" customHeight="1" x14ac:dyDescent="0.2">
      <c r="A43" s="61"/>
      <c r="B43" s="59"/>
      <c r="C43" s="23"/>
      <c r="D43" s="24"/>
      <c r="E43" s="24"/>
      <c r="F43" s="25"/>
      <c r="G43" s="227" t="str" cm="1">
        <f t="array" ref="G43">IF(OR($B43="",$C43=0,$D43=0),"",IF(AND($B43=$B44,$A43=$A44),"",IFERROR(
SUMPRODUCT(($B$7:$B$55=$B43)*($A$7:$A$55=$A43)*($C$7:$C$55)*($D$7:$D$55)),
"")))</f>
        <v/>
      </c>
      <c r="H43" s="222" t="str">
        <f ca="1">IF(OR($B43="",AND($B43=$B44,$A43=$A44)),"",_xlfn.LET(_xlpm.DateSeance,$C$1,_xlpm.Exo,$B43,_xlpm.Var,$A43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3" s="222" t="str" cm="1">
        <f t="array" ref="I43">IF(OR($B43="",AND($B43=$B44,$A43=$A44)),"",
_xlfn.LET(
  _xlpm.Exo,TRIM(SUBSTITUTE($B43,CHAR(160),"")),
  _xlpm.Var,TRIM(SUBSTITUTE($A43,CHAR(160),"")),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3" s="223" t="str">
        <f ca="1">IF($C43=0,"",IFERROR(
_xlfn.LET(
  _xlpm.ExoMax, MAX_LOCAL!$A$2:$A$10000,
  _xlpm.VarMax, MAX_LOCAL!$B$2:$B$10000,
  _xlpm.RepsMax, MAX_LOCAL!$C$2:$C$10000,
  _xlpm.KgMax,  MAX_LOCAL!$D$2:$D$10000,
  _xlpm.Res, IF($A43="",
     _xlfn.MAXIFS(_xlpm.KgMax, _xlpm.ExoMax, $B43, _xlpm.RepsMax, $C43),
     _xlfn.MAXIFS(_xlpm.KgMax, _xlpm.ExoMax, $B43, _xlpm.RepsMax, $C43, _xlpm.VarMax, $A43)
  ),
  IF(_xlpm.Res=0,"",_xlpm.Res)
),
""))</f>
        <v/>
      </c>
      <c r="K43" s="41">
        <v>1</v>
      </c>
      <c r="L43" s="41">
        <v>0</v>
      </c>
      <c r="M43" s="41">
        <v>1</v>
      </c>
      <c r="N43" s="41">
        <v>0</v>
      </c>
      <c r="O43" s="228"/>
      <c r="P43" s="42"/>
      <c r="Q43" s="43">
        <f t="shared" si="11"/>
        <v>0</v>
      </c>
      <c r="R43" s="42"/>
      <c r="S43" s="44">
        <f t="shared" si="12"/>
        <v>0</v>
      </c>
      <c r="T43" s="42"/>
      <c r="U43" s="44">
        <f t="shared" si="13"/>
        <v>0</v>
      </c>
      <c r="V43" s="42"/>
      <c r="W43" s="44">
        <f t="shared" si="6"/>
        <v>0</v>
      </c>
      <c r="X43" s="225" t="str">
        <f t="shared" ca="1" si="7"/>
        <v/>
      </c>
      <c r="Y43" s="226" t="str">
        <f t="shared" ca="1" si="8"/>
        <v/>
      </c>
    </row>
    <row r="44" spans="1:25" ht="20.100000000000001" customHeight="1" x14ac:dyDescent="0.2">
      <c r="A44" s="61"/>
      <c r="B44" s="59"/>
      <c r="C44" s="23"/>
      <c r="D44" s="24"/>
      <c r="E44" s="24"/>
      <c r="F44" s="25"/>
      <c r="G44" s="227" t="str" cm="1">
        <f t="array" ref="G44">IF(OR($B44="",$C44=0,$D44=0),"",IF(AND($B44=$B45,$A44=$A45),"",IFERROR(
SUMPRODUCT(($B$7:$B$55=$B44)*($A$7:$A$55=$A44)*($C$7:$C$55)*($D$7:$D$55)),
"")))</f>
        <v/>
      </c>
      <c r="H44" s="222" t="str">
        <f ca="1">IF(OR($B44="",AND($B44=$B45,$A44=$A45)),"",_xlfn.LET(_xlpm.DateSeance,$C$1,_xlpm.Exo,$B44,_xlpm.Var,$A44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4" s="222" t="str" cm="1">
        <f t="array" ref="I44">IF(OR($B44="",AND($B44=$B45,$A44=$A45)),"",
_xlfn.LET(
  _xlpm.Exo,TRIM(SUBSTITUTE($B44,CHAR(160),"")),
  _xlpm.Var,TRIM(SUBSTITUTE($A44,CHAR(160),"")),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4" s="223" t="str">
        <f ca="1">IF($C44=0,"",IFERROR(
_xlfn.LET(
  _xlpm.ExoMax, MAX_LOCAL!$A$2:$A$10000,
  _xlpm.VarMax, MAX_LOCAL!$B$2:$B$10000,
  _xlpm.RepsMax, MAX_LOCAL!$C$2:$C$10000,
  _xlpm.KgMax,  MAX_LOCAL!$D$2:$D$10000,
  _xlpm.Res, IF($A44="",
     _xlfn.MAXIFS(_xlpm.KgMax, _xlpm.ExoMax, $B44, _xlpm.RepsMax, $C44),
     _xlfn.MAXIFS(_xlpm.KgMax, _xlpm.ExoMax, $B44, _xlpm.RepsMax, $C44, _xlpm.VarMax, $A44)
  ),
  IF(_xlpm.Res=0,"",_xlpm.Res)
),
""))</f>
        <v/>
      </c>
      <c r="K44" s="41">
        <v>1</v>
      </c>
      <c r="L44" s="41">
        <v>0</v>
      </c>
      <c r="M44" s="41">
        <v>1</v>
      </c>
      <c r="N44" s="41">
        <v>0</v>
      </c>
      <c r="O44" s="228"/>
      <c r="P44" s="42"/>
      <c r="Q44" s="43">
        <f t="shared" si="11"/>
        <v>0</v>
      </c>
      <c r="R44" s="42"/>
      <c r="S44" s="44">
        <f t="shared" si="12"/>
        <v>0</v>
      </c>
      <c r="T44" s="42"/>
      <c r="U44" s="44">
        <f t="shared" si="13"/>
        <v>0</v>
      </c>
      <c r="V44" s="42"/>
      <c r="W44" s="44">
        <f t="shared" si="6"/>
        <v>0</v>
      </c>
      <c r="X44" s="225" t="str">
        <f t="shared" ca="1" si="7"/>
        <v/>
      </c>
      <c r="Y44" s="226" t="str">
        <f t="shared" ca="1" si="8"/>
        <v/>
      </c>
    </row>
    <row r="45" spans="1:25" ht="20.100000000000001" customHeight="1" x14ac:dyDescent="0.2">
      <c r="A45" s="61"/>
      <c r="B45" s="59"/>
      <c r="C45" s="23"/>
      <c r="D45" s="24"/>
      <c r="E45" s="24"/>
      <c r="F45" s="25"/>
      <c r="G45" s="227" t="str" cm="1">
        <f t="array" ref="G45">IF(OR($B45="",$C45=0,$D45=0),"",IF(AND($B45=$B46,$A45=$A46),"",IFERROR(
SUMPRODUCT(($B$7:$B$55=$B45)*($A$7:$A$55=$A45)*($C$7:$C$55)*($D$7:$D$55)),
"")))</f>
        <v/>
      </c>
      <c r="H45" s="222" t="str">
        <f ca="1">IF(OR($B45="",AND($B45=$B46,$A45=$A46)),"",_xlfn.LET(_xlpm.DateSeance,$C$1,_xlpm.Exo,$B45,_xlpm.Var,$A45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5" s="222" t="str" cm="1">
        <f t="array" ref="I45">IF(OR($B45="",AND($B45=$B46,$A45=$A46)),"",
_xlfn.LET(
  _xlpm.Exo,TRIM(SUBSTITUTE($B45,CHAR(160),"")),
  _xlpm.Var,TRIM(SUBSTITUTE($A45,CHAR(160),"")),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5" s="223" t="str">
        <f ca="1">IF($C45=0,"",IFERROR(
_xlfn.LET(
  _xlpm.ExoMax, MAX_LOCAL!$A$2:$A$10000,
  _xlpm.VarMax, MAX_LOCAL!$B$2:$B$10000,
  _xlpm.RepsMax, MAX_LOCAL!$C$2:$C$10000,
  _xlpm.KgMax,  MAX_LOCAL!$D$2:$D$10000,
  _xlpm.Res, IF($A45="",
     _xlfn.MAXIFS(_xlpm.KgMax, _xlpm.ExoMax, $B45, _xlpm.RepsMax, $C45),
     _xlfn.MAXIFS(_xlpm.KgMax, _xlpm.ExoMax, $B45, _xlpm.RepsMax, $C45, _xlpm.VarMax, $A45)
  ),
  IF(_xlpm.Res=0,"",_xlpm.Res)
),
""))</f>
        <v/>
      </c>
      <c r="K45" s="41">
        <v>1</v>
      </c>
      <c r="L45" s="41">
        <v>0</v>
      </c>
      <c r="M45" s="41">
        <v>1</v>
      </c>
      <c r="N45" s="41">
        <v>0</v>
      </c>
      <c r="O45" s="228"/>
      <c r="P45" s="42"/>
      <c r="Q45" s="43">
        <f t="shared" si="11"/>
        <v>0</v>
      </c>
      <c r="R45" s="42"/>
      <c r="S45" s="44">
        <f t="shared" si="12"/>
        <v>0</v>
      </c>
      <c r="T45" s="42"/>
      <c r="U45" s="44">
        <f t="shared" si="13"/>
        <v>0</v>
      </c>
      <c r="V45" s="42"/>
      <c r="W45" s="44">
        <f t="shared" si="6"/>
        <v>0</v>
      </c>
      <c r="X45" s="225" t="str">
        <f t="shared" ca="1" si="7"/>
        <v/>
      </c>
      <c r="Y45" s="226" t="str">
        <f t="shared" ca="1" si="8"/>
        <v/>
      </c>
    </row>
    <row r="46" spans="1:25" ht="20.100000000000001" customHeight="1" x14ac:dyDescent="0.2">
      <c r="A46" s="61"/>
      <c r="B46" s="59"/>
      <c r="C46" s="23"/>
      <c r="D46" s="24"/>
      <c r="E46" s="24"/>
      <c r="F46" s="25"/>
      <c r="G46" s="227" t="str" cm="1">
        <f t="array" ref="G46">IF(OR($B46="",$C46=0,$D46=0),"",IF(AND($B46=$B47,$A46=$A47),"",IFERROR(
SUMPRODUCT(($B$7:$B$55=$B46)*($A$7:$A$55=$A46)*($C$7:$C$55)*($D$7:$D$55)),
"")))</f>
        <v/>
      </c>
      <c r="H46" s="222" t="str">
        <f ca="1">IF(OR($B46="",AND($B46=$B47,$A46=$A47)),"",_xlfn.LET(_xlpm.DateSeance,$C$1,_xlpm.Exo,$B46,_xlpm.Var,$A46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6" s="222" t="str" cm="1">
        <f t="array" ref="I46">IF(OR($B46="",AND($B46=$B47,$A46=$A47)),"",
_xlfn.LET(
  _xlpm.Exo,TRIM(SUBSTITUTE($B46,CHAR(160),"")),
  _xlpm.Var,TRIM(SUBSTITUTE($A46,CHAR(160),"")),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6" s="223" t="str">
        <f ca="1">IF($C46=0,"",IFERROR(
_xlfn.LET(
  _xlpm.ExoMax, MAX_LOCAL!$A$2:$A$10000,
  _xlpm.VarMax, MAX_LOCAL!$B$2:$B$10000,
  _xlpm.RepsMax, MAX_LOCAL!$C$2:$C$10000,
  _xlpm.KgMax,  MAX_LOCAL!$D$2:$D$10000,
  _xlpm.Res, IF($A46="",
     _xlfn.MAXIFS(_xlpm.KgMax, _xlpm.ExoMax, $B46, _xlpm.RepsMax, $C46),
     _xlfn.MAXIFS(_xlpm.KgMax, _xlpm.ExoMax, $B46, _xlpm.RepsMax, $C46, _xlpm.VarMax, $A46)
  ),
  IF(_xlpm.Res=0,"",_xlpm.Res)
),
""))</f>
        <v/>
      </c>
      <c r="K46" s="41">
        <v>1</v>
      </c>
      <c r="L46" s="41">
        <v>0</v>
      </c>
      <c r="M46" s="41">
        <v>1</v>
      </c>
      <c r="N46" s="41">
        <v>0</v>
      </c>
      <c r="O46" s="228"/>
      <c r="P46" s="42"/>
      <c r="Q46" s="43">
        <f t="shared" si="11"/>
        <v>0</v>
      </c>
      <c r="R46" s="42"/>
      <c r="S46" s="44">
        <f t="shared" si="12"/>
        <v>0</v>
      </c>
      <c r="T46" s="42"/>
      <c r="U46" s="44">
        <f t="shared" si="13"/>
        <v>0</v>
      </c>
      <c r="V46" s="42"/>
      <c r="W46" s="44">
        <f t="shared" si="6"/>
        <v>0</v>
      </c>
      <c r="X46" s="225" t="str">
        <f t="shared" ca="1" si="7"/>
        <v/>
      </c>
      <c r="Y46" s="226" t="str">
        <f t="shared" ca="1" si="8"/>
        <v/>
      </c>
    </row>
    <row r="47" spans="1:25" ht="20.100000000000001" customHeight="1" x14ac:dyDescent="0.2">
      <c r="A47" s="61"/>
      <c r="B47" s="59"/>
      <c r="C47" s="23"/>
      <c r="D47" s="24"/>
      <c r="E47" s="24"/>
      <c r="F47" s="25"/>
      <c r="G47" s="227" t="str" cm="1">
        <f t="array" ref="G47">IF(OR($B47="",$C47=0,$D47=0),"",IF(AND($B47=$B48,$A47=$A48),"",IFERROR(
SUMPRODUCT(($B$7:$B$55=$B47)*($A$7:$A$55=$A47)*($C$7:$C$55)*($D$7:$D$55)),
"")))</f>
        <v/>
      </c>
      <c r="H47" s="222" t="str">
        <f ca="1">IF(OR($B47="",AND($B47=$B48,$A47=$A48)),"",_xlfn.LET(_xlpm.DateSeance,$C$1,_xlpm.Exo,$B47,_xlpm.Var,$A47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7" s="222" t="str" cm="1">
        <f t="array" ref="I47">IF(OR($B47="",AND($B47=$B48,$A47=$A48)),"",
_xlfn.LET(
  _xlpm.Exo,TRIM(SUBSTITUTE($B47,CHAR(160),"")),
  _xlpm.Var,TRIM(SUBSTITUTE($A47,CHAR(160),"")),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7" s="223" t="str">
        <f ca="1">IF($C47=0,"",IFERROR(
_xlfn.LET(
  _xlpm.ExoMax, MAX_LOCAL!$A$2:$A$10000,
  _xlpm.VarMax, MAX_LOCAL!$B$2:$B$10000,
  _xlpm.RepsMax, MAX_LOCAL!$C$2:$C$10000,
  _xlpm.KgMax,  MAX_LOCAL!$D$2:$D$10000,
  _xlpm.Res, IF($A47="",
     _xlfn.MAXIFS(_xlpm.KgMax, _xlpm.ExoMax, $B47, _xlpm.RepsMax, $C47),
     _xlfn.MAXIFS(_xlpm.KgMax, _xlpm.ExoMax, $B47, _xlpm.RepsMax, $C47, _xlpm.VarMax, $A47)
  ),
  IF(_xlpm.Res=0,"",_xlpm.Res)
),
""))</f>
        <v/>
      </c>
      <c r="K47" s="41">
        <v>1</v>
      </c>
      <c r="L47" s="41">
        <v>0</v>
      </c>
      <c r="M47" s="41">
        <v>1</v>
      </c>
      <c r="N47" s="41">
        <v>0</v>
      </c>
      <c r="O47" s="228"/>
      <c r="P47" s="42"/>
      <c r="Q47" s="43">
        <f t="shared" si="11"/>
        <v>0</v>
      </c>
      <c r="R47" s="42"/>
      <c r="S47" s="44">
        <f t="shared" si="12"/>
        <v>0</v>
      </c>
      <c r="T47" s="42"/>
      <c r="U47" s="44">
        <f t="shared" si="13"/>
        <v>0</v>
      </c>
      <c r="V47" s="42"/>
      <c r="W47" s="44">
        <f t="shared" si="6"/>
        <v>0</v>
      </c>
      <c r="X47" s="225" t="str">
        <f t="shared" ca="1" si="7"/>
        <v/>
      </c>
      <c r="Y47" s="226" t="str">
        <f t="shared" ca="1" si="8"/>
        <v/>
      </c>
    </row>
    <row r="48" spans="1:25" ht="20.100000000000001" customHeight="1" x14ac:dyDescent="0.2">
      <c r="A48" s="61"/>
      <c r="B48" s="59"/>
      <c r="C48" s="23"/>
      <c r="D48" s="24"/>
      <c r="E48" s="24"/>
      <c r="F48" s="25"/>
      <c r="G48" s="227" t="str" cm="1">
        <f t="array" ref="G48">IF(OR($B48="",$C48=0,$D48=0),"",IF(AND($B48=$B49,$A48=$A49),"",IFERROR(
SUMPRODUCT(($B$7:$B$55=$B48)*($A$7:$A$55=$A48)*($C$7:$C$55)*($D$7:$D$55)),
"")))</f>
        <v/>
      </c>
      <c r="H48" s="222" t="str">
        <f ca="1">IF(OR($B48="",AND($B48=$B49,$A48=$A49)),"",_xlfn.LET(_xlpm.DateSeance,$C$1,_xlpm.Exo,$B48,_xlpm.Var,$A48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8" s="222" t="str" cm="1">
        <f t="array" ref="I48">IF(OR($B48="",AND($B48=$B49,$A48=$A49)),"",
_xlfn.LET(
  _xlpm.Exo,TRIM(SUBSTITUTE($B48,CHAR(160),"")),
  _xlpm.Var,TRIM(SUBSTITUTE($A48,CHAR(160),"")),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8" s="223" t="str">
        <f ca="1">IF($C48=0,"",IFERROR(
_xlfn.LET(
  _xlpm.ExoMax, MAX_LOCAL!$A$2:$A$10000,
  _xlpm.VarMax, MAX_LOCAL!$B$2:$B$10000,
  _xlpm.RepsMax, MAX_LOCAL!$C$2:$C$10000,
  _xlpm.KgMax,  MAX_LOCAL!$D$2:$D$10000,
  _xlpm.Res, IF($A48="",
     _xlfn.MAXIFS(_xlpm.KgMax, _xlpm.ExoMax, $B48, _xlpm.RepsMax, $C48),
     _xlfn.MAXIFS(_xlpm.KgMax, _xlpm.ExoMax, $B48, _xlpm.RepsMax, $C48, _xlpm.VarMax, $A48)
  ),
  IF(_xlpm.Res=0,"",_xlpm.Res)
),
""))</f>
        <v/>
      </c>
      <c r="K48" s="41">
        <v>1</v>
      </c>
      <c r="L48" s="41">
        <v>0</v>
      </c>
      <c r="M48" s="41">
        <v>1</v>
      </c>
      <c r="N48" s="41">
        <v>0</v>
      </c>
      <c r="O48" s="228"/>
      <c r="P48" s="42"/>
      <c r="Q48" s="43">
        <f t="shared" si="11"/>
        <v>0</v>
      </c>
      <c r="R48" s="42"/>
      <c r="S48" s="44">
        <f t="shared" si="12"/>
        <v>0</v>
      </c>
      <c r="T48" s="42"/>
      <c r="U48" s="44">
        <f t="shared" si="13"/>
        <v>0</v>
      </c>
      <c r="V48" s="42"/>
      <c r="W48" s="44">
        <f t="shared" si="6"/>
        <v>0</v>
      </c>
      <c r="X48" s="225" t="str">
        <f t="shared" ca="1" si="7"/>
        <v/>
      </c>
      <c r="Y48" s="226" t="str">
        <f t="shared" ca="1" si="8"/>
        <v/>
      </c>
    </row>
    <row r="49" spans="1:25" ht="20.100000000000001" customHeight="1" x14ac:dyDescent="0.2">
      <c r="A49" s="61"/>
      <c r="B49" s="59"/>
      <c r="C49" s="23"/>
      <c r="D49" s="24"/>
      <c r="E49" s="24"/>
      <c r="F49" s="25"/>
      <c r="G49" s="227" t="str" cm="1">
        <f t="array" ref="G49">IF(OR($B49="",$C49=0,$D49=0),"",IF(AND($B49=$B50,$A49=$A50),"",IFERROR(
SUMPRODUCT(($B$7:$B$55=$B49)*($A$7:$A$55=$A49)*($C$7:$C$55)*($D$7:$D$55)),
"")))</f>
        <v/>
      </c>
      <c r="H49" s="222" t="str">
        <f ca="1">IF(OR($B49="",AND($B49=$B50,$A49=$A50)),"",_xlfn.LET(_xlpm.DateSeance,$C$1,_xlpm.Exo,$B49,_xlpm.Var,$A49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9" s="222" t="str" cm="1">
        <f t="array" ref="I49">IF(OR($B49="",AND($B49=$B50,$A49=$A50)),"",
_xlfn.LET(
  _xlpm.Exo,TRIM(SUBSTITUTE($B49,CHAR(160),"")),
  _xlpm.Var,TRIM(SUBSTITUTE($A49,CHAR(160),"")),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9" s="223" t="str">
        <f ca="1">IF($C49=0,"",IFERROR(
_xlfn.LET(
  _xlpm.ExoMax, MAX_LOCAL!$A$2:$A$10000,
  _xlpm.VarMax, MAX_LOCAL!$B$2:$B$10000,
  _xlpm.RepsMax, MAX_LOCAL!$C$2:$C$10000,
  _xlpm.KgMax,  MAX_LOCAL!$D$2:$D$10000,
  _xlpm.Res, IF($A49="",
     _xlfn.MAXIFS(_xlpm.KgMax, _xlpm.ExoMax, $B49, _xlpm.RepsMax, $C49),
     _xlfn.MAXIFS(_xlpm.KgMax, _xlpm.ExoMax, $B49, _xlpm.RepsMax, $C49, _xlpm.VarMax, $A49)
  ),
  IF(_xlpm.Res=0,"",_xlpm.Res)
),
""))</f>
        <v/>
      </c>
      <c r="K49" s="41">
        <v>1</v>
      </c>
      <c r="L49" s="41">
        <v>0</v>
      </c>
      <c r="M49" s="41">
        <v>1</v>
      </c>
      <c r="N49" s="41">
        <v>0</v>
      </c>
      <c r="O49" s="228"/>
      <c r="P49" s="42"/>
      <c r="Q49" s="43">
        <f t="shared" si="11"/>
        <v>0</v>
      </c>
      <c r="R49" s="42"/>
      <c r="S49" s="44">
        <f t="shared" si="12"/>
        <v>0</v>
      </c>
      <c r="T49" s="42"/>
      <c r="U49" s="44">
        <f t="shared" si="13"/>
        <v>0</v>
      </c>
      <c r="V49" s="42"/>
      <c r="W49" s="44">
        <f t="shared" si="6"/>
        <v>0</v>
      </c>
      <c r="X49" s="225" t="str">
        <f t="shared" ca="1" si="7"/>
        <v/>
      </c>
      <c r="Y49" s="226" t="str">
        <f t="shared" ca="1" si="8"/>
        <v/>
      </c>
    </row>
    <row r="50" spans="1:25" ht="20.100000000000001" customHeight="1" x14ac:dyDescent="0.2">
      <c r="A50" s="61"/>
      <c r="B50" s="59"/>
      <c r="C50" s="23"/>
      <c r="D50" s="24"/>
      <c r="E50" s="24"/>
      <c r="F50" s="25"/>
      <c r="G50" s="227" t="str" cm="1">
        <f t="array" ref="G50">IF(OR($B50="",$C50=0,$D50=0),"",IF(AND($B50=$B51,$A50=$A51),"",IFERROR(
SUMPRODUCT(($B$7:$B$55=$B50)*($A$7:$A$55=$A50)*($C$7:$C$55)*($D$7:$D$55)),
"")))</f>
        <v/>
      </c>
      <c r="H50" s="222" t="str">
        <f ca="1">IF(OR($B50="",AND($B50=$B51,$A50=$A51)),"",_xlfn.LET(_xlpm.DateSeance,$C$1,_xlpm.Exo,$B50,_xlpm.Var,$A50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0" s="222" t="str" cm="1">
        <f t="array" ref="I50">IF(OR($B50="",AND($B50=$B51,$A50=$A51)),"",
_xlfn.LET(
  _xlpm.Exo,TRIM(SUBSTITUTE($B50,CHAR(160),"")),
  _xlpm.Var,TRIM(SUBSTITUTE($A50,CHAR(160),"")),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0" s="223" t="str">
        <f ca="1">IF($C50=0,"",IFERROR(
_xlfn.LET(
  _xlpm.ExoMax, MAX_LOCAL!$A$2:$A$10000,
  _xlpm.VarMax, MAX_LOCAL!$B$2:$B$10000,
  _xlpm.RepsMax, MAX_LOCAL!$C$2:$C$10000,
  _xlpm.KgMax,  MAX_LOCAL!$D$2:$D$10000,
  _xlpm.Res, IF($A50="",
     _xlfn.MAXIFS(_xlpm.KgMax, _xlpm.ExoMax, $B50, _xlpm.RepsMax, $C50),
     _xlfn.MAXIFS(_xlpm.KgMax, _xlpm.ExoMax, $B50, _xlpm.RepsMax, $C50, _xlpm.VarMax, $A50)
  ),
  IF(_xlpm.Res=0,"",_xlpm.Res)
),
""))</f>
        <v/>
      </c>
      <c r="K50" s="41">
        <v>1</v>
      </c>
      <c r="L50" s="41">
        <v>0</v>
      </c>
      <c r="M50" s="41">
        <v>1</v>
      </c>
      <c r="N50" s="41">
        <v>0</v>
      </c>
      <c r="O50" s="228"/>
      <c r="P50" s="42"/>
      <c r="Q50" s="43">
        <f t="shared" si="11"/>
        <v>0</v>
      </c>
      <c r="R50" s="42"/>
      <c r="S50" s="44">
        <f t="shared" si="12"/>
        <v>0</v>
      </c>
      <c r="T50" s="42"/>
      <c r="U50" s="44">
        <f t="shared" si="13"/>
        <v>0</v>
      </c>
      <c r="V50" s="42"/>
      <c r="W50" s="44">
        <f t="shared" si="6"/>
        <v>0</v>
      </c>
      <c r="X50" s="225" t="str">
        <f t="shared" ca="1" si="7"/>
        <v/>
      </c>
      <c r="Y50" s="226" t="str">
        <f t="shared" ca="1" si="8"/>
        <v/>
      </c>
    </row>
    <row r="51" spans="1:25" ht="20.100000000000001" customHeight="1" x14ac:dyDescent="0.2">
      <c r="A51" s="61"/>
      <c r="B51" s="59"/>
      <c r="C51" s="23"/>
      <c r="D51" s="24"/>
      <c r="E51" s="24"/>
      <c r="F51" s="25"/>
      <c r="G51" s="227" t="str" cm="1">
        <f t="array" ref="G51">IF(OR($B51="",$C51=0,$D51=0),"",IF(AND($B51=$B52,$A51=$A52),"",IFERROR(
SUMPRODUCT(($B$7:$B$55=$B51)*($A$7:$A$55=$A51)*($C$7:$C$55)*($D$7:$D$55)),
"")))</f>
        <v/>
      </c>
      <c r="H51" s="222" t="str">
        <f ca="1">IF(OR($B51="",AND($B51=$B52,$A51=$A52)),"",_xlfn.LET(_xlpm.DateSeance,$C$1,_xlpm.Exo,$B51,_xlpm.Var,$A51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1" s="222" t="str" cm="1">
        <f t="array" ref="I51">IF(OR($B51="",AND($B51=$B52,$A51=$A52)),"",
_xlfn.LET(
  _xlpm.Exo,TRIM(SUBSTITUTE($B51,CHAR(160),"")),
  _xlpm.Var,TRIM(SUBSTITUTE($A51,CHAR(160),"")),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1" s="223" t="str">
        <f ca="1">IF($C51=0,"",IFERROR(
_xlfn.LET(
  _xlpm.ExoMax, MAX_LOCAL!$A$2:$A$10000,
  _xlpm.VarMax, MAX_LOCAL!$B$2:$B$10000,
  _xlpm.RepsMax, MAX_LOCAL!$C$2:$C$10000,
  _xlpm.KgMax,  MAX_LOCAL!$D$2:$D$10000,
  _xlpm.Res, IF($A51="",
     _xlfn.MAXIFS(_xlpm.KgMax, _xlpm.ExoMax, $B51, _xlpm.RepsMax, $C51),
     _xlfn.MAXIFS(_xlpm.KgMax, _xlpm.ExoMax, $B51, _xlpm.RepsMax, $C51, _xlpm.VarMax, $A51)
  ),
  IF(_xlpm.Res=0,"",_xlpm.Res)
),
""))</f>
        <v/>
      </c>
      <c r="K51" s="41">
        <v>1</v>
      </c>
      <c r="L51" s="41">
        <v>0</v>
      </c>
      <c r="M51" s="41">
        <v>1</v>
      </c>
      <c r="N51" s="41">
        <v>0</v>
      </c>
      <c r="O51" s="228"/>
      <c r="P51" s="42"/>
      <c r="Q51" s="43">
        <f t="shared" si="11"/>
        <v>0</v>
      </c>
      <c r="R51" s="42"/>
      <c r="S51" s="44">
        <f t="shared" si="12"/>
        <v>0</v>
      </c>
      <c r="T51" s="42"/>
      <c r="U51" s="44">
        <f t="shared" si="13"/>
        <v>0</v>
      </c>
      <c r="V51" s="42"/>
      <c r="W51" s="44">
        <f t="shared" si="6"/>
        <v>0</v>
      </c>
      <c r="X51" s="225" t="str">
        <f t="shared" ca="1" si="7"/>
        <v/>
      </c>
      <c r="Y51" s="226" t="str">
        <f t="shared" ca="1" si="8"/>
        <v/>
      </c>
    </row>
    <row r="52" spans="1:25" ht="20.100000000000001" customHeight="1" x14ac:dyDescent="0.2">
      <c r="A52" s="61"/>
      <c r="B52" s="59"/>
      <c r="C52" s="23"/>
      <c r="D52" s="24"/>
      <c r="E52" s="24"/>
      <c r="F52" s="25"/>
      <c r="G52" s="227" t="str" cm="1">
        <f t="array" ref="G52">IF(OR($B52="",$C52=0,$D52=0),"",IF(AND($B52=$B53,$A52=$A53),"",IFERROR(
SUMPRODUCT(($B$7:$B$55=$B52)*($A$7:$A$55=$A52)*($C$7:$C$55)*($D$7:$D$55)),
"")))</f>
        <v/>
      </c>
      <c r="H52" s="222" t="str">
        <f ca="1">IF(OR($B52="",AND($B52=$B53,$A52=$A53)),"",_xlfn.LET(_xlpm.DateSeance,$C$1,_xlpm.Exo,$B52,_xlpm.Var,$A52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2" s="222" t="str" cm="1">
        <f t="array" ref="I52">IF(OR($B52="",AND($B52=$B53,$A52=$A53)),"",
_xlfn.LET(
  _xlpm.Exo,TRIM(SUBSTITUTE($B52,CHAR(160),"")),
  _xlpm.Var,TRIM(SUBSTITUTE($A52,CHAR(160),"")),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2" s="223" t="str">
        <f ca="1">IF($C52=0,"",IFERROR(
_xlfn.LET(
  _xlpm.ExoMax, MAX_LOCAL!$A$2:$A$10000,
  _xlpm.VarMax, MAX_LOCAL!$B$2:$B$10000,
  _xlpm.RepsMax, MAX_LOCAL!$C$2:$C$10000,
  _xlpm.KgMax,  MAX_LOCAL!$D$2:$D$10000,
  _xlpm.Res, IF($A52="",
     _xlfn.MAXIFS(_xlpm.KgMax, _xlpm.ExoMax, $B52, _xlpm.RepsMax, $C52),
     _xlfn.MAXIFS(_xlpm.KgMax, _xlpm.ExoMax, $B52, _xlpm.RepsMax, $C52, _xlpm.VarMax, $A52)
  ),
  IF(_xlpm.Res=0,"",_xlpm.Res)
),
""))</f>
        <v/>
      </c>
      <c r="K52" s="41">
        <v>1</v>
      </c>
      <c r="L52" s="41">
        <v>0</v>
      </c>
      <c r="M52" s="41">
        <v>1</v>
      </c>
      <c r="N52" s="41">
        <v>0</v>
      </c>
      <c r="O52" s="228"/>
      <c r="P52" s="42"/>
      <c r="Q52" s="43">
        <f t="shared" si="11"/>
        <v>0</v>
      </c>
      <c r="R52" s="42"/>
      <c r="S52" s="44">
        <f t="shared" si="12"/>
        <v>0</v>
      </c>
      <c r="T52" s="42"/>
      <c r="U52" s="44">
        <f t="shared" si="13"/>
        <v>0</v>
      </c>
      <c r="V52" s="42"/>
      <c r="W52" s="44">
        <f t="shared" si="6"/>
        <v>0</v>
      </c>
      <c r="X52" s="225" t="str">
        <f t="shared" ca="1" si="7"/>
        <v/>
      </c>
      <c r="Y52" s="226" t="str">
        <f t="shared" ca="1" si="8"/>
        <v/>
      </c>
    </row>
    <row r="53" spans="1:25" ht="20.100000000000001" customHeight="1" x14ac:dyDescent="0.2">
      <c r="A53" s="61"/>
      <c r="B53" s="59"/>
      <c r="C53" s="23"/>
      <c r="D53" s="24"/>
      <c r="E53" s="24"/>
      <c r="F53" s="25"/>
      <c r="G53" s="227" t="str" cm="1">
        <f t="array" ref="G53">IF(OR($B53="",$C53=0,$D53=0),"",IF(AND($B53=$B54,$A53=$A54),"",IFERROR(
SUMPRODUCT(($B$7:$B$55=$B53)*($A$7:$A$55=$A53)*($C$7:$C$55)*($D$7:$D$55)),
"")))</f>
        <v/>
      </c>
      <c r="H53" s="222" t="str">
        <f ca="1">IF(OR($B53="",AND($B53=$B54,$A53=$A54)),"",_xlfn.LET(_xlpm.DateSeance,$C$1,_xlpm.Exo,$B53,_xlpm.Var,$A53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3" s="222" t="str" cm="1">
        <f t="array" ref="I53">IF(OR($B53="",AND($B53=$B54,$A53=$A54)),"",
_xlfn.LET(
  _xlpm.Exo,TRIM(SUBSTITUTE($B53,CHAR(160),"")),
  _xlpm.Var,TRIM(SUBSTITUTE($A53,CHAR(160),"")),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3" s="223" t="str">
        <f ca="1">IF($C53=0,"",IFERROR(
_xlfn.LET(
  _xlpm.ExoMax, MAX_LOCAL!$A$2:$A$10000,
  _xlpm.VarMax, MAX_LOCAL!$B$2:$B$10000,
  _xlpm.RepsMax, MAX_LOCAL!$C$2:$C$10000,
  _xlpm.KgMax,  MAX_LOCAL!$D$2:$D$10000,
  _xlpm.Res, IF($A53="",
     _xlfn.MAXIFS(_xlpm.KgMax, _xlpm.ExoMax, $B53, _xlpm.RepsMax, $C53),
     _xlfn.MAXIFS(_xlpm.KgMax, _xlpm.ExoMax, $B53, _xlpm.RepsMax, $C53, _xlpm.VarMax, $A53)
  ),
  IF(_xlpm.Res=0,"",_xlpm.Res)
),
""))</f>
        <v/>
      </c>
      <c r="K53" s="41">
        <v>1</v>
      </c>
      <c r="L53" s="41">
        <v>0</v>
      </c>
      <c r="M53" s="41">
        <v>1</v>
      </c>
      <c r="N53" s="41">
        <v>0</v>
      </c>
      <c r="O53" s="228"/>
      <c r="P53" s="42"/>
      <c r="Q53" s="43">
        <f t="shared" si="11"/>
        <v>0</v>
      </c>
      <c r="R53" s="42"/>
      <c r="S53" s="44">
        <f t="shared" si="12"/>
        <v>0</v>
      </c>
      <c r="T53" s="42"/>
      <c r="U53" s="44">
        <f t="shared" si="13"/>
        <v>0</v>
      </c>
      <c r="V53" s="42"/>
      <c r="W53" s="44">
        <f t="shared" si="6"/>
        <v>0</v>
      </c>
      <c r="X53" s="225" t="str">
        <f t="shared" ca="1" si="7"/>
        <v/>
      </c>
      <c r="Y53" s="226" t="str">
        <f t="shared" ca="1" si="8"/>
        <v/>
      </c>
    </row>
    <row r="54" spans="1:25" ht="20.100000000000001" customHeight="1" x14ac:dyDescent="0.2">
      <c r="A54" s="61"/>
      <c r="B54" s="59"/>
      <c r="C54" s="26"/>
      <c r="D54" s="24"/>
      <c r="E54" s="27"/>
      <c r="F54" s="28"/>
      <c r="G54" s="227" t="str" cm="1">
        <f t="array" ref="G54">IF(OR($B54="",$C54=0,$D54=0),"",IF(AND($B54=$B55,$A54=$A55),"",IFERROR(
SUMPRODUCT(($B$7:$B$55=$B54)*($A$7:$A$55=$A54)*($C$7:$C$55)*($D$7:$D$55)),
"")))</f>
        <v/>
      </c>
      <c r="H54" s="222" t="str">
        <f ca="1">IF(OR($B54="",AND($B54=$B55,$A54=$A55)),"",_xlfn.LET(_xlpm.DateSeance,$C$1,_xlpm.Exo,$B54,_xlpm.Var,$A54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4" s="222" t="str" cm="1">
        <f t="array" ref="I54">IF(OR($B54="",AND($B54=$B55,$A54=$A55)),"",
_xlfn.LET(
  _xlpm.Exo,TRIM(SUBSTITUTE($B54,CHAR(160),"")),
  _xlpm.Var,TRIM(SUBSTITUTE($A54,CHAR(160),"")),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4" s="223" t="str">
        <f ca="1">IF($C54=0,"",IFERROR(
_xlfn.LET(
  _xlpm.ExoMax, MAX_LOCAL!$A$2:$A$10000,
  _xlpm.VarMax, MAX_LOCAL!$B$2:$B$10000,
  _xlpm.RepsMax, MAX_LOCAL!$C$2:$C$10000,
  _xlpm.KgMax,  MAX_LOCAL!$D$2:$D$10000,
  _xlpm.Res, IF($A54="",
     _xlfn.MAXIFS(_xlpm.KgMax, _xlpm.ExoMax, $B54, _xlpm.RepsMax, $C54),
     _xlfn.MAXIFS(_xlpm.KgMax, _xlpm.ExoMax, $B54, _xlpm.RepsMax, $C54, _xlpm.VarMax, $A54)
  ),
  IF(_xlpm.Res=0,"",_xlpm.Res)
),
""))</f>
        <v/>
      </c>
      <c r="K54" s="41">
        <v>1</v>
      </c>
      <c r="L54" s="41">
        <v>0</v>
      </c>
      <c r="M54" s="41">
        <v>1</v>
      </c>
      <c r="N54" s="41">
        <v>0</v>
      </c>
      <c r="O54" s="228"/>
      <c r="P54" s="42"/>
      <c r="Q54" s="43">
        <f t="shared" si="11"/>
        <v>0</v>
      </c>
      <c r="R54" s="42"/>
      <c r="S54" s="44">
        <f t="shared" si="12"/>
        <v>0</v>
      </c>
      <c r="T54" s="42"/>
      <c r="U54" s="44">
        <f t="shared" si="13"/>
        <v>0</v>
      </c>
      <c r="V54" s="42"/>
      <c r="W54" s="44">
        <f t="shared" si="6"/>
        <v>0</v>
      </c>
      <c r="X54" s="225" t="str">
        <f t="shared" ca="1" si="7"/>
        <v/>
      </c>
      <c r="Y54" s="226" t="str">
        <f t="shared" ca="1" si="8"/>
        <v/>
      </c>
    </row>
    <row r="55" spans="1:25" ht="20.100000000000001" customHeight="1" thickBot="1" x14ac:dyDescent="0.25">
      <c r="A55" s="62"/>
      <c r="B55" s="230"/>
      <c r="C55" s="231"/>
      <c r="D55" s="232"/>
      <c r="E55" s="233"/>
      <c r="F55" s="234"/>
      <c r="G55" s="235" t="str" cm="1">
        <f t="array" ref="G55">IF(OR($B55="",$C55=0,$D55=0),"",IF(AND($B55=$B56,$A55=$A56),"",IFERROR(
SUMPRODUCT(($B$7:$B$55=$B55)*($A$7:$A$55=$A55)*($C$7:$C$55)*($D$7:$D$55)),
"")))</f>
        <v/>
      </c>
      <c r="H55" s="252" t="str">
        <f ca="1">IF(OR($B55="",AND($B55=$B56,$A55=$A56)),"",_xlfn.LET(_xlpm.DateSeance,$C$1,_xlpm.Exo,$B55,_xlpm.Var,$A55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5" s="252" t="str" cm="1">
        <f t="array" ref="I55">IF(OR($B55="",AND($B55=$B56,$A55=$A56)),"",
_xlfn.LET(
  _xlpm.Exo,TRIM(SUBSTITUTE($B55,CHAR(160),"")),
  _xlpm.Var,TRIM(SUBSTITUTE($A55,CHAR(160),"")),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5" s="223" t="str">
        <f ca="1">IF($C55=0,"",IFERROR(
_xlfn.LET(
  _xlpm.ExoMax, MAX_LOCAL!$A$2:$A$10000,
  _xlpm.VarMax, MAX_LOCAL!$B$2:$B$10000,
  _xlpm.RepsMax, MAX_LOCAL!$C$2:$C$10000,
  _xlpm.KgMax,  MAX_LOCAL!$D$2:$D$10000,
  _xlpm.Res, IF($A55="",
     _xlfn.MAXIFS(_xlpm.KgMax, _xlpm.ExoMax, $B55, _xlpm.RepsMax, $C55),
     _xlfn.MAXIFS(_xlpm.KgMax, _xlpm.ExoMax, $B55, _xlpm.RepsMax, $C55, _xlpm.VarMax, $A55)
  ),
  IF(_xlpm.Res=0,"",_xlpm.Res)
),
""))</f>
        <v/>
      </c>
      <c r="K55" s="41">
        <v>1</v>
      </c>
      <c r="L55" s="41">
        <v>0</v>
      </c>
      <c r="M55" s="41">
        <v>1</v>
      </c>
      <c r="N55" s="41">
        <v>0</v>
      </c>
      <c r="O55" s="228"/>
      <c r="P55" s="42"/>
      <c r="Q55" s="43">
        <f t="shared" si="11"/>
        <v>0</v>
      </c>
      <c r="R55" s="42"/>
      <c r="S55" s="44">
        <f t="shared" si="12"/>
        <v>0</v>
      </c>
      <c r="T55" s="42"/>
      <c r="U55" s="44">
        <f t="shared" si="13"/>
        <v>0</v>
      </c>
      <c r="V55" s="42"/>
      <c r="W55" s="44">
        <f t="shared" si="6"/>
        <v>0</v>
      </c>
      <c r="X55" s="225" t="str">
        <f t="shared" ca="1" si="7"/>
        <v/>
      </c>
      <c r="Y55" s="226" t="str">
        <f t="shared" ca="1" si="8"/>
        <v/>
      </c>
    </row>
    <row r="56" spans="1:25" ht="14.25" customHeight="1" thickTop="1" thickBot="1" x14ac:dyDescent="0.25">
      <c r="G56" s="236"/>
      <c r="H56" s="236"/>
      <c r="I56" s="236"/>
      <c r="J56" s="236"/>
    </row>
    <row r="57" spans="1:25" ht="26.25" customHeight="1" thickTop="1" x14ac:dyDescent="0.2">
      <c r="A57" s="303" t="s">
        <v>361</v>
      </c>
      <c r="B57" s="304"/>
      <c r="C57" s="304"/>
      <c r="D57" s="304"/>
      <c r="E57" s="304"/>
      <c r="F57" s="304"/>
      <c r="G57" s="304"/>
      <c r="H57" s="305"/>
      <c r="J57" s="303" t="s">
        <v>362</v>
      </c>
      <c r="K57" s="304"/>
      <c r="L57" s="304"/>
      <c r="M57" s="304"/>
      <c r="N57" s="304"/>
      <c r="O57" s="304"/>
      <c r="P57" s="304"/>
      <c r="Q57" s="305"/>
    </row>
    <row r="58" spans="1:25" ht="14.25" customHeight="1" x14ac:dyDescent="0.2">
      <c r="A58" s="281"/>
      <c r="B58" s="282"/>
      <c r="C58" s="282"/>
      <c r="D58" s="282"/>
      <c r="E58" s="282"/>
      <c r="F58" s="282"/>
      <c r="G58" s="282"/>
      <c r="H58" s="283"/>
      <c r="J58" s="281">
        <v>1032</v>
      </c>
      <c r="K58" s="282"/>
      <c r="L58" s="282"/>
      <c r="M58" s="282"/>
      <c r="N58" s="282"/>
      <c r="O58" s="282"/>
      <c r="P58" s="282"/>
      <c r="Q58" s="283"/>
    </row>
    <row r="59" spans="1:25" ht="14.25" customHeight="1" x14ac:dyDescent="0.2">
      <c r="A59" s="281"/>
      <c r="B59" s="282"/>
      <c r="C59" s="282"/>
      <c r="D59" s="282"/>
      <c r="E59" s="282"/>
      <c r="F59" s="282"/>
      <c r="G59" s="282"/>
      <c r="H59" s="283"/>
      <c r="J59" s="281"/>
      <c r="K59" s="282"/>
      <c r="L59" s="282"/>
      <c r="M59" s="282"/>
      <c r="N59" s="282"/>
      <c r="O59" s="282"/>
      <c r="P59" s="282"/>
      <c r="Q59" s="283"/>
    </row>
    <row r="60" spans="1:25" ht="14.25" customHeight="1" x14ac:dyDescent="0.2">
      <c r="A60" s="281"/>
      <c r="B60" s="282"/>
      <c r="C60" s="282"/>
      <c r="D60" s="282"/>
      <c r="E60" s="282"/>
      <c r="F60" s="282"/>
      <c r="G60" s="282"/>
      <c r="H60" s="283"/>
      <c r="I60" s="236"/>
      <c r="J60" s="281"/>
      <c r="K60" s="282"/>
      <c r="L60" s="282"/>
      <c r="M60" s="282"/>
      <c r="N60" s="282"/>
      <c r="O60" s="282"/>
      <c r="P60" s="282"/>
      <c r="Q60" s="283"/>
    </row>
    <row r="61" spans="1:25" ht="14.25" customHeight="1" x14ac:dyDescent="0.2">
      <c r="A61" s="281"/>
      <c r="B61" s="282"/>
      <c r="C61" s="282"/>
      <c r="D61" s="282"/>
      <c r="E61" s="282"/>
      <c r="F61" s="282"/>
      <c r="G61" s="282"/>
      <c r="H61" s="283"/>
      <c r="I61" s="236"/>
      <c r="J61" s="281"/>
      <c r="K61" s="282"/>
      <c r="L61" s="282"/>
      <c r="M61" s="282"/>
      <c r="N61" s="282"/>
      <c r="O61" s="282"/>
      <c r="P61" s="282"/>
      <c r="Q61" s="283"/>
    </row>
    <row r="62" spans="1:25" ht="14.25" customHeight="1" x14ac:dyDescent="0.2">
      <c r="A62" s="281"/>
      <c r="B62" s="282"/>
      <c r="C62" s="282"/>
      <c r="D62" s="282"/>
      <c r="E62" s="282"/>
      <c r="F62" s="282"/>
      <c r="G62" s="282"/>
      <c r="H62" s="283"/>
      <c r="I62" s="236"/>
      <c r="J62" s="281"/>
      <c r="K62" s="282"/>
      <c r="L62" s="282"/>
      <c r="M62" s="282"/>
      <c r="N62" s="282"/>
      <c r="O62" s="282"/>
      <c r="P62" s="282"/>
      <c r="Q62" s="283"/>
    </row>
    <row r="63" spans="1:25" ht="14.25" customHeight="1" x14ac:dyDescent="0.2">
      <c r="A63" s="281"/>
      <c r="B63" s="282"/>
      <c r="C63" s="282"/>
      <c r="D63" s="282"/>
      <c r="E63" s="282"/>
      <c r="F63" s="282"/>
      <c r="G63" s="282"/>
      <c r="H63" s="283"/>
      <c r="I63" s="236"/>
      <c r="J63" s="281"/>
      <c r="K63" s="282"/>
      <c r="L63" s="282"/>
      <c r="M63" s="282"/>
      <c r="N63" s="282"/>
      <c r="O63" s="282"/>
      <c r="P63" s="282"/>
      <c r="Q63" s="283"/>
    </row>
    <row r="64" spans="1:25" ht="15" customHeight="1" x14ac:dyDescent="0.2">
      <c r="A64" s="281"/>
      <c r="B64" s="282"/>
      <c r="C64" s="282"/>
      <c r="D64" s="282"/>
      <c r="E64" s="282"/>
      <c r="F64" s="282"/>
      <c r="G64" s="282"/>
      <c r="H64" s="283"/>
      <c r="J64" s="281"/>
      <c r="K64" s="282"/>
      <c r="L64" s="282"/>
      <c r="M64" s="282"/>
      <c r="N64" s="282"/>
      <c r="O64" s="282"/>
      <c r="P64" s="282"/>
      <c r="Q64" s="283"/>
    </row>
    <row r="65" spans="1:17" ht="15" customHeight="1" x14ac:dyDescent="0.2">
      <c r="A65" s="281"/>
      <c r="B65" s="282"/>
      <c r="C65" s="282"/>
      <c r="D65" s="282"/>
      <c r="E65" s="282"/>
      <c r="F65" s="282"/>
      <c r="G65" s="282"/>
      <c r="H65" s="283"/>
      <c r="J65" s="281"/>
      <c r="K65" s="282"/>
      <c r="L65" s="282"/>
      <c r="M65" s="282"/>
      <c r="N65" s="282"/>
      <c r="O65" s="282"/>
      <c r="P65" s="282"/>
      <c r="Q65" s="283"/>
    </row>
    <row r="66" spans="1:17" ht="15" customHeight="1" x14ac:dyDescent="0.2">
      <c r="A66" s="281"/>
      <c r="B66" s="282"/>
      <c r="C66" s="282"/>
      <c r="D66" s="282"/>
      <c r="E66" s="282"/>
      <c r="F66" s="282"/>
      <c r="G66" s="282"/>
      <c r="H66" s="283"/>
      <c r="J66" s="281"/>
      <c r="K66" s="282"/>
      <c r="L66" s="282"/>
      <c r="M66" s="282"/>
      <c r="N66" s="282"/>
      <c r="O66" s="282"/>
      <c r="P66" s="282"/>
      <c r="Q66" s="283"/>
    </row>
    <row r="67" spans="1:17" ht="15" customHeight="1" x14ac:dyDescent="0.2">
      <c r="A67" s="281"/>
      <c r="B67" s="282"/>
      <c r="C67" s="282"/>
      <c r="D67" s="282"/>
      <c r="E67" s="282"/>
      <c r="F67" s="282"/>
      <c r="G67" s="282"/>
      <c r="H67" s="283"/>
      <c r="J67" s="281"/>
      <c r="K67" s="282"/>
      <c r="L67" s="282"/>
      <c r="M67" s="282"/>
      <c r="N67" s="282"/>
      <c r="O67" s="282"/>
      <c r="P67" s="282"/>
      <c r="Q67" s="283"/>
    </row>
    <row r="68" spans="1:17" ht="15" customHeight="1" x14ac:dyDescent="0.2">
      <c r="A68" s="281"/>
      <c r="B68" s="282"/>
      <c r="C68" s="282"/>
      <c r="D68" s="282"/>
      <c r="E68" s="282"/>
      <c r="F68" s="282"/>
      <c r="G68" s="282"/>
      <c r="H68" s="283"/>
      <c r="J68" s="281"/>
      <c r="K68" s="282"/>
      <c r="L68" s="282"/>
      <c r="M68" s="282"/>
      <c r="N68" s="282"/>
      <c r="O68" s="282"/>
      <c r="P68" s="282"/>
      <c r="Q68" s="283"/>
    </row>
    <row r="69" spans="1:17" ht="15.75" customHeight="1" x14ac:dyDescent="0.2">
      <c r="A69" s="281"/>
      <c r="B69" s="282"/>
      <c r="C69" s="282"/>
      <c r="D69" s="282"/>
      <c r="E69" s="282"/>
      <c r="F69" s="282"/>
      <c r="G69" s="282"/>
      <c r="H69" s="283"/>
      <c r="J69" s="281"/>
      <c r="K69" s="282"/>
      <c r="L69" s="282"/>
      <c r="M69" s="282"/>
      <c r="N69" s="282"/>
      <c r="O69" s="282"/>
      <c r="P69" s="282"/>
      <c r="Q69" s="283"/>
    </row>
    <row r="70" spans="1:17" ht="15" customHeight="1" x14ac:dyDescent="0.2">
      <c r="A70" s="281"/>
      <c r="B70" s="282"/>
      <c r="C70" s="282"/>
      <c r="D70" s="282"/>
      <c r="E70" s="282"/>
      <c r="F70" s="282"/>
      <c r="G70" s="282"/>
      <c r="H70" s="283"/>
      <c r="J70" s="281"/>
      <c r="K70" s="282"/>
      <c r="L70" s="282"/>
      <c r="M70" s="282"/>
      <c r="N70" s="282"/>
      <c r="O70" s="282"/>
      <c r="P70" s="282"/>
      <c r="Q70" s="283"/>
    </row>
    <row r="71" spans="1:17" ht="15" customHeight="1" x14ac:dyDescent="0.2">
      <c r="A71" s="281"/>
      <c r="B71" s="282"/>
      <c r="C71" s="282"/>
      <c r="D71" s="282"/>
      <c r="E71" s="282"/>
      <c r="F71" s="282"/>
      <c r="G71" s="282"/>
      <c r="H71" s="283"/>
      <c r="J71" s="281"/>
      <c r="K71" s="282"/>
      <c r="L71" s="282"/>
      <c r="M71" s="282"/>
      <c r="N71" s="282"/>
      <c r="O71" s="282"/>
      <c r="P71" s="282"/>
      <c r="Q71" s="283"/>
    </row>
    <row r="72" spans="1:17" ht="15" customHeight="1" x14ac:dyDescent="0.2">
      <c r="A72" s="281"/>
      <c r="B72" s="282"/>
      <c r="C72" s="282"/>
      <c r="D72" s="282"/>
      <c r="E72" s="282"/>
      <c r="F72" s="282"/>
      <c r="G72" s="282"/>
      <c r="H72" s="283"/>
      <c r="J72" s="281"/>
      <c r="K72" s="282"/>
      <c r="L72" s="282"/>
      <c r="M72" s="282"/>
      <c r="N72" s="282"/>
      <c r="O72" s="282"/>
      <c r="P72" s="282"/>
      <c r="Q72" s="283"/>
    </row>
    <row r="73" spans="1:17" ht="15" customHeight="1" x14ac:dyDescent="0.2">
      <c r="A73" s="281"/>
      <c r="B73" s="282"/>
      <c r="C73" s="282"/>
      <c r="D73" s="282"/>
      <c r="E73" s="282"/>
      <c r="F73" s="282"/>
      <c r="G73" s="282"/>
      <c r="H73" s="283"/>
      <c r="J73" s="281"/>
      <c r="K73" s="282"/>
      <c r="L73" s="282"/>
      <c r="M73" s="282"/>
      <c r="N73" s="282"/>
      <c r="O73" s="282"/>
      <c r="P73" s="282"/>
      <c r="Q73" s="283"/>
    </row>
    <row r="74" spans="1:17" ht="15" customHeight="1" x14ac:dyDescent="0.2">
      <c r="A74" s="281"/>
      <c r="B74" s="282"/>
      <c r="C74" s="282"/>
      <c r="D74" s="282"/>
      <c r="E74" s="282"/>
      <c r="F74" s="282"/>
      <c r="G74" s="282"/>
      <c r="H74" s="283"/>
      <c r="J74" s="281"/>
      <c r="K74" s="282"/>
      <c r="L74" s="282"/>
      <c r="M74" s="282"/>
      <c r="N74" s="282"/>
      <c r="O74" s="282"/>
      <c r="P74" s="282"/>
      <c r="Q74" s="283"/>
    </row>
    <row r="75" spans="1:17" ht="15" customHeight="1" thickBot="1" x14ac:dyDescent="0.25">
      <c r="A75" s="284"/>
      <c r="B75" s="285"/>
      <c r="C75" s="285"/>
      <c r="D75" s="285"/>
      <c r="E75" s="285"/>
      <c r="F75" s="285"/>
      <c r="G75" s="285"/>
      <c r="H75" s="286"/>
      <c r="J75" s="284"/>
      <c r="K75" s="285"/>
      <c r="L75" s="285"/>
      <c r="M75" s="285"/>
      <c r="N75" s="285"/>
      <c r="O75" s="285"/>
      <c r="P75" s="285"/>
      <c r="Q75" s="286"/>
    </row>
    <row r="76" spans="1:17" ht="15" customHeight="1" thickTop="1" thickBot="1" x14ac:dyDescent="0.25">
      <c r="A76" s="41"/>
      <c r="B76" s="41"/>
      <c r="C76" s="41"/>
      <c r="D76" s="41"/>
      <c r="E76" s="41"/>
      <c r="F76" s="41"/>
      <c r="G76" s="41"/>
      <c r="H76" s="41"/>
    </row>
    <row r="77" spans="1:17" ht="26.25" customHeight="1" thickTop="1" x14ac:dyDescent="0.2">
      <c r="A77" s="303" t="s">
        <v>363</v>
      </c>
      <c r="B77" s="304"/>
      <c r="C77" s="304"/>
      <c r="D77" s="304"/>
      <c r="E77" s="304"/>
      <c r="F77" s="304"/>
      <c r="G77" s="304"/>
      <c r="H77" s="305"/>
    </row>
    <row r="78" spans="1:17" ht="39" customHeight="1" thickBot="1" x14ac:dyDescent="0.3">
      <c r="A78" s="237" t="s">
        <v>340</v>
      </c>
      <c r="B78" s="307" t="s">
        <v>364</v>
      </c>
      <c r="C78" s="307"/>
      <c r="D78" s="307"/>
      <c r="E78" s="307"/>
      <c r="F78" s="238" t="s">
        <v>365</v>
      </c>
      <c r="G78" s="239" t="s">
        <v>366</v>
      </c>
      <c r="H78" s="240" t="s">
        <v>367</v>
      </c>
    </row>
    <row r="79" spans="1:17" ht="15.75" thickTop="1" x14ac:dyDescent="0.2">
      <c r="A79" s="241"/>
      <c r="B79" s="308"/>
      <c r="C79" s="308"/>
      <c r="D79" s="308"/>
      <c r="E79" s="308"/>
      <c r="F79" s="253"/>
      <c r="G79" s="242"/>
      <c r="H79" s="243"/>
    </row>
    <row r="80" spans="1:17" x14ac:dyDescent="0.2">
      <c r="A80" s="244"/>
      <c r="B80" s="306"/>
      <c r="C80" s="306"/>
      <c r="D80" s="306"/>
      <c r="E80" s="306"/>
      <c r="F80" s="245"/>
      <c r="G80" s="245"/>
      <c r="H80" s="246"/>
    </row>
    <row r="81" spans="1:8" x14ac:dyDescent="0.2">
      <c r="A81" s="244"/>
      <c r="B81" s="306"/>
      <c r="C81" s="306"/>
      <c r="D81" s="306"/>
      <c r="E81" s="306"/>
      <c r="F81" s="245"/>
      <c r="G81" s="245"/>
      <c r="H81" s="246"/>
    </row>
    <row r="82" spans="1:8" x14ac:dyDescent="0.2">
      <c r="A82" s="244"/>
      <c r="B82" s="306"/>
      <c r="C82" s="306"/>
      <c r="D82" s="306"/>
      <c r="E82" s="306"/>
      <c r="F82" s="245"/>
      <c r="G82" s="245"/>
      <c r="H82" s="246"/>
    </row>
    <row r="83" spans="1:8" x14ac:dyDescent="0.2">
      <c r="A83" s="244"/>
      <c r="B83" s="306"/>
      <c r="C83" s="306"/>
      <c r="D83" s="306"/>
      <c r="E83" s="306"/>
      <c r="F83" s="245"/>
      <c r="G83" s="245"/>
      <c r="H83" s="246"/>
    </row>
    <row r="84" spans="1:8" x14ac:dyDescent="0.2">
      <c r="A84" s="244"/>
      <c r="B84" s="306"/>
      <c r="C84" s="306"/>
      <c r="D84" s="306"/>
      <c r="E84" s="306"/>
      <c r="F84" s="245"/>
      <c r="G84" s="245"/>
      <c r="H84" s="246"/>
    </row>
    <row r="85" spans="1:8" x14ac:dyDescent="0.2">
      <c r="A85" s="244"/>
      <c r="B85" s="306"/>
      <c r="C85" s="306"/>
      <c r="D85" s="306"/>
      <c r="E85" s="306"/>
      <c r="F85" s="245"/>
      <c r="G85" s="245"/>
      <c r="H85" s="246"/>
    </row>
    <row r="86" spans="1:8" x14ac:dyDescent="0.2">
      <c r="A86" s="244"/>
      <c r="B86" s="306"/>
      <c r="C86" s="306"/>
      <c r="D86" s="306"/>
      <c r="E86" s="306"/>
      <c r="F86" s="245"/>
      <c r="G86" s="245"/>
      <c r="H86" s="246"/>
    </row>
    <row r="87" spans="1:8" x14ac:dyDescent="0.2">
      <c r="A87" s="244"/>
      <c r="B87" s="306"/>
      <c r="C87" s="306"/>
      <c r="D87" s="306"/>
      <c r="E87" s="306"/>
      <c r="F87" s="245"/>
      <c r="G87" s="245"/>
      <c r="H87" s="246"/>
    </row>
    <row r="88" spans="1:8" x14ac:dyDescent="0.2">
      <c r="A88" s="244"/>
      <c r="B88" s="306"/>
      <c r="C88" s="306"/>
      <c r="D88" s="306"/>
      <c r="E88" s="306"/>
      <c r="F88" s="245"/>
      <c r="G88" s="245"/>
      <c r="H88" s="246"/>
    </row>
    <row r="89" spans="1:8" x14ac:dyDescent="0.2">
      <c r="A89" s="244"/>
      <c r="B89" s="306"/>
      <c r="C89" s="306"/>
      <c r="D89" s="306"/>
      <c r="E89" s="306"/>
      <c r="F89" s="245"/>
      <c r="G89" s="245"/>
      <c r="H89" s="246"/>
    </row>
    <row r="90" spans="1:8" x14ac:dyDescent="0.2">
      <c r="A90" s="244"/>
      <c r="B90" s="306"/>
      <c r="C90" s="306"/>
      <c r="D90" s="306"/>
      <c r="E90" s="306"/>
      <c r="F90" s="245"/>
      <c r="G90" s="245"/>
      <c r="H90" s="246"/>
    </row>
    <row r="91" spans="1:8" x14ac:dyDescent="0.2">
      <c r="A91" s="244"/>
      <c r="B91" s="306"/>
      <c r="C91" s="306"/>
      <c r="D91" s="306"/>
      <c r="E91" s="306"/>
      <c r="F91" s="245"/>
      <c r="G91" s="245"/>
      <c r="H91" s="246"/>
    </row>
    <row r="92" spans="1:8" x14ac:dyDescent="0.2">
      <c r="A92" s="244"/>
      <c r="B92" s="306"/>
      <c r="C92" s="306"/>
      <c r="D92" s="306"/>
      <c r="E92" s="306"/>
      <c r="F92" s="245"/>
      <c r="G92" s="245"/>
      <c r="H92" s="246"/>
    </row>
    <row r="93" spans="1:8" x14ac:dyDescent="0.2">
      <c r="A93" s="244"/>
      <c r="B93" s="306"/>
      <c r="C93" s="306"/>
      <c r="D93" s="306"/>
      <c r="E93" s="306"/>
      <c r="F93" s="245"/>
      <c r="G93" s="245"/>
      <c r="H93" s="246"/>
    </row>
    <row r="94" spans="1:8" x14ac:dyDescent="0.2">
      <c r="A94" s="244"/>
      <c r="B94" s="306"/>
      <c r="C94" s="306"/>
      <c r="D94" s="306"/>
      <c r="E94" s="306"/>
      <c r="F94" s="245"/>
      <c r="G94" s="245"/>
      <c r="H94" s="246"/>
    </row>
    <row r="95" spans="1:8" x14ac:dyDescent="0.2">
      <c r="A95" s="244"/>
      <c r="B95" s="306"/>
      <c r="C95" s="306"/>
      <c r="D95" s="306"/>
      <c r="E95" s="306"/>
      <c r="F95" s="245"/>
      <c r="G95" s="245"/>
      <c r="H95" s="246"/>
    </row>
    <row r="96" spans="1:8" x14ac:dyDescent="0.2">
      <c r="A96" s="244"/>
      <c r="B96" s="306"/>
      <c r="C96" s="306"/>
      <c r="D96" s="306"/>
      <c r="E96" s="306"/>
      <c r="F96" s="245"/>
      <c r="G96" s="245"/>
      <c r="H96" s="246"/>
    </row>
    <row r="97" spans="1:8" x14ac:dyDescent="0.2">
      <c r="A97" s="244"/>
      <c r="B97" s="306"/>
      <c r="C97" s="306"/>
      <c r="D97" s="306"/>
      <c r="E97" s="306"/>
      <c r="F97" s="245"/>
      <c r="G97" s="245"/>
      <c r="H97" s="246"/>
    </row>
    <row r="98" spans="1:8" x14ac:dyDescent="0.2">
      <c r="A98" s="244"/>
      <c r="B98" s="306"/>
      <c r="C98" s="306"/>
      <c r="D98" s="306"/>
      <c r="E98" s="306"/>
      <c r="F98" s="245"/>
      <c r="G98" s="245"/>
      <c r="H98" s="246"/>
    </row>
    <row r="99" spans="1:8" x14ac:dyDescent="0.2">
      <c r="A99" s="244"/>
      <c r="B99" s="306"/>
      <c r="C99" s="306"/>
      <c r="D99" s="306"/>
      <c r="E99" s="306"/>
      <c r="F99" s="245"/>
      <c r="G99" s="245"/>
      <c r="H99" s="246"/>
    </row>
    <row r="100" spans="1:8" ht="15.75" thickBot="1" x14ac:dyDescent="0.25">
      <c r="A100" s="247"/>
      <c r="B100" s="309"/>
      <c r="C100" s="309"/>
      <c r="D100" s="309"/>
      <c r="E100" s="309"/>
      <c r="F100" s="248"/>
      <c r="G100" s="248"/>
      <c r="H100" s="249"/>
    </row>
    <row r="101" spans="1:8" ht="15.75" thickTop="1" x14ac:dyDescent="0.2"/>
  </sheetData>
  <protectedRanges>
    <protectedRange algorithmName="SHA-512" hashValue="JvjMKu/zoSOmLPEd+zdE+EXXZjtKkSh9HDg50CMrqkZ83H1vl0cCU8iBs8tQ6JONcooUDlPnG5rwG1Ru4mNLnA==" saltValue="LaSrkDeK21JLn7o5I3umPw==" spinCount="100000" sqref="C54:F55" name="Plage1"/>
    <protectedRange algorithmName="SHA-512" hashValue="JvjMKu/zoSOmLPEd+zdE+EXXZjtKkSh9HDg50CMrqkZ83H1vl0cCU8iBs8tQ6JONcooUDlPnG5rwG1Ru4mNLnA==" saltValue="LaSrkDeK21JLn7o5I3umPw==" spinCount="100000" sqref="C46:F51 C53:F53" name="Plage1_1"/>
    <protectedRange algorithmName="SHA-512" hashValue="JvjMKu/zoSOmLPEd+zdE+EXXZjtKkSh9HDg50CMrqkZ83H1vl0cCU8iBs8tQ6JONcooUDlPnG5rwG1Ru4mNLnA==" saltValue="LaSrkDeK21JLn7o5I3umPw==" spinCount="100000" sqref="C52:F52" name="Plage1_3"/>
    <protectedRange algorithmName="SHA-512" hashValue="JvjMKu/zoSOmLPEd+zdE+EXXZjtKkSh9HDg50CMrqkZ83H1vl0cCU8iBs8tQ6JONcooUDlPnG5rwG1Ru4mNLnA==" saltValue="LaSrkDeK21JLn7o5I3umPw==" spinCount="100000" sqref="E45 C27:F28 C7:F11 C15:F18 C30:F44" name="Plage1_4"/>
    <protectedRange algorithmName="SHA-512" hashValue="JvjMKu/zoSOmLPEd+zdE+EXXZjtKkSh9HDg50CMrqkZ83H1vl0cCU8iBs8tQ6JONcooUDlPnG5rwG1Ru4mNLnA==" saltValue="LaSrkDeK21JLn7o5I3umPw==" spinCount="100000" sqref="C45:D45 F45" name="Plage1_1_4"/>
    <protectedRange algorithmName="SHA-512" hashValue="JvjMKu/zoSOmLPEd+zdE+EXXZjtKkSh9HDg50CMrqkZ83H1vl0cCU8iBs8tQ6JONcooUDlPnG5rwG1Ru4mNLnA==" saltValue="LaSrkDeK21JLn7o5I3umPw==" spinCount="100000" sqref="C12:F14" name="Plage1_3_1"/>
    <protectedRange algorithmName="SHA-512" hashValue="JvjMKu/zoSOmLPEd+zdE+EXXZjtKkSh9HDg50CMrqkZ83H1vl0cCU8iBs8tQ6JONcooUDlPnG5rwG1Ru4mNLnA==" saltValue="LaSrkDeK21JLn7o5I3umPw==" spinCount="100000" sqref="C19:F26 C29:F29" name="Plage1_4_1"/>
  </protectedRanges>
  <mergeCells count="50">
    <mergeCell ref="B100:E100"/>
    <mergeCell ref="B89:E89"/>
    <mergeCell ref="B90:E90"/>
    <mergeCell ref="B91:E91"/>
    <mergeCell ref="B92:E92"/>
    <mergeCell ref="B93:E93"/>
    <mergeCell ref="B94:E94"/>
    <mergeCell ref="B95:E95"/>
    <mergeCell ref="B96:E96"/>
    <mergeCell ref="B97:E97"/>
    <mergeCell ref="B98:E98"/>
    <mergeCell ref="B99:E99"/>
    <mergeCell ref="B88:E88"/>
    <mergeCell ref="A77:H77"/>
    <mergeCell ref="B78:E78"/>
    <mergeCell ref="B79:E79"/>
    <mergeCell ref="B80:E80"/>
    <mergeCell ref="B81:E81"/>
    <mergeCell ref="B82:E82"/>
    <mergeCell ref="B83:E83"/>
    <mergeCell ref="B84:E84"/>
    <mergeCell ref="B85:E85"/>
    <mergeCell ref="B86:E86"/>
    <mergeCell ref="B87:E87"/>
    <mergeCell ref="A58:H75"/>
    <mergeCell ref="J58:Q75"/>
    <mergeCell ref="A3:A4"/>
    <mergeCell ref="C3:F3"/>
    <mergeCell ref="H3:I3"/>
    <mergeCell ref="K3:L3"/>
    <mergeCell ref="M3:N3"/>
    <mergeCell ref="C4:F4"/>
    <mergeCell ref="H4:J4"/>
    <mergeCell ref="K4:L4"/>
    <mergeCell ref="M4:N4"/>
    <mergeCell ref="H5:J5"/>
    <mergeCell ref="K5:L5"/>
    <mergeCell ref="M5:N5"/>
    <mergeCell ref="A57:H57"/>
    <mergeCell ref="J57:Q57"/>
    <mergeCell ref="C1:F1"/>
    <mergeCell ref="H1:I1"/>
    <mergeCell ref="K1:L1"/>
    <mergeCell ref="M1:N1"/>
    <mergeCell ref="P1:Y5"/>
    <mergeCell ref="C2:F2"/>
    <mergeCell ref="H2:I2"/>
    <mergeCell ref="K2:L2"/>
    <mergeCell ref="M2:N2"/>
    <mergeCell ref="C5:F5"/>
  </mergeCells>
  <conditionalFormatting sqref="M7:M55">
    <cfRule type="cellIs" dxfId="2268" priority="182" operator="greaterThan">
      <formula>1</formula>
    </cfRule>
  </conditionalFormatting>
  <conditionalFormatting sqref="P54:P55">
    <cfRule type="expression" dxfId="2267" priority="180">
      <formula>P54&gt;Q54</formula>
    </cfRule>
    <cfRule type="expression" dxfId="2266" priority="181">
      <formula>P54&lt;Q54</formula>
    </cfRule>
  </conditionalFormatting>
  <conditionalFormatting sqref="R54:R55">
    <cfRule type="expression" dxfId="2265" priority="178">
      <formula>R54&lt;S54</formula>
    </cfRule>
    <cfRule type="expression" dxfId="2264" priority="179">
      <formula>R54&gt;S54</formula>
    </cfRule>
  </conditionalFormatting>
  <conditionalFormatting sqref="T54:T55">
    <cfRule type="expression" dxfId="2263" priority="176">
      <formula>T54&gt;U54</formula>
    </cfRule>
    <cfRule type="expression" dxfId="2262" priority="177">
      <formula>T54&lt;U54</formula>
    </cfRule>
  </conditionalFormatting>
  <conditionalFormatting sqref="K7:K55">
    <cfRule type="cellIs" dxfId="2261" priority="175" operator="greaterThan">
      <formula>1</formula>
    </cfRule>
  </conditionalFormatting>
  <conditionalFormatting sqref="L7:L31 L36:L55">
    <cfRule type="cellIs" dxfId="2260" priority="174" operator="greaterThan">
      <formula>0</formula>
    </cfRule>
  </conditionalFormatting>
  <conditionalFormatting sqref="N7:N55">
    <cfRule type="cellIs" dxfId="2259" priority="173" operator="greaterThan">
      <formula>0</formula>
    </cfRule>
  </conditionalFormatting>
  <conditionalFormatting sqref="O79 P80">
    <cfRule type="expression" dxfId="2258" priority="166">
      <formula>OR(NOT(ISERROR(SEARCH("Halte", $A70))),      NOT(ISERROR(SEARCH("Prise serré", $A70))),      NOT(ISERROR(SEARCH("Close grip", $A70))),      NOT(ISERROR(SEARCH("Sumo", $A70))),      NOT(ISERROR(SEARCH("Tradi", $A70))),      NOT(ISERROR(SEARCH("Band", $A70))),      NOT(ISERROR(SEARCH("Prise large", $A70))),      NOT(ISERROR(SEARCH("RDL", $A70))),      NOT(ISERROR(SEARCH("Unilatéral", $A70))))</formula>
    </cfRule>
    <cfRule type="expression" dxfId="2257" priority="167">
      <formula>NOT(ISERROR(SEARCH("BI7", $A70)))</formula>
    </cfRule>
    <cfRule type="expression" dxfId="2256" priority="168">
      <formula>NOT(ISERROR(SEARCH("SUPER7", $A70)))</formula>
    </cfRule>
    <cfRule type="expression" dxfId="2255" priority="169">
      <formula>NOT(ISERROR(SEARCH("Larsen", $A70)))</formula>
    </cfRule>
    <cfRule type="expression" dxfId="2254" priority="170">
      <formula>OR(NOT(ISERROR(SEARCH("Tempo", O79))), NOT(ISERROR(SEARCH("Pausé", O79))), NOT(ISERROR(SEARCH("Isométrie", O79))))</formula>
    </cfRule>
    <cfRule type="expression" dxfId="2253" priority="171" stopIfTrue="1">
      <formula>OR(NOT(ISERROR(SEARCH("Position A", $A70))),NOT(ISERROR(SEARCH("Position B", $A70))),NOT(ISERROR(SEARCH("Position C", $A70))),NOT(ISERROR(SEARCH("Avec sangles", $A70))),NOT(ISERROR(SEARCH("SSB", $A70))),NOT(ISERROR(SEARCH("Halte", $A70))), NOT(ISERROR(SEARCH("Prise serré", $A70))), NOT(ISERROR(SEARCH("Close grip", $A70))), NOT(ISERROR(SEARCH("Sumo", $A70))), NOT(ISERROR(SEARCH("Tradi", $A70))), NOT(ISERROR(SEARCH("Band", $A70))), NOT(ISERROR(SEARCH("Prise large", $A70))), NOT(ISERROR(SEARCH("RDL", $A70))), NOT(ISERROR(SEARCH("Unilatéral", $A70))))</formula>
    </cfRule>
    <cfRule type="expression" dxfId="2252" priority="172" stopIfTrue="1">
      <formula>OR(NOT(ISERROR(SEARCH("Position A", $A70))),NOT(ISERROR(SEARCH("Position B", $A70))),NOT(ISERROR(SEARCH("Position C", $A70))),NOT(ISERROR(SEARCH("Avec sangles", $A70))),NOT(ISERROR(SEARCH("SSB", $A70))),NOT(ISERROR(SEARCH("Focus Hanche", $A70))),NOT(ISERROR(SEARCH("Focus GENOUX", $A70))),NOT(ISERROR(SEARCH("CALE", $A70))),NOT(ISERROR(SEARCH("Déficit", $A70))),NOT(ISERROR(SEARCH("Surélevé", $A70))),NOT(ISERROR(SEARCH("High bar", $A70))),NOT(ISERROR(SEARCH("à la poulie", $A70))),NOT(ISERROR(SEARCH("prise triange", $A70))),NOT(ISERROR(SEARCH("prise barre large", $A70))),NOT(ISERROR(SEARCH("prise barre serrée", $A70))),NOT(ISERROR(SEARCH("prise neutre", $A70))),NOT(ISERROR(SEARCH("supination", $A70))),NOT(ISERROR(SEARCH("pronation", $A70))),NOT(ISERROR(SEARCH("kettlebel", $A70))),NOT(ISERROR(SEARCH("aux haltères", $A70))),NOT(ISERROR(SEARCH("à la barre", $A70))),NOT(ISERROR(SEARCH("B STANCE", $A70))),NOT(ISERROR(SEARCH("Halte", $A70))), NOT(ISERROR(SEARCH("Prise serré", $A70))), NOT(ISERROR(SEARCH("Close grip", $A70))), NOT(ISERROR(SEARCH("Sumo", $A70))), NOT(ISERROR(SEARCH("Tradi", $A70))), NOT(ISERROR(SEARCH("Band", $A70))), NOT(ISERROR(SEARCH("Prise large", $A70))), NOT(ISERROR(SEARCH("RDL", $A70))), NOT(ISERROR(SEARCH("Unilatéral", $A70))))</formula>
    </cfRule>
  </conditionalFormatting>
  <conditionalFormatting sqref="P76:P78">
    <cfRule type="expression" dxfId="2251" priority="162">
      <formula>OR(M67&gt;0, O67&gt;0)</formula>
    </cfRule>
    <cfRule type="expression" dxfId="2250" priority="163">
      <formula>OR(L67&gt;1, N67&gt;1)</formula>
    </cfRule>
  </conditionalFormatting>
  <conditionalFormatting sqref="P76:P78">
    <cfRule type="expression" dxfId="2249" priority="157">
      <formula>OR(NOT(ISERROR(SEARCH("Halte", $A67))),      NOT(ISERROR(SEARCH("Prise serré", $A67))),      NOT(ISERROR(SEARCH("Close grip", $A67))),      NOT(ISERROR(SEARCH("Sumo", $A67))),      NOT(ISERROR(SEARCH("Tradi", $A67))),      NOT(ISERROR(SEARCH("Band", $A67))),      NOT(ISERROR(SEARCH("Prise large", $A67))),      NOT(ISERROR(SEARCH("RDL", $A67))),      NOT(ISERROR(SEARCH("Unilatéral", $A67))))</formula>
    </cfRule>
    <cfRule type="expression" dxfId="2248" priority="158">
      <formula>NOT(ISERROR(SEARCH("BI7", $A67)))</formula>
    </cfRule>
    <cfRule type="expression" dxfId="2247" priority="159">
      <formula>NOT(ISERROR(SEARCH("SUPER7", $A67)))</formula>
    </cfRule>
    <cfRule type="expression" dxfId="2246" priority="160">
      <formula>NOT(ISERROR(SEARCH("Larsen", $A67)))</formula>
    </cfRule>
    <cfRule type="expression" dxfId="2245" priority="161">
      <formula>OR(NOT(ISERROR(SEARCH("Tempo", P76))), NOT(ISERROR(SEARCH("Pausé", P76))), NOT(ISERROR(SEARCH("Isométrie", P76))))</formula>
    </cfRule>
    <cfRule type="expression" dxfId="2244" priority="164" stopIfTrue="1">
      <formula>OR(NOT(ISERROR(SEARCH("Position A", $A67))),NOT(ISERROR(SEARCH("Position B", $A67))),NOT(ISERROR(SEARCH("Position C", $A67))),NOT(ISERROR(SEARCH("Avec sangles", $A67))),NOT(ISERROR(SEARCH("SSB", $A67))),NOT(ISERROR(SEARCH("Halte", $A67))), NOT(ISERROR(SEARCH("Prise serré", $A67))), NOT(ISERROR(SEARCH("Close grip", $A67))), NOT(ISERROR(SEARCH("Sumo", $A67))), NOT(ISERROR(SEARCH("Tradi", $A67))), NOT(ISERROR(SEARCH("Band", $A67))), NOT(ISERROR(SEARCH("Prise large", $A67))), NOT(ISERROR(SEARCH("RDL", $A67))), NOT(ISERROR(SEARCH("Unilatéral", $A67))))</formula>
    </cfRule>
    <cfRule type="expression" dxfId="2243" priority="165" stopIfTrue="1">
      <formula>OR(NOT(ISERROR(SEARCH("Position A", $A67))),NOT(ISERROR(SEARCH("Position B", $A67))),NOT(ISERROR(SEARCH("Position C", $A67))),NOT(ISERROR(SEARCH("Avec sangles", $A67))),NOT(ISERROR(SEARCH("SSB", $A67))),NOT(ISERROR(SEARCH("Focus Hanche", $A67))),NOT(ISERROR(SEARCH("Focus GENOUX", $A67))),NOT(ISERROR(SEARCH("CALE", $A67))),NOT(ISERROR(SEARCH("Déficit", $A67))),NOT(ISERROR(SEARCH("Surélevé", $A67))),NOT(ISERROR(SEARCH("High bar", $A67))),NOT(ISERROR(SEARCH("à la poulie", $A67))),NOT(ISERROR(SEARCH("prise triange", $A67))),NOT(ISERROR(SEARCH("prise barre large", $A67))),NOT(ISERROR(SEARCH("prise barre serrée", $A67))),NOT(ISERROR(SEARCH("prise neutre", $A67))),NOT(ISERROR(SEARCH("supination", $A67))),NOT(ISERROR(SEARCH("pronation", $A67))),NOT(ISERROR(SEARCH("kettlebel", $A67))),NOT(ISERROR(SEARCH("aux haltères", $A67))),NOT(ISERROR(SEARCH("à la barre", $A67))),NOT(ISERROR(SEARCH("B STANCE", $A67))),NOT(ISERROR(SEARCH("Halte", $A67))), NOT(ISERROR(SEARCH("Prise serré", $A67))), NOT(ISERROR(SEARCH("Close grip", $A67))), NOT(ISERROR(SEARCH("Sumo", $A67))), NOT(ISERROR(SEARCH("Tradi", $A67))), NOT(ISERROR(SEARCH("Band", $A67))), NOT(ISERROR(SEARCH("Prise large", $A67))), NOT(ISERROR(SEARCH("RDL", $A67))), NOT(ISERROR(SEARCH("Unilatéral", $A67))))</formula>
    </cfRule>
  </conditionalFormatting>
  <conditionalFormatting sqref="P80">
    <cfRule type="expression" dxfId="2242" priority="183">
      <formula>OR(M71&gt;0, #REF!&gt;0)</formula>
    </cfRule>
    <cfRule type="expression" dxfId="2241" priority="184">
      <formula>OR(L71&gt;1, N71&gt;1)</formula>
    </cfRule>
  </conditionalFormatting>
  <conditionalFormatting sqref="P46:P51 P53">
    <cfRule type="expression" dxfId="2240" priority="155">
      <formula>P46&gt;Q46</formula>
    </cfRule>
    <cfRule type="expression" dxfId="2239" priority="156">
      <formula>P46&lt;Q46</formula>
    </cfRule>
  </conditionalFormatting>
  <conditionalFormatting sqref="R46:R51 R53">
    <cfRule type="expression" dxfId="2238" priority="153">
      <formula>R46&lt;S46</formula>
    </cfRule>
    <cfRule type="expression" dxfId="2237" priority="154">
      <formula>R46&gt;S46</formula>
    </cfRule>
  </conditionalFormatting>
  <conditionalFormatting sqref="T46:T51 T53">
    <cfRule type="expression" dxfId="2236" priority="151">
      <formula>T46&gt;U46</formula>
    </cfRule>
    <cfRule type="expression" dxfId="2235" priority="152">
      <formula>T46&lt;U46</formula>
    </cfRule>
  </conditionalFormatting>
  <conditionalFormatting sqref="P52">
    <cfRule type="expression" dxfId="2234" priority="149">
      <formula>P52&gt;Q52</formula>
    </cfRule>
    <cfRule type="expression" dxfId="2233" priority="150">
      <formula>P52&lt;Q52</formula>
    </cfRule>
  </conditionalFormatting>
  <conditionalFormatting sqref="R52">
    <cfRule type="expression" dxfId="2232" priority="147">
      <formula>R52&lt;S52</formula>
    </cfRule>
    <cfRule type="expression" dxfId="2231" priority="148">
      <formula>R52&gt;S52</formula>
    </cfRule>
  </conditionalFormatting>
  <conditionalFormatting sqref="T52">
    <cfRule type="expression" dxfId="2230" priority="145">
      <formula>T52&gt;U52</formula>
    </cfRule>
    <cfRule type="expression" dxfId="2229" priority="146">
      <formula>T52&lt;U52</formula>
    </cfRule>
  </conditionalFormatting>
  <conditionalFormatting sqref="B46:B55">
    <cfRule type="expression" dxfId="2228" priority="141">
      <formula>OR(L46&gt;0, N46&gt;0)</formula>
    </cfRule>
    <cfRule type="expression" dxfId="2227" priority="142">
      <formula>OR(K46&gt;1, M46&gt;1)</formula>
    </cfRule>
  </conditionalFormatting>
  <conditionalFormatting sqref="A46:B55">
    <cfRule type="expression" dxfId="2226" priority="136">
      <formula>OR(NOT(ISERROR(SEARCH("Halte", $A46))),      NOT(ISERROR(SEARCH("Prise serré", $A46))),      NOT(ISERROR(SEARCH("Close grip", $A46))),      NOT(ISERROR(SEARCH("Sumo", $A46))),      NOT(ISERROR(SEARCH("Tradi", $A46))),      NOT(ISERROR(SEARCH("Band", $A46))),      NOT(ISERROR(SEARCH("Prise large", $A46))),      NOT(ISERROR(SEARCH("RDL", $A46))),      NOT(ISERROR(SEARCH("Unilatéral", $A46))))</formula>
    </cfRule>
    <cfRule type="expression" dxfId="2225" priority="137">
      <formula>NOT(ISERROR(SEARCH("BI7", $A46)))</formula>
    </cfRule>
    <cfRule type="expression" dxfId="2224" priority="138">
      <formula>NOT(ISERROR(SEARCH("SUPER7", $A46)))</formula>
    </cfRule>
    <cfRule type="expression" dxfId="2223" priority="139">
      <formula>NOT(ISERROR(SEARCH("Larsen", $A46)))</formula>
    </cfRule>
    <cfRule type="expression" dxfId="2222" priority="140">
      <formula>OR(NOT(ISERROR(SEARCH("Tempo", A46))), NOT(ISERROR(SEARCH("Pausé", A46))), NOT(ISERROR(SEARCH("Isométrie", A46))))</formula>
    </cfRule>
    <cfRule type="expression" dxfId="2221" priority="143" stopIfTrue="1">
      <formula>OR(NOT(ISERROR(SEARCH("Position A", $A46))),NOT(ISERROR(SEARCH("Position B", $A46))),NOT(ISERROR(SEARCH("Position C", $A46))),NOT(ISERROR(SEARCH("Avec sangles", $A46))),NOT(ISERROR(SEARCH("SSB", $A46))),NOT(ISERROR(SEARCH("Halte", $A46))), NOT(ISERROR(SEARCH("Prise serré", $A46))), NOT(ISERROR(SEARCH("Close grip", $A46))), NOT(ISERROR(SEARCH("Sumo", $A46))), NOT(ISERROR(SEARCH("Tradi", $A46))), NOT(ISERROR(SEARCH("Band", $A46))), NOT(ISERROR(SEARCH("Prise large", $A46))), NOT(ISERROR(SEARCH("RDL", $A46))), NOT(ISERROR(SEARCH("Unilatéral", $A46))))</formula>
    </cfRule>
    <cfRule type="expression" dxfId="2220" priority="144" stopIfTrue="1">
      <formula>OR(NOT(ISERROR(SEARCH("Position A", $A46))),NOT(ISERROR(SEARCH("Position B", $A46))),NOT(ISERROR(SEARCH("Position C", $A46))),NOT(ISERROR(SEARCH("Avec sangles", $A46))),NOT(ISERROR(SEARCH("SSB", $A46))),NOT(ISERROR(SEARCH("Focus Hanche", $A46))),NOT(ISERROR(SEARCH("Focus GENOUX", $A46))),NOT(ISERROR(SEARCH("CALE", $A46))),NOT(ISERROR(SEARCH("Déficit", $A46))),NOT(ISERROR(SEARCH("Surélevé", $A46))),NOT(ISERROR(SEARCH("High bar", $A46))),NOT(ISERROR(SEARCH("à la poulie", $A46))),NOT(ISERROR(SEARCH("prise triange", $A46))),NOT(ISERROR(SEARCH("prise barre large", $A46))),NOT(ISERROR(SEARCH("prise barre serrée", $A46))),NOT(ISERROR(SEARCH("prise neutre", $A46))),NOT(ISERROR(SEARCH("supination", $A46))),NOT(ISERROR(SEARCH("pronation", $A46))),NOT(ISERROR(SEARCH("kettlebel", $A46))),NOT(ISERROR(SEARCH("aux haltères", $A46))),NOT(ISERROR(SEARCH("à la barre", $A46))),NOT(ISERROR(SEARCH("B STANCE", $A46))),NOT(ISERROR(SEARCH("Halte", $A46))), NOT(ISERROR(SEARCH("Prise serré", $A46))), NOT(ISERROR(SEARCH("Close grip", $A46))), NOT(ISERROR(SEARCH("Sumo", $A46))), NOT(ISERROR(SEARCH("Tradi", $A46))), NOT(ISERROR(SEARCH("Band", $A46))), NOT(ISERROR(SEARCH("Prise large", $A46))), NOT(ISERROR(SEARCH("RDL", $A46))), NOT(ISERROR(SEARCH("Unilatéral", $A46))))</formula>
    </cfRule>
  </conditionalFormatting>
  <conditionalFormatting sqref="B27:B28 B7:B11 B15:B18 B30:B44">
    <cfRule type="expression" dxfId="2219" priority="132">
      <formula>OR(L7&gt;0, N7&gt;0)</formula>
    </cfRule>
    <cfRule type="expression" dxfId="2218" priority="133">
      <formula>OR(K7&gt;1, M7&gt;1)</formula>
    </cfRule>
  </conditionalFormatting>
  <conditionalFormatting sqref="A7:B11 A15:B15 B16:B18">
    <cfRule type="expression" dxfId="2217" priority="127">
      <formula>OR(NOT(ISERROR(SEARCH("Halte", $A7))),      NOT(ISERROR(SEARCH("Prise serré", $A7))),      NOT(ISERROR(SEARCH("Close grip", $A7))),      NOT(ISERROR(SEARCH("Sumo", $A7))),      NOT(ISERROR(SEARCH("Tradi", $A7))),      NOT(ISERROR(SEARCH("Band", $A7))),      NOT(ISERROR(SEARCH("Prise large", $A7))),      NOT(ISERROR(SEARCH("RDL", $A7))),      NOT(ISERROR(SEARCH("Unilatéral", $A7))))</formula>
    </cfRule>
    <cfRule type="expression" dxfId="2216" priority="128">
      <formula>NOT(ISERROR(SEARCH("BI7", $A7)))</formula>
    </cfRule>
    <cfRule type="expression" dxfId="2215" priority="129">
      <formula>NOT(ISERROR(SEARCH("SUPER7", $A7)))</formula>
    </cfRule>
    <cfRule type="expression" dxfId="2214" priority="130">
      <formula>NOT(ISERROR(SEARCH("Larsen", $A7)))</formula>
    </cfRule>
    <cfRule type="expression" dxfId="2213" priority="131">
      <formula>OR(NOT(ISERROR(SEARCH("Tempo", A7))), NOT(ISERROR(SEARCH("Pausé", A7))), NOT(ISERROR(SEARCH("Isométrie", A7))))</formula>
    </cfRule>
    <cfRule type="expression" dxfId="2212" priority="134" stopIfTrue="1">
      <formula>OR(NOT(ISERROR(SEARCH("Position A", $A7))),NOT(ISERROR(SEARCH("Position B", $A7))),NOT(ISERROR(SEARCH("Position C", $A7))),NOT(ISERROR(SEARCH("Avec sangles", $A7))),NOT(ISERROR(SEARCH("SSB", $A7))),NOT(ISERROR(SEARCH("Halte", $A7))), NOT(ISERROR(SEARCH("Prise serré", $A7))), NOT(ISERROR(SEARCH("Close grip", $A7))), NOT(ISERROR(SEARCH("Sumo", $A7))), NOT(ISERROR(SEARCH("Tradi", $A7))), NOT(ISERROR(SEARCH("Band", $A7))), NOT(ISERROR(SEARCH("Prise large", $A7))), NOT(ISERROR(SEARCH("RDL", $A7))), NOT(ISERROR(SEARCH("Unilatéral", $A7))))</formula>
    </cfRule>
    <cfRule type="expression" dxfId="2211" priority="135" stopIfTrue="1">
      <formula>OR(NOT(ISERROR(SEARCH("Position A", $A7))),NOT(ISERROR(SEARCH("Position B", $A7))),NOT(ISERROR(SEARCH("Position C", $A7))),NOT(ISERROR(SEARCH("Avec sangles", $A7))),NOT(ISERROR(SEARCH("SSB", $A7))),NOT(ISERROR(SEARCH("Focus Hanche", $A7))),NOT(ISERROR(SEARCH("Focus GENOUX", $A7))),NOT(ISERROR(SEARCH("CALE", $A7))),NOT(ISERROR(SEARCH("Déficit", $A7))),NOT(ISERROR(SEARCH("Surélevé", $A7))),NOT(ISERROR(SEARCH("High bar", $A7))),NOT(ISERROR(SEARCH("à la poulie", $A7))),NOT(ISERROR(SEARCH("prise triange", $A7))),NOT(ISERROR(SEARCH("prise barre large", $A7))),NOT(ISERROR(SEARCH("prise barre serrée", $A7))),NOT(ISERROR(SEARCH("prise neutre", $A7))),NOT(ISERROR(SEARCH("supination", $A7))),NOT(ISERROR(SEARCH("pronation", $A7))),NOT(ISERROR(SEARCH("kettlebel", $A7))),NOT(ISERROR(SEARCH("aux haltères", $A7))),NOT(ISERROR(SEARCH("à la barre", $A7))),NOT(ISERROR(SEARCH("B STANCE", $A7))),NOT(ISERROR(SEARCH("Halte", $A7))), NOT(ISERROR(SEARCH("Prise serré", $A7))), NOT(ISERROR(SEARCH("Close grip", $A7))), NOT(ISERROR(SEARCH("Sumo", $A7))), NOT(ISERROR(SEARCH("Tradi", $A7))), NOT(ISERROR(SEARCH("Band", $A7))), NOT(ISERROR(SEARCH("Prise large", $A7))), NOT(ISERROR(SEARCH("RDL", $A7))), NOT(ISERROR(SEARCH("Unilatéral", $A7))))</formula>
    </cfRule>
  </conditionalFormatting>
  <conditionalFormatting sqref="B45">
    <cfRule type="expression" dxfId="2210" priority="123">
      <formula>OR(L45&gt;0, N45&gt;0)</formula>
    </cfRule>
    <cfRule type="expression" dxfId="2209" priority="124">
      <formula>OR(K45&gt;1, M45&gt;1)</formula>
    </cfRule>
  </conditionalFormatting>
  <conditionalFormatting sqref="A45:B45">
    <cfRule type="expression" dxfId="2208" priority="118">
      <formula>OR(NOT(ISERROR(SEARCH("Halte", $A45))),      NOT(ISERROR(SEARCH("Prise serré", $A45))),      NOT(ISERROR(SEARCH("Close grip", $A45))),      NOT(ISERROR(SEARCH("Sumo", $A45))),      NOT(ISERROR(SEARCH("Tradi", $A45))),      NOT(ISERROR(SEARCH("Band", $A45))),      NOT(ISERROR(SEARCH("Prise large", $A45))),      NOT(ISERROR(SEARCH("RDL", $A45))),      NOT(ISERROR(SEARCH("Unilatéral", $A45))))</formula>
    </cfRule>
    <cfRule type="expression" dxfId="2207" priority="119">
      <formula>NOT(ISERROR(SEARCH("BI7", $A45)))</formula>
    </cfRule>
    <cfRule type="expression" dxfId="2206" priority="120">
      <formula>NOT(ISERROR(SEARCH("SUPER7", $A45)))</formula>
    </cfRule>
    <cfRule type="expression" dxfId="2205" priority="121">
      <formula>NOT(ISERROR(SEARCH("Larsen", $A45)))</formula>
    </cfRule>
    <cfRule type="expression" dxfId="2204" priority="122">
      <formula>OR(NOT(ISERROR(SEARCH("Tempo", A45))), NOT(ISERROR(SEARCH("Pausé", A45))), NOT(ISERROR(SEARCH("Isométrie", A45))))</formula>
    </cfRule>
    <cfRule type="expression" dxfId="2203" priority="125" stopIfTrue="1">
      <formula>OR(NOT(ISERROR(SEARCH("Position A", $A45))),NOT(ISERROR(SEARCH("Position B", $A45))),NOT(ISERROR(SEARCH("Position C", $A45))),NOT(ISERROR(SEARCH("Avec sangles", $A45))),NOT(ISERROR(SEARCH("SSB", $A45))),NOT(ISERROR(SEARCH("Halte", $A45))), NOT(ISERROR(SEARCH("Prise serré", $A45))), NOT(ISERROR(SEARCH("Close grip", $A45))), NOT(ISERROR(SEARCH("Sumo", $A45))), NOT(ISERROR(SEARCH("Tradi", $A45))), NOT(ISERROR(SEARCH("Band", $A45))), NOT(ISERROR(SEARCH("Prise large", $A45))), NOT(ISERROR(SEARCH("RDL", $A45))), NOT(ISERROR(SEARCH("Unilatéral", $A45))))</formula>
    </cfRule>
    <cfRule type="expression" dxfId="2202" priority="126" stopIfTrue="1">
      <formula>OR(NOT(ISERROR(SEARCH("Position A", $A45))),NOT(ISERROR(SEARCH("Position B", $A45))),NOT(ISERROR(SEARCH("Position C", $A45))),NOT(ISERROR(SEARCH("Avec sangles", $A45))),NOT(ISERROR(SEARCH("SSB", $A45))),NOT(ISERROR(SEARCH("Focus Hanche", $A45))),NOT(ISERROR(SEARCH("Focus GENOUX", $A45))),NOT(ISERROR(SEARCH("CALE", $A45))),NOT(ISERROR(SEARCH("Déficit", $A45))),NOT(ISERROR(SEARCH("Surélevé", $A45))),NOT(ISERROR(SEARCH("High bar", $A45))),NOT(ISERROR(SEARCH("à la poulie", $A45))),NOT(ISERROR(SEARCH("prise triange", $A45))),NOT(ISERROR(SEARCH("prise barre large", $A45))),NOT(ISERROR(SEARCH("prise barre serrée", $A45))),NOT(ISERROR(SEARCH("prise neutre", $A45))),NOT(ISERROR(SEARCH("supination", $A45))),NOT(ISERROR(SEARCH("pronation", $A45))),NOT(ISERROR(SEARCH("kettlebel", $A45))),NOT(ISERROR(SEARCH("aux haltères", $A45))),NOT(ISERROR(SEARCH("à la barre", $A45))),NOT(ISERROR(SEARCH("B STANCE", $A45))),NOT(ISERROR(SEARCH("Halte", $A45))), NOT(ISERROR(SEARCH("Prise serré", $A45))), NOT(ISERROR(SEARCH("Close grip", $A45))), NOT(ISERROR(SEARCH("Sumo", $A45))), NOT(ISERROR(SEARCH("Tradi", $A45))), NOT(ISERROR(SEARCH("Band", $A45))), NOT(ISERROR(SEARCH("Prise large", $A45))), NOT(ISERROR(SEARCH("RDL", $A45))), NOT(ISERROR(SEARCH("Unilatéral", $A45))))</formula>
    </cfRule>
  </conditionalFormatting>
  <conditionalFormatting sqref="B27:B28">
    <cfRule type="expression" dxfId="2201" priority="111">
      <formula>OR(NOT(ISERROR(SEARCH("Halte",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2200" priority="112">
      <formula>NOT(ISERROR(SEARCH("BI7", $A27)))</formula>
    </cfRule>
    <cfRule type="expression" dxfId="2199" priority="113">
      <formula>NOT(ISERROR(SEARCH("SUPER7", $A27)))</formula>
    </cfRule>
    <cfRule type="expression" dxfId="2198" priority="114">
      <formula>NOT(ISERROR(SEARCH("Larsen", $A27)))</formula>
    </cfRule>
    <cfRule type="expression" dxfId="2197" priority="115">
      <formula>OR(NOT(ISERROR(SEARCH("Tempo", B27))), NOT(ISERROR(SEARCH("Pausé", B27))), NOT(ISERROR(SEARCH("Isométrie", B27))))</formula>
    </cfRule>
    <cfRule type="expression" dxfId="2196" priority="116" stopIfTrue="1">
      <formula>OR(NOT(ISERROR(SEARCH("Position A", $A27))),NOT(ISERROR(SEARCH("Position B", $A27))),NOT(ISERROR(SEARCH("Position C", $A27))),NOT(ISERROR(SEARCH("Avec sangles", $A27))),NOT(ISERROR(SEARCH("SSB", $A27))),NOT(ISERROR(SEARCH("Halte",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2195" priority="117" stopIfTrue="1">
      <formula>OR(NOT(ISERROR(SEARCH("Position A", $A27))),NOT(ISERROR(SEARCH("Position B", $A27))),NOT(ISERROR(SEARCH("Position C", $A27))),NOT(ISERROR(SEARCH("Avec sangles", $A27))),NOT(ISERROR(SEARCH("SSB", $A27))),NOT(ISERROR(SEARCH("Focus Hanche", $A27))),NOT(ISERROR(SEARCH("Focus GENOUX", $A27))),NOT(ISERROR(SEARCH("CALE", $A27))),NOT(ISERROR(SEARCH("Déficit", $A27))),NOT(ISERROR(SEARCH("Surélevé", $A27))),NOT(ISERROR(SEARCH("High bar", $A27))),NOT(ISERROR(SEARCH("à la poulie", $A27))),NOT(ISERROR(SEARCH("prise triange", $A27))),NOT(ISERROR(SEARCH("prise barre large", $A27))),NOT(ISERROR(SEARCH("prise barre serrée", $A27))),NOT(ISERROR(SEARCH("prise neutre", $A27))),NOT(ISERROR(SEARCH("supination", $A27))),NOT(ISERROR(SEARCH("pronation", $A27))),NOT(ISERROR(SEARCH("kettlebel", $A27))),NOT(ISERROR(SEARCH("aux haltères", $A27))),NOT(ISERROR(SEARCH("à la barre", $A27))),NOT(ISERROR(SEARCH("B STANCE",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A27:A28">
    <cfRule type="expression" dxfId="2194" priority="104">
      <formula>OR(NOT(ISERROR(SEARCH("Halte",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2193" priority="105">
      <formula>NOT(ISERROR(SEARCH("BI7", $A27)))</formula>
    </cfRule>
    <cfRule type="expression" dxfId="2192" priority="106">
      <formula>NOT(ISERROR(SEARCH("SUPER7", $A27)))</formula>
    </cfRule>
    <cfRule type="expression" dxfId="2191" priority="107">
      <formula>NOT(ISERROR(SEARCH("Larsen", $A27)))</formula>
    </cfRule>
    <cfRule type="expression" dxfId="2190" priority="108">
      <formula>OR(NOT(ISERROR(SEARCH("Tempo", A27))), NOT(ISERROR(SEARCH("Pausé", A27))), NOT(ISERROR(SEARCH("Isométrie", A27))))</formula>
    </cfRule>
    <cfRule type="expression" dxfId="2189" priority="110" stopIfTrue="1">
      <formula>OR(NOT(ISERROR(SEARCH("Position A", $A27))),NOT(ISERROR(SEARCH("Position B", $A27))),NOT(ISERROR(SEARCH("Position C", $A27))),NOT(ISERROR(SEARCH("Avec sangles", $A27))),NOT(ISERROR(SEARCH("SSB", $A27))),NOT(ISERROR(SEARCH("Focus Hanche", $A27))),NOT(ISERROR(SEARCH("Focus GENOUX", $A27))),NOT(ISERROR(SEARCH("CALE", $A27))),NOT(ISERROR(SEARCH("Déficit", $A27))),NOT(ISERROR(SEARCH("Surélevé", $A27))),NOT(ISERROR(SEARCH("High bar", $A27))),NOT(ISERROR(SEARCH("à la poulie", $A27))),NOT(ISERROR(SEARCH("prise triange", $A27))),NOT(ISERROR(SEARCH("prise barre large", $A27))),NOT(ISERROR(SEARCH("prise barre serrée", $A27))),NOT(ISERROR(SEARCH("prise neutre", $A27))),NOT(ISERROR(SEARCH("supination", $A27))),NOT(ISERROR(SEARCH("pronation", $A27))),NOT(ISERROR(SEARCH("kettlebel", $A27))),NOT(ISERROR(SEARCH("aux haltères", $A27))),NOT(ISERROR(SEARCH("à la barre", $A27))),NOT(ISERROR(SEARCH("B STANCE",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A27:A28">
    <cfRule type="expression" dxfId="2188" priority="109" stopIfTrue="1">
      <formula>OR(NOT(ISERROR(SEARCH("Position A", $A27))),NOT(ISERROR(SEARCH("Position B", $A27))),NOT(ISERROR(SEARCH("Position C", $A27))),NOT(ISERROR(SEARCH("Avec sangles", $A27))),NOT(ISERROR(SEARCH("SSB",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B12:B14">
    <cfRule type="expression" dxfId="2187" priority="100">
      <formula>OR(L12&gt;0, N12&gt;0)</formula>
    </cfRule>
    <cfRule type="expression" dxfId="2186" priority="101">
      <formula>OR(K12&gt;1, M12&gt;1)</formula>
    </cfRule>
  </conditionalFormatting>
  <conditionalFormatting sqref="A12:B14">
    <cfRule type="expression" dxfId="2185" priority="95">
      <formula>OR(NOT(ISERROR(SEARCH("Halte", $A12))),      NOT(ISERROR(SEARCH("Prise serré", $A12))),      NOT(ISERROR(SEARCH("Close grip", $A12))),      NOT(ISERROR(SEARCH("Sumo", $A12))),      NOT(ISERROR(SEARCH("Tradi", $A12))),      NOT(ISERROR(SEARCH("Band", $A12))),      NOT(ISERROR(SEARCH("Prise large", $A12))),      NOT(ISERROR(SEARCH("RDL", $A12))),      NOT(ISERROR(SEARCH("Unilatéral", $A12))))</formula>
    </cfRule>
    <cfRule type="expression" dxfId="2184" priority="96">
      <formula>NOT(ISERROR(SEARCH("BI7", $A12)))</formula>
    </cfRule>
    <cfRule type="expression" dxfId="2183" priority="97">
      <formula>NOT(ISERROR(SEARCH("SUPER7", $A12)))</formula>
    </cfRule>
    <cfRule type="expression" dxfId="2182" priority="98">
      <formula>NOT(ISERROR(SEARCH("Larsen", $A12)))</formula>
    </cfRule>
    <cfRule type="expression" dxfId="2181" priority="99">
      <formula>OR(NOT(ISERROR(SEARCH("Tempo", A12))), NOT(ISERROR(SEARCH("Pausé", A12))), NOT(ISERROR(SEARCH("Isométrie", A12))))</formula>
    </cfRule>
    <cfRule type="expression" dxfId="2180" priority="102" stopIfTrue="1">
      <formula>OR(NOT(ISERROR(SEARCH("Position A", $A12))),NOT(ISERROR(SEARCH("Position B", $A12))),NOT(ISERROR(SEARCH("Position C", $A12))),NOT(ISERROR(SEARCH("Avec sangles", $A12))),NOT(ISERROR(SEARCH("SSB", $A12))),NOT(ISERROR(SEARCH("Halte", $A12))), NOT(ISERROR(SEARCH("Prise serré", $A12))), NOT(ISERROR(SEARCH("Close grip", $A12))), NOT(ISERROR(SEARCH("Sumo", $A12))), NOT(ISERROR(SEARCH("Tradi", $A12))), NOT(ISERROR(SEARCH("Band", $A12))), NOT(ISERROR(SEARCH("Prise large", $A12))), NOT(ISERROR(SEARCH("RDL", $A12))), NOT(ISERROR(SEARCH("Unilatéral", $A12))))</formula>
    </cfRule>
    <cfRule type="expression" dxfId="2179" priority="103" stopIfTrue="1">
      <formula>OR(NOT(ISERROR(SEARCH("Position A", $A12))),NOT(ISERROR(SEARCH("Position B", $A12))),NOT(ISERROR(SEARCH("Position C", $A12))),NOT(ISERROR(SEARCH("Avec sangles", $A12))),NOT(ISERROR(SEARCH("SSB", $A12))),NOT(ISERROR(SEARCH("Focus Hanche", $A12))),NOT(ISERROR(SEARCH("Focus GENOUX", $A12))),NOT(ISERROR(SEARCH("CALE", $A12))),NOT(ISERROR(SEARCH("Déficit", $A12))),NOT(ISERROR(SEARCH("Surélevé", $A12))),NOT(ISERROR(SEARCH("High bar", $A12))),NOT(ISERROR(SEARCH("à la poulie", $A12))),NOT(ISERROR(SEARCH("prise triange", $A12))),NOT(ISERROR(SEARCH("prise barre large", $A12))),NOT(ISERROR(SEARCH("prise barre serrée", $A12))),NOT(ISERROR(SEARCH("prise neutre", $A12))),NOT(ISERROR(SEARCH("supination", $A12))),NOT(ISERROR(SEARCH("pronation", $A12))),NOT(ISERROR(SEARCH("kettlebel", $A12))),NOT(ISERROR(SEARCH("aux haltères", $A12))),NOT(ISERROR(SEARCH("à la barre", $A12))),NOT(ISERROR(SEARCH("B STANCE", $A12))),NOT(ISERROR(SEARCH("Halte", $A12))), NOT(ISERROR(SEARCH("Prise serré", $A12))), NOT(ISERROR(SEARCH("Close grip", $A12))), NOT(ISERROR(SEARCH("Sumo", $A12))), NOT(ISERROR(SEARCH("Tradi", $A12))), NOT(ISERROR(SEARCH("Band", $A12))), NOT(ISERROR(SEARCH("Prise large", $A12))), NOT(ISERROR(SEARCH("RDL", $A12))), NOT(ISERROR(SEARCH("Unilatéral", $A12))))</formula>
    </cfRule>
  </conditionalFormatting>
  <conditionalFormatting sqref="B19:B26">
    <cfRule type="expression" dxfId="2178" priority="91">
      <formula>OR(L19&gt;0, N19&gt;0)</formula>
    </cfRule>
    <cfRule type="expression" dxfId="2177" priority="92">
      <formula>OR(K19&gt;1, M19&gt;1)</formula>
    </cfRule>
  </conditionalFormatting>
  <conditionalFormatting sqref="A21:B26 B19:B20">
    <cfRule type="expression" dxfId="2176" priority="86">
      <formula>OR(NOT(ISERROR(SEARCH("Halte", $A19))),      NOT(ISERROR(SEARCH("Prise serré", $A19))),      NOT(ISERROR(SEARCH("Close grip", $A19))),      NOT(ISERROR(SEARCH("Sumo", $A19))),      NOT(ISERROR(SEARCH("Tradi", $A19))),      NOT(ISERROR(SEARCH("Band", $A19))),      NOT(ISERROR(SEARCH("Prise large", $A19))),      NOT(ISERROR(SEARCH("RDL", $A19))),      NOT(ISERROR(SEARCH("Unilatéral", $A19))))</formula>
    </cfRule>
    <cfRule type="expression" dxfId="2175" priority="87">
      <formula>NOT(ISERROR(SEARCH("BI7", $A19)))</formula>
    </cfRule>
    <cfRule type="expression" dxfId="2174" priority="88">
      <formula>NOT(ISERROR(SEARCH("SUPER7", $A19)))</formula>
    </cfRule>
    <cfRule type="expression" dxfId="2173" priority="89">
      <formula>NOT(ISERROR(SEARCH("Larsen", $A19)))</formula>
    </cfRule>
    <cfRule type="expression" dxfId="2172" priority="90">
      <formula>OR(NOT(ISERROR(SEARCH("Tempo", A19))), NOT(ISERROR(SEARCH("Pausé", A19))), NOT(ISERROR(SEARCH("Isométrie", A19))))</formula>
    </cfRule>
    <cfRule type="expression" dxfId="2171" priority="93" stopIfTrue="1">
      <formula>OR(NOT(ISERROR(SEARCH("Position A", $A19))),NOT(ISERROR(SEARCH("Position B", $A19))),NOT(ISERROR(SEARCH("Position C", $A19))),NOT(ISERROR(SEARCH("Avec sangles", $A19))),NOT(ISERROR(SEARCH("SSB", $A19))),NOT(ISERROR(SEARCH("Halte", $A19))), NOT(ISERROR(SEARCH("Prise serré", $A19))), NOT(ISERROR(SEARCH("Close grip", $A19))), NOT(ISERROR(SEARCH("Sumo", $A19))), NOT(ISERROR(SEARCH("Tradi", $A19))), NOT(ISERROR(SEARCH("Band", $A19))), NOT(ISERROR(SEARCH("Prise large", $A19))), NOT(ISERROR(SEARCH("RDL", $A19))), NOT(ISERROR(SEARCH("Unilatéral", $A19))))</formula>
    </cfRule>
    <cfRule type="expression" dxfId="2170" priority="94" stopIfTrue="1">
      <formula>OR(NOT(ISERROR(SEARCH("Position A", $A19))),NOT(ISERROR(SEARCH("Position B", $A19))),NOT(ISERROR(SEARCH("Position C", $A19))),NOT(ISERROR(SEARCH("Avec sangles", $A19))),NOT(ISERROR(SEARCH("SSB", $A19))),NOT(ISERROR(SEARCH("Focus Hanche", $A19))),NOT(ISERROR(SEARCH("Focus GENOUX", $A19))),NOT(ISERROR(SEARCH("CALE", $A19))),NOT(ISERROR(SEARCH("Déficit", $A19))),NOT(ISERROR(SEARCH("Surélevé", $A19))),NOT(ISERROR(SEARCH("High bar", $A19))),NOT(ISERROR(SEARCH("à la poulie", $A19))),NOT(ISERROR(SEARCH("prise triange", $A19))),NOT(ISERROR(SEARCH("prise barre large", $A19))),NOT(ISERROR(SEARCH("prise barre serrée", $A19))),NOT(ISERROR(SEARCH("prise neutre", $A19))),NOT(ISERROR(SEARCH("supination", $A19))),NOT(ISERROR(SEARCH("pronation", $A19))),NOT(ISERROR(SEARCH("kettlebel", $A19))),NOT(ISERROR(SEARCH("aux haltères", $A19))),NOT(ISERROR(SEARCH("à la barre", $A19))),NOT(ISERROR(SEARCH("B STANCE", $A19))),NOT(ISERROR(SEARCH("Halte", $A19))), NOT(ISERROR(SEARCH("Prise serré", $A19))), NOT(ISERROR(SEARCH("Close grip", $A19))), NOT(ISERROR(SEARCH("Sumo", $A19))), NOT(ISERROR(SEARCH("Tradi", $A19))), NOT(ISERROR(SEARCH("Band", $A19))), NOT(ISERROR(SEARCH("Prise large", $A19))), NOT(ISERROR(SEARCH("RDL", $A19))), NOT(ISERROR(SEARCH("Unilatéral", $A19))))</formula>
    </cfRule>
  </conditionalFormatting>
  <conditionalFormatting sqref="B29">
    <cfRule type="expression" dxfId="2169" priority="82">
      <formula>OR(L29&gt;0, N29&gt;0)</formula>
    </cfRule>
    <cfRule type="expression" dxfId="2168" priority="83">
      <formula>OR(K29&gt;1, M29&gt;1)</formula>
    </cfRule>
  </conditionalFormatting>
  <conditionalFormatting sqref="A29:B29">
    <cfRule type="expression" dxfId="2167" priority="77">
      <formula>OR(NOT(ISERROR(SEARCH("Halte", $A29))),      NOT(ISERROR(SEARCH("Prise serré", $A29))),      NOT(ISERROR(SEARCH("Close grip", $A29))),      NOT(ISERROR(SEARCH("Sumo", $A29))),      NOT(ISERROR(SEARCH("Tradi", $A29))),      NOT(ISERROR(SEARCH("Band", $A29))),      NOT(ISERROR(SEARCH("Prise large", $A29))),      NOT(ISERROR(SEARCH("RDL", $A29))),      NOT(ISERROR(SEARCH("Unilatéral", $A29))))</formula>
    </cfRule>
    <cfRule type="expression" dxfId="2166" priority="78">
      <formula>NOT(ISERROR(SEARCH("BI7", $A29)))</formula>
    </cfRule>
    <cfRule type="expression" dxfId="2165" priority="79">
      <formula>NOT(ISERROR(SEARCH("SUPER7", $A29)))</formula>
    </cfRule>
    <cfRule type="expression" dxfId="2164" priority="80">
      <formula>NOT(ISERROR(SEARCH("Larsen", $A29)))</formula>
    </cfRule>
    <cfRule type="expression" dxfId="2163" priority="81">
      <formula>OR(NOT(ISERROR(SEARCH("Tempo", A29))), NOT(ISERROR(SEARCH("Pausé", A29))), NOT(ISERROR(SEARCH("Isométrie", A29))))</formula>
    </cfRule>
    <cfRule type="expression" dxfId="2162" priority="84" stopIfTrue="1">
      <formula>OR(NOT(ISERROR(SEARCH("Position A", $A29))),NOT(ISERROR(SEARCH("Position B", $A29))),NOT(ISERROR(SEARCH("Position C", $A29))),NOT(ISERROR(SEARCH("Avec sangles", $A29))),NOT(ISERROR(SEARCH("SSB", $A29))),NOT(ISERROR(SEARCH("Halte", $A29))), NOT(ISERROR(SEARCH("Prise serré", $A29))), NOT(ISERROR(SEARCH("Close grip", $A29))), NOT(ISERROR(SEARCH("Sumo", $A29))), NOT(ISERROR(SEARCH("Tradi", $A29))), NOT(ISERROR(SEARCH("Band", $A29))), NOT(ISERROR(SEARCH("Prise large", $A29))), NOT(ISERROR(SEARCH("RDL", $A29))), NOT(ISERROR(SEARCH("Unilatéral", $A29))))</formula>
    </cfRule>
    <cfRule type="expression" dxfId="2161" priority="85" stopIfTrue="1">
      <formula>OR(NOT(ISERROR(SEARCH("Position A", $A29))),NOT(ISERROR(SEARCH("Position B", $A29))),NOT(ISERROR(SEARCH("Position C", $A29))),NOT(ISERROR(SEARCH("Avec sangles", $A29))),NOT(ISERROR(SEARCH("SSB", $A29))),NOT(ISERROR(SEARCH("Focus Hanche", $A29))),NOT(ISERROR(SEARCH("Focus GENOUX", $A29))),NOT(ISERROR(SEARCH("CALE", $A29))),NOT(ISERROR(SEARCH("Déficit", $A29))),NOT(ISERROR(SEARCH("Surélevé", $A29))),NOT(ISERROR(SEARCH("High bar", $A29))),NOT(ISERROR(SEARCH("à la poulie", $A29))),NOT(ISERROR(SEARCH("prise triange", $A29))),NOT(ISERROR(SEARCH("prise barre large", $A29))),NOT(ISERROR(SEARCH("prise barre serrée", $A29))),NOT(ISERROR(SEARCH("prise neutre", $A29))),NOT(ISERROR(SEARCH("supination", $A29))),NOT(ISERROR(SEARCH("pronation", $A29))),NOT(ISERROR(SEARCH("kettlebel", $A29))),NOT(ISERROR(SEARCH("aux haltères", $A29))),NOT(ISERROR(SEARCH("à la barre", $A29))),NOT(ISERROR(SEARCH("B STANCE", $A29))),NOT(ISERROR(SEARCH("Halte", $A29))), NOT(ISERROR(SEARCH("Prise serré", $A29))), NOT(ISERROR(SEARCH("Close grip", $A29))), NOT(ISERROR(SEARCH("Sumo", $A29))), NOT(ISERROR(SEARCH("Tradi", $A29))), NOT(ISERROR(SEARCH("Band", $A29))), NOT(ISERROR(SEARCH("Prise large", $A29))), NOT(ISERROR(SEARCH("RDL", $A29))), NOT(ISERROR(SEARCH("Unilatéral", $A29))))</formula>
    </cfRule>
  </conditionalFormatting>
  <conditionalFormatting sqref="P30:P32 P36:P39 P7:P11 P15:P18 P43:P44">
    <cfRule type="expression" dxfId="2160" priority="75">
      <formula>P7&gt;Q7</formula>
    </cfRule>
    <cfRule type="expression" dxfId="2159" priority="76">
      <formula>P7&lt;Q7</formula>
    </cfRule>
  </conditionalFormatting>
  <conditionalFormatting sqref="R30:R32 R36:R39 R7:R11 R15:R18 R43:R44">
    <cfRule type="expression" dxfId="2158" priority="73">
      <formula>R7&lt;S7</formula>
    </cfRule>
    <cfRule type="expression" dxfId="2157" priority="74">
      <formula>R7&gt;S7</formula>
    </cfRule>
  </conditionalFormatting>
  <conditionalFormatting sqref="T30:T32 T36:T39 T7:T11 T15:T17 T43:T44">
    <cfRule type="expression" dxfId="2156" priority="71">
      <formula>T7&gt;U7</formula>
    </cfRule>
    <cfRule type="expression" dxfId="2155" priority="72">
      <formula>T7&lt;U7</formula>
    </cfRule>
  </conditionalFormatting>
  <conditionalFormatting sqref="P27:P28">
    <cfRule type="expression" dxfId="2154" priority="69">
      <formula>P27&gt;Q27</formula>
    </cfRule>
    <cfRule type="expression" dxfId="2153" priority="70">
      <formula>P27&lt;Q27</formula>
    </cfRule>
  </conditionalFormatting>
  <conditionalFormatting sqref="R27:R28">
    <cfRule type="expression" dxfId="2152" priority="67">
      <formula>R27&lt;S27</formula>
    </cfRule>
    <cfRule type="expression" dxfId="2151" priority="68">
      <formula>R27&gt;S27</formula>
    </cfRule>
  </conditionalFormatting>
  <conditionalFormatting sqref="T27:T28">
    <cfRule type="expression" dxfId="2150" priority="65">
      <formula>T27&gt;U27</formula>
    </cfRule>
    <cfRule type="expression" dxfId="2149" priority="66">
      <formula>T27&lt;U27</formula>
    </cfRule>
  </conditionalFormatting>
  <conditionalFormatting sqref="P33:P35">
    <cfRule type="expression" dxfId="2148" priority="63">
      <formula>P33&gt;Q33</formula>
    </cfRule>
    <cfRule type="expression" dxfId="2147" priority="64">
      <formula>P33&lt;Q33</formula>
    </cfRule>
  </conditionalFormatting>
  <conditionalFormatting sqref="R33:R35">
    <cfRule type="expression" dxfId="2146" priority="61">
      <formula>R33&lt;S33</formula>
    </cfRule>
    <cfRule type="expression" dxfId="2145" priority="62">
      <formula>R33&gt;S33</formula>
    </cfRule>
  </conditionalFormatting>
  <conditionalFormatting sqref="T33:T35">
    <cfRule type="expression" dxfId="2144" priority="59">
      <formula>T33&gt;U33</formula>
    </cfRule>
    <cfRule type="expression" dxfId="2143" priority="60">
      <formula>T33&lt;U33</formula>
    </cfRule>
  </conditionalFormatting>
  <conditionalFormatting sqref="P45">
    <cfRule type="expression" dxfId="2142" priority="57">
      <formula>P45&gt;Q45</formula>
    </cfRule>
    <cfRule type="expression" dxfId="2141" priority="58">
      <formula>P45&lt;Q45</formula>
    </cfRule>
  </conditionalFormatting>
  <conditionalFormatting sqref="R45">
    <cfRule type="expression" dxfId="2140" priority="55">
      <formula>R45&lt;S45</formula>
    </cfRule>
    <cfRule type="expression" dxfId="2139" priority="56">
      <formula>R45&gt;S45</formula>
    </cfRule>
  </conditionalFormatting>
  <conditionalFormatting sqref="T45">
    <cfRule type="expression" dxfId="2138" priority="53">
      <formula>T45&gt;U45</formula>
    </cfRule>
    <cfRule type="expression" dxfId="2137" priority="54">
      <formula>T45&lt;U45</formula>
    </cfRule>
  </conditionalFormatting>
  <conditionalFormatting sqref="T18">
    <cfRule type="expression" dxfId="2136" priority="51">
      <formula>T18&lt;U18</formula>
    </cfRule>
    <cfRule type="expression" dxfId="2135" priority="52">
      <formula>T18&gt;U18</formula>
    </cfRule>
  </conditionalFormatting>
  <conditionalFormatting sqref="P12:P14">
    <cfRule type="expression" dxfId="2134" priority="49">
      <formula>P12&gt;Q12</formula>
    </cfRule>
    <cfRule type="expression" dxfId="2133" priority="50">
      <formula>P12&lt;Q12</formula>
    </cfRule>
  </conditionalFormatting>
  <conditionalFormatting sqref="R12:R14">
    <cfRule type="expression" dxfId="2132" priority="47">
      <formula>R12&lt;S12</formula>
    </cfRule>
    <cfRule type="expression" dxfId="2131" priority="48">
      <formula>R12&gt;S12</formula>
    </cfRule>
  </conditionalFormatting>
  <conditionalFormatting sqref="T12:T14">
    <cfRule type="expression" dxfId="2130" priority="45">
      <formula>T12&gt;U12</formula>
    </cfRule>
    <cfRule type="expression" dxfId="2129" priority="46">
      <formula>T12&lt;U12</formula>
    </cfRule>
  </conditionalFormatting>
  <conditionalFormatting sqref="P19:P26">
    <cfRule type="expression" dxfId="2128" priority="43">
      <formula>P19&gt;Q19</formula>
    </cfRule>
    <cfRule type="expression" dxfId="2127" priority="44">
      <formula>P19&lt;Q19</formula>
    </cfRule>
  </conditionalFormatting>
  <conditionalFormatting sqref="R24:R26">
    <cfRule type="expression" dxfId="2126" priority="41">
      <formula>R24&lt;S24</formula>
    </cfRule>
    <cfRule type="expression" dxfId="2125" priority="42">
      <formula>R24&gt;S24</formula>
    </cfRule>
  </conditionalFormatting>
  <conditionalFormatting sqref="T24:T26">
    <cfRule type="expression" dxfId="2124" priority="39">
      <formula>T24&gt;U24</formula>
    </cfRule>
    <cfRule type="expression" dxfId="2123" priority="40">
      <formula>T24&lt;U24</formula>
    </cfRule>
  </conditionalFormatting>
  <conditionalFormatting sqref="R19:R23">
    <cfRule type="expression" dxfId="2122" priority="37">
      <formula>R19&gt;S19</formula>
    </cfRule>
    <cfRule type="expression" dxfId="2121" priority="38">
      <formula>R19&lt;S19</formula>
    </cfRule>
  </conditionalFormatting>
  <conditionalFormatting sqref="T19:T23">
    <cfRule type="expression" dxfId="2120" priority="35">
      <formula>T19&lt;U19</formula>
    </cfRule>
    <cfRule type="expression" dxfId="2119" priority="36">
      <formula>T19&gt;U19</formula>
    </cfRule>
  </conditionalFormatting>
  <conditionalFormatting sqref="P29">
    <cfRule type="expression" dxfId="2118" priority="33">
      <formula>P29&gt;Q29</formula>
    </cfRule>
    <cfRule type="expression" dxfId="2117" priority="34">
      <formula>P29&lt;Q29</formula>
    </cfRule>
  </conditionalFormatting>
  <conditionalFormatting sqref="R29">
    <cfRule type="expression" dxfId="2116" priority="31">
      <formula>R29&gt;S29</formula>
    </cfRule>
    <cfRule type="expression" dxfId="2115" priority="32">
      <formula>R29&lt;S29</formula>
    </cfRule>
  </conditionalFormatting>
  <conditionalFormatting sqref="T29">
    <cfRule type="expression" dxfId="2114" priority="29">
      <formula>T29&lt;U29</formula>
    </cfRule>
    <cfRule type="expression" dxfId="2113" priority="30">
      <formula>T29&gt;U29</formula>
    </cfRule>
  </conditionalFormatting>
  <conditionalFormatting sqref="P40:P42">
    <cfRule type="expression" dxfId="2112" priority="27">
      <formula>P40&gt;Q40</formula>
    </cfRule>
    <cfRule type="expression" dxfId="2111" priority="28">
      <formula>P40&lt;Q40</formula>
    </cfRule>
  </conditionalFormatting>
  <conditionalFormatting sqref="R40:R42">
    <cfRule type="expression" dxfId="2110" priority="25">
      <formula>R40&lt;S40</formula>
    </cfRule>
    <cfRule type="expression" dxfId="2109" priority="26">
      <formula>R40&gt;S40</formula>
    </cfRule>
  </conditionalFormatting>
  <conditionalFormatting sqref="T40:T42">
    <cfRule type="expression" dxfId="2108" priority="23">
      <formula>T40&gt;U40</formula>
    </cfRule>
    <cfRule type="expression" dxfId="2107" priority="24">
      <formula>T40&lt;U40</formula>
    </cfRule>
  </conditionalFormatting>
  <conditionalFormatting sqref="L32:L35">
    <cfRule type="cellIs" dxfId="2106" priority="22" operator="greaterThan">
      <formula>0</formula>
    </cfRule>
  </conditionalFormatting>
  <conditionalFormatting sqref="B30:B44">
    <cfRule type="expression" dxfId="2105" priority="15">
      <formula>OR(NOT(ISERROR(SEARCH("Halte",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2104" priority="16">
      <formula>NOT(ISERROR(SEARCH("BI7", $A30)))</formula>
    </cfRule>
    <cfRule type="expression" dxfId="2103" priority="17">
      <formula>NOT(ISERROR(SEARCH("SUPER7", $A30)))</formula>
    </cfRule>
    <cfRule type="expression" dxfId="2102" priority="18">
      <formula>NOT(ISERROR(SEARCH("Larsen", $A30)))</formula>
    </cfRule>
    <cfRule type="expression" dxfId="2101" priority="19">
      <formula>OR(NOT(ISERROR(SEARCH("Tempo", B30))), NOT(ISERROR(SEARCH("Pausé", B30))), NOT(ISERROR(SEARCH("Isométrie", B30))))</formula>
    </cfRule>
    <cfRule type="expression" dxfId="2100" priority="20" stopIfTrue="1">
      <formula>OR(NOT(ISERROR(SEARCH("Position A", $A30))),NOT(ISERROR(SEARCH("Position B", $A30))),NOT(ISERROR(SEARCH("Position C", $A30))),NOT(ISERROR(SEARCH("Avec sangles", $A30))),NOT(ISERROR(SEARCH("SSB", $A30))),NOT(ISERROR(SEARCH("Halte",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2099" priority="21" stopIfTrue="1">
      <formula>OR(NOT(ISERROR(SEARCH("Position A", $A30))),NOT(ISERROR(SEARCH("Position B", $A30))),NOT(ISERROR(SEARCH("Position C", $A30))),NOT(ISERROR(SEARCH("Avec sangles", $A30))),NOT(ISERROR(SEARCH("SSB", $A30))),NOT(ISERROR(SEARCH("Focus Hanche", $A30))),NOT(ISERROR(SEARCH("Focus GENOUX", $A30))),NOT(ISERROR(SEARCH("CALE", $A30))),NOT(ISERROR(SEARCH("Déficit", $A30))),NOT(ISERROR(SEARCH("Surélevé", $A30))),NOT(ISERROR(SEARCH("High bar", $A30))),NOT(ISERROR(SEARCH("à la poulie", $A30))),NOT(ISERROR(SEARCH("prise triange", $A30))),NOT(ISERROR(SEARCH("prise barre large", $A30))),NOT(ISERROR(SEARCH("prise barre serrée", $A30))),NOT(ISERROR(SEARCH("prise neutre", $A30))),NOT(ISERROR(SEARCH("supination", $A30))),NOT(ISERROR(SEARCH("pronation", $A30))),NOT(ISERROR(SEARCH("kettlebel", $A30))),NOT(ISERROR(SEARCH("aux haltères", $A30))),NOT(ISERROR(SEARCH("à la barre", $A30))),NOT(ISERROR(SEARCH("B STANCE",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conditionalFormatting sqref="A30:A44">
    <cfRule type="expression" dxfId="2098" priority="8">
      <formula>OR(NOT(ISERROR(SEARCH("Halte",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2097" priority="9">
      <formula>NOT(ISERROR(SEARCH("BI7", $A30)))</formula>
    </cfRule>
    <cfRule type="expression" dxfId="2096" priority="10">
      <formula>NOT(ISERROR(SEARCH("SUPER7", $A30)))</formula>
    </cfRule>
    <cfRule type="expression" dxfId="2095" priority="11">
      <formula>NOT(ISERROR(SEARCH("Larsen", $A30)))</formula>
    </cfRule>
    <cfRule type="expression" dxfId="2094" priority="12">
      <formula>OR(NOT(ISERROR(SEARCH("Tempo", A30))), NOT(ISERROR(SEARCH("Pausé", A30))), NOT(ISERROR(SEARCH("Isométrie", A30))))</formula>
    </cfRule>
    <cfRule type="expression" dxfId="2093" priority="14" stopIfTrue="1">
      <formula>OR(NOT(ISERROR(SEARCH("Position A", $A30))),NOT(ISERROR(SEARCH("Position B", $A30))),NOT(ISERROR(SEARCH("Position C", $A30))),NOT(ISERROR(SEARCH("Avec sangles", $A30))),NOT(ISERROR(SEARCH("SSB", $A30))),NOT(ISERROR(SEARCH("Focus Hanche", $A30))),NOT(ISERROR(SEARCH("Focus GENOUX", $A30))),NOT(ISERROR(SEARCH("CALE", $A30))),NOT(ISERROR(SEARCH("Déficit", $A30))),NOT(ISERROR(SEARCH("Surélevé", $A30))),NOT(ISERROR(SEARCH("High bar", $A30))),NOT(ISERROR(SEARCH("à la poulie", $A30))),NOT(ISERROR(SEARCH("prise triange", $A30))),NOT(ISERROR(SEARCH("prise barre large", $A30))),NOT(ISERROR(SEARCH("prise barre serrée", $A30))),NOT(ISERROR(SEARCH("prise neutre", $A30))),NOT(ISERROR(SEARCH("supination", $A30))),NOT(ISERROR(SEARCH("pronation", $A30))),NOT(ISERROR(SEARCH("kettlebel", $A30))),NOT(ISERROR(SEARCH("aux haltères", $A30))),NOT(ISERROR(SEARCH("à la barre", $A30))),NOT(ISERROR(SEARCH("B STANCE",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conditionalFormatting sqref="A30:A44">
    <cfRule type="expression" dxfId="2092" priority="13" stopIfTrue="1">
      <formula>OR(NOT(ISERROR(SEARCH("Position A", $A30))),NOT(ISERROR(SEARCH("Position B", $A30))),NOT(ISERROR(SEARCH("Position C", $A30))),NOT(ISERROR(SEARCH("Avec sangles", $A30))),NOT(ISERROR(SEARCH("SSB",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conditionalFormatting sqref="A16:A20">
    <cfRule type="expression" dxfId="2091" priority="1">
      <formula>OR(NOT(ISERROR(SEARCH("Halte", $A16))),      NOT(ISERROR(SEARCH("Prise serré", $A16))),      NOT(ISERROR(SEARCH("Close grip", $A16))),      NOT(ISERROR(SEARCH("Sumo", $A16))),      NOT(ISERROR(SEARCH("Tradi", $A16))),      NOT(ISERROR(SEARCH("Band", $A16))),      NOT(ISERROR(SEARCH("Prise large", $A16))),      NOT(ISERROR(SEARCH("RDL", $A16))),      NOT(ISERROR(SEARCH("Unilatéral", $A16))))</formula>
    </cfRule>
    <cfRule type="expression" dxfId="2090" priority="2">
      <formula>NOT(ISERROR(SEARCH("BI7", $A16)))</formula>
    </cfRule>
    <cfRule type="expression" dxfId="2089" priority="3">
      <formula>NOT(ISERROR(SEARCH("SUPER7", $A16)))</formula>
    </cfRule>
    <cfRule type="expression" dxfId="2088" priority="4">
      <formula>NOT(ISERROR(SEARCH("Larsen", $A16)))</formula>
    </cfRule>
    <cfRule type="expression" dxfId="2087" priority="5">
      <formula>OR(NOT(ISERROR(SEARCH("Tempo", A16))), NOT(ISERROR(SEARCH("Pausé", A16))), NOT(ISERROR(SEARCH("Isométrie", A16))))</formula>
    </cfRule>
    <cfRule type="expression" dxfId="2086" priority="6" stopIfTrue="1">
      <formula>OR(NOT(ISERROR(SEARCH("Position A", $A16))),NOT(ISERROR(SEARCH("Position B", $A16))),NOT(ISERROR(SEARCH("Position C", $A16))),NOT(ISERROR(SEARCH("Avec sangles", $A16))),NOT(ISERROR(SEARCH("SSB", $A16))),NOT(ISERROR(SEARCH("Halte", $A16))), NOT(ISERROR(SEARCH("Prise serré", $A16))), NOT(ISERROR(SEARCH("Close grip", $A16))), NOT(ISERROR(SEARCH("Sumo", $A16))), NOT(ISERROR(SEARCH("Tradi", $A16))), NOT(ISERROR(SEARCH("Band", $A16))), NOT(ISERROR(SEARCH("Prise large", $A16))), NOT(ISERROR(SEARCH("RDL", $A16))), NOT(ISERROR(SEARCH("Unilatéral", $A16))))</formula>
    </cfRule>
    <cfRule type="expression" dxfId="2085" priority="7" stopIfTrue="1">
      <formula>OR(NOT(ISERROR(SEARCH("Position A", $A16))),NOT(ISERROR(SEARCH("Position B", $A16))),NOT(ISERROR(SEARCH("Position C", $A16))),NOT(ISERROR(SEARCH("Avec sangles", $A16))),NOT(ISERROR(SEARCH("SSB", $A16))),NOT(ISERROR(SEARCH("Focus Hanche", $A16))),NOT(ISERROR(SEARCH("Focus GENOUX", $A16))),NOT(ISERROR(SEARCH("CALE", $A16))),NOT(ISERROR(SEARCH("Déficit", $A16))),NOT(ISERROR(SEARCH("Surélevé", $A16))),NOT(ISERROR(SEARCH("High bar", $A16))),NOT(ISERROR(SEARCH("à la poulie", $A16))),NOT(ISERROR(SEARCH("prise triange", $A16))),NOT(ISERROR(SEARCH("prise barre large", $A16))),NOT(ISERROR(SEARCH("prise barre serrée", $A16))),NOT(ISERROR(SEARCH("prise neutre", $A16))),NOT(ISERROR(SEARCH("supination", $A16))),NOT(ISERROR(SEARCH("pronation", $A16))),NOT(ISERROR(SEARCH("kettlebel", $A16))),NOT(ISERROR(SEARCH("aux haltères", $A16))),NOT(ISERROR(SEARCH("à la barre", $A16))),NOT(ISERROR(SEARCH("B STANCE", $A16))),NOT(ISERROR(SEARCH("Halte", $A16))), NOT(ISERROR(SEARCH("Prise serré", $A16))), NOT(ISERROR(SEARCH("Close grip", $A16))), NOT(ISERROR(SEARCH("Sumo", $A16))), NOT(ISERROR(SEARCH("Tradi", $A16))), NOT(ISERROR(SEARCH("Band", $A16))), NOT(ISERROR(SEARCH("Prise large", $A16))), NOT(ISERROR(SEARCH("RDL", $A16))), NOT(ISERROR(SEARCH("Unilatéral", $A16))))</formula>
    </cfRule>
  </conditionalFormatting>
  <dataValidations count="6">
    <dataValidation type="list" allowBlank="1" showInputMessage="1" showErrorMessage="1" sqref="H79:H100" xr:uid="{5CE64137-EA10-404F-B5B9-EC20AA4A200E}">
      <formula1>"Oui, Non"</formula1>
    </dataValidation>
    <dataValidation type="list" allowBlank="1" showInputMessage="1" showErrorMessage="1" sqref="F79:F100" xr:uid="{8DBBC662-7D8D-48CB-B096-2FC88E3C0FD9}">
      <formula1>"Echauff, Préhab , Réhab"</formula1>
    </dataValidation>
    <dataValidation type="whole" operator="greaterThan" allowBlank="1" showInputMessage="1" showErrorMessage="1" sqref="C7:C55" xr:uid="{A23999BB-7323-4441-951F-027F8C2F4568}">
      <formula1>-1</formula1>
    </dataValidation>
    <dataValidation type="whole" allowBlank="1" showInputMessage="1" showErrorMessage="1" sqref="A2 A5" xr:uid="{53BB835B-34CD-4669-9DA6-AD797D9E2DC1}">
      <formula1>0</formula1>
      <formula2>3</formula2>
    </dataValidation>
    <dataValidation type="decimal" allowBlank="1" showInputMessage="1" showErrorMessage="1" sqref="F7:F55" xr:uid="{B4930C14-6AD3-4BA3-9249-C4201DBC59C5}">
      <formula1>5</formula1>
      <formula2>10</formula2>
    </dataValidation>
    <dataValidation type="decimal" operator="greaterThan" allowBlank="1" showInputMessage="1" showErrorMessage="1" sqref="D7:E55" xr:uid="{35EE2BB0-0174-44A2-9A52-5F88C0C7E482}">
      <formula1>-1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4689" r:id="rId3" name="Button 1">
              <controlPr defaultSize="0" print="0" autoFill="0" autoPict="0" macro="[0]!ReplaceZerosWithBlanks">
                <anchor moveWithCells="1" sizeWithCells="1">
                  <from>
                    <xdr:col>14</xdr:col>
                    <xdr:colOff>95250</xdr:colOff>
                    <xdr:row>6</xdr:row>
                    <xdr:rowOff>114300</xdr:rowOff>
                  </from>
                  <to>
                    <xdr:col>14</xdr:col>
                    <xdr:colOff>962025</xdr:colOff>
                    <xdr:row>8</xdr:row>
                    <xdr:rowOff>104775</xdr:rowOff>
                  </to>
                </anchor>
              </controlPr>
            </control>
          </mc:Choice>
        </mc:AlternateContent>
        <mc:AlternateContent xmlns:mc="http://schemas.openxmlformats.org/markup-compatibility/2006">
          <mc:Choice Requires="x14">
            <control shapeId="114690" r:id="rId4" name="Button 2">
              <controlPr defaultSize="0" print="0" autoFill="0" autoPict="0" macro="[0]!AddValueToSelection">
                <anchor moveWithCells="1" sizeWithCells="1">
                  <from>
                    <xdr:col>14</xdr:col>
                    <xdr:colOff>95250</xdr:colOff>
                    <xdr:row>9</xdr:row>
                    <xdr:rowOff>114300</xdr:rowOff>
                  </from>
                  <to>
                    <xdr:col>14</xdr:col>
                    <xdr:colOff>952500</xdr:colOff>
                    <xdr:row>11</xdr:row>
                    <xdr:rowOff>180975</xdr:rowOff>
                  </to>
                </anchor>
              </controlPr>
            </control>
          </mc:Choice>
        </mc:AlternateContent>
        <mc:AlternateContent xmlns:mc="http://schemas.openxmlformats.org/markup-compatibility/2006">
          <mc:Choice Requires="x14">
            <control shapeId="114691" r:id="rId5" name="Button 3">
              <controlPr defaultSize="0" print="0" autoFill="0" autoPict="0" macro="[0]!SelectAndSwapCells">
                <anchor moveWithCells="1" sizeWithCells="1">
                  <from>
                    <xdr:col>14</xdr:col>
                    <xdr:colOff>152400</xdr:colOff>
                    <xdr:row>14</xdr:row>
                    <xdr:rowOff>152400</xdr:rowOff>
                  </from>
                  <to>
                    <xdr:col>14</xdr:col>
                    <xdr:colOff>923925</xdr:colOff>
                    <xdr:row>17</xdr:row>
                    <xdr:rowOff>9525</xdr:rowOff>
                  </to>
                </anchor>
              </controlPr>
            </control>
          </mc:Choice>
        </mc:AlternateContent>
        <mc:AlternateContent xmlns:mc="http://schemas.openxmlformats.org/markup-compatibility/2006">
          <mc:Choice Requires="x14">
            <control shapeId="114692" r:id="rId6" name="Button 4">
              <controlPr defaultSize="0" print="0" autoFill="0" autoPict="0" macro="[0]!DuplicateSheetAndRename">
                <anchor moveWithCells="1" sizeWithCells="1">
                  <from>
                    <xdr:col>14</xdr:col>
                    <xdr:colOff>114300</xdr:colOff>
                    <xdr:row>18</xdr:row>
                    <xdr:rowOff>142875</xdr:rowOff>
                  </from>
                  <to>
                    <xdr:col>14</xdr:col>
                    <xdr:colOff>942975</xdr:colOff>
                    <xdr:row>21</xdr:row>
                    <xdr:rowOff>28575</xdr:rowOff>
                  </to>
                </anchor>
              </controlPr>
            </control>
          </mc:Choice>
        </mc:AlternateContent>
        <mc:AlternateContent xmlns:mc="http://schemas.openxmlformats.org/markup-compatibility/2006">
          <mc:Choice Requires="x14">
            <control shapeId="114693" r:id="rId7" name="Button 5">
              <controlPr defaultSize="0" print="0" autoFill="0" autoPict="0" macro="[0]!SetMirrorFormulas">
                <anchor moveWithCells="1" sizeWithCells="1">
                  <from>
                    <xdr:col>14</xdr:col>
                    <xdr:colOff>142875</xdr:colOff>
                    <xdr:row>22</xdr:row>
                    <xdr:rowOff>133350</xdr:rowOff>
                  </from>
                  <to>
                    <xdr:col>14</xdr:col>
                    <xdr:colOff>942975</xdr:colOff>
                    <xdr:row>25</xdr:row>
                    <xdr:rowOff>47625</xdr:rowOff>
                  </to>
                </anchor>
              </controlPr>
            </control>
          </mc:Choice>
        </mc:AlternateContent>
        <mc:AlternateContent xmlns:mc="http://schemas.openxmlformats.org/markup-compatibility/2006">
          <mc:Choice Requires="x14">
            <control shapeId="114694" r:id="rId8" name="Button 6">
              <controlPr defaultSize="0" print="0" autoFill="0" autoPict="0" macro="[0]!ClearSpecificRanges">
                <anchor moveWithCells="1" sizeWithCells="1">
                  <from>
                    <xdr:col>14</xdr:col>
                    <xdr:colOff>142875</xdr:colOff>
                    <xdr:row>26</xdr:row>
                    <xdr:rowOff>219075</xdr:rowOff>
                  </from>
                  <to>
                    <xdr:col>14</xdr:col>
                    <xdr:colOff>933450</xdr:colOff>
                    <xdr:row>29</xdr:row>
                    <xdr:rowOff>95250</xdr:rowOff>
                  </to>
                </anchor>
              </controlPr>
            </control>
          </mc:Choice>
        </mc:AlternateContent>
        <mc:AlternateContent xmlns:mc="http://schemas.openxmlformats.org/markup-compatibility/2006">
          <mc:Choice Requires="x14">
            <control shapeId="114695" r:id="rId9" name="Button 7">
              <controlPr defaultSize="0" print="0" autoFill="0" autoPict="0" macro="[0]!SetPatternValues">
                <anchor moveWithCells="1" sizeWithCells="1">
                  <from>
                    <xdr:col>14</xdr:col>
                    <xdr:colOff>123825</xdr:colOff>
                    <xdr:row>30</xdr:row>
                    <xdr:rowOff>133350</xdr:rowOff>
                  </from>
                  <to>
                    <xdr:col>14</xdr:col>
                    <xdr:colOff>923925</xdr:colOff>
                    <xdr:row>32</xdr:row>
                    <xdr:rowOff>161925</xdr:rowOff>
                  </to>
                </anchor>
              </controlPr>
            </control>
          </mc:Choice>
        </mc:AlternateContent>
        <mc:AlternateContent xmlns:mc="http://schemas.openxmlformats.org/markup-compatibility/2006">
          <mc:Choice Requires="x14">
            <control shapeId="114696" r:id="rId10" name="Button 8">
              <controlPr defaultSize="0" print="0" autoFill="0" autoPict="0" macro="[0]!ResetTemplate">
                <anchor moveWithCells="1" sizeWithCells="1">
                  <from>
                    <xdr:col>14</xdr:col>
                    <xdr:colOff>152400</xdr:colOff>
                    <xdr:row>33</xdr:row>
                    <xdr:rowOff>57150</xdr:rowOff>
                  </from>
                  <to>
                    <xdr:col>14</xdr:col>
                    <xdr:colOff>895350</xdr:colOff>
                    <xdr:row>35</xdr:row>
                    <xdr:rowOff>228600</xdr:rowOff>
                  </to>
                </anchor>
              </controlPr>
            </control>
          </mc:Choice>
        </mc:AlternateContent>
        <mc:AlternateContent xmlns:mc="http://schemas.openxmlformats.org/markup-compatibility/2006">
          <mc:Choice Requires="x14">
            <control shapeId="114697" r:id="rId11" name="Button 9">
              <controlPr defaultSize="0" print="0" autoFill="0" autoPict="0" macro="[0]!ShowCustomForm">
                <anchor moveWithCells="1" sizeWithCells="1">
                  <from>
                    <xdr:col>14</xdr:col>
                    <xdr:colOff>152400</xdr:colOff>
                    <xdr:row>37</xdr:row>
                    <xdr:rowOff>0</xdr:rowOff>
                  </from>
                  <to>
                    <xdr:col>14</xdr:col>
                    <xdr:colOff>914400</xdr:colOff>
                    <xdr:row>40</xdr:row>
                    <xdr:rowOff>19050</xdr:rowOff>
                  </to>
                </anchor>
              </controlPr>
            </control>
          </mc:Choice>
        </mc:AlternateContent>
        <mc:AlternateContent xmlns:mc="http://schemas.openxmlformats.org/markup-compatibility/2006">
          <mc:Choice Requires="x14">
            <control shapeId="114698" r:id="rId12" name="Button 10">
              <controlPr defaultSize="0" print="0" autoFill="0" autoPict="0" macro="[0]!DupliquerFeuilles_ParVagues">
                <anchor moveWithCells="1" sizeWithCells="1">
                  <from>
                    <xdr:col>14</xdr:col>
                    <xdr:colOff>152400</xdr:colOff>
                    <xdr:row>41</xdr:row>
                    <xdr:rowOff>0</xdr:rowOff>
                  </from>
                  <to>
                    <xdr:col>14</xdr:col>
                    <xdr:colOff>914400</xdr:colOff>
                    <xdr:row>44</xdr:row>
                    <xdr:rowOff>19050</xdr:rowOff>
                  </to>
                </anchor>
              </controlPr>
            </control>
          </mc:Choice>
        </mc:AlternateContent>
      </controls>
    </mc:Choice>
  </mc:AlternateContent>
  <tableParts count="3">
    <tablePart r:id="rId13"/>
    <tablePart r:id="rId14"/>
    <tablePart r:id="rId15"/>
  </tableParts>
  <extLst>
    <ext xmlns:x14="http://schemas.microsoft.com/office/spreadsheetml/2009/9/main" uri="{CCE6A557-97BC-4b89-ADB6-D9C93CAAB3DF}">
      <x14:dataValidations xmlns:xm="http://schemas.microsoft.com/office/excel/2006/main" count="2">
        <x14:dataValidation type="list" allowBlank="1" showInputMessage="1" showErrorMessage="1" xr:uid="{812F809A-5AC9-465F-B858-EC317442C36C}">
          <x14:formula1>
            <xm:f>'Variables exercices'!$D$2:$D$600</xm:f>
          </x14:formula1>
          <xm:sqref>B7:B55</xm:sqref>
        </x14:dataValidation>
        <x14:dataValidation type="list" allowBlank="1" showInputMessage="1" showErrorMessage="1" xr:uid="{8EBE8432-2BB6-4D45-B25F-F10241C6CC12}">
          <x14:formula1>
            <xm:f>'Variables exercices'!$E$2:$E$100</xm:f>
          </x14:formula1>
          <xm:sqref>A7:A55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2AA09-D82D-48E9-BEA7-FDEAA0A5412D}">
  <sheetPr codeName="Feuil20"/>
  <dimension ref="A1:AC101"/>
  <sheetViews>
    <sheetView topLeftCell="B1" workbookViewId="0">
      <selection activeCell="C1" sqref="C1:F1"/>
    </sheetView>
  </sheetViews>
  <sheetFormatPr defaultColWidth="10.625" defaultRowHeight="15" x14ac:dyDescent="0.2"/>
  <cols>
    <col min="1" max="1" width="26.36328125" style="87" customWidth="1"/>
    <col min="2" max="2" width="44.390625" style="87" bestFit="1" customWidth="1"/>
    <col min="3" max="3" width="9.68359375" style="87" bestFit="1" customWidth="1"/>
    <col min="4" max="4" width="6.58984375" style="87" bestFit="1" customWidth="1"/>
    <col min="5" max="5" width="8.33984375" style="87" bestFit="1" customWidth="1"/>
    <col min="6" max="6" width="7.26171875" style="87" customWidth="1"/>
    <col min="7" max="7" width="13.5859375" style="87" customWidth="1"/>
    <col min="8" max="8" width="12.10546875" style="87" customWidth="1"/>
    <col min="9" max="9" width="16.94921875" style="87" bestFit="1" customWidth="1"/>
    <col min="10" max="10" width="12.64453125" style="87" bestFit="1" customWidth="1"/>
    <col min="11" max="11" width="11.1640625" style="87" customWidth="1"/>
    <col min="12" max="12" width="13.71875" style="87" customWidth="1"/>
    <col min="13" max="13" width="12.375" style="87" bestFit="1" customWidth="1"/>
    <col min="14" max="14" width="12.5078125" style="87" bestFit="1" customWidth="1"/>
    <col min="15" max="15" width="14.9296875" style="87" customWidth="1"/>
    <col min="16" max="16" width="9.68359375" style="87" customWidth="1"/>
    <col min="17" max="17" width="7.26171875" style="87" customWidth="1"/>
    <col min="18" max="18" width="11.296875" style="87" customWidth="1"/>
    <col min="19" max="19" width="11.1640625" style="87" customWidth="1"/>
    <col min="20" max="20" width="10.625" style="87"/>
    <col min="21" max="21" width="7.26171875" style="87" customWidth="1"/>
    <col min="22" max="22" width="12.10546875" style="87" customWidth="1"/>
    <col min="23" max="23" width="7.53125" style="87" customWidth="1"/>
    <col min="24" max="24" width="10.89453125" style="87" customWidth="1"/>
    <col min="25" max="25" width="9.14453125" style="87" customWidth="1"/>
    <col min="26" max="16384" width="10.625" style="87"/>
  </cols>
  <sheetData>
    <row r="1" spans="1:29" ht="21.75" customHeight="1" x14ac:dyDescent="0.2">
      <c r="A1" s="5" t="s">
        <v>257</v>
      </c>
      <c r="B1" s="5" t="s">
        <v>231</v>
      </c>
      <c r="C1" s="266">
        <v>46190</v>
      </c>
      <c r="D1" s="266"/>
      <c r="E1" s="266"/>
      <c r="F1" s="267"/>
      <c r="G1" s="208" t="s">
        <v>324</v>
      </c>
      <c r="H1" s="268" t="s">
        <v>325</v>
      </c>
      <c r="I1" s="269"/>
      <c r="J1" s="255">
        <f ca="1">_xlfn.MAXIFS(
  MAX_LOCAL!$D$2:$D$10000,
  MAX_LOCAL!$A$2:$A$10000, "SQUAT COMP",
  MAX_LOCAL!$C$2:$C$10000, "&gt;0"
)</f>
        <v>155</v>
      </c>
      <c r="K1" s="270" t="s">
        <v>326</v>
      </c>
      <c r="L1" s="271"/>
      <c r="M1" s="272">
        <f ca="1">_xlfn.MAXIFS(
  MAX_LOCAL!$D$2:$D$10000,
  MAX_LOCAL!$A$2:$A$10000, "SNATCH",
  MAX_LOCAL!$C$2:$C$10000, "&gt;0"
)</f>
        <v>0</v>
      </c>
      <c r="N1" s="273"/>
      <c r="O1" s="209" t="s">
        <v>327</v>
      </c>
      <c r="P1" s="274" t="s">
        <v>328</v>
      </c>
      <c r="Q1" s="274"/>
      <c r="R1" s="274"/>
      <c r="S1" s="274"/>
      <c r="T1" s="274"/>
      <c r="U1" s="274"/>
      <c r="V1" s="274"/>
      <c r="W1" s="274"/>
      <c r="X1" s="274"/>
      <c r="Y1" s="274"/>
      <c r="Z1">
        <v>10062026</v>
      </c>
      <c r="AA1" t="str">
        <f>LEFT(Z1,2)</f>
        <v>10</v>
      </c>
      <c r="AB1" t="str">
        <f>MID(Z1,3,2)</f>
        <v>06</v>
      </c>
      <c r="AC1" t="str">
        <f>RIGHT(Z1,4)</f>
        <v>2026</v>
      </c>
    </row>
    <row r="2" spans="1:29" ht="19.5" customHeight="1" thickBot="1" x14ac:dyDescent="0.25">
      <c r="A2" s="210"/>
      <c r="B2" s="6" t="s">
        <v>259</v>
      </c>
      <c r="C2" s="275">
        <v>12</v>
      </c>
      <c r="D2" s="275"/>
      <c r="E2" s="275"/>
      <c r="F2" s="276"/>
      <c r="G2" s="211"/>
      <c r="H2" s="270" t="s">
        <v>329</v>
      </c>
      <c r="I2" s="271"/>
      <c r="J2" s="255">
        <f ca="1">_xlfn.MAXIFS(
  MAX_LOCAL!$D$2:$D$10000,
  MAX_LOCAL!$A$2:$A$10000, "BENCH COMP",
  MAX_LOCAL!$C$2:$C$10000, "&gt;0"
)</f>
        <v>77.5</v>
      </c>
      <c r="K2" s="270" t="s">
        <v>330</v>
      </c>
      <c r="L2" s="271"/>
      <c r="M2" s="277">
        <f ca="1">_xlfn.MAXIFS(
  MAX_LOCAL!$D$2:$D$10000,
  MAX_LOCAL!$A$2:$A$10000, "CLEAN AND JERK",
  MAX_LOCAL!$C$2:$C$10000, "&gt;0"
)</f>
        <v>0</v>
      </c>
      <c r="N2" s="278"/>
      <c r="O2" s="212">
        <f>SUM(M1:N2)</f>
        <v>0</v>
      </c>
      <c r="P2" s="274"/>
      <c r="Q2" s="274"/>
      <c r="R2" s="274"/>
      <c r="S2" s="274"/>
      <c r="T2" s="274"/>
      <c r="U2" s="274"/>
      <c r="V2" s="274"/>
      <c r="W2" s="274"/>
      <c r="X2" s="274"/>
      <c r="Y2" s="274"/>
      <c r="Z2"/>
      <c r="AA2"/>
      <c r="AB2"/>
      <c r="AC2"/>
    </row>
    <row r="3" spans="1:29" ht="14.45" customHeight="1" x14ac:dyDescent="0.2">
      <c r="A3" s="287" t="s">
        <v>258</v>
      </c>
      <c r="B3" s="6" t="s">
        <v>331</v>
      </c>
      <c r="C3" s="289"/>
      <c r="D3" s="289"/>
      <c r="E3" s="289"/>
      <c r="F3" s="290"/>
      <c r="G3" s="213"/>
      <c r="H3" s="270" t="s">
        <v>332</v>
      </c>
      <c r="I3" s="271"/>
      <c r="J3" s="255">
        <f ca="1">_xlfn.MAXIFS(
  MAX_LOCAL!$D$2:$D$10000,
  MAX_LOCAL!$A$2:$A$10000, "DEADLIFT COMP",
  MAX_LOCAL!$C$2:$C$10000, "&gt;0"
)</f>
        <v>167.5</v>
      </c>
      <c r="K3" s="270" t="s">
        <v>333</v>
      </c>
      <c r="L3" s="271"/>
      <c r="M3" s="277">
        <f ca="1">_xlfn.MAXIFS(
  MAX_LOCAL!$D$2:$D$10000,
  MAX_LOCAL!$A$2:$A$10000, "MUSCLE UP",
  MAX_LOCAL!$C$2:$C$10000, "&gt;0"
)</f>
        <v>0</v>
      </c>
      <c r="N3" s="278"/>
      <c r="O3" s="34"/>
      <c r="P3" s="274"/>
      <c r="Q3" s="274"/>
      <c r="R3" s="274"/>
      <c r="S3" s="274"/>
      <c r="T3" s="274"/>
      <c r="U3" s="274"/>
      <c r="V3" s="274"/>
      <c r="W3" s="274"/>
      <c r="X3" s="274"/>
      <c r="Y3" s="274"/>
      <c r="Z3"/>
      <c r="AA3"/>
      <c r="AB3"/>
      <c r="AC3"/>
    </row>
    <row r="4" spans="1:29" ht="14.45" customHeight="1" x14ac:dyDescent="0.2">
      <c r="A4" s="288"/>
      <c r="B4" s="6" t="s">
        <v>334</v>
      </c>
      <c r="C4" s="291"/>
      <c r="D4" s="291"/>
      <c r="E4" s="291"/>
      <c r="F4" s="292"/>
      <c r="G4" s="213"/>
      <c r="H4" s="293" t="s">
        <v>335</v>
      </c>
      <c r="I4" s="294"/>
      <c r="J4" s="295"/>
      <c r="K4" s="270" t="s">
        <v>336</v>
      </c>
      <c r="L4" s="271"/>
      <c r="M4" s="277">
        <f ca="1">_xlfn.MAXIFS(
  MAX_LOCAL!$D$2:$D$10000,
  MAX_LOCAL!$A$2:$A$10000, "PULL UP",
  MAX_LOCAL!$C$2:$C$10000, "&gt;0"
)</f>
        <v>0</v>
      </c>
      <c r="N4" s="278"/>
      <c r="O4" s="214" t="s">
        <v>337</v>
      </c>
      <c r="P4" s="274"/>
      <c r="Q4" s="274"/>
      <c r="R4" s="274"/>
      <c r="S4" s="274"/>
      <c r="T4" s="274"/>
      <c r="U4" s="274"/>
      <c r="V4" s="274"/>
      <c r="W4" s="274"/>
      <c r="X4" s="274"/>
      <c r="Y4" s="274"/>
      <c r="Z4"/>
      <c r="AA4"/>
      <c r="AB4"/>
      <c r="AC4"/>
    </row>
    <row r="5" spans="1:29" ht="19.5" customHeight="1" thickBot="1" x14ac:dyDescent="0.25">
      <c r="A5" s="86"/>
      <c r="B5" s="8" t="s">
        <v>338</v>
      </c>
      <c r="C5" s="279" cm="1">
        <f t="array" ref="C5">(((SUM(E7:E55)/60+15+10+(SUMPRODUCT((K7:K55+L7:L55+M7:M55+N7:N55)*C7:C55)/60))*1.4)/(24*60))</f>
        <v>6.6321759259259261E-2</v>
      </c>
      <c r="D5" s="279"/>
      <c r="E5" s="279"/>
      <c r="F5" s="280"/>
      <c r="G5" s="215"/>
      <c r="H5" s="296">
        <f>SUM(J1:J3)</f>
        <v>400</v>
      </c>
      <c r="I5" s="297"/>
      <c r="J5" s="298"/>
      <c r="K5" s="299" t="s">
        <v>339</v>
      </c>
      <c r="L5" s="300"/>
      <c r="M5" s="301">
        <f ca="1">_xlfn.MAXIFS(
  MAX_LOCAL!$D$2:$D$10000,
  MAX_LOCAL!$A$2:$A$10000, "DIPS SUR STATION",
  MAX_LOCAL!$C$2:$C$10000, "&gt;0"
)</f>
        <v>0</v>
      </c>
      <c r="N5" s="302"/>
      <c r="O5" s="212">
        <f>SUM(M3:N5)+J1</f>
        <v>155</v>
      </c>
      <c r="P5" s="274"/>
      <c r="Q5" s="274"/>
      <c r="R5" s="274"/>
      <c r="S5" s="274"/>
      <c r="T5" s="274"/>
      <c r="U5" s="274"/>
      <c r="V5" s="274"/>
      <c r="W5" s="274"/>
      <c r="X5" s="274"/>
      <c r="Y5" s="274"/>
      <c r="Z5"/>
      <c r="AA5"/>
      <c r="AB5"/>
      <c r="AC5"/>
    </row>
    <row r="6" spans="1:29" s="220" customFormat="1" ht="40.5" customHeight="1" thickTop="1" thickBot="1" x14ac:dyDescent="0.3">
      <c r="A6" s="36" t="s">
        <v>2</v>
      </c>
      <c r="B6" s="9" t="s">
        <v>340</v>
      </c>
      <c r="C6" s="7" t="s">
        <v>341</v>
      </c>
      <c r="D6" s="7" t="s">
        <v>342</v>
      </c>
      <c r="E6" s="7" t="s">
        <v>343</v>
      </c>
      <c r="F6" s="10" t="s">
        <v>344</v>
      </c>
      <c r="G6" s="216" t="s">
        <v>345</v>
      </c>
      <c r="H6" s="250" t="str">
        <f ca="1">"Dernier tonnage (au "&amp;TEXT($C$1-7,"jj/mm/aaaa")&amp;")"</f>
        <v>Dernier tonnage (au 03/06/2026)</v>
      </c>
      <c r="I6" s="217" t="s">
        <v>346</v>
      </c>
      <c r="J6" s="218" t="s">
        <v>347</v>
      </c>
      <c r="K6" s="7" t="s">
        <v>348</v>
      </c>
      <c r="L6" s="7" t="s">
        <v>349</v>
      </c>
      <c r="M6" s="7" t="s">
        <v>350</v>
      </c>
      <c r="N6" s="11" t="s">
        <v>351</v>
      </c>
      <c r="O6" s="219" t="s">
        <v>352</v>
      </c>
      <c r="P6" s="12" t="s">
        <v>353</v>
      </c>
      <c r="Q6" s="13" t="s">
        <v>354</v>
      </c>
      <c r="R6" s="14" t="s">
        <v>355</v>
      </c>
      <c r="S6" s="15" t="s">
        <v>311</v>
      </c>
      <c r="T6" s="14" t="s">
        <v>356</v>
      </c>
      <c r="U6" s="15" t="s">
        <v>312</v>
      </c>
      <c r="V6" s="14" t="s">
        <v>357</v>
      </c>
      <c r="W6" s="15" t="s">
        <v>358</v>
      </c>
      <c r="X6" s="14" t="s">
        <v>359</v>
      </c>
      <c r="Y6" s="15" t="s">
        <v>360</v>
      </c>
    </row>
    <row r="7" spans="1:29" ht="20.100000000000001" customHeight="1" thickTop="1" x14ac:dyDescent="0.2">
      <c r="A7" s="60"/>
      <c r="B7" s="59" t="s">
        <v>8</v>
      </c>
      <c r="C7" s="23">
        <f t="shared" ref="C7:C13" si="0">R7</f>
        <v>5</v>
      </c>
      <c r="D7" s="24">
        <f t="shared" ref="D7:D13" si="1">T7</f>
        <v>70</v>
      </c>
      <c r="E7" s="24">
        <f t="shared" ref="E7:E13" si="2">V7</f>
        <v>90</v>
      </c>
      <c r="F7" s="25"/>
      <c r="G7" s="221" t="str" cm="1">
        <f t="array" ref="G7">IF(OR($B7="",$C7=0,$D7=0),"",IF(AND($B7=$B8,$A7=$A8),"",IFERROR(
SUMPRODUCT(($B$7:$B$55=$B7)*($A$7:$A$55=$A7)*($C$7:$C$55)*($D$7:$D$55)),
"")))</f>
        <v/>
      </c>
      <c r="H7" s="222" t="str">
        <f ca="1">IF(OR($B7="",AND($B7=$B8,$A7=$A8)),"",_xlfn.LET(_xlpm.DateSeance,$C$1,_xlpm.Exo,$B7,_xlpm.Var,$A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7" s="222" t="str" cm="1">
        <f t="array" ref="I7">IF(OR($B7="",AND($B7=$B8,$A7=$A8)),"",
_xlfn.LET(
  _xlpm.Exo,TRIM(SUBSTITUTE($B7,CHAR(160),"")),
  _xlpm.Var,TRIM(SUBSTITUTE($A7,CHAR(160),"")),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7" s="251">
        <f ca="1">IF($C7=0,"",IFERROR(
_xlfn.LET(
  _xlpm.ExoMax, MAX_LOCAL!$A$2:$A$10000,
  _xlpm.VarMax, MAX_LOCAL!$B$2:$B$10000,
  _xlpm.RepsMax, MAX_LOCAL!$C$2:$C$10000,
  _xlpm.KgMax,  MAX_LOCAL!$D$2:$D$10000,
  _xlpm.Res, IF($A7="",
     _xlfn.MAXIFS(_xlpm.KgMax, _xlpm.ExoMax, $B7, _xlpm.RepsMax, $C7),
     _xlfn.MAXIFS(_xlpm.KgMax, _xlpm.ExoMax, $B7, _xlpm.RepsMax, $C7, _xlpm.VarMax, $A7)
  ),
  IF(_xlpm.Res=0,"",_xlpm.Res)
),
""))</f>
        <v>135</v>
      </c>
      <c r="K7" s="41">
        <v>1</v>
      </c>
      <c r="L7" s="41">
        <v>0</v>
      </c>
      <c r="M7" s="41">
        <v>1</v>
      </c>
      <c r="N7" s="41">
        <v>0</v>
      </c>
      <c r="O7" s="224"/>
      <c r="P7" s="42">
        <v>5</v>
      </c>
      <c r="Q7" s="43">
        <f t="shared" ref="Q7:Q38" si="3">F7</f>
        <v>0</v>
      </c>
      <c r="R7" s="42">
        <v>5</v>
      </c>
      <c r="S7" s="44">
        <f t="shared" ref="S7:S38" si="4">C7</f>
        <v>5</v>
      </c>
      <c r="T7" s="42">
        <v>70</v>
      </c>
      <c r="U7" s="44">
        <f t="shared" ref="U7:U38" si="5">D7</f>
        <v>70</v>
      </c>
      <c r="V7" s="42">
        <v>90</v>
      </c>
      <c r="W7" s="44">
        <f t="shared" ref="W7:W55" si="6">E7</f>
        <v>90</v>
      </c>
      <c r="X7" s="225">
        <f t="shared" ref="X7:X55" si="7">IF(B7="SQUAT Comp",T7/$J$1,
IF(B7="BENCH Comp",T7/$J$2,
IF(B7="DEADLIFT Comp",T7/$J$3,
IF(B7="Snatch",T7/$M$1,
IF(B7="Clean and Jerk",T7/$M$2,
IF(B7="MUSCLE UP",T7/$M$3,
IF(B7="PULL UP",T7/$M$4,
IF(B7="DIPS sur station",T7/$M$5,
""))))))))</f>
        <v>0.41791044776119401</v>
      </c>
      <c r="Y7" s="226">
        <f t="shared" ref="Y7:Y55" si="8">IF(B7="SQUAT Comp",T7/$J$1,
IF(B7="BENCH Comp",T7/$J$2,
IF(B7="DEADLIFT Comp",T7/$J$3,
IF(B7="Snatch",T7/$M$1,
IF(B7="Clean and Jerk",T7/$M$2,
IF(B7="MUSCLE UP",T7/$M$3,
IF(B7="PULL UP",T7/$M$4,
IF(B7="DIPS sur station",T7/$M$5,
""))))))))</f>
        <v>0.41791044776119401</v>
      </c>
    </row>
    <row r="8" spans="1:29" ht="20.100000000000001" customHeight="1" x14ac:dyDescent="0.2">
      <c r="A8" s="61"/>
      <c r="B8" s="59" t="s">
        <v>8</v>
      </c>
      <c r="C8" s="23">
        <f t="shared" si="0"/>
        <v>4</v>
      </c>
      <c r="D8" s="24">
        <f t="shared" si="1"/>
        <v>100</v>
      </c>
      <c r="E8" s="24">
        <f t="shared" si="2"/>
        <v>120</v>
      </c>
      <c r="F8" s="25"/>
      <c r="G8" s="227" t="str" cm="1">
        <f t="array" ref="G8">IF(OR($B8="",$C8=0,$D8=0),"",IF(AND($B8=$B9,$A8=$A9),"",IFERROR(
SUMPRODUCT(($B$7:$B$55=$B8)*($A$7:$A$55=$A8)*($C$7:$C$55)*($D$7:$D$55)),
"")))</f>
        <v/>
      </c>
      <c r="H8" s="222" t="str">
        <f ca="1">IF(OR($B8="",AND($B8=$B9,$A8=$A9)),"",_xlfn.LET(_xlpm.DateSeance,$C$1,_xlpm.Exo,$B8,_xlpm.Var,$A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8" s="222" t="str" cm="1">
        <f t="array" ref="I8">IF(OR($B8="",AND($B8=$B9,$A8=$A9)),"",
_xlfn.LET(
  _xlpm.Exo,TRIM(SUBSTITUTE($B8,CHAR(160),"")),
  _xlpm.Var,TRIM(SUBSTITUTE($A8,CHAR(160),"")),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8" s="223">
        <f ca="1">IF($C8=0,"",IFERROR(
_xlfn.LET(
  _xlpm.ExoMax, MAX_LOCAL!$A$2:$A$10000,
  _xlpm.VarMax, MAX_LOCAL!$B$2:$B$10000,
  _xlpm.RepsMax, MAX_LOCAL!$C$2:$C$10000,
  _xlpm.KgMax,  MAX_LOCAL!$D$2:$D$10000,
  _xlpm.Res, IF($A8="",
     _xlfn.MAXIFS(_xlpm.KgMax, _xlpm.ExoMax, $B8, _xlpm.RepsMax, $C8),
     _xlfn.MAXIFS(_xlpm.KgMax, _xlpm.ExoMax, $B8, _xlpm.RepsMax, $C8, _xlpm.VarMax, $A8)
  ),
  IF(_xlpm.Res=0,"",_xlpm.Res)
),
""))</f>
        <v>140</v>
      </c>
      <c r="K8" s="41">
        <v>1</v>
      </c>
      <c r="L8" s="41">
        <v>0</v>
      </c>
      <c r="M8" s="41">
        <v>1</v>
      </c>
      <c r="N8" s="41">
        <v>0</v>
      </c>
      <c r="O8" s="228"/>
      <c r="P8" s="42">
        <v>5</v>
      </c>
      <c r="Q8" s="43">
        <f t="shared" si="3"/>
        <v>0</v>
      </c>
      <c r="R8" s="42">
        <v>4</v>
      </c>
      <c r="S8" s="44">
        <f t="shared" si="4"/>
        <v>4</v>
      </c>
      <c r="T8" s="42">
        <v>100</v>
      </c>
      <c r="U8" s="44">
        <f t="shared" si="5"/>
        <v>100</v>
      </c>
      <c r="V8" s="42">
        <v>120</v>
      </c>
      <c r="W8" s="44">
        <f t="shared" si="6"/>
        <v>120</v>
      </c>
      <c r="X8" s="225">
        <f t="shared" si="7"/>
        <v>0.59701492537313428</v>
      </c>
      <c r="Y8" s="226">
        <f t="shared" si="8"/>
        <v>0.59701492537313428</v>
      </c>
    </row>
    <row r="9" spans="1:29" ht="20.100000000000001" customHeight="1" x14ac:dyDescent="0.2">
      <c r="A9" s="61"/>
      <c r="B9" s="59" t="s">
        <v>8</v>
      </c>
      <c r="C9" s="23">
        <f t="shared" si="0"/>
        <v>3</v>
      </c>
      <c r="D9" s="24">
        <f t="shared" si="1"/>
        <v>120</v>
      </c>
      <c r="E9" s="24">
        <f t="shared" si="2"/>
        <v>180</v>
      </c>
      <c r="F9" s="25"/>
      <c r="G9" s="227" t="str" cm="1">
        <f t="array" ref="G9">IF(OR($B9="",$C9=0,$D9=0),"",IF(AND($B9=$B10,$A9=$A10),"",IFERROR(
SUMPRODUCT(($B$7:$B$55=$B9)*($A$7:$A$55=$A9)*($C$7:$C$55)*($D$7:$D$55)),
"")))</f>
        <v/>
      </c>
      <c r="H9" s="222" t="str">
        <f ca="1">IF(OR($B9="",AND($B9=$B10,$A9=$A10)),"",_xlfn.LET(_xlpm.DateSeance,$C$1,_xlpm.Exo,$B9,_xlpm.Var,$A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9" s="222" t="str" cm="1">
        <f t="array" ref="I9">IF(OR($B9="",AND($B9=$B10,$A9=$A10)),"",
_xlfn.LET(
  _xlpm.Exo,TRIM(SUBSTITUTE($B9,CHAR(160),"")),
  _xlpm.Var,TRIM(SUBSTITUTE($A9,CHAR(160),"")),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9" s="223">
        <f ca="1">IF($C9=0,"",IFERROR(
_xlfn.LET(
  _xlpm.ExoMax, MAX_LOCAL!$A$2:$A$10000,
  _xlpm.VarMax, MAX_LOCAL!$B$2:$B$10000,
  _xlpm.RepsMax, MAX_LOCAL!$C$2:$C$10000,
  _xlpm.KgMax,  MAX_LOCAL!$D$2:$D$10000,
  _xlpm.Res, IF($A9="",
     _xlfn.MAXIFS(_xlpm.KgMax, _xlpm.ExoMax, $B9, _xlpm.RepsMax, $C9),
     _xlfn.MAXIFS(_xlpm.KgMax, _xlpm.ExoMax, $B9, _xlpm.RepsMax, $C9, _xlpm.VarMax, $A9)
  ),
  IF(_xlpm.Res=0,"",_xlpm.Res)
),
""))</f>
        <v>145</v>
      </c>
      <c r="K9" s="41">
        <v>1</v>
      </c>
      <c r="L9" s="41">
        <v>0</v>
      </c>
      <c r="M9" s="41">
        <v>1</v>
      </c>
      <c r="N9" s="41">
        <v>0</v>
      </c>
      <c r="O9" s="228"/>
      <c r="P9" s="42">
        <v>5</v>
      </c>
      <c r="Q9" s="43">
        <f t="shared" si="3"/>
        <v>0</v>
      </c>
      <c r="R9" s="42">
        <v>3</v>
      </c>
      <c r="S9" s="44">
        <f t="shared" si="4"/>
        <v>3</v>
      </c>
      <c r="T9" s="42">
        <v>120</v>
      </c>
      <c r="U9" s="44">
        <f t="shared" si="5"/>
        <v>120</v>
      </c>
      <c r="V9" s="42">
        <v>180</v>
      </c>
      <c r="W9" s="44">
        <f t="shared" si="6"/>
        <v>180</v>
      </c>
      <c r="X9" s="225">
        <f t="shared" si="7"/>
        <v>0.71641791044776115</v>
      </c>
      <c r="Y9" s="226">
        <f t="shared" si="8"/>
        <v>0.71641791044776115</v>
      </c>
    </row>
    <row r="10" spans="1:29" ht="20.100000000000001" customHeight="1" x14ac:dyDescent="0.2">
      <c r="A10" s="61"/>
      <c r="B10" s="59" t="s">
        <v>8</v>
      </c>
      <c r="C10" s="23">
        <f t="shared" si="0"/>
        <v>2</v>
      </c>
      <c r="D10" s="45">
        <f t="shared" si="1"/>
        <v>130</v>
      </c>
      <c r="E10" s="24">
        <f t="shared" si="2"/>
        <v>180</v>
      </c>
      <c r="F10" s="25"/>
      <c r="G10" s="227" t="str" cm="1">
        <f t="array" ref="G10">IF(OR($B10="",$C10=0,$D10=0),"",IF(AND($B10=$B11,$A10=$A11),"",IFERROR(
SUMPRODUCT(($B$7:$B$55=$B10)*($A$7:$A$55=$A10)*($C$7:$C$55)*($D$7:$D$55)),
"")))</f>
        <v/>
      </c>
      <c r="H10" s="222" t="str">
        <f ca="1">IF(OR($B10="",AND($B10=$B11,$A10=$A11)),"",_xlfn.LET(_xlpm.DateSeance,$C$1,_xlpm.Exo,$B10,_xlpm.Var,$A10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0" s="222" t="str" cm="1">
        <f t="array" ref="I10">IF(OR($B10="",AND($B10=$B11,$A10=$A11)),"",
_xlfn.LET(
  _xlpm.Exo,TRIM(SUBSTITUTE($B10,CHAR(160),"")),
  _xlpm.Var,TRIM(SUBSTITUTE($A10,CHAR(160),"")),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0" s="223">
        <f ca="1">IF($C10=0,"",IFERROR(
_xlfn.LET(
  _xlpm.ExoMax, MAX_LOCAL!$A$2:$A$10000,
  _xlpm.VarMax, MAX_LOCAL!$B$2:$B$10000,
  _xlpm.RepsMax, MAX_LOCAL!$C$2:$C$10000,
  _xlpm.KgMax,  MAX_LOCAL!$D$2:$D$10000,
  _xlpm.Res, IF($A10="",
     _xlfn.MAXIFS(_xlpm.KgMax, _xlpm.ExoMax, $B10, _xlpm.RepsMax, $C10),
     _xlfn.MAXIFS(_xlpm.KgMax, _xlpm.ExoMax, $B10, _xlpm.RepsMax, $C10, _xlpm.VarMax, $A10)
  ),
  IF(_xlpm.Res=0,"",_xlpm.Res)
),
""))</f>
        <v>152.5</v>
      </c>
      <c r="K10" s="41">
        <v>1</v>
      </c>
      <c r="L10" s="41">
        <v>0</v>
      </c>
      <c r="M10" s="41">
        <v>1</v>
      </c>
      <c r="N10" s="41">
        <v>0</v>
      </c>
      <c r="O10" s="228"/>
      <c r="P10" s="42">
        <v>6.5</v>
      </c>
      <c r="Q10" s="43">
        <f t="shared" si="3"/>
        <v>0</v>
      </c>
      <c r="R10" s="42">
        <v>2</v>
      </c>
      <c r="S10" s="44">
        <f t="shared" si="4"/>
        <v>2</v>
      </c>
      <c r="T10" s="42">
        <v>130</v>
      </c>
      <c r="U10" s="44">
        <f t="shared" si="5"/>
        <v>130</v>
      </c>
      <c r="V10" s="42">
        <v>180</v>
      </c>
      <c r="W10" s="44">
        <f t="shared" si="6"/>
        <v>180</v>
      </c>
      <c r="X10" s="225">
        <f t="shared" si="7"/>
        <v>0.77611940298507465</v>
      </c>
      <c r="Y10" s="226">
        <f t="shared" si="8"/>
        <v>0.77611940298507465</v>
      </c>
    </row>
    <row r="11" spans="1:29" ht="20.100000000000001" customHeight="1" x14ac:dyDescent="0.2">
      <c r="A11" s="61"/>
      <c r="B11" s="59" t="s">
        <v>8</v>
      </c>
      <c r="C11" s="23">
        <f t="shared" si="0"/>
        <v>1</v>
      </c>
      <c r="D11" s="24">
        <f t="shared" si="1"/>
        <v>140</v>
      </c>
      <c r="E11" s="24">
        <f t="shared" si="2"/>
        <v>300</v>
      </c>
      <c r="F11" s="25"/>
      <c r="G11" s="227" t="str" cm="1">
        <f t="array" ref="G11">IF(OR($B11="",$C11=0,$D11=0),"",IF(AND($B11=$B12,$A11=$A12),"",IFERROR(
SUMPRODUCT(($B$7:$B$55=$B11)*($A$7:$A$55=$A11)*($C$7:$C$55)*($D$7:$D$55)),
"")))</f>
        <v/>
      </c>
      <c r="H11" s="222" t="str">
        <f ca="1">IF(OR($B11="",AND($B11=$B12,$A11=$A12)),"",_xlfn.LET(_xlpm.DateSeance,$C$1,_xlpm.Exo,$B11,_xlpm.Var,$A11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1" s="222" t="str" cm="1">
        <f t="array" ref="I11">IF(OR($B11="",AND($B11=$B12,$A11=$A12)),"",
_xlfn.LET(
  _xlpm.Exo,TRIM(SUBSTITUTE($B11,CHAR(160),"")),
  _xlpm.Var,TRIM(SUBSTITUTE($A11,CHAR(160),"")),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1" s="223">
        <f ca="1">IF($C11=0,"",IFERROR(
_xlfn.LET(
  _xlpm.ExoMax, MAX_LOCAL!$A$2:$A$10000,
  _xlpm.VarMax, MAX_LOCAL!$B$2:$B$10000,
  _xlpm.RepsMax, MAX_LOCAL!$C$2:$C$10000,
  _xlpm.KgMax,  MAX_LOCAL!$D$2:$D$10000,
  _xlpm.Res, IF($A11="",
     _xlfn.MAXIFS(_xlpm.KgMax, _xlpm.ExoMax, $B11, _xlpm.RepsMax, $C11),
     _xlfn.MAXIFS(_xlpm.KgMax, _xlpm.ExoMax, $B11, _xlpm.RepsMax, $C11, _xlpm.VarMax, $A11)
  ),
  IF(_xlpm.Res=0,"",_xlpm.Res)
),
""))</f>
        <v>167.5</v>
      </c>
      <c r="K11" s="41">
        <v>1</v>
      </c>
      <c r="L11" s="41">
        <v>0</v>
      </c>
      <c r="M11" s="41">
        <v>1</v>
      </c>
      <c r="N11" s="41">
        <v>0</v>
      </c>
      <c r="O11" s="228"/>
      <c r="P11" s="42">
        <v>7.5</v>
      </c>
      <c r="Q11" s="43">
        <f t="shared" si="3"/>
        <v>0</v>
      </c>
      <c r="R11" s="42">
        <v>1</v>
      </c>
      <c r="S11" s="44">
        <f t="shared" si="4"/>
        <v>1</v>
      </c>
      <c r="T11" s="42">
        <v>140</v>
      </c>
      <c r="U11" s="44">
        <f t="shared" si="5"/>
        <v>140</v>
      </c>
      <c r="V11" s="42">
        <v>300</v>
      </c>
      <c r="W11" s="44">
        <f t="shared" si="6"/>
        <v>300</v>
      </c>
      <c r="X11" s="225">
        <f t="shared" si="7"/>
        <v>0.83582089552238803</v>
      </c>
      <c r="Y11" s="226">
        <f t="shared" si="8"/>
        <v>0.83582089552238803</v>
      </c>
    </row>
    <row r="12" spans="1:29" ht="20.100000000000001" customHeight="1" x14ac:dyDescent="0.2">
      <c r="A12" s="61"/>
      <c r="B12" s="59" t="s">
        <v>8</v>
      </c>
      <c r="C12" s="23">
        <f t="shared" si="0"/>
        <v>3</v>
      </c>
      <c r="D12" s="24">
        <f t="shared" si="1"/>
        <v>130</v>
      </c>
      <c r="E12" s="24">
        <f t="shared" si="2"/>
        <v>300</v>
      </c>
      <c r="F12" s="25"/>
      <c r="G12" s="227" t="str" cm="1">
        <f t="array" ref="G12">IF(OR($B12="",$C12=0,$D12=0),"",IF(AND($B12=$B13,$A12=$A13),"",IFERROR(
SUMPRODUCT(($B$7:$B$55=$B12)*($A$7:$A$55=$A12)*($C$7:$C$55)*($D$7:$D$55)),
"")))</f>
        <v/>
      </c>
      <c r="H12" s="222" t="str">
        <f ca="1">IF(OR($B12="",AND($B12=$B13,$A12=$A13)),"",_xlfn.LET(_xlpm.DateSeance,$C$1,_xlpm.Exo,$B12,_xlpm.Var,$A12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2" s="222" t="str" cm="1">
        <f t="array" ref="I12">IF(OR($B12="",AND($B12=$B13,$A12=$A13)),"",
_xlfn.LET(
  _xlpm.Exo,TRIM(SUBSTITUTE($B12,CHAR(160),"")),
  _xlpm.Var,TRIM(SUBSTITUTE($A12,CHAR(160),"")),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2" s="223">
        <f ca="1">IF($C12=0,"",IFERROR(
_xlfn.LET(
  _xlpm.ExoMax, MAX_LOCAL!$A$2:$A$10000,
  _xlpm.VarMax, MAX_LOCAL!$B$2:$B$10000,
  _xlpm.RepsMax, MAX_LOCAL!$C$2:$C$10000,
  _xlpm.KgMax,  MAX_LOCAL!$D$2:$D$10000,
  _xlpm.Res, IF($A12="",
     _xlfn.MAXIFS(_xlpm.KgMax, _xlpm.ExoMax, $B12, _xlpm.RepsMax, $C12),
     _xlfn.MAXIFS(_xlpm.KgMax, _xlpm.ExoMax, $B12, _xlpm.RepsMax, $C12, _xlpm.VarMax, $A12)
  ),
  IF(_xlpm.Res=0,"",_xlpm.Res)
),
""))</f>
        <v>145</v>
      </c>
      <c r="K12" s="41">
        <v>1</v>
      </c>
      <c r="L12" s="41">
        <v>0</v>
      </c>
      <c r="M12" s="41">
        <v>1</v>
      </c>
      <c r="N12" s="41">
        <v>0</v>
      </c>
      <c r="O12" s="228"/>
      <c r="P12" s="42">
        <v>7</v>
      </c>
      <c r="Q12" s="43">
        <f t="shared" si="3"/>
        <v>0</v>
      </c>
      <c r="R12" s="42">
        <v>3</v>
      </c>
      <c r="S12" s="44">
        <f t="shared" si="4"/>
        <v>3</v>
      </c>
      <c r="T12" s="42">
        <v>130</v>
      </c>
      <c r="U12" s="44">
        <f t="shared" si="5"/>
        <v>130</v>
      </c>
      <c r="V12" s="42">
        <v>300</v>
      </c>
      <c r="W12" s="44">
        <f t="shared" si="6"/>
        <v>300</v>
      </c>
      <c r="X12" s="225">
        <f t="shared" si="7"/>
        <v>0.77611940298507465</v>
      </c>
      <c r="Y12" s="226">
        <f t="shared" si="8"/>
        <v>0.77611940298507465</v>
      </c>
    </row>
    <row r="13" spans="1:29" ht="20.100000000000001" customHeight="1" x14ac:dyDescent="0.2">
      <c r="A13" s="61"/>
      <c r="B13" s="59" t="s">
        <v>8</v>
      </c>
      <c r="C13" s="23">
        <f t="shared" si="0"/>
        <v>3</v>
      </c>
      <c r="D13" s="24">
        <f t="shared" si="1"/>
        <v>100</v>
      </c>
      <c r="E13" s="24">
        <f t="shared" si="2"/>
        <v>300</v>
      </c>
      <c r="F13" s="25"/>
      <c r="G13" s="227" cm="1">
        <f t="array" ref="G13">IF(OR($B13="",$C13=0,$D13=0),"",IF(AND($B13=$B14,$A13=$A14),"",IFERROR(
SUMPRODUCT(($B$7:$B$55=$B13)*($A$7:$A$55=$A13)*($C$7:$C$55)*($D$7:$D$55)),
"")))</f>
        <v>2200</v>
      </c>
      <c r="H13" s="222">
        <f ca="1">IF(OR($B13="",AND($B13=$B14,$A13=$A14)),"",_xlfn.LET(_xlpm.DateSeance,$C$1,_xlpm.Exo,$B13,_xlpm.Var,$A13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2005</v>
      </c>
      <c r="I13" s="222" cm="1">
        <f t="array" ref="I13">IF(OR($B13="",AND($B13=$B14,$A13=$A14)),"",
_xlfn.LET(
  _xlpm.Exo,TRIM(SUBSTITUTE($B13,CHAR(160),"")),
  _xlpm.Var,TRIM(SUBSTITUTE($A13,CHAR(160),"")),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2607.5</v>
      </c>
      <c r="J13" s="223">
        <f ca="1">IF($C13=0,"",IFERROR(
_xlfn.LET(
  _xlpm.ExoMax, MAX_LOCAL!$A$2:$A$10000,
  _xlpm.VarMax, MAX_LOCAL!$B$2:$B$10000,
  _xlpm.RepsMax, MAX_LOCAL!$C$2:$C$10000,
  _xlpm.KgMax,  MAX_LOCAL!$D$2:$D$10000,
  _xlpm.Res, IF($A13="",
     _xlfn.MAXIFS(_xlpm.KgMax, _xlpm.ExoMax, $B13, _xlpm.RepsMax, $C13),
     _xlfn.MAXIFS(_xlpm.KgMax, _xlpm.ExoMax, $B13, _xlpm.RepsMax, $C13, _xlpm.VarMax, $A13)
  ),
  IF(_xlpm.Res=0,"",_xlpm.Res)
),
""))</f>
        <v>145</v>
      </c>
      <c r="K13" s="41">
        <v>1</v>
      </c>
      <c r="L13" s="41">
        <v>0</v>
      </c>
      <c r="M13" s="41">
        <v>1</v>
      </c>
      <c r="N13" s="41">
        <v>0</v>
      </c>
      <c r="O13" s="229">
        <v>5</v>
      </c>
      <c r="P13" s="42">
        <v>6</v>
      </c>
      <c r="Q13" s="43">
        <f t="shared" si="3"/>
        <v>0</v>
      </c>
      <c r="R13" s="42">
        <v>3</v>
      </c>
      <c r="S13" s="44">
        <f t="shared" si="4"/>
        <v>3</v>
      </c>
      <c r="T13" s="42">
        <v>100</v>
      </c>
      <c r="U13" s="44">
        <f t="shared" si="5"/>
        <v>100</v>
      </c>
      <c r="V13" s="42">
        <v>300</v>
      </c>
      <c r="W13" s="44">
        <f t="shared" si="6"/>
        <v>300</v>
      </c>
      <c r="X13" s="225">
        <f t="shared" si="7"/>
        <v>0.59701492537313428</v>
      </c>
      <c r="Y13" s="226">
        <f t="shared" si="8"/>
        <v>0.59701492537313428</v>
      </c>
    </row>
    <row r="14" spans="1:29" ht="20.100000000000001" customHeight="1" x14ac:dyDescent="0.2">
      <c r="A14" s="61"/>
      <c r="B14" s="59"/>
      <c r="C14" s="23"/>
      <c r="D14" s="24"/>
      <c r="E14" s="24"/>
      <c r="F14" s="25"/>
      <c r="G14" s="227" t="str" cm="1">
        <f t="array" ref="G14">IF(OR($B14="",$C14=0,$D14=0),"",IF(AND($B14=$B15,$A14=$A15),"",IFERROR(
SUMPRODUCT(($B$7:$B$55=$B14)*($A$7:$A$55=$A14)*($C$7:$C$55)*($D$7:$D$55)),
"")))</f>
        <v/>
      </c>
      <c r="H14" s="222" t="str">
        <f ca="1">IF(OR($B14="",AND($B14=$B15,$A14=$A15)),"",_xlfn.LET(_xlpm.DateSeance,$C$1,_xlpm.Exo,$B14,_xlpm.Var,$A14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4" s="222" t="str" cm="1">
        <f t="array" ref="I14">IF(OR($B14="",AND($B14=$B15,$A14=$A15)),"",
_xlfn.LET(
  _xlpm.Exo,TRIM(SUBSTITUTE($B14,CHAR(160),"")),
  _xlpm.Var,TRIM(SUBSTITUTE($A14,CHAR(160),"")),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4" s="223" t="str">
        <f ca="1">IF($C14=0,"",IFERROR(
_xlfn.LET(
  _xlpm.ExoMax, MAX_LOCAL!$A$2:$A$10000,
  _xlpm.VarMax, MAX_LOCAL!$B$2:$B$10000,
  _xlpm.RepsMax, MAX_LOCAL!$C$2:$C$10000,
  _xlpm.KgMax,  MAX_LOCAL!$D$2:$D$10000,
  _xlpm.Res, IF($A14="",
     _xlfn.MAXIFS(_xlpm.KgMax, _xlpm.ExoMax, $B14, _xlpm.RepsMax, $C14),
     _xlfn.MAXIFS(_xlpm.KgMax, _xlpm.ExoMax, $B14, _xlpm.RepsMax, $C14, _xlpm.VarMax, $A14)
  ),
  IF(_xlpm.Res=0,"",_xlpm.Res)
),
""))</f>
        <v/>
      </c>
      <c r="K14" s="41">
        <v>1</v>
      </c>
      <c r="L14" s="41">
        <v>0</v>
      </c>
      <c r="M14" s="41">
        <v>1</v>
      </c>
      <c r="N14" s="41">
        <v>0</v>
      </c>
      <c r="O14" s="228"/>
      <c r="P14" s="42"/>
      <c r="Q14" s="43">
        <f t="shared" si="3"/>
        <v>0</v>
      </c>
      <c r="R14" s="42"/>
      <c r="S14" s="44">
        <f t="shared" si="4"/>
        <v>0</v>
      </c>
      <c r="T14" s="42"/>
      <c r="U14" s="44">
        <f t="shared" si="5"/>
        <v>0</v>
      </c>
      <c r="V14" s="42"/>
      <c r="W14" s="44">
        <f t="shared" si="6"/>
        <v>0</v>
      </c>
      <c r="X14" s="225" t="str">
        <f t="shared" si="7"/>
        <v/>
      </c>
      <c r="Y14" s="226" t="str">
        <f t="shared" si="8"/>
        <v/>
      </c>
    </row>
    <row r="15" spans="1:29" ht="20.100000000000001" customHeight="1" x14ac:dyDescent="0.2">
      <c r="A15" s="61"/>
      <c r="B15" s="59"/>
      <c r="C15" s="23"/>
      <c r="D15" s="24"/>
      <c r="E15" s="24"/>
      <c r="F15" s="25"/>
      <c r="G15" s="227" t="str" cm="1">
        <f t="array" ref="G15">IF(OR($B15="",$C15=0,$D15=0),"",IF(AND($B15=$B16,$A15=$A16),"",IFERROR(
SUMPRODUCT(($B$7:$B$55=$B15)*($A$7:$A$55=$A15)*($C$7:$C$55)*($D$7:$D$55)),
"")))</f>
        <v/>
      </c>
      <c r="H15" s="222" t="str">
        <f ca="1">IF(OR($B15="",AND($B15=$B16,$A15=$A16)),"",_xlfn.LET(_xlpm.DateSeance,$C$1,_xlpm.Exo,$B15,_xlpm.Var,$A15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5" s="222" t="str" cm="1">
        <f t="array" ref="I15">IF(OR($B15="",AND($B15=$B16,$A15=$A16)),"",
_xlfn.LET(
  _xlpm.Exo,TRIM(SUBSTITUTE($B15,CHAR(160),"")),
  _xlpm.Var,TRIM(SUBSTITUTE($A15,CHAR(160),"")),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5" s="223" t="str">
        <f ca="1">IF($C15=0,"",IFERROR(
_xlfn.LET(
  _xlpm.ExoMax, MAX_LOCAL!$A$2:$A$10000,
  _xlpm.VarMax, MAX_LOCAL!$B$2:$B$10000,
  _xlpm.RepsMax, MAX_LOCAL!$C$2:$C$10000,
  _xlpm.KgMax,  MAX_LOCAL!$D$2:$D$10000,
  _xlpm.Res, IF($A15="",
     _xlfn.MAXIFS(_xlpm.KgMax, _xlpm.ExoMax, $B15, _xlpm.RepsMax, $C15),
     _xlfn.MAXIFS(_xlpm.KgMax, _xlpm.ExoMax, $B15, _xlpm.RepsMax, $C15, _xlpm.VarMax, $A15)
  ),
  IF(_xlpm.Res=0,"",_xlpm.Res)
),
""))</f>
        <v/>
      </c>
      <c r="K15" s="41">
        <v>1</v>
      </c>
      <c r="L15" s="41">
        <v>0</v>
      </c>
      <c r="M15" s="41">
        <v>1</v>
      </c>
      <c r="N15" s="41">
        <v>0</v>
      </c>
      <c r="O15" s="228"/>
      <c r="P15" s="42"/>
      <c r="Q15" s="43">
        <f t="shared" si="3"/>
        <v>0</v>
      </c>
      <c r="R15" s="42"/>
      <c r="S15" s="44">
        <f t="shared" si="4"/>
        <v>0</v>
      </c>
      <c r="T15" s="42"/>
      <c r="U15" s="44">
        <f t="shared" si="5"/>
        <v>0</v>
      </c>
      <c r="V15" s="42"/>
      <c r="W15" s="44">
        <f t="shared" si="6"/>
        <v>0</v>
      </c>
      <c r="X15" s="225" t="str">
        <f t="shared" si="7"/>
        <v/>
      </c>
      <c r="Y15" s="226" t="str">
        <f t="shared" si="8"/>
        <v/>
      </c>
    </row>
    <row r="16" spans="1:29" ht="20.100000000000001" customHeight="1" x14ac:dyDescent="0.2">
      <c r="A16" s="61"/>
      <c r="B16" s="59"/>
      <c r="C16" s="23"/>
      <c r="D16" s="24"/>
      <c r="E16" s="24"/>
      <c r="F16" s="25"/>
      <c r="G16" s="227" t="str" cm="1">
        <f t="array" ref="G16">IF(OR($B16="",$C16=0,$D16=0),"",IF(AND($B16=$B17,$A16=$A17),"",IFERROR(
SUMPRODUCT(($B$7:$B$55=$B16)*($A$7:$A$55=$A16)*($C$7:$C$55)*($D$7:$D$55)),
"")))</f>
        <v/>
      </c>
      <c r="H16" s="222" t="str">
        <f ca="1">IF(OR($B16="",AND($B16=$B17,$A16=$A17)),"",_xlfn.LET(_xlpm.DateSeance,$C$1,_xlpm.Exo,$B16,_xlpm.Var,$A16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6" s="222" t="str" cm="1">
        <f t="array" ref="I16">IF(OR($B16="",AND($B16=$B17,$A16=$A17)),"",
_xlfn.LET(
  _xlpm.Exo,TRIM(SUBSTITUTE($B16,CHAR(160),"")),
  _xlpm.Var,TRIM(SUBSTITUTE($A16,CHAR(160),"")),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6" s="223" t="str">
        <f ca="1">IF($C16=0,"",IFERROR(
_xlfn.LET(
  _xlpm.ExoMax, MAX_LOCAL!$A$2:$A$10000,
  _xlpm.VarMax, MAX_LOCAL!$B$2:$B$10000,
  _xlpm.RepsMax, MAX_LOCAL!$C$2:$C$10000,
  _xlpm.KgMax,  MAX_LOCAL!$D$2:$D$10000,
  _xlpm.Res, IF($A16="",
     _xlfn.MAXIFS(_xlpm.KgMax, _xlpm.ExoMax, $B16, _xlpm.RepsMax, $C16),
     _xlfn.MAXIFS(_xlpm.KgMax, _xlpm.ExoMax, $B16, _xlpm.RepsMax, $C16, _xlpm.VarMax, $A16)
  ),
  IF(_xlpm.Res=0,"",_xlpm.Res)
),
""))</f>
        <v/>
      </c>
      <c r="K16" s="41">
        <v>1</v>
      </c>
      <c r="L16" s="41">
        <v>0</v>
      </c>
      <c r="M16" s="41">
        <v>1</v>
      </c>
      <c r="N16" s="41">
        <v>0</v>
      </c>
      <c r="O16" s="228"/>
      <c r="P16" s="42"/>
      <c r="Q16" s="43">
        <f t="shared" si="3"/>
        <v>0</v>
      </c>
      <c r="R16" s="42"/>
      <c r="S16" s="44">
        <f t="shared" si="4"/>
        <v>0</v>
      </c>
      <c r="T16" s="42"/>
      <c r="U16" s="44">
        <f t="shared" si="5"/>
        <v>0</v>
      </c>
      <c r="V16" s="42"/>
      <c r="W16" s="44">
        <f t="shared" si="6"/>
        <v>0</v>
      </c>
      <c r="X16" s="225" t="str">
        <f t="shared" si="7"/>
        <v/>
      </c>
      <c r="Y16" s="226" t="str">
        <f t="shared" si="8"/>
        <v/>
      </c>
    </row>
    <row r="17" spans="1:25" ht="20.100000000000001" customHeight="1" x14ac:dyDescent="0.2">
      <c r="A17" s="61"/>
      <c r="B17" s="59" t="s">
        <v>30</v>
      </c>
      <c r="C17" s="23"/>
      <c r="D17" s="24"/>
      <c r="E17" s="24">
        <f>V17</f>
        <v>120</v>
      </c>
      <c r="F17" s="25">
        <f>P17</f>
        <v>5</v>
      </c>
      <c r="G17" s="227" t="str" cm="1">
        <f t="array" ref="G17">IF(OR($B17="",$C17=0,$D17=0),"",IF(AND($B17=$B18,$A17=$A18),"",IFERROR(
SUMPRODUCT(($B$7:$B$55=$B17)*($A$7:$A$55=$A17)*($C$7:$C$55)*($D$7:$D$55)),
"")))</f>
        <v/>
      </c>
      <c r="H17" s="222" t="str">
        <f ca="1">IF(OR($B17="",AND($B17=$B18,$A17=$A18)),"",_xlfn.LET(_xlpm.DateSeance,$C$1,_xlpm.Exo,$B17,_xlpm.Var,$A17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7" s="222" t="str" cm="1">
        <f t="array" ref="I17">IF(OR($B17="",AND($B17=$B18,$A17=$A18)),"",
_xlfn.LET(
  _xlpm.Exo,TRIM(SUBSTITUTE($B17,CHAR(160),"")),
  _xlpm.Var,TRIM(SUBSTITUTE($A17,CHAR(160),"")),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7" s="223" t="str">
        <f ca="1">IF($C17=0,"",IFERROR(
_xlfn.LET(
  _xlpm.ExoMax, MAX_LOCAL!$A$2:$A$10000,
  _xlpm.VarMax, MAX_LOCAL!$B$2:$B$10000,
  _xlpm.RepsMax, MAX_LOCAL!$C$2:$C$10000,
  _xlpm.KgMax,  MAX_LOCAL!$D$2:$D$10000,
  _xlpm.Res, IF($A17="",
     _xlfn.MAXIFS(_xlpm.KgMax, _xlpm.ExoMax, $B17, _xlpm.RepsMax, $C17),
     _xlfn.MAXIFS(_xlpm.KgMax, _xlpm.ExoMax, $B17, _xlpm.RepsMax, $C17, _xlpm.VarMax, $A17)
  ),
  IF(_xlpm.Res=0,"",_xlpm.Res)
),
""))</f>
        <v/>
      </c>
      <c r="K17" s="41">
        <v>1</v>
      </c>
      <c r="L17" s="41">
        <v>0</v>
      </c>
      <c r="M17" s="41">
        <v>1</v>
      </c>
      <c r="N17" s="41">
        <v>0</v>
      </c>
      <c r="O17" s="228"/>
      <c r="P17" s="42">
        <v>5</v>
      </c>
      <c r="Q17" s="43">
        <f t="shared" si="3"/>
        <v>5</v>
      </c>
      <c r="R17" s="42">
        <v>8</v>
      </c>
      <c r="S17" s="44">
        <f t="shared" si="4"/>
        <v>0</v>
      </c>
      <c r="T17" s="42">
        <v>14</v>
      </c>
      <c r="U17" s="44">
        <f t="shared" si="5"/>
        <v>0</v>
      </c>
      <c r="V17" s="42">
        <v>120</v>
      </c>
      <c r="W17" s="44">
        <f t="shared" si="6"/>
        <v>120</v>
      </c>
      <c r="X17" s="225" t="str">
        <f t="shared" si="7"/>
        <v/>
      </c>
      <c r="Y17" s="226" t="str">
        <f t="shared" si="8"/>
        <v/>
      </c>
    </row>
    <row r="18" spans="1:25" ht="20.100000000000001" customHeight="1" x14ac:dyDescent="0.2">
      <c r="A18" s="61"/>
      <c r="B18" s="59" t="s">
        <v>30</v>
      </c>
      <c r="C18" s="23"/>
      <c r="D18" s="24"/>
      <c r="E18" s="24">
        <f>V18</f>
        <v>120</v>
      </c>
      <c r="F18" s="25">
        <f>P18</f>
        <v>6</v>
      </c>
      <c r="G18" s="227" t="str" cm="1">
        <f t="array" ref="G18">IF(OR($B18="",$C18=0,$D18=0),"",IF(AND($B18=$B19,$A18=$A19),"",IFERROR(
SUMPRODUCT(($B$7:$B$55=$B18)*($A$7:$A$55=$A18)*($C$7:$C$55)*($D$7:$D$55)),
"")))</f>
        <v/>
      </c>
      <c r="H18" s="222" t="str">
        <f ca="1">IF(OR($B18="",AND($B18=$B19,$A18=$A19)),"",_xlfn.LET(_xlpm.DateSeance,$C$1,_xlpm.Exo,$B18,_xlpm.Var,$A18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8" s="222" t="str" cm="1">
        <f t="array" ref="I18">IF(OR($B18="",AND($B18=$B19,$A18=$A19)),"",
_xlfn.LET(
  _xlpm.Exo,TRIM(SUBSTITUTE($B18,CHAR(160),"")),
  _xlpm.Var,TRIM(SUBSTITUTE($A18,CHAR(160),"")),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8" s="223" t="str">
        <f ca="1">IF($C18=0,"",IFERROR(
_xlfn.LET(
  _xlpm.ExoMax, MAX_LOCAL!$A$2:$A$10000,
  _xlpm.VarMax, MAX_LOCAL!$B$2:$B$10000,
  _xlpm.RepsMax, MAX_LOCAL!$C$2:$C$10000,
  _xlpm.KgMax,  MAX_LOCAL!$D$2:$D$10000,
  _xlpm.Res, IF($A18="",
     _xlfn.MAXIFS(_xlpm.KgMax, _xlpm.ExoMax, $B18, _xlpm.RepsMax, $C18),
     _xlfn.MAXIFS(_xlpm.KgMax, _xlpm.ExoMax, $B18, _xlpm.RepsMax, $C18, _xlpm.VarMax, $A18)
  ),
  IF(_xlpm.Res=0,"",_xlpm.Res)
),
""))</f>
        <v/>
      </c>
      <c r="K18" s="41">
        <v>1</v>
      </c>
      <c r="L18" s="41">
        <v>0</v>
      </c>
      <c r="M18" s="41">
        <v>1</v>
      </c>
      <c r="N18" s="41">
        <v>0</v>
      </c>
      <c r="O18" s="228"/>
      <c r="P18" s="42">
        <v>6</v>
      </c>
      <c r="Q18" s="43">
        <f t="shared" si="3"/>
        <v>6</v>
      </c>
      <c r="R18" s="42">
        <v>8</v>
      </c>
      <c r="S18" s="44">
        <f t="shared" si="4"/>
        <v>0</v>
      </c>
      <c r="T18" s="42">
        <v>16</v>
      </c>
      <c r="U18" s="44">
        <f t="shared" si="5"/>
        <v>0</v>
      </c>
      <c r="V18" s="42">
        <v>120</v>
      </c>
      <c r="W18" s="44">
        <f t="shared" si="6"/>
        <v>120</v>
      </c>
      <c r="X18" s="225" t="str">
        <f t="shared" si="7"/>
        <v/>
      </c>
      <c r="Y18" s="226" t="str">
        <f t="shared" si="8"/>
        <v/>
      </c>
    </row>
    <row r="19" spans="1:25" ht="20.100000000000001" customHeight="1" x14ac:dyDescent="0.2">
      <c r="A19" s="61"/>
      <c r="B19" s="59" t="s">
        <v>30</v>
      </c>
      <c r="C19" s="23"/>
      <c r="D19" s="24"/>
      <c r="E19" s="24">
        <f>V19</f>
        <v>120</v>
      </c>
      <c r="F19" s="25">
        <f>P19</f>
        <v>8</v>
      </c>
      <c r="G19" s="227" t="str" cm="1">
        <f t="array" ref="G19">IF(OR($B19="",$C19=0,$D19=0),"",IF(AND($B19=$B20,$A19=$A20),"",IFERROR(
SUMPRODUCT(($B$7:$B$55=$B19)*($A$7:$A$55=$A19)*($C$7:$C$55)*($D$7:$D$55)),
"")))</f>
        <v/>
      </c>
      <c r="H19" s="222" t="str">
        <f ca="1">IF(OR($B19="",AND($B19=$B20,$A19=$A20)),"",_xlfn.LET(_xlpm.DateSeance,$C$1,_xlpm.Exo,$B19,_xlpm.Var,$A19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9" s="222" t="str" cm="1">
        <f t="array" ref="I19">IF(OR($B19="",AND($B19=$B20,$A19=$A20)),"",
_xlfn.LET(
  _xlpm.Exo,TRIM(SUBSTITUTE($B19,CHAR(160),"")),
  _xlpm.Var,TRIM(SUBSTITUTE($A19,CHAR(160),"")),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9" s="223" t="str">
        <f ca="1">IF($C19=0,"",IFERROR(
_xlfn.LET(
  _xlpm.ExoMax, MAX_LOCAL!$A$2:$A$10000,
  _xlpm.VarMax, MAX_LOCAL!$B$2:$B$10000,
  _xlpm.RepsMax, MAX_LOCAL!$C$2:$C$10000,
  _xlpm.KgMax,  MAX_LOCAL!$D$2:$D$10000,
  _xlpm.Res, IF($A19="",
     _xlfn.MAXIFS(_xlpm.KgMax, _xlpm.ExoMax, $B19, _xlpm.RepsMax, $C19),
     _xlfn.MAXIFS(_xlpm.KgMax, _xlpm.ExoMax, $B19, _xlpm.RepsMax, $C19, _xlpm.VarMax, $A19)
  ),
  IF(_xlpm.Res=0,"",_xlpm.Res)
),
""))</f>
        <v/>
      </c>
      <c r="K19" s="41">
        <v>1</v>
      </c>
      <c r="L19" s="41">
        <v>0</v>
      </c>
      <c r="M19" s="41">
        <v>1</v>
      </c>
      <c r="N19" s="41">
        <v>0</v>
      </c>
      <c r="O19" s="228"/>
      <c r="P19" s="42">
        <v>8</v>
      </c>
      <c r="Q19" s="43">
        <f t="shared" si="3"/>
        <v>8</v>
      </c>
      <c r="R19" s="42">
        <v>6</v>
      </c>
      <c r="S19" s="44">
        <f t="shared" si="4"/>
        <v>0</v>
      </c>
      <c r="T19" s="42">
        <v>20</v>
      </c>
      <c r="U19" s="44">
        <f t="shared" si="5"/>
        <v>0</v>
      </c>
      <c r="V19" s="42">
        <v>120</v>
      </c>
      <c r="W19" s="44">
        <f t="shared" si="6"/>
        <v>120</v>
      </c>
      <c r="X19" s="225" t="str">
        <f t="shared" si="7"/>
        <v/>
      </c>
      <c r="Y19" s="226" t="str">
        <f t="shared" si="8"/>
        <v/>
      </c>
    </row>
    <row r="20" spans="1:25" ht="20.100000000000001" customHeight="1" x14ac:dyDescent="0.2">
      <c r="A20" s="61"/>
      <c r="B20" s="59" t="s">
        <v>30</v>
      </c>
      <c r="C20" s="23"/>
      <c r="D20" s="24"/>
      <c r="E20" s="24">
        <f>V20</f>
        <v>120</v>
      </c>
      <c r="F20" s="25">
        <f>P20</f>
        <v>8</v>
      </c>
      <c r="G20" s="227" t="str" cm="1">
        <f t="array" ref="G20">IF(OR($B20="",$C20=0,$D20=0),"",IF(AND($B20=$B21,$A20=$A21),"",IFERROR(
SUMPRODUCT(($B$7:$B$55=$B20)*($A$7:$A$55=$A20)*($C$7:$C$55)*($D$7:$D$55)),
"")))</f>
        <v/>
      </c>
      <c r="H20" s="222">
        <f ca="1">IF(OR($B20="",AND($B20=$B21,$A20=$A21)),"",_xlfn.LET(_xlpm.DateSeance,$C$1,_xlpm.Exo,$B20,_xlpm.Var,$A20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20" s="222" cm="1">
        <f t="array" ref="I20">IF(OR($B20="",AND($B20=$B21,$A20=$A21)),"",
_xlfn.LET(
  _xlpm.Exo,TRIM(SUBSTITUTE($B20,CHAR(160),"")),
  _xlpm.Var,TRIM(SUBSTITUTE($A20,CHAR(160),"")),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618</v>
      </c>
      <c r="J20" s="223" t="str">
        <f ca="1">IF($C20=0,"",IFERROR(
_xlfn.LET(
  _xlpm.ExoMax, MAX_LOCAL!$A$2:$A$10000,
  _xlpm.VarMax, MAX_LOCAL!$B$2:$B$10000,
  _xlpm.RepsMax, MAX_LOCAL!$C$2:$C$10000,
  _xlpm.KgMax,  MAX_LOCAL!$D$2:$D$10000,
  _xlpm.Res, IF($A20="",
     _xlfn.MAXIFS(_xlpm.KgMax, _xlpm.ExoMax, $B20, _xlpm.RepsMax, $C20),
     _xlfn.MAXIFS(_xlpm.KgMax, _xlpm.ExoMax, $B20, _xlpm.RepsMax, $C20, _xlpm.VarMax, $A20)
  ),
  IF(_xlpm.Res=0,"",_xlpm.Res)
),
""))</f>
        <v/>
      </c>
      <c r="K20" s="41">
        <v>1</v>
      </c>
      <c r="L20" s="41">
        <v>0</v>
      </c>
      <c r="M20" s="41">
        <v>1</v>
      </c>
      <c r="N20" s="41">
        <v>0</v>
      </c>
      <c r="O20" s="228"/>
      <c r="P20" s="42">
        <v>8</v>
      </c>
      <c r="Q20" s="43">
        <f t="shared" si="3"/>
        <v>8</v>
      </c>
      <c r="R20" s="42">
        <v>6</v>
      </c>
      <c r="S20" s="44">
        <f t="shared" si="4"/>
        <v>0</v>
      </c>
      <c r="T20" s="42">
        <v>20</v>
      </c>
      <c r="U20" s="44">
        <f t="shared" si="5"/>
        <v>0</v>
      </c>
      <c r="V20" s="42">
        <v>120</v>
      </c>
      <c r="W20" s="44">
        <f t="shared" si="6"/>
        <v>120</v>
      </c>
      <c r="X20" s="225" t="str">
        <f t="shared" si="7"/>
        <v/>
      </c>
      <c r="Y20" s="226" t="str">
        <f t="shared" si="8"/>
        <v/>
      </c>
    </row>
    <row r="21" spans="1:25" ht="20.100000000000001" customHeight="1" x14ac:dyDescent="0.2">
      <c r="A21" s="61"/>
      <c r="B21" s="59"/>
      <c r="C21" s="23"/>
      <c r="D21" s="24"/>
      <c r="E21" s="24"/>
      <c r="F21" s="25"/>
      <c r="G21" s="227" t="str" cm="1">
        <f t="array" ref="G21">IF(OR($B21="",$C21=0,$D21=0),"",IF(AND($B21=$B22,$A21=$A22),"",IFERROR(
SUMPRODUCT(($B$7:$B$55=$B21)*($A$7:$A$55=$A21)*($C$7:$C$55)*($D$7:$D$55)),
"")))</f>
        <v/>
      </c>
      <c r="H21" s="222" t="str">
        <f ca="1">IF(OR($B21="",AND($B21=$B22,$A21=$A22)),"",_xlfn.LET(_xlpm.DateSeance,$C$1,_xlpm.Exo,$B21,_xlpm.Var,$A21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1" s="222" t="str" cm="1">
        <f t="array" ref="I21">IF(OR($B21="",AND($B21=$B22,$A21=$A22)),"",
_xlfn.LET(
  _xlpm.Exo,TRIM(SUBSTITUTE($B21,CHAR(160),"")),
  _xlpm.Var,TRIM(SUBSTITUTE($A21,CHAR(160),"")),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1" s="223" t="str">
        <f ca="1">IF($C21=0,"",IFERROR(
_xlfn.LET(
  _xlpm.ExoMax, MAX_LOCAL!$A$2:$A$10000,
  _xlpm.VarMax, MAX_LOCAL!$B$2:$B$10000,
  _xlpm.RepsMax, MAX_LOCAL!$C$2:$C$10000,
  _xlpm.KgMax,  MAX_LOCAL!$D$2:$D$10000,
  _xlpm.Res, IF($A21="",
     _xlfn.MAXIFS(_xlpm.KgMax, _xlpm.ExoMax, $B21, _xlpm.RepsMax, $C21),
     _xlfn.MAXIFS(_xlpm.KgMax, _xlpm.ExoMax, $B21, _xlpm.RepsMax, $C21, _xlpm.VarMax, $A21)
  ),
  IF(_xlpm.Res=0,"",_xlpm.Res)
),
""))</f>
        <v/>
      </c>
      <c r="K21" s="41">
        <v>1</v>
      </c>
      <c r="L21" s="41">
        <v>0</v>
      </c>
      <c r="M21" s="41">
        <v>1</v>
      </c>
      <c r="N21" s="41">
        <v>0</v>
      </c>
      <c r="O21" s="228"/>
      <c r="P21" s="42"/>
      <c r="Q21" s="43">
        <f t="shared" si="3"/>
        <v>0</v>
      </c>
      <c r="R21" s="42"/>
      <c r="S21" s="44">
        <f t="shared" si="4"/>
        <v>0</v>
      </c>
      <c r="T21" s="42"/>
      <c r="U21" s="44">
        <f t="shared" si="5"/>
        <v>0</v>
      </c>
      <c r="V21" s="42"/>
      <c r="W21" s="44">
        <f t="shared" si="6"/>
        <v>0</v>
      </c>
      <c r="X21" s="225" t="str">
        <f t="shared" si="7"/>
        <v/>
      </c>
      <c r="Y21" s="226" t="str">
        <f t="shared" si="8"/>
        <v/>
      </c>
    </row>
    <row r="22" spans="1:25" ht="20.100000000000001" customHeight="1" x14ac:dyDescent="0.2">
      <c r="A22" s="61"/>
      <c r="B22" s="59"/>
      <c r="C22" s="23"/>
      <c r="D22" s="24"/>
      <c r="E22" s="24"/>
      <c r="F22" s="25"/>
      <c r="G22" s="227" t="str" cm="1">
        <f t="array" ref="G22">IF(OR($B22="",$C22=0,$D22=0),"",IF(AND($B22=$B23,$A22=$A23),"",IFERROR(
SUMPRODUCT(($B$7:$B$55=$B22)*($A$7:$A$55=$A22)*($C$7:$C$55)*($D$7:$D$55)),
"")))</f>
        <v/>
      </c>
      <c r="H22" s="222" t="str">
        <f ca="1">IF(OR($B22="",AND($B22=$B23,$A22=$A23)),"",_xlfn.LET(_xlpm.DateSeance,$C$1,_xlpm.Exo,$B22,_xlpm.Var,$A22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2" s="222" t="str" cm="1">
        <f t="array" ref="I22">IF(OR($B22="",AND($B22=$B23,$A22=$A23)),"",
_xlfn.LET(
  _xlpm.Exo,TRIM(SUBSTITUTE($B22,CHAR(160),"")),
  _xlpm.Var,TRIM(SUBSTITUTE($A22,CHAR(160),"")),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2" s="223" t="str">
        <f ca="1">IF($C22=0,"",IFERROR(
_xlfn.LET(
  _xlpm.ExoMax, MAX_LOCAL!$A$2:$A$10000,
  _xlpm.VarMax, MAX_LOCAL!$B$2:$B$10000,
  _xlpm.RepsMax, MAX_LOCAL!$C$2:$C$10000,
  _xlpm.KgMax,  MAX_LOCAL!$D$2:$D$10000,
  _xlpm.Res, IF($A22="",
     _xlfn.MAXIFS(_xlpm.KgMax, _xlpm.ExoMax, $B22, _xlpm.RepsMax, $C22),
     _xlfn.MAXIFS(_xlpm.KgMax, _xlpm.ExoMax, $B22, _xlpm.RepsMax, $C22, _xlpm.VarMax, $A22)
  ),
  IF(_xlpm.Res=0,"",_xlpm.Res)
),
""))</f>
        <v/>
      </c>
      <c r="K22" s="41">
        <v>1</v>
      </c>
      <c r="L22" s="41">
        <v>0</v>
      </c>
      <c r="M22" s="41">
        <v>1</v>
      </c>
      <c r="N22" s="41">
        <v>0</v>
      </c>
      <c r="O22" s="228"/>
      <c r="P22" s="42"/>
      <c r="Q22" s="43">
        <f t="shared" si="3"/>
        <v>0</v>
      </c>
      <c r="R22" s="42"/>
      <c r="S22" s="44">
        <f t="shared" si="4"/>
        <v>0</v>
      </c>
      <c r="T22" s="42"/>
      <c r="U22" s="44">
        <f t="shared" si="5"/>
        <v>0</v>
      </c>
      <c r="V22" s="42"/>
      <c r="W22" s="44">
        <f t="shared" si="6"/>
        <v>0</v>
      </c>
      <c r="X22" s="225" t="str">
        <f t="shared" si="7"/>
        <v/>
      </c>
      <c r="Y22" s="226" t="str">
        <f t="shared" si="8"/>
        <v/>
      </c>
    </row>
    <row r="23" spans="1:25" ht="20.100000000000001" customHeight="1" x14ac:dyDescent="0.2">
      <c r="A23" s="61"/>
      <c r="B23" s="59"/>
      <c r="C23" s="23"/>
      <c r="D23" s="24"/>
      <c r="E23" s="24"/>
      <c r="F23" s="25"/>
      <c r="G23" s="227" t="str" cm="1">
        <f t="array" ref="G23">IF(OR($B23="",$C23=0,$D23=0),"",IF(AND($B23=$B24,$A23=$A24),"",IFERROR(
SUMPRODUCT(($B$7:$B$55=$B23)*($A$7:$A$55=$A23)*($C$7:$C$55)*($D$7:$D$55)),
"")))</f>
        <v/>
      </c>
      <c r="H23" s="222" t="str">
        <f ca="1">IF(OR($B23="",AND($B23=$B24,$A23=$A24)),"",_xlfn.LET(_xlpm.DateSeance,$C$1,_xlpm.Exo,$B23,_xlpm.Var,$A23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3" s="222" t="str" cm="1">
        <f t="array" ref="I23">IF(OR($B23="",AND($B23=$B24,$A23=$A24)),"",
_xlfn.LET(
  _xlpm.Exo,TRIM(SUBSTITUTE($B23,CHAR(160),"")),
  _xlpm.Var,TRIM(SUBSTITUTE($A23,CHAR(160),"")),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3" s="223" t="str">
        <f ca="1">IF($C23=0,"",IFERROR(
_xlfn.LET(
  _xlpm.ExoMax, MAX_LOCAL!$A$2:$A$10000,
  _xlpm.VarMax, MAX_LOCAL!$B$2:$B$10000,
  _xlpm.RepsMax, MAX_LOCAL!$C$2:$C$10000,
  _xlpm.KgMax,  MAX_LOCAL!$D$2:$D$10000,
  _xlpm.Res, IF($A23="",
     _xlfn.MAXIFS(_xlpm.KgMax, _xlpm.ExoMax, $B23, _xlpm.RepsMax, $C23),
     _xlfn.MAXIFS(_xlpm.KgMax, _xlpm.ExoMax, $B23, _xlpm.RepsMax, $C23, _xlpm.VarMax, $A23)
  ),
  IF(_xlpm.Res=0,"",_xlpm.Res)
),
""))</f>
        <v/>
      </c>
      <c r="K23" s="41">
        <v>1</v>
      </c>
      <c r="L23" s="41">
        <v>0</v>
      </c>
      <c r="M23" s="41">
        <v>1</v>
      </c>
      <c r="N23" s="41">
        <v>0</v>
      </c>
      <c r="O23" s="228"/>
      <c r="P23" s="42"/>
      <c r="Q23" s="43">
        <f t="shared" si="3"/>
        <v>0</v>
      </c>
      <c r="R23" s="42"/>
      <c r="S23" s="44">
        <f t="shared" si="4"/>
        <v>0</v>
      </c>
      <c r="T23" s="42"/>
      <c r="U23" s="44">
        <f t="shared" si="5"/>
        <v>0</v>
      </c>
      <c r="V23" s="42"/>
      <c r="W23" s="44">
        <f t="shared" si="6"/>
        <v>0</v>
      </c>
      <c r="X23" s="225" t="str">
        <f t="shared" si="7"/>
        <v/>
      </c>
      <c r="Y23" s="226" t="str">
        <f t="shared" si="8"/>
        <v/>
      </c>
    </row>
    <row r="24" spans="1:25" ht="20.100000000000001" customHeight="1" x14ac:dyDescent="0.2">
      <c r="A24" s="61"/>
      <c r="B24" s="59" t="s">
        <v>218</v>
      </c>
      <c r="C24" s="23"/>
      <c r="D24" s="24"/>
      <c r="E24" s="24">
        <f>V24</f>
        <v>120</v>
      </c>
      <c r="F24" s="25">
        <f>P24</f>
        <v>5</v>
      </c>
      <c r="G24" s="227" t="str" cm="1">
        <f t="array" ref="G24">IF(OR($B24="",$C24=0,$D24=0),"",IF(AND($B24=$B25,$A24=$A25),"",IFERROR(
SUMPRODUCT(($B$7:$B$55=$B24)*($A$7:$A$55=$A24)*($C$7:$C$55)*($D$7:$D$55)),
"")))</f>
        <v/>
      </c>
      <c r="H24" s="222" t="str">
        <f ca="1">IF(OR($B24="",AND($B24=$B25,$A24=$A25)),"",_xlfn.LET(_xlpm.DateSeance,$C$1,_xlpm.Exo,$B24,_xlpm.Var,$A24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4" s="222" t="str" cm="1">
        <f t="array" ref="I24">IF(OR($B24="",AND($B24=$B25,$A24=$A25)),"",
_xlfn.LET(
  _xlpm.Exo,TRIM(SUBSTITUTE($B24,CHAR(160),"")),
  _xlpm.Var,TRIM(SUBSTITUTE($A24,CHAR(160),"")),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4" s="223" t="str">
        <f ca="1">IF($C24=0,"",IFERROR(
_xlfn.LET(
  _xlpm.ExoMax, MAX_LOCAL!$A$2:$A$10000,
  _xlpm.VarMax, MAX_LOCAL!$B$2:$B$10000,
  _xlpm.RepsMax, MAX_LOCAL!$C$2:$C$10000,
  _xlpm.KgMax,  MAX_LOCAL!$D$2:$D$10000,
  _xlpm.Res, IF($A24="",
     _xlfn.MAXIFS(_xlpm.KgMax, _xlpm.ExoMax, $B24, _xlpm.RepsMax, $C24),
     _xlfn.MAXIFS(_xlpm.KgMax, _xlpm.ExoMax, $B24, _xlpm.RepsMax, $C24, _xlpm.VarMax, $A24)
  ),
  IF(_xlpm.Res=0,"",_xlpm.Res)
),
""))</f>
        <v/>
      </c>
      <c r="K24" s="41">
        <v>1</v>
      </c>
      <c r="L24" s="41">
        <v>0</v>
      </c>
      <c r="M24" s="41">
        <v>1</v>
      </c>
      <c r="N24" s="41">
        <v>0</v>
      </c>
      <c r="O24" s="228"/>
      <c r="P24" s="42">
        <v>5</v>
      </c>
      <c r="Q24" s="43">
        <f t="shared" si="3"/>
        <v>5</v>
      </c>
      <c r="R24" s="42">
        <v>10</v>
      </c>
      <c r="S24" s="44">
        <f t="shared" si="4"/>
        <v>0</v>
      </c>
      <c r="T24" s="42">
        <v>20</v>
      </c>
      <c r="U24" s="44">
        <f t="shared" si="5"/>
        <v>0</v>
      </c>
      <c r="V24" s="42">
        <v>120</v>
      </c>
      <c r="W24" s="44">
        <f t="shared" si="6"/>
        <v>120</v>
      </c>
      <c r="X24" s="225" t="str">
        <f t="shared" si="7"/>
        <v/>
      </c>
      <c r="Y24" s="226" t="str">
        <f t="shared" si="8"/>
        <v/>
      </c>
    </row>
    <row r="25" spans="1:25" ht="20.100000000000001" customHeight="1" x14ac:dyDescent="0.2">
      <c r="A25" s="61"/>
      <c r="B25" s="59" t="s">
        <v>218</v>
      </c>
      <c r="C25" s="23"/>
      <c r="D25" s="24"/>
      <c r="E25" s="24">
        <f>V25</f>
        <v>120</v>
      </c>
      <c r="F25" s="25">
        <f>P25</f>
        <v>6</v>
      </c>
      <c r="G25" s="227" t="str" cm="1">
        <f t="array" ref="G25">IF(OR($B25="",$C25=0,$D25=0),"",IF(AND($B25=$B26,$A25=$A26),"",IFERROR(
SUMPRODUCT(($B$7:$B$55=$B25)*($A$7:$A$55=$A25)*($C$7:$C$55)*($D$7:$D$55)),
"")))</f>
        <v/>
      </c>
      <c r="H25" s="222" t="str">
        <f ca="1">IF(OR($B25="",AND($B25=$B26,$A25=$A26)),"",_xlfn.LET(_xlpm.DateSeance,$C$1,_xlpm.Exo,$B25,_xlpm.Var,$A25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5" s="222" t="str" cm="1">
        <f t="array" ref="I25">IF(OR($B25="",AND($B25=$B26,$A25=$A26)),"",
_xlfn.LET(
  _xlpm.Exo,TRIM(SUBSTITUTE($B25,CHAR(160),"")),
  _xlpm.Var,TRIM(SUBSTITUTE($A25,CHAR(160),"")),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5" s="223" t="str">
        <f ca="1">IF($C25=0,"",IFERROR(
_xlfn.LET(
  _xlpm.ExoMax, MAX_LOCAL!$A$2:$A$10000,
  _xlpm.VarMax, MAX_LOCAL!$B$2:$B$10000,
  _xlpm.RepsMax, MAX_LOCAL!$C$2:$C$10000,
  _xlpm.KgMax,  MAX_LOCAL!$D$2:$D$10000,
  _xlpm.Res, IF($A25="",
     _xlfn.MAXIFS(_xlpm.KgMax, _xlpm.ExoMax, $B25, _xlpm.RepsMax, $C25),
     _xlfn.MAXIFS(_xlpm.KgMax, _xlpm.ExoMax, $B25, _xlpm.RepsMax, $C25, _xlpm.VarMax, $A25)
  ),
  IF(_xlpm.Res=0,"",_xlpm.Res)
),
""))</f>
        <v/>
      </c>
      <c r="K25" s="41">
        <v>1</v>
      </c>
      <c r="L25" s="41">
        <v>0</v>
      </c>
      <c r="M25" s="41">
        <v>1</v>
      </c>
      <c r="N25" s="41">
        <v>0</v>
      </c>
      <c r="O25" s="228"/>
      <c r="P25" s="42">
        <v>6</v>
      </c>
      <c r="Q25" s="43">
        <f t="shared" si="3"/>
        <v>6</v>
      </c>
      <c r="R25" s="42">
        <v>10</v>
      </c>
      <c r="S25" s="44">
        <f t="shared" si="4"/>
        <v>0</v>
      </c>
      <c r="T25" s="42">
        <v>20</v>
      </c>
      <c r="U25" s="44">
        <f t="shared" si="5"/>
        <v>0</v>
      </c>
      <c r="V25" s="42">
        <v>120</v>
      </c>
      <c r="W25" s="44">
        <f t="shared" si="6"/>
        <v>120</v>
      </c>
      <c r="X25" s="225" t="str">
        <f t="shared" si="7"/>
        <v/>
      </c>
      <c r="Y25" s="226" t="str">
        <f t="shared" si="8"/>
        <v/>
      </c>
    </row>
    <row r="26" spans="1:25" ht="20.100000000000001" customHeight="1" x14ac:dyDescent="0.2">
      <c r="A26" s="61"/>
      <c r="B26" s="59" t="s">
        <v>218</v>
      </c>
      <c r="C26" s="23"/>
      <c r="D26" s="24"/>
      <c r="E26" s="24">
        <f>V26</f>
        <v>120</v>
      </c>
      <c r="F26" s="25">
        <f>P26</f>
        <v>8</v>
      </c>
      <c r="G26" s="227" t="str" cm="1">
        <f t="array" ref="G26">IF(OR($B26="",$C26=0,$D26=0),"",IF(AND($B26=$B27,$A26=$A27),"",IFERROR(
SUMPRODUCT(($B$7:$B$55=$B26)*($A$7:$A$55=$A26)*($C$7:$C$55)*($D$7:$D$55)),
"")))</f>
        <v/>
      </c>
      <c r="H26" s="222">
        <f ca="1">IF(OR($B26="",AND($B26=$B27,$A26=$A27)),"",_xlfn.LET(_xlpm.DateSeance,$C$1,_xlpm.Exo,$B26,_xlpm.Var,$A26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26" s="222" cm="1">
        <f t="array" ref="I26">IF(OR($B26="",AND($B26=$B27,$A26=$A27)),"",
_xlfn.LET(
  _xlpm.Exo,TRIM(SUBSTITUTE($B26,CHAR(160),"")),
  _xlpm.Var,TRIM(SUBSTITUTE($A26,CHAR(160),"")),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720</v>
      </c>
      <c r="J26" s="223" t="str">
        <f ca="1">IF($C26=0,"",IFERROR(
_xlfn.LET(
  _xlpm.ExoMax, MAX_LOCAL!$A$2:$A$10000,
  _xlpm.VarMax, MAX_LOCAL!$B$2:$B$10000,
  _xlpm.RepsMax, MAX_LOCAL!$C$2:$C$10000,
  _xlpm.KgMax,  MAX_LOCAL!$D$2:$D$10000,
  _xlpm.Res, IF($A26="",
     _xlfn.MAXIFS(_xlpm.KgMax, _xlpm.ExoMax, $B26, _xlpm.RepsMax, $C26),
     _xlfn.MAXIFS(_xlpm.KgMax, _xlpm.ExoMax, $B26, _xlpm.RepsMax, $C26, _xlpm.VarMax, $A26)
  ),
  IF(_xlpm.Res=0,"",_xlpm.Res)
),
""))</f>
        <v/>
      </c>
      <c r="K26" s="41">
        <v>1</v>
      </c>
      <c r="L26" s="41">
        <v>0</v>
      </c>
      <c r="M26" s="41">
        <v>1</v>
      </c>
      <c r="N26" s="41">
        <v>0</v>
      </c>
      <c r="O26" s="228"/>
      <c r="P26" s="42">
        <v>8</v>
      </c>
      <c r="Q26" s="43">
        <f t="shared" si="3"/>
        <v>8</v>
      </c>
      <c r="R26" s="42">
        <v>10</v>
      </c>
      <c r="S26" s="44">
        <f t="shared" si="4"/>
        <v>0</v>
      </c>
      <c r="T26" s="42">
        <v>26</v>
      </c>
      <c r="U26" s="44">
        <f t="shared" si="5"/>
        <v>0</v>
      </c>
      <c r="V26" s="42">
        <v>120</v>
      </c>
      <c r="W26" s="44">
        <f t="shared" si="6"/>
        <v>120</v>
      </c>
      <c r="X26" s="225" t="str">
        <f t="shared" si="7"/>
        <v/>
      </c>
      <c r="Y26" s="226" t="str">
        <f t="shared" si="8"/>
        <v/>
      </c>
    </row>
    <row r="27" spans="1:25" ht="20.100000000000001" customHeight="1" x14ac:dyDescent="0.2">
      <c r="A27" s="61"/>
      <c r="B27" s="59"/>
      <c r="C27" s="23"/>
      <c r="D27" s="24"/>
      <c r="E27" s="24"/>
      <c r="F27" s="25"/>
      <c r="G27" s="227" t="str" cm="1">
        <f t="array" ref="G27">IF(OR($B27="",$C27=0,$D27=0),"",IF(AND($B27=$B28,$A27=$A28),"",IFERROR(
SUMPRODUCT(($B$7:$B$55=$B27)*($A$7:$A$55=$A27)*($C$7:$C$55)*($D$7:$D$55)),
"")))</f>
        <v/>
      </c>
      <c r="H27" s="222" t="str">
        <f ca="1">IF(OR($B27="",AND($B27=$B28,$A27=$A28)),"",_xlfn.LET(_xlpm.DateSeance,$C$1,_xlpm.Exo,$B27,_xlpm.Var,$A27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7" s="222" t="str" cm="1">
        <f t="array" ref="I27">IF(OR($B27="",AND($B27=$B28,$A27=$A28)),"",
_xlfn.LET(
  _xlpm.Exo,TRIM(SUBSTITUTE($B27,CHAR(160),"")),
  _xlpm.Var,TRIM(SUBSTITUTE($A27,CHAR(160),"")),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7" s="223" t="str">
        <f ca="1">IF($C27=0,"",IFERROR(
_xlfn.LET(
  _xlpm.ExoMax, MAX_LOCAL!$A$2:$A$10000,
  _xlpm.VarMax, MAX_LOCAL!$B$2:$B$10000,
  _xlpm.RepsMax, MAX_LOCAL!$C$2:$C$10000,
  _xlpm.KgMax,  MAX_LOCAL!$D$2:$D$10000,
  _xlpm.Res, IF($A27="",
     _xlfn.MAXIFS(_xlpm.KgMax, _xlpm.ExoMax, $B27, _xlpm.RepsMax, $C27),
     _xlfn.MAXIFS(_xlpm.KgMax, _xlpm.ExoMax, $B27, _xlpm.RepsMax, $C27, _xlpm.VarMax, $A27)
  ),
  IF(_xlpm.Res=0,"",_xlpm.Res)
),
""))</f>
        <v/>
      </c>
      <c r="K27" s="41">
        <v>1</v>
      </c>
      <c r="L27" s="41">
        <v>0</v>
      </c>
      <c r="M27" s="41">
        <v>1</v>
      </c>
      <c r="N27" s="41">
        <v>0</v>
      </c>
      <c r="O27" s="228"/>
      <c r="P27" s="42"/>
      <c r="Q27" s="43">
        <f t="shared" si="3"/>
        <v>0</v>
      </c>
      <c r="R27" s="42"/>
      <c r="S27" s="44">
        <f t="shared" si="4"/>
        <v>0</v>
      </c>
      <c r="T27" s="42"/>
      <c r="U27" s="44">
        <f t="shared" si="5"/>
        <v>0</v>
      </c>
      <c r="V27" s="42"/>
      <c r="W27" s="44">
        <f t="shared" si="6"/>
        <v>0</v>
      </c>
      <c r="X27" s="225" t="str">
        <f t="shared" si="7"/>
        <v/>
      </c>
      <c r="Y27" s="226" t="str">
        <f t="shared" si="8"/>
        <v/>
      </c>
    </row>
    <row r="28" spans="1:25" ht="20.100000000000001" customHeight="1" x14ac:dyDescent="0.2">
      <c r="A28" s="61"/>
      <c r="B28" s="59"/>
      <c r="C28" s="23"/>
      <c r="D28" s="24"/>
      <c r="E28" s="24"/>
      <c r="F28" s="25"/>
      <c r="G28" s="227" t="str" cm="1">
        <f t="array" ref="G28">IF(OR($B28="",$C28=0,$D28=0),"",IF(AND($B28=$B29,$A28=$A29),"",IFERROR(
SUMPRODUCT(($B$7:$B$55=$B28)*($A$7:$A$55=$A28)*($C$7:$C$55)*($D$7:$D$55)),
"")))</f>
        <v/>
      </c>
      <c r="H28" s="222" t="str">
        <f ca="1">IF(OR($B28="",AND($B28=$B29,$A28=$A29)),"",_xlfn.LET(_xlpm.DateSeance,$C$1,_xlpm.Exo,$B28,_xlpm.Var,$A28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8" s="222" t="str" cm="1">
        <f t="array" ref="I28">IF(OR($B28="",AND($B28=$B29,$A28=$A29)),"",
_xlfn.LET(
  _xlpm.Exo,TRIM(SUBSTITUTE($B28,CHAR(160),"")),
  _xlpm.Var,TRIM(SUBSTITUTE($A28,CHAR(160),"")),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8" s="223" t="str">
        <f ca="1">IF($C28=0,"",IFERROR(
_xlfn.LET(
  _xlpm.ExoMax, MAX_LOCAL!$A$2:$A$10000,
  _xlpm.VarMax, MAX_LOCAL!$B$2:$B$10000,
  _xlpm.RepsMax, MAX_LOCAL!$C$2:$C$10000,
  _xlpm.KgMax,  MAX_LOCAL!$D$2:$D$10000,
  _xlpm.Res, IF($A28="",
     _xlfn.MAXIFS(_xlpm.KgMax, _xlpm.ExoMax, $B28, _xlpm.RepsMax, $C28),
     _xlfn.MAXIFS(_xlpm.KgMax, _xlpm.ExoMax, $B28, _xlpm.RepsMax, $C28, _xlpm.VarMax, $A28)
  ),
  IF(_xlpm.Res=0,"",_xlpm.Res)
),
""))</f>
        <v/>
      </c>
      <c r="K28" s="41">
        <v>1</v>
      </c>
      <c r="L28" s="41">
        <v>0</v>
      </c>
      <c r="M28" s="41">
        <v>1</v>
      </c>
      <c r="N28" s="41">
        <v>0</v>
      </c>
      <c r="O28" s="228"/>
      <c r="P28" s="42"/>
      <c r="Q28" s="43">
        <f t="shared" si="3"/>
        <v>0</v>
      </c>
      <c r="R28" s="42"/>
      <c r="S28" s="44">
        <f t="shared" si="4"/>
        <v>0</v>
      </c>
      <c r="T28" s="42"/>
      <c r="U28" s="44">
        <f t="shared" si="5"/>
        <v>0</v>
      </c>
      <c r="V28" s="42"/>
      <c r="W28" s="44">
        <f t="shared" si="6"/>
        <v>0</v>
      </c>
      <c r="X28" s="225" t="str">
        <f t="shared" si="7"/>
        <v/>
      </c>
      <c r="Y28" s="226" t="str">
        <f t="shared" si="8"/>
        <v/>
      </c>
    </row>
    <row r="29" spans="1:25" ht="20.100000000000001" customHeight="1" x14ac:dyDescent="0.2">
      <c r="A29" s="61"/>
      <c r="B29" s="59"/>
      <c r="C29" s="23"/>
      <c r="D29" s="24"/>
      <c r="E29" s="24"/>
      <c r="F29" s="25"/>
      <c r="G29" s="227" t="str" cm="1">
        <f t="array" ref="G29">IF(OR($B29="",$C29=0,$D29=0),"",IF(AND($B29=$B30,$A29=$A30),"",IFERROR(
SUMPRODUCT(($B$7:$B$55=$B29)*($A$7:$A$55=$A29)*($C$7:$C$55)*($D$7:$D$55)),
"")))</f>
        <v/>
      </c>
      <c r="H29" s="222" t="str">
        <f ca="1">IF(OR($B29="",AND($B29=$B30,$A29=$A30)),"",_xlfn.LET(_xlpm.DateSeance,$C$1,_xlpm.Exo,$B29,_xlpm.Var,$A29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9" s="222" t="str" cm="1">
        <f t="array" ref="I29">IF(OR($B29="",AND($B29=$B30,$A29=$A30)),"",
_xlfn.LET(
  _xlpm.Exo,TRIM(SUBSTITUTE($B29,CHAR(160),"")),
  _xlpm.Var,TRIM(SUBSTITUTE($A29,CHAR(160),"")),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9" s="223" t="str">
        <f ca="1">IF($C29=0,"",IFERROR(
_xlfn.LET(
  _xlpm.ExoMax, MAX_LOCAL!$A$2:$A$10000,
  _xlpm.VarMax, MAX_LOCAL!$B$2:$B$10000,
  _xlpm.RepsMax, MAX_LOCAL!$C$2:$C$10000,
  _xlpm.KgMax,  MAX_LOCAL!$D$2:$D$10000,
  _xlpm.Res, IF($A29="",
     _xlfn.MAXIFS(_xlpm.KgMax, _xlpm.ExoMax, $B29, _xlpm.RepsMax, $C29),
     _xlfn.MAXIFS(_xlpm.KgMax, _xlpm.ExoMax, $B29, _xlpm.RepsMax, $C29, _xlpm.VarMax, $A29)
  ),
  IF(_xlpm.Res=0,"",_xlpm.Res)
),
""))</f>
        <v/>
      </c>
      <c r="K29" s="41">
        <v>1</v>
      </c>
      <c r="L29" s="41">
        <v>0</v>
      </c>
      <c r="M29" s="41">
        <v>1</v>
      </c>
      <c r="N29" s="41">
        <v>0</v>
      </c>
      <c r="O29" s="228"/>
      <c r="P29" s="42"/>
      <c r="Q29" s="43">
        <f t="shared" si="3"/>
        <v>0</v>
      </c>
      <c r="R29" s="42"/>
      <c r="S29" s="44">
        <f t="shared" si="4"/>
        <v>0</v>
      </c>
      <c r="T29" s="42"/>
      <c r="U29" s="44">
        <f t="shared" si="5"/>
        <v>0</v>
      </c>
      <c r="V29" s="42"/>
      <c r="W29" s="44">
        <f t="shared" si="6"/>
        <v>0</v>
      </c>
      <c r="X29" s="225" t="str">
        <f t="shared" si="7"/>
        <v/>
      </c>
      <c r="Y29" s="226" t="str">
        <f t="shared" si="8"/>
        <v/>
      </c>
    </row>
    <row r="30" spans="1:25" ht="20.100000000000001" customHeight="1" x14ac:dyDescent="0.2">
      <c r="A30" s="61"/>
      <c r="B30" s="59" t="s">
        <v>142</v>
      </c>
      <c r="C30" s="23"/>
      <c r="D30" s="24"/>
      <c r="E30" s="24">
        <f>V30</f>
        <v>120</v>
      </c>
      <c r="F30" s="25">
        <f>P30</f>
        <v>6</v>
      </c>
      <c r="G30" s="227" t="str" cm="1">
        <f t="array" ref="G30">IF(OR($B30="",$C30=0,$D30=0),"",IF(AND($B30=$B31,$A30=$A31),"",IFERROR(
SUMPRODUCT(($B$7:$B$55=$B30)*($A$7:$A$55=$A30)*($C$7:$C$55)*($D$7:$D$55)),
"")))</f>
        <v/>
      </c>
      <c r="H30" s="222" t="str">
        <f ca="1">IF(OR($B30="",AND($B30=$B31,$A30=$A31)),"",_xlfn.LET(_xlpm.DateSeance,$C$1,_xlpm.Exo,$B30,_xlpm.Var,$A30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0" s="222" t="str" cm="1">
        <f t="array" ref="I30">IF(OR($B30="",AND($B30=$B31,$A30=$A31)),"",
_xlfn.LET(
  _xlpm.Exo,TRIM(SUBSTITUTE($B30,CHAR(160),"")),
  _xlpm.Var,TRIM(SUBSTITUTE($A30,CHAR(160),"")),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0" s="223" t="str">
        <f ca="1">IF($C30=0,"",IFERROR(
_xlfn.LET(
  _xlpm.ExoMax, MAX_LOCAL!$A$2:$A$10000,
  _xlpm.VarMax, MAX_LOCAL!$B$2:$B$10000,
  _xlpm.RepsMax, MAX_LOCAL!$C$2:$C$10000,
  _xlpm.KgMax,  MAX_LOCAL!$D$2:$D$10000,
  _xlpm.Res, IF($A30="",
     _xlfn.MAXIFS(_xlpm.KgMax, _xlpm.ExoMax, $B30, _xlpm.RepsMax, $C30),
     _xlfn.MAXIFS(_xlpm.KgMax, _xlpm.ExoMax, $B30, _xlpm.RepsMax, $C30, _xlpm.VarMax, $A30)
  ),
  IF(_xlpm.Res=0,"",_xlpm.Res)
),
""))</f>
        <v/>
      </c>
      <c r="K30" s="41">
        <v>1</v>
      </c>
      <c r="L30" s="41">
        <v>0</v>
      </c>
      <c r="M30" s="41">
        <v>1</v>
      </c>
      <c r="N30" s="41">
        <v>0</v>
      </c>
      <c r="O30" s="228"/>
      <c r="P30" s="42">
        <v>6</v>
      </c>
      <c r="Q30" s="43">
        <f t="shared" si="3"/>
        <v>6</v>
      </c>
      <c r="R30" s="42">
        <v>10</v>
      </c>
      <c r="S30" s="44">
        <f t="shared" si="4"/>
        <v>0</v>
      </c>
      <c r="T30" s="42">
        <v>6</v>
      </c>
      <c r="U30" s="44">
        <f t="shared" si="5"/>
        <v>0</v>
      </c>
      <c r="V30" s="42">
        <v>120</v>
      </c>
      <c r="W30" s="44">
        <f t="shared" si="6"/>
        <v>120</v>
      </c>
      <c r="X30" s="225" t="str">
        <f t="shared" si="7"/>
        <v/>
      </c>
      <c r="Y30" s="226" t="str">
        <f t="shared" si="8"/>
        <v/>
      </c>
    </row>
    <row r="31" spans="1:25" ht="20.100000000000001" customHeight="1" x14ac:dyDescent="0.2">
      <c r="A31" s="61"/>
      <c r="B31" s="59" t="s">
        <v>142</v>
      </c>
      <c r="C31" s="23"/>
      <c r="D31" s="24"/>
      <c r="E31" s="24">
        <f>V31</f>
        <v>120</v>
      </c>
      <c r="F31" s="25">
        <f>P31</f>
        <v>7</v>
      </c>
      <c r="G31" s="227" t="str" cm="1">
        <f t="array" ref="G31">IF(OR($B31="",$C31=0,$D31=0),"",IF(AND($B31=$B32,$A31=$A32),"",IFERROR(
SUMPRODUCT(($B$7:$B$55=$B31)*($A$7:$A$55=$A31)*($C$7:$C$55)*($D$7:$D$55)),
"")))</f>
        <v/>
      </c>
      <c r="H31" s="222" t="str">
        <f ca="1">IF(OR($B31="",AND($B31=$B32,$A31=$A32)),"",_xlfn.LET(_xlpm.DateSeance,$C$1,_xlpm.Exo,$B31,_xlpm.Var,$A31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1" s="222" t="str" cm="1">
        <f t="array" ref="I31">IF(OR($B31="",AND($B31=$B32,$A31=$A32)),"",
_xlfn.LET(
  _xlpm.Exo,TRIM(SUBSTITUTE($B31,CHAR(160),"")),
  _xlpm.Var,TRIM(SUBSTITUTE($A31,CHAR(160),"")),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1" s="223" t="str">
        <f ca="1">IF($C31=0,"",IFERROR(
_xlfn.LET(
  _xlpm.ExoMax, MAX_LOCAL!$A$2:$A$10000,
  _xlpm.VarMax, MAX_LOCAL!$B$2:$B$10000,
  _xlpm.RepsMax, MAX_LOCAL!$C$2:$C$10000,
  _xlpm.KgMax,  MAX_LOCAL!$D$2:$D$10000,
  _xlpm.Res, IF($A31="",
     _xlfn.MAXIFS(_xlpm.KgMax, _xlpm.ExoMax, $B31, _xlpm.RepsMax, $C31),
     _xlfn.MAXIFS(_xlpm.KgMax, _xlpm.ExoMax, $B31, _xlpm.RepsMax, $C31, _xlpm.VarMax, $A31)
  ),
  IF(_xlpm.Res=0,"",_xlpm.Res)
),
""))</f>
        <v/>
      </c>
      <c r="K31" s="41">
        <v>1</v>
      </c>
      <c r="L31" s="41">
        <v>0</v>
      </c>
      <c r="M31" s="41">
        <v>1</v>
      </c>
      <c r="N31" s="41">
        <v>0</v>
      </c>
      <c r="O31" s="228"/>
      <c r="P31" s="42">
        <v>7</v>
      </c>
      <c r="Q31" s="43">
        <f t="shared" si="3"/>
        <v>7</v>
      </c>
      <c r="R31" s="42">
        <v>10</v>
      </c>
      <c r="S31" s="44">
        <f t="shared" si="4"/>
        <v>0</v>
      </c>
      <c r="T31" s="42">
        <v>6</v>
      </c>
      <c r="U31" s="44">
        <f t="shared" si="5"/>
        <v>0</v>
      </c>
      <c r="V31" s="42">
        <v>120</v>
      </c>
      <c r="W31" s="44">
        <f t="shared" si="6"/>
        <v>120</v>
      </c>
      <c r="X31" s="225" t="str">
        <f t="shared" si="7"/>
        <v/>
      </c>
      <c r="Y31" s="226" t="str">
        <f t="shared" si="8"/>
        <v/>
      </c>
    </row>
    <row r="32" spans="1:25" ht="20.100000000000001" customHeight="1" x14ac:dyDescent="0.2">
      <c r="A32" s="61"/>
      <c r="B32" s="59" t="s">
        <v>142</v>
      </c>
      <c r="C32" s="23"/>
      <c r="D32" s="24"/>
      <c r="E32" s="24">
        <f>V32</f>
        <v>1</v>
      </c>
      <c r="F32" s="25">
        <f>P32</f>
        <v>9</v>
      </c>
      <c r="G32" s="227" t="str" cm="1">
        <f t="array" ref="G32">IF(OR($B32="",$C32=0,$D32=0),"",IF(AND($B32=$B33,$A32=$A33),"",IFERROR(
SUMPRODUCT(($B$7:$B$55=$B32)*($A$7:$A$55=$A32)*($C$7:$C$55)*($D$7:$D$55)),
"")))</f>
        <v/>
      </c>
      <c r="H32" s="222">
        <f ca="1">IF(OR($B32="",AND($B32=$B33,$A32=$A33)),"",_xlfn.LET(_xlpm.DateSeance,$C$1,_xlpm.Exo,$B32,_xlpm.Var,$A32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2" s="222" cm="1">
        <f t="array" ref="I32">IF(OR($B32="",AND($B32=$B33,$A32=$A33)),"",
_xlfn.LET(
  _xlpm.Exo,TRIM(SUBSTITUTE($B32,CHAR(160),"")),
  _xlpm.Var,TRIM(SUBSTITUTE($A32,CHAR(160),"")),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248</v>
      </c>
      <c r="J32" s="223" t="str">
        <f ca="1">IF($C32=0,"",IFERROR(
_xlfn.LET(
  _xlpm.ExoMax, MAX_LOCAL!$A$2:$A$10000,
  _xlpm.VarMax, MAX_LOCAL!$B$2:$B$10000,
  _xlpm.RepsMax, MAX_LOCAL!$C$2:$C$10000,
  _xlpm.KgMax,  MAX_LOCAL!$D$2:$D$10000,
  _xlpm.Res, IF($A32="",
     _xlfn.MAXIFS(_xlpm.KgMax, _xlpm.ExoMax, $B32, _xlpm.RepsMax, $C32),
     _xlfn.MAXIFS(_xlpm.KgMax, _xlpm.ExoMax, $B32, _xlpm.RepsMax, $C32, _xlpm.VarMax, $A32)
  ),
  IF(_xlpm.Res=0,"",_xlpm.Res)
),
""))</f>
        <v/>
      </c>
      <c r="K32" s="41">
        <v>1</v>
      </c>
      <c r="L32" s="41">
        <v>0</v>
      </c>
      <c r="M32" s="41">
        <v>1</v>
      </c>
      <c r="N32" s="41">
        <v>0</v>
      </c>
      <c r="O32" s="228"/>
      <c r="P32" s="42">
        <v>9</v>
      </c>
      <c r="Q32" s="43">
        <f t="shared" si="3"/>
        <v>9</v>
      </c>
      <c r="R32" s="42">
        <v>7</v>
      </c>
      <c r="S32" s="44">
        <f t="shared" si="4"/>
        <v>0</v>
      </c>
      <c r="T32" s="42">
        <v>8</v>
      </c>
      <c r="U32" s="44">
        <f t="shared" si="5"/>
        <v>0</v>
      </c>
      <c r="V32" s="42">
        <v>1</v>
      </c>
      <c r="W32" s="44">
        <f t="shared" si="6"/>
        <v>1</v>
      </c>
      <c r="X32" s="225" t="str">
        <f t="shared" si="7"/>
        <v/>
      </c>
      <c r="Y32" s="226" t="str">
        <f t="shared" si="8"/>
        <v/>
      </c>
    </row>
    <row r="33" spans="1:25" ht="20.100000000000001" customHeight="1" x14ac:dyDescent="0.2">
      <c r="A33" s="61"/>
      <c r="B33" s="59"/>
      <c r="C33" s="23"/>
      <c r="D33" s="24"/>
      <c r="E33" s="24"/>
      <c r="F33" s="25"/>
      <c r="G33" s="227" t="str" cm="1">
        <f t="array" ref="G33">IF(OR($B33="",$C33=0,$D33=0),"",IF(AND($B33=$B34,$A33=$A34),"",IFERROR(
SUMPRODUCT(($B$7:$B$55=$B33)*($A$7:$A$55=$A33)*($C$7:$C$55)*($D$7:$D$55)),
"")))</f>
        <v/>
      </c>
      <c r="H33" s="222" t="str">
        <f ca="1">IF(OR($B33="",AND($B33=$B34,$A33=$A34)),"",_xlfn.LET(_xlpm.DateSeance,$C$1,_xlpm.Exo,$B33,_xlpm.Var,$A33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3" s="222" t="str" cm="1">
        <f t="array" ref="I33">IF(OR($B33="",AND($B33=$B34,$A33=$A34)),"",
_xlfn.LET(
  _xlpm.Exo,TRIM(SUBSTITUTE($B33,CHAR(160),"")),
  _xlpm.Var,TRIM(SUBSTITUTE($A33,CHAR(160),"")),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3" s="223" t="str">
        <f ca="1">IF($C33=0,"",IFERROR(
_xlfn.LET(
  _xlpm.ExoMax, MAX_LOCAL!$A$2:$A$10000,
  _xlpm.VarMax, MAX_LOCAL!$B$2:$B$10000,
  _xlpm.RepsMax, MAX_LOCAL!$C$2:$C$10000,
  _xlpm.KgMax,  MAX_LOCAL!$D$2:$D$10000,
  _xlpm.Res, IF($A33="",
     _xlfn.MAXIFS(_xlpm.KgMax, _xlpm.ExoMax, $B33, _xlpm.RepsMax, $C33),
     _xlfn.MAXIFS(_xlpm.KgMax, _xlpm.ExoMax, $B33, _xlpm.RepsMax, $C33, _xlpm.VarMax, $A33)
  ),
  IF(_xlpm.Res=0,"",_xlpm.Res)
),
""))</f>
        <v/>
      </c>
      <c r="K33" s="41">
        <v>1</v>
      </c>
      <c r="L33" s="41">
        <v>0</v>
      </c>
      <c r="M33" s="41">
        <v>1</v>
      </c>
      <c r="N33" s="41">
        <v>0</v>
      </c>
      <c r="O33" s="228"/>
      <c r="P33" s="42"/>
      <c r="Q33" s="43">
        <f t="shared" si="3"/>
        <v>0</v>
      </c>
      <c r="R33" s="42"/>
      <c r="S33" s="44">
        <f t="shared" si="4"/>
        <v>0</v>
      </c>
      <c r="T33" s="42"/>
      <c r="U33" s="44">
        <f t="shared" si="5"/>
        <v>0</v>
      </c>
      <c r="V33" s="42"/>
      <c r="W33" s="44">
        <f t="shared" si="6"/>
        <v>0</v>
      </c>
      <c r="X33" s="225" t="str">
        <f t="shared" si="7"/>
        <v/>
      </c>
      <c r="Y33" s="226" t="str">
        <f t="shared" si="8"/>
        <v/>
      </c>
    </row>
    <row r="34" spans="1:25" ht="20.100000000000001" customHeight="1" x14ac:dyDescent="0.2">
      <c r="A34" s="61"/>
      <c r="B34" s="59"/>
      <c r="C34" s="23"/>
      <c r="D34" s="24"/>
      <c r="E34" s="24"/>
      <c r="F34" s="25"/>
      <c r="G34" s="227" t="str" cm="1">
        <f t="array" ref="G34">IF(OR($B34="",$C34=0,$D34=0),"",IF(AND($B34=$B35,$A34=$A35),"",IFERROR(
SUMPRODUCT(($B$7:$B$55=$B34)*($A$7:$A$55=$A34)*($C$7:$C$55)*($D$7:$D$55)),
"")))</f>
        <v/>
      </c>
      <c r="H34" s="222" t="str">
        <f ca="1">IF(OR($B34="",AND($B34=$B35,$A34=$A35)),"",_xlfn.LET(_xlpm.DateSeance,$C$1,_xlpm.Exo,$B34,_xlpm.Var,$A34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4" s="222" t="str" cm="1">
        <f t="array" ref="I34">IF(OR($B34="",AND($B34=$B35,$A34=$A35)),"",
_xlfn.LET(
  _xlpm.Exo,TRIM(SUBSTITUTE($B34,CHAR(160),"")),
  _xlpm.Var,TRIM(SUBSTITUTE($A34,CHAR(160),"")),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4" s="223" t="str">
        <f ca="1">IF($C34=0,"",IFERROR(
_xlfn.LET(
  _xlpm.ExoMax, MAX_LOCAL!$A$2:$A$10000,
  _xlpm.VarMax, MAX_LOCAL!$B$2:$B$10000,
  _xlpm.RepsMax, MAX_LOCAL!$C$2:$C$10000,
  _xlpm.KgMax,  MAX_LOCAL!$D$2:$D$10000,
  _xlpm.Res, IF($A34="",
     _xlfn.MAXIFS(_xlpm.KgMax, _xlpm.ExoMax, $B34, _xlpm.RepsMax, $C34),
     _xlfn.MAXIFS(_xlpm.KgMax, _xlpm.ExoMax, $B34, _xlpm.RepsMax, $C34, _xlpm.VarMax, $A34)
  ),
  IF(_xlpm.Res=0,"",_xlpm.Res)
),
""))</f>
        <v/>
      </c>
      <c r="K34" s="41">
        <v>1</v>
      </c>
      <c r="L34" s="41">
        <v>0</v>
      </c>
      <c r="M34" s="41">
        <v>1</v>
      </c>
      <c r="N34" s="41">
        <v>0</v>
      </c>
      <c r="O34" s="228"/>
      <c r="P34" s="42"/>
      <c r="Q34" s="43">
        <f t="shared" si="3"/>
        <v>0</v>
      </c>
      <c r="R34" s="42"/>
      <c r="S34" s="44">
        <f t="shared" si="4"/>
        <v>0</v>
      </c>
      <c r="T34" s="42"/>
      <c r="U34" s="44">
        <f t="shared" si="5"/>
        <v>0</v>
      </c>
      <c r="V34" s="42"/>
      <c r="W34" s="44">
        <f t="shared" si="6"/>
        <v>0</v>
      </c>
      <c r="X34" s="225" t="str">
        <f t="shared" si="7"/>
        <v/>
      </c>
      <c r="Y34" s="226" t="str">
        <f t="shared" si="8"/>
        <v/>
      </c>
    </row>
    <row r="35" spans="1:25" ht="20.100000000000001" customHeight="1" x14ac:dyDescent="0.2">
      <c r="A35" s="61"/>
      <c r="B35" s="59"/>
      <c r="C35" s="23"/>
      <c r="D35" s="24"/>
      <c r="E35" s="24"/>
      <c r="F35" s="25"/>
      <c r="G35" s="227" t="str" cm="1">
        <f t="array" ref="G35">IF(OR($B35="",$C35=0,$D35=0),"",IF(AND($B35=$B36,$A35=$A36),"",IFERROR(
SUMPRODUCT(($B$7:$B$55=$B35)*($A$7:$A$55=$A35)*($C$7:$C$55)*($D$7:$D$55)),
"")))</f>
        <v/>
      </c>
      <c r="H35" s="222" t="str">
        <f ca="1">IF(OR($B35="",AND($B35=$B36,$A35=$A36)),"",_xlfn.LET(_xlpm.DateSeance,$C$1,_xlpm.Exo,$B35,_xlpm.Var,$A35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5" s="222" t="str" cm="1">
        <f t="array" ref="I35">IF(OR($B35="",AND($B35=$B36,$A35=$A36)),"",
_xlfn.LET(
  _xlpm.Exo,TRIM(SUBSTITUTE($B35,CHAR(160),"")),
  _xlpm.Var,TRIM(SUBSTITUTE($A35,CHAR(160),"")),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5" s="223" t="str">
        <f ca="1">IF($C35=0,"",IFERROR(
_xlfn.LET(
  _xlpm.ExoMax, MAX_LOCAL!$A$2:$A$10000,
  _xlpm.VarMax, MAX_LOCAL!$B$2:$B$10000,
  _xlpm.RepsMax, MAX_LOCAL!$C$2:$C$10000,
  _xlpm.KgMax,  MAX_LOCAL!$D$2:$D$10000,
  _xlpm.Res, IF($A35="",
     _xlfn.MAXIFS(_xlpm.KgMax, _xlpm.ExoMax, $B35, _xlpm.RepsMax, $C35),
     _xlfn.MAXIFS(_xlpm.KgMax, _xlpm.ExoMax, $B35, _xlpm.RepsMax, $C35, _xlpm.VarMax, $A35)
  ),
  IF(_xlpm.Res=0,"",_xlpm.Res)
),
""))</f>
        <v/>
      </c>
      <c r="K35" s="41">
        <v>1</v>
      </c>
      <c r="L35" s="41">
        <v>0</v>
      </c>
      <c r="M35" s="41">
        <v>1</v>
      </c>
      <c r="N35" s="41">
        <v>0</v>
      </c>
      <c r="O35" s="228"/>
      <c r="P35" s="42"/>
      <c r="Q35" s="43">
        <f t="shared" si="3"/>
        <v>0</v>
      </c>
      <c r="R35" s="42"/>
      <c r="S35" s="44">
        <f t="shared" si="4"/>
        <v>0</v>
      </c>
      <c r="T35" s="42"/>
      <c r="U35" s="44">
        <f t="shared" si="5"/>
        <v>0</v>
      </c>
      <c r="V35" s="42"/>
      <c r="W35" s="44">
        <f t="shared" si="6"/>
        <v>0</v>
      </c>
      <c r="X35" s="225" t="str">
        <f t="shared" si="7"/>
        <v/>
      </c>
      <c r="Y35" s="226" t="str">
        <f t="shared" si="8"/>
        <v/>
      </c>
    </row>
    <row r="36" spans="1:25" ht="20.100000000000001" customHeight="1" x14ac:dyDescent="0.2">
      <c r="A36" s="61"/>
      <c r="B36" s="59"/>
      <c r="C36" s="23"/>
      <c r="D36" s="24"/>
      <c r="E36" s="24"/>
      <c r="F36" s="25"/>
      <c r="G36" s="227" t="str" cm="1">
        <f t="array" ref="G36">IF(OR($B36="",$C36=0,$D36=0),"",IF(AND($B36=$B37,$A36=$A37),"",IFERROR(
SUMPRODUCT(($B$7:$B$55=$B36)*($A$7:$A$55=$A36)*($C$7:$C$55)*($D$7:$D$55)),
"")))</f>
        <v/>
      </c>
      <c r="H36" s="222" t="str">
        <f ca="1">IF(OR($B36="",AND($B36=$B37,$A36=$A37)),"",_xlfn.LET(_xlpm.DateSeance,$C$1,_xlpm.Exo,$B36,_xlpm.Var,$A36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6" s="222" t="str" cm="1">
        <f t="array" ref="I36">IF(OR($B36="",AND($B36=$B37,$A36=$A37)),"",
_xlfn.LET(
  _xlpm.Exo,TRIM(SUBSTITUTE($B36,CHAR(160),"")),
  _xlpm.Var,TRIM(SUBSTITUTE($A36,CHAR(160),"")),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6" s="223" t="str">
        <f ca="1">IF($C36=0,"",IFERROR(
_xlfn.LET(
  _xlpm.ExoMax, MAX_LOCAL!$A$2:$A$10000,
  _xlpm.VarMax, MAX_LOCAL!$B$2:$B$10000,
  _xlpm.RepsMax, MAX_LOCAL!$C$2:$C$10000,
  _xlpm.KgMax,  MAX_LOCAL!$D$2:$D$10000,
  _xlpm.Res, IF($A36="",
     _xlfn.MAXIFS(_xlpm.KgMax, _xlpm.ExoMax, $B36, _xlpm.RepsMax, $C36),
     _xlfn.MAXIFS(_xlpm.KgMax, _xlpm.ExoMax, $B36, _xlpm.RepsMax, $C36, _xlpm.VarMax, $A36)
  ),
  IF(_xlpm.Res=0,"",_xlpm.Res)
),
""))</f>
        <v/>
      </c>
      <c r="K36" s="41">
        <v>1</v>
      </c>
      <c r="L36" s="41">
        <v>0</v>
      </c>
      <c r="M36" s="41">
        <v>1</v>
      </c>
      <c r="N36" s="41">
        <v>0</v>
      </c>
      <c r="O36" s="228"/>
      <c r="P36" s="42"/>
      <c r="Q36" s="43">
        <f t="shared" si="3"/>
        <v>0</v>
      </c>
      <c r="R36" s="42"/>
      <c r="S36" s="44">
        <f t="shared" si="4"/>
        <v>0</v>
      </c>
      <c r="T36" s="42"/>
      <c r="U36" s="44">
        <f t="shared" si="5"/>
        <v>0</v>
      </c>
      <c r="V36" s="42"/>
      <c r="W36" s="44">
        <f t="shared" si="6"/>
        <v>0</v>
      </c>
      <c r="X36" s="225" t="str">
        <f t="shared" si="7"/>
        <v/>
      </c>
      <c r="Y36" s="226" t="str">
        <f t="shared" si="8"/>
        <v/>
      </c>
    </row>
    <row r="37" spans="1:25" ht="20.100000000000001" customHeight="1" x14ac:dyDescent="0.2">
      <c r="A37" s="61"/>
      <c r="B37" s="59"/>
      <c r="C37" s="23"/>
      <c r="D37" s="24"/>
      <c r="E37" s="24"/>
      <c r="F37" s="25"/>
      <c r="G37" s="227" t="str" cm="1">
        <f t="array" ref="G37">IF(OR($B37="",$C37=0,$D37=0),"",IF(AND($B37=$B38,$A37=$A38),"",IFERROR(
SUMPRODUCT(($B$7:$B$55=$B37)*($A$7:$A$55=$A37)*($C$7:$C$55)*($D$7:$D$55)),
"")))</f>
        <v/>
      </c>
      <c r="H37" s="222" t="str">
        <f ca="1">IF(OR($B37="",AND($B37=$B38,$A37=$A38)),"",_xlfn.LET(_xlpm.DateSeance,$C$1,_xlpm.Exo,$B37,_xlpm.Var,$A37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7" s="222" t="str" cm="1">
        <f t="array" ref="I37">IF(OR($B37="",AND($B37=$B38,$A37=$A38)),"",
_xlfn.LET(
  _xlpm.Exo,TRIM(SUBSTITUTE($B37,CHAR(160),"")),
  _xlpm.Var,TRIM(SUBSTITUTE($A37,CHAR(160),"")),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7" s="223" t="str">
        <f ca="1">IF($C37=0,"",IFERROR(
_xlfn.LET(
  _xlpm.ExoMax, MAX_LOCAL!$A$2:$A$10000,
  _xlpm.VarMax, MAX_LOCAL!$B$2:$B$10000,
  _xlpm.RepsMax, MAX_LOCAL!$C$2:$C$10000,
  _xlpm.KgMax,  MAX_LOCAL!$D$2:$D$10000,
  _xlpm.Res, IF($A37="",
     _xlfn.MAXIFS(_xlpm.KgMax, _xlpm.ExoMax, $B37, _xlpm.RepsMax, $C37),
     _xlfn.MAXIFS(_xlpm.KgMax, _xlpm.ExoMax, $B37, _xlpm.RepsMax, $C37, _xlpm.VarMax, $A37)
  ),
  IF(_xlpm.Res=0,"",_xlpm.Res)
),
""))</f>
        <v/>
      </c>
      <c r="K37" s="41">
        <v>1</v>
      </c>
      <c r="L37" s="41">
        <v>0</v>
      </c>
      <c r="M37" s="41">
        <v>1</v>
      </c>
      <c r="N37" s="41">
        <v>0</v>
      </c>
      <c r="O37" s="228"/>
      <c r="P37" s="42"/>
      <c r="Q37" s="43">
        <f t="shared" si="3"/>
        <v>0</v>
      </c>
      <c r="R37" s="42"/>
      <c r="S37" s="44">
        <f t="shared" si="4"/>
        <v>0</v>
      </c>
      <c r="T37" s="42"/>
      <c r="U37" s="44">
        <f t="shared" si="5"/>
        <v>0</v>
      </c>
      <c r="V37" s="42"/>
      <c r="W37" s="44">
        <f t="shared" si="6"/>
        <v>0</v>
      </c>
      <c r="X37" s="225" t="str">
        <f t="shared" si="7"/>
        <v/>
      </c>
      <c r="Y37" s="226" t="str">
        <f t="shared" si="8"/>
        <v/>
      </c>
    </row>
    <row r="38" spans="1:25" ht="20.100000000000001" customHeight="1" x14ac:dyDescent="0.2">
      <c r="A38" s="61"/>
      <c r="B38" s="59"/>
      <c r="C38" s="23"/>
      <c r="D38" s="24"/>
      <c r="E38" s="24"/>
      <c r="F38" s="25"/>
      <c r="G38" s="227" t="str" cm="1">
        <f t="array" ref="G38">IF(OR($B38="",$C38=0,$D38=0),"",IF(AND($B38=$B39,$A38=$A39),"",IFERROR(
SUMPRODUCT(($B$7:$B$55=$B38)*($A$7:$A$55=$A38)*($C$7:$C$55)*($D$7:$D$55)),
"")))</f>
        <v/>
      </c>
      <c r="H38" s="222" t="str">
        <f ca="1">IF(OR($B38="",AND($B38=$B39,$A38=$A39)),"",_xlfn.LET(_xlpm.DateSeance,$C$1,_xlpm.Exo,$B38,_xlpm.Var,$A38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8" s="222" t="str" cm="1">
        <f t="array" ref="I38">IF(OR($B38="",AND($B38=$B39,$A38=$A39)),"",
_xlfn.LET(
  _xlpm.Exo,TRIM(SUBSTITUTE($B38,CHAR(160),"")),
  _xlpm.Var,TRIM(SUBSTITUTE($A38,CHAR(160),"")),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8" s="223" t="str">
        <f ca="1">IF($C38=0,"",IFERROR(
_xlfn.LET(
  _xlpm.ExoMax, MAX_LOCAL!$A$2:$A$10000,
  _xlpm.VarMax, MAX_LOCAL!$B$2:$B$10000,
  _xlpm.RepsMax, MAX_LOCAL!$C$2:$C$10000,
  _xlpm.KgMax,  MAX_LOCAL!$D$2:$D$10000,
  _xlpm.Res, IF($A38="",
     _xlfn.MAXIFS(_xlpm.KgMax, _xlpm.ExoMax, $B38, _xlpm.RepsMax, $C38),
     _xlfn.MAXIFS(_xlpm.KgMax, _xlpm.ExoMax, $B38, _xlpm.RepsMax, $C38, _xlpm.VarMax, $A38)
  ),
  IF(_xlpm.Res=0,"",_xlpm.Res)
),
""))</f>
        <v/>
      </c>
      <c r="K38" s="41">
        <v>1</v>
      </c>
      <c r="L38" s="41">
        <v>0</v>
      </c>
      <c r="M38" s="41">
        <v>1</v>
      </c>
      <c r="N38" s="41">
        <v>0</v>
      </c>
      <c r="O38" s="228"/>
      <c r="P38" s="42"/>
      <c r="Q38" s="43">
        <f t="shared" si="3"/>
        <v>0</v>
      </c>
      <c r="R38" s="42"/>
      <c r="S38" s="44">
        <f t="shared" si="4"/>
        <v>0</v>
      </c>
      <c r="T38" s="42"/>
      <c r="U38" s="44">
        <f t="shared" si="5"/>
        <v>0</v>
      </c>
      <c r="V38" s="42"/>
      <c r="W38" s="44">
        <f t="shared" si="6"/>
        <v>0</v>
      </c>
      <c r="X38" s="225" t="str">
        <f t="shared" si="7"/>
        <v/>
      </c>
      <c r="Y38" s="226" t="str">
        <f t="shared" si="8"/>
        <v/>
      </c>
    </row>
    <row r="39" spans="1:25" ht="20.100000000000001" customHeight="1" x14ac:dyDescent="0.2">
      <c r="A39" s="61"/>
      <c r="B39" s="59"/>
      <c r="C39" s="23"/>
      <c r="D39" s="24"/>
      <c r="E39" s="24"/>
      <c r="F39" s="25"/>
      <c r="G39" s="227" t="str" cm="1">
        <f t="array" ref="G39">IF(OR($B39="",$C39=0,$D39=0),"",IF(AND($B39=$B40,$A39=$A40),"",IFERROR(
SUMPRODUCT(($B$7:$B$55=$B39)*($A$7:$A$55=$A39)*($C$7:$C$55)*($D$7:$D$55)),
"")))</f>
        <v/>
      </c>
      <c r="H39" s="222" t="str">
        <f ca="1">IF(OR($B39="",AND($B39=$B40,$A39=$A40)),"",_xlfn.LET(_xlpm.DateSeance,$C$1,_xlpm.Exo,$B39,_xlpm.Var,$A39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9" s="222" t="str" cm="1">
        <f t="array" ref="I39">IF(OR($B39="",AND($B39=$B40,$A39=$A40)),"",
_xlfn.LET(
  _xlpm.Exo,TRIM(SUBSTITUTE($B39,CHAR(160),"")),
  _xlpm.Var,TRIM(SUBSTITUTE($A39,CHAR(160),"")),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9" s="223" t="str">
        <f ca="1">IF($C39=0,"",IFERROR(
_xlfn.LET(
  _xlpm.ExoMax, MAX_LOCAL!$A$2:$A$10000,
  _xlpm.VarMax, MAX_LOCAL!$B$2:$B$10000,
  _xlpm.RepsMax, MAX_LOCAL!$C$2:$C$10000,
  _xlpm.KgMax,  MAX_LOCAL!$D$2:$D$10000,
  _xlpm.Res, IF($A39="",
     _xlfn.MAXIFS(_xlpm.KgMax, _xlpm.ExoMax, $B39, _xlpm.RepsMax, $C39),
     _xlfn.MAXIFS(_xlpm.KgMax, _xlpm.ExoMax, $B39, _xlpm.RepsMax, $C39, _xlpm.VarMax, $A39)
  ),
  IF(_xlpm.Res=0,"",_xlpm.Res)
),
""))</f>
        <v/>
      </c>
      <c r="K39" s="41">
        <v>1</v>
      </c>
      <c r="L39" s="41">
        <v>0</v>
      </c>
      <c r="M39" s="41">
        <v>1</v>
      </c>
      <c r="N39" s="41">
        <v>0</v>
      </c>
      <c r="O39" s="228"/>
      <c r="P39" s="42"/>
      <c r="Q39" s="43">
        <f t="shared" ref="Q39:Q55" si="9">F39</f>
        <v>0</v>
      </c>
      <c r="R39" s="42"/>
      <c r="S39" s="44">
        <f t="shared" ref="S39:S55" si="10">C39</f>
        <v>0</v>
      </c>
      <c r="T39" s="42"/>
      <c r="U39" s="44">
        <f t="shared" ref="U39:U55" si="11">D39</f>
        <v>0</v>
      </c>
      <c r="V39" s="42"/>
      <c r="W39" s="44">
        <f t="shared" si="6"/>
        <v>0</v>
      </c>
      <c r="X39" s="225" t="str">
        <f t="shared" si="7"/>
        <v/>
      </c>
      <c r="Y39" s="226" t="str">
        <f t="shared" si="8"/>
        <v/>
      </c>
    </row>
    <row r="40" spans="1:25" ht="20.100000000000001" customHeight="1" x14ac:dyDescent="0.2">
      <c r="A40" s="61"/>
      <c r="B40" s="59"/>
      <c r="C40" s="23"/>
      <c r="D40" s="24"/>
      <c r="E40" s="24"/>
      <c r="F40" s="25"/>
      <c r="G40" s="227" t="str" cm="1">
        <f t="array" ref="G40">IF(OR($B40="",$C40=0,$D40=0),"",IF(AND($B40=$B41,$A40=$A41),"",IFERROR(
SUMPRODUCT(($B$7:$B$55=$B40)*($A$7:$A$55=$A40)*($C$7:$C$55)*($D$7:$D$55)),
"")))</f>
        <v/>
      </c>
      <c r="H40" s="222" t="str">
        <f ca="1">IF(OR($B40="",AND($B40=$B41,$A40=$A41)),"",_xlfn.LET(_xlpm.DateSeance,$C$1,_xlpm.Exo,$B40,_xlpm.Var,$A40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0" s="222" t="str" cm="1">
        <f t="array" ref="I40">IF(OR($B40="",AND($B40=$B41,$A40=$A41)),"",
_xlfn.LET(
  _xlpm.Exo,TRIM(SUBSTITUTE($B40,CHAR(160),"")),
  _xlpm.Var,TRIM(SUBSTITUTE($A40,CHAR(160),"")),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0" s="223" t="str">
        <f ca="1">IF($C40=0,"",IFERROR(
_xlfn.LET(
  _xlpm.ExoMax, MAX_LOCAL!$A$2:$A$10000,
  _xlpm.VarMax, MAX_LOCAL!$B$2:$B$10000,
  _xlpm.RepsMax, MAX_LOCAL!$C$2:$C$10000,
  _xlpm.KgMax,  MAX_LOCAL!$D$2:$D$10000,
  _xlpm.Res, IF($A40="",
     _xlfn.MAXIFS(_xlpm.KgMax, _xlpm.ExoMax, $B40, _xlpm.RepsMax, $C40),
     _xlfn.MAXIFS(_xlpm.KgMax, _xlpm.ExoMax, $B40, _xlpm.RepsMax, $C40, _xlpm.VarMax, $A40)
  ),
  IF(_xlpm.Res=0,"",_xlpm.Res)
),
""))</f>
        <v/>
      </c>
      <c r="K40" s="41">
        <v>1</v>
      </c>
      <c r="L40" s="41">
        <v>0</v>
      </c>
      <c r="M40" s="41">
        <v>1</v>
      </c>
      <c r="N40" s="41">
        <v>0</v>
      </c>
      <c r="O40" s="228"/>
      <c r="P40" s="42"/>
      <c r="Q40" s="43">
        <f t="shared" si="9"/>
        <v>0</v>
      </c>
      <c r="R40" s="42"/>
      <c r="S40" s="44">
        <f t="shared" si="10"/>
        <v>0</v>
      </c>
      <c r="T40" s="42"/>
      <c r="U40" s="44">
        <f t="shared" si="11"/>
        <v>0</v>
      </c>
      <c r="V40" s="42"/>
      <c r="W40" s="44">
        <f t="shared" si="6"/>
        <v>0</v>
      </c>
      <c r="X40" s="225" t="str">
        <f t="shared" si="7"/>
        <v/>
      </c>
      <c r="Y40" s="226" t="str">
        <f t="shared" si="8"/>
        <v/>
      </c>
    </row>
    <row r="41" spans="1:25" ht="20.100000000000001" customHeight="1" x14ac:dyDescent="0.2">
      <c r="A41" s="61"/>
      <c r="B41" s="59"/>
      <c r="C41" s="23"/>
      <c r="D41" s="24"/>
      <c r="E41" s="24"/>
      <c r="F41" s="25"/>
      <c r="G41" s="227" t="str" cm="1">
        <f t="array" ref="G41">IF(OR($B41="",$C41=0,$D41=0),"",IF(AND($B41=$B42,$A41=$A42),"",IFERROR(
SUMPRODUCT(($B$7:$B$55=$B41)*($A$7:$A$55=$A41)*($C$7:$C$55)*($D$7:$D$55)),
"")))</f>
        <v/>
      </c>
      <c r="H41" s="222" t="str">
        <f ca="1">IF(OR($B41="",AND($B41=$B42,$A41=$A42)),"",_xlfn.LET(_xlpm.DateSeance,$C$1,_xlpm.Exo,$B41,_xlpm.Var,$A41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1" s="222" t="str" cm="1">
        <f t="array" ref="I41">IF(OR($B41="",AND($B41=$B42,$A41=$A42)),"",
_xlfn.LET(
  _xlpm.Exo,TRIM(SUBSTITUTE($B41,CHAR(160),"")),
  _xlpm.Var,TRIM(SUBSTITUTE($A41,CHAR(160),"")),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1" s="223" t="str">
        <f ca="1">IF($C41=0,"",IFERROR(
_xlfn.LET(
  _xlpm.ExoMax, MAX_LOCAL!$A$2:$A$10000,
  _xlpm.VarMax, MAX_LOCAL!$B$2:$B$10000,
  _xlpm.RepsMax, MAX_LOCAL!$C$2:$C$10000,
  _xlpm.KgMax,  MAX_LOCAL!$D$2:$D$10000,
  _xlpm.Res, IF($A41="",
     _xlfn.MAXIFS(_xlpm.KgMax, _xlpm.ExoMax, $B41, _xlpm.RepsMax, $C41),
     _xlfn.MAXIFS(_xlpm.KgMax, _xlpm.ExoMax, $B41, _xlpm.RepsMax, $C41, _xlpm.VarMax, $A41)
  ),
  IF(_xlpm.Res=0,"",_xlpm.Res)
),
""))</f>
        <v/>
      </c>
      <c r="K41" s="41">
        <v>1</v>
      </c>
      <c r="L41" s="41">
        <v>0</v>
      </c>
      <c r="M41" s="41">
        <v>1</v>
      </c>
      <c r="N41" s="41">
        <v>0</v>
      </c>
      <c r="O41" s="228"/>
      <c r="P41" s="42"/>
      <c r="Q41" s="43">
        <f t="shared" si="9"/>
        <v>0</v>
      </c>
      <c r="R41" s="42"/>
      <c r="S41" s="44">
        <f t="shared" si="10"/>
        <v>0</v>
      </c>
      <c r="T41" s="42"/>
      <c r="U41" s="44">
        <f t="shared" si="11"/>
        <v>0</v>
      </c>
      <c r="V41" s="42"/>
      <c r="W41" s="44">
        <f t="shared" si="6"/>
        <v>0</v>
      </c>
      <c r="X41" s="225" t="str">
        <f t="shared" si="7"/>
        <v/>
      </c>
      <c r="Y41" s="226" t="str">
        <f t="shared" si="8"/>
        <v/>
      </c>
    </row>
    <row r="42" spans="1:25" ht="20.100000000000001" customHeight="1" x14ac:dyDescent="0.2">
      <c r="A42" s="61"/>
      <c r="B42" s="59"/>
      <c r="C42" s="23"/>
      <c r="D42" s="24"/>
      <c r="E42" s="24"/>
      <c r="F42" s="25"/>
      <c r="G42" s="227" t="str" cm="1">
        <f t="array" ref="G42">IF(OR($B42="",$C42=0,$D42=0),"",IF(AND($B42=$B43,$A42=$A43),"",IFERROR(
SUMPRODUCT(($B$7:$B$55=$B42)*($A$7:$A$55=$A42)*($C$7:$C$55)*($D$7:$D$55)),
"")))</f>
        <v/>
      </c>
      <c r="H42" s="222" t="str">
        <f ca="1">IF(OR($B42="",AND($B42=$B43,$A42=$A43)),"",_xlfn.LET(_xlpm.DateSeance,$C$1,_xlpm.Exo,$B42,_xlpm.Var,$A42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2" s="222" t="str" cm="1">
        <f t="array" ref="I42">IF(OR($B42="",AND($B42=$B43,$A42=$A43)),"",
_xlfn.LET(
  _xlpm.Exo,TRIM(SUBSTITUTE($B42,CHAR(160),"")),
  _xlpm.Var,TRIM(SUBSTITUTE($A42,CHAR(160),"")),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2" s="223" t="str">
        <f ca="1">IF($C42=0,"",IFERROR(
_xlfn.LET(
  _xlpm.ExoMax, MAX_LOCAL!$A$2:$A$10000,
  _xlpm.VarMax, MAX_LOCAL!$B$2:$B$10000,
  _xlpm.RepsMax, MAX_LOCAL!$C$2:$C$10000,
  _xlpm.KgMax,  MAX_LOCAL!$D$2:$D$10000,
  _xlpm.Res, IF($A42="",
     _xlfn.MAXIFS(_xlpm.KgMax, _xlpm.ExoMax, $B42, _xlpm.RepsMax, $C42),
     _xlfn.MAXIFS(_xlpm.KgMax, _xlpm.ExoMax, $B42, _xlpm.RepsMax, $C42, _xlpm.VarMax, $A42)
  ),
  IF(_xlpm.Res=0,"",_xlpm.Res)
),
""))</f>
        <v/>
      </c>
      <c r="K42" s="41">
        <v>1</v>
      </c>
      <c r="L42" s="41">
        <v>0</v>
      </c>
      <c r="M42" s="41">
        <v>1</v>
      </c>
      <c r="N42" s="41">
        <v>0</v>
      </c>
      <c r="O42" s="228"/>
      <c r="P42" s="42"/>
      <c r="Q42" s="43">
        <f t="shared" si="9"/>
        <v>0</v>
      </c>
      <c r="R42" s="42"/>
      <c r="S42" s="44">
        <f t="shared" si="10"/>
        <v>0</v>
      </c>
      <c r="T42" s="42"/>
      <c r="U42" s="44">
        <f t="shared" si="11"/>
        <v>0</v>
      </c>
      <c r="V42" s="42"/>
      <c r="W42" s="44">
        <f t="shared" si="6"/>
        <v>0</v>
      </c>
      <c r="X42" s="225" t="str">
        <f t="shared" si="7"/>
        <v/>
      </c>
      <c r="Y42" s="226" t="str">
        <f t="shared" si="8"/>
        <v/>
      </c>
    </row>
    <row r="43" spans="1:25" ht="20.100000000000001" customHeight="1" x14ac:dyDescent="0.2">
      <c r="A43" s="61"/>
      <c r="B43" s="59"/>
      <c r="C43" s="23"/>
      <c r="D43" s="24"/>
      <c r="E43" s="24"/>
      <c r="F43" s="25"/>
      <c r="G43" s="227" t="str" cm="1">
        <f t="array" ref="G43">IF(OR($B43="",$C43=0,$D43=0),"",IF(AND($B43=$B44,$A43=$A44),"",IFERROR(
SUMPRODUCT(($B$7:$B$55=$B43)*($A$7:$A$55=$A43)*($C$7:$C$55)*($D$7:$D$55)),
"")))</f>
        <v/>
      </c>
      <c r="H43" s="222" t="str">
        <f ca="1">IF(OR($B43="",AND($B43=$B44,$A43=$A44)),"",_xlfn.LET(_xlpm.DateSeance,$C$1,_xlpm.Exo,$B43,_xlpm.Var,$A43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3" s="222" t="str" cm="1">
        <f t="array" ref="I43">IF(OR($B43="",AND($B43=$B44,$A43=$A44)),"",
_xlfn.LET(
  _xlpm.Exo,TRIM(SUBSTITUTE($B43,CHAR(160),"")),
  _xlpm.Var,TRIM(SUBSTITUTE($A43,CHAR(160),"")),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3" s="223" t="str">
        <f ca="1">IF($C43=0,"",IFERROR(
_xlfn.LET(
  _xlpm.ExoMax, MAX_LOCAL!$A$2:$A$10000,
  _xlpm.VarMax, MAX_LOCAL!$B$2:$B$10000,
  _xlpm.RepsMax, MAX_LOCAL!$C$2:$C$10000,
  _xlpm.KgMax,  MAX_LOCAL!$D$2:$D$10000,
  _xlpm.Res, IF($A43="",
     _xlfn.MAXIFS(_xlpm.KgMax, _xlpm.ExoMax, $B43, _xlpm.RepsMax, $C43),
     _xlfn.MAXIFS(_xlpm.KgMax, _xlpm.ExoMax, $B43, _xlpm.RepsMax, $C43, _xlpm.VarMax, $A43)
  ),
  IF(_xlpm.Res=0,"",_xlpm.Res)
),
""))</f>
        <v/>
      </c>
      <c r="K43" s="41">
        <v>1</v>
      </c>
      <c r="L43" s="41">
        <v>0</v>
      </c>
      <c r="M43" s="41">
        <v>1</v>
      </c>
      <c r="N43" s="41">
        <v>0</v>
      </c>
      <c r="O43" s="228"/>
      <c r="P43" s="42"/>
      <c r="Q43" s="43">
        <f t="shared" si="9"/>
        <v>0</v>
      </c>
      <c r="R43" s="42"/>
      <c r="S43" s="44">
        <f t="shared" si="10"/>
        <v>0</v>
      </c>
      <c r="T43" s="42"/>
      <c r="U43" s="44">
        <f t="shared" si="11"/>
        <v>0</v>
      </c>
      <c r="V43" s="42"/>
      <c r="W43" s="44">
        <f t="shared" si="6"/>
        <v>0</v>
      </c>
      <c r="X43" s="225" t="str">
        <f t="shared" si="7"/>
        <v/>
      </c>
      <c r="Y43" s="226" t="str">
        <f t="shared" si="8"/>
        <v/>
      </c>
    </row>
    <row r="44" spans="1:25" ht="20.100000000000001" customHeight="1" x14ac:dyDescent="0.2">
      <c r="A44" s="61"/>
      <c r="B44" s="59"/>
      <c r="C44" s="23"/>
      <c r="D44" s="24"/>
      <c r="E44" s="24"/>
      <c r="F44" s="25"/>
      <c r="G44" s="227" t="str" cm="1">
        <f t="array" ref="G44">IF(OR($B44="",$C44=0,$D44=0),"",IF(AND($B44=$B45,$A44=$A45),"",IFERROR(
SUMPRODUCT(($B$7:$B$55=$B44)*($A$7:$A$55=$A44)*($C$7:$C$55)*($D$7:$D$55)),
"")))</f>
        <v/>
      </c>
      <c r="H44" s="222" t="str">
        <f ca="1">IF(OR($B44="",AND($B44=$B45,$A44=$A45)),"",_xlfn.LET(_xlpm.DateSeance,$C$1,_xlpm.Exo,$B44,_xlpm.Var,$A44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4" s="222" t="str" cm="1">
        <f t="array" ref="I44">IF(OR($B44="",AND($B44=$B45,$A44=$A45)),"",
_xlfn.LET(
  _xlpm.Exo,TRIM(SUBSTITUTE($B44,CHAR(160),"")),
  _xlpm.Var,TRIM(SUBSTITUTE($A44,CHAR(160),"")),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4" s="223" t="str">
        <f ca="1">IF($C44=0,"",IFERROR(
_xlfn.LET(
  _xlpm.ExoMax, MAX_LOCAL!$A$2:$A$10000,
  _xlpm.VarMax, MAX_LOCAL!$B$2:$B$10000,
  _xlpm.RepsMax, MAX_LOCAL!$C$2:$C$10000,
  _xlpm.KgMax,  MAX_LOCAL!$D$2:$D$10000,
  _xlpm.Res, IF($A44="",
     _xlfn.MAXIFS(_xlpm.KgMax, _xlpm.ExoMax, $B44, _xlpm.RepsMax, $C44),
     _xlfn.MAXIFS(_xlpm.KgMax, _xlpm.ExoMax, $B44, _xlpm.RepsMax, $C44, _xlpm.VarMax, $A44)
  ),
  IF(_xlpm.Res=0,"",_xlpm.Res)
),
""))</f>
        <v/>
      </c>
      <c r="K44" s="41">
        <v>1</v>
      </c>
      <c r="L44" s="41">
        <v>0</v>
      </c>
      <c r="M44" s="41">
        <v>1</v>
      </c>
      <c r="N44" s="41">
        <v>0</v>
      </c>
      <c r="O44" s="228"/>
      <c r="P44" s="42"/>
      <c r="Q44" s="43">
        <f t="shared" si="9"/>
        <v>0</v>
      </c>
      <c r="R44" s="42"/>
      <c r="S44" s="44">
        <f t="shared" si="10"/>
        <v>0</v>
      </c>
      <c r="T44" s="42"/>
      <c r="U44" s="44">
        <f t="shared" si="11"/>
        <v>0</v>
      </c>
      <c r="V44" s="42"/>
      <c r="W44" s="44">
        <f t="shared" si="6"/>
        <v>0</v>
      </c>
      <c r="X44" s="225" t="str">
        <f t="shared" si="7"/>
        <v/>
      </c>
      <c r="Y44" s="226" t="str">
        <f t="shared" si="8"/>
        <v/>
      </c>
    </row>
    <row r="45" spans="1:25" ht="20.100000000000001" customHeight="1" x14ac:dyDescent="0.2">
      <c r="A45" s="61"/>
      <c r="B45" s="59"/>
      <c r="C45" s="23"/>
      <c r="D45" s="24"/>
      <c r="E45" s="24"/>
      <c r="F45" s="25"/>
      <c r="G45" s="227" t="str" cm="1">
        <f t="array" ref="G45">IF(OR($B45="",$C45=0,$D45=0),"",IF(AND($B45=$B46,$A45=$A46),"",IFERROR(
SUMPRODUCT(($B$7:$B$55=$B45)*($A$7:$A$55=$A45)*($C$7:$C$55)*($D$7:$D$55)),
"")))</f>
        <v/>
      </c>
      <c r="H45" s="222" t="str">
        <f ca="1">IF(OR($B45="",AND($B45=$B46,$A45=$A46)),"",_xlfn.LET(_xlpm.DateSeance,$C$1,_xlpm.Exo,$B45,_xlpm.Var,$A45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5" s="222" t="str" cm="1">
        <f t="array" ref="I45">IF(OR($B45="",AND($B45=$B46,$A45=$A46)),"",
_xlfn.LET(
  _xlpm.Exo,TRIM(SUBSTITUTE($B45,CHAR(160),"")),
  _xlpm.Var,TRIM(SUBSTITUTE($A45,CHAR(160),"")),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5" s="223" t="str">
        <f ca="1">IF($C45=0,"",IFERROR(
_xlfn.LET(
  _xlpm.ExoMax, MAX_LOCAL!$A$2:$A$10000,
  _xlpm.VarMax, MAX_LOCAL!$B$2:$B$10000,
  _xlpm.RepsMax, MAX_LOCAL!$C$2:$C$10000,
  _xlpm.KgMax,  MAX_LOCAL!$D$2:$D$10000,
  _xlpm.Res, IF($A45="",
     _xlfn.MAXIFS(_xlpm.KgMax, _xlpm.ExoMax, $B45, _xlpm.RepsMax, $C45),
     _xlfn.MAXIFS(_xlpm.KgMax, _xlpm.ExoMax, $B45, _xlpm.RepsMax, $C45, _xlpm.VarMax, $A45)
  ),
  IF(_xlpm.Res=0,"",_xlpm.Res)
),
""))</f>
        <v/>
      </c>
      <c r="K45" s="41">
        <v>1</v>
      </c>
      <c r="L45" s="41">
        <v>0</v>
      </c>
      <c r="M45" s="41">
        <v>1</v>
      </c>
      <c r="N45" s="41">
        <v>0</v>
      </c>
      <c r="O45" s="228"/>
      <c r="P45" s="42"/>
      <c r="Q45" s="43">
        <f t="shared" si="9"/>
        <v>0</v>
      </c>
      <c r="R45" s="42"/>
      <c r="S45" s="44">
        <f t="shared" si="10"/>
        <v>0</v>
      </c>
      <c r="T45" s="42"/>
      <c r="U45" s="44">
        <f t="shared" si="11"/>
        <v>0</v>
      </c>
      <c r="V45" s="42"/>
      <c r="W45" s="44">
        <f t="shared" si="6"/>
        <v>0</v>
      </c>
      <c r="X45" s="225" t="str">
        <f t="shared" si="7"/>
        <v/>
      </c>
      <c r="Y45" s="226" t="str">
        <f t="shared" si="8"/>
        <v/>
      </c>
    </row>
    <row r="46" spans="1:25" ht="20.100000000000001" customHeight="1" x14ac:dyDescent="0.2">
      <c r="A46" s="61"/>
      <c r="B46" s="59"/>
      <c r="C46" s="23"/>
      <c r="D46" s="24"/>
      <c r="E46" s="24"/>
      <c r="F46" s="25"/>
      <c r="G46" s="227" t="str" cm="1">
        <f t="array" ref="G46">IF(OR($B46="",$C46=0,$D46=0),"",IF(AND($B46=$B47,$A46=$A47),"",IFERROR(
SUMPRODUCT(($B$7:$B$55=$B46)*($A$7:$A$55=$A46)*($C$7:$C$55)*($D$7:$D$55)),
"")))</f>
        <v/>
      </c>
      <c r="H46" s="222" t="str">
        <f ca="1">IF(OR($B46="",AND($B46=$B47,$A46=$A47)),"",_xlfn.LET(_xlpm.DateSeance,$C$1,_xlpm.Exo,$B46,_xlpm.Var,$A46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6" s="222" t="str" cm="1">
        <f t="array" ref="I46">IF(OR($B46="",AND($B46=$B47,$A46=$A47)),"",
_xlfn.LET(
  _xlpm.Exo,TRIM(SUBSTITUTE($B46,CHAR(160),"")),
  _xlpm.Var,TRIM(SUBSTITUTE($A46,CHAR(160),"")),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6" s="223" t="str">
        <f ca="1">IF($C46=0,"",IFERROR(
_xlfn.LET(
  _xlpm.ExoMax, MAX_LOCAL!$A$2:$A$10000,
  _xlpm.VarMax, MAX_LOCAL!$B$2:$B$10000,
  _xlpm.RepsMax, MAX_LOCAL!$C$2:$C$10000,
  _xlpm.KgMax,  MAX_LOCAL!$D$2:$D$10000,
  _xlpm.Res, IF($A46="",
     _xlfn.MAXIFS(_xlpm.KgMax, _xlpm.ExoMax, $B46, _xlpm.RepsMax, $C46),
     _xlfn.MAXIFS(_xlpm.KgMax, _xlpm.ExoMax, $B46, _xlpm.RepsMax, $C46, _xlpm.VarMax, $A46)
  ),
  IF(_xlpm.Res=0,"",_xlpm.Res)
),
""))</f>
        <v/>
      </c>
      <c r="K46" s="41">
        <v>1</v>
      </c>
      <c r="L46" s="41">
        <v>0</v>
      </c>
      <c r="M46" s="41">
        <v>1</v>
      </c>
      <c r="N46" s="41">
        <v>0</v>
      </c>
      <c r="O46" s="228"/>
      <c r="P46" s="42"/>
      <c r="Q46" s="43">
        <f t="shared" si="9"/>
        <v>0</v>
      </c>
      <c r="R46" s="42"/>
      <c r="S46" s="44">
        <f t="shared" si="10"/>
        <v>0</v>
      </c>
      <c r="T46" s="42"/>
      <c r="U46" s="44">
        <f t="shared" si="11"/>
        <v>0</v>
      </c>
      <c r="V46" s="42"/>
      <c r="W46" s="44">
        <f t="shared" si="6"/>
        <v>0</v>
      </c>
      <c r="X46" s="225" t="str">
        <f t="shared" si="7"/>
        <v/>
      </c>
      <c r="Y46" s="226" t="str">
        <f t="shared" si="8"/>
        <v/>
      </c>
    </row>
    <row r="47" spans="1:25" ht="20.100000000000001" customHeight="1" x14ac:dyDescent="0.2">
      <c r="A47" s="61"/>
      <c r="B47" s="59"/>
      <c r="C47" s="23"/>
      <c r="D47" s="24"/>
      <c r="E47" s="24"/>
      <c r="F47" s="25"/>
      <c r="G47" s="227" t="str" cm="1">
        <f t="array" ref="G47">IF(OR($B47="",$C47=0,$D47=0),"",IF(AND($B47=$B48,$A47=$A48),"",IFERROR(
SUMPRODUCT(($B$7:$B$55=$B47)*($A$7:$A$55=$A47)*($C$7:$C$55)*($D$7:$D$55)),
"")))</f>
        <v/>
      </c>
      <c r="H47" s="222" t="str">
        <f ca="1">IF(OR($B47="",AND($B47=$B48,$A47=$A48)),"",_xlfn.LET(_xlpm.DateSeance,$C$1,_xlpm.Exo,$B47,_xlpm.Var,$A47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7" s="222" t="str" cm="1">
        <f t="array" ref="I47">IF(OR($B47="",AND($B47=$B48,$A47=$A48)),"",
_xlfn.LET(
  _xlpm.Exo,TRIM(SUBSTITUTE($B47,CHAR(160),"")),
  _xlpm.Var,TRIM(SUBSTITUTE($A47,CHAR(160),"")),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7" s="223" t="str">
        <f ca="1">IF($C47=0,"",IFERROR(
_xlfn.LET(
  _xlpm.ExoMax, MAX_LOCAL!$A$2:$A$10000,
  _xlpm.VarMax, MAX_LOCAL!$B$2:$B$10000,
  _xlpm.RepsMax, MAX_LOCAL!$C$2:$C$10000,
  _xlpm.KgMax,  MAX_LOCAL!$D$2:$D$10000,
  _xlpm.Res, IF($A47="",
     _xlfn.MAXIFS(_xlpm.KgMax, _xlpm.ExoMax, $B47, _xlpm.RepsMax, $C47),
     _xlfn.MAXIFS(_xlpm.KgMax, _xlpm.ExoMax, $B47, _xlpm.RepsMax, $C47, _xlpm.VarMax, $A47)
  ),
  IF(_xlpm.Res=0,"",_xlpm.Res)
),
""))</f>
        <v/>
      </c>
      <c r="K47" s="41">
        <v>1</v>
      </c>
      <c r="L47" s="41">
        <v>0</v>
      </c>
      <c r="M47" s="41">
        <v>1</v>
      </c>
      <c r="N47" s="41">
        <v>0</v>
      </c>
      <c r="O47" s="228"/>
      <c r="P47" s="42"/>
      <c r="Q47" s="43">
        <f t="shared" si="9"/>
        <v>0</v>
      </c>
      <c r="R47" s="42"/>
      <c r="S47" s="44">
        <f t="shared" si="10"/>
        <v>0</v>
      </c>
      <c r="T47" s="42"/>
      <c r="U47" s="44">
        <f t="shared" si="11"/>
        <v>0</v>
      </c>
      <c r="V47" s="42"/>
      <c r="W47" s="44">
        <f t="shared" si="6"/>
        <v>0</v>
      </c>
      <c r="X47" s="225" t="str">
        <f t="shared" si="7"/>
        <v/>
      </c>
      <c r="Y47" s="226" t="str">
        <f t="shared" si="8"/>
        <v/>
      </c>
    </row>
    <row r="48" spans="1:25" ht="20.100000000000001" customHeight="1" x14ac:dyDescent="0.2">
      <c r="A48" s="61"/>
      <c r="B48" s="59"/>
      <c r="C48" s="23"/>
      <c r="D48" s="24"/>
      <c r="E48" s="24"/>
      <c r="F48" s="25"/>
      <c r="G48" s="227" t="str" cm="1">
        <f t="array" ref="G48">IF(OR($B48="",$C48=0,$D48=0),"",IF(AND($B48=$B49,$A48=$A49),"",IFERROR(
SUMPRODUCT(($B$7:$B$55=$B48)*($A$7:$A$55=$A48)*($C$7:$C$55)*($D$7:$D$55)),
"")))</f>
        <v/>
      </c>
      <c r="H48" s="222" t="str">
        <f ca="1">IF(OR($B48="",AND($B48=$B49,$A48=$A49)),"",_xlfn.LET(_xlpm.DateSeance,$C$1,_xlpm.Exo,$B48,_xlpm.Var,$A48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8" s="222" t="str" cm="1">
        <f t="array" ref="I48">IF(OR($B48="",AND($B48=$B49,$A48=$A49)),"",
_xlfn.LET(
  _xlpm.Exo,TRIM(SUBSTITUTE($B48,CHAR(160),"")),
  _xlpm.Var,TRIM(SUBSTITUTE($A48,CHAR(160),"")),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8" s="223" t="str">
        <f ca="1">IF($C48=0,"",IFERROR(
_xlfn.LET(
  _xlpm.ExoMax, MAX_LOCAL!$A$2:$A$10000,
  _xlpm.VarMax, MAX_LOCAL!$B$2:$B$10000,
  _xlpm.RepsMax, MAX_LOCAL!$C$2:$C$10000,
  _xlpm.KgMax,  MAX_LOCAL!$D$2:$D$10000,
  _xlpm.Res, IF($A48="",
     _xlfn.MAXIFS(_xlpm.KgMax, _xlpm.ExoMax, $B48, _xlpm.RepsMax, $C48),
     _xlfn.MAXIFS(_xlpm.KgMax, _xlpm.ExoMax, $B48, _xlpm.RepsMax, $C48, _xlpm.VarMax, $A48)
  ),
  IF(_xlpm.Res=0,"",_xlpm.Res)
),
""))</f>
        <v/>
      </c>
      <c r="K48" s="41">
        <v>1</v>
      </c>
      <c r="L48" s="41">
        <v>0</v>
      </c>
      <c r="M48" s="41">
        <v>1</v>
      </c>
      <c r="N48" s="41">
        <v>0</v>
      </c>
      <c r="O48" s="228"/>
      <c r="P48" s="42"/>
      <c r="Q48" s="43">
        <f t="shared" si="9"/>
        <v>0</v>
      </c>
      <c r="R48" s="42"/>
      <c r="S48" s="44">
        <f t="shared" si="10"/>
        <v>0</v>
      </c>
      <c r="T48" s="42"/>
      <c r="U48" s="44">
        <f t="shared" si="11"/>
        <v>0</v>
      </c>
      <c r="V48" s="42"/>
      <c r="W48" s="44">
        <f t="shared" si="6"/>
        <v>0</v>
      </c>
      <c r="X48" s="225" t="str">
        <f t="shared" si="7"/>
        <v/>
      </c>
      <c r="Y48" s="226" t="str">
        <f t="shared" si="8"/>
        <v/>
      </c>
    </row>
    <row r="49" spans="1:25" ht="20.100000000000001" customHeight="1" x14ac:dyDescent="0.2">
      <c r="A49" s="61"/>
      <c r="B49" s="59"/>
      <c r="C49" s="23"/>
      <c r="D49" s="24"/>
      <c r="E49" s="24"/>
      <c r="F49" s="25"/>
      <c r="G49" s="227" t="str" cm="1">
        <f t="array" ref="G49">IF(OR($B49="",$C49=0,$D49=0),"",IF(AND($B49=$B50,$A49=$A50),"",IFERROR(
SUMPRODUCT(($B$7:$B$55=$B49)*($A$7:$A$55=$A49)*($C$7:$C$55)*($D$7:$D$55)),
"")))</f>
        <v/>
      </c>
      <c r="H49" s="222" t="str">
        <f ca="1">IF(OR($B49="",AND($B49=$B50,$A49=$A50)),"",_xlfn.LET(_xlpm.DateSeance,$C$1,_xlpm.Exo,$B49,_xlpm.Var,$A49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9" s="222" t="str" cm="1">
        <f t="array" ref="I49">IF(OR($B49="",AND($B49=$B50,$A49=$A50)),"",
_xlfn.LET(
  _xlpm.Exo,TRIM(SUBSTITUTE($B49,CHAR(160),"")),
  _xlpm.Var,TRIM(SUBSTITUTE($A49,CHAR(160),"")),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9" s="223" t="str">
        <f ca="1">IF($C49=0,"",IFERROR(
_xlfn.LET(
  _xlpm.ExoMax, MAX_LOCAL!$A$2:$A$10000,
  _xlpm.VarMax, MAX_LOCAL!$B$2:$B$10000,
  _xlpm.RepsMax, MAX_LOCAL!$C$2:$C$10000,
  _xlpm.KgMax,  MAX_LOCAL!$D$2:$D$10000,
  _xlpm.Res, IF($A49="",
     _xlfn.MAXIFS(_xlpm.KgMax, _xlpm.ExoMax, $B49, _xlpm.RepsMax, $C49),
     _xlfn.MAXIFS(_xlpm.KgMax, _xlpm.ExoMax, $B49, _xlpm.RepsMax, $C49, _xlpm.VarMax, $A49)
  ),
  IF(_xlpm.Res=0,"",_xlpm.Res)
),
""))</f>
        <v/>
      </c>
      <c r="K49" s="41">
        <v>1</v>
      </c>
      <c r="L49" s="41">
        <v>0</v>
      </c>
      <c r="M49" s="41">
        <v>1</v>
      </c>
      <c r="N49" s="41">
        <v>0</v>
      </c>
      <c r="O49" s="228"/>
      <c r="P49" s="42"/>
      <c r="Q49" s="43">
        <f t="shared" si="9"/>
        <v>0</v>
      </c>
      <c r="R49" s="42"/>
      <c r="S49" s="44">
        <f t="shared" si="10"/>
        <v>0</v>
      </c>
      <c r="T49" s="42"/>
      <c r="U49" s="44">
        <f t="shared" si="11"/>
        <v>0</v>
      </c>
      <c r="V49" s="42"/>
      <c r="W49" s="44">
        <f t="shared" si="6"/>
        <v>0</v>
      </c>
      <c r="X49" s="225" t="str">
        <f t="shared" si="7"/>
        <v/>
      </c>
      <c r="Y49" s="226" t="str">
        <f t="shared" si="8"/>
        <v/>
      </c>
    </row>
    <row r="50" spans="1:25" ht="20.100000000000001" customHeight="1" x14ac:dyDescent="0.2">
      <c r="A50" s="61"/>
      <c r="B50" s="59"/>
      <c r="C50" s="23"/>
      <c r="D50" s="24"/>
      <c r="E50" s="24"/>
      <c r="F50" s="25"/>
      <c r="G50" s="227" t="str" cm="1">
        <f t="array" ref="G50">IF(OR($B50="",$C50=0,$D50=0),"",IF(AND($B50=$B51,$A50=$A51),"",IFERROR(
SUMPRODUCT(($B$7:$B$55=$B50)*($A$7:$A$55=$A50)*($C$7:$C$55)*($D$7:$D$55)),
"")))</f>
        <v/>
      </c>
      <c r="H50" s="222" t="str">
        <f ca="1">IF(OR($B50="",AND($B50=$B51,$A50=$A51)),"",_xlfn.LET(_xlpm.DateSeance,$C$1,_xlpm.Exo,$B50,_xlpm.Var,$A50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0" s="222" t="str" cm="1">
        <f t="array" ref="I50">IF(OR($B50="",AND($B50=$B51,$A50=$A51)),"",
_xlfn.LET(
  _xlpm.Exo,TRIM(SUBSTITUTE($B50,CHAR(160),"")),
  _xlpm.Var,TRIM(SUBSTITUTE($A50,CHAR(160),"")),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0" s="223" t="str">
        <f ca="1">IF($C50=0,"",IFERROR(
_xlfn.LET(
  _xlpm.ExoMax, MAX_LOCAL!$A$2:$A$10000,
  _xlpm.VarMax, MAX_LOCAL!$B$2:$B$10000,
  _xlpm.RepsMax, MAX_LOCAL!$C$2:$C$10000,
  _xlpm.KgMax,  MAX_LOCAL!$D$2:$D$10000,
  _xlpm.Res, IF($A50="",
     _xlfn.MAXIFS(_xlpm.KgMax, _xlpm.ExoMax, $B50, _xlpm.RepsMax, $C50),
     _xlfn.MAXIFS(_xlpm.KgMax, _xlpm.ExoMax, $B50, _xlpm.RepsMax, $C50, _xlpm.VarMax, $A50)
  ),
  IF(_xlpm.Res=0,"",_xlpm.Res)
),
""))</f>
        <v/>
      </c>
      <c r="K50" s="41">
        <v>1</v>
      </c>
      <c r="L50" s="41">
        <v>0</v>
      </c>
      <c r="M50" s="41">
        <v>1</v>
      </c>
      <c r="N50" s="41">
        <v>0</v>
      </c>
      <c r="O50" s="228"/>
      <c r="P50" s="42"/>
      <c r="Q50" s="43">
        <f t="shared" si="9"/>
        <v>0</v>
      </c>
      <c r="R50" s="42"/>
      <c r="S50" s="44">
        <f t="shared" si="10"/>
        <v>0</v>
      </c>
      <c r="T50" s="42"/>
      <c r="U50" s="44">
        <f t="shared" si="11"/>
        <v>0</v>
      </c>
      <c r="V50" s="42"/>
      <c r="W50" s="44">
        <f t="shared" si="6"/>
        <v>0</v>
      </c>
      <c r="X50" s="225" t="str">
        <f t="shared" si="7"/>
        <v/>
      </c>
      <c r="Y50" s="226" t="str">
        <f t="shared" si="8"/>
        <v/>
      </c>
    </row>
    <row r="51" spans="1:25" ht="20.100000000000001" customHeight="1" x14ac:dyDescent="0.2">
      <c r="A51" s="61"/>
      <c r="B51" s="59"/>
      <c r="C51" s="23"/>
      <c r="D51" s="24"/>
      <c r="E51" s="24"/>
      <c r="F51" s="25"/>
      <c r="G51" s="227" t="str" cm="1">
        <f t="array" ref="G51">IF(OR($B51="",$C51=0,$D51=0),"",IF(AND($B51=$B52,$A51=$A52),"",IFERROR(
SUMPRODUCT(($B$7:$B$55=$B51)*($A$7:$A$55=$A51)*($C$7:$C$55)*($D$7:$D$55)),
"")))</f>
        <v/>
      </c>
      <c r="H51" s="222" t="str">
        <f ca="1">IF(OR($B51="",AND($B51=$B52,$A51=$A52)),"",_xlfn.LET(_xlpm.DateSeance,$C$1,_xlpm.Exo,$B51,_xlpm.Var,$A51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1" s="222" t="str" cm="1">
        <f t="array" ref="I51">IF(OR($B51="",AND($B51=$B52,$A51=$A52)),"",
_xlfn.LET(
  _xlpm.Exo,TRIM(SUBSTITUTE($B51,CHAR(160),"")),
  _xlpm.Var,TRIM(SUBSTITUTE($A51,CHAR(160),"")),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1" s="223" t="str">
        <f ca="1">IF($C51=0,"",IFERROR(
_xlfn.LET(
  _xlpm.ExoMax, MAX_LOCAL!$A$2:$A$10000,
  _xlpm.VarMax, MAX_LOCAL!$B$2:$B$10000,
  _xlpm.RepsMax, MAX_LOCAL!$C$2:$C$10000,
  _xlpm.KgMax,  MAX_LOCAL!$D$2:$D$10000,
  _xlpm.Res, IF($A51="",
     _xlfn.MAXIFS(_xlpm.KgMax, _xlpm.ExoMax, $B51, _xlpm.RepsMax, $C51),
     _xlfn.MAXIFS(_xlpm.KgMax, _xlpm.ExoMax, $B51, _xlpm.RepsMax, $C51, _xlpm.VarMax, $A51)
  ),
  IF(_xlpm.Res=0,"",_xlpm.Res)
),
""))</f>
        <v/>
      </c>
      <c r="K51" s="41">
        <v>1</v>
      </c>
      <c r="L51" s="41">
        <v>0</v>
      </c>
      <c r="M51" s="41">
        <v>1</v>
      </c>
      <c r="N51" s="41">
        <v>0</v>
      </c>
      <c r="O51" s="228"/>
      <c r="P51" s="42"/>
      <c r="Q51" s="43">
        <f t="shared" si="9"/>
        <v>0</v>
      </c>
      <c r="R51" s="42"/>
      <c r="S51" s="44">
        <f t="shared" si="10"/>
        <v>0</v>
      </c>
      <c r="T51" s="42"/>
      <c r="U51" s="44">
        <f t="shared" si="11"/>
        <v>0</v>
      </c>
      <c r="V51" s="42"/>
      <c r="W51" s="44">
        <f t="shared" si="6"/>
        <v>0</v>
      </c>
      <c r="X51" s="225" t="str">
        <f t="shared" si="7"/>
        <v/>
      </c>
      <c r="Y51" s="226" t="str">
        <f t="shared" si="8"/>
        <v/>
      </c>
    </row>
    <row r="52" spans="1:25" ht="20.100000000000001" customHeight="1" x14ac:dyDescent="0.2">
      <c r="A52" s="61"/>
      <c r="B52" s="59"/>
      <c r="C52" s="23"/>
      <c r="D52" s="24"/>
      <c r="E52" s="24"/>
      <c r="F52" s="25"/>
      <c r="G52" s="227" t="str" cm="1">
        <f t="array" ref="G52">IF(OR($B52="",$C52=0,$D52=0),"",IF(AND($B52=$B53,$A52=$A53),"",IFERROR(
SUMPRODUCT(($B$7:$B$55=$B52)*($A$7:$A$55=$A52)*($C$7:$C$55)*($D$7:$D$55)),
"")))</f>
        <v/>
      </c>
      <c r="H52" s="222" t="str">
        <f ca="1">IF(OR($B52="",AND($B52=$B53,$A52=$A53)),"",_xlfn.LET(_xlpm.DateSeance,$C$1,_xlpm.Exo,$B52,_xlpm.Var,$A52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2" s="222" t="str" cm="1">
        <f t="array" ref="I52">IF(OR($B52="",AND($B52=$B53,$A52=$A53)),"",
_xlfn.LET(
  _xlpm.Exo,TRIM(SUBSTITUTE($B52,CHAR(160),"")),
  _xlpm.Var,TRIM(SUBSTITUTE($A52,CHAR(160),"")),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2" s="223" t="str">
        <f ca="1">IF($C52=0,"",IFERROR(
_xlfn.LET(
  _xlpm.ExoMax, MAX_LOCAL!$A$2:$A$10000,
  _xlpm.VarMax, MAX_LOCAL!$B$2:$B$10000,
  _xlpm.RepsMax, MAX_LOCAL!$C$2:$C$10000,
  _xlpm.KgMax,  MAX_LOCAL!$D$2:$D$10000,
  _xlpm.Res, IF($A52="",
     _xlfn.MAXIFS(_xlpm.KgMax, _xlpm.ExoMax, $B52, _xlpm.RepsMax, $C52),
     _xlfn.MAXIFS(_xlpm.KgMax, _xlpm.ExoMax, $B52, _xlpm.RepsMax, $C52, _xlpm.VarMax, $A52)
  ),
  IF(_xlpm.Res=0,"",_xlpm.Res)
),
""))</f>
        <v/>
      </c>
      <c r="K52" s="41">
        <v>1</v>
      </c>
      <c r="L52" s="41">
        <v>0</v>
      </c>
      <c r="M52" s="41">
        <v>1</v>
      </c>
      <c r="N52" s="41">
        <v>0</v>
      </c>
      <c r="O52" s="228"/>
      <c r="P52" s="42"/>
      <c r="Q52" s="43">
        <f t="shared" si="9"/>
        <v>0</v>
      </c>
      <c r="R52" s="42"/>
      <c r="S52" s="44">
        <f t="shared" si="10"/>
        <v>0</v>
      </c>
      <c r="T52" s="42"/>
      <c r="U52" s="44">
        <f t="shared" si="11"/>
        <v>0</v>
      </c>
      <c r="V52" s="42"/>
      <c r="W52" s="44">
        <f t="shared" si="6"/>
        <v>0</v>
      </c>
      <c r="X52" s="225" t="str">
        <f t="shared" si="7"/>
        <v/>
      </c>
      <c r="Y52" s="226" t="str">
        <f t="shared" si="8"/>
        <v/>
      </c>
    </row>
    <row r="53" spans="1:25" ht="20.100000000000001" customHeight="1" x14ac:dyDescent="0.2">
      <c r="A53" s="61"/>
      <c r="B53" s="59"/>
      <c r="C53" s="23"/>
      <c r="D53" s="24"/>
      <c r="E53" s="24"/>
      <c r="F53" s="25"/>
      <c r="G53" s="227" t="str" cm="1">
        <f t="array" ref="G53">IF(OR($B53="",$C53=0,$D53=0),"",IF(AND($B53=$B54,$A53=$A54),"",IFERROR(
SUMPRODUCT(($B$7:$B$55=$B53)*($A$7:$A$55=$A53)*($C$7:$C$55)*($D$7:$D$55)),
"")))</f>
        <v/>
      </c>
      <c r="H53" s="222" t="str">
        <f ca="1">IF(OR($B53="",AND($B53=$B54,$A53=$A54)),"",_xlfn.LET(_xlpm.DateSeance,$C$1,_xlpm.Exo,$B53,_xlpm.Var,$A53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3" s="222" t="str" cm="1">
        <f t="array" ref="I53">IF(OR($B53="",AND($B53=$B54,$A53=$A54)),"",
_xlfn.LET(
  _xlpm.Exo,TRIM(SUBSTITUTE($B53,CHAR(160),"")),
  _xlpm.Var,TRIM(SUBSTITUTE($A53,CHAR(160),"")),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3" s="223" t="str">
        <f ca="1">IF($C53=0,"",IFERROR(
_xlfn.LET(
  _xlpm.ExoMax, MAX_LOCAL!$A$2:$A$10000,
  _xlpm.VarMax, MAX_LOCAL!$B$2:$B$10000,
  _xlpm.RepsMax, MAX_LOCAL!$C$2:$C$10000,
  _xlpm.KgMax,  MAX_LOCAL!$D$2:$D$10000,
  _xlpm.Res, IF($A53="",
     _xlfn.MAXIFS(_xlpm.KgMax, _xlpm.ExoMax, $B53, _xlpm.RepsMax, $C53),
     _xlfn.MAXIFS(_xlpm.KgMax, _xlpm.ExoMax, $B53, _xlpm.RepsMax, $C53, _xlpm.VarMax, $A53)
  ),
  IF(_xlpm.Res=0,"",_xlpm.Res)
),
""))</f>
        <v/>
      </c>
      <c r="K53" s="41">
        <v>1</v>
      </c>
      <c r="L53" s="41">
        <v>0</v>
      </c>
      <c r="M53" s="41">
        <v>1</v>
      </c>
      <c r="N53" s="41">
        <v>0</v>
      </c>
      <c r="O53" s="228"/>
      <c r="P53" s="42"/>
      <c r="Q53" s="43">
        <f t="shared" si="9"/>
        <v>0</v>
      </c>
      <c r="R53" s="42"/>
      <c r="S53" s="44">
        <f t="shared" si="10"/>
        <v>0</v>
      </c>
      <c r="T53" s="42"/>
      <c r="U53" s="44">
        <f t="shared" si="11"/>
        <v>0</v>
      </c>
      <c r="V53" s="42"/>
      <c r="W53" s="44">
        <f t="shared" si="6"/>
        <v>0</v>
      </c>
      <c r="X53" s="225" t="str">
        <f t="shared" si="7"/>
        <v/>
      </c>
      <c r="Y53" s="226" t="str">
        <f t="shared" si="8"/>
        <v/>
      </c>
    </row>
    <row r="54" spans="1:25" ht="20.100000000000001" customHeight="1" x14ac:dyDescent="0.2">
      <c r="A54" s="61"/>
      <c r="B54" s="59"/>
      <c r="C54" s="26"/>
      <c r="D54" s="24"/>
      <c r="E54" s="27"/>
      <c r="F54" s="28"/>
      <c r="G54" s="227" t="str" cm="1">
        <f t="array" ref="G54">IF(OR($B54="",$C54=0,$D54=0),"",IF(AND($B54=$B55,$A54=$A55),"",IFERROR(
SUMPRODUCT(($B$7:$B$55=$B54)*($A$7:$A$55=$A54)*($C$7:$C$55)*($D$7:$D$55)),
"")))</f>
        <v/>
      </c>
      <c r="H54" s="222" t="str">
        <f ca="1">IF(OR($B54="",AND($B54=$B55,$A54=$A55)),"",_xlfn.LET(_xlpm.DateSeance,$C$1,_xlpm.Exo,$B54,_xlpm.Var,$A54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4" s="222" t="str" cm="1">
        <f t="array" ref="I54">IF(OR($B54="",AND($B54=$B55,$A54=$A55)),"",
_xlfn.LET(
  _xlpm.Exo,TRIM(SUBSTITUTE($B54,CHAR(160),"")),
  _xlpm.Var,TRIM(SUBSTITUTE($A54,CHAR(160),"")),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4" s="223" t="str">
        <f ca="1">IF($C54=0,"",IFERROR(
_xlfn.LET(
  _xlpm.ExoMax, MAX_LOCAL!$A$2:$A$10000,
  _xlpm.VarMax, MAX_LOCAL!$B$2:$B$10000,
  _xlpm.RepsMax, MAX_LOCAL!$C$2:$C$10000,
  _xlpm.KgMax,  MAX_LOCAL!$D$2:$D$10000,
  _xlpm.Res, IF($A54="",
     _xlfn.MAXIFS(_xlpm.KgMax, _xlpm.ExoMax, $B54, _xlpm.RepsMax, $C54),
     _xlfn.MAXIFS(_xlpm.KgMax, _xlpm.ExoMax, $B54, _xlpm.RepsMax, $C54, _xlpm.VarMax, $A54)
  ),
  IF(_xlpm.Res=0,"",_xlpm.Res)
),
""))</f>
        <v/>
      </c>
      <c r="K54" s="41">
        <v>1</v>
      </c>
      <c r="L54" s="41">
        <v>0</v>
      </c>
      <c r="M54" s="41">
        <v>1</v>
      </c>
      <c r="N54" s="41">
        <v>0</v>
      </c>
      <c r="O54" s="228"/>
      <c r="P54" s="42"/>
      <c r="Q54" s="43">
        <f t="shared" si="9"/>
        <v>0</v>
      </c>
      <c r="R54" s="42"/>
      <c r="S54" s="44">
        <f t="shared" si="10"/>
        <v>0</v>
      </c>
      <c r="T54" s="42"/>
      <c r="U54" s="44">
        <f t="shared" si="11"/>
        <v>0</v>
      </c>
      <c r="V54" s="42"/>
      <c r="W54" s="44">
        <f t="shared" si="6"/>
        <v>0</v>
      </c>
      <c r="X54" s="225" t="str">
        <f t="shared" si="7"/>
        <v/>
      </c>
      <c r="Y54" s="226" t="str">
        <f t="shared" si="8"/>
        <v/>
      </c>
    </row>
    <row r="55" spans="1:25" ht="20.100000000000001" customHeight="1" thickBot="1" x14ac:dyDescent="0.25">
      <c r="A55" s="62"/>
      <c r="B55" s="230"/>
      <c r="C55" s="231"/>
      <c r="D55" s="232"/>
      <c r="E55" s="233"/>
      <c r="F55" s="234"/>
      <c r="G55" s="235" t="str" cm="1">
        <f t="array" ref="G55">IF(OR($B55="",$C55=0,$D55=0),"",IF(AND($B55=$B56,$A55=$A56),"",IFERROR(
SUMPRODUCT(($B$7:$B$55=$B55)*($A$7:$A$55=$A55)*($C$7:$C$55)*($D$7:$D$55)),
"")))</f>
        <v/>
      </c>
      <c r="H55" s="252" t="str">
        <f ca="1">IF(OR($B55="",AND($B55=$B56,$A55=$A56)),"",_xlfn.LET(_xlpm.DateSeance,$C$1,_xlpm.Exo,$B55,_xlpm.Var,$A55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5" s="252" t="str" cm="1">
        <f t="array" ref="I55">IF(OR($B55="",AND($B55=$B56,$A55=$A56)),"",
_xlfn.LET(
  _xlpm.Exo,TRIM(SUBSTITUTE($B55,CHAR(160),"")),
  _xlpm.Var,TRIM(SUBSTITUTE($A55,CHAR(160),"")),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5" s="223" t="str">
        <f ca="1">IF($C55=0,"",IFERROR(
_xlfn.LET(
  _xlpm.ExoMax, MAX_LOCAL!$A$2:$A$10000,
  _xlpm.VarMax, MAX_LOCAL!$B$2:$B$10000,
  _xlpm.RepsMax, MAX_LOCAL!$C$2:$C$10000,
  _xlpm.KgMax,  MAX_LOCAL!$D$2:$D$10000,
  _xlpm.Res, IF($A55="",
     _xlfn.MAXIFS(_xlpm.KgMax, _xlpm.ExoMax, $B55, _xlpm.RepsMax, $C55),
     _xlfn.MAXIFS(_xlpm.KgMax, _xlpm.ExoMax, $B55, _xlpm.RepsMax, $C55, _xlpm.VarMax, $A55)
  ),
  IF(_xlpm.Res=0,"",_xlpm.Res)
),
""))</f>
        <v/>
      </c>
      <c r="K55" s="41">
        <v>1</v>
      </c>
      <c r="L55" s="41">
        <v>0</v>
      </c>
      <c r="M55" s="41">
        <v>1</v>
      </c>
      <c r="N55" s="41">
        <v>0</v>
      </c>
      <c r="O55" s="228"/>
      <c r="P55" s="42"/>
      <c r="Q55" s="43">
        <f t="shared" si="9"/>
        <v>0</v>
      </c>
      <c r="R55" s="42"/>
      <c r="S55" s="44">
        <f t="shared" si="10"/>
        <v>0</v>
      </c>
      <c r="T55" s="42"/>
      <c r="U55" s="44">
        <f t="shared" si="11"/>
        <v>0</v>
      </c>
      <c r="V55" s="42"/>
      <c r="W55" s="44">
        <f t="shared" si="6"/>
        <v>0</v>
      </c>
      <c r="X55" s="225" t="str">
        <f t="shared" si="7"/>
        <v/>
      </c>
      <c r="Y55" s="226" t="str">
        <f t="shared" si="8"/>
        <v/>
      </c>
    </row>
    <row r="56" spans="1:25" ht="14.25" customHeight="1" thickTop="1" thickBot="1" x14ac:dyDescent="0.25">
      <c r="G56" s="236"/>
      <c r="H56" s="236"/>
      <c r="I56" s="236"/>
      <c r="J56" s="236"/>
    </row>
    <row r="57" spans="1:25" ht="26.25" customHeight="1" thickTop="1" x14ac:dyDescent="0.2">
      <c r="A57" s="303" t="s">
        <v>361</v>
      </c>
      <c r="B57" s="304"/>
      <c r="C57" s="304"/>
      <c r="D57" s="304"/>
      <c r="E57" s="304"/>
      <c r="F57" s="304"/>
      <c r="G57" s="304"/>
      <c r="H57" s="305"/>
      <c r="J57" s="303" t="s">
        <v>362</v>
      </c>
      <c r="K57" s="304"/>
      <c r="L57" s="304"/>
      <c r="M57" s="304"/>
      <c r="N57" s="304"/>
      <c r="O57" s="304"/>
      <c r="P57" s="304"/>
      <c r="Q57" s="305"/>
    </row>
    <row r="58" spans="1:25" ht="14.25" customHeight="1" x14ac:dyDescent="0.2">
      <c r="A58" s="281"/>
      <c r="B58" s="282"/>
      <c r="C58" s="282"/>
      <c r="D58" s="282"/>
      <c r="E58" s="282"/>
      <c r="F58" s="282"/>
      <c r="G58" s="282"/>
      <c r="H58" s="283"/>
      <c r="J58" s="281"/>
      <c r="K58" s="282"/>
      <c r="L58" s="282"/>
      <c r="M58" s="282"/>
      <c r="N58" s="282"/>
      <c r="O58" s="282"/>
      <c r="P58" s="282"/>
      <c r="Q58" s="283"/>
    </row>
    <row r="59" spans="1:25" ht="14.25" customHeight="1" x14ac:dyDescent="0.2">
      <c r="A59" s="281"/>
      <c r="B59" s="282"/>
      <c r="C59" s="282"/>
      <c r="D59" s="282"/>
      <c r="E59" s="282"/>
      <c r="F59" s="282"/>
      <c r="G59" s="282"/>
      <c r="H59" s="283"/>
      <c r="J59" s="281"/>
      <c r="K59" s="282"/>
      <c r="L59" s="282"/>
      <c r="M59" s="282"/>
      <c r="N59" s="282"/>
      <c r="O59" s="282"/>
      <c r="P59" s="282"/>
      <c r="Q59" s="283"/>
    </row>
    <row r="60" spans="1:25" ht="14.25" customHeight="1" x14ac:dyDescent="0.2">
      <c r="A60" s="281"/>
      <c r="B60" s="282"/>
      <c r="C60" s="282"/>
      <c r="D60" s="282"/>
      <c r="E60" s="282"/>
      <c r="F60" s="282"/>
      <c r="G60" s="282"/>
      <c r="H60" s="283"/>
      <c r="I60" s="236"/>
      <c r="J60" s="281"/>
      <c r="K60" s="282"/>
      <c r="L60" s="282"/>
      <c r="M60" s="282"/>
      <c r="N60" s="282"/>
      <c r="O60" s="282"/>
      <c r="P60" s="282"/>
      <c r="Q60" s="283"/>
    </row>
    <row r="61" spans="1:25" ht="14.25" customHeight="1" x14ac:dyDescent="0.2">
      <c r="A61" s="281"/>
      <c r="B61" s="282"/>
      <c r="C61" s="282"/>
      <c r="D61" s="282"/>
      <c r="E61" s="282"/>
      <c r="F61" s="282"/>
      <c r="G61" s="282"/>
      <c r="H61" s="283"/>
      <c r="I61" s="236"/>
      <c r="J61" s="281"/>
      <c r="K61" s="282"/>
      <c r="L61" s="282"/>
      <c r="M61" s="282"/>
      <c r="N61" s="282"/>
      <c r="O61" s="282"/>
      <c r="P61" s="282"/>
      <c r="Q61" s="283"/>
    </row>
    <row r="62" spans="1:25" ht="14.25" customHeight="1" x14ac:dyDescent="0.2">
      <c r="A62" s="281"/>
      <c r="B62" s="282"/>
      <c r="C62" s="282"/>
      <c r="D62" s="282"/>
      <c r="E62" s="282"/>
      <c r="F62" s="282"/>
      <c r="G62" s="282"/>
      <c r="H62" s="283"/>
      <c r="I62" s="236"/>
      <c r="J62" s="281"/>
      <c r="K62" s="282"/>
      <c r="L62" s="282"/>
      <c r="M62" s="282"/>
      <c r="N62" s="282"/>
      <c r="O62" s="282"/>
      <c r="P62" s="282"/>
      <c r="Q62" s="283"/>
    </row>
    <row r="63" spans="1:25" ht="14.25" customHeight="1" x14ac:dyDescent="0.2">
      <c r="A63" s="281"/>
      <c r="B63" s="282"/>
      <c r="C63" s="282"/>
      <c r="D63" s="282"/>
      <c r="E63" s="282"/>
      <c r="F63" s="282"/>
      <c r="G63" s="282"/>
      <c r="H63" s="283"/>
      <c r="I63" s="236"/>
      <c r="J63" s="281"/>
      <c r="K63" s="282"/>
      <c r="L63" s="282"/>
      <c r="M63" s="282"/>
      <c r="N63" s="282"/>
      <c r="O63" s="282"/>
      <c r="P63" s="282"/>
      <c r="Q63" s="283"/>
    </row>
    <row r="64" spans="1:25" ht="15" customHeight="1" x14ac:dyDescent="0.2">
      <c r="A64" s="281"/>
      <c r="B64" s="282"/>
      <c r="C64" s="282"/>
      <c r="D64" s="282"/>
      <c r="E64" s="282"/>
      <c r="F64" s="282"/>
      <c r="G64" s="282"/>
      <c r="H64" s="283"/>
      <c r="J64" s="281"/>
      <c r="K64" s="282"/>
      <c r="L64" s="282"/>
      <c r="M64" s="282"/>
      <c r="N64" s="282"/>
      <c r="O64" s="282"/>
      <c r="P64" s="282"/>
      <c r="Q64" s="283"/>
    </row>
    <row r="65" spans="1:17" ht="15" customHeight="1" x14ac:dyDescent="0.2">
      <c r="A65" s="281"/>
      <c r="B65" s="282"/>
      <c r="C65" s="282"/>
      <c r="D65" s="282"/>
      <c r="E65" s="282"/>
      <c r="F65" s="282"/>
      <c r="G65" s="282"/>
      <c r="H65" s="283"/>
      <c r="J65" s="281"/>
      <c r="K65" s="282"/>
      <c r="L65" s="282"/>
      <c r="M65" s="282"/>
      <c r="N65" s="282"/>
      <c r="O65" s="282"/>
      <c r="P65" s="282"/>
      <c r="Q65" s="283"/>
    </row>
    <row r="66" spans="1:17" ht="15" customHeight="1" x14ac:dyDescent="0.2">
      <c r="A66" s="281"/>
      <c r="B66" s="282"/>
      <c r="C66" s="282"/>
      <c r="D66" s="282"/>
      <c r="E66" s="282"/>
      <c r="F66" s="282"/>
      <c r="G66" s="282"/>
      <c r="H66" s="283"/>
      <c r="J66" s="281"/>
      <c r="K66" s="282"/>
      <c r="L66" s="282"/>
      <c r="M66" s="282"/>
      <c r="N66" s="282"/>
      <c r="O66" s="282"/>
      <c r="P66" s="282"/>
      <c r="Q66" s="283"/>
    </row>
    <row r="67" spans="1:17" ht="15" customHeight="1" x14ac:dyDescent="0.2">
      <c r="A67" s="281"/>
      <c r="B67" s="282"/>
      <c r="C67" s="282"/>
      <c r="D67" s="282"/>
      <c r="E67" s="282"/>
      <c r="F67" s="282"/>
      <c r="G67" s="282"/>
      <c r="H67" s="283"/>
      <c r="J67" s="281"/>
      <c r="K67" s="282"/>
      <c r="L67" s="282"/>
      <c r="M67" s="282"/>
      <c r="N67" s="282"/>
      <c r="O67" s="282"/>
      <c r="P67" s="282"/>
      <c r="Q67" s="283"/>
    </row>
    <row r="68" spans="1:17" ht="15" customHeight="1" x14ac:dyDescent="0.2">
      <c r="A68" s="281"/>
      <c r="B68" s="282"/>
      <c r="C68" s="282"/>
      <c r="D68" s="282"/>
      <c r="E68" s="282"/>
      <c r="F68" s="282"/>
      <c r="G68" s="282"/>
      <c r="H68" s="283"/>
      <c r="J68" s="281"/>
      <c r="K68" s="282"/>
      <c r="L68" s="282"/>
      <c r="M68" s="282"/>
      <c r="N68" s="282"/>
      <c r="O68" s="282"/>
      <c r="P68" s="282"/>
      <c r="Q68" s="283"/>
    </row>
    <row r="69" spans="1:17" ht="15.75" customHeight="1" x14ac:dyDescent="0.2">
      <c r="A69" s="281"/>
      <c r="B69" s="282"/>
      <c r="C69" s="282"/>
      <c r="D69" s="282"/>
      <c r="E69" s="282"/>
      <c r="F69" s="282"/>
      <c r="G69" s="282"/>
      <c r="H69" s="283"/>
      <c r="J69" s="281"/>
      <c r="K69" s="282"/>
      <c r="L69" s="282"/>
      <c r="M69" s="282"/>
      <c r="N69" s="282"/>
      <c r="O69" s="282"/>
      <c r="P69" s="282"/>
      <c r="Q69" s="283"/>
    </row>
    <row r="70" spans="1:17" ht="15" customHeight="1" x14ac:dyDescent="0.2">
      <c r="A70" s="281"/>
      <c r="B70" s="282"/>
      <c r="C70" s="282"/>
      <c r="D70" s="282"/>
      <c r="E70" s="282"/>
      <c r="F70" s="282"/>
      <c r="G70" s="282"/>
      <c r="H70" s="283"/>
      <c r="J70" s="281"/>
      <c r="K70" s="282"/>
      <c r="L70" s="282"/>
      <c r="M70" s="282"/>
      <c r="N70" s="282"/>
      <c r="O70" s="282"/>
      <c r="P70" s="282"/>
      <c r="Q70" s="283"/>
    </row>
    <row r="71" spans="1:17" ht="15" customHeight="1" x14ac:dyDescent="0.2">
      <c r="A71" s="281"/>
      <c r="B71" s="282"/>
      <c r="C71" s="282"/>
      <c r="D71" s="282"/>
      <c r="E71" s="282"/>
      <c r="F71" s="282"/>
      <c r="G71" s="282"/>
      <c r="H71" s="283"/>
      <c r="J71" s="281"/>
      <c r="K71" s="282"/>
      <c r="L71" s="282"/>
      <c r="M71" s="282"/>
      <c r="N71" s="282"/>
      <c r="O71" s="282"/>
      <c r="P71" s="282"/>
      <c r="Q71" s="283"/>
    </row>
    <row r="72" spans="1:17" ht="15" customHeight="1" x14ac:dyDescent="0.2">
      <c r="A72" s="281"/>
      <c r="B72" s="282"/>
      <c r="C72" s="282"/>
      <c r="D72" s="282"/>
      <c r="E72" s="282"/>
      <c r="F72" s="282"/>
      <c r="G72" s="282"/>
      <c r="H72" s="283"/>
      <c r="J72" s="281"/>
      <c r="K72" s="282"/>
      <c r="L72" s="282"/>
      <c r="M72" s="282"/>
      <c r="N72" s="282"/>
      <c r="O72" s="282"/>
      <c r="P72" s="282"/>
      <c r="Q72" s="283"/>
    </row>
    <row r="73" spans="1:17" ht="15" customHeight="1" x14ac:dyDescent="0.2">
      <c r="A73" s="281"/>
      <c r="B73" s="282"/>
      <c r="C73" s="282"/>
      <c r="D73" s="282"/>
      <c r="E73" s="282"/>
      <c r="F73" s="282"/>
      <c r="G73" s="282"/>
      <c r="H73" s="283"/>
      <c r="J73" s="281"/>
      <c r="K73" s="282"/>
      <c r="L73" s="282"/>
      <c r="M73" s="282"/>
      <c r="N73" s="282"/>
      <c r="O73" s="282"/>
      <c r="P73" s="282"/>
      <c r="Q73" s="283"/>
    </row>
    <row r="74" spans="1:17" ht="15" customHeight="1" x14ac:dyDescent="0.2">
      <c r="A74" s="281"/>
      <c r="B74" s="282"/>
      <c r="C74" s="282"/>
      <c r="D74" s="282"/>
      <c r="E74" s="282"/>
      <c r="F74" s="282"/>
      <c r="G74" s="282"/>
      <c r="H74" s="283"/>
      <c r="J74" s="281"/>
      <c r="K74" s="282"/>
      <c r="L74" s="282"/>
      <c r="M74" s="282"/>
      <c r="N74" s="282"/>
      <c r="O74" s="282"/>
      <c r="P74" s="282"/>
      <c r="Q74" s="283"/>
    </row>
    <row r="75" spans="1:17" ht="15" customHeight="1" thickBot="1" x14ac:dyDescent="0.25">
      <c r="A75" s="284"/>
      <c r="B75" s="285"/>
      <c r="C75" s="285"/>
      <c r="D75" s="285"/>
      <c r="E75" s="285"/>
      <c r="F75" s="285"/>
      <c r="G75" s="285"/>
      <c r="H75" s="286"/>
      <c r="J75" s="284"/>
      <c r="K75" s="285"/>
      <c r="L75" s="285"/>
      <c r="M75" s="285"/>
      <c r="N75" s="285"/>
      <c r="O75" s="285"/>
      <c r="P75" s="285"/>
      <c r="Q75" s="286"/>
    </row>
    <row r="76" spans="1:17" ht="15" customHeight="1" thickTop="1" thickBot="1" x14ac:dyDescent="0.25">
      <c r="A76" s="41"/>
      <c r="B76" s="41"/>
      <c r="C76" s="41"/>
      <c r="D76" s="41"/>
      <c r="E76" s="41"/>
      <c r="F76" s="41"/>
      <c r="G76" s="41"/>
      <c r="H76" s="41"/>
    </row>
    <row r="77" spans="1:17" ht="26.25" customHeight="1" thickTop="1" x14ac:dyDescent="0.2">
      <c r="A77" s="303" t="s">
        <v>363</v>
      </c>
      <c r="B77" s="304"/>
      <c r="C77" s="304"/>
      <c r="D77" s="304"/>
      <c r="E77" s="304"/>
      <c r="F77" s="304"/>
      <c r="G77" s="304"/>
      <c r="H77" s="305"/>
    </row>
    <row r="78" spans="1:17" ht="39" customHeight="1" thickBot="1" x14ac:dyDescent="0.3">
      <c r="A78" s="237" t="s">
        <v>340</v>
      </c>
      <c r="B78" s="307" t="s">
        <v>364</v>
      </c>
      <c r="C78" s="307"/>
      <c r="D78" s="307"/>
      <c r="E78" s="307"/>
      <c r="F78" s="238" t="s">
        <v>365</v>
      </c>
      <c r="G78" s="239" t="s">
        <v>366</v>
      </c>
      <c r="H78" s="240" t="s">
        <v>367</v>
      </c>
    </row>
    <row r="79" spans="1:17" ht="15.75" thickTop="1" x14ac:dyDescent="0.2">
      <c r="A79" s="241"/>
      <c r="B79" s="308"/>
      <c r="C79" s="308"/>
      <c r="D79" s="308"/>
      <c r="E79" s="308"/>
      <c r="F79" s="253"/>
      <c r="G79" s="242"/>
      <c r="H79" s="243"/>
    </row>
    <row r="80" spans="1:17" x14ac:dyDescent="0.2">
      <c r="A80" s="244"/>
      <c r="B80" s="306"/>
      <c r="C80" s="306"/>
      <c r="D80" s="306"/>
      <c r="E80" s="306"/>
      <c r="F80" s="245"/>
      <c r="G80" s="245"/>
      <c r="H80" s="246"/>
    </row>
    <row r="81" spans="1:8" x14ac:dyDescent="0.2">
      <c r="A81" s="244"/>
      <c r="B81" s="306"/>
      <c r="C81" s="306"/>
      <c r="D81" s="306"/>
      <c r="E81" s="306"/>
      <c r="F81" s="245"/>
      <c r="G81" s="245"/>
      <c r="H81" s="246"/>
    </row>
    <row r="82" spans="1:8" x14ac:dyDescent="0.2">
      <c r="A82" s="244"/>
      <c r="B82" s="306"/>
      <c r="C82" s="306"/>
      <c r="D82" s="306"/>
      <c r="E82" s="306"/>
      <c r="F82" s="245"/>
      <c r="G82" s="245"/>
      <c r="H82" s="246"/>
    </row>
    <row r="83" spans="1:8" x14ac:dyDescent="0.2">
      <c r="A83" s="244"/>
      <c r="B83" s="306"/>
      <c r="C83" s="306"/>
      <c r="D83" s="306"/>
      <c r="E83" s="306"/>
      <c r="F83" s="245"/>
      <c r="G83" s="245"/>
      <c r="H83" s="246"/>
    </row>
    <row r="84" spans="1:8" x14ac:dyDescent="0.2">
      <c r="A84" s="244"/>
      <c r="B84" s="306"/>
      <c r="C84" s="306"/>
      <c r="D84" s="306"/>
      <c r="E84" s="306"/>
      <c r="F84" s="245"/>
      <c r="G84" s="245"/>
      <c r="H84" s="246"/>
    </row>
    <row r="85" spans="1:8" x14ac:dyDescent="0.2">
      <c r="A85" s="244"/>
      <c r="B85" s="306"/>
      <c r="C85" s="306"/>
      <c r="D85" s="306"/>
      <c r="E85" s="306"/>
      <c r="F85" s="245"/>
      <c r="G85" s="245"/>
      <c r="H85" s="246"/>
    </row>
    <row r="86" spans="1:8" x14ac:dyDescent="0.2">
      <c r="A86" s="244"/>
      <c r="B86" s="306"/>
      <c r="C86" s="306"/>
      <c r="D86" s="306"/>
      <c r="E86" s="306"/>
      <c r="F86" s="245"/>
      <c r="G86" s="245"/>
      <c r="H86" s="246"/>
    </row>
    <row r="87" spans="1:8" x14ac:dyDescent="0.2">
      <c r="A87" s="244"/>
      <c r="B87" s="306"/>
      <c r="C87" s="306"/>
      <c r="D87" s="306"/>
      <c r="E87" s="306"/>
      <c r="F87" s="245"/>
      <c r="G87" s="245"/>
      <c r="H87" s="246"/>
    </row>
    <row r="88" spans="1:8" x14ac:dyDescent="0.2">
      <c r="A88" s="244"/>
      <c r="B88" s="306"/>
      <c r="C88" s="306"/>
      <c r="D88" s="306"/>
      <c r="E88" s="306"/>
      <c r="F88" s="245"/>
      <c r="G88" s="245"/>
      <c r="H88" s="246"/>
    </row>
    <row r="89" spans="1:8" x14ac:dyDescent="0.2">
      <c r="A89" s="244"/>
      <c r="B89" s="306"/>
      <c r="C89" s="306"/>
      <c r="D89" s="306"/>
      <c r="E89" s="306"/>
      <c r="F89" s="245"/>
      <c r="G89" s="245"/>
      <c r="H89" s="246"/>
    </row>
    <row r="90" spans="1:8" x14ac:dyDescent="0.2">
      <c r="A90" s="244"/>
      <c r="B90" s="306"/>
      <c r="C90" s="306"/>
      <c r="D90" s="306"/>
      <c r="E90" s="306"/>
      <c r="F90" s="245"/>
      <c r="G90" s="245"/>
      <c r="H90" s="246"/>
    </row>
    <row r="91" spans="1:8" x14ac:dyDescent="0.2">
      <c r="A91" s="244"/>
      <c r="B91" s="306"/>
      <c r="C91" s="306"/>
      <c r="D91" s="306"/>
      <c r="E91" s="306"/>
      <c r="F91" s="245"/>
      <c r="G91" s="245"/>
      <c r="H91" s="246"/>
    </row>
    <row r="92" spans="1:8" x14ac:dyDescent="0.2">
      <c r="A92" s="244"/>
      <c r="B92" s="306"/>
      <c r="C92" s="306"/>
      <c r="D92" s="306"/>
      <c r="E92" s="306"/>
      <c r="F92" s="245"/>
      <c r="G92" s="245"/>
      <c r="H92" s="246"/>
    </row>
    <row r="93" spans="1:8" x14ac:dyDescent="0.2">
      <c r="A93" s="244"/>
      <c r="B93" s="306"/>
      <c r="C93" s="306"/>
      <c r="D93" s="306"/>
      <c r="E93" s="306"/>
      <c r="F93" s="245"/>
      <c r="G93" s="245"/>
      <c r="H93" s="246"/>
    </row>
    <row r="94" spans="1:8" x14ac:dyDescent="0.2">
      <c r="A94" s="244"/>
      <c r="B94" s="306"/>
      <c r="C94" s="306"/>
      <c r="D94" s="306"/>
      <c r="E94" s="306"/>
      <c r="F94" s="245"/>
      <c r="G94" s="245"/>
      <c r="H94" s="246"/>
    </row>
    <row r="95" spans="1:8" x14ac:dyDescent="0.2">
      <c r="A95" s="244"/>
      <c r="B95" s="306"/>
      <c r="C95" s="306"/>
      <c r="D95" s="306"/>
      <c r="E95" s="306"/>
      <c r="F95" s="245"/>
      <c r="G95" s="245"/>
      <c r="H95" s="246"/>
    </row>
    <row r="96" spans="1:8" x14ac:dyDescent="0.2">
      <c r="A96" s="244"/>
      <c r="B96" s="306"/>
      <c r="C96" s="306"/>
      <c r="D96" s="306"/>
      <c r="E96" s="306"/>
      <c r="F96" s="245"/>
      <c r="G96" s="245"/>
      <c r="H96" s="246"/>
    </row>
    <row r="97" spans="1:8" x14ac:dyDescent="0.2">
      <c r="A97" s="244"/>
      <c r="B97" s="306"/>
      <c r="C97" s="306"/>
      <c r="D97" s="306"/>
      <c r="E97" s="306"/>
      <c r="F97" s="245"/>
      <c r="G97" s="245"/>
      <c r="H97" s="246"/>
    </row>
    <row r="98" spans="1:8" x14ac:dyDescent="0.2">
      <c r="A98" s="244"/>
      <c r="B98" s="306"/>
      <c r="C98" s="306"/>
      <c r="D98" s="306"/>
      <c r="E98" s="306"/>
      <c r="F98" s="245"/>
      <c r="G98" s="245"/>
      <c r="H98" s="246"/>
    </row>
    <row r="99" spans="1:8" x14ac:dyDescent="0.2">
      <c r="A99" s="244"/>
      <c r="B99" s="306"/>
      <c r="C99" s="306"/>
      <c r="D99" s="306"/>
      <c r="E99" s="306"/>
      <c r="F99" s="245"/>
      <c r="G99" s="245"/>
      <c r="H99" s="246"/>
    </row>
    <row r="100" spans="1:8" ht="15.75" thickBot="1" x14ac:dyDescent="0.25">
      <c r="A100" s="247"/>
      <c r="B100" s="309"/>
      <c r="C100" s="309"/>
      <c r="D100" s="309"/>
      <c r="E100" s="309"/>
      <c r="F100" s="248"/>
      <c r="G100" s="248"/>
      <c r="H100" s="249"/>
    </row>
    <row r="101" spans="1:8" ht="15.75" thickTop="1" x14ac:dyDescent="0.2"/>
  </sheetData>
  <protectedRanges>
    <protectedRange algorithmName="SHA-512" hashValue="JvjMKu/zoSOmLPEd+zdE+EXXZjtKkSh9HDg50CMrqkZ83H1vl0cCU8iBs8tQ6JONcooUDlPnG5rwG1Ru4mNLnA==" saltValue="LaSrkDeK21JLn7o5I3umPw==" spinCount="100000" sqref="C54:F55" name="Plage1"/>
    <protectedRange algorithmName="SHA-512" hashValue="JvjMKu/zoSOmLPEd+zdE+EXXZjtKkSh9HDg50CMrqkZ83H1vl0cCU8iBs8tQ6JONcooUDlPnG5rwG1Ru4mNLnA==" saltValue="LaSrkDeK21JLn7o5I3umPw==" spinCount="100000" sqref="C46:F51 C53:F53" name="Plage1_1"/>
    <protectedRange algorithmName="SHA-512" hashValue="JvjMKu/zoSOmLPEd+zdE+EXXZjtKkSh9HDg50CMrqkZ83H1vl0cCU8iBs8tQ6JONcooUDlPnG5rwG1Ru4mNLnA==" saltValue="LaSrkDeK21JLn7o5I3umPw==" spinCount="100000" sqref="C52:F52" name="Plage1_3"/>
    <protectedRange algorithmName="SHA-512" hashValue="JvjMKu/zoSOmLPEd+zdE+EXXZjtKkSh9HDg50CMrqkZ83H1vl0cCU8iBs8tQ6JONcooUDlPnG5rwG1Ru4mNLnA==" saltValue="LaSrkDeK21JLn7o5I3umPw==" spinCount="100000" sqref="E45 C27:F28 C7:F11 C15:F18 C30:F44" name="Plage1_4"/>
    <protectedRange algorithmName="SHA-512" hashValue="JvjMKu/zoSOmLPEd+zdE+EXXZjtKkSh9HDg50CMrqkZ83H1vl0cCU8iBs8tQ6JONcooUDlPnG5rwG1Ru4mNLnA==" saltValue="LaSrkDeK21JLn7o5I3umPw==" spinCount="100000" sqref="C45:D45 F45" name="Plage1_1_4"/>
    <protectedRange algorithmName="SHA-512" hashValue="JvjMKu/zoSOmLPEd+zdE+EXXZjtKkSh9HDg50CMrqkZ83H1vl0cCU8iBs8tQ6JONcooUDlPnG5rwG1Ru4mNLnA==" saltValue="LaSrkDeK21JLn7o5I3umPw==" spinCount="100000" sqref="C12:F14" name="Plage1_3_1"/>
    <protectedRange algorithmName="SHA-512" hashValue="JvjMKu/zoSOmLPEd+zdE+EXXZjtKkSh9HDg50CMrqkZ83H1vl0cCU8iBs8tQ6JONcooUDlPnG5rwG1Ru4mNLnA==" saltValue="LaSrkDeK21JLn7o5I3umPw==" spinCount="100000" sqref="C19:F26 C29:F29" name="Plage1_4_1"/>
  </protectedRanges>
  <mergeCells count="50">
    <mergeCell ref="B100:E100"/>
    <mergeCell ref="B89:E89"/>
    <mergeCell ref="B90:E90"/>
    <mergeCell ref="B91:E91"/>
    <mergeCell ref="B92:E92"/>
    <mergeCell ref="B93:E93"/>
    <mergeCell ref="B94:E94"/>
    <mergeCell ref="B95:E95"/>
    <mergeCell ref="B96:E96"/>
    <mergeCell ref="B97:E97"/>
    <mergeCell ref="B98:E98"/>
    <mergeCell ref="B99:E99"/>
    <mergeCell ref="B88:E88"/>
    <mergeCell ref="A77:H77"/>
    <mergeCell ref="B78:E78"/>
    <mergeCell ref="B79:E79"/>
    <mergeCell ref="B80:E80"/>
    <mergeCell ref="B81:E81"/>
    <mergeCell ref="B82:E82"/>
    <mergeCell ref="B83:E83"/>
    <mergeCell ref="B84:E84"/>
    <mergeCell ref="B85:E85"/>
    <mergeCell ref="B86:E86"/>
    <mergeCell ref="B87:E87"/>
    <mergeCell ref="A58:H75"/>
    <mergeCell ref="J58:Q75"/>
    <mergeCell ref="A3:A4"/>
    <mergeCell ref="C3:F3"/>
    <mergeCell ref="H3:I3"/>
    <mergeCell ref="K3:L3"/>
    <mergeCell ref="M3:N3"/>
    <mergeCell ref="C4:F4"/>
    <mergeCell ref="H4:J4"/>
    <mergeCell ref="K4:L4"/>
    <mergeCell ref="M4:N4"/>
    <mergeCell ref="H5:J5"/>
    <mergeCell ref="K5:L5"/>
    <mergeCell ref="M5:N5"/>
    <mergeCell ref="A57:H57"/>
    <mergeCell ref="J57:Q57"/>
    <mergeCell ref="C1:F1"/>
    <mergeCell ref="H1:I1"/>
    <mergeCell ref="K1:L1"/>
    <mergeCell ref="M1:N1"/>
    <mergeCell ref="P1:Y5"/>
    <mergeCell ref="C2:F2"/>
    <mergeCell ref="H2:I2"/>
    <mergeCell ref="K2:L2"/>
    <mergeCell ref="M2:N2"/>
    <mergeCell ref="C5:F5"/>
  </mergeCells>
  <conditionalFormatting sqref="M7:M55">
    <cfRule type="cellIs" dxfId="2056" priority="175" operator="greaterThan">
      <formula>1</formula>
    </cfRule>
  </conditionalFormatting>
  <conditionalFormatting sqref="P54:P55">
    <cfRule type="expression" dxfId="2055" priority="173">
      <formula>P54&gt;Q54</formula>
    </cfRule>
    <cfRule type="expression" dxfId="2054" priority="174">
      <formula>P54&lt;Q54</formula>
    </cfRule>
  </conditionalFormatting>
  <conditionalFormatting sqref="R54:R55">
    <cfRule type="expression" dxfId="2053" priority="171">
      <formula>R54&lt;S54</formula>
    </cfRule>
    <cfRule type="expression" dxfId="2052" priority="172">
      <formula>R54&gt;S54</formula>
    </cfRule>
  </conditionalFormatting>
  <conditionalFormatting sqref="T54:T55">
    <cfRule type="expression" dxfId="2051" priority="169">
      <formula>T54&gt;U54</formula>
    </cfRule>
    <cfRule type="expression" dxfId="2050" priority="170">
      <formula>T54&lt;U54</formula>
    </cfRule>
  </conditionalFormatting>
  <conditionalFormatting sqref="K7:K55">
    <cfRule type="cellIs" dxfId="2049" priority="168" operator="greaterThan">
      <formula>1</formula>
    </cfRule>
  </conditionalFormatting>
  <conditionalFormatting sqref="L7:L31 L36:L55">
    <cfRule type="cellIs" dxfId="2048" priority="167" operator="greaterThan">
      <formula>0</formula>
    </cfRule>
  </conditionalFormatting>
  <conditionalFormatting sqref="N7:N55">
    <cfRule type="cellIs" dxfId="2047" priority="166" operator="greaterThan">
      <formula>0</formula>
    </cfRule>
  </conditionalFormatting>
  <conditionalFormatting sqref="O79 P80">
    <cfRule type="expression" dxfId="2046" priority="159">
      <formula>OR(NOT(ISERROR(SEARCH("Halte", $A70))),      NOT(ISERROR(SEARCH("Prise serré", $A70))),      NOT(ISERROR(SEARCH("Close grip", $A70))),      NOT(ISERROR(SEARCH("Sumo", $A70))),      NOT(ISERROR(SEARCH("Tradi", $A70))),      NOT(ISERROR(SEARCH("Band", $A70))),      NOT(ISERROR(SEARCH("Prise large", $A70))),      NOT(ISERROR(SEARCH("RDL", $A70))),      NOT(ISERROR(SEARCH("Unilatéral", $A70))))</formula>
    </cfRule>
    <cfRule type="expression" dxfId="2045" priority="160">
      <formula>NOT(ISERROR(SEARCH("BI7", $A70)))</formula>
    </cfRule>
    <cfRule type="expression" dxfId="2044" priority="161">
      <formula>NOT(ISERROR(SEARCH("SUPER7", $A70)))</formula>
    </cfRule>
    <cfRule type="expression" dxfId="2043" priority="162">
      <formula>NOT(ISERROR(SEARCH("Larsen", $A70)))</formula>
    </cfRule>
    <cfRule type="expression" dxfId="2042" priority="163">
      <formula>OR(NOT(ISERROR(SEARCH("Tempo", O79))), NOT(ISERROR(SEARCH("Pausé", O79))), NOT(ISERROR(SEARCH("Isométrie", O79))))</formula>
    </cfRule>
    <cfRule type="expression" dxfId="2041" priority="164" stopIfTrue="1">
      <formula>OR(NOT(ISERROR(SEARCH("Position A", $A70))),NOT(ISERROR(SEARCH("Position B", $A70))),NOT(ISERROR(SEARCH("Position C", $A70))),NOT(ISERROR(SEARCH("Avec sangles", $A70))),NOT(ISERROR(SEARCH("SSB", $A70))),NOT(ISERROR(SEARCH("Halte", $A70))), NOT(ISERROR(SEARCH("Prise serré", $A70))), NOT(ISERROR(SEARCH("Close grip", $A70))), NOT(ISERROR(SEARCH("Sumo", $A70))), NOT(ISERROR(SEARCH("Tradi", $A70))), NOT(ISERROR(SEARCH("Band", $A70))), NOT(ISERROR(SEARCH("Prise large", $A70))), NOT(ISERROR(SEARCH("RDL", $A70))), NOT(ISERROR(SEARCH("Unilatéral", $A70))))</formula>
    </cfRule>
    <cfRule type="expression" dxfId="2040" priority="165" stopIfTrue="1">
      <formula>OR(NOT(ISERROR(SEARCH("Position A", $A70))),NOT(ISERROR(SEARCH("Position B", $A70))),NOT(ISERROR(SEARCH("Position C", $A70))),NOT(ISERROR(SEARCH("Avec sangles", $A70))),NOT(ISERROR(SEARCH("SSB", $A70))),NOT(ISERROR(SEARCH("Focus Hanche", $A70))),NOT(ISERROR(SEARCH("Focus GENOUX", $A70))),NOT(ISERROR(SEARCH("CALE", $A70))),NOT(ISERROR(SEARCH("Déficit", $A70))),NOT(ISERROR(SEARCH("Surélevé", $A70))),NOT(ISERROR(SEARCH("High bar", $A70))),NOT(ISERROR(SEARCH("à la poulie", $A70))),NOT(ISERROR(SEARCH("prise triange", $A70))),NOT(ISERROR(SEARCH("prise barre large", $A70))),NOT(ISERROR(SEARCH("prise barre serrée", $A70))),NOT(ISERROR(SEARCH("prise neutre", $A70))),NOT(ISERROR(SEARCH("supination", $A70))),NOT(ISERROR(SEARCH("pronation", $A70))),NOT(ISERROR(SEARCH("kettlebel", $A70))),NOT(ISERROR(SEARCH("aux haltères", $A70))),NOT(ISERROR(SEARCH("à la barre", $A70))),NOT(ISERROR(SEARCH("B STANCE", $A70))),NOT(ISERROR(SEARCH("Halte", $A70))), NOT(ISERROR(SEARCH("Prise serré", $A70))), NOT(ISERROR(SEARCH("Close grip", $A70))), NOT(ISERROR(SEARCH("Sumo", $A70))), NOT(ISERROR(SEARCH("Tradi", $A70))), NOT(ISERROR(SEARCH("Band", $A70))), NOT(ISERROR(SEARCH("Prise large", $A70))), NOT(ISERROR(SEARCH("RDL", $A70))), NOT(ISERROR(SEARCH("Unilatéral", $A70))))</formula>
    </cfRule>
  </conditionalFormatting>
  <conditionalFormatting sqref="P76:P78">
    <cfRule type="expression" dxfId="2039" priority="155">
      <formula>OR(M67&gt;0, O67&gt;0)</formula>
    </cfRule>
    <cfRule type="expression" dxfId="2038" priority="156">
      <formula>OR(L67&gt;1, N67&gt;1)</formula>
    </cfRule>
  </conditionalFormatting>
  <conditionalFormatting sqref="P76:P78">
    <cfRule type="expression" dxfId="2037" priority="150">
      <formula>OR(NOT(ISERROR(SEARCH("Halte", $A67))),      NOT(ISERROR(SEARCH("Prise serré", $A67))),      NOT(ISERROR(SEARCH("Close grip", $A67))),      NOT(ISERROR(SEARCH("Sumo", $A67))),      NOT(ISERROR(SEARCH("Tradi", $A67))),      NOT(ISERROR(SEARCH("Band", $A67))),      NOT(ISERROR(SEARCH("Prise large", $A67))),      NOT(ISERROR(SEARCH("RDL", $A67))),      NOT(ISERROR(SEARCH("Unilatéral", $A67))))</formula>
    </cfRule>
    <cfRule type="expression" dxfId="2036" priority="151">
      <formula>NOT(ISERROR(SEARCH("BI7", $A67)))</formula>
    </cfRule>
    <cfRule type="expression" dxfId="2035" priority="152">
      <formula>NOT(ISERROR(SEARCH("SUPER7", $A67)))</formula>
    </cfRule>
    <cfRule type="expression" dxfId="2034" priority="153">
      <formula>NOT(ISERROR(SEARCH("Larsen", $A67)))</formula>
    </cfRule>
    <cfRule type="expression" dxfId="2033" priority="154">
      <formula>OR(NOT(ISERROR(SEARCH("Tempo", P76))), NOT(ISERROR(SEARCH("Pausé", P76))), NOT(ISERROR(SEARCH("Isométrie", P76))))</formula>
    </cfRule>
    <cfRule type="expression" dxfId="2032" priority="157" stopIfTrue="1">
      <formula>OR(NOT(ISERROR(SEARCH("Position A", $A67))),NOT(ISERROR(SEARCH("Position B", $A67))),NOT(ISERROR(SEARCH("Position C", $A67))),NOT(ISERROR(SEARCH("Avec sangles", $A67))),NOT(ISERROR(SEARCH("SSB", $A67))),NOT(ISERROR(SEARCH("Halte", $A67))), NOT(ISERROR(SEARCH("Prise serré", $A67))), NOT(ISERROR(SEARCH("Close grip", $A67))), NOT(ISERROR(SEARCH("Sumo", $A67))), NOT(ISERROR(SEARCH("Tradi", $A67))), NOT(ISERROR(SEARCH("Band", $A67))), NOT(ISERROR(SEARCH("Prise large", $A67))), NOT(ISERROR(SEARCH("RDL", $A67))), NOT(ISERROR(SEARCH("Unilatéral", $A67))))</formula>
    </cfRule>
    <cfRule type="expression" dxfId="2031" priority="158" stopIfTrue="1">
      <formula>OR(NOT(ISERROR(SEARCH("Position A", $A67))),NOT(ISERROR(SEARCH("Position B", $A67))),NOT(ISERROR(SEARCH("Position C", $A67))),NOT(ISERROR(SEARCH("Avec sangles", $A67))),NOT(ISERROR(SEARCH("SSB", $A67))),NOT(ISERROR(SEARCH("Focus Hanche", $A67))),NOT(ISERROR(SEARCH("Focus GENOUX", $A67))),NOT(ISERROR(SEARCH("CALE", $A67))),NOT(ISERROR(SEARCH("Déficit", $A67))),NOT(ISERROR(SEARCH("Surélevé", $A67))),NOT(ISERROR(SEARCH("High bar", $A67))),NOT(ISERROR(SEARCH("à la poulie", $A67))),NOT(ISERROR(SEARCH("prise triange", $A67))),NOT(ISERROR(SEARCH("prise barre large", $A67))),NOT(ISERROR(SEARCH("prise barre serrée", $A67))),NOT(ISERROR(SEARCH("prise neutre", $A67))),NOT(ISERROR(SEARCH("supination", $A67))),NOT(ISERROR(SEARCH("pronation", $A67))),NOT(ISERROR(SEARCH("kettlebel", $A67))),NOT(ISERROR(SEARCH("aux haltères", $A67))),NOT(ISERROR(SEARCH("à la barre", $A67))),NOT(ISERROR(SEARCH("B STANCE", $A67))),NOT(ISERROR(SEARCH("Halte", $A67))), NOT(ISERROR(SEARCH("Prise serré", $A67))), NOT(ISERROR(SEARCH("Close grip", $A67))), NOT(ISERROR(SEARCH("Sumo", $A67))), NOT(ISERROR(SEARCH("Tradi", $A67))), NOT(ISERROR(SEARCH("Band", $A67))), NOT(ISERROR(SEARCH("Prise large", $A67))), NOT(ISERROR(SEARCH("RDL", $A67))), NOT(ISERROR(SEARCH("Unilatéral", $A67))))</formula>
    </cfRule>
  </conditionalFormatting>
  <conditionalFormatting sqref="P80">
    <cfRule type="expression" dxfId="2030" priority="176">
      <formula>OR(M71&gt;0, #REF!&gt;0)</formula>
    </cfRule>
    <cfRule type="expression" dxfId="2029" priority="177">
      <formula>OR(L71&gt;1, N71&gt;1)</formula>
    </cfRule>
  </conditionalFormatting>
  <conditionalFormatting sqref="P46:P51 P53">
    <cfRule type="expression" dxfId="2028" priority="148">
      <formula>P46&gt;Q46</formula>
    </cfRule>
    <cfRule type="expression" dxfId="2027" priority="149">
      <formula>P46&lt;Q46</formula>
    </cfRule>
  </conditionalFormatting>
  <conditionalFormatting sqref="R46:R51 R53">
    <cfRule type="expression" dxfId="2026" priority="146">
      <formula>R46&lt;S46</formula>
    </cfRule>
    <cfRule type="expression" dxfId="2025" priority="147">
      <formula>R46&gt;S46</formula>
    </cfRule>
  </conditionalFormatting>
  <conditionalFormatting sqref="T46:T51 T53">
    <cfRule type="expression" dxfId="2024" priority="144">
      <formula>T46&gt;U46</formula>
    </cfRule>
    <cfRule type="expression" dxfId="2023" priority="145">
      <formula>T46&lt;U46</formula>
    </cfRule>
  </conditionalFormatting>
  <conditionalFormatting sqref="P52">
    <cfRule type="expression" dxfId="2022" priority="142">
      <formula>P52&gt;Q52</formula>
    </cfRule>
    <cfRule type="expression" dxfId="2021" priority="143">
      <formula>P52&lt;Q52</formula>
    </cfRule>
  </conditionalFormatting>
  <conditionalFormatting sqref="R52">
    <cfRule type="expression" dxfId="2020" priority="140">
      <formula>R52&lt;S52</formula>
    </cfRule>
    <cfRule type="expression" dxfId="2019" priority="141">
      <formula>R52&gt;S52</formula>
    </cfRule>
  </conditionalFormatting>
  <conditionalFormatting sqref="T52">
    <cfRule type="expression" dxfId="2018" priority="138">
      <formula>T52&gt;U52</formula>
    </cfRule>
    <cfRule type="expression" dxfId="2017" priority="139">
      <formula>T52&lt;U52</formula>
    </cfRule>
  </conditionalFormatting>
  <conditionalFormatting sqref="B46:B55">
    <cfRule type="expression" dxfId="2016" priority="134">
      <formula>OR(L46&gt;0, N46&gt;0)</formula>
    </cfRule>
    <cfRule type="expression" dxfId="2015" priority="135">
      <formula>OR(K46&gt;1, M46&gt;1)</formula>
    </cfRule>
  </conditionalFormatting>
  <conditionalFormatting sqref="A46:B55">
    <cfRule type="expression" dxfId="2014" priority="129">
      <formula>OR(NOT(ISERROR(SEARCH("Halte", $A46))),      NOT(ISERROR(SEARCH("Prise serré", $A46))),      NOT(ISERROR(SEARCH("Close grip", $A46))),      NOT(ISERROR(SEARCH("Sumo", $A46))),      NOT(ISERROR(SEARCH("Tradi", $A46))),      NOT(ISERROR(SEARCH("Band", $A46))),      NOT(ISERROR(SEARCH("Prise large", $A46))),      NOT(ISERROR(SEARCH("RDL", $A46))),      NOT(ISERROR(SEARCH("Unilatéral", $A46))))</formula>
    </cfRule>
    <cfRule type="expression" dxfId="2013" priority="130">
      <formula>NOT(ISERROR(SEARCH("BI7", $A46)))</formula>
    </cfRule>
    <cfRule type="expression" dxfId="2012" priority="131">
      <formula>NOT(ISERROR(SEARCH("SUPER7", $A46)))</formula>
    </cfRule>
    <cfRule type="expression" dxfId="2011" priority="132">
      <formula>NOT(ISERROR(SEARCH("Larsen", $A46)))</formula>
    </cfRule>
    <cfRule type="expression" dxfId="2010" priority="133">
      <formula>OR(NOT(ISERROR(SEARCH("Tempo", A46))), NOT(ISERROR(SEARCH("Pausé", A46))), NOT(ISERROR(SEARCH("Isométrie", A46))))</formula>
    </cfRule>
    <cfRule type="expression" dxfId="2009" priority="136" stopIfTrue="1">
      <formula>OR(NOT(ISERROR(SEARCH("Position A", $A46))),NOT(ISERROR(SEARCH("Position B", $A46))),NOT(ISERROR(SEARCH("Position C", $A46))),NOT(ISERROR(SEARCH("Avec sangles", $A46))),NOT(ISERROR(SEARCH("SSB", $A46))),NOT(ISERROR(SEARCH("Halte", $A46))), NOT(ISERROR(SEARCH("Prise serré", $A46))), NOT(ISERROR(SEARCH("Close grip", $A46))), NOT(ISERROR(SEARCH("Sumo", $A46))), NOT(ISERROR(SEARCH("Tradi", $A46))), NOT(ISERROR(SEARCH("Band", $A46))), NOT(ISERROR(SEARCH("Prise large", $A46))), NOT(ISERROR(SEARCH("RDL", $A46))), NOT(ISERROR(SEARCH("Unilatéral", $A46))))</formula>
    </cfRule>
    <cfRule type="expression" dxfId="2008" priority="137" stopIfTrue="1">
      <formula>OR(NOT(ISERROR(SEARCH("Position A", $A46))),NOT(ISERROR(SEARCH("Position B", $A46))),NOT(ISERROR(SEARCH("Position C", $A46))),NOT(ISERROR(SEARCH("Avec sangles", $A46))),NOT(ISERROR(SEARCH("SSB", $A46))),NOT(ISERROR(SEARCH("Focus Hanche", $A46))),NOT(ISERROR(SEARCH("Focus GENOUX", $A46))),NOT(ISERROR(SEARCH("CALE", $A46))),NOT(ISERROR(SEARCH("Déficit", $A46))),NOT(ISERROR(SEARCH("Surélevé", $A46))),NOT(ISERROR(SEARCH("High bar", $A46))),NOT(ISERROR(SEARCH("à la poulie", $A46))),NOT(ISERROR(SEARCH("prise triange", $A46))),NOT(ISERROR(SEARCH("prise barre large", $A46))),NOT(ISERROR(SEARCH("prise barre serrée", $A46))),NOT(ISERROR(SEARCH("prise neutre", $A46))),NOT(ISERROR(SEARCH("supination", $A46))),NOT(ISERROR(SEARCH("pronation", $A46))),NOT(ISERROR(SEARCH("kettlebel", $A46))),NOT(ISERROR(SEARCH("aux haltères", $A46))),NOT(ISERROR(SEARCH("à la barre", $A46))),NOT(ISERROR(SEARCH("B STANCE", $A46))),NOT(ISERROR(SEARCH("Halte", $A46))), NOT(ISERROR(SEARCH("Prise serré", $A46))), NOT(ISERROR(SEARCH("Close grip", $A46))), NOT(ISERROR(SEARCH("Sumo", $A46))), NOT(ISERROR(SEARCH("Tradi", $A46))), NOT(ISERROR(SEARCH("Band", $A46))), NOT(ISERROR(SEARCH("Prise large", $A46))), NOT(ISERROR(SEARCH("RDL", $A46))), NOT(ISERROR(SEARCH("Unilatéral", $A46))))</formula>
    </cfRule>
  </conditionalFormatting>
  <conditionalFormatting sqref="B27:B28 B7:B11 B15:B18 B30:B44">
    <cfRule type="expression" dxfId="2007" priority="125">
      <formula>OR(L7&gt;0, N7&gt;0)</formula>
    </cfRule>
    <cfRule type="expression" dxfId="2006" priority="126">
      <formula>OR(K7&gt;1, M7&gt;1)</formula>
    </cfRule>
  </conditionalFormatting>
  <conditionalFormatting sqref="A7:B11 A15:B18">
    <cfRule type="expression" dxfId="2005" priority="120">
      <formula>OR(NOT(ISERROR(SEARCH("Halte", $A7))),      NOT(ISERROR(SEARCH("Prise serré", $A7))),      NOT(ISERROR(SEARCH("Close grip", $A7))),      NOT(ISERROR(SEARCH("Sumo", $A7))),      NOT(ISERROR(SEARCH("Tradi", $A7))),      NOT(ISERROR(SEARCH("Band", $A7))),      NOT(ISERROR(SEARCH("Prise large", $A7))),      NOT(ISERROR(SEARCH("RDL", $A7))),      NOT(ISERROR(SEARCH("Unilatéral", $A7))))</formula>
    </cfRule>
    <cfRule type="expression" dxfId="2004" priority="121">
      <formula>NOT(ISERROR(SEARCH("BI7", $A7)))</formula>
    </cfRule>
    <cfRule type="expression" dxfId="2003" priority="122">
      <formula>NOT(ISERROR(SEARCH("SUPER7", $A7)))</formula>
    </cfRule>
    <cfRule type="expression" dxfId="2002" priority="123">
      <formula>NOT(ISERROR(SEARCH("Larsen", $A7)))</formula>
    </cfRule>
    <cfRule type="expression" dxfId="2001" priority="124">
      <formula>OR(NOT(ISERROR(SEARCH("Tempo", A7))), NOT(ISERROR(SEARCH("Pausé", A7))), NOT(ISERROR(SEARCH("Isométrie", A7))))</formula>
    </cfRule>
    <cfRule type="expression" dxfId="2000" priority="127" stopIfTrue="1">
      <formula>OR(NOT(ISERROR(SEARCH("Position A", $A7))),NOT(ISERROR(SEARCH("Position B", $A7))),NOT(ISERROR(SEARCH("Position C", $A7))),NOT(ISERROR(SEARCH("Avec sangles", $A7))),NOT(ISERROR(SEARCH("SSB", $A7))),NOT(ISERROR(SEARCH("Halte", $A7))), NOT(ISERROR(SEARCH("Prise serré", $A7))), NOT(ISERROR(SEARCH("Close grip", $A7))), NOT(ISERROR(SEARCH("Sumo", $A7))), NOT(ISERROR(SEARCH("Tradi", $A7))), NOT(ISERROR(SEARCH("Band", $A7))), NOT(ISERROR(SEARCH("Prise large", $A7))), NOT(ISERROR(SEARCH("RDL", $A7))), NOT(ISERROR(SEARCH("Unilatéral", $A7))))</formula>
    </cfRule>
    <cfRule type="expression" dxfId="1999" priority="128" stopIfTrue="1">
      <formula>OR(NOT(ISERROR(SEARCH("Position A", $A7))),NOT(ISERROR(SEARCH("Position B", $A7))),NOT(ISERROR(SEARCH("Position C", $A7))),NOT(ISERROR(SEARCH("Avec sangles", $A7))),NOT(ISERROR(SEARCH("SSB", $A7))),NOT(ISERROR(SEARCH("Focus Hanche", $A7))),NOT(ISERROR(SEARCH("Focus GENOUX", $A7))),NOT(ISERROR(SEARCH("CALE", $A7))),NOT(ISERROR(SEARCH("Déficit", $A7))),NOT(ISERROR(SEARCH("Surélevé", $A7))),NOT(ISERROR(SEARCH("High bar", $A7))),NOT(ISERROR(SEARCH("à la poulie", $A7))),NOT(ISERROR(SEARCH("prise triange", $A7))),NOT(ISERROR(SEARCH("prise barre large", $A7))),NOT(ISERROR(SEARCH("prise barre serrée", $A7))),NOT(ISERROR(SEARCH("prise neutre", $A7))),NOT(ISERROR(SEARCH("supination", $A7))),NOT(ISERROR(SEARCH("pronation", $A7))),NOT(ISERROR(SEARCH("kettlebel", $A7))),NOT(ISERROR(SEARCH("aux haltères", $A7))),NOT(ISERROR(SEARCH("à la barre", $A7))),NOT(ISERROR(SEARCH("B STANCE", $A7))),NOT(ISERROR(SEARCH("Halte", $A7))), NOT(ISERROR(SEARCH("Prise serré", $A7))), NOT(ISERROR(SEARCH("Close grip", $A7))), NOT(ISERROR(SEARCH("Sumo", $A7))), NOT(ISERROR(SEARCH("Tradi", $A7))), NOT(ISERROR(SEARCH("Band", $A7))), NOT(ISERROR(SEARCH("Prise large", $A7))), NOT(ISERROR(SEARCH("RDL", $A7))), NOT(ISERROR(SEARCH("Unilatéral", $A7))))</formula>
    </cfRule>
  </conditionalFormatting>
  <conditionalFormatting sqref="B45">
    <cfRule type="expression" dxfId="1998" priority="116">
      <formula>OR(L45&gt;0, N45&gt;0)</formula>
    </cfRule>
    <cfRule type="expression" dxfId="1997" priority="117">
      <formula>OR(K45&gt;1, M45&gt;1)</formula>
    </cfRule>
  </conditionalFormatting>
  <conditionalFormatting sqref="A45:B45">
    <cfRule type="expression" dxfId="1996" priority="111">
      <formula>OR(NOT(ISERROR(SEARCH("Halte", $A45))),      NOT(ISERROR(SEARCH("Prise serré", $A45))),      NOT(ISERROR(SEARCH("Close grip", $A45))),      NOT(ISERROR(SEARCH("Sumo", $A45))),      NOT(ISERROR(SEARCH("Tradi", $A45))),      NOT(ISERROR(SEARCH("Band", $A45))),      NOT(ISERROR(SEARCH("Prise large", $A45))),      NOT(ISERROR(SEARCH("RDL", $A45))),      NOT(ISERROR(SEARCH("Unilatéral", $A45))))</formula>
    </cfRule>
    <cfRule type="expression" dxfId="1995" priority="112">
      <formula>NOT(ISERROR(SEARCH("BI7", $A45)))</formula>
    </cfRule>
    <cfRule type="expression" dxfId="1994" priority="113">
      <formula>NOT(ISERROR(SEARCH("SUPER7", $A45)))</formula>
    </cfRule>
    <cfRule type="expression" dxfId="1993" priority="114">
      <formula>NOT(ISERROR(SEARCH("Larsen", $A45)))</formula>
    </cfRule>
    <cfRule type="expression" dxfId="1992" priority="115">
      <formula>OR(NOT(ISERROR(SEARCH("Tempo", A45))), NOT(ISERROR(SEARCH("Pausé", A45))), NOT(ISERROR(SEARCH("Isométrie", A45))))</formula>
    </cfRule>
    <cfRule type="expression" dxfId="1991" priority="118" stopIfTrue="1">
      <formula>OR(NOT(ISERROR(SEARCH("Position A", $A45))),NOT(ISERROR(SEARCH("Position B", $A45))),NOT(ISERROR(SEARCH("Position C", $A45))),NOT(ISERROR(SEARCH("Avec sangles", $A45))),NOT(ISERROR(SEARCH("SSB", $A45))),NOT(ISERROR(SEARCH("Halte", $A45))), NOT(ISERROR(SEARCH("Prise serré", $A45))), NOT(ISERROR(SEARCH("Close grip", $A45))), NOT(ISERROR(SEARCH("Sumo", $A45))), NOT(ISERROR(SEARCH("Tradi", $A45))), NOT(ISERROR(SEARCH("Band", $A45))), NOT(ISERROR(SEARCH("Prise large", $A45))), NOT(ISERROR(SEARCH("RDL", $A45))), NOT(ISERROR(SEARCH("Unilatéral", $A45))))</formula>
    </cfRule>
    <cfRule type="expression" dxfId="1990" priority="119" stopIfTrue="1">
      <formula>OR(NOT(ISERROR(SEARCH("Position A", $A45))),NOT(ISERROR(SEARCH("Position B", $A45))),NOT(ISERROR(SEARCH("Position C", $A45))),NOT(ISERROR(SEARCH("Avec sangles", $A45))),NOT(ISERROR(SEARCH("SSB", $A45))),NOT(ISERROR(SEARCH("Focus Hanche", $A45))),NOT(ISERROR(SEARCH("Focus GENOUX", $A45))),NOT(ISERROR(SEARCH("CALE", $A45))),NOT(ISERROR(SEARCH("Déficit", $A45))),NOT(ISERROR(SEARCH("Surélevé", $A45))),NOT(ISERROR(SEARCH("High bar", $A45))),NOT(ISERROR(SEARCH("à la poulie", $A45))),NOT(ISERROR(SEARCH("prise triange", $A45))),NOT(ISERROR(SEARCH("prise barre large", $A45))),NOT(ISERROR(SEARCH("prise barre serrée", $A45))),NOT(ISERROR(SEARCH("prise neutre", $A45))),NOT(ISERROR(SEARCH("supination", $A45))),NOT(ISERROR(SEARCH("pronation", $A45))),NOT(ISERROR(SEARCH("kettlebel", $A45))),NOT(ISERROR(SEARCH("aux haltères", $A45))),NOT(ISERROR(SEARCH("à la barre", $A45))),NOT(ISERROR(SEARCH("B STANCE", $A45))),NOT(ISERROR(SEARCH("Halte", $A45))), NOT(ISERROR(SEARCH("Prise serré", $A45))), NOT(ISERROR(SEARCH("Close grip", $A45))), NOT(ISERROR(SEARCH("Sumo", $A45))), NOT(ISERROR(SEARCH("Tradi", $A45))), NOT(ISERROR(SEARCH("Band", $A45))), NOT(ISERROR(SEARCH("Prise large", $A45))), NOT(ISERROR(SEARCH("RDL", $A45))), NOT(ISERROR(SEARCH("Unilatéral", $A45))))</formula>
    </cfRule>
  </conditionalFormatting>
  <conditionalFormatting sqref="B27:B28">
    <cfRule type="expression" dxfId="1989" priority="104">
      <formula>OR(NOT(ISERROR(SEARCH("Halte",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1988" priority="105">
      <formula>NOT(ISERROR(SEARCH("BI7", $A27)))</formula>
    </cfRule>
    <cfRule type="expression" dxfId="1987" priority="106">
      <formula>NOT(ISERROR(SEARCH("SUPER7", $A27)))</formula>
    </cfRule>
    <cfRule type="expression" dxfId="1986" priority="107">
      <formula>NOT(ISERROR(SEARCH("Larsen", $A27)))</formula>
    </cfRule>
    <cfRule type="expression" dxfId="1985" priority="108">
      <formula>OR(NOT(ISERROR(SEARCH("Tempo", B27))), NOT(ISERROR(SEARCH("Pausé", B27))), NOT(ISERROR(SEARCH("Isométrie", B27))))</formula>
    </cfRule>
    <cfRule type="expression" dxfId="1984" priority="109" stopIfTrue="1">
      <formula>OR(NOT(ISERROR(SEARCH("Position A", $A27))),NOT(ISERROR(SEARCH("Position B", $A27))),NOT(ISERROR(SEARCH("Position C", $A27))),NOT(ISERROR(SEARCH("Avec sangles", $A27))),NOT(ISERROR(SEARCH("SSB", $A27))),NOT(ISERROR(SEARCH("Halte",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1983" priority="110" stopIfTrue="1">
      <formula>OR(NOT(ISERROR(SEARCH("Position A", $A27))),NOT(ISERROR(SEARCH("Position B", $A27))),NOT(ISERROR(SEARCH("Position C", $A27))),NOT(ISERROR(SEARCH("Avec sangles", $A27))),NOT(ISERROR(SEARCH("SSB", $A27))),NOT(ISERROR(SEARCH("Focus Hanche", $A27))),NOT(ISERROR(SEARCH("Focus GENOUX", $A27))),NOT(ISERROR(SEARCH("CALE", $A27))),NOT(ISERROR(SEARCH("Déficit", $A27))),NOT(ISERROR(SEARCH("Surélevé", $A27))),NOT(ISERROR(SEARCH("High bar", $A27))),NOT(ISERROR(SEARCH("à la poulie", $A27))),NOT(ISERROR(SEARCH("prise triange", $A27))),NOT(ISERROR(SEARCH("prise barre large", $A27))),NOT(ISERROR(SEARCH("prise barre serrée", $A27))),NOT(ISERROR(SEARCH("prise neutre", $A27))),NOT(ISERROR(SEARCH("supination", $A27))),NOT(ISERROR(SEARCH("pronation", $A27))),NOT(ISERROR(SEARCH("kettlebel", $A27))),NOT(ISERROR(SEARCH("aux haltères", $A27))),NOT(ISERROR(SEARCH("à la barre", $A27))),NOT(ISERROR(SEARCH("B STANCE",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A27:A28">
    <cfRule type="expression" dxfId="1982" priority="97">
      <formula>OR(NOT(ISERROR(SEARCH("Halte",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1981" priority="98">
      <formula>NOT(ISERROR(SEARCH("BI7", $A27)))</formula>
    </cfRule>
    <cfRule type="expression" dxfId="1980" priority="99">
      <formula>NOT(ISERROR(SEARCH("SUPER7", $A27)))</formula>
    </cfRule>
    <cfRule type="expression" dxfId="1979" priority="100">
      <formula>NOT(ISERROR(SEARCH("Larsen", $A27)))</formula>
    </cfRule>
    <cfRule type="expression" dxfId="1978" priority="101">
      <formula>OR(NOT(ISERROR(SEARCH("Tempo", A27))), NOT(ISERROR(SEARCH("Pausé", A27))), NOT(ISERROR(SEARCH("Isométrie", A27))))</formula>
    </cfRule>
    <cfRule type="expression" dxfId="1977" priority="103" stopIfTrue="1">
      <formula>OR(NOT(ISERROR(SEARCH("Position A", $A27))),NOT(ISERROR(SEARCH("Position B", $A27))),NOT(ISERROR(SEARCH("Position C", $A27))),NOT(ISERROR(SEARCH("Avec sangles", $A27))),NOT(ISERROR(SEARCH("SSB", $A27))),NOT(ISERROR(SEARCH("Focus Hanche", $A27))),NOT(ISERROR(SEARCH("Focus GENOUX", $A27))),NOT(ISERROR(SEARCH("CALE", $A27))),NOT(ISERROR(SEARCH("Déficit", $A27))),NOT(ISERROR(SEARCH("Surélevé", $A27))),NOT(ISERROR(SEARCH("High bar", $A27))),NOT(ISERROR(SEARCH("à la poulie", $A27))),NOT(ISERROR(SEARCH("prise triange", $A27))),NOT(ISERROR(SEARCH("prise barre large", $A27))),NOT(ISERROR(SEARCH("prise barre serrée", $A27))),NOT(ISERROR(SEARCH("prise neutre", $A27))),NOT(ISERROR(SEARCH("supination", $A27))),NOT(ISERROR(SEARCH("pronation", $A27))),NOT(ISERROR(SEARCH("kettlebel", $A27))),NOT(ISERROR(SEARCH("aux haltères", $A27))),NOT(ISERROR(SEARCH("à la barre", $A27))),NOT(ISERROR(SEARCH("B STANCE",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A27:A28">
    <cfRule type="expression" dxfId="1976" priority="102" stopIfTrue="1">
      <formula>OR(NOT(ISERROR(SEARCH("Position A", $A27))),NOT(ISERROR(SEARCH("Position B", $A27))),NOT(ISERROR(SEARCH("Position C", $A27))),NOT(ISERROR(SEARCH("Avec sangles", $A27))),NOT(ISERROR(SEARCH("SSB",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B12:B14">
    <cfRule type="expression" dxfId="1975" priority="93">
      <formula>OR(L12&gt;0, N12&gt;0)</formula>
    </cfRule>
    <cfRule type="expression" dxfId="1974" priority="94">
      <formula>OR(K12&gt;1, M12&gt;1)</formula>
    </cfRule>
  </conditionalFormatting>
  <conditionalFormatting sqref="A12:B14">
    <cfRule type="expression" dxfId="1973" priority="88">
      <formula>OR(NOT(ISERROR(SEARCH("Halte", $A12))),      NOT(ISERROR(SEARCH("Prise serré", $A12))),      NOT(ISERROR(SEARCH("Close grip", $A12))),      NOT(ISERROR(SEARCH("Sumo", $A12))),      NOT(ISERROR(SEARCH("Tradi", $A12))),      NOT(ISERROR(SEARCH("Band", $A12))),      NOT(ISERROR(SEARCH("Prise large", $A12))),      NOT(ISERROR(SEARCH("RDL", $A12))),      NOT(ISERROR(SEARCH("Unilatéral", $A12))))</formula>
    </cfRule>
    <cfRule type="expression" dxfId="1972" priority="89">
      <formula>NOT(ISERROR(SEARCH("BI7", $A12)))</formula>
    </cfRule>
    <cfRule type="expression" dxfId="1971" priority="90">
      <formula>NOT(ISERROR(SEARCH("SUPER7", $A12)))</formula>
    </cfRule>
    <cfRule type="expression" dxfId="1970" priority="91">
      <formula>NOT(ISERROR(SEARCH("Larsen", $A12)))</formula>
    </cfRule>
    <cfRule type="expression" dxfId="1969" priority="92">
      <formula>OR(NOT(ISERROR(SEARCH("Tempo", A12))), NOT(ISERROR(SEARCH("Pausé", A12))), NOT(ISERROR(SEARCH("Isométrie", A12))))</formula>
    </cfRule>
    <cfRule type="expression" dxfId="1968" priority="95" stopIfTrue="1">
      <formula>OR(NOT(ISERROR(SEARCH("Position A", $A12))),NOT(ISERROR(SEARCH("Position B", $A12))),NOT(ISERROR(SEARCH("Position C", $A12))),NOT(ISERROR(SEARCH("Avec sangles", $A12))),NOT(ISERROR(SEARCH("SSB", $A12))),NOT(ISERROR(SEARCH("Halte", $A12))), NOT(ISERROR(SEARCH("Prise serré", $A12))), NOT(ISERROR(SEARCH("Close grip", $A12))), NOT(ISERROR(SEARCH("Sumo", $A12))), NOT(ISERROR(SEARCH("Tradi", $A12))), NOT(ISERROR(SEARCH("Band", $A12))), NOT(ISERROR(SEARCH("Prise large", $A12))), NOT(ISERROR(SEARCH("RDL", $A12))), NOT(ISERROR(SEARCH("Unilatéral", $A12))))</formula>
    </cfRule>
    <cfRule type="expression" dxfId="1967" priority="96" stopIfTrue="1">
      <formula>OR(NOT(ISERROR(SEARCH("Position A", $A12))),NOT(ISERROR(SEARCH("Position B", $A12))),NOT(ISERROR(SEARCH("Position C", $A12))),NOT(ISERROR(SEARCH("Avec sangles", $A12))),NOT(ISERROR(SEARCH("SSB", $A12))),NOT(ISERROR(SEARCH("Focus Hanche", $A12))),NOT(ISERROR(SEARCH("Focus GENOUX", $A12))),NOT(ISERROR(SEARCH("CALE", $A12))),NOT(ISERROR(SEARCH("Déficit", $A12))),NOT(ISERROR(SEARCH("Surélevé", $A12))),NOT(ISERROR(SEARCH("High bar", $A12))),NOT(ISERROR(SEARCH("à la poulie", $A12))),NOT(ISERROR(SEARCH("prise triange", $A12))),NOT(ISERROR(SEARCH("prise barre large", $A12))),NOT(ISERROR(SEARCH("prise barre serrée", $A12))),NOT(ISERROR(SEARCH("prise neutre", $A12))),NOT(ISERROR(SEARCH("supination", $A12))),NOT(ISERROR(SEARCH("pronation", $A12))),NOT(ISERROR(SEARCH("kettlebel", $A12))),NOT(ISERROR(SEARCH("aux haltères", $A12))),NOT(ISERROR(SEARCH("à la barre", $A12))),NOT(ISERROR(SEARCH("B STANCE", $A12))),NOT(ISERROR(SEARCH("Halte", $A12))), NOT(ISERROR(SEARCH("Prise serré", $A12))), NOT(ISERROR(SEARCH("Close grip", $A12))), NOT(ISERROR(SEARCH("Sumo", $A12))), NOT(ISERROR(SEARCH("Tradi", $A12))), NOT(ISERROR(SEARCH("Band", $A12))), NOT(ISERROR(SEARCH("Prise large", $A12))), NOT(ISERROR(SEARCH("RDL", $A12))), NOT(ISERROR(SEARCH("Unilatéral", $A12))))</formula>
    </cfRule>
  </conditionalFormatting>
  <conditionalFormatting sqref="B19:B26">
    <cfRule type="expression" dxfId="1966" priority="84">
      <formula>OR(L19&gt;0, N19&gt;0)</formula>
    </cfRule>
    <cfRule type="expression" dxfId="1965" priority="85">
      <formula>OR(K19&gt;1, M19&gt;1)</formula>
    </cfRule>
  </conditionalFormatting>
  <conditionalFormatting sqref="A19:B26">
    <cfRule type="expression" dxfId="1964" priority="79">
      <formula>OR(NOT(ISERROR(SEARCH("Halte", $A19))),      NOT(ISERROR(SEARCH("Prise serré", $A19))),      NOT(ISERROR(SEARCH("Close grip", $A19))),      NOT(ISERROR(SEARCH("Sumo", $A19))),      NOT(ISERROR(SEARCH("Tradi", $A19))),      NOT(ISERROR(SEARCH("Band", $A19))),      NOT(ISERROR(SEARCH("Prise large", $A19))),      NOT(ISERROR(SEARCH("RDL", $A19))),      NOT(ISERROR(SEARCH("Unilatéral", $A19))))</formula>
    </cfRule>
    <cfRule type="expression" dxfId="1963" priority="80">
      <formula>NOT(ISERROR(SEARCH("BI7", $A19)))</formula>
    </cfRule>
    <cfRule type="expression" dxfId="1962" priority="81">
      <formula>NOT(ISERROR(SEARCH("SUPER7", $A19)))</formula>
    </cfRule>
    <cfRule type="expression" dxfId="1961" priority="82">
      <formula>NOT(ISERROR(SEARCH("Larsen", $A19)))</formula>
    </cfRule>
    <cfRule type="expression" dxfId="1960" priority="83">
      <formula>OR(NOT(ISERROR(SEARCH("Tempo", A19))), NOT(ISERROR(SEARCH("Pausé", A19))), NOT(ISERROR(SEARCH("Isométrie", A19))))</formula>
    </cfRule>
    <cfRule type="expression" dxfId="1959" priority="86" stopIfTrue="1">
      <formula>OR(NOT(ISERROR(SEARCH("Position A", $A19))),NOT(ISERROR(SEARCH("Position B", $A19))),NOT(ISERROR(SEARCH("Position C", $A19))),NOT(ISERROR(SEARCH("Avec sangles", $A19))),NOT(ISERROR(SEARCH("SSB", $A19))),NOT(ISERROR(SEARCH("Halte", $A19))), NOT(ISERROR(SEARCH("Prise serré", $A19))), NOT(ISERROR(SEARCH("Close grip", $A19))), NOT(ISERROR(SEARCH("Sumo", $A19))), NOT(ISERROR(SEARCH("Tradi", $A19))), NOT(ISERROR(SEARCH("Band", $A19))), NOT(ISERROR(SEARCH("Prise large", $A19))), NOT(ISERROR(SEARCH("RDL", $A19))), NOT(ISERROR(SEARCH("Unilatéral", $A19))))</formula>
    </cfRule>
    <cfRule type="expression" dxfId="1958" priority="87" stopIfTrue="1">
      <formula>OR(NOT(ISERROR(SEARCH("Position A", $A19))),NOT(ISERROR(SEARCH("Position B", $A19))),NOT(ISERROR(SEARCH("Position C", $A19))),NOT(ISERROR(SEARCH("Avec sangles", $A19))),NOT(ISERROR(SEARCH("SSB", $A19))),NOT(ISERROR(SEARCH("Focus Hanche", $A19))),NOT(ISERROR(SEARCH("Focus GENOUX", $A19))),NOT(ISERROR(SEARCH("CALE", $A19))),NOT(ISERROR(SEARCH("Déficit", $A19))),NOT(ISERROR(SEARCH("Surélevé", $A19))),NOT(ISERROR(SEARCH("High bar", $A19))),NOT(ISERROR(SEARCH("à la poulie", $A19))),NOT(ISERROR(SEARCH("prise triange", $A19))),NOT(ISERROR(SEARCH("prise barre large", $A19))),NOT(ISERROR(SEARCH("prise barre serrée", $A19))),NOT(ISERROR(SEARCH("prise neutre", $A19))),NOT(ISERROR(SEARCH("supination", $A19))),NOT(ISERROR(SEARCH("pronation", $A19))),NOT(ISERROR(SEARCH("kettlebel", $A19))),NOT(ISERROR(SEARCH("aux haltères", $A19))),NOT(ISERROR(SEARCH("à la barre", $A19))),NOT(ISERROR(SEARCH("B STANCE", $A19))),NOT(ISERROR(SEARCH("Halte", $A19))), NOT(ISERROR(SEARCH("Prise serré", $A19))), NOT(ISERROR(SEARCH("Close grip", $A19))), NOT(ISERROR(SEARCH("Sumo", $A19))), NOT(ISERROR(SEARCH("Tradi", $A19))), NOT(ISERROR(SEARCH("Band", $A19))), NOT(ISERROR(SEARCH("Prise large", $A19))), NOT(ISERROR(SEARCH("RDL", $A19))), NOT(ISERROR(SEARCH("Unilatéral", $A19))))</formula>
    </cfRule>
  </conditionalFormatting>
  <conditionalFormatting sqref="B29">
    <cfRule type="expression" dxfId="1957" priority="75">
      <formula>OR(L29&gt;0, N29&gt;0)</formula>
    </cfRule>
    <cfRule type="expression" dxfId="1956" priority="76">
      <formula>OR(K29&gt;1, M29&gt;1)</formula>
    </cfRule>
  </conditionalFormatting>
  <conditionalFormatting sqref="A29:B29">
    <cfRule type="expression" dxfId="1955" priority="70">
      <formula>OR(NOT(ISERROR(SEARCH("Halte", $A29))),      NOT(ISERROR(SEARCH("Prise serré", $A29))),      NOT(ISERROR(SEARCH("Close grip", $A29))),      NOT(ISERROR(SEARCH("Sumo", $A29))),      NOT(ISERROR(SEARCH("Tradi", $A29))),      NOT(ISERROR(SEARCH("Band", $A29))),      NOT(ISERROR(SEARCH("Prise large", $A29))),      NOT(ISERROR(SEARCH("RDL", $A29))),      NOT(ISERROR(SEARCH("Unilatéral", $A29))))</formula>
    </cfRule>
    <cfRule type="expression" dxfId="1954" priority="71">
      <formula>NOT(ISERROR(SEARCH("BI7", $A29)))</formula>
    </cfRule>
    <cfRule type="expression" dxfId="1953" priority="72">
      <formula>NOT(ISERROR(SEARCH("SUPER7", $A29)))</formula>
    </cfRule>
    <cfRule type="expression" dxfId="1952" priority="73">
      <formula>NOT(ISERROR(SEARCH("Larsen", $A29)))</formula>
    </cfRule>
    <cfRule type="expression" dxfId="1951" priority="74">
      <formula>OR(NOT(ISERROR(SEARCH("Tempo", A29))), NOT(ISERROR(SEARCH("Pausé", A29))), NOT(ISERROR(SEARCH("Isométrie", A29))))</formula>
    </cfRule>
    <cfRule type="expression" dxfId="1950" priority="77" stopIfTrue="1">
      <formula>OR(NOT(ISERROR(SEARCH("Position A", $A29))),NOT(ISERROR(SEARCH("Position B", $A29))),NOT(ISERROR(SEARCH("Position C", $A29))),NOT(ISERROR(SEARCH("Avec sangles", $A29))),NOT(ISERROR(SEARCH("SSB", $A29))),NOT(ISERROR(SEARCH("Halte", $A29))), NOT(ISERROR(SEARCH("Prise serré", $A29))), NOT(ISERROR(SEARCH("Close grip", $A29))), NOT(ISERROR(SEARCH("Sumo", $A29))), NOT(ISERROR(SEARCH("Tradi", $A29))), NOT(ISERROR(SEARCH("Band", $A29))), NOT(ISERROR(SEARCH("Prise large", $A29))), NOT(ISERROR(SEARCH("RDL", $A29))), NOT(ISERROR(SEARCH("Unilatéral", $A29))))</formula>
    </cfRule>
    <cfRule type="expression" dxfId="1949" priority="78" stopIfTrue="1">
      <formula>OR(NOT(ISERROR(SEARCH("Position A", $A29))),NOT(ISERROR(SEARCH("Position B", $A29))),NOT(ISERROR(SEARCH("Position C", $A29))),NOT(ISERROR(SEARCH("Avec sangles", $A29))),NOT(ISERROR(SEARCH("SSB", $A29))),NOT(ISERROR(SEARCH("Focus Hanche", $A29))),NOT(ISERROR(SEARCH("Focus GENOUX", $A29))),NOT(ISERROR(SEARCH("CALE", $A29))),NOT(ISERROR(SEARCH("Déficit", $A29))),NOT(ISERROR(SEARCH("Surélevé", $A29))),NOT(ISERROR(SEARCH("High bar", $A29))),NOT(ISERROR(SEARCH("à la poulie", $A29))),NOT(ISERROR(SEARCH("prise triange", $A29))),NOT(ISERROR(SEARCH("prise barre large", $A29))),NOT(ISERROR(SEARCH("prise barre serrée", $A29))),NOT(ISERROR(SEARCH("prise neutre", $A29))),NOT(ISERROR(SEARCH("supination", $A29))),NOT(ISERROR(SEARCH("pronation", $A29))),NOT(ISERROR(SEARCH("kettlebel", $A29))),NOT(ISERROR(SEARCH("aux haltères", $A29))),NOT(ISERROR(SEARCH("à la barre", $A29))),NOT(ISERROR(SEARCH("B STANCE", $A29))),NOT(ISERROR(SEARCH("Halte", $A29))), NOT(ISERROR(SEARCH("Prise serré", $A29))), NOT(ISERROR(SEARCH("Close grip", $A29))), NOT(ISERROR(SEARCH("Sumo", $A29))), NOT(ISERROR(SEARCH("Tradi", $A29))), NOT(ISERROR(SEARCH("Band", $A29))), NOT(ISERROR(SEARCH("Prise large", $A29))), NOT(ISERROR(SEARCH("RDL", $A29))), NOT(ISERROR(SEARCH("Unilatéral", $A29))))</formula>
    </cfRule>
  </conditionalFormatting>
  <conditionalFormatting sqref="P30:P32 P36:P39 P7:P11 P15:P18 P43:P44">
    <cfRule type="expression" dxfId="1948" priority="68">
      <formula>P7&gt;Q7</formula>
    </cfRule>
    <cfRule type="expression" dxfId="1947" priority="69">
      <formula>P7&lt;Q7</formula>
    </cfRule>
  </conditionalFormatting>
  <conditionalFormatting sqref="R30:R32 R36:R39 R7:R11 R15:R18 R43:R44">
    <cfRule type="expression" dxfId="1946" priority="66">
      <formula>R7&lt;S7</formula>
    </cfRule>
    <cfRule type="expression" dxfId="1945" priority="67">
      <formula>R7&gt;S7</formula>
    </cfRule>
  </conditionalFormatting>
  <conditionalFormatting sqref="T30:T32 T36:T39 T7:T11 T15:T17 T43:T44">
    <cfRule type="expression" dxfId="1944" priority="64">
      <formula>T7&gt;U7</formula>
    </cfRule>
    <cfRule type="expression" dxfId="1943" priority="65">
      <formula>T7&lt;U7</formula>
    </cfRule>
  </conditionalFormatting>
  <conditionalFormatting sqref="P27:P28">
    <cfRule type="expression" dxfId="1942" priority="62">
      <formula>P27&gt;Q27</formula>
    </cfRule>
    <cfRule type="expression" dxfId="1941" priority="63">
      <formula>P27&lt;Q27</formula>
    </cfRule>
  </conditionalFormatting>
  <conditionalFormatting sqref="R27:R28">
    <cfRule type="expression" dxfId="1940" priority="60">
      <formula>R27&lt;S27</formula>
    </cfRule>
    <cfRule type="expression" dxfId="1939" priority="61">
      <formula>R27&gt;S27</formula>
    </cfRule>
  </conditionalFormatting>
  <conditionalFormatting sqref="T27:T28">
    <cfRule type="expression" dxfId="1938" priority="58">
      <formula>T27&gt;U27</formula>
    </cfRule>
    <cfRule type="expression" dxfId="1937" priority="59">
      <formula>T27&lt;U27</formula>
    </cfRule>
  </conditionalFormatting>
  <conditionalFormatting sqref="P33:P35">
    <cfRule type="expression" dxfId="1936" priority="56">
      <formula>P33&gt;Q33</formula>
    </cfRule>
    <cfRule type="expression" dxfId="1935" priority="57">
      <formula>P33&lt;Q33</formula>
    </cfRule>
  </conditionalFormatting>
  <conditionalFormatting sqref="R33:R35">
    <cfRule type="expression" dxfId="1934" priority="54">
      <formula>R33&lt;S33</formula>
    </cfRule>
    <cfRule type="expression" dxfId="1933" priority="55">
      <formula>R33&gt;S33</formula>
    </cfRule>
  </conditionalFormatting>
  <conditionalFormatting sqref="T33:T35">
    <cfRule type="expression" dxfId="1932" priority="52">
      <formula>T33&gt;U33</formula>
    </cfRule>
    <cfRule type="expression" dxfId="1931" priority="53">
      <formula>T33&lt;U33</formula>
    </cfRule>
  </conditionalFormatting>
  <conditionalFormatting sqref="P45">
    <cfRule type="expression" dxfId="1930" priority="50">
      <formula>P45&gt;Q45</formula>
    </cfRule>
    <cfRule type="expression" dxfId="1929" priority="51">
      <formula>P45&lt;Q45</formula>
    </cfRule>
  </conditionalFormatting>
  <conditionalFormatting sqref="R45">
    <cfRule type="expression" dxfId="1928" priority="48">
      <formula>R45&lt;S45</formula>
    </cfRule>
    <cfRule type="expression" dxfId="1927" priority="49">
      <formula>R45&gt;S45</formula>
    </cfRule>
  </conditionalFormatting>
  <conditionalFormatting sqref="T45">
    <cfRule type="expression" dxfId="1926" priority="46">
      <formula>T45&gt;U45</formula>
    </cfRule>
    <cfRule type="expression" dxfId="1925" priority="47">
      <formula>T45&lt;U45</formula>
    </cfRule>
  </conditionalFormatting>
  <conditionalFormatting sqref="T18">
    <cfRule type="expression" dxfId="1924" priority="44">
      <formula>T18&lt;U18</formula>
    </cfRule>
    <cfRule type="expression" dxfId="1923" priority="45">
      <formula>T18&gt;U18</formula>
    </cfRule>
  </conditionalFormatting>
  <conditionalFormatting sqref="P12:P14">
    <cfRule type="expression" dxfId="1922" priority="42">
      <formula>P12&gt;Q12</formula>
    </cfRule>
    <cfRule type="expression" dxfId="1921" priority="43">
      <formula>P12&lt;Q12</formula>
    </cfRule>
  </conditionalFormatting>
  <conditionalFormatting sqref="R12:R14">
    <cfRule type="expression" dxfId="1920" priority="40">
      <formula>R12&lt;S12</formula>
    </cfRule>
    <cfRule type="expression" dxfId="1919" priority="41">
      <formula>R12&gt;S12</formula>
    </cfRule>
  </conditionalFormatting>
  <conditionalFormatting sqref="T12:T14">
    <cfRule type="expression" dxfId="1918" priority="38">
      <formula>T12&gt;U12</formula>
    </cfRule>
    <cfRule type="expression" dxfId="1917" priority="39">
      <formula>T12&lt;U12</formula>
    </cfRule>
  </conditionalFormatting>
  <conditionalFormatting sqref="P19:P26">
    <cfRule type="expression" dxfId="1916" priority="36">
      <formula>P19&gt;Q19</formula>
    </cfRule>
    <cfRule type="expression" dxfId="1915" priority="37">
      <formula>P19&lt;Q19</formula>
    </cfRule>
  </conditionalFormatting>
  <conditionalFormatting sqref="R24:R26">
    <cfRule type="expression" dxfId="1914" priority="34">
      <formula>R24&lt;S24</formula>
    </cfRule>
    <cfRule type="expression" dxfId="1913" priority="35">
      <formula>R24&gt;S24</formula>
    </cfRule>
  </conditionalFormatting>
  <conditionalFormatting sqref="T24:T26">
    <cfRule type="expression" dxfId="1912" priority="32">
      <formula>T24&gt;U24</formula>
    </cfRule>
    <cfRule type="expression" dxfId="1911" priority="33">
      <formula>T24&lt;U24</formula>
    </cfRule>
  </conditionalFormatting>
  <conditionalFormatting sqref="R19:R23">
    <cfRule type="expression" dxfId="1910" priority="30">
      <formula>R19&gt;S19</formula>
    </cfRule>
    <cfRule type="expression" dxfId="1909" priority="31">
      <formula>R19&lt;S19</formula>
    </cfRule>
  </conditionalFormatting>
  <conditionalFormatting sqref="T19:T23">
    <cfRule type="expression" dxfId="1908" priority="28">
      <formula>T19&lt;U19</formula>
    </cfRule>
    <cfRule type="expression" dxfId="1907" priority="29">
      <formula>T19&gt;U19</formula>
    </cfRule>
  </conditionalFormatting>
  <conditionalFormatting sqref="P29">
    <cfRule type="expression" dxfId="1906" priority="26">
      <formula>P29&gt;Q29</formula>
    </cfRule>
    <cfRule type="expression" dxfId="1905" priority="27">
      <formula>P29&lt;Q29</formula>
    </cfRule>
  </conditionalFormatting>
  <conditionalFormatting sqref="R29">
    <cfRule type="expression" dxfId="1904" priority="24">
      <formula>R29&gt;S29</formula>
    </cfRule>
    <cfRule type="expression" dxfId="1903" priority="25">
      <formula>R29&lt;S29</formula>
    </cfRule>
  </conditionalFormatting>
  <conditionalFormatting sqref="T29">
    <cfRule type="expression" dxfId="1902" priority="22">
      <formula>T29&lt;U29</formula>
    </cfRule>
    <cfRule type="expression" dxfId="1901" priority="23">
      <formula>T29&gt;U29</formula>
    </cfRule>
  </conditionalFormatting>
  <conditionalFormatting sqref="P40:P42">
    <cfRule type="expression" dxfId="1900" priority="20">
      <formula>P40&gt;Q40</formula>
    </cfRule>
    <cfRule type="expression" dxfId="1899" priority="21">
      <formula>P40&lt;Q40</formula>
    </cfRule>
  </conditionalFormatting>
  <conditionalFormatting sqref="R40:R42">
    <cfRule type="expression" dxfId="1898" priority="18">
      <formula>R40&lt;S40</formula>
    </cfRule>
    <cfRule type="expression" dxfId="1897" priority="19">
      <formula>R40&gt;S40</formula>
    </cfRule>
  </conditionalFormatting>
  <conditionalFormatting sqref="T40:T42">
    <cfRule type="expression" dxfId="1896" priority="16">
      <formula>T40&gt;U40</formula>
    </cfRule>
    <cfRule type="expression" dxfId="1895" priority="17">
      <formula>T40&lt;U40</formula>
    </cfRule>
  </conditionalFormatting>
  <conditionalFormatting sqref="L32:L35">
    <cfRule type="cellIs" dxfId="1894" priority="15" operator="greaterThan">
      <formula>0</formula>
    </cfRule>
  </conditionalFormatting>
  <conditionalFormatting sqref="B30:B44">
    <cfRule type="expression" dxfId="1893" priority="8">
      <formula>OR(NOT(ISERROR(SEARCH("Halte",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1892" priority="9">
      <formula>NOT(ISERROR(SEARCH("BI7", $A30)))</formula>
    </cfRule>
    <cfRule type="expression" dxfId="1891" priority="10">
      <formula>NOT(ISERROR(SEARCH("SUPER7", $A30)))</formula>
    </cfRule>
    <cfRule type="expression" dxfId="1890" priority="11">
      <formula>NOT(ISERROR(SEARCH("Larsen", $A30)))</formula>
    </cfRule>
    <cfRule type="expression" dxfId="1889" priority="12">
      <formula>OR(NOT(ISERROR(SEARCH("Tempo", B30))), NOT(ISERROR(SEARCH("Pausé", B30))), NOT(ISERROR(SEARCH("Isométrie", B30))))</formula>
    </cfRule>
    <cfRule type="expression" dxfId="1888" priority="13" stopIfTrue="1">
      <formula>OR(NOT(ISERROR(SEARCH("Position A", $A30))),NOT(ISERROR(SEARCH("Position B", $A30))),NOT(ISERROR(SEARCH("Position C", $A30))),NOT(ISERROR(SEARCH("Avec sangles", $A30))),NOT(ISERROR(SEARCH("SSB", $A30))),NOT(ISERROR(SEARCH("Halte",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1887" priority="14" stopIfTrue="1">
      <formula>OR(NOT(ISERROR(SEARCH("Position A", $A30))),NOT(ISERROR(SEARCH("Position B", $A30))),NOT(ISERROR(SEARCH("Position C", $A30))),NOT(ISERROR(SEARCH("Avec sangles", $A30))),NOT(ISERROR(SEARCH("SSB", $A30))),NOT(ISERROR(SEARCH("Focus Hanche", $A30))),NOT(ISERROR(SEARCH("Focus GENOUX", $A30))),NOT(ISERROR(SEARCH("CALE", $A30))),NOT(ISERROR(SEARCH("Déficit", $A30))),NOT(ISERROR(SEARCH("Surélevé", $A30))),NOT(ISERROR(SEARCH("High bar", $A30))),NOT(ISERROR(SEARCH("à la poulie", $A30))),NOT(ISERROR(SEARCH("prise triange", $A30))),NOT(ISERROR(SEARCH("prise barre large", $A30))),NOT(ISERROR(SEARCH("prise barre serrée", $A30))),NOT(ISERROR(SEARCH("prise neutre", $A30))),NOT(ISERROR(SEARCH("supination", $A30))),NOT(ISERROR(SEARCH("pronation", $A30))),NOT(ISERROR(SEARCH("kettlebel", $A30))),NOT(ISERROR(SEARCH("aux haltères", $A30))),NOT(ISERROR(SEARCH("à la barre", $A30))),NOT(ISERROR(SEARCH("B STANCE",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conditionalFormatting sqref="A30:A44">
    <cfRule type="expression" dxfId="1886" priority="1">
      <formula>OR(NOT(ISERROR(SEARCH("Halte",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1885" priority="2">
      <formula>NOT(ISERROR(SEARCH("BI7", $A30)))</formula>
    </cfRule>
    <cfRule type="expression" dxfId="1884" priority="3">
      <formula>NOT(ISERROR(SEARCH("SUPER7", $A30)))</formula>
    </cfRule>
    <cfRule type="expression" dxfId="1883" priority="4">
      <formula>NOT(ISERROR(SEARCH("Larsen", $A30)))</formula>
    </cfRule>
    <cfRule type="expression" dxfId="1882" priority="5">
      <formula>OR(NOT(ISERROR(SEARCH("Tempo", A30))), NOT(ISERROR(SEARCH("Pausé", A30))), NOT(ISERROR(SEARCH("Isométrie", A30))))</formula>
    </cfRule>
    <cfRule type="expression" dxfId="1881" priority="7" stopIfTrue="1">
      <formula>OR(NOT(ISERROR(SEARCH("Position A", $A30))),NOT(ISERROR(SEARCH("Position B", $A30))),NOT(ISERROR(SEARCH("Position C", $A30))),NOT(ISERROR(SEARCH("Avec sangles", $A30))),NOT(ISERROR(SEARCH("SSB", $A30))),NOT(ISERROR(SEARCH("Focus Hanche", $A30))),NOT(ISERROR(SEARCH("Focus GENOUX", $A30))),NOT(ISERROR(SEARCH("CALE", $A30))),NOT(ISERROR(SEARCH("Déficit", $A30))),NOT(ISERROR(SEARCH("Surélevé", $A30))),NOT(ISERROR(SEARCH("High bar", $A30))),NOT(ISERROR(SEARCH("à la poulie", $A30))),NOT(ISERROR(SEARCH("prise triange", $A30))),NOT(ISERROR(SEARCH("prise barre large", $A30))),NOT(ISERROR(SEARCH("prise barre serrée", $A30))),NOT(ISERROR(SEARCH("prise neutre", $A30))),NOT(ISERROR(SEARCH("supination", $A30))),NOT(ISERROR(SEARCH("pronation", $A30))),NOT(ISERROR(SEARCH("kettlebel", $A30))),NOT(ISERROR(SEARCH("aux haltères", $A30))),NOT(ISERROR(SEARCH("à la barre", $A30))),NOT(ISERROR(SEARCH("B STANCE",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conditionalFormatting sqref="A30:A44">
    <cfRule type="expression" dxfId="1880" priority="6" stopIfTrue="1">
      <formula>OR(NOT(ISERROR(SEARCH("Position A", $A30))),NOT(ISERROR(SEARCH("Position B", $A30))),NOT(ISERROR(SEARCH("Position C", $A30))),NOT(ISERROR(SEARCH("Avec sangles", $A30))),NOT(ISERROR(SEARCH("SSB",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dataValidations count="6">
    <dataValidation type="list" allowBlank="1" showInputMessage="1" showErrorMessage="1" sqref="H79:H100" xr:uid="{8E911C67-B209-49C1-9520-93ED27C74BC3}">
      <formula1>"Oui, Non"</formula1>
    </dataValidation>
    <dataValidation type="list" allowBlank="1" showInputMessage="1" showErrorMessage="1" sqref="F79:F100" xr:uid="{F96A872B-C276-4CBC-BA9D-B508F08F8053}">
      <formula1>"Echauff, Préhab , Réhab"</formula1>
    </dataValidation>
    <dataValidation type="whole" operator="greaterThan" allowBlank="1" showInputMessage="1" showErrorMessage="1" sqref="C7:C55" xr:uid="{10194665-913A-455B-8C97-382F3C535F82}">
      <formula1>-1</formula1>
    </dataValidation>
    <dataValidation type="whole" allowBlank="1" showInputMessage="1" showErrorMessage="1" sqref="A2 A5" xr:uid="{84FBE7A5-6D92-47D5-A223-E4940FAC8D5C}">
      <formula1>0</formula1>
      <formula2>3</formula2>
    </dataValidation>
    <dataValidation type="decimal" allowBlank="1" showInputMessage="1" showErrorMessage="1" sqref="F7:F55" xr:uid="{A2EF1429-3789-4FEC-9EE5-68B35EBE2D94}">
      <formula1>5</formula1>
      <formula2>10</formula2>
    </dataValidation>
    <dataValidation type="decimal" operator="greaterThan" allowBlank="1" showInputMessage="1" showErrorMessage="1" sqref="D7:E55" xr:uid="{92F29F89-3654-41E4-9862-772214E39A25}">
      <formula1>-1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ReplaceZerosWithBlanks">
                <anchor moveWithCells="1" sizeWithCells="1">
                  <from>
                    <xdr:col>14</xdr:col>
                    <xdr:colOff>95250</xdr:colOff>
                    <xdr:row>6</xdr:row>
                    <xdr:rowOff>114300</xdr:rowOff>
                  </from>
                  <to>
                    <xdr:col>14</xdr:col>
                    <xdr:colOff>962025</xdr:colOff>
                    <xdr:row>8</xdr:row>
                    <xdr:rowOff>104775</xdr:rowOff>
                  </to>
                </anchor>
              </controlPr>
            </control>
          </mc:Choice>
        </mc:AlternateContent>
        <mc:AlternateContent xmlns:mc="http://schemas.openxmlformats.org/markup-compatibility/2006">
          <mc:Choice Requires="x14">
            <control shapeId="115714" r:id="rId4" name="Button 2">
              <controlPr defaultSize="0" print="0" autoFill="0" autoPict="0" macro="[0]!AddValueToSelection">
                <anchor moveWithCells="1" sizeWithCells="1">
                  <from>
                    <xdr:col>14</xdr:col>
                    <xdr:colOff>95250</xdr:colOff>
                    <xdr:row>9</xdr:row>
                    <xdr:rowOff>114300</xdr:rowOff>
                  </from>
                  <to>
                    <xdr:col>14</xdr:col>
                    <xdr:colOff>952500</xdr:colOff>
                    <xdr:row>11</xdr:row>
                    <xdr:rowOff>180975</xdr:rowOff>
                  </to>
                </anchor>
              </controlPr>
            </control>
          </mc:Choice>
        </mc:AlternateContent>
        <mc:AlternateContent xmlns:mc="http://schemas.openxmlformats.org/markup-compatibility/2006">
          <mc:Choice Requires="x14">
            <control shapeId="115715" r:id="rId5" name="Button 3">
              <controlPr defaultSize="0" print="0" autoFill="0" autoPict="0" macro="[0]!SelectAndSwapCells">
                <anchor moveWithCells="1" sizeWithCells="1">
                  <from>
                    <xdr:col>14</xdr:col>
                    <xdr:colOff>152400</xdr:colOff>
                    <xdr:row>14</xdr:row>
                    <xdr:rowOff>152400</xdr:rowOff>
                  </from>
                  <to>
                    <xdr:col>14</xdr:col>
                    <xdr:colOff>923925</xdr:colOff>
                    <xdr:row>17</xdr:row>
                    <xdr:rowOff>9525</xdr:rowOff>
                  </to>
                </anchor>
              </controlPr>
            </control>
          </mc:Choice>
        </mc:AlternateContent>
        <mc:AlternateContent xmlns:mc="http://schemas.openxmlformats.org/markup-compatibility/2006">
          <mc:Choice Requires="x14">
            <control shapeId="115716" r:id="rId6" name="Button 4">
              <controlPr defaultSize="0" print="0" autoFill="0" autoPict="0" macro="[0]!DuplicateSheetAndRename">
                <anchor moveWithCells="1" sizeWithCells="1">
                  <from>
                    <xdr:col>14</xdr:col>
                    <xdr:colOff>114300</xdr:colOff>
                    <xdr:row>18</xdr:row>
                    <xdr:rowOff>142875</xdr:rowOff>
                  </from>
                  <to>
                    <xdr:col>14</xdr:col>
                    <xdr:colOff>942975</xdr:colOff>
                    <xdr:row>21</xdr:row>
                    <xdr:rowOff>28575</xdr:rowOff>
                  </to>
                </anchor>
              </controlPr>
            </control>
          </mc:Choice>
        </mc:AlternateContent>
        <mc:AlternateContent xmlns:mc="http://schemas.openxmlformats.org/markup-compatibility/2006">
          <mc:Choice Requires="x14">
            <control shapeId="115717" r:id="rId7" name="Button 5">
              <controlPr defaultSize="0" print="0" autoFill="0" autoPict="0" macro="[0]!SetMirrorFormulas">
                <anchor moveWithCells="1" sizeWithCells="1">
                  <from>
                    <xdr:col>14</xdr:col>
                    <xdr:colOff>142875</xdr:colOff>
                    <xdr:row>22</xdr:row>
                    <xdr:rowOff>133350</xdr:rowOff>
                  </from>
                  <to>
                    <xdr:col>14</xdr:col>
                    <xdr:colOff>942975</xdr:colOff>
                    <xdr:row>25</xdr:row>
                    <xdr:rowOff>47625</xdr:rowOff>
                  </to>
                </anchor>
              </controlPr>
            </control>
          </mc:Choice>
        </mc:AlternateContent>
        <mc:AlternateContent xmlns:mc="http://schemas.openxmlformats.org/markup-compatibility/2006">
          <mc:Choice Requires="x14">
            <control shapeId="115718" r:id="rId8" name="Button 6">
              <controlPr defaultSize="0" print="0" autoFill="0" autoPict="0" macro="[0]!ClearSpecificRanges">
                <anchor moveWithCells="1" sizeWithCells="1">
                  <from>
                    <xdr:col>14</xdr:col>
                    <xdr:colOff>142875</xdr:colOff>
                    <xdr:row>26</xdr:row>
                    <xdr:rowOff>219075</xdr:rowOff>
                  </from>
                  <to>
                    <xdr:col>14</xdr:col>
                    <xdr:colOff>933450</xdr:colOff>
                    <xdr:row>29</xdr:row>
                    <xdr:rowOff>95250</xdr:rowOff>
                  </to>
                </anchor>
              </controlPr>
            </control>
          </mc:Choice>
        </mc:AlternateContent>
        <mc:AlternateContent xmlns:mc="http://schemas.openxmlformats.org/markup-compatibility/2006">
          <mc:Choice Requires="x14">
            <control shapeId="115719" r:id="rId9" name="Button 7">
              <controlPr defaultSize="0" print="0" autoFill="0" autoPict="0" macro="[0]!SetPatternValues">
                <anchor moveWithCells="1" sizeWithCells="1">
                  <from>
                    <xdr:col>14</xdr:col>
                    <xdr:colOff>123825</xdr:colOff>
                    <xdr:row>30</xdr:row>
                    <xdr:rowOff>133350</xdr:rowOff>
                  </from>
                  <to>
                    <xdr:col>14</xdr:col>
                    <xdr:colOff>923925</xdr:colOff>
                    <xdr:row>32</xdr:row>
                    <xdr:rowOff>161925</xdr:rowOff>
                  </to>
                </anchor>
              </controlPr>
            </control>
          </mc:Choice>
        </mc:AlternateContent>
        <mc:AlternateContent xmlns:mc="http://schemas.openxmlformats.org/markup-compatibility/2006">
          <mc:Choice Requires="x14">
            <control shapeId="115720" r:id="rId10" name="Button 8">
              <controlPr defaultSize="0" print="0" autoFill="0" autoPict="0" macro="[0]!ResetTemplate">
                <anchor moveWithCells="1" sizeWithCells="1">
                  <from>
                    <xdr:col>14</xdr:col>
                    <xdr:colOff>152400</xdr:colOff>
                    <xdr:row>33</xdr:row>
                    <xdr:rowOff>57150</xdr:rowOff>
                  </from>
                  <to>
                    <xdr:col>14</xdr:col>
                    <xdr:colOff>895350</xdr:colOff>
                    <xdr:row>35</xdr:row>
                    <xdr:rowOff>228600</xdr:rowOff>
                  </to>
                </anchor>
              </controlPr>
            </control>
          </mc:Choice>
        </mc:AlternateContent>
        <mc:AlternateContent xmlns:mc="http://schemas.openxmlformats.org/markup-compatibility/2006">
          <mc:Choice Requires="x14">
            <control shapeId="115721" r:id="rId11" name="Button 9">
              <controlPr defaultSize="0" print="0" autoFill="0" autoPict="0" macro="[0]!ShowCustomForm">
                <anchor moveWithCells="1" sizeWithCells="1">
                  <from>
                    <xdr:col>14</xdr:col>
                    <xdr:colOff>152400</xdr:colOff>
                    <xdr:row>37</xdr:row>
                    <xdr:rowOff>0</xdr:rowOff>
                  </from>
                  <to>
                    <xdr:col>14</xdr:col>
                    <xdr:colOff>914400</xdr:colOff>
                    <xdr:row>40</xdr:row>
                    <xdr:rowOff>19050</xdr:rowOff>
                  </to>
                </anchor>
              </controlPr>
            </control>
          </mc:Choice>
        </mc:AlternateContent>
        <mc:AlternateContent xmlns:mc="http://schemas.openxmlformats.org/markup-compatibility/2006">
          <mc:Choice Requires="x14">
            <control shapeId="115722" r:id="rId12" name="Button 10">
              <controlPr defaultSize="0" print="0" autoFill="0" autoPict="0" macro="[0]!DupliquerFeuilles_ParVagues">
                <anchor moveWithCells="1" sizeWithCells="1">
                  <from>
                    <xdr:col>14</xdr:col>
                    <xdr:colOff>152400</xdr:colOff>
                    <xdr:row>41</xdr:row>
                    <xdr:rowOff>0</xdr:rowOff>
                  </from>
                  <to>
                    <xdr:col>14</xdr:col>
                    <xdr:colOff>914400</xdr:colOff>
                    <xdr:row>44</xdr:row>
                    <xdr:rowOff>19050</xdr:rowOff>
                  </to>
                </anchor>
              </controlPr>
            </control>
          </mc:Choice>
        </mc:AlternateContent>
      </controls>
    </mc:Choice>
  </mc:AlternateContent>
  <tableParts count="3">
    <tablePart r:id="rId13"/>
    <tablePart r:id="rId14"/>
    <tablePart r:id="rId15"/>
  </tableParts>
  <extLst>
    <ext xmlns:x14="http://schemas.microsoft.com/office/spreadsheetml/2009/9/main" uri="{CCE6A557-97BC-4b89-ADB6-D9C93CAAB3DF}">
      <x14:dataValidations xmlns:xm="http://schemas.microsoft.com/office/excel/2006/main" count="2">
        <x14:dataValidation type="list" allowBlank="1" showInputMessage="1" showErrorMessage="1" xr:uid="{5C1EFC41-2E9C-45F4-8F71-E5CB862063E8}">
          <x14:formula1>
            <xm:f>'Variables exercices'!$D$2:$D$600</xm:f>
          </x14:formula1>
          <xm:sqref>B7:B55</xm:sqref>
        </x14:dataValidation>
        <x14:dataValidation type="list" allowBlank="1" showInputMessage="1" showErrorMessage="1" xr:uid="{6E652AF0-CFBF-4D26-BE5A-EF7A608942B0}">
          <x14:formula1>
            <xm:f>'Variables exercices'!$E$2:$E$100</xm:f>
          </x14:formula1>
          <xm:sqref>A7:A55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1474-BF8F-4FCC-A2C0-D403E2BDE017}">
  <sheetPr codeName="Feuil21"/>
  <dimension ref="A1:AC101"/>
  <sheetViews>
    <sheetView topLeftCell="B1" workbookViewId="0">
      <selection activeCell="C1" sqref="C1:F1"/>
    </sheetView>
  </sheetViews>
  <sheetFormatPr defaultColWidth="10.625" defaultRowHeight="15" x14ac:dyDescent="0.2"/>
  <cols>
    <col min="1" max="1" width="26.36328125" style="87" customWidth="1"/>
    <col min="2" max="2" width="44.390625" style="87" bestFit="1" customWidth="1"/>
    <col min="3" max="3" width="9.68359375" style="87" bestFit="1" customWidth="1"/>
    <col min="4" max="4" width="6.58984375" style="87" bestFit="1" customWidth="1"/>
    <col min="5" max="5" width="8.33984375" style="87" bestFit="1" customWidth="1"/>
    <col min="6" max="6" width="7.26171875" style="87" customWidth="1"/>
    <col min="7" max="7" width="13.5859375" style="87" customWidth="1"/>
    <col min="8" max="8" width="12.10546875" style="87" customWidth="1"/>
    <col min="9" max="9" width="16.94921875" style="87" bestFit="1" customWidth="1"/>
    <col min="10" max="10" width="12.64453125" style="87" bestFit="1" customWidth="1"/>
    <col min="11" max="11" width="11.1640625" style="87" customWidth="1"/>
    <col min="12" max="12" width="13.71875" style="87" customWidth="1"/>
    <col min="13" max="13" width="12.375" style="87" bestFit="1" customWidth="1"/>
    <col min="14" max="14" width="12.5078125" style="87" bestFit="1" customWidth="1"/>
    <col min="15" max="15" width="14.9296875" style="87" customWidth="1"/>
    <col min="16" max="16" width="9.68359375" style="87" customWidth="1"/>
    <col min="17" max="17" width="7.26171875" style="87" customWidth="1"/>
    <col min="18" max="18" width="11.296875" style="87" customWidth="1"/>
    <col min="19" max="19" width="11.1640625" style="87" customWidth="1"/>
    <col min="20" max="20" width="10.625" style="87"/>
    <col min="21" max="21" width="7.26171875" style="87" customWidth="1"/>
    <col min="22" max="22" width="12.10546875" style="87" customWidth="1"/>
    <col min="23" max="23" width="7.53125" style="87" customWidth="1"/>
    <col min="24" max="24" width="10.89453125" style="87" customWidth="1"/>
    <col min="25" max="25" width="9.14453125" style="87" customWidth="1"/>
    <col min="26" max="16384" width="10.625" style="87"/>
  </cols>
  <sheetData>
    <row r="1" spans="1:29" ht="21.75" customHeight="1" x14ac:dyDescent="0.2">
      <c r="A1" s="5" t="s">
        <v>257</v>
      </c>
      <c r="B1" s="5" t="s">
        <v>231</v>
      </c>
      <c r="C1" s="266">
        <v>46193</v>
      </c>
      <c r="D1" s="266"/>
      <c r="E1" s="266"/>
      <c r="F1" s="267"/>
      <c r="G1" s="208" t="s">
        <v>324</v>
      </c>
      <c r="H1" s="268" t="s">
        <v>325</v>
      </c>
      <c r="I1" s="269"/>
      <c r="J1" s="255">
        <f ca="1">_xlfn.MAXIFS(
  MAX_LOCAL!$D$2:$D$10000,
  MAX_LOCAL!$A$2:$A$10000, "SQUAT COMP",
  MAX_LOCAL!$C$2:$C$10000, "&gt;0"
)</f>
        <v>155</v>
      </c>
      <c r="K1" s="270" t="s">
        <v>326</v>
      </c>
      <c r="L1" s="271"/>
      <c r="M1" s="272">
        <f ca="1">_xlfn.MAXIFS(
  MAX_LOCAL!$D$2:$D$10000,
  MAX_LOCAL!$A$2:$A$10000, "SNATCH",
  MAX_LOCAL!$C$2:$C$10000, "&gt;0"
)</f>
        <v>0</v>
      </c>
      <c r="N1" s="273"/>
      <c r="O1" s="209" t="s">
        <v>327</v>
      </c>
      <c r="P1" s="274" t="s">
        <v>328</v>
      </c>
      <c r="Q1" s="274"/>
      <c r="R1" s="274"/>
      <c r="S1" s="274"/>
      <c r="T1" s="274"/>
      <c r="U1" s="274"/>
      <c r="V1" s="274"/>
      <c r="W1" s="274"/>
      <c r="X1" s="274"/>
      <c r="Y1" s="274"/>
      <c r="Z1">
        <v>13062026</v>
      </c>
      <c r="AA1" t="str">
        <f>LEFT(Z1,2)</f>
        <v>13</v>
      </c>
      <c r="AB1" t="str">
        <f>MID(Z1,3,2)</f>
        <v>06</v>
      </c>
      <c r="AC1" t="str">
        <f>RIGHT(Z1,4)</f>
        <v>2026</v>
      </c>
    </row>
    <row r="2" spans="1:29" ht="19.5" customHeight="1" thickBot="1" x14ac:dyDescent="0.25">
      <c r="A2" s="210"/>
      <c r="B2" s="6" t="s">
        <v>259</v>
      </c>
      <c r="C2" s="275">
        <v>12</v>
      </c>
      <c r="D2" s="275"/>
      <c r="E2" s="275"/>
      <c r="F2" s="276"/>
      <c r="G2" s="211"/>
      <c r="H2" s="270" t="s">
        <v>329</v>
      </c>
      <c r="I2" s="271"/>
      <c r="J2" s="255">
        <f ca="1">_xlfn.MAXIFS(
  MAX_LOCAL!$D$2:$D$10000,
  MAX_LOCAL!$A$2:$A$10000, "BENCH COMP",
  MAX_LOCAL!$C$2:$C$10000, "&gt;0"
)</f>
        <v>77.5</v>
      </c>
      <c r="K2" s="270" t="s">
        <v>330</v>
      </c>
      <c r="L2" s="271"/>
      <c r="M2" s="277">
        <f ca="1">_xlfn.MAXIFS(
  MAX_LOCAL!$D$2:$D$10000,
  MAX_LOCAL!$A$2:$A$10000, "CLEAN AND JERK",
  MAX_LOCAL!$C$2:$C$10000, "&gt;0"
)</f>
        <v>0</v>
      </c>
      <c r="N2" s="278"/>
      <c r="O2" s="212">
        <f>SUM(M1:N2)</f>
        <v>0</v>
      </c>
      <c r="P2" s="274"/>
      <c r="Q2" s="274"/>
      <c r="R2" s="274"/>
      <c r="S2" s="274"/>
      <c r="T2" s="274"/>
      <c r="U2" s="274"/>
      <c r="V2" s="274"/>
      <c r="W2" s="274"/>
      <c r="X2" s="274"/>
      <c r="Y2" s="274"/>
      <c r="Z2"/>
      <c r="AA2"/>
      <c r="AB2"/>
      <c r="AC2"/>
    </row>
    <row r="3" spans="1:29" ht="14.45" customHeight="1" x14ac:dyDescent="0.2">
      <c r="A3" s="287" t="s">
        <v>258</v>
      </c>
      <c r="B3" s="6" t="s">
        <v>331</v>
      </c>
      <c r="C3" s="289"/>
      <c r="D3" s="289"/>
      <c r="E3" s="289"/>
      <c r="F3" s="290"/>
      <c r="G3" s="213"/>
      <c r="H3" s="270" t="s">
        <v>332</v>
      </c>
      <c r="I3" s="271"/>
      <c r="J3" s="255">
        <f ca="1">_xlfn.MAXIFS(
  MAX_LOCAL!$D$2:$D$10000,
  MAX_LOCAL!$A$2:$A$10000, "DEADLIFT COMP",
  MAX_LOCAL!$C$2:$C$10000, "&gt;0"
)</f>
        <v>167.5</v>
      </c>
      <c r="K3" s="270" t="s">
        <v>333</v>
      </c>
      <c r="L3" s="271"/>
      <c r="M3" s="277">
        <f ca="1">_xlfn.MAXIFS(
  MAX_LOCAL!$D$2:$D$10000,
  MAX_LOCAL!$A$2:$A$10000, "MUSCLE UP",
  MAX_LOCAL!$C$2:$C$10000, "&gt;0"
)</f>
        <v>0</v>
      </c>
      <c r="N3" s="278"/>
      <c r="O3" s="34"/>
      <c r="P3" s="274"/>
      <c r="Q3" s="274"/>
      <c r="R3" s="274"/>
      <c r="S3" s="274"/>
      <c r="T3" s="274"/>
      <c r="U3" s="274"/>
      <c r="V3" s="274"/>
      <c r="W3" s="274"/>
      <c r="X3" s="274"/>
      <c r="Y3" s="274"/>
      <c r="Z3"/>
      <c r="AA3"/>
      <c r="AB3"/>
      <c r="AC3"/>
    </row>
    <row r="4" spans="1:29" ht="14.45" customHeight="1" x14ac:dyDescent="0.2">
      <c r="A4" s="288"/>
      <c r="B4" s="6" t="s">
        <v>334</v>
      </c>
      <c r="C4" s="291"/>
      <c r="D4" s="291"/>
      <c r="E4" s="291"/>
      <c r="F4" s="292"/>
      <c r="G4" s="213"/>
      <c r="H4" s="293" t="s">
        <v>335</v>
      </c>
      <c r="I4" s="294"/>
      <c r="J4" s="295"/>
      <c r="K4" s="270" t="s">
        <v>336</v>
      </c>
      <c r="L4" s="271"/>
      <c r="M4" s="277">
        <f ca="1">_xlfn.MAXIFS(
  MAX_LOCAL!$D$2:$D$10000,
  MAX_LOCAL!$A$2:$A$10000, "PULL UP",
  MAX_LOCAL!$C$2:$C$10000, "&gt;0"
)</f>
        <v>0</v>
      </c>
      <c r="N4" s="278"/>
      <c r="O4" s="214" t="s">
        <v>337</v>
      </c>
      <c r="P4" s="274"/>
      <c r="Q4" s="274"/>
      <c r="R4" s="274"/>
      <c r="S4" s="274"/>
      <c r="T4" s="274"/>
      <c r="U4" s="274"/>
      <c r="V4" s="274"/>
      <c r="W4" s="274"/>
      <c r="X4" s="274"/>
      <c r="Y4" s="274"/>
      <c r="Z4"/>
      <c r="AA4"/>
      <c r="AB4"/>
      <c r="AC4"/>
    </row>
    <row r="5" spans="1:29" ht="19.5" customHeight="1" thickBot="1" x14ac:dyDescent="0.25">
      <c r="A5" s="86"/>
      <c r="B5" s="8" t="s">
        <v>338</v>
      </c>
      <c r="C5" s="279" cm="1">
        <f t="array" ref="C5">(((SUM(E7:E55)/60+15+10+(SUMPRODUCT((K7:K55+L7:L55+M7:M55+N7:N55)*C7:C55)/60))*1.4)/(24*60))</f>
        <v>6.6953703703703696E-2</v>
      </c>
      <c r="D5" s="279"/>
      <c r="E5" s="279"/>
      <c r="F5" s="280"/>
      <c r="G5" s="215"/>
      <c r="H5" s="296">
        <f>SUM(J1:J3)</f>
        <v>400</v>
      </c>
      <c r="I5" s="297"/>
      <c r="J5" s="298"/>
      <c r="K5" s="299" t="s">
        <v>339</v>
      </c>
      <c r="L5" s="300"/>
      <c r="M5" s="301">
        <f ca="1">_xlfn.MAXIFS(
  MAX_LOCAL!$D$2:$D$10000,
  MAX_LOCAL!$A$2:$A$10000, "DIPS SUR STATION",
  MAX_LOCAL!$C$2:$C$10000, "&gt;0"
)</f>
        <v>0</v>
      </c>
      <c r="N5" s="302"/>
      <c r="O5" s="212">
        <f>SUM(M3:N5)+J1</f>
        <v>155</v>
      </c>
      <c r="P5" s="274"/>
      <c r="Q5" s="274"/>
      <c r="R5" s="274"/>
      <c r="S5" s="274"/>
      <c r="T5" s="274"/>
      <c r="U5" s="274"/>
      <c r="V5" s="274"/>
      <c r="W5" s="274"/>
      <c r="X5" s="274"/>
      <c r="Y5" s="274"/>
      <c r="Z5"/>
      <c r="AA5"/>
      <c r="AB5"/>
      <c r="AC5"/>
    </row>
    <row r="6" spans="1:29" s="220" customFormat="1" ht="40.5" customHeight="1" thickTop="1" thickBot="1" x14ac:dyDescent="0.3">
      <c r="A6" s="36" t="s">
        <v>2</v>
      </c>
      <c r="B6" s="9" t="s">
        <v>340</v>
      </c>
      <c r="C6" s="7" t="s">
        <v>341</v>
      </c>
      <c r="D6" s="7" t="s">
        <v>342</v>
      </c>
      <c r="E6" s="7" t="s">
        <v>343</v>
      </c>
      <c r="F6" s="10" t="s">
        <v>344</v>
      </c>
      <c r="G6" s="216" t="s">
        <v>345</v>
      </c>
      <c r="H6" s="250" t="str">
        <f ca="1">"Dernier tonnage (au "&amp;TEXT($C$1-7,"jj/mm/aaaa")&amp;")"</f>
        <v>Dernier tonnage (au 06/06/2026)</v>
      </c>
      <c r="I6" s="217" t="s">
        <v>346</v>
      </c>
      <c r="J6" s="218" t="s">
        <v>347</v>
      </c>
      <c r="K6" s="7" t="s">
        <v>348</v>
      </c>
      <c r="L6" s="7" t="s">
        <v>349</v>
      </c>
      <c r="M6" s="7" t="s">
        <v>350</v>
      </c>
      <c r="N6" s="11" t="s">
        <v>351</v>
      </c>
      <c r="O6" s="219" t="s">
        <v>352</v>
      </c>
      <c r="P6" s="12" t="s">
        <v>353</v>
      </c>
      <c r="Q6" s="13" t="s">
        <v>354</v>
      </c>
      <c r="R6" s="14" t="s">
        <v>355</v>
      </c>
      <c r="S6" s="15" t="s">
        <v>311</v>
      </c>
      <c r="T6" s="14" t="s">
        <v>356</v>
      </c>
      <c r="U6" s="15" t="s">
        <v>312</v>
      </c>
      <c r="V6" s="14" t="s">
        <v>357</v>
      </c>
      <c r="W6" s="15" t="s">
        <v>358</v>
      </c>
      <c r="X6" s="14" t="s">
        <v>359</v>
      </c>
      <c r="Y6" s="15" t="s">
        <v>360</v>
      </c>
    </row>
    <row r="7" spans="1:29" ht="20.100000000000001" customHeight="1" thickTop="1" x14ac:dyDescent="0.2">
      <c r="A7" s="60" t="s">
        <v>7</v>
      </c>
      <c r="B7" s="59" t="s">
        <v>4</v>
      </c>
      <c r="C7" s="23">
        <f>R7</f>
        <v>3</v>
      </c>
      <c r="D7" s="24">
        <f>T7</f>
        <v>70</v>
      </c>
      <c r="E7" s="24">
        <f>V7</f>
        <v>90</v>
      </c>
      <c r="F7" s="25"/>
      <c r="G7" s="221" t="str" cm="1">
        <f t="array" ref="G7">IF(OR($B7="",$C7=0,$D7=0),"",IF(AND($B7=$B8,$A7=$A8),"",IFERROR(
SUMPRODUCT(($B$7:$B$55=$B7)*($A$7:$A$55=$A7)*($C$7:$C$55)*($D$7:$D$55)),
"")))</f>
        <v/>
      </c>
      <c r="H7" s="222" t="str">
        <f ca="1">IF(OR($B7="",AND($B7=$B8,$A7=$A8)),"",_xlfn.LET(_xlpm.DateSeance,$C$1,_xlpm.Exo,$B7,_xlpm.Var,$A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7" s="222" t="str" cm="1">
        <f t="array" ref="I7">IF(OR($B7="",AND($B7=$B8,$A7=$A8)),"",
_xlfn.LET(
  _xlpm.Exo,TRIM(SUBSTITUTE($B7,CHAR(160),"")),
  _xlpm.Var,TRIM(SUBSTITUTE($A7,CHAR(160),"")),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7" s="251">
        <f ca="1">IF($C7=0,"",IFERROR(
_xlfn.LET(
  _xlpm.ExoMax, MAX_LOCAL!$A$2:$A$10000,
  _xlpm.VarMax, MAX_LOCAL!$B$2:$B$10000,
  _xlpm.RepsMax, MAX_LOCAL!$C$2:$C$10000,
  _xlpm.KgMax,  MAX_LOCAL!$D$2:$D$10000,
  _xlpm.Res, IF($A7="",
     _xlfn.MAXIFS(_xlpm.KgMax, _xlpm.ExoMax, $B7, _xlpm.RepsMax, $C7),
     _xlfn.MAXIFS(_xlpm.KgMax, _xlpm.ExoMax, $B7, _xlpm.RepsMax, $C7, _xlpm.VarMax, $A7)
  ),
  IF(_xlpm.Res=0,"",_xlpm.Res)
),
""))</f>
        <v>115</v>
      </c>
      <c r="K7" s="41">
        <v>2</v>
      </c>
      <c r="L7" s="41">
        <v>1</v>
      </c>
      <c r="M7" s="41">
        <v>2</v>
      </c>
      <c r="N7" s="41">
        <v>0</v>
      </c>
      <c r="O7" s="224"/>
      <c r="P7" s="42">
        <v>5</v>
      </c>
      <c r="Q7" s="43">
        <f t="shared" ref="Q7:Q38" si="0">F7</f>
        <v>0</v>
      </c>
      <c r="R7" s="42">
        <v>3</v>
      </c>
      <c r="S7" s="44">
        <f t="shared" ref="S7:S38" si="1">C7</f>
        <v>3</v>
      </c>
      <c r="T7" s="42">
        <v>70</v>
      </c>
      <c r="U7" s="44">
        <f t="shared" ref="U7:U38" si="2">D7</f>
        <v>70</v>
      </c>
      <c r="V7" s="42">
        <v>90</v>
      </c>
      <c r="W7" s="44">
        <f t="shared" ref="W7:W55" si="3">E7</f>
        <v>90</v>
      </c>
      <c r="X7" s="225">
        <f t="shared" ref="X7:X55" si="4">IF(B7="SQUAT Comp",T7/$J$1,
IF(B7="BENCH Comp",T7/$J$2,
IF(B7="DEADLIFT Comp",T7/$J$3,
IF(B7="Snatch",T7/$M$1,
IF(B7="Clean and Jerk",T7/$M$2,
IF(B7="MUSCLE UP",T7/$M$3,
IF(B7="PULL UP",T7/$M$4,
IF(B7="DIPS sur station",T7/$M$5,
""))))))))</f>
        <v>0.45161290322580644</v>
      </c>
      <c r="Y7" s="226">
        <f t="shared" ref="Y7:Y55" si="5">IF(B7="SQUAT Comp",T7/$J$1,
IF(B7="BENCH Comp",T7/$J$2,
IF(B7="DEADLIFT Comp",T7/$J$3,
IF(B7="Snatch",T7/$M$1,
IF(B7="Clean and Jerk",T7/$M$2,
IF(B7="MUSCLE UP",T7/$M$3,
IF(B7="PULL UP",T7/$M$4,
IF(B7="DIPS sur station",T7/$M$5,
""))))))))</f>
        <v>0.45161290322580644</v>
      </c>
    </row>
    <row r="8" spans="1:29" ht="20.100000000000001" customHeight="1" x14ac:dyDescent="0.2">
      <c r="A8" s="61" t="s">
        <v>7</v>
      </c>
      <c r="B8" s="59" t="s">
        <v>4</v>
      </c>
      <c r="C8" s="23">
        <f>R8</f>
        <v>3</v>
      </c>
      <c r="D8" s="24">
        <f>T8</f>
        <v>85</v>
      </c>
      <c r="E8" s="24">
        <f>V8</f>
        <v>120</v>
      </c>
      <c r="F8" s="25"/>
      <c r="G8" s="227" t="str" cm="1">
        <f t="array" ref="G8">IF(OR($B8="",$C8=0,$D8=0),"",IF(AND($B8=$B9,$A8=$A9),"",IFERROR(
SUMPRODUCT(($B$7:$B$55=$B8)*($A$7:$A$55=$A8)*($C$7:$C$55)*($D$7:$D$55)),
"")))</f>
        <v/>
      </c>
      <c r="H8" s="222" t="str">
        <f ca="1">IF(OR($B8="",AND($B8=$B9,$A8=$A9)),"",_xlfn.LET(_xlpm.DateSeance,$C$1,_xlpm.Exo,$B8,_xlpm.Var,$A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8" s="222" t="str" cm="1">
        <f t="array" ref="I8">IF(OR($B8="",AND($B8=$B9,$A8=$A9)),"",
_xlfn.LET(
  _xlpm.Exo,TRIM(SUBSTITUTE($B8,CHAR(160),"")),
  _xlpm.Var,TRIM(SUBSTITUTE($A8,CHAR(160),"")),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8" s="223">
        <f ca="1">IF($C8=0,"",IFERROR(
_xlfn.LET(
  _xlpm.ExoMax, MAX_LOCAL!$A$2:$A$10000,
  _xlpm.VarMax, MAX_LOCAL!$B$2:$B$10000,
  _xlpm.RepsMax, MAX_LOCAL!$C$2:$C$10000,
  _xlpm.KgMax,  MAX_LOCAL!$D$2:$D$10000,
  _xlpm.Res, IF($A8="",
     _xlfn.MAXIFS(_xlpm.KgMax, _xlpm.ExoMax, $B8, _xlpm.RepsMax, $C8),
     _xlfn.MAXIFS(_xlpm.KgMax, _xlpm.ExoMax, $B8, _xlpm.RepsMax, $C8, _xlpm.VarMax, $A8)
  ),
  IF(_xlpm.Res=0,"",_xlpm.Res)
),
""))</f>
        <v>115</v>
      </c>
      <c r="K8" s="41">
        <v>2</v>
      </c>
      <c r="L8" s="41">
        <v>1</v>
      </c>
      <c r="M8" s="41">
        <v>2</v>
      </c>
      <c r="N8" s="41">
        <v>0</v>
      </c>
      <c r="O8" s="228"/>
      <c r="P8" s="42">
        <v>5</v>
      </c>
      <c r="Q8" s="43">
        <f t="shared" si="0"/>
        <v>0</v>
      </c>
      <c r="R8" s="42">
        <v>3</v>
      </c>
      <c r="S8" s="44">
        <f t="shared" si="1"/>
        <v>3</v>
      </c>
      <c r="T8" s="42">
        <v>85</v>
      </c>
      <c r="U8" s="44">
        <f t="shared" si="2"/>
        <v>85</v>
      </c>
      <c r="V8" s="42">
        <v>120</v>
      </c>
      <c r="W8" s="44">
        <f t="shared" si="3"/>
        <v>120</v>
      </c>
      <c r="X8" s="225">
        <f t="shared" si="4"/>
        <v>0.54838709677419351</v>
      </c>
      <c r="Y8" s="226">
        <f t="shared" si="5"/>
        <v>0.54838709677419351</v>
      </c>
    </row>
    <row r="9" spans="1:29" ht="20.100000000000001" customHeight="1" x14ac:dyDescent="0.2">
      <c r="A9" s="61" t="s">
        <v>7</v>
      </c>
      <c r="B9" s="59" t="s">
        <v>4</v>
      </c>
      <c r="C9" s="23">
        <f>R9</f>
        <v>3</v>
      </c>
      <c r="D9" s="24">
        <f>T9</f>
        <v>105</v>
      </c>
      <c r="E9" s="24">
        <f>V9</f>
        <v>120</v>
      </c>
      <c r="F9" s="25"/>
      <c r="G9" s="227" t="str" cm="1">
        <f t="array" ref="G9">IF(OR($B9="",$C9=0,$D9=0),"",IF(AND($B9=$B10,$A9=$A10),"",IFERROR(
SUMPRODUCT(($B$7:$B$55=$B9)*($A$7:$A$55=$A9)*($C$7:$C$55)*($D$7:$D$55)),
"")))</f>
        <v/>
      </c>
      <c r="H9" s="222" t="str">
        <f ca="1">IF(OR($B9="",AND($B9=$B10,$A9=$A10)),"",_xlfn.LET(_xlpm.DateSeance,$C$1,_xlpm.Exo,$B9,_xlpm.Var,$A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9" s="222" t="str" cm="1">
        <f t="array" ref="I9">IF(OR($B9="",AND($B9=$B10,$A9=$A10)),"",
_xlfn.LET(
  _xlpm.Exo,TRIM(SUBSTITUTE($B9,CHAR(160),"")),
  _xlpm.Var,TRIM(SUBSTITUTE($A9,CHAR(160),"")),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9" s="223">
        <f ca="1">IF($C9=0,"",IFERROR(
_xlfn.LET(
  _xlpm.ExoMax, MAX_LOCAL!$A$2:$A$10000,
  _xlpm.VarMax, MAX_LOCAL!$B$2:$B$10000,
  _xlpm.RepsMax, MAX_LOCAL!$C$2:$C$10000,
  _xlpm.KgMax,  MAX_LOCAL!$D$2:$D$10000,
  _xlpm.Res, IF($A9="",
     _xlfn.MAXIFS(_xlpm.KgMax, _xlpm.ExoMax, $B9, _xlpm.RepsMax, $C9),
     _xlfn.MAXIFS(_xlpm.KgMax, _xlpm.ExoMax, $B9, _xlpm.RepsMax, $C9, _xlpm.VarMax, $A9)
  ),
  IF(_xlpm.Res=0,"",_xlpm.Res)
),
""))</f>
        <v>115</v>
      </c>
      <c r="K9" s="41">
        <v>2</v>
      </c>
      <c r="L9" s="41">
        <v>1</v>
      </c>
      <c r="M9" s="41">
        <v>2</v>
      </c>
      <c r="N9" s="41">
        <v>0</v>
      </c>
      <c r="O9" s="228"/>
      <c r="P9" s="42">
        <v>5.5</v>
      </c>
      <c r="Q9" s="43">
        <f t="shared" si="0"/>
        <v>0</v>
      </c>
      <c r="R9" s="42">
        <v>3</v>
      </c>
      <c r="S9" s="44">
        <f t="shared" si="1"/>
        <v>3</v>
      </c>
      <c r="T9" s="42">
        <v>105</v>
      </c>
      <c r="U9" s="44">
        <f t="shared" si="2"/>
        <v>105</v>
      </c>
      <c r="V9" s="42">
        <v>120</v>
      </c>
      <c r="W9" s="44">
        <f t="shared" si="3"/>
        <v>120</v>
      </c>
      <c r="X9" s="225">
        <f t="shared" si="4"/>
        <v>0.67741935483870963</v>
      </c>
      <c r="Y9" s="226">
        <f t="shared" si="5"/>
        <v>0.67741935483870963</v>
      </c>
    </row>
    <row r="10" spans="1:29" ht="20.100000000000001" customHeight="1" x14ac:dyDescent="0.2">
      <c r="A10" s="61" t="s">
        <v>7</v>
      </c>
      <c r="B10" s="59" t="s">
        <v>4</v>
      </c>
      <c r="C10" s="23">
        <f>R10</f>
        <v>3</v>
      </c>
      <c r="D10" s="45">
        <f>T10</f>
        <v>115</v>
      </c>
      <c r="E10" s="24">
        <f>V10</f>
        <v>180</v>
      </c>
      <c r="F10" s="25"/>
      <c r="G10" s="227" t="str" cm="1">
        <f t="array" ref="G10">IF(OR($B10="",$C10=0,$D10=0),"",IF(AND($B10=$B11,$A10=$A11),"",IFERROR(
SUMPRODUCT(($B$7:$B$55=$B10)*($A$7:$A$55=$A10)*($C$7:$C$55)*($D$7:$D$55)),
"")))</f>
        <v/>
      </c>
      <c r="H10" s="222" t="str">
        <f ca="1">IF(OR($B10="",AND($B10=$B11,$A10=$A11)),"",_xlfn.LET(_xlpm.DateSeance,$C$1,_xlpm.Exo,$B10,_xlpm.Var,$A10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0" s="222" t="str" cm="1">
        <f t="array" ref="I10">IF(OR($B10="",AND($B10=$B11,$A10=$A11)),"",
_xlfn.LET(
  _xlpm.Exo,TRIM(SUBSTITUTE($B10,CHAR(160),"")),
  _xlpm.Var,TRIM(SUBSTITUTE($A10,CHAR(160),"")),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0" s="223">
        <f ca="1">IF($C10=0,"",IFERROR(
_xlfn.LET(
  _xlpm.ExoMax, MAX_LOCAL!$A$2:$A$10000,
  _xlpm.VarMax, MAX_LOCAL!$B$2:$B$10000,
  _xlpm.RepsMax, MAX_LOCAL!$C$2:$C$10000,
  _xlpm.KgMax,  MAX_LOCAL!$D$2:$D$10000,
  _xlpm.Res, IF($A10="",
     _xlfn.MAXIFS(_xlpm.KgMax, _xlpm.ExoMax, $B10, _xlpm.RepsMax, $C10),
     _xlfn.MAXIFS(_xlpm.KgMax, _xlpm.ExoMax, $B10, _xlpm.RepsMax, $C10, _xlpm.VarMax, $A10)
  ),
  IF(_xlpm.Res=0,"",_xlpm.Res)
),
""))</f>
        <v>115</v>
      </c>
      <c r="K10" s="41">
        <v>2</v>
      </c>
      <c r="L10" s="41">
        <v>1</v>
      </c>
      <c r="M10" s="41">
        <v>2</v>
      </c>
      <c r="N10" s="41">
        <v>0</v>
      </c>
      <c r="O10" s="228"/>
      <c r="P10" s="42">
        <v>6.5</v>
      </c>
      <c r="Q10" s="43">
        <f t="shared" si="0"/>
        <v>0</v>
      </c>
      <c r="R10" s="42">
        <v>3</v>
      </c>
      <c r="S10" s="44">
        <f t="shared" si="1"/>
        <v>3</v>
      </c>
      <c r="T10" s="42">
        <v>115</v>
      </c>
      <c r="U10" s="44">
        <f t="shared" si="2"/>
        <v>115</v>
      </c>
      <c r="V10" s="42">
        <v>180</v>
      </c>
      <c r="W10" s="44">
        <f t="shared" si="3"/>
        <v>180</v>
      </c>
      <c r="X10" s="225">
        <f t="shared" si="4"/>
        <v>0.74193548387096775</v>
      </c>
      <c r="Y10" s="226">
        <f t="shared" si="5"/>
        <v>0.74193548387096775</v>
      </c>
    </row>
    <row r="11" spans="1:29" ht="20.100000000000001" customHeight="1" x14ac:dyDescent="0.2">
      <c r="A11" s="61" t="s">
        <v>7</v>
      </c>
      <c r="B11" s="59" t="s">
        <v>4</v>
      </c>
      <c r="C11" s="23">
        <f>R11</f>
        <v>3</v>
      </c>
      <c r="D11" s="24">
        <f>T11</f>
        <v>120</v>
      </c>
      <c r="E11" s="24">
        <f>V11</f>
        <v>300</v>
      </c>
      <c r="F11" s="25"/>
      <c r="G11" s="227" cm="1">
        <f t="array" ref="G11">IF(OR($B11="",$C11=0,$D11=0),"",IF(AND($B11=$B12,$A11=$A12),"",IFERROR(
SUMPRODUCT(($B$7:$B$55=$B11)*($A$7:$A$55=$A11)*($C$7:$C$55)*($D$7:$D$55)),
"")))</f>
        <v>1485</v>
      </c>
      <c r="H11" s="222">
        <f ca="1">IF(OR($B11="",AND($B11=$B12,$A11=$A12)),"",_xlfn.LET(_xlpm.DateSeance,$C$1,_xlpm.Exo,$B11,_xlpm.Var,$A11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11" s="222" cm="1">
        <f t="array" ref="I11">IF(OR($B11="",AND($B11=$B12,$A11=$A12)),"",
_xlfn.LET(
  _xlpm.Exo,TRIM(SUBSTITUTE($B11,CHAR(160),"")),
  _xlpm.Var,TRIM(SUBSTITUTE($A11,CHAR(160),"")),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1665</v>
      </c>
      <c r="J11" s="223">
        <f ca="1">IF($C11=0,"",IFERROR(
_xlfn.LET(
  _xlpm.ExoMax, MAX_LOCAL!$A$2:$A$10000,
  _xlpm.VarMax, MAX_LOCAL!$B$2:$B$10000,
  _xlpm.RepsMax, MAX_LOCAL!$C$2:$C$10000,
  _xlpm.KgMax,  MAX_LOCAL!$D$2:$D$10000,
  _xlpm.Res, IF($A11="",
     _xlfn.MAXIFS(_xlpm.KgMax, _xlpm.ExoMax, $B11, _xlpm.RepsMax, $C11),
     _xlfn.MAXIFS(_xlpm.KgMax, _xlpm.ExoMax, $B11, _xlpm.RepsMax, $C11, _xlpm.VarMax, $A11)
  ),
  IF(_xlpm.Res=0,"",_xlpm.Res)
),
""))</f>
        <v>115</v>
      </c>
      <c r="K11" s="41">
        <v>2</v>
      </c>
      <c r="L11" s="41">
        <v>1</v>
      </c>
      <c r="M11" s="41">
        <v>2</v>
      </c>
      <c r="N11" s="41">
        <v>0</v>
      </c>
      <c r="O11" s="228"/>
      <c r="P11" s="42">
        <v>7.5</v>
      </c>
      <c r="Q11" s="43">
        <f t="shared" si="0"/>
        <v>0</v>
      </c>
      <c r="R11" s="42">
        <v>3</v>
      </c>
      <c r="S11" s="44">
        <f t="shared" si="1"/>
        <v>3</v>
      </c>
      <c r="T11" s="42">
        <v>120</v>
      </c>
      <c r="U11" s="44">
        <f t="shared" si="2"/>
        <v>120</v>
      </c>
      <c r="V11" s="42">
        <v>300</v>
      </c>
      <c r="W11" s="44">
        <f t="shared" si="3"/>
        <v>300</v>
      </c>
      <c r="X11" s="225">
        <f t="shared" si="4"/>
        <v>0.77419354838709675</v>
      </c>
      <c r="Y11" s="226">
        <f t="shared" si="5"/>
        <v>0.77419354838709675</v>
      </c>
    </row>
    <row r="12" spans="1:29" ht="20.100000000000001" customHeight="1" x14ac:dyDescent="0.2">
      <c r="A12" s="61"/>
      <c r="B12" s="59"/>
      <c r="C12" s="23"/>
      <c r="D12" s="24"/>
      <c r="E12" s="24"/>
      <c r="F12" s="25"/>
      <c r="G12" s="227" t="str" cm="1">
        <f t="array" ref="G12">IF(OR($B12="",$C12=0,$D12=0),"",IF(AND($B12=$B13,$A12=$A13),"",IFERROR(
SUMPRODUCT(($B$7:$B$55=$B12)*($A$7:$A$55=$A12)*($C$7:$C$55)*($D$7:$D$55)),
"")))</f>
        <v/>
      </c>
      <c r="H12" s="222" t="str">
        <f ca="1">IF(OR($B12="",AND($B12=$B13,$A12=$A13)),"",_xlfn.LET(_xlpm.DateSeance,$C$1,_xlpm.Exo,$B12,_xlpm.Var,$A12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2" s="222" t="str" cm="1">
        <f t="array" ref="I12">IF(OR($B12="",AND($B12=$B13,$A12=$A13)),"",
_xlfn.LET(
  _xlpm.Exo,TRIM(SUBSTITUTE($B12,CHAR(160),"")),
  _xlpm.Var,TRIM(SUBSTITUTE($A12,CHAR(160),"")),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2" s="223" t="str">
        <f ca="1">IF($C12=0,"",IFERROR(
_xlfn.LET(
  _xlpm.ExoMax, MAX_LOCAL!$A$2:$A$10000,
  _xlpm.VarMax, MAX_LOCAL!$B$2:$B$10000,
  _xlpm.RepsMax, MAX_LOCAL!$C$2:$C$10000,
  _xlpm.KgMax,  MAX_LOCAL!$D$2:$D$10000,
  _xlpm.Res, IF($A12="",
     _xlfn.MAXIFS(_xlpm.KgMax, _xlpm.ExoMax, $B12, _xlpm.RepsMax, $C12),
     _xlfn.MAXIFS(_xlpm.KgMax, _xlpm.ExoMax, $B12, _xlpm.RepsMax, $C12, _xlpm.VarMax, $A12)
  ),
  IF(_xlpm.Res=0,"",_xlpm.Res)
),
""))</f>
        <v/>
      </c>
      <c r="K12" s="41">
        <v>1</v>
      </c>
      <c r="L12" s="41">
        <v>0</v>
      </c>
      <c r="M12" s="41">
        <v>1</v>
      </c>
      <c r="N12" s="41">
        <v>0</v>
      </c>
      <c r="O12" s="228"/>
      <c r="P12" s="42"/>
      <c r="Q12" s="43">
        <f t="shared" si="0"/>
        <v>0</v>
      </c>
      <c r="R12" s="42"/>
      <c r="S12" s="44">
        <f t="shared" si="1"/>
        <v>0</v>
      </c>
      <c r="T12" s="42"/>
      <c r="U12" s="44">
        <f t="shared" si="2"/>
        <v>0</v>
      </c>
      <c r="V12" s="42"/>
      <c r="W12" s="44">
        <f t="shared" si="3"/>
        <v>0</v>
      </c>
      <c r="X12" s="225" t="str">
        <f t="shared" si="4"/>
        <v/>
      </c>
      <c r="Y12" s="226" t="str">
        <f t="shared" si="5"/>
        <v/>
      </c>
    </row>
    <row r="13" spans="1:29" ht="20.100000000000001" customHeight="1" x14ac:dyDescent="0.2">
      <c r="A13" s="61"/>
      <c r="B13" s="59"/>
      <c r="C13" s="23"/>
      <c r="D13" s="24"/>
      <c r="E13" s="24"/>
      <c r="F13" s="25"/>
      <c r="G13" s="227" t="str" cm="1">
        <f t="array" ref="G13">IF(OR($B13="",$C13=0,$D13=0),"",IF(AND($B13=$B14,$A13=$A14),"",IFERROR(
SUMPRODUCT(($B$7:$B$55=$B13)*($A$7:$A$55=$A13)*($C$7:$C$55)*($D$7:$D$55)),
"")))</f>
        <v/>
      </c>
      <c r="H13" s="222" t="str">
        <f ca="1">IF(OR($B13="",AND($B13=$B14,$A13=$A14)),"",_xlfn.LET(_xlpm.DateSeance,$C$1,_xlpm.Exo,$B13,_xlpm.Var,$A13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3" s="222" t="str" cm="1">
        <f t="array" ref="I13">IF(OR($B13="",AND($B13=$B14,$A13=$A14)),"",
_xlfn.LET(
  _xlpm.Exo,TRIM(SUBSTITUTE($B13,CHAR(160),"")),
  _xlpm.Var,TRIM(SUBSTITUTE($A13,CHAR(160),"")),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3" s="223" t="str">
        <f ca="1">IF($C13=0,"",IFERROR(
_xlfn.LET(
  _xlpm.ExoMax, MAX_LOCAL!$A$2:$A$10000,
  _xlpm.VarMax, MAX_LOCAL!$B$2:$B$10000,
  _xlpm.RepsMax, MAX_LOCAL!$C$2:$C$10000,
  _xlpm.KgMax,  MAX_LOCAL!$D$2:$D$10000,
  _xlpm.Res, IF($A13="",
     _xlfn.MAXIFS(_xlpm.KgMax, _xlpm.ExoMax, $B13, _xlpm.RepsMax, $C13),
     _xlfn.MAXIFS(_xlpm.KgMax, _xlpm.ExoMax, $B13, _xlpm.RepsMax, $C13, _xlpm.VarMax, $A13)
  ),
  IF(_xlpm.Res=0,"",_xlpm.Res)
),
""))</f>
        <v/>
      </c>
      <c r="K13" s="41">
        <v>1</v>
      </c>
      <c r="L13" s="41">
        <v>0</v>
      </c>
      <c r="M13" s="41">
        <v>1</v>
      </c>
      <c r="N13" s="41">
        <v>0</v>
      </c>
      <c r="O13" s="229">
        <v>5</v>
      </c>
      <c r="P13" s="42"/>
      <c r="Q13" s="43">
        <f t="shared" si="0"/>
        <v>0</v>
      </c>
      <c r="R13" s="42"/>
      <c r="S13" s="44">
        <f t="shared" si="1"/>
        <v>0</v>
      </c>
      <c r="T13" s="42"/>
      <c r="U13" s="44">
        <f t="shared" si="2"/>
        <v>0</v>
      </c>
      <c r="V13" s="42"/>
      <c r="W13" s="44">
        <f t="shared" si="3"/>
        <v>0</v>
      </c>
      <c r="X13" s="225" t="str">
        <f t="shared" si="4"/>
        <v/>
      </c>
      <c r="Y13" s="226" t="str">
        <f t="shared" si="5"/>
        <v/>
      </c>
    </row>
    <row r="14" spans="1:29" ht="20.100000000000001" customHeight="1" x14ac:dyDescent="0.2">
      <c r="A14" s="61"/>
      <c r="B14" s="59"/>
      <c r="C14" s="23"/>
      <c r="D14" s="24"/>
      <c r="E14" s="24"/>
      <c r="F14" s="25"/>
      <c r="G14" s="227" t="str" cm="1">
        <f t="array" ref="G14">IF(OR($B14="",$C14=0,$D14=0),"",IF(AND($B14=$B15,$A14=$A15),"",IFERROR(
SUMPRODUCT(($B$7:$B$55=$B14)*($A$7:$A$55=$A14)*($C$7:$C$55)*($D$7:$D$55)),
"")))</f>
        <v/>
      </c>
      <c r="H14" s="222" t="str">
        <f ca="1">IF(OR($B14="",AND($B14=$B15,$A14=$A15)),"",_xlfn.LET(_xlpm.DateSeance,$C$1,_xlpm.Exo,$B14,_xlpm.Var,$A14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4" s="222" t="str" cm="1">
        <f t="array" ref="I14">IF(OR($B14="",AND($B14=$B15,$A14=$A15)),"",
_xlfn.LET(
  _xlpm.Exo,TRIM(SUBSTITUTE($B14,CHAR(160),"")),
  _xlpm.Var,TRIM(SUBSTITUTE($A14,CHAR(160),"")),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4" s="223" t="str">
        <f ca="1">IF($C14=0,"",IFERROR(
_xlfn.LET(
  _xlpm.ExoMax, MAX_LOCAL!$A$2:$A$10000,
  _xlpm.VarMax, MAX_LOCAL!$B$2:$B$10000,
  _xlpm.RepsMax, MAX_LOCAL!$C$2:$C$10000,
  _xlpm.KgMax,  MAX_LOCAL!$D$2:$D$10000,
  _xlpm.Res, IF($A14="",
     _xlfn.MAXIFS(_xlpm.KgMax, _xlpm.ExoMax, $B14, _xlpm.RepsMax, $C14),
     _xlfn.MAXIFS(_xlpm.KgMax, _xlpm.ExoMax, $B14, _xlpm.RepsMax, $C14, _xlpm.VarMax, $A14)
  ),
  IF(_xlpm.Res=0,"",_xlpm.Res)
),
""))</f>
        <v/>
      </c>
      <c r="K14" s="41">
        <v>1</v>
      </c>
      <c r="L14" s="41">
        <v>0</v>
      </c>
      <c r="M14" s="41">
        <v>1</v>
      </c>
      <c r="N14" s="41">
        <v>0</v>
      </c>
      <c r="O14" s="228"/>
      <c r="P14" s="42"/>
      <c r="Q14" s="43">
        <f t="shared" si="0"/>
        <v>0</v>
      </c>
      <c r="R14" s="42"/>
      <c r="S14" s="44">
        <f t="shared" si="1"/>
        <v>0</v>
      </c>
      <c r="T14" s="42"/>
      <c r="U14" s="44">
        <f t="shared" si="2"/>
        <v>0</v>
      </c>
      <c r="V14" s="42"/>
      <c r="W14" s="44">
        <f t="shared" si="3"/>
        <v>0</v>
      </c>
      <c r="X14" s="225" t="str">
        <f t="shared" si="4"/>
        <v/>
      </c>
      <c r="Y14" s="226" t="str">
        <f t="shared" si="5"/>
        <v/>
      </c>
    </row>
    <row r="15" spans="1:29" ht="20.100000000000001" customHeight="1" x14ac:dyDescent="0.2">
      <c r="A15" s="61"/>
      <c r="B15" s="59"/>
      <c r="C15" s="23"/>
      <c r="D15" s="24"/>
      <c r="E15" s="24"/>
      <c r="F15" s="25"/>
      <c r="G15" s="227" t="str" cm="1">
        <f t="array" ref="G15">IF(OR($B15="",$C15=0,$D15=0),"",IF(AND($B15=$B16,$A15=$A16),"",IFERROR(
SUMPRODUCT(($B$7:$B$55=$B15)*($A$7:$A$55=$A15)*($C$7:$C$55)*($D$7:$D$55)),
"")))</f>
        <v/>
      </c>
      <c r="H15" s="222" t="str">
        <f ca="1">IF(OR($B15="",AND($B15=$B16,$A15=$A16)),"",_xlfn.LET(_xlpm.DateSeance,$C$1,_xlpm.Exo,$B15,_xlpm.Var,$A15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5" s="222" t="str" cm="1">
        <f t="array" ref="I15">IF(OR($B15="",AND($B15=$B16,$A15=$A16)),"",
_xlfn.LET(
  _xlpm.Exo,TRIM(SUBSTITUTE($B15,CHAR(160),"")),
  _xlpm.Var,TRIM(SUBSTITUTE($A15,CHAR(160),"")),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5" s="223" t="str">
        <f ca="1">IF($C15=0,"",IFERROR(
_xlfn.LET(
  _xlpm.ExoMax, MAX_LOCAL!$A$2:$A$10000,
  _xlpm.VarMax, MAX_LOCAL!$B$2:$B$10000,
  _xlpm.RepsMax, MAX_LOCAL!$C$2:$C$10000,
  _xlpm.KgMax,  MAX_LOCAL!$D$2:$D$10000,
  _xlpm.Res, IF($A15="",
     _xlfn.MAXIFS(_xlpm.KgMax, _xlpm.ExoMax, $B15, _xlpm.RepsMax, $C15),
     _xlfn.MAXIFS(_xlpm.KgMax, _xlpm.ExoMax, $B15, _xlpm.RepsMax, $C15, _xlpm.VarMax, $A15)
  ),
  IF(_xlpm.Res=0,"",_xlpm.Res)
),
""))</f>
        <v/>
      </c>
      <c r="K15" s="41">
        <v>1</v>
      </c>
      <c r="L15" s="41">
        <v>0</v>
      </c>
      <c r="M15" s="41">
        <v>1</v>
      </c>
      <c r="N15" s="41">
        <v>0</v>
      </c>
      <c r="O15" s="228"/>
      <c r="P15" s="42"/>
      <c r="Q15" s="43">
        <f t="shared" si="0"/>
        <v>0</v>
      </c>
      <c r="R15" s="42"/>
      <c r="S15" s="44">
        <f t="shared" si="1"/>
        <v>0</v>
      </c>
      <c r="T15" s="42"/>
      <c r="U15" s="44">
        <f t="shared" si="2"/>
        <v>0</v>
      </c>
      <c r="V15" s="42"/>
      <c r="W15" s="44">
        <f t="shared" si="3"/>
        <v>0</v>
      </c>
      <c r="X15" s="225" t="str">
        <f t="shared" si="4"/>
        <v/>
      </c>
      <c r="Y15" s="226" t="str">
        <f t="shared" si="5"/>
        <v/>
      </c>
    </row>
    <row r="16" spans="1:29" ht="20.100000000000001" customHeight="1" x14ac:dyDescent="0.2">
      <c r="A16" s="61"/>
      <c r="B16" s="59"/>
      <c r="C16" s="23"/>
      <c r="D16" s="24"/>
      <c r="E16" s="24"/>
      <c r="F16" s="25"/>
      <c r="G16" s="227" t="str" cm="1">
        <f t="array" ref="G16">IF(OR($B16="",$C16=0,$D16=0),"",IF(AND($B16=$B17,$A16=$A17),"",IFERROR(
SUMPRODUCT(($B$7:$B$55=$B16)*($A$7:$A$55=$A16)*($C$7:$C$55)*($D$7:$D$55)),
"")))</f>
        <v/>
      </c>
      <c r="H16" s="222" t="str">
        <f ca="1">IF(OR($B16="",AND($B16=$B17,$A16=$A17)),"",_xlfn.LET(_xlpm.DateSeance,$C$1,_xlpm.Exo,$B16,_xlpm.Var,$A16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6" s="222" t="str" cm="1">
        <f t="array" ref="I16">IF(OR($B16="",AND($B16=$B17,$A16=$A17)),"",
_xlfn.LET(
  _xlpm.Exo,TRIM(SUBSTITUTE($B16,CHAR(160),"")),
  _xlpm.Var,TRIM(SUBSTITUTE($A16,CHAR(160),"")),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6" s="223" t="str">
        <f ca="1">IF($C16=0,"",IFERROR(
_xlfn.LET(
  _xlpm.ExoMax, MAX_LOCAL!$A$2:$A$10000,
  _xlpm.VarMax, MAX_LOCAL!$B$2:$B$10000,
  _xlpm.RepsMax, MAX_LOCAL!$C$2:$C$10000,
  _xlpm.KgMax,  MAX_LOCAL!$D$2:$D$10000,
  _xlpm.Res, IF($A16="",
     _xlfn.MAXIFS(_xlpm.KgMax, _xlpm.ExoMax, $B16, _xlpm.RepsMax, $C16),
     _xlfn.MAXIFS(_xlpm.KgMax, _xlpm.ExoMax, $B16, _xlpm.RepsMax, $C16, _xlpm.VarMax, $A16)
  ),
  IF(_xlpm.Res=0,"",_xlpm.Res)
),
""))</f>
        <v/>
      </c>
      <c r="K16" s="41">
        <v>1</v>
      </c>
      <c r="L16" s="41">
        <v>0</v>
      </c>
      <c r="M16" s="41">
        <v>1</v>
      </c>
      <c r="N16" s="41">
        <v>0</v>
      </c>
      <c r="O16" s="228"/>
      <c r="P16" s="42"/>
      <c r="Q16" s="43">
        <f t="shared" si="0"/>
        <v>0</v>
      </c>
      <c r="R16" s="42"/>
      <c r="S16" s="44">
        <f t="shared" si="1"/>
        <v>0</v>
      </c>
      <c r="T16" s="42"/>
      <c r="U16" s="44">
        <f t="shared" si="2"/>
        <v>0</v>
      </c>
      <c r="V16" s="42"/>
      <c r="W16" s="44">
        <f t="shared" si="3"/>
        <v>0</v>
      </c>
      <c r="X16" s="225" t="str">
        <f t="shared" si="4"/>
        <v/>
      </c>
      <c r="Y16" s="226" t="str">
        <f t="shared" si="5"/>
        <v/>
      </c>
    </row>
    <row r="17" spans="1:25" ht="20.100000000000001" customHeight="1" x14ac:dyDescent="0.2">
      <c r="A17" s="61"/>
      <c r="B17" s="59" t="s">
        <v>6</v>
      </c>
      <c r="C17" s="23">
        <f t="shared" ref="C17:C22" si="6">R17</f>
        <v>5</v>
      </c>
      <c r="D17" s="24">
        <f>T17</f>
        <v>40</v>
      </c>
      <c r="E17" s="24">
        <f t="shared" ref="E17:E22" si="7">V17</f>
        <v>90</v>
      </c>
      <c r="F17" s="25"/>
      <c r="G17" s="227" t="str" cm="1">
        <f t="array" ref="G17">IF(OR($B17="",$C17=0,$D17=0),"",IF(AND($B17=$B18,$A17=$A18),"",IFERROR(
SUMPRODUCT(($B$7:$B$55=$B17)*($A$7:$A$55=$A17)*($C$7:$C$55)*($D$7:$D$55)),
"")))</f>
        <v/>
      </c>
      <c r="H17" s="222" t="str">
        <f ca="1">IF(OR($B17="",AND($B17=$B18,$A17=$A18)),"",_xlfn.LET(_xlpm.DateSeance,$C$1,_xlpm.Exo,$B17,_xlpm.Var,$A17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7" s="222" t="str" cm="1">
        <f t="array" ref="I17">IF(OR($B17="",AND($B17=$B18,$A17=$A18)),"",
_xlfn.LET(
  _xlpm.Exo,TRIM(SUBSTITUTE($B17,CHAR(160),"")),
  _xlpm.Var,TRIM(SUBSTITUTE($A17,CHAR(160),"")),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7" s="223">
        <f ca="1">IF($C17=0,"",IFERROR(
_xlfn.LET(
  _xlpm.ExoMax, MAX_LOCAL!$A$2:$A$10000,
  _xlpm.VarMax, MAX_LOCAL!$B$2:$B$10000,
  _xlpm.RepsMax, MAX_LOCAL!$C$2:$C$10000,
  _xlpm.KgMax,  MAX_LOCAL!$D$2:$D$10000,
  _xlpm.Res, IF($A17="",
     _xlfn.MAXIFS(_xlpm.KgMax, _xlpm.ExoMax, $B17, _xlpm.RepsMax, $C17),
     _xlfn.MAXIFS(_xlpm.KgMax, _xlpm.ExoMax, $B17, _xlpm.RepsMax, $C17, _xlpm.VarMax, $A17)
  ),
  IF(_xlpm.Res=0,"",_xlpm.Res)
),
""))</f>
        <v>65</v>
      </c>
      <c r="K17" s="41">
        <v>1</v>
      </c>
      <c r="L17" s="41">
        <v>0</v>
      </c>
      <c r="M17" s="41">
        <v>1</v>
      </c>
      <c r="N17" s="41">
        <v>0</v>
      </c>
      <c r="O17" s="228"/>
      <c r="P17" s="42">
        <v>5</v>
      </c>
      <c r="Q17" s="43">
        <f t="shared" si="0"/>
        <v>0</v>
      </c>
      <c r="R17" s="42">
        <v>5</v>
      </c>
      <c r="S17" s="44">
        <f t="shared" si="1"/>
        <v>5</v>
      </c>
      <c r="T17" s="42">
        <v>40</v>
      </c>
      <c r="U17" s="44">
        <f t="shared" si="2"/>
        <v>40</v>
      </c>
      <c r="V17" s="42">
        <v>90</v>
      </c>
      <c r="W17" s="44">
        <f t="shared" si="3"/>
        <v>90</v>
      </c>
      <c r="X17" s="225">
        <f t="shared" si="4"/>
        <v>0.5161290322580645</v>
      </c>
      <c r="Y17" s="226">
        <f t="shared" si="5"/>
        <v>0.5161290322580645</v>
      </c>
    </row>
    <row r="18" spans="1:25" ht="20.100000000000001" customHeight="1" x14ac:dyDescent="0.2">
      <c r="A18" s="61"/>
      <c r="B18" s="59" t="s">
        <v>6</v>
      </c>
      <c r="C18" s="23">
        <f t="shared" si="6"/>
        <v>4</v>
      </c>
      <c r="D18" s="24">
        <f>T18</f>
        <v>50</v>
      </c>
      <c r="E18" s="24">
        <f t="shared" si="7"/>
        <v>120</v>
      </c>
      <c r="F18" s="25"/>
      <c r="G18" s="227" t="str" cm="1">
        <f t="array" ref="G18">IF(OR($B18="",$C18=0,$D18=0),"",IF(AND($B18=$B19,$A18=$A19),"",IFERROR(
SUMPRODUCT(($B$7:$B$55=$B18)*($A$7:$A$55=$A18)*($C$7:$C$55)*($D$7:$D$55)),
"")))</f>
        <v/>
      </c>
      <c r="H18" s="222" t="str">
        <f ca="1">IF(OR($B18="",AND($B18=$B19,$A18=$A19)),"",_xlfn.LET(_xlpm.DateSeance,$C$1,_xlpm.Exo,$B18,_xlpm.Var,$A18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8" s="222" t="str" cm="1">
        <f t="array" ref="I18">IF(OR($B18="",AND($B18=$B19,$A18=$A19)),"",
_xlfn.LET(
  _xlpm.Exo,TRIM(SUBSTITUTE($B18,CHAR(160),"")),
  _xlpm.Var,TRIM(SUBSTITUTE($A18,CHAR(160),"")),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8" s="223">
        <f ca="1">IF($C18=0,"",IFERROR(
_xlfn.LET(
  _xlpm.ExoMax, MAX_LOCAL!$A$2:$A$10000,
  _xlpm.VarMax, MAX_LOCAL!$B$2:$B$10000,
  _xlpm.RepsMax, MAX_LOCAL!$C$2:$C$10000,
  _xlpm.KgMax,  MAX_LOCAL!$D$2:$D$10000,
  _xlpm.Res, IF($A18="",
     _xlfn.MAXIFS(_xlpm.KgMax, _xlpm.ExoMax, $B18, _xlpm.RepsMax, $C18),
     _xlfn.MAXIFS(_xlpm.KgMax, _xlpm.ExoMax, $B18, _xlpm.RepsMax, $C18, _xlpm.VarMax, $A18)
  ),
  IF(_xlpm.Res=0,"",_xlpm.Res)
),
""))</f>
        <v>65</v>
      </c>
      <c r="K18" s="41">
        <v>1</v>
      </c>
      <c r="L18" s="41">
        <v>0</v>
      </c>
      <c r="M18" s="41">
        <v>1</v>
      </c>
      <c r="N18" s="41">
        <v>0</v>
      </c>
      <c r="O18" s="228"/>
      <c r="P18" s="42">
        <v>5</v>
      </c>
      <c r="Q18" s="43">
        <f t="shared" si="0"/>
        <v>0</v>
      </c>
      <c r="R18" s="42">
        <v>4</v>
      </c>
      <c r="S18" s="44">
        <f t="shared" si="1"/>
        <v>4</v>
      </c>
      <c r="T18" s="42">
        <v>50</v>
      </c>
      <c r="U18" s="44">
        <f t="shared" si="2"/>
        <v>50</v>
      </c>
      <c r="V18" s="42">
        <v>120</v>
      </c>
      <c r="W18" s="44">
        <f t="shared" si="3"/>
        <v>120</v>
      </c>
      <c r="X18" s="225">
        <f t="shared" si="4"/>
        <v>0.64516129032258063</v>
      </c>
      <c r="Y18" s="226">
        <f t="shared" si="5"/>
        <v>0.64516129032258063</v>
      </c>
    </row>
    <row r="19" spans="1:25" ht="20.100000000000001" customHeight="1" x14ac:dyDescent="0.2">
      <c r="A19" s="61"/>
      <c r="B19" s="59" t="s">
        <v>6</v>
      </c>
      <c r="C19" s="23">
        <f t="shared" si="6"/>
        <v>3</v>
      </c>
      <c r="D19" s="24">
        <f>T19</f>
        <v>60</v>
      </c>
      <c r="E19" s="24">
        <f t="shared" si="7"/>
        <v>120</v>
      </c>
      <c r="F19" s="25"/>
      <c r="G19" s="227" t="str" cm="1">
        <f t="array" ref="G19">IF(OR($B19="",$C19=0,$D19=0),"",IF(AND($B19=$B20,$A19=$A20),"",IFERROR(
SUMPRODUCT(($B$7:$B$55=$B19)*($A$7:$A$55=$A19)*($C$7:$C$55)*($D$7:$D$55)),
"")))</f>
        <v/>
      </c>
      <c r="H19" s="222" t="str">
        <f ca="1">IF(OR($B19="",AND($B19=$B20,$A19=$A20)),"",_xlfn.LET(_xlpm.DateSeance,$C$1,_xlpm.Exo,$B19,_xlpm.Var,$A19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9" s="222" t="str" cm="1">
        <f t="array" ref="I19">IF(OR($B19="",AND($B19=$B20,$A19=$A20)),"",
_xlfn.LET(
  _xlpm.Exo,TRIM(SUBSTITUTE($B19,CHAR(160),"")),
  _xlpm.Var,TRIM(SUBSTITUTE($A19,CHAR(160),"")),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9" s="223">
        <f ca="1">IF($C19=0,"",IFERROR(
_xlfn.LET(
  _xlpm.ExoMax, MAX_LOCAL!$A$2:$A$10000,
  _xlpm.VarMax, MAX_LOCAL!$B$2:$B$10000,
  _xlpm.RepsMax, MAX_LOCAL!$C$2:$C$10000,
  _xlpm.KgMax,  MAX_LOCAL!$D$2:$D$10000,
  _xlpm.Res, IF($A19="",
     _xlfn.MAXIFS(_xlpm.KgMax, _xlpm.ExoMax, $B19, _xlpm.RepsMax, $C19),
     _xlfn.MAXIFS(_xlpm.KgMax, _xlpm.ExoMax, $B19, _xlpm.RepsMax, $C19, _xlpm.VarMax, $A19)
  ),
  IF(_xlpm.Res=0,"",_xlpm.Res)
),
""))</f>
        <v>70</v>
      </c>
      <c r="K19" s="41">
        <v>1</v>
      </c>
      <c r="L19" s="41">
        <v>0</v>
      </c>
      <c r="M19" s="41">
        <v>1</v>
      </c>
      <c r="N19" s="41">
        <v>0</v>
      </c>
      <c r="O19" s="228"/>
      <c r="P19" s="42">
        <v>6</v>
      </c>
      <c r="Q19" s="43">
        <f t="shared" si="0"/>
        <v>0</v>
      </c>
      <c r="R19" s="42">
        <v>3</v>
      </c>
      <c r="S19" s="44">
        <f t="shared" si="1"/>
        <v>3</v>
      </c>
      <c r="T19" s="42">
        <v>60</v>
      </c>
      <c r="U19" s="44">
        <f t="shared" si="2"/>
        <v>60</v>
      </c>
      <c r="V19" s="42">
        <v>120</v>
      </c>
      <c r="W19" s="44">
        <f t="shared" si="3"/>
        <v>120</v>
      </c>
      <c r="X19" s="225">
        <f t="shared" si="4"/>
        <v>0.77419354838709675</v>
      </c>
      <c r="Y19" s="226">
        <f t="shared" si="5"/>
        <v>0.77419354838709675</v>
      </c>
    </row>
    <row r="20" spans="1:25" ht="20.100000000000001" customHeight="1" x14ac:dyDescent="0.2">
      <c r="A20" s="61"/>
      <c r="B20" s="59" t="s">
        <v>6</v>
      </c>
      <c r="C20" s="23">
        <f t="shared" si="6"/>
        <v>2</v>
      </c>
      <c r="D20" s="24">
        <f>T20</f>
        <v>65</v>
      </c>
      <c r="E20" s="24">
        <f t="shared" si="7"/>
        <v>300</v>
      </c>
      <c r="F20" s="25"/>
      <c r="G20" s="227" t="str" cm="1">
        <f t="array" ref="G20">IF(OR($B20="",$C20=0,$D20=0),"",IF(AND($B20=$B21,$A20=$A21),"",IFERROR(
SUMPRODUCT(($B$7:$B$55=$B20)*($A$7:$A$55=$A20)*($C$7:$C$55)*($D$7:$D$55)),
"")))</f>
        <v/>
      </c>
      <c r="H20" s="222" t="str">
        <f ca="1">IF(OR($B20="",AND($B20=$B21,$A20=$A21)),"",_xlfn.LET(_xlpm.DateSeance,$C$1,_xlpm.Exo,$B20,_xlpm.Var,$A20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0" s="222" t="str" cm="1">
        <f t="array" ref="I20">IF(OR($B20="",AND($B20=$B21,$A20=$A21)),"",
_xlfn.LET(
  _xlpm.Exo,TRIM(SUBSTITUTE($B20,CHAR(160),"")),
  _xlpm.Var,TRIM(SUBSTITUTE($A20,CHAR(160),"")),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0" s="223">
        <f ca="1">IF($C20=0,"",IFERROR(
_xlfn.LET(
  _xlpm.ExoMax, MAX_LOCAL!$A$2:$A$10000,
  _xlpm.VarMax, MAX_LOCAL!$B$2:$B$10000,
  _xlpm.RepsMax, MAX_LOCAL!$C$2:$C$10000,
  _xlpm.KgMax,  MAX_LOCAL!$D$2:$D$10000,
  _xlpm.Res, IF($A20="",
     _xlfn.MAXIFS(_xlpm.KgMax, _xlpm.ExoMax, $B20, _xlpm.RepsMax, $C20),
     _xlfn.MAXIFS(_xlpm.KgMax, _xlpm.ExoMax, $B20, _xlpm.RepsMax, $C20, _xlpm.VarMax, $A20)
  ),
  IF(_xlpm.Res=0,"",_xlpm.Res)
),
""))</f>
        <v>72.5</v>
      </c>
      <c r="K20" s="41">
        <v>1</v>
      </c>
      <c r="L20" s="41">
        <v>0</v>
      </c>
      <c r="M20" s="41">
        <v>1</v>
      </c>
      <c r="N20" s="41">
        <v>0</v>
      </c>
      <c r="O20" s="228"/>
      <c r="P20" s="42">
        <v>7</v>
      </c>
      <c r="Q20" s="43">
        <f t="shared" si="0"/>
        <v>0</v>
      </c>
      <c r="R20" s="42">
        <v>2</v>
      </c>
      <c r="S20" s="44">
        <f t="shared" si="1"/>
        <v>2</v>
      </c>
      <c r="T20" s="42">
        <v>65</v>
      </c>
      <c r="U20" s="44">
        <f t="shared" si="2"/>
        <v>65</v>
      </c>
      <c r="V20" s="42">
        <v>300</v>
      </c>
      <c r="W20" s="44">
        <f t="shared" si="3"/>
        <v>300</v>
      </c>
      <c r="X20" s="225">
        <f t="shared" si="4"/>
        <v>0.83870967741935487</v>
      </c>
      <c r="Y20" s="226">
        <f t="shared" si="5"/>
        <v>0.83870967741935487</v>
      </c>
    </row>
    <row r="21" spans="1:25" ht="20.100000000000001" customHeight="1" x14ac:dyDescent="0.2">
      <c r="A21" s="61"/>
      <c r="B21" s="59" t="s">
        <v>6</v>
      </c>
      <c r="C21" s="23">
        <f t="shared" si="6"/>
        <v>1</v>
      </c>
      <c r="D21" s="24"/>
      <c r="E21" s="24">
        <f t="shared" si="7"/>
        <v>180</v>
      </c>
      <c r="F21" s="25">
        <f>P21</f>
        <v>7.5</v>
      </c>
      <c r="G21" s="227" t="str" cm="1">
        <f t="array" ref="G21">IF(OR($B21="",$C21=0,$D21=0),"",IF(AND($B21=$B22,$A21=$A22),"",IFERROR(
SUMPRODUCT(($B$7:$B$55=$B21)*($A$7:$A$55=$A21)*($C$7:$C$55)*($D$7:$D$55)),
"")))</f>
        <v/>
      </c>
      <c r="H21" s="222" t="str">
        <f ca="1">IF(OR($B21="",AND($B21=$B22,$A21=$A22)),"",_xlfn.LET(_xlpm.DateSeance,$C$1,_xlpm.Exo,$B21,_xlpm.Var,$A21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1" s="222" t="str" cm="1">
        <f t="array" ref="I21">IF(OR($B21="",AND($B21=$B22,$A21=$A22)),"",
_xlfn.LET(
  _xlpm.Exo,TRIM(SUBSTITUTE($B21,CHAR(160),"")),
  _xlpm.Var,TRIM(SUBSTITUTE($A21,CHAR(160),"")),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1" s="223">
        <f ca="1">IF($C21=0,"",IFERROR(
_xlfn.LET(
  _xlpm.ExoMax, MAX_LOCAL!$A$2:$A$10000,
  _xlpm.VarMax, MAX_LOCAL!$B$2:$B$10000,
  _xlpm.RepsMax, MAX_LOCAL!$C$2:$C$10000,
  _xlpm.KgMax,  MAX_LOCAL!$D$2:$D$10000,
  _xlpm.Res, IF($A21="",
     _xlfn.MAXIFS(_xlpm.KgMax, _xlpm.ExoMax, $B21, _xlpm.RepsMax, $C21),
     _xlfn.MAXIFS(_xlpm.KgMax, _xlpm.ExoMax, $B21, _xlpm.RepsMax, $C21, _xlpm.VarMax, $A21)
  ),
  IF(_xlpm.Res=0,"",_xlpm.Res)
),
""))</f>
        <v>77.5</v>
      </c>
      <c r="K21" s="41">
        <v>1</v>
      </c>
      <c r="L21" s="41">
        <v>0</v>
      </c>
      <c r="M21" s="41">
        <v>1</v>
      </c>
      <c r="N21" s="41">
        <v>0</v>
      </c>
      <c r="O21" s="228"/>
      <c r="P21" s="42">
        <v>7.5</v>
      </c>
      <c r="Q21" s="43">
        <f t="shared" si="0"/>
        <v>7.5</v>
      </c>
      <c r="R21" s="42">
        <v>1</v>
      </c>
      <c r="S21" s="44">
        <f t="shared" si="1"/>
        <v>1</v>
      </c>
      <c r="T21" s="42"/>
      <c r="U21" s="44">
        <f t="shared" si="2"/>
        <v>0</v>
      </c>
      <c r="V21" s="42">
        <v>180</v>
      </c>
      <c r="W21" s="44">
        <f t="shared" si="3"/>
        <v>180</v>
      </c>
      <c r="X21" s="225">
        <f t="shared" si="4"/>
        <v>0</v>
      </c>
      <c r="Y21" s="226">
        <f t="shared" si="5"/>
        <v>0</v>
      </c>
    </row>
    <row r="22" spans="1:25" ht="20.100000000000001" customHeight="1" x14ac:dyDescent="0.2">
      <c r="A22" s="61"/>
      <c r="B22" s="59" t="s">
        <v>6</v>
      </c>
      <c r="C22" s="23">
        <f t="shared" si="6"/>
        <v>3</v>
      </c>
      <c r="D22" s="24">
        <f>T22</f>
        <v>-5</v>
      </c>
      <c r="E22" s="24">
        <f t="shared" si="7"/>
        <v>300</v>
      </c>
      <c r="F22" s="25"/>
      <c r="G22" s="227" cm="1">
        <f t="array" ref="G22">IF(OR($B22="",$C22=0,$D22=0),"",IF(AND($B22=$B23,$A22=$A23),"",IFERROR(
SUMPRODUCT(($B$7:$B$55=$B22)*($A$7:$A$55=$A22)*($C$7:$C$55)*($D$7:$D$55)),
"")))</f>
        <v>695</v>
      </c>
      <c r="H22" s="222">
        <f ca="1">IF(OR($B22="",AND($B22=$B23,$A22=$A23)),"",_xlfn.LET(_xlpm.DateSeance,$C$1,_xlpm.Exo,$B22,_xlpm.Var,$A22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22" s="222" cm="1">
        <f t="array" ref="I22">IF(OR($B22="",AND($B22=$B23,$A22=$A23)),"",
_xlfn.LET(
  _xlpm.Exo,TRIM(SUBSTITUTE($B22,CHAR(160),"")),
  _xlpm.Var,TRIM(SUBSTITUTE($A22,CHAR(160),"")),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1350</v>
      </c>
      <c r="J22" s="223">
        <f ca="1">IF($C22=0,"",IFERROR(
_xlfn.LET(
  _xlpm.ExoMax, MAX_LOCAL!$A$2:$A$10000,
  _xlpm.VarMax, MAX_LOCAL!$B$2:$B$10000,
  _xlpm.RepsMax, MAX_LOCAL!$C$2:$C$10000,
  _xlpm.KgMax,  MAX_LOCAL!$D$2:$D$10000,
  _xlpm.Res, IF($A22="",
     _xlfn.MAXIFS(_xlpm.KgMax, _xlpm.ExoMax, $B22, _xlpm.RepsMax, $C22),
     _xlfn.MAXIFS(_xlpm.KgMax, _xlpm.ExoMax, $B22, _xlpm.RepsMax, $C22, _xlpm.VarMax, $A22)
  ),
  IF(_xlpm.Res=0,"",_xlpm.Res)
),
""))</f>
        <v>70</v>
      </c>
      <c r="K22" s="41">
        <v>1</v>
      </c>
      <c r="L22" s="41">
        <v>0</v>
      </c>
      <c r="M22" s="41">
        <v>1</v>
      </c>
      <c r="N22" s="41">
        <v>0</v>
      </c>
      <c r="O22" s="228"/>
      <c r="P22" s="42">
        <v>7.5</v>
      </c>
      <c r="Q22" s="43">
        <f t="shared" si="0"/>
        <v>0</v>
      </c>
      <c r="R22" s="42">
        <v>3</v>
      </c>
      <c r="S22" s="44">
        <f t="shared" si="1"/>
        <v>3</v>
      </c>
      <c r="T22" s="42">
        <f>U21-5</f>
        <v>-5</v>
      </c>
      <c r="U22" s="44">
        <f t="shared" si="2"/>
        <v>-5</v>
      </c>
      <c r="V22" s="42">
        <v>300</v>
      </c>
      <c r="W22" s="44">
        <f t="shared" si="3"/>
        <v>300</v>
      </c>
      <c r="X22" s="225">
        <f t="shared" si="4"/>
        <v>-6.4516129032258063E-2</v>
      </c>
      <c r="Y22" s="226">
        <f t="shared" si="5"/>
        <v>-6.4516129032258063E-2</v>
      </c>
    </row>
    <row r="23" spans="1:25" ht="20.100000000000001" customHeight="1" x14ac:dyDescent="0.2">
      <c r="A23" s="61"/>
      <c r="B23" s="59"/>
      <c r="C23" s="23"/>
      <c r="D23" s="24"/>
      <c r="E23" s="24"/>
      <c r="F23" s="25"/>
      <c r="G23" s="227" t="str" cm="1">
        <f t="array" ref="G23">IF(OR($B23="",$C23=0,$D23=0),"",IF(AND($B23=$B24,$A23=$A24),"",IFERROR(
SUMPRODUCT(($B$7:$B$55=$B23)*($A$7:$A$55=$A23)*($C$7:$C$55)*($D$7:$D$55)),
"")))</f>
        <v/>
      </c>
      <c r="H23" s="222" t="str">
        <f ca="1">IF(OR($B23="",AND($B23=$B24,$A23=$A24)),"",_xlfn.LET(_xlpm.DateSeance,$C$1,_xlpm.Exo,$B23,_xlpm.Var,$A23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3" s="222" t="str" cm="1">
        <f t="array" ref="I23">IF(OR($B23="",AND($B23=$B24,$A23=$A24)),"",
_xlfn.LET(
  _xlpm.Exo,TRIM(SUBSTITUTE($B23,CHAR(160),"")),
  _xlpm.Var,TRIM(SUBSTITUTE($A23,CHAR(160),"")),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3" s="223" t="str">
        <f ca="1">IF($C23=0,"",IFERROR(
_xlfn.LET(
  _xlpm.ExoMax, MAX_LOCAL!$A$2:$A$10000,
  _xlpm.VarMax, MAX_LOCAL!$B$2:$B$10000,
  _xlpm.RepsMax, MAX_LOCAL!$C$2:$C$10000,
  _xlpm.KgMax,  MAX_LOCAL!$D$2:$D$10000,
  _xlpm.Res, IF($A23="",
     _xlfn.MAXIFS(_xlpm.KgMax, _xlpm.ExoMax, $B23, _xlpm.RepsMax, $C23),
     _xlfn.MAXIFS(_xlpm.KgMax, _xlpm.ExoMax, $B23, _xlpm.RepsMax, $C23, _xlpm.VarMax, $A23)
  ),
  IF(_xlpm.Res=0,"",_xlpm.Res)
),
""))</f>
        <v/>
      </c>
      <c r="K23" s="41">
        <v>1</v>
      </c>
      <c r="L23" s="41">
        <v>0</v>
      </c>
      <c r="M23" s="41">
        <v>1</v>
      </c>
      <c r="N23" s="41">
        <v>0</v>
      </c>
      <c r="O23" s="228"/>
      <c r="P23" s="42"/>
      <c r="Q23" s="43">
        <f t="shared" si="0"/>
        <v>0</v>
      </c>
      <c r="R23" s="42"/>
      <c r="S23" s="44">
        <f t="shared" si="1"/>
        <v>0</v>
      </c>
      <c r="T23" s="42"/>
      <c r="U23" s="44">
        <f t="shared" si="2"/>
        <v>0</v>
      </c>
      <c r="V23" s="42"/>
      <c r="W23" s="44">
        <f t="shared" si="3"/>
        <v>0</v>
      </c>
      <c r="X23" s="225" t="str">
        <f t="shared" si="4"/>
        <v/>
      </c>
      <c r="Y23" s="226" t="str">
        <f t="shared" si="5"/>
        <v/>
      </c>
    </row>
    <row r="24" spans="1:25" ht="20.100000000000001" customHeight="1" x14ac:dyDescent="0.2">
      <c r="A24" s="61"/>
      <c r="B24" s="59"/>
      <c r="C24" s="23"/>
      <c r="D24" s="24"/>
      <c r="E24" s="24"/>
      <c r="F24" s="25"/>
      <c r="G24" s="227" t="str" cm="1">
        <f t="array" ref="G24">IF(OR($B24="",$C24=0,$D24=0),"",IF(AND($B24=$B25,$A24=$A25),"",IFERROR(
SUMPRODUCT(($B$7:$B$55=$B24)*($A$7:$A$55=$A24)*($C$7:$C$55)*($D$7:$D$55)),
"")))</f>
        <v/>
      </c>
      <c r="H24" s="222" t="str">
        <f ca="1">IF(OR($B24="",AND($B24=$B25,$A24=$A25)),"",_xlfn.LET(_xlpm.DateSeance,$C$1,_xlpm.Exo,$B24,_xlpm.Var,$A24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4" s="222" t="str" cm="1">
        <f t="array" ref="I24">IF(OR($B24="",AND($B24=$B25,$A24=$A25)),"",
_xlfn.LET(
  _xlpm.Exo,TRIM(SUBSTITUTE($B24,CHAR(160),"")),
  _xlpm.Var,TRIM(SUBSTITUTE($A24,CHAR(160),"")),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4" s="223" t="str">
        <f ca="1">IF($C24=0,"",IFERROR(
_xlfn.LET(
  _xlpm.ExoMax, MAX_LOCAL!$A$2:$A$10000,
  _xlpm.VarMax, MAX_LOCAL!$B$2:$B$10000,
  _xlpm.RepsMax, MAX_LOCAL!$C$2:$C$10000,
  _xlpm.KgMax,  MAX_LOCAL!$D$2:$D$10000,
  _xlpm.Res, IF($A24="",
     _xlfn.MAXIFS(_xlpm.KgMax, _xlpm.ExoMax, $B24, _xlpm.RepsMax, $C24),
     _xlfn.MAXIFS(_xlpm.KgMax, _xlpm.ExoMax, $B24, _xlpm.RepsMax, $C24, _xlpm.VarMax, $A24)
  ),
  IF(_xlpm.Res=0,"",_xlpm.Res)
),
""))</f>
        <v/>
      </c>
      <c r="K24" s="41">
        <v>1</v>
      </c>
      <c r="L24" s="41">
        <v>0</v>
      </c>
      <c r="M24" s="41">
        <v>1</v>
      </c>
      <c r="N24" s="41">
        <v>0</v>
      </c>
      <c r="O24" s="228"/>
      <c r="P24" s="42"/>
      <c r="Q24" s="43">
        <f t="shared" si="0"/>
        <v>0</v>
      </c>
      <c r="R24" s="42"/>
      <c r="S24" s="44">
        <f t="shared" si="1"/>
        <v>0</v>
      </c>
      <c r="T24" s="42"/>
      <c r="U24" s="44">
        <f t="shared" si="2"/>
        <v>0</v>
      </c>
      <c r="V24" s="42"/>
      <c r="W24" s="44">
        <f t="shared" si="3"/>
        <v>0</v>
      </c>
      <c r="X24" s="225" t="str">
        <f t="shared" si="4"/>
        <v/>
      </c>
      <c r="Y24" s="226" t="str">
        <f t="shared" si="5"/>
        <v/>
      </c>
    </row>
    <row r="25" spans="1:25" ht="20.100000000000001" customHeight="1" x14ac:dyDescent="0.2">
      <c r="A25" s="61"/>
      <c r="B25" s="59"/>
      <c r="C25" s="23"/>
      <c r="D25" s="24"/>
      <c r="E25" s="24"/>
      <c r="F25" s="25"/>
      <c r="G25" s="227" t="str" cm="1">
        <f t="array" ref="G25">IF(OR($B25="",$C25=0,$D25=0),"",IF(AND($B25=$B26,$A25=$A26),"",IFERROR(
SUMPRODUCT(($B$7:$B$55=$B25)*($A$7:$A$55=$A25)*($C$7:$C$55)*($D$7:$D$55)),
"")))</f>
        <v/>
      </c>
      <c r="H25" s="222" t="str">
        <f ca="1">IF(OR($B25="",AND($B25=$B26,$A25=$A26)),"",_xlfn.LET(_xlpm.DateSeance,$C$1,_xlpm.Exo,$B25,_xlpm.Var,$A25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5" s="222" t="str" cm="1">
        <f t="array" ref="I25">IF(OR($B25="",AND($B25=$B26,$A25=$A26)),"",
_xlfn.LET(
  _xlpm.Exo,TRIM(SUBSTITUTE($B25,CHAR(160),"")),
  _xlpm.Var,TRIM(SUBSTITUTE($A25,CHAR(160),"")),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5" s="223" t="str">
        <f ca="1">IF($C25=0,"",IFERROR(
_xlfn.LET(
  _xlpm.ExoMax, MAX_LOCAL!$A$2:$A$10000,
  _xlpm.VarMax, MAX_LOCAL!$B$2:$B$10000,
  _xlpm.RepsMax, MAX_LOCAL!$C$2:$C$10000,
  _xlpm.KgMax,  MAX_LOCAL!$D$2:$D$10000,
  _xlpm.Res, IF($A25="",
     _xlfn.MAXIFS(_xlpm.KgMax, _xlpm.ExoMax, $B25, _xlpm.RepsMax, $C25),
     _xlfn.MAXIFS(_xlpm.KgMax, _xlpm.ExoMax, $B25, _xlpm.RepsMax, $C25, _xlpm.VarMax, $A25)
  ),
  IF(_xlpm.Res=0,"",_xlpm.Res)
),
""))</f>
        <v/>
      </c>
      <c r="K25" s="41">
        <v>1</v>
      </c>
      <c r="L25" s="41">
        <v>0</v>
      </c>
      <c r="M25" s="41">
        <v>1</v>
      </c>
      <c r="N25" s="41">
        <v>0</v>
      </c>
      <c r="O25" s="228"/>
      <c r="P25" s="42"/>
      <c r="Q25" s="43">
        <f t="shared" si="0"/>
        <v>0</v>
      </c>
      <c r="R25" s="42"/>
      <c r="S25" s="44">
        <f t="shared" si="1"/>
        <v>0</v>
      </c>
      <c r="T25" s="42"/>
      <c r="U25" s="44">
        <f t="shared" si="2"/>
        <v>0</v>
      </c>
      <c r="V25" s="42"/>
      <c r="W25" s="44">
        <f t="shared" si="3"/>
        <v>0</v>
      </c>
      <c r="X25" s="225" t="str">
        <f t="shared" si="4"/>
        <v/>
      </c>
      <c r="Y25" s="226" t="str">
        <f t="shared" si="5"/>
        <v/>
      </c>
    </row>
    <row r="26" spans="1:25" ht="20.100000000000001" customHeight="1" x14ac:dyDescent="0.2">
      <c r="A26" s="61"/>
      <c r="B26" s="59" t="s">
        <v>215</v>
      </c>
      <c r="C26" s="23"/>
      <c r="D26" s="24"/>
      <c r="E26" s="24">
        <f>V26</f>
        <v>120</v>
      </c>
      <c r="F26" s="25">
        <f>P26</f>
        <v>6</v>
      </c>
      <c r="G26" s="227" t="str" cm="1">
        <f t="array" ref="G26">IF(OR($B26="",$C26=0,$D26=0),"",IF(AND($B26=$B27,$A26=$A27),"",IFERROR(
SUMPRODUCT(($B$7:$B$55=$B26)*($A$7:$A$55=$A26)*($C$7:$C$55)*($D$7:$D$55)),
"")))</f>
        <v/>
      </c>
      <c r="H26" s="222" t="str">
        <f ca="1">IF(OR($B26="",AND($B26=$B27,$A26=$A27)),"",_xlfn.LET(_xlpm.DateSeance,$C$1,_xlpm.Exo,$B26,_xlpm.Var,$A26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6" s="222" t="str" cm="1">
        <f t="array" ref="I26">IF(OR($B26="",AND($B26=$B27,$A26=$A27)),"",
_xlfn.LET(
  _xlpm.Exo,TRIM(SUBSTITUTE($B26,CHAR(160),"")),
  _xlpm.Var,TRIM(SUBSTITUTE($A26,CHAR(160),"")),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6" s="223" t="str">
        <f ca="1">IF($C26=0,"",IFERROR(
_xlfn.LET(
  _xlpm.ExoMax, MAX_LOCAL!$A$2:$A$10000,
  _xlpm.VarMax, MAX_LOCAL!$B$2:$B$10000,
  _xlpm.RepsMax, MAX_LOCAL!$C$2:$C$10000,
  _xlpm.KgMax,  MAX_LOCAL!$D$2:$D$10000,
  _xlpm.Res, IF($A26="",
     _xlfn.MAXIFS(_xlpm.KgMax, _xlpm.ExoMax, $B26, _xlpm.RepsMax, $C26),
     _xlfn.MAXIFS(_xlpm.KgMax, _xlpm.ExoMax, $B26, _xlpm.RepsMax, $C26, _xlpm.VarMax, $A26)
  ),
  IF(_xlpm.Res=0,"",_xlpm.Res)
),
""))</f>
        <v/>
      </c>
      <c r="K26" s="41">
        <v>1</v>
      </c>
      <c r="L26" s="41">
        <v>0</v>
      </c>
      <c r="M26" s="41">
        <v>1</v>
      </c>
      <c r="N26" s="41">
        <v>0</v>
      </c>
      <c r="O26" s="228"/>
      <c r="P26" s="42">
        <v>6</v>
      </c>
      <c r="Q26" s="43">
        <f t="shared" si="0"/>
        <v>6</v>
      </c>
      <c r="R26" s="42">
        <v>10</v>
      </c>
      <c r="S26" s="44">
        <f t="shared" si="1"/>
        <v>0</v>
      </c>
      <c r="T26" s="42">
        <v>10</v>
      </c>
      <c r="U26" s="44">
        <f t="shared" si="2"/>
        <v>0</v>
      </c>
      <c r="V26" s="42">
        <v>120</v>
      </c>
      <c r="W26" s="44">
        <f t="shared" si="3"/>
        <v>120</v>
      </c>
      <c r="X26" s="225" t="str">
        <f t="shared" si="4"/>
        <v/>
      </c>
      <c r="Y26" s="226" t="str">
        <f t="shared" si="5"/>
        <v/>
      </c>
    </row>
    <row r="27" spans="1:25" ht="20.100000000000001" customHeight="1" x14ac:dyDescent="0.2">
      <c r="A27" s="61"/>
      <c r="B27" s="59" t="s">
        <v>215</v>
      </c>
      <c r="C27" s="23"/>
      <c r="D27" s="24"/>
      <c r="E27" s="24">
        <f>V27</f>
        <v>120</v>
      </c>
      <c r="F27" s="25">
        <f>P27</f>
        <v>7</v>
      </c>
      <c r="G27" s="227" t="str" cm="1">
        <f t="array" ref="G27">IF(OR($B27="",$C27=0,$D27=0),"",IF(AND($B27=$B28,$A27=$A28),"",IFERROR(
SUMPRODUCT(($B$7:$B$55=$B27)*($A$7:$A$55=$A27)*($C$7:$C$55)*($D$7:$D$55)),
"")))</f>
        <v/>
      </c>
      <c r="H27" s="222" t="str">
        <f ca="1">IF(OR($B27="",AND($B27=$B28,$A27=$A28)),"",_xlfn.LET(_xlpm.DateSeance,$C$1,_xlpm.Exo,$B27,_xlpm.Var,$A27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7" s="222" t="str" cm="1">
        <f t="array" ref="I27">IF(OR($B27="",AND($B27=$B28,$A27=$A28)),"",
_xlfn.LET(
  _xlpm.Exo,TRIM(SUBSTITUTE($B27,CHAR(160),"")),
  _xlpm.Var,TRIM(SUBSTITUTE($A27,CHAR(160),"")),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7" s="223" t="str">
        <f ca="1">IF($C27=0,"",IFERROR(
_xlfn.LET(
  _xlpm.ExoMax, MAX_LOCAL!$A$2:$A$10000,
  _xlpm.VarMax, MAX_LOCAL!$B$2:$B$10000,
  _xlpm.RepsMax, MAX_LOCAL!$C$2:$C$10000,
  _xlpm.KgMax,  MAX_LOCAL!$D$2:$D$10000,
  _xlpm.Res, IF($A27="",
     _xlfn.MAXIFS(_xlpm.KgMax, _xlpm.ExoMax, $B27, _xlpm.RepsMax, $C27),
     _xlfn.MAXIFS(_xlpm.KgMax, _xlpm.ExoMax, $B27, _xlpm.RepsMax, $C27, _xlpm.VarMax, $A27)
  ),
  IF(_xlpm.Res=0,"",_xlpm.Res)
),
""))</f>
        <v/>
      </c>
      <c r="K27" s="41">
        <v>1</v>
      </c>
      <c r="L27" s="41">
        <v>0</v>
      </c>
      <c r="M27" s="41">
        <v>1</v>
      </c>
      <c r="N27" s="41">
        <v>0</v>
      </c>
      <c r="O27" s="228"/>
      <c r="P27" s="42">
        <v>7</v>
      </c>
      <c r="Q27" s="43">
        <f t="shared" si="0"/>
        <v>7</v>
      </c>
      <c r="R27" s="42">
        <v>10</v>
      </c>
      <c r="S27" s="44">
        <f t="shared" si="1"/>
        <v>0</v>
      </c>
      <c r="T27" s="42">
        <v>10</v>
      </c>
      <c r="U27" s="44">
        <f t="shared" si="2"/>
        <v>0</v>
      </c>
      <c r="V27" s="42">
        <v>120</v>
      </c>
      <c r="W27" s="44">
        <f t="shared" si="3"/>
        <v>120</v>
      </c>
      <c r="X27" s="225" t="str">
        <f t="shared" si="4"/>
        <v/>
      </c>
      <c r="Y27" s="226" t="str">
        <f t="shared" si="5"/>
        <v/>
      </c>
    </row>
    <row r="28" spans="1:25" ht="20.100000000000001" customHeight="1" x14ac:dyDescent="0.2">
      <c r="A28" s="61"/>
      <c r="B28" s="59" t="s">
        <v>215</v>
      </c>
      <c r="C28" s="23"/>
      <c r="D28" s="24"/>
      <c r="E28" s="24">
        <f>V28</f>
        <v>120</v>
      </c>
      <c r="F28" s="25">
        <f>P28</f>
        <v>8</v>
      </c>
      <c r="G28" s="227" t="str" cm="1">
        <f t="array" ref="G28">IF(OR($B28="",$C28=0,$D28=0),"",IF(AND($B28=$B29,$A28=$A29),"",IFERROR(
SUMPRODUCT(($B$7:$B$55=$B28)*($A$7:$A$55=$A28)*($C$7:$C$55)*($D$7:$D$55)),
"")))</f>
        <v/>
      </c>
      <c r="H28" s="222">
        <f ca="1">IF(OR($B28="",AND($B28=$B29,$A28=$A29)),"",_xlfn.LET(_xlpm.DateSeance,$C$1,_xlpm.Exo,$B28,_xlpm.Var,$A28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28" s="222" cm="1">
        <f t="array" ref="I28">IF(OR($B28="",AND($B28=$B29,$A28=$A29)),"",
_xlfn.LET(
  _xlpm.Exo,TRIM(SUBSTITUTE($B28,CHAR(160),"")),
  _xlpm.Var,TRIM(SUBSTITUTE($A28,CHAR(160),"")),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300</v>
      </c>
      <c r="J28" s="223" t="str">
        <f ca="1">IF($C28=0,"",IFERROR(
_xlfn.LET(
  _xlpm.ExoMax, MAX_LOCAL!$A$2:$A$10000,
  _xlpm.VarMax, MAX_LOCAL!$B$2:$B$10000,
  _xlpm.RepsMax, MAX_LOCAL!$C$2:$C$10000,
  _xlpm.KgMax,  MAX_LOCAL!$D$2:$D$10000,
  _xlpm.Res, IF($A28="",
     _xlfn.MAXIFS(_xlpm.KgMax, _xlpm.ExoMax, $B28, _xlpm.RepsMax, $C28),
     _xlfn.MAXIFS(_xlpm.KgMax, _xlpm.ExoMax, $B28, _xlpm.RepsMax, $C28, _xlpm.VarMax, $A28)
  ),
  IF(_xlpm.Res=0,"",_xlpm.Res)
),
""))</f>
        <v/>
      </c>
      <c r="K28" s="41">
        <v>1</v>
      </c>
      <c r="L28" s="41">
        <v>0</v>
      </c>
      <c r="M28" s="41">
        <v>1</v>
      </c>
      <c r="N28" s="41">
        <v>0</v>
      </c>
      <c r="O28" s="228"/>
      <c r="P28" s="42">
        <v>8</v>
      </c>
      <c r="Q28" s="43">
        <f t="shared" si="0"/>
        <v>8</v>
      </c>
      <c r="R28" s="42">
        <v>10</v>
      </c>
      <c r="S28" s="44">
        <f t="shared" si="1"/>
        <v>0</v>
      </c>
      <c r="T28" s="42">
        <v>10</v>
      </c>
      <c r="U28" s="44">
        <f t="shared" si="2"/>
        <v>0</v>
      </c>
      <c r="V28" s="42">
        <v>120</v>
      </c>
      <c r="W28" s="44">
        <f t="shared" si="3"/>
        <v>120</v>
      </c>
      <c r="X28" s="225" t="str">
        <f t="shared" si="4"/>
        <v/>
      </c>
      <c r="Y28" s="226" t="str">
        <f t="shared" si="5"/>
        <v/>
      </c>
    </row>
    <row r="29" spans="1:25" ht="20.100000000000001" customHeight="1" x14ac:dyDescent="0.2">
      <c r="A29" s="61"/>
      <c r="B29" s="59"/>
      <c r="C29" s="23"/>
      <c r="D29" s="24"/>
      <c r="E29" s="24"/>
      <c r="F29" s="25"/>
      <c r="G29" s="227" t="str" cm="1">
        <f t="array" ref="G29">IF(OR($B29="",$C29=0,$D29=0),"",IF(AND($B29=$B30,$A29=$A30),"",IFERROR(
SUMPRODUCT(($B$7:$B$55=$B29)*($A$7:$A$55=$A29)*($C$7:$C$55)*($D$7:$D$55)),
"")))</f>
        <v/>
      </c>
      <c r="H29" s="222" t="str">
        <f ca="1">IF(OR($B29="",AND($B29=$B30,$A29=$A30)),"",_xlfn.LET(_xlpm.DateSeance,$C$1,_xlpm.Exo,$B29,_xlpm.Var,$A29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9" s="222" t="str" cm="1">
        <f t="array" ref="I29">IF(OR($B29="",AND($B29=$B30,$A29=$A30)),"",
_xlfn.LET(
  _xlpm.Exo,TRIM(SUBSTITUTE($B29,CHAR(160),"")),
  _xlpm.Var,TRIM(SUBSTITUTE($A29,CHAR(160),"")),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9" s="223" t="str">
        <f ca="1">IF($C29=0,"",IFERROR(
_xlfn.LET(
  _xlpm.ExoMax, MAX_LOCAL!$A$2:$A$10000,
  _xlpm.VarMax, MAX_LOCAL!$B$2:$B$10000,
  _xlpm.RepsMax, MAX_LOCAL!$C$2:$C$10000,
  _xlpm.KgMax,  MAX_LOCAL!$D$2:$D$10000,
  _xlpm.Res, IF($A29="",
     _xlfn.MAXIFS(_xlpm.KgMax, _xlpm.ExoMax, $B29, _xlpm.RepsMax, $C29),
     _xlfn.MAXIFS(_xlpm.KgMax, _xlpm.ExoMax, $B29, _xlpm.RepsMax, $C29, _xlpm.VarMax, $A29)
  ),
  IF(_xlpm.Res=0,"",_xlpm.Res)
),
""))</f>
        <v/>
      </c>
      <c r="K29" s="41">
        <v>1</v>
      </c>
      <c r="L29" s="41">
        <v>0</v>
      </c>
      <c r="M29" s="41">
        <v>1</v>
      </c>
      <c r="N29" s="41">
        <v>0</v>
      </c>
      <c r="O29" s="228"/>
      <c r="P29" s="42"/>
      <c r="Q29" s="43">
        <f t="shared" si="0"/>
        <v>0</v>
      </c>
      <c r="R29" s="42"/>
      <c r="S29" s="44">
        <f t="shared" si="1"/>
        <v>0</v>
      </c>
      <c r="T29" s="42"/>
      <c r="U29" s="44">
        <f t="shared" si="2"/>
        <v>0</v>
      </c>
      <c r="V29" s="42"/>
      <c r="W29" s="44">
        <f t="shared" si="3"/>
        <v>0</v>
      </c>
      <c r="X29" s="225" t="str">
        <f t="shared" si="4"/>
        <v/>
      </c>
      <c r="Y29" s="226" t="str">
        <f t="shared" si="5"/>
        <v/>
      </c>
    </row>
    <row r="30" spans="1:25" ht="20.100000000000001" customHeight="1" x14ac:dyDescent="0.2">
      <c r="A30" s="61"/>
      <c r="B30" s="59"/>
      <c r="C30" s="23"/>
      <c r="D30" s="24"/>
      <c r="E30" s="24"/>
      <c r="F30" s="25"/>
      <c r="G30" s="227" t="str" cm="1">
        <f t="array" ref="G30">IF(OR($B30="",$C30=0,$D30=0),"",IF(AND($B30=$B31,$A30=$A31),"",IFERROR(
SUMPRODUCT(($B$7:$B$55=$B30)*($A$7:$A$55=$A30)*($C$7:$C$55)*($D$7:$D$55)),
"")))</f>
        <v/>
      </c>
      <c r="H30" s="222" t="str">
        <f ca="1">IF(OR($B30="",AND($B30=$B31,$A30=$A31)),"",_xlfn.LET(_xlpm.DateSeance,$C$1,_xlpm.Exo,$B30,_xlpm.Var,$A30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0" s="222" t="str" cm="1">
        <f t="array" ref="I30">IF(OR($B30="",AND($B30=$B31,$A30=$A31)),"",
_xlfn.LET(
  _xlpm.Exo,TRIM(SUBSTITUTE($B30,CHAR(160),"")),
  _xlpm.Var,TRIM(SUBSTITUTE($A30,CHAR(160),"")),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0" s="223" t="str">
        <f ca="1">IF($C30=0,"",IFERROR(
_xlfn.LET(
  _xlpm.ExoMax, MAX_LOCAL!$A$2:$A$10000,
  _xlpm.VarMax, MAX_LOCAL!$B$2:$B$10000,
  _xlpm.RepsMax, MAX_LOCAL!$C$2:$C$10000,
  _xlpm.KgMax,  MAX_LOCAL!$D$2:$D$10000,
  _xlpm.Res, IF($A30="",
     _xlfn.MAXIFS(_xlpm.KgMax, _xlpm.ExoMax, $B30, _xlpm.RepsMax, $C30),
     _xlfn.MAXIFS(_xlpm.KgMax, _xlpm.ExoMax, $B30, _xlpm.RepsMax, $C30, _xlpm.VarMax, $A30)
  ),
  IF(_xlpm.Res=0,"",_xlpm.Res)
),
""))</f>
        <v/>
      </c>
      <c r="K30" s="41">
        <v>1</v>
      </c>
      <c r="L30" s="41">
        <v>0</v>
      </c>
      <c r="M30" s="41">
        <v>1</v>
      </c>
      <c r="N30" s="41">
        <v>0</v>
      </c>
      <c r="O30" s="228"/>
      <c r="P30" s="42"/>
      <c r="Q30" s="43">
        <f t="shared" si="0"/>
        <v>0</v>
      </c>
      <c r="R30" s="42"/>
      <c r="S30" s="44">
        <f t="shared" si="1"/>
        <v>0</v>
      </c>
      <c r="T30" s="42"/>
      <c r="U30" s="44">
        <f t="shared" si="2"/>
        <v>0</v>
      </c>
      <c r="V30" s="42"/>
      <c r="W30" s="44">
        <f t="shared" si="3"/>
        <v>0</v>
      </c>
      <c r="X30" s="225" t="str">
        <f t="shared" si="4"/>
        <v/>
      </c>
      <c r="Y30" s="226" t="str">
        <f t="shared" si="5"/>
        <v/>
      </c>
    </row>
    <row r="31" spans="1:25" ht="20.100000000000001" customHeight="1" x14ac:dyDescent="0.2">
      <c r="A31" s="61"/>
      <c r="B31" s="59"/>
      <c r="C31" s="23"/>
      <c r="D31" s="24"/>
      <c r="E31" s="24"/>
      <c r="F31" s="25"/>
      <c r="G31" s="227" t="str" cm="1">
        <f t="array" ref="G31">IF(OR($B31="",$C31=0,$D31=0),"",IF(AND($B31=$B32,$A31=$A32),"",IFERROR(
SUMPRODUCT(($B$7:$B$55=$B31)*($A$7:$A$55=$A31)*($C$7:$C$55)*($D$7:$D$55)),
"")))</f>
        <v/>
      </c>
      <c r="H31" s="222" t="str">
        <f ca="1">IF(OR($B31="",AND($B31=$B32,$A31=$A32)),"",_xlfn.LET(_xlpm.DateSeance,$C$1,_xlpm.Exo,$B31,_xlpm.Var,$A31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1" s="222" t="str" cm="1">
        <f t="array" ref="I31">IF(OR($B31="",AND($B31=$B32,$A31=$A32)),"",
_xlfn.LET(
  _xlpm.Exo,TRIM(SUBSTITUTE($B31,CHAR(160),"")),
  _xlpm.Var,TRIM(SUBSTITUTE($A31,CHAR(160),"")),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1" s="223" t="str">
        <f ca="1">IF($C31=0,"",IFERROR(
_xlfn.LET(
  _xlpm.ExoMax, MAX_LOCAL!$A$2:$A$10000,
  _xlpm.VarMax, MAX_LOCAL!$B$2:$B$10000,
  _xlpm.RepsMax, MAX_LOCAL!$C$2:$C$10000,
  _xlpm.KgMax,  MAX_LOCAL!$D$2:$D$10000,
  _xlpm.Res, IF($A31="",
     _xlfn.MAXIFS(_xlpm.KgMax, _xlpm.ExoMax, $B31, _xlpm.RepsMax, $C31),
     _xlfn.MAXIFS(_xlpm.KgMax, _xlpm.ExoMax, $B31, _xlpm.RepsMax, $C31, _xlpm.VarMax, $A31)
  ),
  IF(_xlpm.Res=0,"",_xlpm.Res)
),
""))</f>
        <v/>
      </c>
      <c r="K31" s="41">
        <v>1</v>
      </c>
      <c r="L31" s="41">
        <v>0</v>
      </c>
      <c r="M31" s="41">
        <v>1</v>
      </c>
      <c r="N31" s="41">
        <v>0</v>
      </c>
      <c r="O31" s="228"/>
      <c r="P31" s="42"/>
      <c r="Q31" s="43">
        <f t="shared" si="0"/>
        <v>0</v>
      </c>
      <c r="R31" s="42"/>
      <c r="S31" s="44">
        <f t="shared" si="1"/>
        <v>0</v>
      </c>
      <c r="T31" s="42"/>
      <c r="U31" s="44">
        <f t="shared" si="2"/>
        <v>0</v>
      </c>
      <c r="V31" s="42"/>
      <c r="W31" s="44">
        <f t="shared" si="3"/>
        <v>0</v>
      </c>
      <c r="X31" s="225" t="str">
        <f t="shared" si="4"/>
        <v/>
      </c>
      <c r="Y31" s="226" t="str">
        <f t="shared" si="5"/>
        <v/>
      </c>
    </row>
    <row r="32" spans="1:25" ht="20.100000000000001" customHeight="1" x14ac:dyDescent="0.2">
      <c r="A32" s="61"/>
      <c r="B32" s="59" t="s">
        <v>217</v>
      </c>
      <c r="C32" s="23"/>
      <c r="D32" s="24"/>
      <c r="E32" s="24">
        <f>V32</f>
        <v>120</v>
      </c>
      <c r="F32" s="25">
        <f>P32</f>
        <v>6</v>
      </c>
      <c r="G32" s="227" t="str" cm="1">
        <f t="array" ref="G32">IF(OR($B32="",$C32=0,$D32=0),"",IF(AND($B32=$B33,$A32=$A33),"",IFERROR(
SUMPRODUCT(($B$7:$B$55=$B32)*($A$7:$A$55=$A32)*($C$7:$C$55)*($D$7:$D$55)),
"")))</f>
        <v/>
      </c>
      <c r="H32" s="222" t="str">
        <f ca="1">IF(OR($B32="",AND($B32=$B33,$A32=$A33)),"",_xlfn.LET(_xlpm.DateSeance,$C$1,_xlpm.Exo,$B32,_xlpm.Var,$A32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2" s="222" t="str" cm="1">
        <f t="array" ref="I32">IF(OR($B32="",AND($B32=$B33,$A32=$A33)),"",
_xlfn.LET(
  _xlpm.Exo,TRIM(SUBSTITUTE($B32,CHAR(160),"")),
  _xlpm.Var,TRIM(SUBSTITUTE($A32,CHAR(160),"")),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2" s="223" t="str">
        <f ca="1">IF($C32=0,"",IFERROR(
_xlfn.LET(
  _xlpm.ExoMax, MAX_LOCAL!$A$2:$A$10000,
  _xlpm.VarMax, MAX_LOCAL!$B$2:$B$10000,
  _xlpm.RepsMax, MAX_LOCAL!$C$2:$C$10000,
  _xlpm.KgMax,  MAX_LOCAL!$D$2:$D$10000,
  _xlpm.Res, IF($A32="",
     _xlfn.MAXIFS(_xlpm.KgMax, _xlpm.ExoMax, $B32, _xlpm.RepsMax, $C32),
     _xlfn.MAXIFS(_xlpm.KgMax, _xlpm.ExoMax, $B32, _xlpm.RepsMax, $C32, _xlpm.VarMax, $A32)
  ),
  IF(_xlpm.Res=0,"",_xlpm.Res)
),
""))</f>
        <v/>
      </c>
      <c r="K32" s="41">
        <v>1</v>
      </c>
      <c r="L32" s="41">
        <v>0</v>
      </c>
      <c r="M32" s="41">
        <v>1</v>
      </c>
      <c r="N32" s="41">
        <v>0</v>
      </c>
      <c r="O32" s="228"/>
      <c r="P32" s="42">
        <v>6</v>
      </c>
      <c r="Q32" s="43">
        <f t="shared" si="0"/>
        <v>6</v>
      </c>
      <c r="R32" s="42">
        <v>10</v>
      </c>
      <c r="S32" s="44">
        <f t="shared" si="1"/>
        <v>0</v>
      </c>
      <c r="T32" s="42">
        <v>20</v>
      </c>
      <c r="U32" s="44">
        <f t="shared" si="2"/>
        <v>0</v>
      </c>
      <c r="V32" s="42">
        <v>120</v>
      </c>
      <c r="W32" s="44">
        <f t="shared" si="3"/>
        <v>120</v>
      </c>
      <c r="X32" s="225" t="str">
        <f t="shared" si="4"/>
        <v/>
      </c>
      <c r="Y32" s="226" t="str">
        <f t="shared" si="5"/>
        <v/>
      </c>
    </row>
    <row r="33" spans="1:25" ht="20.100000000000001" customHeight="1" x14ac:dyDescent="0.2">
      <c r="A33" s="61"/>
      <c r="B33" s="59" t="s">
        <v>217</v>
      </c>
      <c r="C33" s="23"/>
      <c r="D33" s="24"/>
      <c r="E33" s="24">
        <f>V33</f>
        <v>120</v>
      </c>
      <c r="F33" s="25">
        <f>P33</f>
        <v>7</v>
      </c>
      <c r="G33" s="227" t="str" cm="1">
        <f t="array" ref="G33">IF(OR($B33="",$C33=0,$D33=0),"",IF(AND($B33=$B34,$A33=$A34),"",IFERROR(
SUMPRODUCT(($B$7:$B$55=$B33)*($A$7:$A$55=$A33)*($C$7:$C$55)*($D$7:$D$55)),
"")))</f>
        <v/>
      </c>
      <c r="H33" s="222" t="str">
        <f ca="1">IF(OR($B33="",AND($B33=$B34,$A33=$A34)),"",_xlfn.LET(_xlpm.DateSeance,$C$1,_xlpm.Exo,$B33,_xlpm.Var,$A33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3" s="222" t="str" cm="1">
        <f t="array" ref="I33">IF(OR($B33="",AND($B33=$B34,$A33=$A34)),"",
_xlfn.LET(
  _xlpm.Exo,TRIM(SUBSTITUTE($B33,CHAR(160),"")),
  _xlpm.Var,TRIM(SUBSTITUTE($A33,CHAR(160),"")),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3" s="223" t="str">
        <f ca="1">IF($C33=0,"",IFERROR(
_xlfn.LET(
  _xlpm.ExoMax, MAX_LOCAL!$A$2:$A$10000,
  _xlpm.VarMax, MAX_LOCAL!$B$2:$B$10000,
  _xlpm.RepsMax, MAX_LOCAL!$C$2:$C$10000,
  _xlpm.KgMax,  MAX_LOCAL!$D$2:$D$10000,
  _xlpm.Res, IF($A33="",
     _xlfn.MAXIFS(_xlpm.KgMax, _xlpm.ExoMax, $B33, _xlpm.RepsMax, $C33),
     _xlfn.MAXIFS(_xlpm.KgMax, _xlpm.ExoMax, $B33, _xlpm.RepsMax, $C33, _xlpm.VarMax, $A33)
  ),
  IF(_xlpm.Res=0,"",_xlpm.Res)
),
""))</f>
        <v/>
      </c>
      <c r="K33" s="41">
        <v>1</v>
      </c>
      <c r="L33" s="41">
        <v>0</v>
      </c>
      <c r="M33" s="41">
        <v>1</v>
      </c>
      <c r="N33" s="41">
        <v>0</v>
      </c>
      <c r="O33" s="228"/>
      <c r="P33" s="42">
        <v>7</v>
      </c>
      <c r="Q33" s="43">
        <f t="shared" si="0"/>
        <v>7</v>
      </c>
      <c r="R33" s="42">
        <v>10</v>
      </c>
      <c r="S33" s="44">
        <f t="shared" si="1"/>
        <v>0</v>
      </c>
      <c r="T33" s="42">
        <v>25</v>
      </c>
      <c r="U33" s="44">
        <f t="shared" si="2"/>
        <v>0</v>
      </c>
      <c r="V33" s="42">
        <v>120</v>
      </c>
      <c r="W33" s="44">
        <f t="shared" si="3"/>
        <v>120</v>
      </c>
      <c r="X33" s="225" t="str">
        <f t="shared" si="4"/>
        <v/>
      </c>
      <c r="Y33" s="226" t="str">
        <f t="shared" si="5"/>
        <v/>
      </c>
    </row>
    <row r="34" spans="1:25" ht="20.100000000000001" customHeight="1" x14ac:dyDescent="0.2">
      <c r="A34" s="61"/>
      <c r="B34" s="59" t="s">
        <v>217</v>
      </c>
      <c r="C34" s="23"/>
      <c r="D34" s="24"/>
      <c r="E34" s="24">
        <f>V34</f>
        <v>1</v>
      </c>
      <c r="F34" s="25">
        <f>P34</f>
        <v>8</v>
      </c>
      <c r="G34" s="227" t="str" cm="1">
        <f t="array" ref="G34">IF(OR($B34="",$C34=0,$D34=0),"",IF(AND($B34=$B35,$A34=$A35),"",IFERROR(
SUMPRODUCT(($B$7:$B$55=$B34)*($A$7:$A$55=$A34)*($C$7:$C$55)*($D$7:$D$55)),
"")))</f>
        <v/>
      </c>
      <c r="H34" s="222">
        <f ca="1">IF(OR($B34="",AND($B34=$B35,$A34=$A35)),"",_xlfn.LET(_xlpm.DateSeance,$C$1,_xlpm.Exo,$B34,_xlpm.Var,$A34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4" s="222" cm="1">
        <f t="array" ref="I34">IF(OR($B34="",AND($B34=$B35,$A34=$A35)),"",
_xlfn.LET(
  _xlpm.Exo,TRIM(SUBSTITUTE($B34,CHAR(160),"")),
  _xlpm.Var,TRIM(SUBSTITUTE($A34,CHAR(160),"")),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660</v>
      </c>
      <c r="J34" s="223" t="str">
        <f ca="1">IF($C34=0,"",IFERROR(
_xlfn.LET(
  _xlpm.ExoMax, MAX_LOCAL!$A$2:$A$10000,
  _xlpm.VarMax, MAX_LOCAL!$B$2:$B$10000,
  _xlpm.RepsMax, MAX_LOCAL!$C$2:$C$10000,
  _xlpm.KgMax,  MAX_LOCAL!$D$2:$D$10000,
  _xlpm.Res, IF($A34="",
     _xlfn.MAXIFS(_xlpm.KgMax, _xlpm.ExoMax, $B34, _xlpm.RepsMax, $C34),
     _xlfn.MAXIFS(_xlpm.KgMax, _xlpm.ExoMax, $B34, _xlpm.RepsMax, $C34, _xlpm.VarMax, $A34)
  ),
  IF(_xlpm.Res=0,"",_xlpm.Res)
),
""))</f>
        <v/>
      </c>
      <c r="K34" s="41">
        <v>1</v>
      </c>
      <c r="L34" s="41">
        <v>0</v>
      </c>
      <c r="M34" s="41">
        <v>1</v>
      </c>
      <c r="N34" s="41">
        <v>0</v>
      </c>
      <c r="O34" s="228"/>
      <c r="P34" s="42">
        <v>8</v>
      </c>
      <c r="Q34" s="43">
        <f t="shared" si="0"/>
        <v>8</v>
      </c>
      <c r="R34" s="42">
        <v>7</v>
      </c>
      <c r="S34" s="44">
        <f t="shared" si="1"/>
        <v>0</v>
      </c>
      <c r="T34" s="42">
        <v>30</v>
      </c>
      <c r="U34" s="44">
        <f t="shared" si="2"/>
        <v>0</v>
      </c>
      <c r="V34" s="42">
        <v>1</v>
      </c>
      <c r="W34" s="44">
        <f t="shared" si="3"/>
        <v>1</v>
      </c>
      <c r="X34" s="225" t="str">
        <f t="shared" si="4"/>
        <v/>
      </c>
      <c r="Y34" s="226" t="str">
        <f t="shared" si="5"/>
        <v/>
      </c>
    </row>
    <row r="35" spans="1:25" ht="20.100000000000001" customHeight="1" x14ac:dyDescent="0.2">
      <c r="A35" s="61"/>
      <c r="B35" s="59"/>
      <c r="C35" s="23"/>
      <c r="D35" s="24"/>
      <c r="E35" s="24"/>
      <c r="F35" s="25"/>
      <c r="G35" s="227" t="str" cm="1">
        <f t="array" ref="G35">IF(OR($B35="",$C35=0,$D35=0),"",IF(AND($B35=$B36,$A35=$A36),"",IFERROR(
SUMPRODUCT(($B$7:$B$55=$B35)*($A$7:$A$55=$A35)*($C$7:$C$55)*($D$7:$D$55)),
"")))</f>
        <v/>
      </c>
      <c r="H35" s="222" t="str">
        <f ca="1">IF(OR($B35="",AND($B35=$B36,$A35=$A36)),"",_xlfn.LET(_xlpm.DateSeance,$C$1,_xlpm.Exo,$B35,_xlpm.Var,$A35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5" s="222" t="str" cm="1">
        <f t="array" ref="I35">IF(OR($B35="",AND($B35=$B36,$A35=$A36)),"",
_xlfn.LET(
  _xlpm.Exo,TRIM(SUBSTITUTE($B35,CHAR(160),"")),
  _xlpm.Var,TRIM(SUBSTITUTE($A35,CHAR(160),"")),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5" s="223" t="str">
        <f ca="1">IF($C35=0,"",IFERROR(
_xlfn.LET(
  _xlpm.ExoMax, MAX_LOCAL!$A$2:$A$10000,
  _xlpm.VarMax, MAX_LOCAL!$B$2:$B$10000,
  _xlpm.RepsMax, MAX_LOCAL!$C$2:$C$10000,
  _xlpm.KgMax,  MAX_LOCAL!$D$2:$D$10000,
  _xlpm.Res, IF($A35="",
     _xlfn.MAXIFS(_xlpm.KgMax, _xlpm.ExoMax, $B35, _xlpm.RepsMax, $C35),
     _xlfn.MAXIFS(_xlpm.KgMax, _xlpm.ExoMax, $B35, _xlpm.RepsMax, $C35, _xlpm.VarMax, $A35)
  ),
  IF(_xlpm.Res=0,"",_xlpm.Res)
),
""))</f>
        <v/>
      </c>
      <c r="K35" s="41">
        <v>1</v>
      </c>
      <c r="L35" s="41">
        <v>0</v>
      </c>
      <c r="M35" s="41">
        <v>1</v>
      </c>
      <c r="N35" s="41">
        <v>0</v>
      </c>
      <c r="O35" s="228"/>
      <c r="P35" s="42"/>
      <c r="Q35" s="43">
        <f t="shared" si="0"/>
        <v>0</v>
      </c>
      <c r="R35" s="42"/>
      <c r="S35" s="44">
        <f t="shared" si="1"/>
        <v>0</v>
      </c>
      <c r="T35" s="42"/>
      <c r="U35" s="44">
        <f t="shared" si="2"/>
        <v>0</v>
      </c>
      <c r="V35" s="42"/>
      <c r="W35" s="44">
        <f t="shared" si="3"/>
        <v>0</v>
      </c>
      <c r="X35" s="225" t="str">
        <f t="shared" si="4"/>
        <v/>
      </c>
      <c r="Y35" s="226" t="str">
        <f t="shared" si="5"/>
        <v/>
      </c>
    </row>
    <row r="36" spans="1:25" ht="20.100000000000001" customHeight="1" x14ac:dyDescent="0.2">
      <c r="A36" s="61"/>
      <c r="B36" s="59"/>
      <c r="C36" s="23"/>
      <c r="D36" s="24"/>
      <c r="E36" s="24"/>
      <c r="F36" s="25"/>
      <c r="G36" s="227" t="str" cm="1">
        <f t="array" ref="G36">IF(OR($B36="",$C36=0,$D36=0),"",IF(AND($B36=$B37,$A36=$A37),"",IFERROR(
SUMPRODUCT(($B$7:$B$55=$B36)*($A$7:$A$55=$A36)*($C$7:$C$55)*($D$7:$D$55)),
"")))</f>
        <v/>
      </c>
      <c r="H36" s="222" t="str">
        <f ca="1">IF(OR($B36="",AND($B36=$B37,$A36=$A37)),"",_xlfn.LET(_xlpm.DateSeance,$C$1,_xlpm.Exo,$B36,_xlpm.Var,$A36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6" s="222" t="str" cm="1">
        <f t="array" ref="I36">IF(OR($B36="",AND($B36=$B37,$A36=$A37)),"",
_xlfn.LET(
  _xlpm.Exo,TRIM(SUBSTITUTE($B36,CHAR(160),"")),
  _xlpm.Var,TRIM(SUBSTITUTE($A36,CHAR(160),"")),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6" s="223" t="str">
        <f ca="1">IF($C36=0,"",IFERROR(
_xlfn.LET(
  _xlpm.ExoMax, MAX_LOCAL!$A$2:$A$10000,
  _xlpm.VarMax, MAX_LOCAL!$B$2:$B$10000,
  _xlpm.RepsMax, MAX_LOCAL!$C$2:$C$10000,
  _xlpm.KgMax,  MAX_LOCAL!$D$2:$D$10000,
  _xlpm.Res, IF($A36="",
     _xlfn.MAXIFS(_xlpm.KgMax, _xlpm.ExoMax, $B36, _xlpm.RepsMax, $C36),
     _xlfn.MAXIFS(_xlpm.KgMax, _xlpm.ExoMax, $B36, _xlpm.RepsMax, $C36, _xlpm.VarMax, $A36)
  ),
  IF(_xlpm.Res=0,"",_xlpm.Res)
),
""))</f>
        <v/>
      </c>
      <c r="K36" s="41">
        <v>1</v>
      </c>
      <c r="L36" s="41">
        <v>0</v>
      </c>
      <c r="M36" s="41">
        <v>1</v>
      </c>
      <c r="N36" s="41">
        <v>0</v>
      </c>
      <c r="O36" s="228"/>
      <c r="P36" s="42"/>
      <c r="Q36" s="43">
        <f t="shared" si="0"/>
        <v>0</v>
      </c>
      <c r="R36" s="42"/>
      <c r="S36" s="44">
        <f t="shared" si="1"/>
        <v>0</v>
      </c>
      <c r="T36" s="42"/>
      <c r="U36" s="44">
        <f t="shared" si="2"/>
        <v>0</v>
      </c>
      <c r="V36" s="42"/>
      <c r="W36" s="44">
        <f t="shared" si="3"/>
        <v>0</v>
      </c>
      <c r="X36" s="225" t="str">
        <f t="shared" si="4"/>
        <v/>
      </c>
      <c r="Y36" s="226" t="str">
        <f t="shared" si="5"/>
        <v/>
      </c>
    </row>
    <row r="37" spans="1:25" ht="20.100000000000001" customHeight="1" x14ac:dyDescent="0.2">
      <c r="A37" s="61"/>
      <c r="B37" s="59"/>
      <c r="C37" s="23"/>
      <c r="D37" s="24"/>
      <c r="E37" s="24"/>
      <c r="F37" s="25"/>
      <c r="G37" s="227" t="str" cm="1">
        <f t="array" ref="G37">IF(OR($B37="",$C37=0,$D37=0),"",IF(AND($B37=$B38,$A37=$A38),"",IFERROR(
SUMPRODUCT(($B$7:$B$55=$B37)*($A$7:$A$55=$A37)*($C$7:$C$55)*($D$7:$D$55)),
"")))</f>
        <v/>
      </c>
      <c r="H37" s="222" t="str">
        <f ca="1">IF(OR($B37="",AND($B37=$B38,$A37=$A38)),"",_xlfn.LET(_xlpm.DateSeance,$C$1,_xlpm.Exo,$B37,_xlpm.Var,$A37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7" s="222" t="str" cm="1">
        <f t="array" ref="I37">IF(OR($B37="",AND($B37=$B38,$A37=$A38)),"",
_xlfn.LET(
  _xlpm.Exo,TRIM(SUBSTITUTE($B37,CHAR(160),"")),
  _xlpm.Var,TRIM(SUBSTITUTE($A37,CHAR(160),"")),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7" s="223" t="str">
        <f ca="1">IF($C37=0,"",IFERROR(
_xlfn.LET(
  _xlpm.ExoMax, MAX_LOCAL!$A$2:$A$10000,
  _xlpm.VarMax, MAX_LOCAL!$B$2:$B$10000,
  _xlpm.RepsMax, MAX_LOCAL!$C$2:$C$10000,
  _xlpm.KgMax,  MAX_LOCAL!$D$2:$D$10000,
  _xlpm.Res, IF($A37="",
     _xlfn.MAXIFS(_xlpm.KgMax, _xlpm.ExoMax, $B37, _xlpm.RepsMax, $C37),
     _xlfn.MAXIFS(_xlpm.KgMax, _xlpm.ExoMax, $B37, _xlpm.RepsMax, $C37, _xlpm.VarMax, $A37)
  ),
  IF(_xlpm.Res=0,"",_xlpm.Res)
),
""))</f>
        <v/>
      </c>
      <c r="K37" s="41">
        <v>1</v>
      </c>
      <c r="L37" s="41">
        <v>0</v>
      </c>
      <c r="M37" s="41">
        <v>1</v>
      </c>
      <c r="N37" s="41">
        <v>0</v>
      </c>
      <c r="O37" s="228"/>
      <c r="P37" s="42"/>
      <c r="Q37" s="43">
        <f t="shared" si="0"/>
        <v>0</v>
      </c>
      <c r="R37" s="42"/>
      <c r="S37" s="44">
        <f t="shared" si="1"/>
        <v>0</v>
      </c>
      <c r="T37" s="42"/>
      <c r="U37" s="44">
        <f t="shared" si="2"/>
        <v>0</v>
      </c>
      <c r="V37" s="42"/>
      <c r="W37" s="44">
        <f t="shared" si="3"/>
        <v>0</v>
      </c>
      <c r="X37" s="225" t="str">
        <f t="shared" si="4"/>
        <v/>
      </c>
      <c r="Y37" s="226" t="str">
        <f t="shared" si="5"/>
        <v/>
      </c>
    </row>
    <row r="38" spans="1:25" ht="20.100000000000001" customHeight="1" x14ac:dyDescent="0.2">
      <c r="A38" s="61"/>
      <c r="B38" s="59"/>
      <c r="C38" s="23"/>
      <c r="D38" s="24"/>
      <c r="E38" s="24"/>
      <c r="F38" s="25"/>
      <c r="G38" s="227" t="str" cm="1">
        <f t="array" ref="G38">IF(OR($B38="",$C38=0,$D38=0),"",IF(AND($B38=$B39,$A38=$A39),"",IFERROR(
SUMPRODUCT(($B$7:$B$55=$B38)*($A$7:$A$55=$A38)*($C$7:$C$55)*($D$7:$D$55)),
"")))</f>
        <v/>
      </c>
      <c r="H38" s="222" t="str">
        <f ca="1">IF(OR($B38="",AND($B38=$B39,$A38=$A39)),"",_xlfn.LET(_xlpm.DateSeance,$C$1,_xlpm.Exo,$B38,_xlpm.Var,$A38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8" s="222" t="str" cm="1">
        <f t="array" ref="I38">IF(OR($B38="",AND($B38=$B39,$A38=$A39)),"",
_xlfn.LET(
  _xlpm.Exo,TRIM(SUBSTITUTE($B38,CHAR(160),"")),
  _xlpm.Var,TRIM(SUBSTITUTE($A38,CHAR(160),"")),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8" s="223" t="str">
        <f ca="1">IF($C38=0,"",IFERROR(
_xlfn.LET(
  _xlpm.ExoMax, MAX_LOCAL!$A$2:$A$10000,
  _xlpm.VarMax, MAX_LOCAL!$B$2:$B$10000,
  _xlpm.RepsMax, MAX_LOCAL!$C$2:$C$10000,
  _xlpm.KgMax,  MAX_LOCAL!$D$2:$D$10000,
  _xlpm.Res, IF($A38="",
     _xlfn.MAXIFS(_xlpm.KgMax, _xlpm.ExoMax, $B38, _xlpm.RepsMax, $C38),
     _xlfn.MAXIFS(_xlpm.KgMax, _xlpm.ExoMax, $B38, _xlpm.RepsMax, $C38, _xlpm.VarMax, $A38)
  ),
  IF(_xlpm.Res=0,"",_xlpm.Res)
),
""))</f>
        <v/>
      </c>
      <c r="K38" s="41">
        <v>1</v>
      </c>
      <c r="L38" s="41">
        <v>0</v>
      </c>
      <c r="M38" s="41">
        <v>1</v>
      </c>
      <c r="N38" s="41">
        <v>0</v>
      </c>
      <c r="O38" s="228"/>
      <c r="P38" s="42"/>
      <c r="Q38" s="43">
        <f t="shared" si="0"/>
        <v>0</v>
      </c>
      <c r="R38" s="42"/>
      <c r="S38" s="44">
        <f t="shared" si="1"/>
        <v>0</v>
      </c>
      <c r="T38" s="42"/>
      <c r="U38" s="44">
        <f t="shared" si="2"/>
        <v>0</v>
      </c>
      <c r="V38" s="42"/>
      <c r="W38" s="44">
        <f t="shared" si="3"/>
        <v>0</v>
      </c>
      <c r="X38" s="225" t="str">
        <f t="shared" si="4"/>
        <v/>
      </c>
      <c r="Y38" s="226" t="str">
        <f t="shared" si="5"/>
        <v/>
      </c>
    </row>
    <row r="39" spans="1:25" ht="20.100000000000001" customHeight="1" x14ac:dyDescent="0.2">
      <c r="A39" s="61"/>
      <c r="B39" s="59"/>
      <c r="C39" s="23"/>
      <c r="D39" s="24"/>
      <c r="E39" s="24"/>
      <c r="F39" s="25"/>
      <c r="G39" s="227" t="str" cm="1">
        <f t="array" ref="G39">IF(OR($B39="",$C39=0,$D39=0),"",IF(AND($B39=$B40,$A39=$A40),"",IFERROR(
SUMPRODUCT(($B$7:$B$55=$B39)*($A$7:$A$55=$A39)*($C$7:$C$55)*($D$7:$D$55)),
"")))</f>
        <v/>
      </c>
      <c r="H39" s="222" t="str">
        <f ca="1">IF(OR($B39="",AND($B39=$B40,$A39=$A40)),"",_xlfn.LET(_xlpm.DateSeance,$C$1,_xlpm.Exo,$B39,_xlpm.Var,$A39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9" s="222" t="str" cm="1">
        <f t="array" ref="I39">IF(OR($B39="",AND($B39=$B40,$A39=$A40)),"",
_xlfn.LET(
  _xlpm.Exo,TRIM(SUBSTITUTE($B39,CHAR(160),"")),
  _xlpm.Var,TRIM(SUBSTITUTE($A39,CHAR(160),"")),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9" s="223" t="str">
        <f ca="1">IF($C39=0,"",IFERROR(
_xlfn.LET(
  _xlpm.ExoMax, MAX_LOCAL!$A$2:$A$10000,
  _xlpm.VarMax, MAX_LOCAL!$B$2:$B$10000,
  _xlpm.RepsMax, MAX_LOCAL!$C$2:$C$10000,
  _xlpm.KgMax,  MAX_LOCAL!$D$2:$D$10000,
  _xlpm.Res, IF($A39="",
     _xlfn.MAXIFS(_xlpm.KgMax, _xlpm.ExoMax, $B39, _xlpm.RepsMax, $C39),
     _xlfn.MAXIFS(_xlpm.KgMax, _xlpm.ExoMax, $B39, _xlpm.RepsMax, $C39, _xlpm.VarMax, $A39)
  ),
  IF(_xlpm.Res=0,"",_xlpm.Res)
),
""))</f>
        <v/>
      </c>
      <c r="K39" s="41">
        <v>1</v>
      </c>
      <c r="L39" s="41">
        <v>0</v>
      </c>
      <c r="M39" s="41">
        <v>1</v>
      </c>
      <c r="N39" s="41">
        <v>0</v>
      </c>
      <c r="O39" s="228"/>
      <c r="P39" s="42"/>
      <c r="Q39" s="43">
        <f t="shared" ref="Q39:Q55" si="8">F39</f>
        <v>0</v>
      </c>
      <c r="R39" s="42"/>
      <c r="S39" s="44">
        <f t="shared" ref="S39:S55" si="9">C39</f>
        <v>0</v>
      </c>
      <c r="T39" s="42"/>
      <c r="U39" s="44">
        <f t="shared" ref="U39:U55" si="10">D39</f>
        <v>0</v>
      </c>
      <c r="V39" s="42"/>
      <c r="W39" s="44">
        <f t="shared" si="3"/>
        <v>0</v>
      </c>
      <c r="X39" s="225" t="str">
        <f t="shared" si="4"/>
        <v/>
      </c>
      <c r="Y39" s="226" t="str">
        <f t="shared" si="5"/>
        <v/>
      </c>
    </row>
    <row r="40" spans="1:25" ht="20.100000000000001" customHeight="1" x14ac:dyDescent="0.2">
      <c r="A40" s="61"/>
      <c r="B40" s="59"/>
      <c r="C40" s="23"/>
      <c r="D40" s="24"/>
      <c r="E40" s="24"/>
      <c r="F40" s="25"/>
      <c r="G40" s="227" t="str" cm="1">
        <f t="array" ref="G40">IF(OR($B40="",$C40=0,$D40=0),"",IF(AND($B40=$B41,$A40=$A41),"",IFERROR(
SUMPRODUCT(($B$7:$B$55=$B40)*($A$7:$A$55=$A40)*($C$7:$C$55)*($D$7:$D$55)),
"")))</f>
        <v/>
      </c>
      <c r="H40" s="222" t="str">
        <f ca="1">IF(OR($B40="",AND($B40=$B41,$A40=$A41)),"",_xlfn.LET(_xlpm.DateSeance,$C$1,_xlpm.Exo,$B40,_xlpm.Var,$A40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0" s="222" t="str" cm="1">
        <f t="array" ref="I40">IF(OR($B40="",AND($B40=$B41,$A40=$A41)),"",
_xlfn.LET(
  _xlpm.Exo,TRIM(SUBSTITUTE($B40,CHAR(160),"")),
  _xlpm.Var,TRIM(SUBSTITUTE($A40,CHAR(160),"")),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0" s="223" t="str">
        <f ca="1">IF($C40=0,"",IFERROR(
_xlfn.LET(
  _xlpm.ExoMax, MAX_LOCAL!$A$2:$A$10000,
  _xlpm.VarMax, MAX_LOCAL!$B$2:$B$10000,
  _xlpm.RepsMax, MAX_LOCAL!$C$2:$C$10000,
  _xlpm.KgMax,  MAX_LOCAL!$D$2:$D$10000,
  _xlpm.Res, IF($A40="",
     _xlfn.MAXIFS(_xlpm.KgMax, _xlpm.ExoMax, $B40, _xlpm.RepsMax, $C40),
     _xlfn.MAXIFS(_xlpm.KgMax, _xlpm.ExoMax, $B40, _xlpm.RepsMax, $C40, _xlpm.VarMax, $A40)
  ),
  IF(_xlpm.Res=0,"",_xlpm.Res)
),
""))</f>
        <v/>
      </c>
      <c r="K40" s="41">
        <v>1</v>
      </c>
      <c r="L40" s="41">
        <v>0</v>
      </c>
      <c r="M40" s="41">
        <v>1</v>
      </c>
      <c r="N40" s="41">
        <v>0</v>
      </c>
      <c r="O40" s="228"/>
      <c r="P40" s="42"/>
      <c r="Q40" s="43">
        <f t="shared" si="8"/>
        <v>0</v>
      </c>
      <c r="R40" s="42"/>
      <c r="S40" s="44">
        <f t="shared" si="9"/>
        <v>0</v>
      </c>
      <c r="T40" s="42"/>
      <c r="U40" s="44">
        <f t="shared" si="10"/>
        <v>0</v>
      </c>
      <c r="V40" s="42"/>
      <c r="W40" s="44">
        <f t="shared" si="3"/>
        <v>0</v>
      </c>
      <c r="X40" s="225" t="str">
        <f t="shared" si="4"/>
        <v/>
      </c>
      <c r="Y40" s="226" t="str">
        <f t="shared" si="5"/>
        <v/>
      </c>
    </row>
    <row r="41" spans="1:25" ht="20.100000000000001" customHeight="1" x14ac:dyDescent="0.2">
      <c r="A41" s="61"/>
      <c r="B41" s="59"/>
      <c r="C41" s="23"/>
      <c r="D41" s="24"/>
      <c r="E41" s="24"/>
      <c r="F41" s="25"/>
      <c r="G41" s="227" t="str" cm="1">
        <f t="array" ref="G41">IF(OR($B41="",$C41=0,$D41=0),"",IF(AND($B41=$B42,$A41=$A42),"",IFERROR(
SUMPRODUCT(($B$7:$B$55=$B41)*($A$7:$A$55=$A41)*($C$7:$C$55)*($D$7:$D$55)),
"")))</f>
        <v/>
      </c>
      <c r="H41" s="222" t="str">
        <f ca="1">IF(OR($B41="",AND($B41=$B42,$A41=$A42)),"",_xlfn.LET(_xlpm.DateSeance,$C$1,_xlpm.Exo,$B41,_xlpm.Var,$A41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1" s="222" t="str" cm="1">
        <f t="array" ref="I41">IF(OR($B41="",AND($B41=$B42,$A41=$A42)),"",
_xlfn.LET(
  _xlpm.Exo,TRIM(SUBSTITUTE($B41,CHAR(160),"")),
  _xlpm.Var,TRIM(SUBSTITUTE($A41,CHAR(160),"")),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1" s="223" t="str">
        <f ca="1">IF($C41=0,"",IFERROR(
_xlfn.LET(
  _xlpm.ExoMax, MAX_LOCAL!$A$2:$A$10000,
  _xlpm.VarMax, MAX_LOCAL!$B$2:$B$10000,
  _xlpm.RepsMax, MAX_LOCAL!$C$2:$C$10000,
  _xlpm.KgMax,  MAX_LOCAL!$D$2:$D$10000,
  _xlpm.Res, IF($A41="",
     _xlfn.MAXIFS(_xlpm.KgMax, _xlpm.ExoMax, $B41, _xlpm.RepsMax, $C41),
     _xlfn.MAXIFS(_xlpm.KgMax, _xlpm.ExoMax, $B41, _xlpm.RepsMax, $C41, _xlpm.VarMax, $A41)
  ),
  IF(_xlpm.Res=0,"",_xlpm.Res)
),
""))</f>
        <v/>
      </c>
      <c r="K41" s="41">
        <v>1</v>
      </c>
      <c r="L41" s="41">
        <v>0</v>
      </c>
      <c r="M41" s="41">
        <v>1</v>
      </c>
      <c r="N41" s="41">
        <v>0</v>
      </c>
      <c r="O41" s="228"/>
      <c r="P41" s="42"/>
      <c r="Q41" s="43">
        <f t="shared" si="8"/>
        <v>0</v>
      </c>
      <c r="R41" s="42"/>
      <c r="S41" s="44">
        <f t="shared" si="9"/>
        <v>0</v>
      </c>
      <c r="T41" s="42"/>
      <c r="U41" s="44">
        <f t="shared" si="10"/>
        <v>0</v>
      </c>
      <c r="V41" s="42"/>
      <c r="W41" s="44">
        <f t="shared" si="3"/>
        <v>0</v>
      </c>
      <c r="X41" s="225" t="str">
        <f t="shared" si="4"/>
        <v/>
      </c>
      <c r="Y41" s="226" t="str">
        <f t="shared" si="5"/>
        <v/>
      </c>
    </row>
    <row r="42" spans="1:25" ht="20.100000000000001" customHeight="1" x14ac:dyDescent="0.2">
      <c r="A42" s="61"/>
      <c r="B42" s="59"/>
      <c r="C42" s="23"/>
      <c r="D42" s="24"/>
      <c r="E42" s="24"/>
      <c r="F42" s="25"/>
      <c r="G42" s="227" t="str" cm="1">
        <f t="array" ref="G42">IF(OR($B42="",$C42=0,$D42=0),"",IF(AND($B42=$B43,$A42=$A43),"",IFERROR(
SUMPRODUCT(($B$7:$B$55=$B42)*($A$7:$A$55=$A42)*($C$7:$C$55)*($D$7:$D$55)),
"")))</f>
        <v/>
      </c>
      <c r="H42" s="222" t="str">
        <f ca="1">IF(OR($B42="",AND($B42=$B43,$A42=$A43)),"",_xlfn.LET(_xlpm.DateSeance,$C$1,_xlpm.Exo,$B42,_xlpm.Var,$A42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2" s="222" t="str" cm="1">
        <f t="array" ref="I42">IF(OR($B42="",AND($B42=$B43,$A42=$A43)),"",
_xlfn.LET(
  _xlpm.Exo,TRIM(SUBSTITUTE($B42,CHAR(160),"")),
  _xlpm.Var,TRIM(SUBSTITUTE($A42,CHAR(160),"")),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2" s="223" t="str">
        <f ca="1">IF($C42=0,"",IFERROR(
_xlfn.LET(
  _xlpm.ExoMax, MAX_LOCAL!$A$2:$A$10000,
  _xlpm.VarMax, MAX_LOCAL!$B$2:$B$10000,
  _xlpm.RepsMax, MAX_LOCAL!$C$2:$C$10000,
  _xlpm.KgMax,  MAX_LOCAL!$D$2:$D$10000,
  _xlpm.Res, IF($A42="",
     _xlfn.MAXIFS(_xlpm.KgMax, _xlpm.ExoMax, $B42, _xlpm.RepsMax, $C42),
     _xlfn.MAXIFS(_xlpm.KgMax, _xlpm.ExoMax, $B42, _xlpm.RepsMax, $C42, _xlpm.VarMax, $A42)
  ),
  IF(_xlpm.Res=0,"",_xlpm.Res)
),
""))</f>
        <v/>
      </c>
      <c r="K42" s="41">
        <v>1</v>
      </c>
      <c r="L42" s="41">
        <v>0</v>
      </c>
      <c r="M42" s="41">
        <v>1</v>
      </c>
      <c r="N42" s="41">
        <v>0</v>
      </c>
      <c r="O42" s="228"/>
      <c r="P42" s="42"/>
      <c r="Q42" s="43">
        <f t="shared" si="8"/>
        <v>0</v>
      </c>
      <c r="R42" s="42"/>
      <c r="S42" s="44">
        <f t="shared" si="9"/>
        <v>0</v>
      </c>
      <c r="T42" s="42"/>
      <c r="U42" s="44">
        <f t="shared" si="10"/>
        <v>0</v>
      </c>
      <c r="V42" s="42"/>
      <c r="W42" s="44">
        <f t="shared" si="3"/>
        <v>0</v>
      </c>
      <c r="X42" s="225" t="str">
        <f t="shared" si="4"/>
        <v/>
      </c>
      <c r="Y42" s="226" t="str">
        <f t="shared" si="5"/>
        <v/>
      </c>
    </row>
    <row r="43" spans="1:25" ht="20.100000000000001" customHeight="1" x14ac:dyDescent="0.2">
      <c r="A43" s="61"/>
      <c r="B43" s="59"/>
      <c r="C43" s="23"/>
      <c r="D43" s="24"/>
      <c r="E43" s="24"/>
      <c r="F43" s="25"/>
      <c r="G43" s="227" t="str" cm="1">
        <f t="array" ref="G43">IF(OR($B43="",$C43=0,$D43=0),"",IF(AND($B43=$B44,$A43=$A44),"",IFERROR(
SUMPRODUCT(($B$7:$B$55=$B43)*($A$7:$A$55=$A43)*($C$7:$C$55)*($D$7:$D$55)),
"")))</f>
        <v/>
      </c>
      <c r="H43" s="222" t="str">
        <f ca="1">IF(OR($B43="",AND($B43=$B44,$A43=$A44)),"",_xlfn.LET(_xlpm.DateSeance,$C$1,_xlpm.Exo,$B43,_xlpm.Var,$A43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3" s="222" t="str" cm="1">
        <f t="array" ref="I43">IF(OR($B43="",AND($B43=$B44,$A43=$A44)),"",
_xlfn.LET(
  _xlpm.Exo,TRIM(SUBSTITUTE($B43,CHAR(160),"")),
  _xlpm.Var,TRIM(SUBSTITUTE($A43,CHAR(160),"")),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3" s="223" t="str">
        <f ca="1">IF($C43=0,"",IFERROR(
_xlfn.LET(
  _xlpm.ExoMax, MAX_LOCAL!$A$2:$A$10000,
  _xlpm.VarMax, MAX_LOCAL!$B$2:$B$10000,
  _xlpm.RepsMax, MAX_LOCAL!$C$2:$C$10000,
  _xlpm.KgMax,  MAX_LOCAL!$D$2:$D$10000,
  _xlpm.Res, IF($A43="",
     _xlfn.MAXIFS(_xlpm.KgMax, _xlpm.ExoMax, $B43, _xlpm.RepsMax, $C43),
     _xlfn.MAXIFS(_xlpm.KgMax, _xlpm.ExoMax, $B43, _xlpm.RepsMax, $C43, _xlpm.VarMax, $A43)
  ),
  IF(_xlpm.Res=0,"",_xlpm.Res)
),
""))</f>
        <v/>
      </c>
      <c r="K43" s="41">
        <v>1</v>
      </c>
      <c r="L43" s="41">
        <v>0</v>
      </c>
      <c r="M43" s="41">
        <v>1</v>
      </c>
      <c r="N43" s="41">
        <v>0</v>
      </c>
      <c r="O43" s="228"/>
      <c r="P43" s="42"/>
      <c r="Q43" s="43">
        <f t="shared" si="8"/>
        <v>0</v>
      </c>
      <c r="R43" s="42"/>
      <c r="S43" s="44">
        <f t="shared" si="9"/>
        <v>0</v>
      </c>
      <c r="T43" s="42"/>
      <c r="U43" s="44">
        <f t="shared" si="10"/>
        <v>0</v>
      </c>
      <c r="V43" s="42"/>
      <c r="W43" s="44">
        <f t="shared" si="3"/>
        <v>0</v>
      </c>
      <c r="X43" s="225" t="str">
        <f t="shared" si="4"/>
        <v/>
      </c>
      <c r="Y43" s="226" t="str">
        <f t="shared" si="5"/>
        <v/>
      </c>
    </row>
    <row r="44" spans="1:25" ht="20.100000000000001" customHeight="1" x14ac:dyDescent="0.2">
      <c r="A44" s="61"/>
      <c r="B44" s="59"/>
      <c r="C44" s="23"/>
      <c r="D44" s="24"/>
      <c r="E44" s="24"/>
      <c r="F44" s="25"/>
      <c r="G44" s="227" t="str" cm="1">
        <f t="array" ref="G44">IF(OR($B44="",$C44=0,$D44=0),"",IF(AND($B44=$B45,$A44=$A45),"",IFERROR(
SUMPRODUCT(($B$7:$B$55=$B44)*($A$7:$A$55=$A44)*($C$7:$C$55)*($D$7:$D$55)),
"")))</f>
        <v/>
      </c>
      <c r="H44" s="222" t="str">
        <f ca="1">IF(OR($B44="",AND($B44=$B45,$A44=$A45)),"",_xlfn.LET(_xlpm.DateSeance,$C$1,_xlpm.Exo,$B44,_xlpm.Var,$A44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4" s="222" t="str" cm="1">
        <f t="array" ref="I44">IF(OR($B44="",AND($B44=$B45,$A44=$A45)),"",
_xlfn.LET(
  _xlpm.Exo,TRIM(SUBSTITUTE($B44,CHAR(160),"")),
  _xlpm.Var,TRIM(SUBSTITUTE($A44,CHAR(160),"")),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4" s="223" t="str">
        <f ca="1">IF($C44=0,"",IFERROR(
_xlfn.LET(
  _xlpm.ExoMax, MAX_LOCAL!$A$2:$A$10000,
  _xlpm.VarMax, MAX_LOCAL!$B$2:$B$10000,
  _xlpm.RepsMax, MAX_LOCAL!$C$2:$C$10000,
  _xlpm.KgMax,  MAX_LOCAL!$D$2:$D$10000,
  _xlpm.Res, IF($A44="",
     _xlfn.MAXIFS(_xlpm.KgMax, _xlpm.ExoMax, $B44, _xlpm.RepsMax, $C44),
     _xlfn.MAXIFS(_xlpm.KgMax, _xlpm.ExoMax, $B44, _xlpm.RepsMax, $C44, _xlpm.VarMax, $A44)
  ),
  IF(_xlpm.Res=0,"",_xlpm.Res)
),
""))</f>
        <v/>
      </c>
      <c r="K44" s="41">
        <v>1</v>
      </c>
      <c r="L44" s="41">
        <v>0</v>
      </c>
      <c r="M44" s="41">
        <v>1</v>
      </c>
      <c r="N44" s="41">
        <v>0</v>
      </c>
      <c r="O44" s="228"/>
      <c r="P44" s="42"/>
      <c r="Q44" s="43">
        <f t="shared" si="8"/>
        <v>0</v>
      </c>
      <c r="R44" s="42"/>
      <c r="S44" s="44">
        <f t="shared" si="9"/>
        <v>0</v>
      </c>
      <c r="T44" s="42"/>
      <c r="U44" s="44">
        <f t="shared" si="10"/>
        <v>0</v>
      </c>
      <c r="V44" s="42"/>
      <c r="W44" s="44">
        <f t="shared" si="3"/>
        <v>0</v>
      </c>
      <c r="X44" s="225" t="str">
        <f t="shared" si="4"/>
        <v/>
      </c>
      <c r="Y44" s="226" t="str">
        <f t="shared" si="5"/>
        <v/>
      </c>
    </row>
    <row r="45" spans="1:25" ht="20.100000000000001" customHeight="1" x14ac:dyDescent="0.2">
      <c r="A45" s="61"/>
      <c r="B45" s="59"/>
      <c r="C45" s="23"/>
      <c r="D45" s="24"/>
      <c r="E45" s="24"/>
      <c r="F45" s="25"/>
      <c r="G45" s="227" t="str" cm="1">
        <f t="array" ref="G45">IF(OR($B45="",$C45=0,$D45=0),"",IF(AND($B45=$B46,$A45=$A46),"",IFERROR(
SUMPRODUCT(($B$7:$B$55=$B45)*($A$7:$A$55=$A45)*($C$7:$C$55)*($D$7:$D$55)),
"")))</f>
        <v/>
      </c>
      <c r="H45" s="222" t="str">
        <f ca="1">IF(OR($B45="",AND($B45=$B46,$A45=$A46)),"",_xlfn.LET(_xlpm.DateSeance,$C$1,_xlpm.Exo,$B45,_xlpm.Var,$A45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5" s="222" t="str" cm="1">
        <f t="array" ref="I45">IF(OR($B45="",AND($B45=$B46,$A45=$A46)),"",
_xlfn.LET(
  _xlpm.Exo,TRIM(SUBSTITUTE($B45,CHAR(160),"")),
  _xlpm.Var,TRIM(SUBSTITUTE($A45,CHAR(160),"")),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5" s="223" t="str">
        <f ca="1">IF($C45=0,"",IFERROR(
_xlfn.LET(
  _xlpm.ExoMax, MAX_LOCAL!$A$2:$A$10000,
  _xlpm.VarMax, MAX_LOCAL!$B$2:$B$10000,
  _xlpm.RepsMax, MAX_LOCAL!$C$2:$C$10000,
  _xlpm.KgMax,  MAX_LOCAL!$D$2:$D$10000,
  _xlpm.Res, IF($A45="",
     _xlfn.MAXIFS(_xlpm.KgMax, _xlpm.ExoMax, $B45, _xlpm.RepsMax, $C45),
     _xlfn.MAXIFS(_xlpm.KgMax, _xlpm.ExoMax, $B45, _xlpm.RepsMax, $C45, _xlpm.VarMax, $A45)
  ),
  IF(_xlpm.Res=0,"",_xlpm.Res)
),
""))</f>
        <v/>
      </c>
      <c r="K45" s="41">
        <v>1</v>
      </c>
      <c r="L45" s="41">
        <v>0</v>
      </c>
      <c r="M45" s="41">
        <v>1</v>
      </c>
      <c r="N45" s="41">
        <v>0</v>
      </c>
      <c r="O45" s="228"/>
      <c r="P45" s="42"/>
      <c r="Q45" s="43">
        <f t="shared" si="8"/>
        <v>0</v>
      </c>
      <c r="R45" s="42"/>
      <c r="S45" s="44">
        <f t="shared" si="9"/>
        <v>0</v>
      </c>
      <c r="T45" s="42"/>
      <c r="U45" s="44">
        <f t="shared" si="10"/>
        <v>0</v>
      </c>
      <c r="V45" s="42"/>
      <c r="W45" s="44">
        <f t="shared" si="3"/>
        <v>0</v>
      </c>
      <c r="X45" s="225" t="str">
        <f t="shared" si="4"/>
        <v/>
      </c>
      <c r="Y45" s="226" t="str">
        <f t="shared" si="5"/>
        <v/>
      </c>
    </row>
    <row r="46" spans="1:25" ht="20.100000000000001" customHeight="1" x14ac:dyDescent="0.2">
      <c r="A46" s="61"/>
      <c r="B46" s="59"/>
      <c r="C46" s="23"/>
      <c r="D46" s="24"/>
      <c r="E46" s="24"/>
      <c r="F46" s="25"/>
      <c r="G46" s="227" t="str" cm="1">
        <f t="array" ref="G46">IF(OR($B46="",$C46=0,$D46=0),"",IF(AND($B46=$B47,$A46=$A47),"",IFERROR(
SUMPRODUCT(($B$7:$B$55=$B46)*($A$7:$A$55=$A46)*($C$7:$C$55)*($D$7:$D$55)),
"")))</f>
        <v/>
      </c>
      <c r="H46" s="222" t="str">
        <f ca="1">IF(OR($B46="",AND($B46=$B47,$A46=$A47)),"",_xlfn.LET(_xlpm.DateSeance,$C$1,_xlpm.Exo,$B46,_xlpm.Var,$A46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6" s="222" t="str" cm="1">
        <f t="array" ref="I46">IF(OR($B46="",AND($B46=$B47,$A46=$A47)),"",
_xlfn.LET(
  _xlpm.Exo,TRIM(SUBSTITUTE($B46,CHAR(160),"")),
  _xlpm.Var,TRIM(SUBSTITUTE($A46,CHAR(160),"")),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6" s="223" t="str">
        <f ca="1">IF($C46=0,"",IFERROR(
_xlfn.LET(
  _xlpm.ExoMax, MAX_LOCAL!$A$2:$A$10000,
  _xlpm.VarMax, MAX_LOCAL!$B$2:$B$10000,
  _xlpm.RepsMax, MAX_LOCAL!$C$2:$C$10000,
  _xlpm.KgMax,  MAX_LOCAL!$D$2:$D$10000,
  _xlpm.Res, IF($A46="",
     _xlfn.MAXIFS(_xlpm.KgMax, _xlpm.ExoMax, $B46, _xlpm.RepsMax, $C46),
     _xlfn.MAXIFS(_xlpm.KgMax, _xlpm.ExoMax, $B46, _xlpm.RepsMax, $C46, _xlpm.VarMax, $A46)
  ),
  IF(_xlpm.Res=0,"",_xlpm.Res)
),
""))</f>
        <v/>
      </c>
      <c r="K46" s="41">
        <v>1</v>
      </c>
      <c r="L46" s="41">
        <v>0</v>
      </c>
      <c r="M46" s="41">
        <v>1</v>
      </c>
      <c r="N46" s="41">
        <v>0</v>
      </c>
      <c r="O46" s="228"/>
      <c r="P46" s="42"/>
      <c r="Q46" s="43">
        <f t="shared" si="8"/>
        <v>0</v>
      </c>
      <c r="R46" s="42"/>
      <c r="S46" s="44">
        <f t="shared" si="9"/>
        <v>0</v>
      </c>
      <c r="T46" s="42"/>
      <c r="U46" s="44">
        <f t="shared" si="10"/>
        <v>0</v>
      </c>
      <c r="V46" s="42"/>
      <c r="W46" s="44">
        <f t="shared" si="3"/>
        <v>0</v>
      </c>
      <c r="X46" s="225" t="str">
        <f t="shared" si="4"/>
        <v/>
      </c>
      <c r="Y46" s="226" t="str">
        <f t="shared" si="5"/>
        <v/>
      </c>
    </row>
    <row r="47" spans="1:25" ht="20.100000000000001" customHeight="1" x14ac:dyDescent="0.2">
      <c r="A47" s="61"/>
      <c r="B47" s="59"/>
      <c r="C47" s="23"/>
      <c r="D47" s="24"/>
      <c r="E47" s="24"/>
      <c r="F47" s="25"/>
      <c r="G47" s="227" t="str" cm="1">
        <f t="array" ref="G47">IF(OR($B47="",$C47=0,$D47=0),"",IF(AND($B47=$B48,$A47=$A48),"",IFERROR(
SUMPRODUCT(($B$7:$B$55=$B47)*($A$7:$A$55=$A47)*($C$7:$C$55)*($D$7:$D$55)),
"")))</f>
        <v/>
      </c>
      <c r="H47" s="222" t="str">
        <f ca="1">IF(OR($B47="",AND($B47=$B48,$A47=$A48)),"",_xlfn.LET(_xlpm.DateSeance,$C$1,_xlpm.Exo,$B47,_xlpm.Var,$A47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7" s="222" t="str" cm="1">
        <f t="array" ref="I47">IF(OR($B47="",AND($B47=$B48,$A47=$A48)),"",
_xlfn.LET(
  _xlpm.Exo,TRIM(SUBSTITUTE($B47,CHAR(160),"")),
  _xlpm.Var,TRIM(SUBSTITUTE($A47,CHAR(160),"")),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7" s="223" t="str">
        <f ca="1">IF($C47=0,"",IFERROR(
_xlfn.LET(
  _xlpm.ExoMax, MAX_LOCAL!$A$2:$A$10000,
  _xlpm.VarMax, MAX_LOCAL!$B$2:$B$10000,
  _xlpm.RepsMax, MAX_LOCAL!$C$2:$C$10000,
  _xlpm.KgMax,  MAX_LOCAL!$D$2:$D$10000,
  _xlpm.Res, IF($A47="",
     _xlfn.MAXIFS(_xlpm.KgMax, _xlpm.ExoMax, $B47, _xlpm.RepsMax, $C47),
     _xlfn.MAXIFS(_xlpm.KgMax, _xlpm.ExoMax, $B47, _xlpm.RepsMax, $C47, _xlpm.VarMax, $A47)
  ),
  IF(_xlpm.Res=0,"",_xlpm.Res)
),
""))</f>
        <v/>
      </c>
      <c r="K47" s="41">
        <v>1</v>
      </c>
      <c r="L47" s="41">
        <v>0</v>
      </c>
      <c r="M47" s="41">
        <v>1</v>
      </c>
      <c r="N47" s="41">
        <v>0</v>
      </c>
      <c r="O47" s="228"/>
      <c r="P47" s="42"/>
      <c r="Q47" s="43">
        <f t="shared" si="8"/>
        <v>0</v>
      </c>
      <c r="R47" s="42"/>
      <c r="S47" s="44">
        <f t="shared" si="9"/>
        <v>0</v>
      </c>
      <c r="T47" s="42"/>
      <c r="U47" s="44">
        <f t="shared" si="10"/>
        <v>0</v>
      </c>
      <c r="V47" s="42"/>
      <c r="W47" s="44">
        <f t="shared" si="3"/>
        <v>0</v>
      </c>
      <c r="X47" s="225" t="str">
        <f t="shared" si="4"/>
        <v/>
      </c>
      <c r="Y47" s="226" t="str">
        <f t="shared" si="5"/>
        <v/>
      </c>
    </row>
    <row r="48" spans="1:25" ht="20.100000000000001" customHeight="1" x14ac:dyDescent="0.2">
      <c r="A48" s="61"/>
      <c r="B48" s="59"/>
      <c r="C48" s="23"/>
      <c r="D48" s="24"/>
      <c r="E48" s="24"/>
      <c r="F48" s="25"/>
      <c r="G48" s="227" t="str" cm="1">
        <f t="array" ref="G48">IF(OR($B48="",$C48=0,$D48=0),"",IF(AND($B48=$B49,$A48=$A49),"",IFERROR(
SUMPRODUCT(($B$7:$B$55=$B48)*($A$7:$A$55=$A48)*($C$7:$C$55)*($D$7:$D$55)),
"")))</f>
        <v/>
      </c>
      <c r="H48" s="222" t="str">
        <f ca="1">IF(OR($B48="",AND($B48=$B49,$A48=$A49)),"",_xlfn.LET(_xlpm.DateSeance,$C$1,_xlpm.Exo,$B48,_xlpm.Var,$A48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8" s="222" t="str" cm="1">
        <f t="array" ref="I48">IF(OR($B48="",AND($B48=$B49,$A48=$A49)),"",
_xlfn.LET(
  _xlpm.Exo,TRIM(SUBSTITUTE($B48,CHAR(160),"")),
  _xlpm.Var,TRIM(SUBSTITUTE($A48,CHAR(160),"")),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8" s="223" t="str">
        <f ca="1">IF($C48=0,"",IFERROR(
_xlfn.LET(
  _xlpm.ExoMax, MAX_LOCAL!$A$2:$A$10000,
  _xlpm.VarMax, MAX_LOCAL!$B$2:$B$10000,
  _xlpm.RepsMax, MAX_LOCAL!$C$2:$C$10000,
  _xlpm.KgMax,  MAX_LOCAL!$D$2:$D$10000,
  _xlpm.Res, IF($A48="",
     _xlfn.MAXIFS(_xlpm.KgMax, _xlpm.ExoMax, $B48, _xlpm.RepsMax, $C48),
     _xlfn.MAXIFS(_xlpm.KgMax, _xlpm.ExoMax, $B48, _xlpm.RepsMax, $C48, _xlpm.VarMax, $A48)
  ),
  IF(_xlpm.Res=0,"",_xlpm.Res)
),
""))</f>
        <v/>
      </c>
      <c r="K48" s="41">
        <v>1</v>
      </c>
      <c r="L48" s="41">
        <v>0</v>
      </c>
      <c r="M48" s="41">
        <v>1</v>
      </c>
      <c r="N48" s="41">
        <v>0</v>
      </c>
      <c r="O48" s="228"/>
      <c r="P48" s="42"/>
      <c r="Q48" s="43">
        <f t="shared" si="8"/>
        <v>0</v>
      </c>
      <c r="R48" s="42"/>
      <c r="S48" s="44">
        <f t="shared" si="9"/>
        <v>0</v>
      </c>
      <c r="T48" s="42"/>
      <c r="U48" s="44">
        <f t="shared" si="10"/>
        <v>0</v>
      </c>
      <c r="V48" s="42"/>
      <c r="W48" s="44">
        <f t="shared" si="3"/>
        <v>0</v>
      </c>
      <c r="X48" s="225" t="str">
        <f t="shared" si="4"/>
        <v/>
      </c>
      <c r="Y48" s="226" t="str">
        <f t="shared" si="5"/>
        <v/>
      </c>
    </row>
    <row r="49" spans="1:25" ht="20.100000000000001" customHeight="1" x14ac:dyDescent="0.2">
      <c r="A49" s="61"/>
      <c r="B49" s="59"/>
      <c r="C49" s="23"/>
      <c r="D49" s="24"/>
      <c r="E49" s="24"/>
      <c r="F49" s="25"/>
      <c r="G49" s="227" t="str" cm="1">
        <f t="array" ref="G49">IF(OR($B49="",$C49=0,$D49=0),"",IF(AND($B49=$B50,$A49=$A50),"",IFERROR(
SUMPRODUCT(($B$7:$B$55=$B49)*($A$7:$A$55=$A49)*($C$7:$C$55)*($D$7:$D$55)),
"")))</f>
        <v/>
      </c>
      <c r="H49" s="222" t="str">
        <f ca="1">IF(OR($B49="",AND($B49=$B50,$A49=$A50)),"",_xlfn.LET(_xlpm.DateSeance,$C$1,_xlpm.Exo,$B49,_xlpm.Var,$A49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9" s="222" t="str" cm="1">
        <f t="array" ref="I49">IF(OR($B49="",AND($B49=$B50,$A49=$A50)),"",
_xlfn.LET(
  _xlpm.Exo,TRIM(SUBSTITUTE($B49,CHAR(160),"")),
  _xlpm.Var,TRIM(SUBSTITUTE($A49,CHAR(160),"")),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9" s="223" t="str">
        <f ca="1">IF($C49=0,"",IFERROR(
_xlfn.LET(
  _xlpm.ExoMax, MAX_LOCAL!$A$2:$A$10000,
  _xlpm.VarMax, MAX_LOCAL!$B$2:$B$10000,
  _xlpm.RepsMax, MAX_LOCAL!$C$2:$C$10000,
  _xlpm.KgMax,  MAX_LOCAL!$D$2:$D$10000,
  _xlpm.Res, IF($A49="",
     _xlfn.MAXIFS(_xlpm.KgMax, _xlpm.ExoMax, $B49, _xlpm.RepsMax, $C49),
     _xlfn.MAXIFS(_xlpm.KgMax, _xlpm.ExoMax, $B49, _xlpm.RepsMax, $C49, _xlpm.VarMax, $A49)
  ),
  IF(_xlpm.Res=0,"",_xlpm.Res)
),
""))</f>
        <v/>
      </c>
      <c r="K49" s="41">
        <v>1</v>
      </c>
      <c r="L49" s="41">
        <v>0</v>
      </c>
      <c r="M49" s="41">
        <v>1</v>
      </c>
      <c r="N49" s="41">
        <v>0</v>
      </c>
      <c r="O49" s="228"/>
      <c r="P49" s="42"/>
      <c r="Q49" s="43">
        <f t="shared" si="8"/>
        <v>0</v>
      </c>
      <c r="R49" s="42"/>
      <c r="S49" s="44">
        <f t="shared" si="9"/>
        <v>0</v>
      </c>
      <c r="T49" s="42"/>
      <c r="U49" s="44">
        <f t="shared" si="10"/>
        <v>0</v>
      </c>
      <c r="V49" s="42"/>
      <c r="W49" s="44">
        <f t="shared" si="3"/>
        <v>0</v>
      </c>
      <c r="X49" s="225" t="str">
        <f t="shared" si="4"/>
        <v/>
      </c>
      <c r="Y49" s="226" t="str">
        <f t="shared" si="5"/>
        <v/>
      </c>
    </row>
    <row r="50" spans="1:25" ht="20.100000000000001" customHeight="1" x14ac:dyDescent="0.2">
      <c r="A50" s="61"/>
      <c r="B50" s="59"/>
      <c r="C50" s="23"/>
      <c r="D50" s="24"/>
      <c r="E50" s="24"/>
      <c r="F50" s="25"/>
      <c r="G50" s="227" t="str" cm="1">
        <f t="array" ref="G50">IF(OR($B50="",$C50=0,$D50=0),"",IF(AND($B50=$B51,$A50=$A51),"",IFERROR(
SUMPRODUCT(($B$7:$B$55=$B50)*($A$7:$A$55=$A50)*($C$7:$C$55)*($D$7:$D$55)),
"")))</f>
        <v/>
      </c>
      <c r="H50" s="222" t="str">
        <f ca="1">IF(OR($B50="",AND($B50=$B51,$A50=$A51)),"",_xlfn.LET(_xlpm.DateSeance,$C$1,_xlpm.Exo,$B50,_xlpm.Var,$A50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0" s="222" t="str" cm="1">
        <f t="array" ref="I50">IF(OR($B50="",AND($B50=$B51,$A50=$A51)),"",
_xlfn.LET(
  _xlpm.Exo,TRIM(SUBSTITUTE($B50,CHAR(160),"")),
  _xlpm.Var,TRIM(SUBSTITUTE($A50,CHAR(160),"")),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0" s="223" t="str">
        <f ca="1">IF($C50=0,"",IFERROR(
_xlfn.LET(
  _xlpm.ExoMax, MAX_LOCAL!$A$2:$A$10000,
  _xlpm.VarMax, MAX_LOCAL!$B$2:$B$10000,
  _xlpm.RepsMax, MAX_LOCAL!$C$2:$C$10000,
  _xlpm.KgMax,  MAX_LOCAL!$D$2:$D$10000,
  _xlpm.Res, IF($A50="",
     _xlfn.MAXIFS(_xlpm.KgMax, _xlpm.ExoMax, $B50, _xlpm.RepsMax, $C50),
     _xlfn.MAXIFS(_xlpm.KgMax, _xlpm.ExoMax, $B50, _xlpm.RepsMax, $C50, _xlpm.VarMax, $A50)
  ),
  IF(_xlpm.Res=0,"",_xlpm.Res)
),
""))</f>
        <v/>
      </c>
      <c r="K50" s="41">
        <v>1</v>
      </c>
      <c r="L50" s="41">
        <v>0</v>
      </c>
      <c r="M50" s="41">
        <v>1</v>
      </c>
      <c r="N50" s="41">
        <v>0</v>
      </c>
      <c r="O50" s="228"/>
      <c r="P50" s="42"/>
      <c r="Q50" s="43">
        <f t="shared" si="8"/>
        <v>0</v>
      </c>
      <c r="R50" s="42"/>
      <c r="S50" s="44">
        <f t="shared" si="9"/>
        <v>0</v>
      </c>
      <c r="T50" s="42"/>
      <c r="U50" s="44">
        <f t="shared" si="10"/>
        <v>0</v>
      </c>
      <c r="V50" s="42"/>
      <c r="W50" s="44">
        <f t="shared" si="3"/>
        <v>0</v>
      </c>
      <c r="X50" s="225" t="str">
        <f t="shared" si="4"/>
        <v/>
      </c>
      <c r="Y50" s="226" t="str">
        <f t="shared" si="5"/>
        <v/>
      </c>
    </row>
    <row r="51" spans="1:25" ht="20.100000000000001" customHeight="1" x14ac:dyDescent="0.2">
      <c r="A51" s="61"/>
      <c r="B51" s="59"/>
      <c r="C51" s="23"/>
      <c r="D51" s="24"/>
      <c r="E51" s="24"/>
      <c r="F51" s="25"/>
      <c r="G51" s="227" t="str" cm="1">
        <f t="array" ref="G51">IF(OR($B51="",$C51=0,$D51=0),"",IF(AND($B51=$B52,$A51=$A52),"",IFERROR(
SUMPRODUCT(($B$7:$B$55=$B51)*($A$7:$A$55=$A51)*($C$7:$C$55)*($D$7:$D$55)),
"")))</f>
        <v/>
      </c>
      <c r="H51" s="222" t="str">
        <f ca="1">IF(OR($B51="",AND($B51=$B52,$A51=$A52)),"",_xlfn.LET(_xlpm.DateSeance,$C$1,_xlpm.Exo,$B51,_xlpm.Var,$A51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1" s="222" t="str" cm="1">
        <f t="array" ref="I51">IF(OR($B51="",AND($B51=$B52,$A51=$A52)),"",
_xlfn.LET(
  _xlpm.Exo,TRIM(SUBSTITUTE($B51,CHAR(160),"")),
  _xlpm.Var,TRIM(SUBSTITUTE($A51,CHAR(160),"")),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1" s="223" t="str">
        <f ca="1">IF($C51=0,"",IFERROR(
_xlfn.LET(
  _xlpm.ExoMax, MAX_LOCAL!$A$2:$A$10000,
  _xlpm.VarMax, MAX_LOCAL!$B$2:$B$10000,
  _xlpm.RepsMax, MAX_LOCAL!$C$2:$C$10000,
  _xlpm.KgMax,  MAX_LOCAL!$D$2:$D$10000,
  _xlpm.Res, IF($A51="",
     _xlfn.MAXIFS(_xlpm.KgMax, _xlpm.ExoMax, $B51, _xlpm.RepsMax, $C51),
     _xlfn.MAXIFS(_xlpm.KgMax, _xlpm.ExoMax, $B51, _xlpm.RepsMax, $C51, _xlpm.VarMax, $A51)
  ),
  IF(_xlpm.Res=0,"",_xlpm.Res)
),
""))</f>
        <v/>
      </c>
      <c r="K51" s="41">
        <v>1</v>
      </c>
      <c r="L51" s="41">
        <v>0</v>
      </c>
      <c r="M51" s="41">
        <v>1</v>
      </c>
      <c r="N51" s="41">
        <v>0</v>
      </c>
      <c r="O51" s="228"/>
      <c r="P51" s="42"/>
      <c r="Q51" s="43">
        <f t="shared" si="8"/>
        <v>0</v>
      </c>
      <c r="R51" s="42"/>
      <c r="S51" s="44">
        <f t="shared" si="9"/>
        <v>0</v>
      </c>
      <c r="T51" s="42"/>
      <c r="U51" s="44">
        <f t="shared" si="10"/>
        <v>0</v>
      </c>
      <c r="V51" s="42"/>
      <c r="W51" s="44">
        <f t="shared" si="3"/>
        <v>0</v>
      </c>
      <c r="X51" s="225" t="str">
        <f t="shared" si="4"/>
        <v/>
      </c>
      <c r="Y51" s="226" t="str">
        <f t="shared" si="5"/>
        <v/>
      </c>
    </row>
    <row r="52" spans="1:25" ht="20.100000000000001" customHeight="1" x14ac:dyDescent="0.2">
      <c r="A52" s="61"/>
      <c r="B52" s="59"/>
      <c r="C52" s="23"/>
      <c r="D52" s="24"/>
      <c r="E52" s="24"/>
      <c r="F52" s="25"/>
      <c r="G52" s="227" t="str" cm="1">
        <f t="array" ref="G52">IF(OR($B52="",$C52=0,$D52=0),"",IF(AND($B52=$B53,$A52=$A53),"",IFERROR(
SUMPRODUCT(($B$7:$B$55=$B52)*($A$7:$A$55=$A52)*($C$7:$C$55)*($D$7:$D$55)),
"")))</f>
        <v/>
      </c>
      <c r="H52" s="222" t="str">
        <f ca="1">IF(OR($B52="",AND($B52=$B53,$A52=$A53)),"",_xlfn.LET(_xlpm.DateSeance,$C$1,_xlpm.Exo,$B52,_xlpm.Var,$A52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2" s="222" t="str" cm="1">
        <f t="array" ref="I52">IF(OR($B52="",AND($B52=$B53,$A52=$A53)),"",
_xlfn.LET(
  _xlpm.Exo,TRIM(SUBSTITUTE($B52,CHAR(160),"")),
  _xlpm.Var,TRIM(SUBSTITUTE($A52,CHAR(160),"")),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2" s="223" t="str">
        <f ca="1">IF($C52=0,"",IFERROR(
_xlfn.LET(
  _xlpm.ExoMax, MAX_LOCAL!$A$2:$A$10000,
  _xlpm.VarMax, MAX_LOCAL!$B$2:$B$10000,
  _xlpm.RepsMax, MAX_LOCAL!$C$2:$C$10000,
  _xlpm.KgMax,  MAX_LOCAL!$D$2:$D$10000,
  _xlpm.Res, IF($A52="",
     _xlfn.MAXIFS(_xlpm.KgMax, _xlpm.ExoMax, $B52, _xlpm.RepsMax, $C52),
     _xlfn.MAXIFS(_xlpm.KgMax, _xlpm.ExoMax, $B52, _xlpm.RepsMax, $C52, _xlpm.VarMax, $A52)
  ),
  IF(_xlpm.Res=0,"",_xlpm.Res)
),
""))</f>
        <v/>
      </c>
      <c r="K52" s="41">
        <v>1</v>
      </c>
      <c r="L52" s="41">
        <v>0</v>
      </c>
      <c r="M52" s="41">
        <v>1</v>
      </c>
      <c r="N52" s="41">
        <v>0</v>
      </c>
      <c r="O52" s="228"/>
      <c r="P52" s="42"/>
      <c r="Q52" s="43">
        <f t="shared" si="8"/>
        <v>0</v>
      </c>
      <c r="R52" s="42"/>
      <c r="S52" s="44">
        <f t="shared" si="9"/>
        <v>0</v>
      </c>
      <c r="T52" s="42"/>
      <c r="U52" s="44">
        <f t="shared" si="10"/>
        <v>0</v>
      </c>
      <c r="V52" s="42"/>
      <c r="W52" s="44">
        <f t="shared" si="3"/>
        <v>0</v>
      </c>
      <c r="X52" s="225" t="str">
        <f t="shared" si="4"/>
        <v/>
      </c>
      <c r="Y52" s="226" t="str">
        <f t="shared" si="5"/>
        <v/>
      </c>
    </row>
    <row r="53" spans="1:25" ht="20.100000000000001" customHeight="1" x14ac:dyDescent="0.2">
      <c r="A53" s="61"/>
      <c r="B53" s="59"/>
      <c r="C53" s="23"/>
      <c r="D53" s="24"/>
      <c r="E53" s="24"/>
      <c r="F53" s="25"/>
      <c r="G53" s="227" t="str" cm="1">
        <f t="array" ref="G53">IF(OR($B53="",$C53=0,$D53=0),"",IF(AND($B53=$B54,$A53=$A54),"",IFERROR(
SUMPRODUCT(($B$7:$B$55=$B53)*($A$7:$A$55=$A53)*($C$7:$C$55)*($D$7:$D$55)),
"")))</f>
        <v/>
      </c>
      <c r="H53" s="222" t="str">
        <f ca="1">IF(OR($B53="",AND($B53=$B54,$A53=$A54)),"",_xlfn.LET(_xlpm.DateSeance,$C$1,_xlpm.Exo,$B53,_xlpm.Var,$A53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3" s="222" t="str" cm="1">
        <f t="array" ref="I53">IF(OR($B53="",AND($B53=$B54,$A53=$A54)),"",
_xlfn.LET(
  _xlpm.Exo,TRIM(SUBSTITUTE($B53,CHAR(160),"")),
  _xlpm.Var,TRIM(SUBSTITUTE($A53,CHAR(160),"")),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3" s="223" t="str">
        <f ca="1">IF($C53=0,"",IFERROR(
_xlfn.LET(
  _xlpm.ExoMax, MAX_LOCAL!$A$2:$A$10000,
  _xlpm.VarMax, MAX_LOCAL!$B$2:$B$10000,
  _xlpm.RepsMax, MAX_LOCAL!$C$2:$C$10000,
  _xlpm.KgMax,  MAX_LOCAL!$D$2:$D$10000,
  _xlpm.Res, IF($A53="",
     _xlfn.MAXIFS(_xlpm.KgMax, _xlpm.ExoMax, $B53, _xlpm.RepsMax, $C53),
     _xlfn.MAXIFS(_xlpm.KgMax, _xlpm.ExoMax, $B53, _xlpm.RepsMax, $C53, _xlpm.VarMax, $A53)
  ),
  IF(_xlpm.Res=0,"",_xlpm.Res)
),
""))</f>
        <v/>
      </c>
      <c r="K53" s="41">
        <v>1</v>
      </c>
      <c r="L53" s="41">
        <v>0</v>
      </c>
      <c r="M53" s="41">
        <v>1</v>
      </c>
      <c r="N53" s="41">
        <v>0</v>
      </c>
      <c r="O53" s="228"/>
      <c r="P53" s="42"/>
      <c r="Q53" s="43">
        <f t="shared" si="8"/>
        <v>0</v>
      </c>
      <c r="R53" s="42"/>
      <c r="S53" s="44">
        <f t="shared" si="9"/>
        <v>0</v>
      </c>
      <c r="T53" s="42"/>
      <c r="U53" s="44">
        <f t="shared" si="10"/>
        <v>0</v>
      </c>
      <c r="V53" s="42"/>
      <c r="W53" s="44">
        <f t="shared" si="3"/>
        <v>0</v>
      </c>
      <c r="X53" s="225" t="str">
        <f t="shared" si="4"/>
        <v/>
      </c>
      <c r="Y53" s="226" t="str">
        <f t="shared" si="5"/>
        <v/>
      </c>
    </row>
    <row r="54" spans="1:25" ht="20.100000000000001" customHeight="1" x14ac:dyDescent="0.2">
      <c r="A54" s="61"/>
      <c r="B54" s="59"/>
      <c r="C54" s="26"/>
      <c r="D54" s="24"/>
      <c r="E54" s="27"/>
      <c r="F54" s="28"/>
      <c r="G54" s="227" t="str" cm="1">
        <f t="array" ref="G54">IF(OR($B54="",$C54=0,$D54=0),"",IF(AND($B54=$B55,$A54=$A55),"",IFERROR(
SUMPRODUCT(($B$7:$B$55=$B54)*($A$7:$A$55=$A54)*($C$7:$C$55)*($D$7:$D$55)),
"")))</f>
        <v/>
      </c>
      <c r="H54" s="222" t="str">
        <f ca="1">IF(OR($B54="",AND($B54=$B55,$A54=$A55)),"",_xlfn.LET(_xlpm.DateSeance,$C$1,_xlpm.Exo,$B54,_xlpm.Var,$A54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4" s="222" t="str" cm="1">
        <f t="array" ref="I54">IF(OR($B54="",AND($B54=$B55,$A54=$A55)),"",
_xlfn.LET(
  _xlpm.Exo,TRIM(SUBSTITUTE($B54,CHAR(160),"")),
  _xlpm.Var,TRIM(SUBSTITUTE($A54,CHAR(160),"")),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4" s="223" t="str">
        <f ca="1">IF($C54=0,"",IFERROR(
_xlfn.LET(
  _xlpm.ExoMax, MAX_LOCAL!$A$2:$A$10000,
  _xlpm.VarMax, MAX_LOCAL!$B$2:$B$10000,
  _xlpm.RepsMax, MAX_LOCAL!$C$2:$C$10000,
  _xlpm.KgMax,  MAX_LOCAL!$D$2:$D$10000,
  _xlpm.Res, IF($A54="",
     _xlfn.MAXIFS(_xlpm.KgMax, _xlpm.ExoMax, $B54, _xlpm.RepsMax, $C54),
     _xlfn.MAXIFS(_xlpm.KgMax, _xlpm.ExoMax, $B54, _xlpm.RepsMax, $C54, _xlpm.VarMax, $A54)
  ),
  IF(_xlpm.Res=0,"",_xlpm.Res)
),
""))</f>
        <v/>
      </c>
      <c r="K54" s="41">
        <v>1</v>
      </c>
      <c r="L54" s="41">
        <v>0</v>
      </c>
      <c r="M54" s="41">
        <v>1</v>
      </c>
      <c r="N54" s="41">
        <v>0</v>
      </c>
      <c r="O54" s="228"/>
      <c r="P54" s="42"/>
      <c r="Q54" s="43">
        <f t="shared" si="8"/>
        <v>0</v>
      </c>
      <c r="R54" s="42"/>
      <c r="S54" s="44">
        <f t="shared" si="9"/>
        <v>0</v>
      </c>
      <c r="T54" s="42"/>
      <c r="U54" s="44">
        <f t="shared" si="10"/>
        <v>0</v>
      </c>
      <c r="V54" s="42"/>
      <c r="W54" s="44">
        <f t="shared" si="3"/>
        <v>0</v>
      </c>
      <c r="X54" s="225" t="str">
        <f t="shared" si="4"/>
        <v/>
      </c>
      <c r="Y54" s="226" t="str">
        <f t="shared" si="5"/>
        <v/>
      </c>
    </row>
    <row r="55" spans="1:25" ht="20.100000000000001" customHeight="1" thickBot="1" x14ac:dyDescent="0.25">
      <c r="A55" s="62"/>
      <c r="B55" s="230"/>
      <c r="C55" s="231"/>
      <c r="D55" s="232"/>
      <c r="E55" s="233"/>
      <c r="F55" s="234"/>
      <c r="G55" s="235" t="str" cm="1">
        <f t="array" ref="G55">IF(OR($B55="",$C55=0,$D55=0),"",IF(AND($B55=$B56,$A55=$A56),"",IFERROR(
SUMPRODUCT(($B$7:$B$55=$B55)*($A$7:$A$55=$A55)*($C$7:$C$55)*($D$7:$D$55)),
"")))</f>
        <v/>
      </c>
      <c r="H55" s="252" t="str">
        <f ca="1">IF(OR($B55="",AND($B55=$B56,$A55=$A56)),"",_xlfn.LET(_xlpm.DateSeance,$C$1,_xlpm.Exo,$B55,_xlpm.Var,$A55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5" s="252" t="str" cm="1">
        <f t="array" ref="I55">IF(OR($B55="",AND($B55=$B56,$A55=$A56)),"",
_xlfn.LET(
  _xlpm.Exo,TRIM(SUBSTITUTE($B55,CHAR(160),"")),
  _xlpm.Var,TRIM(SUBSTITUTE($A55,CHAR(160),"")),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5" s="223" t="str">
        <f ca="1">IF($C55=0,"",IFERROR(
_xlfn.LET(
  _xlpm.ExoMax, MAX_LOCAL!$A$2:$A$10000,
  _xlpm.VarMax, MAX_LOCAL!$B$2:$B$10000,
  _xlpm.RepsMax, MAX_LOCAL!$C$2:$C$10000,
  _xlpm.KgMax,  MAX_LOCAL!$D$2:$D$10000,
  _xlpm.Res, IF($A55="",
     _xlfn.MAXIFS(_xlpm.KgMax, _xlpm.ExoMax, $B55, _xlpm.RepsMax, $C55),
     _xlfn.MAXIFS(_xlpm.KgMax, _xlpm.ExoMax, $B55, _xlpm.RepsMax, $C55, _xlpm.VarMax, $A55)
  ),
  IF(_xlpm.Res=0,"",_xlpm.Res)
),
""))</f>
        <v/>
      </c>
      <c r="K55" s="41">
        <v>1</v>
      </c>
      <c r="L55" s="41">
        <v>0</v>
      </c>
      <c r="M55" s="41">
        <v>1</v>
      </c>
      <c r="N55" s="41">
        <v>0</v>
      </c>
      <c r="O55" s="228"/>
      <c r="P55" s="42"/>
      <c r="Q55" s="43">
        <f t="shared" si="8"/>
        <v>0</v>
      </c>
      <c r="R55" s="42"/>
      <c r="S55" s="44">
        <f t="shared" si="9"/>
        <v>0</v>
      </c>
      <c r="T55" s="42"/>
      <c r="U55" s="44">
        <f t="shared" si="10"/>
        <v>0</v>
      </c>
      <c r="V55" s="42"/>
      <c r="W55" s="44">
        <f t="shared" si="3"/>
        <v>0</v>
      </c>
      <c r="X55" s="225" t="str">
        <f t="shared" si="4"/>
        <v/>
      </c>
      <c r="Y55" s="226" t="str">
        <f t="shared" si="5"/>
        <v/>
      </c>
    </row>
    <row r="56" spans="1:25" ht="14.25" customHeight="1" thickTop="1" thickBot="1" x14ac:dyDescent="0.25">
      <c r="G56" s="236"/>
      <c r="H56" s="236"/>
      <c r="I56" s="236"/>
      <c r="J56" s="236"/>
    </row>
    <row r="57" spans="1:25" ht="26.25" customHeight="1" thickTop="1" x14ac:dyDescent="0.2">
      <c r="A57" s="303" t="s">
        <v>361</v>
      </c>
      <c r="B57" s="304"/>
      <c r="C57" s="304"/>
      <c r="D57" s="304"/>
      <c r="E57" s="304"/>
      <c r="F57" s="304"/>
      <c r="G57" s="304"/>
      <c r="H57" s="305"/>
      <c r="J57" s="303" t="s">
        <v>362</v>
      </c>
      <c r="K57" s="304"/>
      <c r="L57" s="304"/>
      <c r="M57" s="304"/>
      <c r="N57" s="304"/>
      <c r="O57" s="304"/>
      <c r="P57" s="304"/>
      <c r="Q57" s="305"/>
    </row>
    <row r="58" spans="1:25" ht="14.25" customHeight="1" x14ac:dyDescent="0.2">
      <c r="A58" s="281"/>
      <c r="B58" s="282"/>
      <c r="C58" s="282"/>
      <c r="D58" s="282"/>
      <c r="E58" s="282"/>
      <c r="F58" s="282"/>
      <c r="G58" s="282"/>
      <c r="H58" s="283"/>
      <c r="J58" s="281"/>
      <c r="K58" s="282"/>
      <c r="L58" s="282"/>
      <c r="M58" s="282"/>
      <c r="N58" s="282"/>
      <c r="O58" s="282"/>
      <c r="P58" s="282"/>
      <c r="Q58" s="283"/>
    </row>
    <row r="59" spans="1:25" ht="14.25" customHeight="1" x14ac:dyDescent="0.2">
      <c r="A59" s="281"/>
      <c r="B59" s="282"/>
      <c r="C59" s="282"/>
      <c r="D59" s="282"/>
      <c r="E59" s="282"/>
      <c r="F59" s="282"/>
      <c r="G59" s="282"/>
      <c r="H59" s="283"/>
      <c r="J59" s="281"/>
      <c r="K59" s="282"/>
      <c r="L59" s="282"/>
      <c r="M59" s="282"/>
      <c r="N59" s="282"/>
      <c r="O59" s="282"/>
      <c r="P59" s="282"/>
      <c r="Q59" s="283"/>
    </row>
    <row r="60" spans="1:25" ht="14.25" customHeight="1" x14ac:dyDescent="0.2">
      <c r="A60" s="281"/>
      <c r="B60" s="282"/>
      <c r="C60" s="282"/>
      <c r="D60" s="282"/>
      <c r="E60" s="282"/>
      <c r="F60" s="282"/>
      <c r="G60" s="282"/>
      <c r="H60" s="283"/>
      <c r="I60" s="236"/>
      <c r="J60" s="281"/>
      <c r="K60" s="282"/>
      <c r="L60" s="282"/>
      <c r="M60" s="282"/>
      <c r="N60" s="282"/>
      <c r="O60" s="282"/>
      <c r="P60" s="282"/>
      <c r="Q60" s="283"/>
    </row>
    <row r="61" spans="1:25" ht="14.25" customHeight="1" x14ac:dyDescent="0.2">
      <c r="A61" s="281"/>
      <c r="B61" s="282"/>
      <c r="C61" s="282"/>
      <c r="D61" s="282"/>
      <c r="E61" s="282"/>
      <c r="F61" s="282"/>
      <c r="G61" s="282"/>
      <c r="H61" s="283"/>
      <c r="I61" s="236"/>
      <c r="J61" s="281"/>
      <c r="K61" s="282"/>
      <c r="L61" s="282"/>
      <c r="M61" s="282"/>
      <c r="N61" s="282"/>
      <c r="O61" s="282"/>
      <c r="P61" s="282"/>
      <c r="Q61" s="283"/>
    </row>
    <row r="62" spans="1:25" ht="14.25" customHeight="1" x14ac:dyDescent="0.2">
      <c r="A62" s="281"/>
      <c r="B62" s="282"/>
      <c r="C62" s="282"/>
      <c r="D62" s="282"/>
      <c r="E62" s="282"/>
      <c r="F62" s="282"/>
      <c r="G62" s="282"/>
      <c r="H62" s="283"/>
      <c r="I62" s="236"/>
      <c r="J62" s="281"/>
      <c r="K62" s="282"/>
      <c r="L62" s="282"/>
      <c r="M62" s="282"/>
      <c r="N62" s="282"/>
      <c r="O62" s="282"/>
      <c r="P62" s="282"/>
      <c r="Q62" s="283"/>
    </row>
    <row r="63" spans="1:25" ht="14.25" customHeight="1" x14ac:dyDescent="0.2">
      <c r="A63" s="281"/>
      <c r="B63" s="282"/>
      <c r="C63" s="282"/>
      <c r="D63" s="282"/>
      <c r="E63" s="282"/>
      <c r="F63" s="282"/>
      <c r="G63" s="282"/>
      <c r="H63" s="283"/>
      <c r="I63" s="236"/>
      <c r="J63" s="281"/>
      <c r="K63" s="282"/>
      <c r="L63" s="282"/>
      <c r="M63" s="282"/>
      <c r="N63" s="282"/>
      <c r="O63" s="282"/>
      <c r="P63" s="282"/>
      <c r="Q63" s="283"/>
    </row>
    <row r="64" spans="1:25" ht="15" customHeight="1" x14ac:dyDescent="0.2">
      <c r="A64" s="281"/>
      <c r="B64" s="282"/>
      <c r="C64" s="282"/>
      <c r="D64" s="282"/>
      <c r="E64" s="282"/>
      <c r="F64" s="282"/>
      <c r="G64" s="282"/>
      <c r="H64" s="283"/>
      <c r="J64" s="281"/>
      <c r="K64" s="282"/>
      <c r="L64" s="282"/>
      <c r="M64" s="282"/>
      <c r="N64" s="282"/>
      <c r="O64" s="282"/>
      <c r="P64" s="282"/>
      <c r="Q64" s="283"/>
    </row>
    <row r="65" spans="1:17" ht="15" customHeight="1" x14ac:dyDescent="0.2">
      <c r="A65" s="281"/>
      <c r="B65" s="282"/>
      <c r="C65" s="282"/>
      <c r="D65" s="282"/>
      <c r="E65" s="282"/>
      <c r="F65" s="282"/>
      <c r="G65" s="282"/>
      <c r="H65" s="283"/>
      <c r="J65" s="281"/>
      <c r="K65" s="282"/>
      <c r="L65" s="282"/>
      <c r="M65" s="282"/>
      <c r="N65" s="282"/>
      <c r="O65" s="282"/>
      <c r="P65" s="282"/>
      <c r="Q65" s="283"/>
    </row>
    <row r="66" spans="1:17" ht="15" customHeight="1" x14ac:dyDescent="0.2">
      <c r="A66" s="281"/>
      <c r="B66" s="282"/>
      <c r="C66" s="282"/>
      <c r="D66" s="282"/>
      <c r="E66" s="282"/>
      <c r="F66" s="282"/>
      <c r="G66" s="282"/>
      <c r="H66" s="283"/>
      <c r="J66" s="281"/>
      <c r="K66" s="282"/>
      <c r="L66" s="282"/>
      <c r="M66" s="282"/>
      <c r="N66" s="282"/>
      <c r="O66" s="282"/>
      <c r="P66" s="282"/>
      <c r="Q66" s="283"/>
    </row>
    <row r="67" spans="1:17" ht="15" customHeight="1" x14ac:dyDescent="0.2">
      <c r="A67" s="281"/>
      <c r="B67" s="282"/>
      <c r="C67" s="282"/>
      <c r="D67" s="282"/>
      <c r="E67" s="282"/>
      <c r="F67" s="282"/>
      <c r="G67" s="282"/>
      <c r="H67" s="283"/>
      <c r="J67" s="281"/>
      <c r="K67" s="282"/>
      <c r="L67" s="282"/>
      <c r="M67" s="282"/>
      <c r="N67" s="282"/>
      <c r="O67" s="282"/>
      <c r="P67" s="282"/>
      <c r="Q67" s="283"/>
    </row>
    <row r="68" spans="1:17" ht="15" customHeight="1" x14ac:dyDescent="0.2">
      <c r="A68" s="281"/>
      <c r="B68" s="282"/>
      <c r="C68" s="282"/>
      <c r="D68" s="282"/>
      <c r="E68" s="282"/>
      <c r="F68" s="282"/>
      <c r="G68" s="282"/>
      <c r="H68" s="283"/>
      <c r="J68" s="281"/>
      <c r="K68" s="282"/>
      <c r="L68" s="282"/>
      <c r="M68" s="282"/>
      <c r="N68" s="282"/>
      <c r="O68" s="282"/>
      <c r="P68" s="282"/>
      <c r="Q68" s="283"/>
    </row>
    <row r="69" spans="1:17" ht="15.75" customHeight="1" x14ac:dyDescent="0.2">
      <c r="A69" s="281"/>
      <c r="B69" s="282"/>
      <c r="C69" s="282"/>
      <c r="D69" s="282"/>
      <c r="E69" s="282"/>
      <c r="F69" s="282"/>
      <c r="G69" s="282"/>
      <c r="H69" s="283"/>
      <c r="J69" s="281"/>
      <c r="K69" s="282"/>
      <c r="L69" s="282"/>
      <c r="M69" s="282"/>
      <c r="N69" s="282"/>
      <c r="O69" s="282"/>
      <c r="P69" s="282"/>
      <c r="Q69" s="283"/>
    </row>
    <row r="70" spans="1:17" ht="15" customHeight="1" x14ac:dyDescent="0.2">
      <c r="A70" s="281"/>
      <c r="B70" s="282"/>
      <c r="C70" s="282"/>
      <c r="D70" s="282"/>
      <c r="E70" s="282"/>
      <c r="F70" s="282"/>
      <c r="G70" s="282"/>
      <c r="H70" s="283"/>
      <c r="J70" s="281"/>
      <c r="K70" s="282"/>
      <c r="L70" s="282"/>
      <c r="M70" s="282"/>
      <c r="N70" s="282"/>
      <c r="O70" s="282"/>
      <c r="P70" s="282"/>
      <c r="Q70" s="283"/>
    </row>
    <row r="71" spans="1:17" ht="15" customHeight="1" x14ac:dyDescent="0.2">
      <c r="A71" s="281"/>
      <c r="B71" s="282"/>
      <c r="C71" s="282"/>
      <c r="D71" s="282"/>
      <c r="E71" s="282"/>
      <c r="F71" s="282"/>
      <c r="G71" s="282"/>
      <c r="H71" s="283"/>
      <c r="J71" s="281"/>
      <c r="K71" s="282"/>
      <c r="L71" s="282"/>
      <c r="M71" s="282"/>
      <c r="N71" s="282"/>
      <c r="O71" s="282"/>
      <c r="P71" s="282"/>
      <c r="Q71" s="283"/>
    </row>
    <row r="72" spans="1:17" ht="15" customHeight="1" x14ac:dyDescent="0.2">
      <c r="A72" s="281"/>
      <c r="B72" s="282"/>
      <c r="C72" s="282"/>
      <c r="D72" s="282"/>
      <c r="E72" s="282"/>
      <c r="F72" s="282"/>
      <c r="G72" s="282"/>
      <c r="H72" s="283"/>
      <c r="J72" s="281"/>
      <c r="K72" s="282"/>
      <c r="L72" s="282"/>
      <c r="M72" s="282"/>
      <c r="N72" s="282"/>
      <c r="O72" s="282"/>
      <c r="P72" s="282"/>
      <c r="Q72" s="283"/>
    </row>
    <row r="73" spans="1:17" ht="15" customHeight="1" x14ac:dyDescent="0.2">
      <c r="A73" s="281"/>
      <c r="B73" s="282"/>
      <c r="C73" s="282"/>
      <c r="D73" s="282"/>
      <c r="E73" s="282"/>
      <c r="F73" s="282"/>
      <c r="G73" s="282"/>
      <c r="H73" s="283"/>
      <c r="J73" s="281"/>
      <c r="K73" s="282"/>
      <c r="L73" s="282"/>
      <c r="M73" s="282"/>
      <c r="N73" s="282"/>
      <c r="O73" s="282"/>
      <c r="P73" s="282"/>
      <c r="Q73" s="283"/>
    </row>
    <row r="74" spans="1:17" ht="15" customHeight="1" x14ac:dyDescent="0.2">
      <c r="A74" s="281"/>
      <c r="B74" s="282"/>
      <c r="C74" s="282"/>
      <c r="D74" s="282"/>
      <c r="E74" s="282"/>
      <c r="F74" s="282"/>
      <c r="G74" s="282"/>
      <c r="H74" s="283"/>
      <c r="J74" s="281"/>
      <c r="K74" s="282"/>
      <c r="L74" s="282"/>
      <c r="M74" s="282"/>
      <c r="N74" s="282"/>
      <c r="O74" s="282"/>
      <c r="P74" s="282"/>
      <c r="Q74" s="283"/>
    </row>
    <row r="75" spans="1:17" ht="15" customHeight="1" thickBot="1" x14ac:dyDescent="0.25">
      <c r="A75" s="284"/>
      <c r="B75" s="285"/>
      <c r="C75" s="285"/>
      <c r="D75" s="285"/>
      <c r="E75" s="285"/>
      <c r="F75" s="285"/>
      <c r="G75" s="285"/>
      <c r="H75" s="286"/>
      <c r="J75" s="284"/>
      <c r="K75" s="285"/>
      <c r="L75" s="285"/>
      <c r="M75" s="285"/>
      <c r="N75" s="285"/>
      <c r="O75" s="285"/>
      <c r="P75" s="285"/>
      <c r="Q75" s="286"/>
    </row>
    <row r="76" spans="1:17" ht="15" customHeight="1" thickTop="1" thickBot="1" x14ac:dyDescent="0.25">
      <c r="A76" s="41"/>
      <c r="B76" s="41"/>
      <c r="C76" s="41"/>
      <c r="D76" s="41"/>
      <c r="E76" s="41"/>
      <c r="F76" s="41"/>
      <c r="G76" s="41"/>
      <c r="H76" s="41"/>
    </row>
    <row r="77" spans="1:17" ht="26.25" customHeight="1" thickTop="1" x14ac:dyDescent="0.2">
      <c r="A77" s="303" t="s">
        <v>363</v>
      </c>
      <c r="B77" s="304"/>
      <c r="C77" s="304"/>
      <c r="D77" s="304"/>
      <c r="E77" s="304"/>
      <c r="F77" s="304"/>
      <c r="G77" s="304"/>
      <c r="H77" s="305"/>
    </row>
    <row r="78" spans="1:17" ht="39" customHeight="1" thickBot="1" x14ac:dyDescent="0.3">
      <c r="A78" s="237" t="s">
        <v>340</v>
      </c>
      <c r="B78" s="307" t="s">
        <v>364</v>
      </c>
      <c r="C78" s="307"/>
      <c r="D78" s="307"/>
      <c r="E78" s="307"/>
      <c r="F78" s="238" t="s">
        <v>365</v>
      </c>
      <c r="G78" s="239" t="s">
        <v>366</v>
      </c>
      <c r="H78" s="240" t="s">
        <v>367</v>
      </c>
    </row>
    <row r="79" spans="1:17" ht="15.75" thickTop="1" x14ac:dyDescent="0.2">
      <c r="A79" s="241"/>
      <c r="B79" s="308"/>
      <c r="C79" s="308"/>
      <c r="D79" s="308"/>
      <c r="E79" s="308"/>
      <c r="F79" s="253"/>
      <c r="G79" s="242"/>
      <c r="H79" s="243"/>
    </row>
    <row r="80" spans="1:17" x14ac:dyDescent="0.2">
      <c r="A80" s="244"/>
      <c r="B80" s="306"/>
      <c r="C80" s="306"/>
      <c r="D80" s="306"/>
      <c r="E80" s="306"/>
      <c r="F80" s="245"/>
      <c r="G80" s="245"/>
      <c r="H80" s="246"/>
    </row>
    <row r="81" spans="1:8" x14ac:dyDescent="0.2">
      <c r="A81" s="244"/>
      <c r="B81" s="306"/>
      <c r="C81" s="306"/>
      <c r="D81" s="306"/>
      <c r="E81" s="306"/>
      <c r="F81" s="245"/>
      <c r="G81" s="245"/>
      <c r="H81" s="246"/>
    </row>
    <row r="82" spans="1:8" x14ac:dyDescent="0.2">
      <c r="A82" s="244"/>
      <c r="B82" s="306"/>
      <c r="C82" s="306"/>
      <c r="D82" s="306"/>
      <c r="E82" s="306"/>
      <c r="F82" s="245"/>
      <c r="G82" s="245"/>
      <c r="H82" s="246"/>
    </row>
    <row r="83" spans="1:8" x14ac:dyDescent="0.2">
      <c r="A83" s="244"/>
      <c r="B83" s="306"/>
      <c r="C83" s="306"/>
      <c r="D83" s="306"/>
      <c r="E83" s="306"/>
      <c r="F83" s="245"/>
      <c r="G83" s="245"/>
      <c r="H83" s="246"/>
    </row>
    <row r="84" spans="1:8" x14ac:dyDescent="0.2">
      <c r="A84" s="244"/>
      <c r="B84" s="306"/>
      <c r="C84" s="306"/>
      <c r="D84" s="306"/>
      <c r="E84" s="306"/>
      <c r="F84" s="245"/>
      <c r="G84" s="245"/>
      <c r="H84" s="246"/>
    </row>
    <row r="85" spans="1:8" x14ac:dyDescent="0.2">
      <c r="A85" s="244"/>
      <c r="B85" s="306"/>
      <c r="C85" s="306"/>
      <c r="D85" s="306"/>
      <c r="E85" s="306"/>
      <c r="F85" s="245"/>
      <c r="G85" s="245"/>
      <c r="H85" s="246"/>
    </row>
    <row r="86" spans="1:8" x14ac:dyDescent="0.2">
      <c r="A86" s="244"/>
      <c r="B86" s="306"/>
      <c r="C86" s="306"/>
      <c r="D86" s="306"/>
      <c r="E86" s="306"/>
      <c r="F86" s="245"/>
      <c r="G86" s="245"/>
      <c r="H86" s="246"/>
    </row>
    <row r="87" spans="1:8" x14ac:dyDescent="0.2">
      <c r="A87" s="244"/>
      <c r="B87" s="306"/>
      <c r="C87" s="306"/>
      <c r="D87" s="306"/>
      <c r="E87" s="306"/>
      <c r="F87" s="245"/>
      <c r="G87" s="245"/>
      <c r="H87" s="246"/>
    </row>
    <row r="88" spans="1:8" x14ac:dyDescent="0.2">
      <c r="A88" s="244"/>
      <c r="B88" s="306"/>
      <c r="C88" s="306"/>
      <c r="D88" s="306"/>
      <c r="E88" s="306"/>
      <c r="F88" s="245"/>
      <c r="G88" s="245"/>
      <c r="H88" s="246"/>
    </row>
    <row r="89" spans="1:8" x14ac:dyDescent="0.2">
      <c r="A89" s="244"/>
      <c r="B89" s="306"/>
      <c r="C89" s="306"/>
      <c r="D89" s="306"/>
      <c r="E89" s="306"/>
      <c r="F89" s="245"/>
      <c r="G89" s="245"/>
      <c r="H89" s="246"/>
    </row>
    <row r="90" spans="1:8" x14ac:dyDescent="0.2">
      <c r="A90" s="244"/>
      <c r="B90" s="306"/>
      <c r="C90" s="306"/>
      <c r="D90" s="306"/>
      <c r="E90" s="306"/>
      <c r="F90" s="245"/>
      <c r="G90" s="245"/>
      <c r="H90" s="246"/>
    </row>
    <row r="91" spans="1:8" x14ac:dyDescent="0.2">
      <c r="A91" s="244"/>
      <c r="B91" s="306"/>
      <c r="C91" s="306"/>
      <c r="D91" s="306"/>
      <c r="E91" s="306"/>
      <c r="F91" s="245"/>
      <c r="G91" s="245"/>
      <c r="H91" s="246"/>
    </row>
    <row r="92" spans="1:8" x14ac:dyDescent="0.2">
      <c r="A92" s="244"/>
      <c r="B92" s="306"/>
      <c r="C92" s="306"/>
      <c r="D92" s="306"/>
      <c r="E92" s="306"/>
      <c r="F92" s="245"/>
      <c r="G92" s="245"/>
      <c r="H92" s="246"/>
    </row>
    <row r="93" spans="1:8" x14ac:dyDescent="0.2">
      <c r="A93" s="244"/>
      <c r="B93" s="306"/>
      <c r="C93" s="306"/>
      <c r="D93" s="306"/>
      <c r="E93" s="306"/>
      <c r="F93" s="245"/>
      <c r="G93" s="245"/>
      <c r="H93" s="246"/>
    </row>
    <row r="94" spans="1:8" x14ac:dyDescent="0.2">
      <c r="A94" s="244"/>
      <c r="B94" s="306"/>
      <c r="C94" s="306"/>
      <c r="D94" s="306"/>
      <c r="E94" s="306"/>
      <c r="F94" s="245"/>
      <c r="G94" s="245"/>
      <c r="H94" s="246"/>
    </row>
    <row r="95" spans="1:8" x14ac:dyDescent="0.2">
      <c r="A95" s="244"/>
      <c r="B95" s="306"/>
      <c r="C95" s="306"/>
      <c r="D95" s="306"/>
      <c r="E95" s="306"/>
      <c r="F95" s="245"/>
      <c r="G95" s="245"/>
      <c r="H95" s="246"/>
    </row>
    <row r="96" spans="1:8" x14ac:dyDescent="0.2">
      <c r="A96" s="244"/>
      <c r="B96" s="306"/>
      <c r="C96" s="306"/>
      <c r="D96" s="306"/>
      <c r="E96" s="306"/>
      <c r="F96" s="245"/>
      <c r="G96" s="245"/>
      <c r="H96" s="246"/>
    </row>
    <row r="97" spans="1:8" x14ac:dyDescent="0.2">
      <c r="A97" s="244"/>
      <c r="B97" s="306"/>
      <c r="C97" s="306"/>
      <c r="D97" s="306"/>
      <c r="E97" s="306"/>
      <c r="F97" s="245"/>
      <c r="G97" s="245"/>
      <c r="H97" s="246"/>
    </row>
    <row r="98" spans="1:8" x14ac:dyDescent="0.2">
      <c r="A98" s="244"/>
      <c r="B98" s="306"/>
      <c r="C98" s="306"/>
      <c r="D98" s="306"/>
      <c r="E98" s="306"/>
      <c r="F98" s="245"/>
      <c r="G98" s="245"/>
      <c r="H98" s="246"/>
    </row>
    <row r="99" spans="1:8" x14ac:dyDescent="0.2">
      <c r="A99" s="244"/>
      <c r="B99" s="306"/>
      <c r="C99" s="306"/>
      <c r="D99" s="306"/>
      <c r="E99" s="306"/>
      <c r="F99" s="245"/>
      <c r="G99" s="245"/>
      <c r="H99" s="246"/>
    </row>
    <row r="100" spans="1:8" ht="15.75" thickBot="1" x14ac:dyDescent="0.25">
      <c r="A100" s="247"/>
      <c r="B100" s="309"/>
      <c r="C100" s="309"/>
      <c r="D100" s="309"/>
      <c r="E100" s="309"/>
      <c r="F100" s="248"/>
      <c r="G100" s="248"/>
      <c r="H100" s="249"/>
    </row>
    <row r="101" spans="1:8" ht="15.75" thickTop="1" x14ac:dyDescent="0.2"/>
  </sheetData>
  <protectedRanges>
    <protectedRange algorithmName="SHA-512" hashValue="JvjMKu/zoSOmLPEd+zdE+EXXZjtKkSh9HDg50CMrqkZ83H1vl0cCU8iBs8tQ6JONcooUDlPnG5rwG1Ru4mNLnA==" saltValue="LaSrkDeK21JLn7o5I3umPw==" spinCount="100000" sqref="C54:F55" name="Plage1"/>
    <protectedRange algorithmName="SHA-512" hashValue="JvjMKu/zoSOmLPEd+zdE+EXXZjtKkSh9HDg50CMrqkZ83H1vl0cCU8iBs8tQ6JONcooUDlPnG5rwG1Ru4mNLnA==" saltValue="LaSrkDeK21JLn7o5I3umPw==" spinCount="100000" sqref="C46:F51 C53:F53" name="Plage1_1"/>
    <protectedRange algorithmName="SHA-512" hashValue="JvjMKu/zoSOmLPEd+zdE+EXXZjtKkSh9HDg50CMrqkZ83H1vl0cCU8iBs8tQ6JONcooUDlPnG5rwG1Ru4mNLnA==" saltValue="LaSrkDeK21JLn7o5I3umPw==" spinCount="100000" sqref="C52:F52" name="Plage1_3"/>
    <protectedRange algorithmName="SHA-512" hashValue="JvjMKu/zoSOmLPEd+zdE+EXXZjtKkSh9HDg50CMrqkZ83H1vl0cCU8iBs8tQ6JONcooUDlPnG5rwG1Ru4mNLnA==" saltValue="LaSrkDeK21JLn7o5I3umPw==" spinCount="100000" sqref="E45 C27:F28 C7:F11 C15:F18 C30:F44" name="Plage1_4"/>
    <protectedRange algorithmName="SHA-512" hashValue="JvjMKu/zoSOmLPEd+zdE+EXXZjtKkSh9HDg50CMrqkZ83H1vl0cCU8iBs8tQ6JONcooUDlPnG5rwG1Ru4mNLnA==" saltValue="LaSrkDeK21JLn7o5I3umPw==" spinCount="100000" sqref="C45:D45 F45" name="Plage1_1_4"/>
    <protectedRange algorithmName="SHA-512" hashValue="JvjMKu/zoSOmLPEd+zdE+EXXZjtKkSh9HDg50CMrqkZ83H1vl0cCU8iBs8tQ6JONcooUDlPnG5rwG1Ru4mNLnA==" saltValue="LaSrkDeK21JLn7o5I3umPw==" spinCount="100000" sqref="C12:F14" name="Plage1_3_1"/>
    <protectedRange algorithmName="SHA-512" hashValue="JvjMKu/zoSOmLPEd+zdE+EXXZjtKkSh9HDg50CMrqkZ83H1vl0cCU8iBs8tQ6JONcooUDlPnG5rwG1Ru4mNLnA==" saltValue="LaSrkDeK21JLn7o5I3umPw==" spinCount="100000" sqref="C19:F26 C29:F29" name="Plage1_4_1"/>
  </protectedRanges>
  <mergeCells count="50">
    <mergeCell ref="B100:E100"/>
    <mergeCell ref="B89:E89"/>
    <mergeCell ref="B90:E90"/>
    <mergeCell ref="B91:E91"/>
    <mergeCell ref="B92:E92"/>
    <mergeCell ref="B93:E93"/>
    <mergeCell ref="B94:E94"/>
    <mergeCell ref="B95:E95"/>
    <mergeCell ref="B96:E96"/>
    <mergeCell ref="B97:E97"/>
    <mergeCell ref="B98:E98"/>
    <mergeCell ref="B99:E99"/>
    <mergeCell ref="B88:E88"/>
    <mergeCell ref="A77:H77"/>
    <mergeCell ref="B78:E78"/>
    <mergeCell ref="B79:E79"/>
    <mergeCell ref="B80:E80"/>
    <mergeCell ref="B81:E81"/>
    <mergeCell ref="B82:E82"/>
    <mergeCell ref="B83:E83"/>
    <mergeCell ref="B84:E84"/>
    <mergeCell ref="B85:E85"/>
    <mergeCell ref="B86:E86"/>
    <mergeCell ref="B87:E87"/>
    <mergeCell ref="A58:H75"/>
    <mergeCell ref="J58:Q75"/>
    <mergeCell ref="A3:A4"/>
    <mergeCell ref="C3:F3"/>
    <mergeCell ref="H3:I3"/>
    <mergeCell ref="K3:L3"/>
    <mergeCell ref="M3:N3"/>
    <mergeCell ref="C4:F4"/>
    <mergeCell ref="H4:J4"/>
    <mergeCell ref="K4:L4"/>
    <mergeCell ref="M4:N4"/>
    <mergeCell ref="H5:J5"/>
    <mergeCell ref="K5:L5"/>
    <mergeCell ref="M5:N5"/>
    <mergeCell ref="A57:H57"/>
    <mergeCell ref="J57:Q57"/>
    <mergeCell ref="C1:F1"/>
    <mergeCell ref="H1:I1"/>
    <mergeCell ref="K1:L1"/>
    <mergeCell ref="M1:N1"/>
    <mergeCell ref="P1:Y5"/>
    <mergeCell ref="C2:F2"/>
    <mergeCell ref="H2:I2"/>
    <mergeCell ref="K2:L2"/>
    <mergeCell ref="M2:N2"/>
    <mergeCell ref="C5:F5"/>
  </mergeCells>
  <conditionalFormatting sqref="M7:M55">
    <cfRule type="cellIs" dxfId="1851" priority="175" operator="greaterThan">
      <formula>1</formula>
    </cfRule>
  </conditionalFormatting>
  <conditionalFormatting sqref="P54:P55">
    <cfRule type="expression" dxfId="1850" priority="173">
      <formula>P54&gt;Q54</formula>
    </cfRule>
    <cfRule type="expression" dxfId="1849" priority="174">
      <formula>P54&lt;Q54</formula>
    </cfRule>
  </conditionalFormatting>
  <conditionalFormatting sqref="R54:R55">
    <cfRule type="expression" dxfId="1848" priority="171">
      <formula>R54&lt;S54</formula>
    </cfRule>
    <cfRule type="expression" dxfId="1847" priority="172">
      <formula>R54&gt;S54</formula>
    </cfRule>
  </conditionalFormatting>
  <conditionalFormatting sqref="T54:T55">
    <cfRule type="expression" dxfId="1846" priority="169">
      <formula>T54&gt;U54</formula>
    </cfRule>
    <cfRule type="expression" dxfId="1845" priority="170">
      <formula>T54&lt;U54</formula>
    </cfRule>
  </conditionalFormatting>
  <conditionalFormatting sqref="K7:K55">
    <cfRule type="cellIs" dxfId="1844" priority="168" operator="greaterThan">
      <formula>1</formula>
    </cfRule>
  </conditionalFormatting>
  <conditionalFormatting sqref="L7:L31 L36:L55">
    <cfRule type="cellIs" dxfId="1843" priority="167" operator="greaterThan">
      <formula>0</formula>
    </cfRule>
  </conditionalFormatting>
  <conditionalFormatting sqref="N7:N55">
    <cfRule type="cellIs" dxfId="1842" priority="166" operator="greaterThan">
      <formula>0</formula>
    </cfRule>
  </conditionalFormatting>
  <conditionalFormatting sqref="O79 P80">
    <cfRule type="expression" dxfId="1841" priority="159">
      <formula>OR(NOT(ISERROR(SEARCH("Halte", $A70))),      NOT(ISERROR(SEARCH("Prise serré", $A70))),      NOT(ISERROR(SEARCH("Close grip", $A70))),      NOT(ISERROR(SEARCH("Sumo", $A70))),      NOT(ISERROR(SEARCH("Tradi", $A70))),      NOT(ISERROR(SEARCH("Band", $A70))),      NOT(ISERROR(SEARCH("Prise large", $A70))),      NOT(ISERROR(SEARCH("RDL", $A70))),      NOT(ISERROR(SEARCH("Unilatéral", $A70))))</formula>
    </cfRule>
    <cfRule type="expression" dxfId="1840" priority="160">
      <formula>NOT(ISERROR(SEARCH("BI7", $A70)))</formula>
    </cfRule>
    <cfRule type="expression" dxfId="1839" priority="161">
      <formula>NOT(ISERROR(SEARCH("SUPER7", $A70)))</formula>
    </cfRule>
    <cfRule type="expression" dxfId="1838" priority="162">
      <formula>NOT(ISERROR(SEARCH("Larsen", $A70)))</formula>
    </cfRule>
    <cfRule type="expression" dxfId="1837" priority="163">
      <formula>OR(NOT(ISERROR(SEARCH("Tempo", O79))), NOT(ISERROR(SEARCH("Pausé", O79))), NOT(ISERROR(SEARCH("Isométrie", O79))))</formula>
    </cfRule>
    <cfRule type="expression" dxfId="1836" priority="164" stopIfTrue="1">
      <formula>OR(NOT(ISERROR(SEARCH("Position A", $A70))),NOT(ISERROR(SEARCH("Position B", $A70))),NOT(ISERROR(SEARCH("Position C", $A70))),NOT(ISERROR(SEARCH("Avec sangles", $A70))),NOT(ISERROR(SEARCH("SSB", $A70))),NOT(ISERROR(SEARCH("Halte", $A70))), NOT(ISERROR(SEARCH("Prise serré", $A70))), NOT(ISERROR(SEARCH("Close grip", $A70))), NOT(ISERROR(SEARCH("Sumo", $A70))), NOT(ISERROR(SEARCH("Tradi", $A70))), NOT(ISERROR(SEARCH("Band", $A70))), NOT(ISERROR(SEARCH("Prise large", $A70))), NOT(ISERROR(SEARCH("RDL", $A70))), NOT(ISERROR(SEARCH("Unilatéral", $A70))))</formula>
    </cfRule>
    <cfRule type="expression" dxfId="1835" priority="165" stopIfTrue="1">
      <formula>OR(NOT(ISERROR(SEARCH("Position A", $A70))),NOT(ISERROR(SEARCH("Position B", $A70))),NOT(ISERROR(SEARCH("Position C", $A70))),NOT(ISERROR(SEARCH("Avec sangles", $A70))),NOT(ISERROR(SEARCH("SSB", $A70))),NOT(ISERROR(SEARCH("Focus Hanche", $A70))),NOT(ISERROR(SEARCH("Focus GENOUX", $A70))),NOT(ISERROR(SEARCH("CALE", $A70))),NOT(ISERROR(SEARCH("Déficit", $A70))),NOT(ISERROR(SEARCH("Surélevé", $A70))),NOT(ISERROR(SEARCH("High bar", $A70))),NOT(ISERROR(SEARCH("à la poulie", $A70))),NOT(ISERROR(SEARCH("prise triange", $A70))),NOT(ISERROR(SEARCH("prise barre large", $A70))),NOT(ISERROR(SEARCH("prise barre serrée", $A70))),NOT(ISERROR(SEARCH("prise neutre", $A70))),NOT(ISERROR(SEARCH("supination", $A70))),NOT(ISERROR(SEARCH("pronation", $A70))),NOT(ISERROR(SEARCH("kettlebel", $A70))),NOT(ISERROR(SEARCH("aux haltères", $A70))),NOT(ISERROR(SEARCH("à la barre", $A70))),NOT(ISERROR(SEARCH("B STANCE", $A70))),NOT(ISERROR(SEARCH("Halte", $A70))), NOT(ISERROR(SEARCH("Prise serré", $A70))), NOT(ISERROR(SEARCH("Close grip", $A70))), NOT(ISERROR(SEARCH("Sumo", $A70))), NOT(ISERROR(SEARCH("Tradi", $A70))), NOT(ISERROR(SEARCH("Band", $A70))), NOT(ISERROR(SEARCH("Prise large", $A70))), NOT(ISERROR(SEARCH("RDL", $A70))), NOT(ISERROR(SEARCH("Unilatéral", $A70))))</formula>
    </cfRule>
  </conditionalFormatting>
  <conditionalFormatting sqref="P76:P78">
    <cfRule type="expression" dxfId="1834" priority="155">
      <formula>OR(M67&gt;0, O67&gt;0)</formula>
    </cfRule>
    <cfRule type="expression" dxfId="1833" priority="156">
      <formula>OR(L67&gt;1, N67&gt;1)</formula>
    </cfRule>
  </conditionalFormatting>
  <conditionalFormatting sqref="P76:P78">
    <cfRule type="expression" dxfId="1832" priority="150">
      <formula>OR(NOT(ISERROR(SEARCH("Halte", $A67))),      NOT(ISERROR(SEARCH("Prise serré", $A67))),      NOT(ISERROR(SEARCH("Close grip", $A67))),      NOT(ISERROR(SEARCH("Sumo", $A67))),      NOT(ISERROR(SEARCH("Tradi", $A67))),      NOT(ISERROR(SEARCH("Band", $A67))),      NOT(ISERROR(SEARCH("Prise large", $A67))),      NOT(ISERROR(SEARCH("RDL", $A67))),      NOT(ISERROR(SEARCH("Unilatéral", $A67))))</formula>
    </cfRule>
    <cfRule type="expression" dxfId="1831" priority="151">
      <formula>NOT(ISERROR(SEARCH("BI7", $A67)))</formula>
    </cfRule>
    <cfRule type="expression" dxfId="1830" priority="152">
      <formula>NOT(ISERROR(SEARCH("SUPER7", $A67)))</formula>
    </cfRule>
    <cfRule type="expression" dxfId="1829" priority="153">
      <formula>NOT(ISERROR(SEARCH("Larsen", $A67)))</formula>
    </cfRule>
    <cfRule type="expression" dxfId="1828" priority="154">
      <formula>OR(NOT(ISERROR(SEARCH("Tempo", P76))), NOT(ISERROR(SEARCH("Pausé", P76))), NOT(ISERROR(SEARCH("Isométrie", P76))))</formula>
    </cfRule>
    <cfRule type="expression" dxfId="1827" priority="157" stopIfTrue="1">
      <formula>OR(NOT(ISERROR(SEARCH("Position A", $A67))),NOT(ISERROR(SEARCH("Position B", $A67))),NOT(ISERROR(SEARCH("Position C", $A67))),NOT(ISERROR(SEARCH("Avec sangles", $A67))),NOT(ISERROR(SEARCH("SSB", $A67))),NOT(ISERROR(SEARCH("Halte", $A67))), NOT(ISERROR(SEARCH("Prise serré", $A67))), NOT(ISERROR(SEARCH("Close grip", $A67))), NOT(ISERROR(SEARCH("Sumo", $A67))), NOT(ISERROR(SEARCH("Tradi", $A67))), NOT(ISERROR(SEARCH("Band", $A67))), NOT(ISERROR(SEARCH("Prise large", $A67))), NOT(ISERROR(SEARCH("RDL", $A67))), NOT(ISERROR(SEARCH("Unilatéral", $A67))))</formula>
    </cfRule>
    <cfRule type="expression" dxfId="1826" priority="158" stopIfTrue="1">
      <formula>OR(NOT(ISERROR(SEARCH("Position A", $A67))),NOT(ISERROR(SEARCH("Position B", $A67))),NOT(ISERROR(SEARCH("Position C", $A67))),NOT(ISERROR(SEARCH("Avec sangles", $A67))),NOT(ISERROR(SEARCH("SSB", $A67))),NOT(ISERROR(SEARCH("Focus Hanche", $A67))),NOT(ISERROR(SEARCH("Focus GENOUX", $A67))),NOT(ISERROR(SEARCH("CALE", $A67))),NOT(ISERROR(SEARCH("Déficit", $A67))),NOT(ISERROR(SEARCH("Surélevé", $A67))),NOT(ISERROR(SEARCH("High bar", $A67))),NOT(ISERROR(SEARCH("à la poulie", $A67))),NOT(ISERROR(SEARCH("prise triange", $A67))),NOT(ISERROR(SEARCH("prise barre large", $A67))),NOT(ISERROR(SEARCH("prise barre serrée", $A67))),NOT(ISERROR(SEARCH("prise neutre", $A67))),NOT(ISERROR(SEARCH("supination", $A67))),NOT(ISERROR(SEARCH("pronation", $A67))),NOT(ISERROR(SEARCH("kettlebel", $A67))),NOT(ISERROR(SEARCH("aux haltères", $A67))),NOT(ISERROR(SEARCH("à la barre", $A67))),NOT(ISERROR(SEARCH("B STANCE", $A67))),NOT(ISERROR(SEARCH("Halte", $A67))), NOT(ISERROR(SEARCH("Prise serré", $A67))), NOT(ISERROR(SEARCH("Close grip", $A67))), NOT(ISERROR(SEARCH("Sumo", $A67))), NOT(ISERROR(SEARCH("Tradi", $A67))), NOT(ISERROR(SEARCH("Band", $A67))), NOT(ISERROR(SEARCH("Prise large", $A67))), NOT(ISERROR(SEARCH("RDL", $A67))), NOT(ISERROR(SEARCH("Unilatéral", $A67))))</formula>
    </cfRule>
  </conditionalFormatting>
  <conditionalFormatting sqref="P80">
    <cfRule type="expression" dxfId="1825" priority="176">
      <formula>OR(M71&gt;0, #REF!&gt;0)</formula>
    </cfRule>
    <cfRule type="expression" dxfId="1824" priority="177">
      <formula>OR(L71&gt;1, N71&gt;1)</formula>
    </cfRule>
  </conditionalFormatting>
  <conditionalFormatting sqref="P46:P51 P53">
    <cfRule type="expression" dxfId="1823" priority="148">
      <formula>P46&gt;Q46</formula>
    </cfRule>
    <cfRule type="expression" dxfId="1822" priority="149">
      <formula>P46&lt;Q46</formula>
    </cfRule>
  </conditionalFormatting>
  <conditionalFormatting sqref="R46:R51 R53">
    <cfRule type="expression" dxfId="1821" priority="146">
      <formula>R46&lt;S46</formula>
    </cfRule>
    <cfRule type="expression" dxfId="1820" priority="147">
      <formula>R46&gt;S46</formula>
    </cfRule>
  </conditionalFormatting>
  <conditionalFormatting sqref="T46:T51 T53">
    <cfRule type="expression" dxfId="1819" priority="144">
      <formula>T46&gt;U46</formula>
    </cfRule>
    <cfRule type="expression" dxfId="1818" priority="145">
      <formula>T46&lt;U46</formula>
    </cfRule>
  </conditionalFormatting>
  <conditionalFormatting sqref="P52">
    <cfRule type="expression" dxfId="1817" priority="142">
      <formula>P52&gt;Q52</formula>
    </cfRule>
    <cfRule type="expression" dxfId="1816" priority="143">
      <formula>P52&lt;Q52</formula>
    </cfRule>
  </conditionalFormatting>
  <conditionalFormatting sqref="R52">
    <cfRule type="expression" dxfId="1815" priority="140">
      <formula>R52&lt;S52</formula>
    </cfRule>
    <cfRule type="expression" dxfId="1814" priority="141">
      <formula>R52&gt;S52</formula>
    </cfRule>
  </conditionalFormatting>
  <conditionalFormatting sqref="T52">
    <cfRule type="expression" dxfId="1813" priority="138">
      <formula>T52&gt;U52</formula>
    </cfRule>
    <cfRule type="expression" dxfId="1812" priority="139">
      <formula>T52&lt;U52</formula>
    </cfRule>
  </conditionalFormatting>
  <conditionalFormatting sqref="B46:B55">
    <cfRule type="expression" dxfId="1811" priority="134">
      <formula>OR(L46&gt;0, N46&gt;0)</formula>
    </cfRule>
    <cfRule type="expression" dxfId="1810" priority="135">
      <formula>OR(K46&gt;1, M46&gt;1)</formula>
    </cfRule>
  </conditionalFormatting>
  <conditionalFormatting sqref="A46:B55">
    <cfRule type="expression" dxfId="1809" priority="129">
      <formula>OR(NOT(ISERROR(SEARCH("Halte", $A46))),      NOT(ISERROR(SEARCH("Prise serré", $A46))),      NOT(ISERROR(SEARCH("Close grip", $A46))),      NOT(ISERROR(SEARCH("Sumo", $A46))),      NOT(ISERROR(SEARCH("Tradi", $A46))),      NOT(ISERROR(SEARCH("Band", $A46))),      NOT(ISERROR(SEARCH("Prise large", $A46))),      NOT(ISERROR(SEARCH("RDL", $A46))),      NOT(ISERROR(SEARCH("Unilatéral", $A46))))</formula>
    </cfRule>
    <cfRule type="expression" dxfId="1808" priority="130">
      <formula>NOT(ISERROR(SEARCH("BI7", $A46)))</formula>
    </cfRule>
    <cfRule type="expression" dxfId="1807" priority="131">
      <formula>NOT(ISERROR(SEARCH("SUPER7", $A46)))</formula>
    </cfRule>
    <cfRule type="expression" dxfId="1806" priority="132">
      <formula>NOT(ISERROR(SEARCH("Larsen", $A46)))</formula>
    </cfRule>
    <cfRule type="expression" dxfId="1805" priority="133">
      <formula>OR(NOT(ISERROR(SEARCH("Tempo", A46))), NOT(ISERROR(SEARCH("Pausé", A46))), NOT(ISERROR(SEARCH("Isométrie", A46))))</formula>
    </cfRule>
    <cfRule type="expression" dxfId="1804" priority="136" stopIfTrue="1">
      <formula>OR(NOT(ISERROR(SEARCH("Position A", $A46))),NOT(ISERROR(SEARCH("Position B", $A46))),NOT(ISERROR(SEARCH("Position C", $A46))),NOT(ISERROR(SEARCH("Avec sangles", $A46))),NOT(ISERROR(SEARCH("SSB", $A46))),NOT(ISERROR(SEARCH("Halte", $A46))), NOT(ISERROR(SEARCH("Prise serré", $A46))), NOT(ISERROR(SEARCH("Close grip", $A46))), NOT(ISERROR(SEARCH("Sumo", $A46))), NOT(ISERROR(SEARCH("Tradi", $A46))), NOT(ISERROR(SEARCH("Band", $A46))), NOT(ISERROR(SEARCH("Prise large", $A46))), NOT(ISERROR(SEARCH("RDL", $A46))), NOT(ISERROR(SEARCH("Unilatéral", $A46))))</formula>
    </cfRule>
    <cfRule type="expression" dxfId="1803" priority="137" stopIfTrue="1">
      <formula>OR(NOT(ISERROR(SEARCH("Position A", $A46))),NOT(ISERROR(SEARCH("Position B", $A46))),NOT(ISERROR(SEARCH("Position C", $A46))),NOT(ISERROR(SEARCH("Avec sangles", $A46))),NOT(ISERROR(SEARCH("SSB", $A46))),NOT(ISERROR(SEARCH("Focus Hanche", $A46))),NOT(ISERROR(SEARCH("Focus GENOUX", $A46))),NOT(ISERROR(SEARCH("CALE", $A46))),NOT(ISERROR(SEARCH("Déficit", $A46))),NOT(ISERROR(SEARCH("Surélevé", $A46))),NOT(ISERROR(SEARCH("High bar", $A46))),NOT(ISERROR(SEARCH("à la poulie", $A46))),NOT(ISERROR(SEARCH("prise triange", $A46))),NOT(ISERROR(SEARCH("prise barre large", $A46))),NOT(ISERROR(SEARCH("prise barre serrée", $A46))),NOT(ISERROR(SEARCH("prise neutre", $A46))),NOT(ISERROR(SEARCH("supination", $A46))),NOT(ISERROR(SEARCH("pronation", $A46))),NOT(ISERROR(SEARCH("kettlebel", $A46))),NOT(ISERROR(SEARCH("aux haltères", $A46))),NOT(ISERROR(SEARCH("à la barre", $A46))),NOT(ISERROR(SEARCH("B STANCE", $A46))),NOT(ISERROR(SEARCH("Halte", $A46))), NOT(ISERROR(SEARCH("Prise serré", $A46))), NOT(ISERROR(SEARCH("Close grip", $A46))), NOT(ISERROR(SEARCH("Sumo", $A46))), NOT(ISERROR(SEARCH("Tradi", $A46))), NOT(ISERROR(SEARCH("Band", $A46))), NOT(ISERROR(SEARCH("Prise large", $A46))), NOT(ISERROR(SEARCH("RDL", $A46))), NOT(ISERROR(SEARCH("Unilatéral", $A46))))</formula>
    </cfRule>
  </conditionalFormatting>
  <conditionalFormatting sqref="B27:B28 B7:B11 B15:B18 B30:B44">
    <cfRule type="expression" dxfId="1802" priority="125">
      <formula>OR(L7&gt;0, N7&gt;0)</formula>
    </cfRule>
    <cfRule type="expression" dxfId="1801" priority="126">
      <formula>OR(K7&gt;1, M7&gt;1)</formula>
    </cfRule>
  </conditionalFormatting>
  <conditionalFormatting sqref="A7:B11 A15:B18">
    <cfRule type="expression" dxfId="1800" priority="120">
      <formula>OR(NOT(ISERROR(SEARCH("Halte", $A7))),      NOT(ISERROR(SEARCH("Prise serré", $A7))),      NOT(ISERROR(SEARCH("Close grip", $A7))),      NOT(ISERROR(SEARCH("Sumo", $A7))),      NOT(ISERROR(SEARCH("Tradi", $A7))),      NOT(ISERROR(SEARCH("Band", $A7))),      NOT(ISERROR(SEARCH("Prise large", $A7))),      NOT(ISERROR(SEARCH("RDL", $A7))),      NOT(ISERROR(SEARCH("Unilatéral", $A7))))</formula>
    </cfRule>
    <cfRule type="expression" dxfId="1799" priority="121">
      <formula>NOT(ISERROR(SEARCH("BI7", $A7)))</formula>
    </cfRule>
    <cfRule type="expression" dxfId="1798" priority="122">
      <formula>NOT(ISERROR(SEARCH("SUPER7", $A7)))</formula>
    </cfRule>
    <cfRule type="expression" dxfId="1797" priority="123">
      <formula>NOT(ISERROR(SEARCH("Larsen", $A7)))</formula>
    </cfRule>
    <cfRule type="expression" dxfId="1796" priority="124">
      <formula>OR(NOT(ISERROR(SEARCH("Tempo", A7))), NOT(ISERROR(SEARCH("Pausé", A7))), NOT(ISERROR(SEARCH("Isométrie", A7))))</formula>
    </cfRule>
    <cfRule type="expression" dxfId="1795" priority="127" stopIfTrue="1">
      <formula>OR(NOT(ISERROR(SEARCH("Position A", $A7))),NOT(ISERROR(SEARCH("Position B", $A7))),NOT(ISERROR(SEARCH("Position C", $A7))),NOT(ISERROR(SEARCH("Avec sangles", $A7))),NOT(ISERROR(SEARCH("SSB", $A7))),NOT(ISERROR(SEARCH("Halte", $A7))), NOT(ISERROR(SEARCH("Prise serré", $A7))), NOT(ISERROR(SEARCH("Close grip", $A7))), NOT(ISERROR(SEARCH("Sumo", $A7))), NOT(ISERROR(SEARCH("Tradi", $A7))), NOT(ISERROR(SEARCH("Band", $A7))), NOT(ISERROR(SEARCH("Prise large", $A7))), NOT(ISERROR(SEARCH("RDL", $A7))), NOT(ISERROR(SEARCH("Unilatéral", $A7))))</formula>
    </cfRule>
    <cfRule type="expression" dxfId="1794" priority="128" stopIfTrue="1">
      <formula>OR(NOT(ISERROR(SEARCH("Position A", $A7))),NOT(ISERROR(SEARCH("Position B", $A7))),NOT(ISERROR(SEARCH("Position C", $A7))),NOT(ISERROR(SEARCH("Avec sangles", $A7))),NOT(ISERROR(SEARCH("SSB", $A7))),NOT(ISERROR(SEARCH("Focus Hanche", $A7))),NOT(ISERROR(SEARCH("Focus GENOUX", $A7))),NOT(ISERROR(SEARCH("CALE", $A7))),NOT(ISERROR(SEARCH("Déficit", $A7))),NOT(ISERROR(SEARCH("Surélevé", $A7))),NOT(ISERROR(SEARCH("High bar", $A7))),NOT(ISERROR(SEARCH("à la poulie", $A7))),NOT(ISERROR(SEARCH("prise triange", $A7))),NOT(ISERROR(SEARCH("prise barre large", $A7))),NOT(ISERROR(SEARCH("prise barre serrée", $A7))),NOT(ISERROR(SEARCH("prise neutre", $A7))),NOT(ISERROR(SEARCH("supination", $A7))),NOT(ISERROR(SEARCH("pronation", $A7))),NOT(ISERROR(SEARCH("kettlebel", $A7))),NOT(ISERROR(SEARCH("aux haltères", $A7))),NOT(ISERROR(SEARCH("à la barre", $A7))),NOT(ISERROR(SEARCH("B STANCE", $A7))),NOT(ISERROR(SEARCH("Halte", $A7))), NOT(ISERROR(SEARCH("Prise serré", $A7))), NOT(ISERROR(SEARCH("Close grip", $A7))), NOT(ISERROR(SEARCH("Sumo", $A7))), NOT(ISERROR(SEARCH("Tradi", $A7))), NOT(ISERROR(SEARCH("Band", $A7))), NOT(ISERROR(SEARCH("Prise large", $A7))), NOT(ISERROR(SEARCH("RDL", $A7))), NOT(ISERROR(SEARCH("Unilatéral", $A7))))</formula>
    </cfRule>
  </conditionalFormatting>
  <conditionalFormatting sqref="B45">
    <cfRule type="expression" dxfId="1793" priority="116">
      <formula>OR(L45&gt;0, N45&gt;0)</formula>
    </cfRule>
    <cfRule type="expression" dxfId="1792" priority="117">
      <formula>OR(K45&gt;1, M45&gt;1)</formula>
    </cfRule>
  </conditionalFormatting>
  <conditionalFormatting sqref="A45:B45">
    <cfRule type="expression" dxfId="1791" priority="111">
      <formula>OR(NOT(ISERROR(SEARCH("Halte", $A45))),      NOT(ISERROR(SEARCH("Prise serré", $A45))),      NOT(ISERROR(SEARCH("Close grip", $A45))),      NOT(ISERROR(SEARCH("Sumo", $A45))),      NOT(ISERROR(SEARCH("Tradi", $A45))),      NOT(ISERROR(SEARCH("Band", $A45))),      NOT(ISERROR(SEARCH("Prise large", $A45))),      NOT(ISERROR(SEARCH("RDL", $A45))),      NOT(ISERROR(SEARCH("Unilatéral", $A45))))</formula>
    </cfRule>
    <cfRule type="expression" dxfId="1790" priority="112">
      <formula>NOT(ISERROR(SEARCH("BI7", $A45)))</formula>
    </cfRule>
    <cfRule type="expression" dxfId="1789" priority="113">
      <formula>NOT(ISERROR(SEARCH("SUPER7", $A45)))</formula>
    </cfRule>
    <cfRule type="expression" dxfId="1788" priority="114">
      <formula>NOT(ISERROR(SEARCH("Larsen", $A45)))</formula>
    </cfRule>
    <cfRule type="expression" dxfId="1787" priority="115">
      <formula>OR(NOT(ISERROR(SEARCH("Tempo", A45))), NOT(ISERROR(SEARCH("Pausé", A45))), NOT(ISERROR(SEARCH("Isométrie", A45))))</formula>
    </cfRule>
    <cfRule type="expression" dxfId="1786" priority="118" stopIfTrue="1">
      <formula>OR(NOT(ISERROR(SEARCH("Position A", $A45))),NOT(ISERROR(SEARCH("Position B", $A45))),NOT(ISERROR(SEARCH("Position C", $A45))),NOT(ISERROR(SEARCH("Avec sangles", $A45))),NOT(ISERROR(SEARCH("SSB", $A45))),NOT(ISERROR(SEARCH("Halte", $A45))), NOT(ISERROR(SEARCH("Prise serré", $A45))), NOT(ISERROR(SEARCH("Close grip", $A45))), NOT(ISERROR(SEARCH("Sumo", $A45))), NOT(ISERROR(SEARCH("Tradi", $A45))), NOT(ISERROR(SEARCH("Band", $A45))), NOT(ISERROR(SEARCH("Prise large", $A45))), NOT(ISERROR(SEARCH("RDL", $A45))), NOT(ISERROR(SEARCH("Unilatéral", $A45))))</formula>
    </cfRule>
    <cfRule type="expression" dxfId="1785" priority="119" stopIfTrue="1">
      <formula>OR(NOT(ISERROR(SEARCH("Position A", $A45))),NOT(ISERROR(SEARCH("Position B", $A45))),NOT(ISERROR(SEARCH("Position C", $A45))),NOT(ISERROR(SEARCH("Avec sangles", $A45))),NOT(ISERROR(SEARCH("SSB", $A45))),NOT(ISERROR(SEARCH("Focus Hanche", $A45))),NOT(ISERROR(SEARCH("Focus GENOUX", $A45))),NOT(ISERROR(SEARCH("CALE", $A45))),NOT(ISERROR(SEARCH("Déficit", $A45))),NOT(ISERROR(SEARCH("Surélevé", $A45))),NOT(ISERROR(SEARCH("High bar", $A45))),NOT(ISERROR(SEARCH("à la poulie", $A45))),NOT(ISERROR(SEARCH("prise triange", $A45))),NOT(ISERROR(SEARCH("prise barre large", $A45))),NOT(ISERROR(SEARCH("prise barre serrée", $A45))),NOT(ISERROR(SEARCH("prise neutre", $A45))),NOT(ISERROR(SEARCH("supination", $A45))),NOT(ISERROR(SEARCH("pronation", $A45))),NOT(ISERROR(SEARCH("kettlebel", $A45))),NOT(ISERROR(SEARCH("aux haltères", $A45))),NOT(ISERROR(SEARCH("à la barre", $A45))),NOT(ISERROR(SEARCH("B STANCE", $A45))),NOT(ISERROR(SEARCH("Halte", $A45))), NOT(ISERROR(SEARCH("Prise serré", $A45))), NOT(ISERROR(SEARCH("Close grip", $A45))), NOT(ISERROR(SEARCH("Sumo", $A45))), NOT(ISERROR(SEARCH("Tradi", $A45))), NOT(ISERROR(SEARCH("Band", $A45))), NOT(ISERROR(SEARCH("Prise large", $A45))), NOT(ISERROR(SEARCH("RDL", $A45))), NOT(ISERROR(SEARCH("Unilatéral", $A45))))</formula>
    </cfRule>
  </conditionalFormatting>
  <conditionalFormatting sqref="B27:B28">
    <cfRule type="expression" dxfId="1784" priority="104">
      <formula>OR(NOT(ISERROR(SEARCH("Halte",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1783" priority="105">
      <formula>NOT(ISERROR(SEARCH("BI7", $A27)))</formula>
    </cfRule>
    <cfRule type="expression" dxfId="1782" priority="106">
      <formula>NOT(ISERROR(SEARCH("SUPER7", $A27)))</formula>
    </cfRule>
    <cfRule type="expression" dxfId="1781" priority="107">
      <formula>NOT(ISERROR(SEARCH("Larsen", $A27)))</formula>
    </cfRule>
    <cfRule type="expression" dxfId="1780" priority="108">
      <formula>OR(NOT(ISERROR(SEARCH("Tempo", B27))), NOT(ISERROR(SEARCH("Pausé", B27))), NOT(ISERROR(SEARCH("Isométrie", B27))))</formula>
    </cfRule>
    <cfRule type="expression" dxfId="1779" priority="109" stopIfTrue="1">
      <formula>OR(NOT(ISERROR(SEARCH("Position A", $A27))),NOT(ISERROR(SEARCH("Position B", $A27))),NOT(ISERROR(SEARCH("Position C", $A27))),NOT(ISERROR(SEARCH("Avec sangles", $A27))),NOT(ISERROR(SEARCH("SSB", $A27))),NOT(ISERROR(SEARCH("Halte",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1778" priority="110" stopIfTrue="1">
      <formula>OR(NOT(ISERROR(SEARCH("Position A", $A27))),NOT(ISERROR(SEARCH("Position B", $A27))),NOT(ISERROR(SEARCH("Position C", $A27))),NOT(ISERROR(SEARCH("Avec sangles", $A27))),NOT(ISERROR(SEARCH("SSB", $A27))),NOT(ISERROR(SEARCH("Focus Hanche", $A27))),NOT(ISERROR(SEARCH("Focus GENOUX", $A27))),NOT(ISERROR(SEARCH("CALE", $A27))),NOT(ISERROR(SEARCH("Déficit", $A27))),NOT(ISERROR(SEARCH("Surélevé", $A27))),NOT(ISERROR(SEARCH("High bar", $A27))),NOT(ISERROR(SEARCH("à la poulie", $A27))),NOT(ISERROR(SEARCH("prise triange", $A27))),NOT(ISERROR(SEARCH("prise barre large", $A27))),NOT(ISERROR(SEARCH("prise barre serrée", $A27))),NOT(ISERROR(SEARCH("prise neutre", $A27))),NOT(ISERROR(SEARCH("supination", $A27))),NOT(ISERROR(SEARCH("pronation", $A27))),NOT(ISERROR(SEARCH("kettlebel", $A27))),NOT(ISERROR(SEARCH("aux haltères", $A27))),NOT(ISERROR(SEARCH("à la barre", $A27))),NOT(ISERROR(SEARCH("B STANCE",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A27:A28">
    <cfRule type="expression" dxfId="1777" priority="97">
      <formula>OR(NOT(ISERROR(SEARCH("Halte",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1776" priority="98">
      <formula>NOT(ISERROR(SEARCH("BI7", $A27)))</formula>
    </cfRule>
    <cfRule type="expression" dxfId="1775" priority="99">
      <formula>NOT(ISERROR(SEARCH("SUPER7", $A27)))</formula>
    </cfRule>
    <cfRule type="expression" dxfId="1774" priority="100">
      <formula>NOT(ISERROR(SEARCH("Larsen", $A27)))</formula>
    </cfRule>
    <cfRule type="expression" dxfId="1773" priority="101">
      <formula>OR(NOT(ISERROR(SEARCH("Tempo", A27))), NOT(ISERROR(SEARCH("Pausé", A27))), NOT(ISERROR(SEARCH("Isométrie", A27))))</formula>
    </cfRule>
    <cfRule type="expression" dxfId="1772" priority="103" stopIfTrue="1">
      <formula>OR(NOT(ISERROR(SEARCH("Position A", $A27))),NOT(ISERROR(SEARCH("Position B", $A27))),NOT(ISERROR(SEARCH("Position C", $A27))),NOT(ISERROR(SEARCH("Avec sangles", $A27))),NOT(ISERROR(SEARCH("SSB", $A27))),NOT(ISERROR(SEARCH("Focus Hanche", $A27))),NOT(ISERROR(SEARCH("Focus GENOUX", $A27))),NOT(ISERROR(SEARCH("CALE", $A27))),NOT(ISERROR(SEARCH("Déficit", $A27))),NOT(ISERROR(SEARCH("Surélevé", $A27))),NOT(ISERROR(SEARCH("High bar", $A27))),NOT(ISERROR(SEARCH("à la poulie", $A27))),NOT(ISERROR(SEARCH("prise triange", $A27))),NOT(ISERROR(SEARCH("prise barre large", $A27))),NOT(ISERROR(SEARCH("prise barre serrée", $A27))),NOT(ISERROR(SEARCH("prise neutre", $A27))),NOT(ISERROR(SEARCH("supination", $A27))),NOT(ISERROR(SEARCH("pronation", $A27))),NOT(ISERROR(SEARCH("kettlebel", $A27))),NOT(ISERROR(SEARCH("aux haltères", $A27))),NOT(ISERROR(SEARCH("à la barre", $A27))),NOT(ISERROR(SEARCH("B STANCE",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A27:A28">
    <cfRule type="expression" dxfId="1771" priority="102" stopIfTrue="1">
      <formula>OR(NOT(ISERROR(SEARCH("Position A", $A27))),NOT(ISERROR(SEARCH("Position B", $A27))),NOT(ISERROR(SEARCH("Position C", $A27))),NOT(ISERROR(SEARCH("Avec sangles", $A27))),NOT(ISERROR(SEARCH("SSB",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B12:B14">
    <cfRule type="expression" dxfId="1770" priority="93">
      <formula>OR(L12&gt;0, N12&gt;0)</formula>
    </cfRule>
    <cfRule type="expression" dxfId="1769" priority="94">
      <formula>OR(K12&gt;1, M12&gt;1)</formula>
    </cfRule>
  </conditionalFormatting>
  <conditionalFormatting sqref="A12:B14">
    <cfRule type="expression" dxfId="1768" priority="88">
      <formula>OR(NOT(ISERROR(SEARCH("Halte", $A12))),      NOT(ISERROR(SEARCH("Prise serré", $A12))),      NOT(ISERROR(SEARCH("Close grip", $A12))),      NOT(ISERROR(SEARCH("Sumo", $A12))),      NOT(ISERROR(SEARCH("Tradi", $A12))),      NOT(ISERROR(SEARCH("Band", $A12))),      NOT(ISERROR(SEARCH("Prise large", $A12))),      NOT(ISERROR(SEARCH("RDL", $A12))),      NOT(ISERROR(SEARCH("Unilatéral", $A12))))</formula>
    </cfRule>
    <cfRule type="expression" dxfId="1767" priority="89">
      <formula>NOT(ISERROR(SEARCH("BI7", $A12)))</formula>
    </cfRule>
    <cfRule type="expression" dxfId="1766" priority="90">
      <formula>NOT(ISERROR(SEARCH("SUPER7", $A12)))</formula>
    </cfRule>
    <cfRule type="expression" dxfId="1765" priority="91">
      <formula>NOT(ISERROR(SEARCH("Larsen", $A12)))</formula>
    </cfRule>
    <cfRule type="expression" dxfId="1764" priority="92">
      <formula>OR(NOT(ISERROR(SEARCH("Tempo", A12))), NOT(ISERROR(SEARCH("Pausé", A12))), NOT(ISERROR(SEARCH("Isométrie", A12))))</formula>
    </cfRule>
    <cfRule type="expression" dxfId="1763" priority="95" stopIfTrue="1">
      <formula>OR(NOT(ISERROR(SEARCH("Position A", $A12))),NOT(ISERROR(SEARCH("Position B", $A12))),NOT(ISERROR(SEARCH("Position C", $A12))),NOT(ISERROR(SEARCH("Avec sangles", $A12))),NOT(ISERROR(SEARCH("SSB", $A12))),NOT(ISERROR(SEARCH("Halte", $A12))), NOT(ISERROR(SEARCH("Prise serré", $A12))), NOT(ISERROR(SEARCH("Close grip", $A12))), NOT(ISERROR(SEARCH("Sumo", $A12))), NOT(ISERROR(SEARCH("Tradi", $A12))), NOT(ISERROR(SEARCH("Band", $A12))), NOT(ISERROR(SEARCH("Prise large", $A12))), NOT(ISERROR(SEARCH("RDL", $A12))), NOT(ISERROR(SEARCH("Unilatéral", $A12))))</formula>
    </cfRule>
    <cfRule type="expression" dxfId="1762" priority="96" stopIfTrue="1">
      <formula>OR(NOT(ISERROR(SEARCH("Position A", $A12))),NOT(ISERROR(SEARCH("Position B", $A12))),NOT(ISERROR(SEARCH("Position C", $A12))),NOT(ISERROR(SEARCH("Avec sangles", $A12))),NOT(ISERROR(SEARCH("SSB", $A12))),NOT(ISERROR(SEARCH("Focus Hanche", $A12))),NOT(ISERROR(SEARCH("Focus GENOUX", $A12))),NOT(ISERROR(SEARCH("CALE", $A12))),NOT(ISERROR(SEARCH("Déficit", $A12))),NOT(ISERROR(SEARCH("Surélevé", $A12))),NOT(ISERROR(SEARCH("High bar", $A12))),NOT(ISERROR(SEARCH("à la poulie", $A12))),NOT(ISERROR(SEARCH("prise triange", $A12))),NOT(ISERROR(SEARCH("prise barre large", $A12))),NOT(ISERROR(SEARCH("prise barre serrée", $A12))),NOT(ISERROR(SEARCH("prise neutre", $A12))),NOT(ISERROR(SEARCH("supination", $A12))),NOT(ISERROR(SEARCH("pronation", $A12))),NOT(ISERROR(SEARCH("kettlebel", $A12))),NOT(ISERROR(SEARCH("aux haltères", $A12))),NOT(ISERROR(SEARCH("à la barre", $A12))),NOT(ISERROR(SEARCH("B STANCE", $A12))),NOT(ISERROR(SEARCH("Halte", $A12))), NOT(ISERROR(SEARCH("Prise serré", $A12))), NOT(ISERROR(SEARCH("Close grip", $A12))), NOT(ISERROR(SEARCH("Sumo", $A12))), NOT(ISERROR(SEARCH("Tradi", $A12))), NOT(ISERROR(SEARCH("Band", $A12))), NOT(ISERROR(SEARCH("Prise large", $A12))), NOT(ISERROR(SEARCH("RDL", $A12))), NOT(ISERROR(SEARCH("Unilatéral", $A12))))</formula>
    </cfRule>
  </conditionalFormatting>
  <conditionalFormatting sqref="B19:B26">
    <cfRule type="expression" dxfId="1761" priority="84">
      <formula>OR(L19&gt;0, N19&gt;0)</formula>
    </cfRule>
    <cfRule type="expression" dxfId="1760" priority="85">
      <formula>OR(K19&gt;1, M19&gt;1)</formula>
    </cfRule>
  </conditionalFormatting>
  <conditionalFormatting sqref="A19:B26">
    <cfRule type="expression" dxfId="1759" priority="79">
      <formula>OR(NOT(ISERROR(SEARCH("Halte", $A19))),      NOT(ISERROR(SEARCH("Prise serré", $A19))),      NOT(ISERROR(SEARCH("Close grip", $A19))),      NOT(ISERROR(SEARCH("Sumo", $A19))),      NOT(ISERROR(SEARCH("Tradi", $A19))),      NOT(ISERROR(SEARCH("Band", $A19))),      NOT(ISERROR(SEARCH("Prise large", $A19))),      NOT(ISERROR(SEARCH("RDL", $A19))),      NOT(ISERROR(SEARCH("Unilatéral", $A19))))</formula>
    </cfRule>
    <cfRule type="expression" dxfId="1758" priority="80">
      <formula>NOT(ISERROR(SEARCH("BI7", $A19)))</formula>
    </cfRule>
    <cfRule type="expression" dxfId="1757" priority="81">
      <formula>NOT(ISERROR(SEARCH("SUPER7", $A19)))</formula>
    </cfRule>
    <cfRule type="expression" dxfId="1756" priority="82">
      <formula>NOT(ISERROR(SEARCH("Larsen", $A19)))</formula>
    </cfRule>
    <cfRule type="expression" dxfId="1755" priority="83">
      <formula>OR(NOT(ISERROR(SEARCH("Tempo", A19))), NOT(ISERROR(SEARCH("Pausé", A19))), NOT(ISERROR(SEARCH("Isométrie", A19))))</formula>
    </cfRule>
    <cfRule type="expression" dxfId="1754" priority="86" stopIfTrue="1">
      <formula>OR(NOT(ISERROR(SEARCH("Position A", $A19))),NOT(ISERROR(SEARCH("Position B", $A19))),NOT(ISERROR(SEARCH("Position C", $A19))),NOT(ISERROR(SEARCH("Avec sangles", $A19))),NOT(ISERROR(SEARCH("SSB", $A19))),NOT(ISERROR(SEARCH("Halte", $A19))), NOT(ISERROR(SEARCH("Prise serré", $A19))), NOT(ISERROR(SEARCH("Close grip", $A19))), NOT(ISERROR(SEARCH("Sumo", $A19))), NOT(ISERROR(SEARCH("Tradi", $A19))), NOT(ISERROR(SEARCH("Band", $A19))), NOT(ISERROR(SEARCH("Prise large", $A19))), NOT(ISERROR(SEARCH("RDL", $A19))), NOT(ISERROR(SEARCH("Unilatéral", $A19))))</formula>
    </cfRule>
    <cfRule type="expression" dxfId="1753" priority="87" stopIfTrue="1">
      <formula>OR(NOT(ISERROR(SEARCH("Position A", $A19))),NOT(ISERROR(SEARCH("Position B", $A19))),NOT(ISERROR(SEARCH("Position C", $A19))),NOT(ISERROR(SEARCH("Avec sangles", $A19))),NOT(ISERROR(SEARCH("SSB", $A19))),NOT(ISERROR(SEARCH("Focus Hanche", $A19))),NOT(ISERROR(SEARCH("Focus GENOUX", $A19))),NOT(ISERROR(SEARCH("CALE", $A19))),NOT(ISERROR(SEARCH("Déficit", $A19))),NOT(ISERROR(SEARCH("Surélevé", $A19))),NOT(ISERROR(SEARCH("High bar", $A19))),NOT(ISERROR(SEARCH("à la poulie", $A19))),NOT(ISERROR(SEARCH("prise triange", $A19))),NOT(ISERROR(SEARCH("prise barre large", $A19))),NOT(ISERROR(SEARCH("prise barre serrée", $A19))),NOT(ISERROR(SEARCH("prise neutre", $A19))),NOT(ISERROR(SEARCH("supination", $A19))),NOT(ISERROR(SEARCH("pronation", $A19))),NOT(ISERROR(SEARCH("kettlebel", $A19))),NOT(ISERROR(SEARCH("aux haltères", $A19))),NOT(ISERROR(SEARCH("à la barre", $A19))),NOT(ISERROR(SEARCH("B STANCE", $A19))),NOT(ISERROR(SEARCH("Halte", $A19))), NOT(ISERROR(SEARCH("Prise serré", $A19))), NOT(ISERROR(SEARCH("Close grip", $A19))), NOT(ISERROR(SEARCH("Sumo", $A19))), NOT(ISERROR(SEARCH("Tradi", $A19))), NOT(ISERROR(SEARCH("Band", $A19))), NOT(ISERROR(SEARCH("Prise large", $A19))), NOT(ISERROR(SEARCH("RDL", $A19))), NOT(ISERROR(SEARCH("Unilatéral", $A19))))</formula>
    </cfRule>
  </conditionalFormatting>
  <conditionalFormatting sqref="B29">
    <cfRule type="expression" dxfId="1752" priority="75">
      <formula>OR(L29&gt;0, N29&gt;0)</formula>
    </cfRule>
    <cfRule type="expression" dxfId="1751" priority="76">
      <formula>OR(K29&gt;1, M29&gt;1)</formula>
    </cfRule>
  </conditionalFormatting>
  <conditionalFormatting sqref="A29:B29">
    <cfRule type="expression" dxfId="1750" priority="70">
      <formula>OR(NOT(ISERROR(SEARCH("Halte", $A29))),      NOT(ISERROR(SEARCH("Prise serré", $A29))),      NOT(ISERROR(SEARCH("Close grip", $A29))),      NOT(ISERROR(SEARCH("Sumo", $A29))),      NOT(ISERROR(SEARCH("Tradi", $A29))),      NOT(ISERROR(SEARCH("Band", $A29))),      NOT(ISERROR(SEARCH("Prise large", $A29))),      NOT(ISERROR(SEARCH("RDL", $A29))),      NOT(ISERROR(SEARCH("Unilatéral", $A29))))</formula>
    </cfRule>
    <cfRule type="expression" dxfId="1749" priority="71">
      <formula>NOT(ISERROR(SEARCH("BI7", $A29)))</formula>
    </cfRule>
    <cfRule type="expression" dxfId="1748" priority="72">
      <formula>NOT(ISERROR(SEARCH("SUPER7", $A29)))</formula>
    </cfRule>
    <cfRule type="expression" dxfId="1747" priority="73">
      <formula>NOT(ISERROR(SEARCH("Larsen", $A29)))</formula>
    </cfRule>
    <cfRule type="expression" dxfId="1746" priority="74">
      <formula>OR(NOT(ISERROR(SEARCH("Tempo", A29))), NOT(ISERROR(SEARCH("Pausé", A29))), NOT(ISERROR(SEARCH("Isométrie", A29))))</formula>
    </cfRule>
    <cfRule type="expression" dxfId="1745" priority="77" stopIfTrue="1">
      <formula>OR(NOT(ISERROR(SEARCH("Position A", $A29))),NOT(ISERROR(SEARCH("Position B", $A29))),NOT(ISERROR(SEARCH("Position C", $A29))),NOT(ISERROR(SEARCH("Avec sangles", $A29))),NOT(ISERROR(SEARCH("SSB", $A29))),NOT(ISERROR(SEARCH("Halte", $A29))), NOT(ISERROR(SEARCH("Prise serré", $A29))), NOT(ISERROR(SEARCH("Close grip", $A29))), NOT(ISERROR(SEARCH("Sumo", $A29))), NOT(ISERROR(SEARCH("Tradi", $A29))), NOT(ISERROR(SEARCH("Band", $A29))), NOT(ISERROR(SEARCH("Prise large", $A29))), NOT(ISERROR(SEARCH("RDL", $A29))), NOT(ISERROR(SEARCH("Unilatéral", $A29))))</formula>
    </cfRule>
    <cfRule type="expression" dxfId="1744" priority="78" stopIfTrue="1">
      <formula>OR(NOT(ISERROR(SEARCH("Position A", $A29))),NOT(ISERROR(SEARCH("Position B", $A29))),NOT(ISERROR(SEARCH("Position C", $A29))),NOT(ISERROR(SEARCH("Avec sangles", $A29))),NOT(ISERROR(SEARCH("SSB", $A29))),NOT(ISERROR(SEARCH("Focus Hanche", $A29))),NOT(ISERROR(SEARCH("Focus GENOUX", $A29))),NOT(ISERROR(SEARCH("CALE", $A29))),NOT(ISERROR(SEARCH("Déficit", $A29))),NOT(ISERROR(SEARCH("Surélevé", $A29))),NOT(ISERROR(SEARCH("High bar", $A29))),NOT(ISERROR(SEARCH("à la poulie", $A29))),NOT(ISERROR(SEARCH("prise triange", $A29))),NOT(ISERROR(SEARCH("prise barre large", $A29))),NOT(ISERROR(SEARCH("prise barre serrée", $A29))),NOT(ISERROR(SEARCH("prise neutre", $A29))),NOT(ISERROR(SEARCH("supination", $A29))),NOT(ISERROR(SEARCH("pronation", $A29))),NOT(ISERROR(SEARCH("kettlebel", $A29))),NOT(ISERROR(SEARCH("aux haltères", $A29))),NOT(ISERROR(SEARCH("à la barre", $A29))),NOT(ISERROR(SEARCH("B STANCE", $A29))),NOT(ISERROR(SEARCH("Halte", $A29))), NOT(ISERROR(SEARCH("Prise serré", $A29))), NOT(ISERROR(SEARCH("Close grip", $A29))), NOT(ISERROR(SEARCH("Sumo", $A29))), NOT(ISERROR(SEARCH("Tradi", $A29))), NOT(ISERROR(SEARCH("Band", $A29))), NOT(ISERROR(SEARCH("Prise large", $A29))), NOT(ISERROR(SEARCH("RDL", $A29))), NOT(ISERROR(SEARCH("Unilatéral", $A29))))</formula>
    </cfRule>
  </conditionalFormatting>
  <conditionalFormatting sqref="P30:P32 P36:P39 P7:P11 P15:P18 P43:P44">
    <cfRule type="expression" dxfId="1743" priority="68">
      <formula>P7&gt;Q7</formula>
    </cfRule>
    <cfRule type="expression" dxfId="1742" priority="69">
      <formula>P7&lt;Q7</formula>
    </cfRule>
  </conditionalFormatting>
  <conditionalFormatting sqref="R30:R32 R36:R39 R7:R11 R15:R18 R43:R44">
    <cfRule type="expression" dxfId="1741" priority="66">
      <formula>R7&lt;S7</formula>
    </cfRule>
    <cfRule type="expression" dxfId="1740" priority="67">
      <formula>R7&gt;S7</formula>
    </cfRule>
  </conditionalFormatting>
  <conditionalFormatting sqref="T30:T32 T36:T39 T7:T11 T15:T17 T43:T44">
    <cfRule type="expression" dxfId="1739" priority="64">
      <formula>T7&gt;U7</formula>
    </cfRule>
    <cfRule type="expression" dxfId="1738" priority="65">
      <formula>T7&lt;U7</formula>
    </cfRule>
  </conditionalFormatting>
  <conditionalFormatting sqref="P27:P28">
    <cfRule type="expression" dxfId="1737" priority="62">
      <formula>P27&gt;Q27</formula>
    </cfRule>
    <cfRule type="expression" dxfId="1736" priority="63">
      <formula>P27&lt;Q27</formula>
    </cfRule>
  </conditionalFormatting>
  <conditionalFormatting sqref="R27:R28">
    <cfRule type="expression" dxfId="1735" priority="60">
      <formula>R27&lt;S27</formula>
    </cfRule>
    <cfRule type="expression" dxfId="1734" priority="61">
      <formula>R27&gt;S27</formula>
    </cfRule>
  </conditionalFormatting>
  <conditionalFormatting sqref="T27:T28">
    <cfRule type="expression" dxfId="1733" priority="58">
      <formula>T27&gt;U27</formula>
    </cfRule>
    <cfRule type="expression" dxfId="1732" priority="59">
      <formula>T27&lt;U27</formula>
    </cfRule>
  </conditionalFormatting>
  <conditionalFormatting sqref="P33:P35">
    <cfRule type="expression" dxfId="1731" priority="56">
      <formula>P33&gt;Q33</formula>
    </cfRule>
    <cfRule type="expression" dxfId="1730" priority="57">
      <formula>P33&lt;Q33</formula>
    </cfRule>
  </conditionalFormatting>
  <conditionalFormatting sqref="R33:R35">
    <cfRule type="expression" dxfId="1729" priority="54">
      <formula>R33&lt;S33</formula>
    </cfRule>
    <cfRule type="expression" dxfId="1728" priority="55">
      <formula>R33&gt;S33</formula>
    </cfRule>
  </conditionalFormatting>
  <conditionalFormatting sqref="T33:T35">
    <cfRule type="expression" dxfId="1727" priority="52">
      <formula>T33&gt;U33</formula>
    </cfRule>
    <cfRule type="expression" dxfId="1726" priority="53">
      <formula>T33&lt;U33</formula>
    </cfRule>
  </conditionalFormatting>
  <conditionalFormatting sqref="P45">
    <cfRule type="expression" dxfId="1725" priority="50">
      <formula>P45&gt;Q45</formula>
    </cfRule>
    <cfRule type="expression" dxfId="1724" priority="51">
      <formula>P45&lt;Q45</formula>
    </cfRule>
  </conditionalFormatting>
  <conditionalFormatting sqref="R45">
    <cfRule type="expression" dxfId="1723" priority="48">
      <formula>R45&lt;S45</formula>
    </cfRule>
    <cfRule type="expression" dxfId="1722" priority="49">
      <formula>R45&gt;S45</formula>
    </cfRule>
  </conditionalFormatting>
  <conditionalFormatting sqref="T45">
    <cfRule type="expression" dxfId="1721" priority="46">
      <formula>T45&gt;U45</formula>
    </cfRule>
    <cfRule type="expression" dxfId="1720" priority="47">
      <formula>T45&lt;U45</formula>
    </cfRule>
  </conditionalFormatting>
  <conditionalFormatting sqref="T18">
    <cfRule type="expression" dxfId="1719" priority="44">
      <formula>T18&lt;U18</formula>
    </cfRule>
    <cfRule type="expression" dxfId="1718" priority="45">
      <formula>T18&gt;U18</formula>
    </cfRule>
  </conditionalFormatting>
  <conditionalFormatting sqref="P12:P14">
    <cfRule type="expression" dxfId="1717" priority="42">
      <formula>P12&gt;Q12</formula>
    </cfRule>
    <cfRule type="expression" dxfId="1716" priority="43">
      <formula>P12&lt;Q12</formula>
    </cfRule>
  </conditionalFormatting>
  <conditionalFormatting sqref="R12:R14">
    <cfRule type="expression" dxfId="1715" priority="40">
      <formula>R12&lt;S12</formula>
    </cfRule>
    <cfRule type="expression" dxfId="1714" priority="41">
      <formula>R12&gt;S12</formula>
    </cfRule>
  </conditionalFormatting>
  <conditionalFormatting sqref="T12:T14">
    <cfRule type="expression" dxfId="1713" priority="38">
      <formula>T12&gt;U12</formula>
    </cfRule>
    <cfRule type="expression" dxfId="1712" priority="39">
      <formula>T12&lt;U12</formula>
    </cfRule>
  </conditionalFormatting>
  <conditionalFormatting sqref="P19:P26">
    <cfRule type="expression" dxfId="1711" priority="36">
      <formula>P19&gt;Q19</formula>
    </cfRule>
    <cfRule type="expression" dxfId="1710" priority="37">
      <formula>P19&lt;Q19</formula>
    </cfRule>
  </conditionalFormatting>
  <conditionalFormatting sqref="R24:R26">
    <cfRule type="expression" dxfId="1709" priority="34">
      <formula>R24&lt;S24</formula>
    </cfRule>
    <cfRule type="expression" dxfId="1708" priority="35">
      <formula>R24&gt;S24</formula>
    </cfRule>
  </conditionalFormatting>
  <conditionalFormatting sqref="T24:T26">
    <cfRule type="expression" dxfId="1707" priority="32">
      <formula>T24&gt;U24</formula>
    </cfRule>
    <cfRule type="expression" dxfId="1706" priority="33">
      <formula>T24&lt;U24</formula>
    </cfRule>
  </conditionalFormatting>
  <conditionalFormatting sqref="R19:R23">
    <cfRule type="expression" dxfId="1705" priority="30">
      <formula>R19&gt;S19</formula>
    </cfRule>
    <cfRule type="expression" dxfId="1704" priority="31">
      <formula>R19&lt;S19</formula>
    </cfRule>
  </conditionalFormatting>
  <conditionalFormatting sqref="T19:T23">
    <cfRule type="expression" dxfId="1703" priority="28">
      <formula>T19&lt;U19</formula>
    </cfRule>
    <cfRule type="expression" dxfId="1702" priority="29">
      <formula>T19&gt;U19</formula>
    </cfRule>
  </conditionalFormatting>
  <conditionalFormatting sqref="P29">
    <cfRule type="expression" dxfId="1701" priority="26">
      <formula>P29&gt;Q29</formula>
    </cfRule>
    <cfRule type="expression" dxfId="1700" priority="27">
      <formula>P29&lt;Q29</formula>
    </cfRule>
  </conditionalFormatting>
  <conditionalFormatting sqref="R29">
    <cfRule type="expression" dxfId="1699" priority="24">
      <formula>R29&gt;S29</formula>
    </cfRule>
    <cfRule type="expression" dxfId="1698" priority="25">
      <formula>R29&lt;S29</formula>
    </cfRule>
  </conditionalFormatting>
  <conditionalFormatting sqref="T29">
    <cfRule type="expression" dxfId="1697" priority="22">
      <formula>T29&lt;U29</formula>
    </cfRule>
    <cfRule type="expression" dxfId="1696" priority="23">
      <formula>T29&gt;U29</formula>
    </cfRule>
  </conditionalFormatting>
  <conditionalFormatting sqref="P40:P42">
    <cfRule type="expression" dxfId="1695" priority="20">
      <formula>P40&gt;Q40</formula>
    </cfRule>
    <cfRule type="expression" dxfId="1694" priority="21">
      <formula>P40&lt;Q40</formula>
    </cfRule>
  </conditionalFormatting>
  <conditionalFormatting sqref="R40:R42">
    <cfRule type="expression" dxfId="1693" priority="18">
      <formula>R40&lt;S40</formula>
    </cfRule>
    <cfRule type="expression" dxfId="1692" priority="19">
      <formula>R40&gt;S40</formula>
    </cfRule>
  </conditionalFormatting>
  <conditionalFormatting sqref="T40:T42">
    <cfRule type="expression" dxfId="1691" priority="16">
      <formula>T40&gt;U40</formula>
    </cfRule>
    <cfRule type="expression" dxfId="1690" priority="17">
      <formula>T40&lt;U40</formula>
    </cfRule>
  </conditionalFormatting>
  <conditionalFormatting sqref="L32:L35">
    <cfRule type="cellIs" dxfId="1689" priority="15" operator="greaterThan">
      <formula>0</formula>
    </cfRule>
  </conditionalFormatting>
  <conditionalFormatting sqref="B30:B44">
    <cfRule type="expression" dxfId="1688" priority="8">
      <formula>OR(NOT(ISERROR(SEARCH("Halte",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1687" priority="9">
      <formula>NOT(ISERROR(SEARCH("BI7", $A30)))</formula>
    </cfRule>
    <cfRule type="expression" dxfId="1686" priority="10">
      <formula>NOT(ISERROR(SEARCH("SUPER7", $A30)))</formula>
    </cfRule>
    <cfRule type="expression" dxfId="1685" priority="11">
      <formula>NOT(ISERROR(SEARCH("Larsen", $A30)))</formula>
    </cfRule>
    <cfRule type="expression" dxfId="1684" priority="12">
      <formula>OR(NOT(ISERROR(SEARCH("Tempo", B30))), NOT(ISERROR(SEARCH("Pausé", B30))), NOT(ISERROR(SEARCH("Isométrie", B30))))</formula>
    </cfRule>
    <cfRule type="expression" dxfId="1683" priority="13" stopIfTrue="1">
      <formula>OR(NOT(ISERROR(SEARCH("Position A", $A30))),NOT(ISERROR(SEARCH("Position B", $A30))),NOT(ISERROR(SEARCH("Position C", $A30))),NOT(ISERROR(SEARCH("Avec sangles", $A30))),NOT(ISERROR(SEARCH("SSB", $A30))),NOT(ISERROR(SEARCH("Halte",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1682" priority="14" stopIfTrue="1">
      <formula>OR(NOT(ISERROR(SEARCH("Position A", $A30))),NOT(ISERROR(SEARCH("Position B", $A30))),NOT(ISERROR(SEARCH("Position C", $A30))),NOT(ISERROR(SEARCH("Avec sangles", $A30))),NOT(ISERROR(SEARCH("SSB", $A30))),NOT(ISERROR(SEARCH("Focus Hanche", $A30))),NOT(ISERROR(SEARCH("Focus GENOUX", $A30))),NOT(ISERROR(SEARCH("CALE", $A30))),NOT(ISERROR(SEARCH("Déficit", $A30))),NOT(ISERROR(SEARCH("Surélevé", $A30))),NOT(ISERROR(SEARCH("High bar", $A30))),NOT(ISERROR(SEARCH("à la poulie", $A30))),NOT(ISERROR(SEARCH("prise triange", $A30))),NOT(ISERROR(SEARCH("prise barre large", $A30))),NOT(ISERROR(SEARCH("prise barre serrée", $A30))),NOT(ISERROR(SEARCH("prise neutre", $A30))),NOT(ISERROR(SEARCH("supination", $A30))),NOT(ISERROR(SEARCH("pronation", $A30))),NOT(ISERROR(SEARCH("kettlebel", $A30))),NOT(ISERROR(SEARCH("aux haltères", $A30))),NOT(ISERROR(SEARCH("à la barre", $A30))),NOT(ISERROR(SEARCH("B STANCE",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conditionalFormatting sqref="A30:A44">
    <cfRule type="expression" dxfId="1681" priority="1">
      <formula>OR(NOT(ISERROR(SEARCH("Halte",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1680" priority="2">
      <formula>NOT(ISERROR(SEARCH("BI7", $A30)))</formula>
    </cfRule>
    <cfRule type="expression" dxfId="1679" priority="3">
      <formula>NOT(ISERROR(SEARCH("SUPER7", $A30)))</formula>
    </cfRule>
    <cfRule type="expression" dxfId="1678" priority="4">
      <formula>NOT(ISERROR(SEARCH("Larsen", $A30)))</formula>
    </cfRule>
    <cfRule type="expression" dxfId="1677" priority="5">
      <formula>OR(NOT(ISERROR(SEARCH("Tempo", A30))), NOT(ISERROR(SEARCH("Pausé", A30))), NOT(ISERROR(SEARCH("Isométrie", A30))))</formula>
    </cfRule>
    <cfRule type="expression" dxfId="1676" priority="7" stopIfTrue="1">
      <formula>OR(NOT(ISERROR(SEARCH("Position A", $A30))),NOT(ISERROR(SEARCH("Position B", $A30))),NOT(ISERROR(SEARCH("Position C", $A30))),NOT(ISERROR(SEARCH("Avec sangles", $A30))),NOT(ISERROR(SEARCH("SSB", $A30))),NOT(ISERROR(SEARCH("Focus Hanche", $A30))),NOT(ISERROR(SEARCH("Focus GENOUX", $A30))),NOT(ISERROR(SEARCH("CALE", $A30))),NOT(ISERROR(SEARCH("Déficit", $A30))),NOT(ISERROR(SEARCH("Surélevé", $A30))),NOT(ISERROR(SEARCH("High bar", $A30))),NOT(ISERROR(SEARCH("à la poulie", $A30))),NOT(ISERROR(SEARCH("prise triange", $A30))),NOT(ISERROR(SEARCH("prise barre large", $A30))),NOT(ISERROR(SEARCH("prise barre serrée", $A30))),NOT(ISERROR(SEARCH("prise neutre", $A30))),NOT(ISERROR(SEARCH("supination", $A30))),NOT(ISERROR(SEARCH("pronation", $A30))),NOT(ISERROR(SEARCH("kettlebel", $A30))),NOT(ISERROR(SEARCH("aux haltères", $A30))),NOT(ISERROR(SEARCH("à la barre", $A30))),NOT(ISERROR(SEARCH("B STANCE",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conditionalFormatting sqref="A30:A44">
    <cfRule type="expression" dxfId="1675" priority="6" stopIfTrue="1">
      <formula>OR(NOT(ISERROR(SEARCH("Position A", $A30))),NOT(ISERROR(SEARCH("Position B", $A30))),NOT(ISERROR(SEARCH("Position C", $A30))),NOT(ISERROR(SEARCH("Avec sangles", $A30))),NOT(ISERROR(SEARCH("SSB",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dataValidations count="6">
    <dataValidation type="list" allowBlank="1" showInputMessage="1" showErrorMessage="1" sqref="H79:H100" xr:uid="{5A3958FC-494F-4E03-B710-2FFE7E40D2E0}">
      <formula1>"Oui, Non"</formula1>
    </dataValidation>
    <dataValidation type="list" allowBlank="1" showInputMessage="1" showErrorMessage="1" sqref="F79:F100" xr:uid="{C62ECCF3-EA05-4758-A42E-F2856FE4A2B0}">
      <formula1>"Echauff, Préhab , Réhab"</formula1>
    </dataValidation>
    <dataValidation type="whole" operator="greaterThan" allowBlank="1" showInputMessage="1" showErrorMessage="1" sqref="C7:C55" xr:uid="{BFA767DC-7960-4A5D-BD2E-091E1FABD2B8}">
      <formula1>-1</formula1>
    </dataValidation>
    <dataValidation type="whole" allowBlank="1" showInputMessage="1" showErrorMessage="1" sqref="A2 A5" xr:uid="{9CD455AD-7630-4199-8FC2-327C7331DE4A}">
      <formula1>0</formula1>
      <formula2>3</formula2>
    </dataValidation>
    <dataValidation type="decimal" allowBlank="1" showInputMessage="1" showErrorMessage="1" sqref="F7:F55" xr:uid="{E7F9AD6C-350F-4CD0-8B91-34339FDE99E0}">
      <formula1>5</formula1>
      <formula2>10</formula2>
    </dataValidation>
    <dataValidation type="decimal" operator="greaterThan" allowBlank="1" showInputMessage="1" showErrorMessage="1" sqref="D7:E55" xr:uid="{06E56CBE-7CBA-42FD-AC9E-8D94A7367B15}">
      <formula1>-1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6737" r:id="rId3" name="Button 1">
              <controlPr defaultSize="0" print="0" autoFill="0" autoPict="0" macro="[0]!ReplaceZerosWithBlanks">
                <anchor moveWithCells="1" sizeWithCells="1">
                  <from>
                    <xdr:col>14</xdr:col>
                    <xdr:colOff>95250</xdr:colOff>
                    <xdr:row>6</xdr:row>
                    <xdr:rowOff>114300</xdr:rowOff>
                  </from>
                  <to>
                    <xdr:col>14</xdr:col>
                    <xdr:colOff>962025</xdr:colOff>
                    <xdr:row>8</xdr:row>
                    <xdr:rowOff>104775</xdr:rowOff>
                  </to>
                </anchor>
              </controlPr>
            </control>
          </mc:Choice>
        </mc:AlternateContent>
        <mc:AlternateContent xmlns:mc="http://schemas.openxmlformats.org/markup-compatibility/2006">
          <mc:Choice Requires="x14">
            <control shapeId="116738" r:id="rId4" name="Button 2">
              <controlPr defaultSize="0" print="0" autoFill="0" autoPict="0" macro="[0]!AddValueToSelection">
                <anchor moveWithCells="1" sizeWithCells="1">
                  <from>
                    <xdr:col>14</xdr:col>
                    <xdr:colOff>95250</xdr:colOff>
                    <xdr:row>9</xdr:row>
                    <xdr:rowOff>114300</xdr:rowOff>
                  </from>
                  <to>
                    <xdr:col>14</xdr:col>
                    <xdr:colOff>952500</xdr:colOff>
                    <xdr:row>11</xdr:row>
                    <xdr:rowOff>180975</xdr:rowOff>
                  </to>
                </anchor>
              </controlPr>
            </control>
          </mc:Choice>
        </mc:AlternateContent>
        <mc:AlternateContent xmlns:mc="http://schemas.openxmlformats.org/markup-compatibility/2006">
          <mc:Choice Requires="x14">
            <control shapeId="116739" r:id="rId5" name="Button 3">
              <controlPr defaultSize="0" print="0" autoFill="0" autoPict="0" macro="[0]!SelectAndSwapCells">
                <anchor moveWithCells="1" sizeWithCells="1">
                  <from>
                    <xdr:col>14</xdr:col>
                    <xdr:colOff>152400</xdr:colOff>
                    <xdr:row>14</xdr:row>
                    <xdr:rowOff>152400</xdr:rowOff>
                  </from>
                  <to>
                    <xdr:col>14</xdr:col>
                    <xdr:colOff>923925</xdr:colOff>
                    <xdr:row>17</xdr:row>
                    <xdr:rowOff>9525</xdr:rowOff>
                  </to>
                </anchor>
              </controlPr>
            </control>
          </mc:Choice>
        </mc:AlternateContent>
        <mc:AlternateContent xmlns:mc="http://schemas.openxmlformats.org/markup-compatibility/2006">
          <mc:Choice Requires="x14">
            <control shapeId="116740" r:id="rId6" name="Button 4">
              <controlPr defaultSize="0" print="0" autoFill="0" autoPict="0" macro="[0]!DuplicateSheetAndRename">
                <anchor moveWithCells="1" sizeWithCells="1">
                  <from>
                    <xdr:col>14</xdr:col>
                    <xdr:colOff>114300</xdr:colOff>
                    <xdr:row>18</xdr:row>
                    <xdr:rowOff>142875</xdr:rowOff>
                  </from>
                  <to>
                    <xdr:col>14</xdr:col>
                    <xdr:colOff>942975</xdr:colOff>
                    <xdr:row>21</xdr:row>
                    <xdr:rowOff>28575</xdr:rowOff>
                  </to>
                </anchor>
              </controlPr>
            </control>
          </mc:Choice>
        </mc:AlternateContent>
        <mc:AlternateContent xmlns:mc="http://schemas.openxmlformats.org/markup-compatibility/2006">
          <mc:Choice Requires="x14">
            <control shapeId="116741" r:id="rId7" name="Button 5">
              <controlPr defaultSize="0" print="0" autoFill="0" autoPict="0" macro="[0]!SetMirrorFormulas">
                <anchor moveWithCells="1" sizeWithCells="1">
                  <from>
                    <xdr:col>14</xdr:col>
                    <xdr:colOff>142875</xdr:colOff>
                    <xdr:row>22</xdr:row>
                    <xdr:rowOff>133350</xdr:rowOff>
                  </from>
                  <to>
                    <xdr:col>14</xdr:col>
                    <xdr:colOff>942975</xdr:colOff>
                    <xdr:row>25</xdr:row>
                    <xdr:rowOff>47625</xdr:rowOff>
                  </to>
                </anchor>
              </controlPr>
            </control>
          </mc:Choice>
        </mc:AlternateContent>
        <mc:AlternateContent xmlns:mc="http://schemas.openxmlformats.org/markup-compatibility/2006">
          <mc:Choice Requires="x14">
            <control shapeId="116742" r:id="rId8" name="Button 6">
              <controlPr defaultSize="0" print="0" autoFill="0" autoPict="0" macro="[0]!ClearSpecificRanges">
                <anchor moveWithCells="1" sizeWithCells="1">
                  <from>
                    <xdr:col>14</xdr:col>
                    <xdr:colOff>142875</xdr:colOff>
                    <xdr:row>26</xdr:row>
                    <xdr:rowOff>219075</xdr:rowOff>
                  </from>
                  <to>
                    <xdr:col>14</xdr:col>
                    <xdr:colOff>933450</xdr:colOff>
                    <xdr:row>29</xdr:row>
                    <xdr:rowOff>95250</xdr:rowOff>
                  </to>
                </anchor>
              </controlPr>
            </control>
          </mc:Choice>
        </mc:AlternateContent>
        <mc:AlternateContent xmlns:mc="http://schemas.openxmlformats.org/markup-compatibility/2006">
          <mc:Choice Requires="x14">
            <control shapeId="116743" r:id="rId9" name="Button 7">
              <controlPr defaultSize="0" print="0" autoFill="0" autoPict="0" macro="[0]!SetPatternValues">
                <anchor moveWithCells="1" sizeWithCells="1">
                  <from>
                    <xdr:col>14</xdr:col>
                    <xdr:colOff>123825</xdr:colOff>
                    <xdr:row>30</xdr:row>
                    <xdr:rowOff>133350</xdr:rowOff>
                  </from>
                  <to>
                    <xdr:col>14</xdr:col>
                    <xdr:colOff>923925</xdr:colOff>
                    <xdr:row>32</xdr:row>
                    <xdr:rowOff>161925</xdr:rowOff>
                  </to>
                </anchor>
              </controlPr>
            </control>
          </mc:Choice>
        </mc:AlternateContent>
        <mc:AlternateContent xmlns:mc="http://schemas.openxmlformats.org/markup-compatibility/2006">
          <mc:Choice Requires="x14">
            <control shapeId="116744" r:id="rId10" name="Button 8">
              <controlPr defaultSize="0" print="0" autoFill="0" autoPict="0" macro="[0]!ResetTemplate">
                <anchor moveWithCells="1" sizeWithCells="1">
                  <from>
                    <xdr:col>14</xdr:col>
                    <xdr:colOff>152400</xdr:colOff>
                    <xdr:row>33</xdr:row>
                    <xdr:rowOff>57150</xdr:rowOff>
                  </from>
                  <to>
                    <xdr:col>14</xdr:col>
                    <xdr:colOff>895350</xdr:colOff>
                    <xdr:row>35</xdr:row>
                    <xdr:rowOff>228600</xdr:rowOff>
                  </to>
                </anchor>
              </controlPr>
            </control>
          </mc:Choice>
        </mc:AlternateContent>
        <mc:AlternateContent xmlns:mc="http://schemas.openxmlformats.org/markup-compatibility/2006">
          <mc:Choice Requires="x14">
            <control shapeId="116745" r:id="rId11" name="Button 9">
              <controlPr defaultSize="0" print="0" autoFill="0" autoPict="0" macro="[0]!ShowCustomForm">
                <anchor moveWithCells="1" sizeWithCells="1">
                  <from>
                    <xdr:col>14</xdr:col>
                    <xdr:colOff>152400</xdr:colOff>
                    <xdr:row>37</xdr:row>
                    <xdr:rowOff>0</xdr:rowOff>
                  </from>
                  <to>
                    <xdr:col>14</xdr:col>
                    <xdr:colOff>914400</xdr:colOff>
                    <xdr:row>40</xdr:row>
                    <xdr:rowOff>19050</xdr:rowOff>
                  </to>
                </anchor>
              </controlPr>
            </control>
          </mc:Choice>
        </mc:AlternateContent>
        <mc:AlternateContent xmlns:mc="http://schemas.openxmlformats.org/markup-compatibility/2006">
          <mc:Choice Requires="x14">
            <control shapeId="116746" r:id="rId12" name="Button 10">
              <controlPr defaultSize="0" print="0" autoFill="0" autoPict="0" macro="[0]!DupliquerFeuilles_ParVagues">
                <anchor moveWithCells="1" sizeWithCells="1">
                  <from>
                    <xdr:col>14</xdr:col>
                    <xdr:colOff>152400</xdr:colOff>
                    <xdr:row>41</xdr:row>
                    <xdr:rowOff>0</xdr:rowOff>
                  </from>
                  <to>
                    <xdr:col>14</xdr:col>
                    <xdr:colOff>914400</xdr:colOff>
                    <xdr:row>44</xdr:row>
                    <xdr:rowOff>19050</xdr:rowOff>
                  </to>
                </anchor>
              </controlPr>
            </control>
          </mc:Choice>
        </mc:AlternateContent>
      </controls>
    </mc:Choice>
  </mc:AlternateContent>
  <tableParts count="3">
    <tablePart r:id="rId13"/>
    <tablePart r:id="rId14"/>
    <tablePart r:id="rId15"/>
  </tableParts>
  <extLst>
    <ext xmlns:x14="http://schemas.microsoft.com/office/spreadsheetml/2009/9/main" uri="{CCE6A557-97BC-4b89-ADB6-D9C93CAAB3DF}">
      <x14:dataValidations xmlns:xm="http://schemas.microsoft.com/office/excel/2006/main" count="2">
        <x14:dataValidation type="list" allowBlank="1" showInputMessage="1" showErrorMessage="1" xr:uid="{93A14499-3E28-4381-96F6-30CF54DD6EC7}">
          <x14:formula1>
            <xm:f>'Variables exercices'!$D$2:$D$600</xm:f>
          </x14:formula1>
          <xm:sqref>B7:B55</xm:sqref>
        </x14:dataValidation>
        <x14:dataValidation type="list" allowBlank="1" showInputMessage="1" showErrorMessage="1" xr:uid="{5E7A7F99-9565-422C-9D9C-661B26E3AE6A}">
          <x14:formula1>
            <xm:f>'Variables exercices'!$E$2:$E$100</xm:f>
          </x14:formula1>
          <xm:sqref>A7:A55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A7B75-3521-470F-A8C0-55DA370E5B64}">
  <sheetPr codeName="Feuil22"/>
  <dimension ref="A1:AC101"/>
  <sheetViews>
    <sheetView topLeftCell="B1" workbookViewId="0">
      <selection activeCell="C1" sqref="C1:F1"/>
    </sheetView>
  </sheetViews>
  <sheetFormatPr defaultColWidth="10.625" defaultRowHeight="15" x14ac:dyDescent="0.2"/>
  <cols>
    <col min="1" max="1" width="26.36328125" style="87" customWidth="1"/>
    <col min="2" max="2" width="44.390625" style="87" bestFit="1" customWidth="1"/>
    <col min="3" max="3" width="9.68359375" style="87" bestFit="1" customWidth="1"/>
    <col min="4" max="4" width="6.58984375" style="87" bestFit="1" customWidth="1"/>
    <col min="5" max="5" width="8.33984375" style="87" bestFit="1" customWidth="1"/>
    <col min="6" max="6" width="7.26171875" style="87" customWidth="1"/>
    <col min="7" max="7" width="13.5859375" style="87" customWidth="1"/>
    <col min="8" max="8" width="12.10546875" style="87" customWidth="1"/>
    <col min="9" max="9" width="16.94921875" style="87" bestFit="1" customWidth="1"/>
    <col min="10" max="10" width="12.64453125" style="87" bestFit="1" customWidth="1"/>
    <col min="11" max="11" width="11.1640625" style="87" customWidth="1"/>
    <col min="12" max="12" width="13.71875" style="87" customWidth="1"/>
    <col min="13" max="13" width="12.375" style="87" bestFit="1" customWidth="1"/>
    <col min="14" max="14" width="12.5078125" style="87" bestFit="1" customWidth="1"/>
    <col min="15" max="15" width="14.9296875" style="87" customWidth="1"/>
    <col min="16" max="16" width="9.68359375" style="87" customWidth="1"/>
    <col min="17" max="17" width="7.26171875" style="87" customWidth="1"/>
    <col min="18" max="18" width="11.296875" style="87" customWidth="1"/>
    <col min="19" max="19" width="11.1640625" style="87" customWidth="1"/>
    <col min="20" max="20" width="10.625" style="87"/>
    <col min="21" max="21" width="7.26171875" style="87" customWidth="1"/>
    <col min="22" max="22" width="12.10546875" style="87" customWidth="1"/>
    <col min="23" max="23" width="7.53125" style="87" customWidth="1"/>
    <col min="24" max="24" width="10.89453125" style="87" customWidth="1"/>
    <col min="25" max="25" width="9.14453125" style="87" customWidth="1"/>
    <col min="26" max="16384" width="10.625" style="87"/>
  </cols>
  <sheetData>
    <row r="1" spans="1:29" ht="21.75" customHeight="1" x14ac:dyDescent="0.2">
      <c r="A1" s="5" t="s">
        <v>257</v>
      </c>
      <c r="B1" s="5" t="s">
        <v>231</v>
      </c>
      <c r="C1" s="266">
        <v>46195</v>
      </c>
      <c r="D1" s="266"/>
      <c r="E1" s="266"/>
      <c r="F1" s="267"/>
      <c r="G1" s="208" t="s">
        <v>324</v>
      </c>
      <c r="H1" s="268" t="s">
        <v>325</v>
      </c>
      <c r="I1" s="269"/>
      <c r="J1" s="255">
        <f ca="1">_xlfn.MAXIFS(
  MAX_LOCAL!$D$2:$D$10000,
  MAX_LOCAL!$A$2:$A$10000, "SQUAT COMP",
  MAX_LOCAL!$C$2:$C$10000, "&gt;0"
)</f>
        <v>155</v>
      </c>
      <c r="K1" s="270" t="s">
        <v>326</v>
      </c>
      <c r="L1" s="271"/>
      <c r="M1" s="272">
        <f ca="1">_xlfn.MAXIFS(
  MAX_LOCAL!$D$2:$D$10000,
  MAX_LOCAL!$A$2:$A$10000, "SNATCH",
  MAX_LOCAL!$C$2:$C$10000, "&gt;0"
)</f>
        <v>0</v>
      </c>
      <c r="N1" s="273"/>
      <c r="O1" s="209" t="s">
        <v>327</v>
      </c>
      <c r="P1" s="274" t="s">
        <v>328</v>
      </c>
      <c r="Q1" s="274"/>
      <c r="R1" s="274"/>
      <c r="S1" s="274"/>
      <c r="T1" s="274"/>
      <c r="U1" s="274"/>
      <c r="V1" s="274"/>
      <c r="W1" s="274"/>
      <c r="X1" s="274"/>
      <c r="Y1" s="274"/>
      <c r="Z1">
        <v>14062026</v>
      </c>
      <c r="AA1" t="str">
        <f>LEFT(Z1,2)</f>
        <v>14</v>
      </c>
      <c r="AB1" t="str">
        <f>MID(Z1,3,2)</f>
        <v>06</v>
      </c>
      <c r="AC1" t="str">
        <f>RIGHT(Z1,4)</f>
        <v>2026</v>
      </c>
    </row>
    <row r="2" spans="1:29" ht="19.5" customHeight="1" thickBot="1" x14ac:dyDescent="0.25">
      <c r="A2" s="210"/>
      <c r="B2" s="6" t="s">
        <v>259</v>
      </c>
      <c r="C2" s="275">
        <v>12</v>
      </c>
      <c r="D2" s="275"/>
      <c r="E2" s="275"/>
      <c r="F2" s="276"/>
      <c r="G2" s="211"/>
      <c r="H2" s="270" t="s">
        <v>329</v>
      </c>
      <c r="I2" s="271"/>
      <c r="J2" s="255">
        <f ca="1">_xlfn.MAXIFS(
  MAX_LOCAL!$D$2:$D$10000,
  MAX_LOCAL!$A$2:$A$10000, "BENCH COMP",
  MAX_LOCAL!$C$2:$C$10000, "&gt;0"
)</f>
        <v>77.5</v>
      </c>
      <c r="K2" s="270" t="s">
        <v>330</v>
      </c>
      <c r="L2" s="271"/>
      <c r="M2" s="277">
        <f ca="1">_xlfn.MAXIFS(
  MAX_LOCAL!$D$2:$D$10000,
  MAX_LOCAL!$A$2:$A$10000, "CLEAN AND JERK",
  MAX_LOCAL!$C$2:$C$10000, "&gt;0"
)</f>
        <v>0</v>
      </c>
      <c r="N2" s="278"/>
      <c r="O2" s="212">
        <f>SUM(M1:N2)</f>
        <v>0</v>
      </c>
      <c r="P2" s="274"/>
      <c r="Q2" s="274"/>
      <c r="R2" s="274"/>
      <c r="S2" s="274"/>
      <c r="T2" s="274"/>
      <c r="U2" s="274"/>
      <c r="V2" s="274"/>
      <c r="W2" s="274"/>
      <c r="X2" s="274"/>
      <c r="Y2" s="274"/>
      <c r="Z2"/>
      <c r="AA2"/>
      <c r="AB2"/>
      <c r="AC2"/>
    </row>
    <row r="3" spans="1:29" ht="14.45" customHeight="1" x14ac:dyDescent="0.2">
      <c r="A3" s="287" t="s">
        <v>258</v>
      </c>
      <c r="B3" s="6" t="s">
        <v>331</v>
      </c>
      <c r="C3" s="289"/>
      <c r="D3" s="289"/>
      <c r="E3" s="289"/>
      <c r="F3" s="290"/>
      <c r="G3" s="213"/>
      <c r="H3" s="270" t="s">
        <v>332</v>
      </c>
      <c r="I3" s="271"/>
      <c r="J3" s="255">
        <f ca="1">_xlfn.MAXIFS(
  MAX_LOCAL!$D$2:$D$10000,
  MAX_LOCAL!$A$2:$A$10000, "DEADLIFT COMP",
  MAX_LOCAL!$C$2:$C$10000, "&gt;0"
)</f>
        <v>167.5</v>
      </c>
      <c r="K3" s="270" t="s">
        <v>333</v>
      </c>
      <c r="L3" s="271"/>
      <c r="M3" s="277">
        <f ca="1">_xlfn.MAXIFS(
  MAX_LOCAL!$D$2:$D$10000,
  MAX_LOCAL!$A$2:$A$10000, "MUSCLE UP",
  MAX_LOCAL!$C$2:$C$10000, "&gt;0"
)</f>
        <v>0</v>
      </c>
      <c r="N3" s="278"/>
      <c r="O3" s="34"/>
      <c r="P3" s="274"/>
      <c r="Q3" s="274"/>
      <c r="R3" s="274"/>
      <c r="S3" s="274"/>
      <c r="T3" s="274"/>
      <c r="U3" s="274"/>
      <c r="V3" s="274"/>
      <c r="W3" s="274"/>
      <c r="X3" s="274"/>
      <c r="Y3" s="274"/>
      <c r="Z3"/>
      <c r="AA3"/>
      <c r="AB3"/>
      <c r="AC3"/>
    </row>
    <row r="4" spans="1:29" ht="14.45" customHeight="1" x14ac:dyDescent="0.2">
      <c r="A4" s="288"/>
      <c r="B4" s="6" t="s">
        <v>334</v>
      </c>
      <c r="C4" s="291"/>
      <c r="D4" s="291"/>
      <c r="E4" s="291"/>
      <c r="F4" s="292"/>
      <c r="G4" s="213"/>
      <c r="H4" s="293" t="s">
        <v>335</v>
      </c>
      <c r="I4" s="294"/>
      <c r="J4" s="295"/>
      <c r="K4" s="270" t="s">
        <v>336</v>
      </c>
      <c r="L4" s="271"/>
      <c r="M4" s="277">
        <f ca="1">_xlfn.MAXIFS(
  MAX_LOCAL!$D$2:$D$10000,
  MAX_LOCAL!$A$2:$A$10000, "PULL UP",
  MAX_LOCAL!$C$2:$C$10000, "&gt;0"
)</f>
        <v>0</v>
      </c>
      <c r="N4" s="278"/>
      <c r="O4" s="214" t="s">
        <v>337</v>
      </c>
      <c r="P4" s="274"/>
      <c r="Q4" s="274"/>
      <c r="R4" s="274"/>
      <c r="S4" s="274"/>
      <c r="T4" s="274"/>
      <c r="U4" s="274"/>
      <c r="V4" s="274"/>
      <c r="W4" s="274"/>
      <c r="X4" s="274"/>
      <c r="Y4" s="274"/>
      <c r="Z4"/>
      <c r="AA4"/>
      <c r="AB4"/>
      <c r="AC4"/>
    </row>
    <row r="5" spans="1:29" ht="19.5" customHeight="1" thickBot="1" x14ac:dyDescent="0.25">
      <c r="A5" s="86"/>
      <c r="B5" s="8" t="s">
        <v>338</v>
      </c>
      <c r="C5" s="279" cm="1">
        <f t="array" ref="C5">(((SUM(E7:E55)/60+15+10+(SUMPRODUCT((K7:K55+L7:L55+M7:M55+N7:N55)*C7:C55)/60))*1.4)/(24*60))</f>
        <v>8.0548611111111099E-2</v>
      </c>
      <c r="D5" s="279"/>
      <c r="E5" s="279"/>
      <c r="F5" s="280"/>
      <c r="G5" s="215"/>
      <c r="H5" s="296">
        <f>SUM(J1:J3)</f>
        <v>400</v>
      </c>
      <c r="I5" s="297"/>
      <c r="J5" s="298"/>
      <c r="K5" s="299" t="s">
        <v>339</v>
      </c>
      <c r="L5" s="300"/>
      <c r="M5" s="301">
        <f ca="1">_xlfn.MAXIFS(
  MAX_LOCAL!$D$2:$D$10000,
  MAX_LOCAL!$A$2:$A$10000, "DIPS SUR STATION",
  MAX_LOCAL!$C$2:$C$10000, "&gt;0"
)</f>
        <v>0</v>
      </c>
      <c r="N5" s="302"/>
      <c r="O5" s="212">
        <f>SUM(M3:N5)+J1</f>
        <v>155</v>
      </c>
      <c r="P5" s="274"/>
      <c r="Q5" s="274"/>
      <c r="R5" s="274"/>
      <c r="S5" s="274"/>
      <c r="T5" s="274"/>
      <c r="U5" s="274"/>
      <c r="V5" s="274"/>
      <c r="W5" s="274"/>
      <c r="X5" s="274"/>
      <c r="Y5" s="274"/>
      <c r="Z5"/>
      <c r="AA5"/>
      <c r="AB5"/>
      <c r="AC5"/>
    </row>
    <row r="6" spans="1:29" s="220" customFormat="1" ht="40.5" customHeight="1" thickTop="1" thickBot="1" x14ac:dyDescent="0.3">
      <c r="A6" s="36" t="s">
        <v>2</v>
      </c>
      <c r="B6" s="9" t="s">
        <v>340</v>
      </c>
      <c r="C6" s="7" t="s">
        <v>341</v>
      </c>
      <c r="D6" s="7" t="s">
        <v>342</v>
      </c>
      <c r="E6" s="7" t="s">
        <v>343</v>
      </c>
      <c r="F6" s="10" t="s">
        <v>344</v>
      </c>
      <c r="G6" s="216" t="s">
        <v>345</v>
      </c>
      <c r="H6" s="250" t="str">
        <f ca="1">"Dernier tonnage (au "&amp;TEXT($C$1-7,"jj/mm/aaaa")&amp;")"</f>
        <v>Dernier tonnage (au 07/06/2026)</v>
      </c>
      <c r="I6" s="217" t="s">
        <v>346</v>
      </c>
      <c r="J6" s="218" t="s">
        <v>347</v>
      </c>
      <c r="K6" s="7" t="s">
        <v>348</v>
      </c>
      <c r="L6" s="7" t="s">
        <v>349</v>
      </c>
      <c r="M6" s="7" t="s">
        <v>350</v>
      </c>
      <c r="N6" s="11" t="s">
        <v>351</v>
      </c>
      <c r="O6" s="219" t="s">
        <v>352</v>
      </c>
      <c r="P6" s="12" t="s">
        <v>353</v>
      </c>
      <c r="Q6" s="13" t="s">
        <v>354</v>
      </c>
      <c r="R6" s="14" t="s">
        <v>355</v>
      </c>
      <c r="S6" s="15" t="s">
        <v>311</v>
      </c>
      <c r="T6" s="14" t="s">
        <v>356</v>
      </c>
      <c r="U6" s="15" t="s">
        <v>312</v>
      </c>
      <c r="V6" s="14" t="s">
        <v>357</v>
      </c>
      <c r="W6" s="15" t="s">
        <v>358</v>
      </c>
      <c r="X6" s="14" t="s">
        <v>359</v>
      </c>
      <c r="Y6" s="15" t="s">
        <v>360</v>
      </c>
    </row>
    <row r="7" spans="1:29" ht="20.100000000000001" customHeight="1" thickTop="1" x14ac:dyDescent="0.2">
      <c r="A7" s="60"/>
      <c r="B7" s="59" t="s">
        <v>4</v>
      </c>
      <c r="C7" s="23">
        <f t="shared" ref="C7:C14" si="0">R7</f>
        <v>5</v>
      </c>
      <c r="D7" s="24">
        <f t="shared" ref="D7:D14" si="1">T7</f>
        <v>70</v>
      </c>
      <c r="E7" s="24">
        <f t="shared" ref="E7:E14" si="2">V7</f>
        <v>90</v>
      </c>
      <c r="F7" s="25"/>
      <c r="G7" s="221" t="str" cm="1">
        <f t="array" ref="G7">IF(OR($B7="",$C7=0,$D7=0),"",IF(AND($B7=$B8,$A7=$A8),"",IFERROR(
SUMPRODUCT(($B$7:$B$55=$B7)*($A$7:$A$55=$A7)*($C$7:$C$55)*($D$7:$D$55)),
"")))</f>
        <v/>
      </c>
      <c r="H7" s="222" t="str">
        <f ca="1">IF(OR($B7="",AND($B7=$B8,$A7=$A8)),"",_xlfn.LET(_xlpm.DateSeance,$C$1,_xlpm.Exo,$B7,_xlpm.Var,$A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7" s="222" t="str" cm="1">
        <f t="array" ref="I7">IF(OR($B7="",AND($B7=$B8,$A7=$A8)),"",
_xlfn.LET(
  _xlpm.Exo,TRIM(SUBSTITUTE($B7,CHAR(160),"")),
  _xlpm.Var,TRIM(SUBSTITUTE($A7,CHAR(160),"")),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7" s="251">
        <f ca="1">IF($C7=0,"",IFERROR(
_xlfn.LET(
  _xlpm.ExoMax, MAX_LOCAL!$A$2:$A$10000,
  _xlpm.VarMax, MAX_LOCAL!$B$2:$B$10000,
  _xlpm.RepsMax, MAX_LOCAL!$C$2:$C$10000,
  _xlpm.KgMax,  MAX_LOCAL!$D$2:$D$10000,
  _xlpm.Res, IF($A7="",
     _xlfn.MAXIFS(_xlpm.KgMax, _xlpm.ExoMax, $B7, _xlpm.RepsMax, $C7),
     _xlfn.MAXIFS(_xlpm.KgMax, _xlpm.ExoMax, $B7, _xlpm.RepsMax, $C7, _xlpm.VarMax, $A7)
  ),
  IF(_xlpm.Res=0,"",_xlpm.Res)
),
""))</f>
        <v>120</v>
      </c>
      <c r="K7" s="41">
        <v>1</v>
      </c>
      <c r="L7" s="41">
        <v>0</v>
      </c>
      <c r="M7" s="41">
        <v>1</v>
      </c>
      <c r="N7" s="41">
        <v>0</v>
      </c>
      <c r="O7" s="224"/>
      <c r="P7" s="42">
        <v>5</v>
      </c>
      <c r="Q7" s="43">
        <f t="shared" ref="Q7:Q38" si="3">F7</f>
        <v>0</v>
      </c>
      <c r="R7" s="42">
        <v>5</v>
      </c>
      <c r="S7" s="44">
        <f t="shared" ref="S7:S38" si="4">C7</f>
        <v>5</v>
      </c>
      <c r="T7" s="42">
        <v>70</v>
      </c>
      <c r="U7" s="44">
        <f t="shared" ref="U7:U38" si="5">D7</f>
        <v>70</v>
      </c>
      <c r="V7" s="42">
        <v>90</v>
      </c>
      <c r="W7" s="44">
        <f t="shared" ref="W7:W55" si="6">E7</f>
        <v>90</v>
      </c>
      <c r="X7" s="225">
        <f t="shared" ref="X7:X55" si="7">IF(B7="SQUAT Comp",T7/$J$1,
IF(B7="BENCH Comp",T7/$J$2,
IF(B7="DEADLIFT Comp",T7/$J$3,
IF(B7="Snatch",T7/$M$1,
IF(B7="Clean and Jerk",T7/$M$2,
IF(B7="MUSCLE UP",T7/$M$3,
IF(B7="PULL UP",T7/$M$4,
IF(B7="DIPS sur station",T7/$M$5,
""))))))))</f>
        <v>0.45161290322580644</v>
      </c>
      <c r="Y7" s="226">
        <f t="shared" ref="Y7:Y55" si="8">IF(B7="SQUAT Comp",T7/$J$1,
IF(B7="BENCH Comp",T7/$J$2,
IF(B7="DEADLIFT Comp",T7/$J$3,
IF(B7="Snatch",T7/$M$1,
IF(B7="Clean and Jerk",T7/$M$2,
IF(B7="MUSCLE UP",T7/$M$3,
IF(B7="PULL UP",T7/$M$4,
IF(B7="DIPS sur station",T7/$M$5,
""))))))))</f>
        <v>0.45161290322580644</v>
      </c>
    </row>
    <row r="8" spans="1:29" ht="20.100000000000001" customHeight="1" x14ac:dyDescent="0.2">
      <c r="A8" s="61"/>
      <c r="B8" s="59" t="s">
        <v>4</v>
      </c>
      <c r="C8" s="23">
        <f t="shared" si="0"/>
        <v>4</v>
      </c>
      <c r="D8" s="24">
        <f t="shared" si="1"/>
        <v>100</v>
      </c>
      <c r="E8" s="24">
        <f t="shared" si="2"/>
        <v>120</v>
      </c>
      <c r="F8" s="25"/>
      <c r="G8" s="227" t="str" cm="1">
        <f t="array" ref="G8">IF(OR($B8="",$C8=0,$D8=0),"",IF(AND($B8=$B9,$A8=$A9),"",IFERROR(
SUMPRODUCT(($B$7:$B$55=$B8)*($A$7:$A$55=$A8)*($C$7:$C$55)*($D$7:$D$55)),
"")))</f>
        <v/>
      </c>
      <c r="H8" s="222" t="str">
        <f ca="1">IF(OR($B8="",AND($B8=$B9,$A8=$A9)),"",_xlfn.LET(_xlpm.DateSeance,$C$1,_xlpm.Exo,$B8,_xlpm.Var,$A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8" s="222" t="str" cm="1">
        <f t="array" ref="I8">IF(OR($B8="",AND($B8=$B9,$A8=$A9)),"",
_xlfn.LET(
  _xlpm.Exo,TRIM(SUBSTITUTE($B8,CHAR(160),"")),
  _xlpm.Var,TRIM(SUBSTITUTE($A8,CHAR(160),"")),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8" s="223">
        <f ca="1">IF($C8=0,"",IFERROR(
_xlfn.LET(
  _xlpm.ExoMax, MAX_LOCAL!$A$2:$A$10000,
  _xlpm.VarMax, MAX_LOCAL!$B$2:$B$10000,
  _xlpm.RepsMax, MAX_LOCAL!$C$2:$C$10000,
  _xlpm.KgMax,  MAX_LOCAL!$D$2:$D$10000,
  _xlpm.Res, IF($A8="",
     _xlfn.MAXIFS(_xlpm.KgMax, _xlpm.ExoMax, $B8, _xlpm.RepsMax, $C8),
     _xlfn.MAXIFS(_xlpm.KgMax, _xlpm.ExoMax, $B8, _xlpm.RepsMax, $C8, _xlpm.VarMax, $A8)
  ),
  IF(_xlpm.Res=0,"",_xlpm.Res)
),
""))</f>
        <v>110</v>
      </c>
      <c r="K8" s="41">
        <v>1</v>
      </c>
      <c r="L8" s="41">
        <v>0</v>
      </c>
      <c r="M8" s="41">
        <v>1</v>
      </c>
      <c r="N8" s="41">
        <v>0</v>
      </c>
      <c r="O8" s="228"/>
      <c r="P8" s="42">
        <v>5</v>
      </c>
      <c r="Q8" s="43">
        <f t="shared" si="3"/>
        <v>0</v>
      </c>
      <c r="R8" s="42">
        <v>4</v>
      </c>
      <c r="S8" s="44">
        <f t="shared" si="4"/>
        <v>4</v>
      </c>
      <c r="T8" s="42">
        <v>100</v>
      </c>
      <c r="U8" s="44">
        <f t="shared" si="5"/>
        <v>100</v>
      </c>
      <c r="V8" s="42">
        <v>120</v>
      </c>
      <c r="W8" s="44">
        <f t="shared" si="6"/>
        <v>120</v>
      </c>
      <c r="X8" s="225">
        <f t="shared" si="7"/>
        <v>0.64516129032258063</v>
      </c>
      <c r="Y8" s="226">
        <f t="shared" si="8"/>
        <v>0.64516129032258063</v>
      </c>
    </row>
    <row r="9" spans="1:29" ht="20.100000000000001" customHeight="1" x14ac:dyDescent="0.2">
      <c r="A9" s="61"/>
      <c r="B9" s="59" t="s">
        <v>4</v>
      </c>
      <c r="C9" s="23">
        <f t="shared" si="0"/>
        <v>3</v>
      </c>
      <c r="D9" s="24">
        <f t="shared" si="1"/>
        <v>115</v>
      </c>
      <c r="E9" s="24">
        <f t="shared" si="2"/>
        <v>180</v>
      </c>
      <c r="F9" s="25"/>
      <c r="G9" s="227" t="str" cm="1">
        <f t="array" ref="G9">IF(OR($B9="",$C9=0,$D9=0),"",IF(AND($B9=$B10,$A9=$A10),"",IFERROR(
SUMPRODUCT(($B$7:$B$55=$B9)*($A$7:$A$55=$A9)*($C$7:$C$55)*($D$7:$D$55)),
"")))</f>
        <v/>
      </c>
      <c r="H9" s="222" t="str">
        <f ca="1">IF(OR($B9="",AND($B9=$B10,$A9=$A10)),"",_xlfn.LET(_xlpm.DateSeance,$C$1,_xlpm.Exo,$B9,_xlpm.Var,$A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9" s="222" t="str" cm="1">
        <f t="array" ref="I9">IF(OR($B9="",AND($B9=$B10,$A9=$A10)),"",
_xlfn.LET(
  _xlpm.Exo,TRIM(SUBSTITUTE($B9,CHAR(160),"")),
  _xlpm.Var,TRIM(SUBSTITUTE($A9,CHAR(160),"")),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9" s="223">
        <f ca="1">IF($C9=0,"",IFERROR(
_xlfn.LET(
  _xlpm.ExoMax, MAX_LOCAL!$A$2:$A$10000,
  _xlpm.VarMax, MAX_LOCAL!$B$2:$B$10000,
  _xlpm.RepsMax, MAX_LOCAL!$C$2:$C$10000,
  _xlpm.KgMax,  MAX_LOCAL!$D$2:$D$10000,
  _xlpm.Res, IF($A9="",
     _xlfn.MAXIFS(_xlpm.KgMax, _xlpm.ExoMax, $B9, _xlpm.RepsMax, $C9),
     _xlfn.MAXIFS(_xlpm.KgMax, _xlpm.ExoMax, $B9, _xlpm.RepsMax, $C9, _xlpm.VarMax, $A9)
  ),
  IF(_xlpm.Res=0,"",_xlpm.Res)
),
""))</f>
        <v>132.5</v>
      </c>
      <c r="K9" s="41">
        <v>1</v>
      </c>
      <c r="L9" s="41">
        <v>0</v>
      </c>
      <c r="M9" s="41">
        <v>1</v>
      </c>
      <c r="N9" s="41">
        <v>0</v>
      </c>
      <c r="O9" s="228"/>
      <c r="P9" s="42">
        <v>6.5</v>
      </c>
      <c r="Q9" s="43">
        <f t="shared" si="3"/>
        <v>0</v>
      </c>
      <c r="R9" s="42">
        <v>3</v>
      </c>
      <c r="S9" s="44">
        <f t="shared" si="4"/>
        <v>3</v>
      </c>
      <c r="T9" s="42">
        <v>115</v>
      </c>
      <c r="U9" s="44">
        <f t="shared" si="5"/>
        <v>115</v>
      </c>
      <c r="V9" s="42">
        <v>180</v>
      </c>
      <c r="W9" s="44">
        <f t="shared" si="6"/>
        <v>180</v>
      </c>
      <c r="X9" s="225">
        <f t="shared" si="7"/>
        <v>0.74193548387096775</v>
      </c>
      <c r="Y9" s="226">
        <f t="shared" si="8"/>
        <v>0.74193548387096775</v>
      </c>
    </row>
    <row r="10" spans="1:29" ht="20.100000000000001" customHeight="1" x14ac:dyDescent="0.2">
      <c r="A10" s="61"/>
      <c r="B10" s="59" t="s">
        <v>4</v>
      </c>
      <c r="C10" s="23">
        <f t="shared" si="0"/>
        <v>2</v>
      </c>
      <c r="D10" s="45">
        <f t="shared" si="1"/>
        <v>125</v>
      </c>
      <c r="E10" s="24">
        <f t="shared" si="2"/>
        <v>300</v>
      </c>
      <c r="F10" s="25"/>
      <c r="G10" s="227" t="str" cm="1">
        <f t="array" ref="G10">IF(OR($B10="",$C10=0,$D10=0),"",IF(AND($B10=$B11,$A10=$A11),"",IFERROR(
SUMPRODUCT(($B$7:$B$55=$B10)*($A$7:$A$55=$A10)*($C$7:$C$55)*($D$7:$D$55)),
"")))</f>
        <v/>
      </c>
      <c r="H10" s="222" t="str">
        <f ca="1">IF(OR($B10="",AND($B10=$B11,$A10=$A11)),"",_xlfn.LET(_xlpm.DateSeance,$C$1,_xlpm.Exo,$B10,_xlpm.Var,$A10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0" s="222" t="str" cm="1">
        <f t="array" ref="I10">IF(OR($B10="",AND($B10=$B11,$A10=$A11)),"",
_xlfn.LET(
  _xlpm.Exo,TRIM(SUBSTITUTE($B10,CHAR(160),"")),
  _xlpm.Var,TRIM(SUBSTITUTE($A10,CHAR(160),"")),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0" s="223">
        <f ca="1">IF($C10=0,"",IFERROR(
_xlfn.LET(
  _xlpm.ExoMax, MAX_LOCAL!$A$2:$A$10000,
  _xlpm.VarMax, MAX_LOCAL!$B$2:$B$10000,
  _xlpm.RepsMax, MAX_LOCAL!$C$2:$C$10000,
  _xlpm.KgMax,  MAX_LOCAL!$D$2:$D$10000,
  _xlpm.Res, IF($A10="",
     _xlfn.MAXIFS(_xlpm.KgMax, _xlpm.ExoMax, $B10, _xlpm.RepsMax, $C10),
     _xlfn.MAXIFS(_xlpm.KgMax, _xlpm.ExoMax, $B10, _xlpm.RepsMax, $C10, _xlpm.VarMax, $A10)
  ),
  IF(_xlpm.Res=0,"",_xlpm.Res)
),
""))</f>
        <v>140</v>
      </c>
      <c r="K10" s="41">
        <v>1</v>
      </c>
      <c r="L10" s="41">
        <v>0</v>
      </c>
      <c r="M10" s="41">
        <v>1</v>
      </c>
      <c r="N10" s="41">
        <v>0</v>
      </c>
      <c r="O10" s="228"/>
      <c r="P10" s="42">
        <v>7.5</v>
      </c>
      <c r="Q10" s="43">
        <f t="shared" si="3"/>
        <v>0</v>
      </c>
      <c r="R10" s="42">
        <v>2</v>
      </c>
      <c r="S10" s="44">
        <f t="shared" si="4"/>
        <v>2</v>
      </c>
      <c r="T10" s="42">
        <v>125</v>
      </c>
      <c r="U10" s="44">
        <f t="shared" si="5"/>
        <v>125</v>
      </c>
      <c r="V10" s="42">
        <v>300</v>
      </c>
      <c r="W10" s="44">
        <f t="shared" si="6"/>
        <v>300</v>
      </c>
      <c r="X10" s="225">
        <f t="shared" si="7"/>
        <v>0.80645161290322576</v>
      </c>
      <c r="Y10" s="226">
        <f t="shared" si="8"/>
        <v>0.80645161290322576</v>
      </c>
    </row>
    <row r="11" spans="1:29" ht="20.100000000000001" customHeight="1" x14ac:dyDescent="0.2">
      <c r="A11" s="61"/>
      <c r="B11" s="59" t="s">
        <v>4</v>
      </c>
      <c r="C11" s="23">
        <f t="shared" si="0"/>
        <v>2</v>
      </c>
      <c r="D11" s="24">
        <f t="shared" si="1"/>
        <v>135</v>
      </c>
      <c r="E11" s="24">
        <f t="shared" si="2"/>
        <v>300</v>
      </c>
      <c r="F11" s="25"/>
      <c r="G11" s="227" t="str" cm="1">
        <f t="array" ref="G11">IF(OR($B11="",$C11=0,$D11=0),"",IF(AND($B11=$B12,$A11=$A12),"",IFERROR(
SUMPRODUCT(($B$7:$B$55=$B11)*($A$7:$A$55=$A11)*($C$7:$C$55)*($D$7:$D$55)),
"")))</f>
        <v/>
      </c>
      <c r="H11" s="222" t="str">
        <f ca="1">IF(OR($B11="",AND($B11=$B12,$A11=$A12)),"",_xlfn.LET(_xlpm.DateSeance,$C$1,_xlpm.Exo,$B11,_xlpm.Var,$A11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1" s="222" t="str" cm="1">
        <f t="array" ref="I11">IF(OR($B11="",AND($B11=$B12,$A11=$A12)),"",
_xlfn.LET(
  _xlpm.Exo,TRIM(SUBSTITUTE($B11,CHAR(160),"")),
  _xlpm.Var,TRIM(SUBSTITUTE($A11,CHAR(160),"")),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1" s="223">
        <f ca="1">IF($C11=0,"",IFERROR(
_xlfn.LET(
  _xlpm.ExoMax, MAX_LOCAL!$A$2:$A$10000,
  _xlpm.VarMax, MAX_LOCAL!$B$2:$B$10000,
  _xlpm.RepsMax, MAX_LOCAL!$C$2:$C$10000,
  _xlpm.KgMax,  MAX_LOCAL!$D$2:$D$10000,
  _xlpm.Res, IF($A11="",
     _xlfn.MAXIFS(_xlpm.KgMax, _xlpm.ExoMax, $B11, _xlpm.RepsMax, $C11),
     _xlfn.MAXIFS(_xlpm.KgMax, _xlpm.ExoMax, $B11, _xlpm.RepsMax, $C11, _xlpm.VarMax, $A11)
  ),
  IF(_xlpm.Res=0,"",_xlpm.Res)
),
""))</f>
        <v>140</v>
      </c>
      <c r="K11" s="41">
        <v>1</v>
      </c>
      <c r="L11" s="41">
        <v>0</v>
      </c>
      <c r="M11" s="41">
        <v>1</v>
      </c>
      <c r="N11" s="41">
        <v>0</v>
      </c>
      <c r="O11" s="228"/>
      <c r="P11" s="42">
        <v>8.5</v>
      </c>
      <c r="Q11" s="43">
        <f t="shared" si="3"/>
        <v>0</v>
      </c>
      <c r="R11" s="42">
        <v>2</v>
      </c>
      <c r="S11" s="44">
        <f t="shared" si="4"/>
        <v>2</v>
      </c>
      <c r="T11" s="42">
        <v>135</v>
      </c>
      <c r="U11" s="44">
        <f t="shared" si="5"/>
        <v>135</v>
      </c>
      <c r="V11" s="42">
        <v>300</v>
      </c>
      <c r="W11" s="44">
        <f t="shared" si="6"/>
        <v>300</v>
      </c>
      <c r="X11" s="225">
        <f t="shared" si="7"/>
        <v>0.87096774193548387</v>
      </c>
      <c r="Y11" s="226">
        <f t="shared" si="8"/>
        <v>0.87096774193548387</v>
      </c>
    </row>
    <row r="12" spans="1:29" ht="20.100000000000001" customHeight="1" x14ac:dyDescent="0.2">
      <c r="A12" s="61"/>
      <c r="B12" s="59" t="s">
        <v>4</v>
      </c>
      <c r="C12" s="23">
        <f t="shared" si="0"/>
        <v>2</v>
      </c>
      <c r="D12" s="24">
        <f t="shared" si="1"/>
        <v>140</v>
      </c>
      <c r="E12" s="24">
        <f t="shared" si="2"/>
        <v>300</v>
      </c>
      <c r="F12" s="25"/>
      <c r="G12" s="227" t="str" cm="1">
        <f t="array" ref="G12">IF(OR($B12="",$C12=0,$D12=0),"",IF(AND($B12=$B13,$A12=$A13),"",IFERROR(
SUMPRODUCT(($B$7:$B$55=$B12)*($A$7:$A$55=$A12)*($C$7:$C$55)*($D$7:$D$55)),
"")))</f>
        <v/>
      </c>
      <c r="H12" s="222" t="str">
        <f ca="1">IF(OR($B12="",AND($B12=$B13,$A12=$A13)),"",_xlfn.LET(_xlpm.DateSeance,$C$1,_xlpm.Exo,$B12,_xlpm.Var,$A12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2" s="222" t="str" cm="1">
        <f t="array" ref="I12">IF(OR($B12="",AND($B12=$B13,$A12=$A13)),"",
_xlfn.LET(
  _xlpm.Exo,TRIM(SUBSTITUTE($B12,CHAR(160),"")),
  _xlpm.Var,TRIM(SUBSTITUTE($A12,CHAR(160),"")),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2" s="223">
        <f ca="1">IF($C12=0,"",IFERROR(
_xlfn.LET(
  _xlpm.ExoMax, MAX_LOCAL!$A$2:$A$10000,
  _xlpm.VarMax, MAX_LOCAL!$B$2:$B$10000,
  _xlpm.RepsMax, MAX_LOCAL!$C$2:$C$10000,
  _xlpm.KgMax,  MAX_LOCAL!$D$2:$D$10000,
  _xlpm.Res, IF($A12="",
     _xlfn.MAXIFS(_xlpm.KgMax, _xlpm.ExoMax, $B12, _xlpm.RepsMax, $C12),
     _xlfn.MAXIFS(_xlpm.KgMax, _xlpm.ExoMax, $B12, _xlpm.RepsMax, $C12, _xlpm.VarMax, $A12)
  ),
  IF(_xlpm.Res=0,"",_xlpm.Res)
),
""))</f>
        <v>140</v>
      </c>
      <c r="K12" s="41">
        <v>1</v>
      </c>
      <c r="L12" s="41">
        <v>0</v>
      </c>
      <c r="M12" s="41">
        <v>1</v>
      </c>
      <c r="N12" s="41">
        <v>0</v>
      </c>
      <c r="O12" s="228"/>
      <c r="P12" s="42">
        <v>9</v>
      </c>
      <c r="Q12" s="43">
        <f t="shared" si="3"/>
        <v>0</v>
      </c>
      <c r="R12" s="42">
        <v>2</v>
      </c>
      <c r="S12" s="44">
        <f t="shared" si="4"/>
        <v>2</v>
      </c>
      <c r="T12" s="42">
        <v>140</v>
      </c>
      <c r="U12" s="44">
        <f t="shared" si="5"/>
        <v>140</v>
      </c>
      <c r="V12" s="42">
        <v>300</v>
      </c>
      <c r="W12" s="44">
        <f t="shared" si="6"/>
        <v>300</v>
      </c>
      <c r="X12" s="225">
        <f t="shared" si="7"/>
        <v>0.90322580645161288</v>
      </c>
      <c r="Y12" s="226">
        <f t="shared" si="8"/>
        <v>0.90322580645161288</v>
      </c>
    </row>
    <row r="13" spans="1:29" ht="20.100000000000001" customHeight="1" x14ac:dyDescent="0.2">
      <c r="A13" s="61"/>
      <c r="B13" s="59" t="s">
        <v>4</v>
      </c>
      <c r="C13" s="23">
        <f t="shared" si="0"/>
        <v>2</v>
      </c>
      <c r="D13" s="24">
        <f t="shared" si="1"/>
        <v>120</v>
      </c>
      <c r="E13" s="24">
        <f t="shared" si="2"/>
        <v>300</v>
      </c>
      <c r="F13" s="25"/>
      <c r="G13" s="227" t="str" cm="1">
        <f t="array" ref="G13">IF(OR($B13="",$C13=0,$D13=0),"",IF(AND($B13=$B14,$A13=$A14),"",IFERROR(
SUMPRODUCT(($B$7:$B$55=$B13)*($A$7:$A$55=$A13)*($C$7:$C$55)*($D$7:$D$55)),
"")))</f>
        <v/>
      </c>
      <c r="H13" s="222" t="str">
        <f ca="1">IF(OR($B13="",AND($B13=$B14,$A13=$A14)),"",_xlfn.LET(_xlpm.DateSeance,$C$1,_xlpm.Exo,$B13,_xlpm.Var,$A13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3" s="222" t="str" cm="1">
        <f t="array" ref="I13">IF(OR($B13="",AND($B13=$B14,$A13=$A14)),"",
_xlfn.LET(
  _xlpm.Exo,TRIM(SUBSTITUTE($B13,CHAR(160),"")),
  _xlpm.Var,TRIM(SUBSTITUTE($A13,CHAR(160),"")),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3" s="223">
        <f ca="1">IF($C13=0,"",IFERROR(
_xlfn.LET(
  _xlpm.ExoMax, MAX_LOCAL!$A$2:$A$10000,
  _xlpm.VarMax, MAX_LOCAL!$B$2:$B$10000,
  _xlpm.RepsMax, MAX_LOCAL!$C$2:$C$10000,
  _xlpm.KgMax,  MAX_LOCAL!$D$2:$D$10000,
  _xlpm.Res, IF($A13="",
     _xlfn.MAXIFS(_xlpm.KgMax, _xlpm.ExoMax, $B13, _xlpm.RepsMax, $C13),
     _xlfn.MAXIFS(_xlpm.KgMax, _xlpm.ExoMax, $B13, _xlpm.RepsMax, $C13, _xlpm.VarMax, $A13)
  ),
  IF(_xlpm.Res=0,"",_xlpm.Res)
),
""))</f>
        <v>140</v>
      </c>
      <c r="K13" s="41">
        <v>1</v>
      </c>
      <c r="L13" s="41">
        <v>0</v>
      </c>
      <c r="M13" s="41">
        <v>1</v>
      </c>
      <c r="N13" s="41">
        <v>0</v>
      </c>
      <c r="O13" s="229">
        <v>5</v>
      </c>
      <c r="P13" s="42">
        <v>7</v>
      </c>
      <c r="Q13" s="43">
        <f t="shared" si="3"/>
        <v>0</v>
      </c>
      <c r="R13" s="42">
        <v>2</v>
      </c>
      <c r="S13" s="44">
        <f t="shared" si="4"/>
        <v>2</v>
      </c>
      <c r="T13" s="42">
        <v>120</v>
      </c>
      <c r="U13" s="44">
        <f t="shared" si="5"/>
        <v>120</v>
      </c>
      <c r="V13" s="42">
        <v>300</v>
      </c>
      <c r="W13" s="44">
        <f t="shared" si="6"/>
        <v>300</v>
      </c>
      <c r="X13" s="225">
        <f t="shared" si="7"/>
        <v>0.77419354838709675</v>
      </c>
      <c r="Y13" s="226">
        <f t="shared" si="8"/>
        <v>0.77419354838709675</v>
      </c>
    </row>
    <row r="14" spans="1:29" ht="20.100000000000001" customHeight="1" x14ac:dyDescent="0.2">
      <c r="A14" s="61"/>
      <c r="B14" s="59" t="s">
        <v>4</v>
      </c>
      <c r="C14" s="23">
        <f t="shared" si="0"/>
        <v>2</v>
      </c>
      <c r="D14" s="24">
        <f t="shared" si="1"/>
        <v>120</v>
      </c>
      <c r="E14" s="24">
        <f t="shared" si="2"/>
        <v>300</v>
      </c>
      <c r="F14" s="25"/>
      <c r="G14" s="227" cm="1">
        <f t="array" ref="G14">IF(OR($B14="",$C14=0,$D14=0),"",IF(AND($B14=$B15,$A14=$A15),"",IFERROR(
SUMPRODUCT(($B$7:$B$55=$B14)*($A$7:$A$55=$A14)*($C$7:$C$55)*($D$7:$D$55)),
"")))</f>
        <v>2375</v>
      </c>
      <c r="H14" s="222">
        <f ca="1">IF(OR($B14="",AND($B14=$B15,$A14=$A15)),"",_xlfn.LET(_xlpm.DateSeance,$C$1,_xlpm.Exo,$B14,_xlpm.Var,$A14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14" s="222" cm="1">
        <f t="array" ref="I14">IF(OR($B14="",AND($B14=$B15,$A14=$A15)),"",
_xlfn.LET(
  _xlpm.Exo,TRIM(SUBSTITUTE($B14,CHAR(160),"")),
  _xlpm.Var,TRIM(SUBSTITUTE($A14,CHAR(160),"")),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2461.25</v>
      </c>
      <c r="J14" s="223">
        <f ca="1">IF($C14=0,"",IFERROR(
_xlfn.LET(
  _xlpm.ExoMax, MAX_LOCAL!$A$2:$A$10000,
  _xlpm.VarMax, MAX_LOCAL!$B$2:$B$10000,
  _xlpm.RepsMax, MAX_LOCAL!$C$2:$C$10000,
  _xlpm.KgMax,  MAX_LOCAL!$D$2:$D$10000,
  _xlpm.Res, IF($A14="",
     _xlfn.MAXIFS(_xlpm.KgMax, _xlpm.ExoMax, $B14, _xlpm.RepsMax, $C14),
     _xlfn.MAXIFS(_xlpm.KgMax, _xlpm.ExoMax, $B14, _xlpm.RepsMax, $C14, _xlpm.VarMax, $A14)
  ),
  IF(_xlpm.Res=0,"",_xlpm.Res)
),
""))</f>
        <v>140</v>
      </c>
      <c r="K14" s="41">
        <v>1</v>
      </c>
      <c r="L14" s="41">
        <v>0</v>
      </c>
      <c r="M14" s="41">
        <v>1</v>
      </c>
      <c r="N14" s="41">
        <v>0</v>
      </c>
      <c r="O14" s="228"/>
      <c r="P14" s="42">
        <v>7.5</v>
      </c>
      <c r="Q14" s="43">
        <f t="shared" si="3"/>
        <v>0</v>
      </c>
      <c r="R14" s="42">
        <v>2</v>
      </c>
      <c r="S14" s="44">
        <f t="shared" si="4"/>
        <v>2</v>
      </c>
      <c r="T14" s="42">
        <v>120</v>
      </c>
      <c r="U14" s="44">
        <f t="shared" si="5"/>
        <v>120</v>
      </c>
      <c r="V14" s="42">
        <v>300</v>
      </c>
      <c r="W14" s="44">
        <f t="shared" si="6"/>
        <v>300</v>
      </c>
      <c r="X14" s="225">
        <f t="shared" si="7"/>
        <v>0.77419354838709675</v>
      </c>
      <c r="Y14" s="226">
        <f t="shared" si="8"/>
        <v>0.77419354838709675</v>
      </c>
    </row>
    <row r="15" spans="1:29" ht="20.100000000000001" customHeight="1" x14ac:dyDescent="0.2">
      <c r="A15" s="61"/>
      <c r="B15" s="59"/>
      <c r="C15" s="23"/>
      <c r="D15" s="24"/>
      <c r="E15" s="24"/>
      <c r="F15" s="25"/>
      <c r="G15" s="227" t="str" cm="1">
        <f t="array" ref="G15">IF(OR($B15="",$C15=0,$D15=0),"",IF(AND($B15=$B16,$A15=$A16),"",IFERROR(
SUMPRODUCT(($B$7:$B$55=$B15)*($A$7:$A$55=$A15)*($C$7:$C$55)*($D$7:$D$55)),
"")))</f>
        <v/>
      </c>
      <c r="H15" s="222" t="str">
        <f ca="1">IF(OR($B15="",AND($B15=$B16,$A15=$A16)),"",_xlfn.LET(_xlpm.DateSeance,$C$1,_xlpm.Exo,$B15,_xlpm.Var,$A15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5" s="222" t="str" cm="1">
        <f t="array" ref="I15">IF(OR($B15="",AND($B15=$B16,$A15=$A16)),"",
_xlfn.LET(
  _xlpm.Exo,TRIM(SUBSTITUTE($B15,CHAR(160),"")),
  _xlpm.Var,TRIM(SUBSTITUTE($A15,CHAR(160),"")),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5" s="223" t="str">
        <f ca="1">IF($C15=0,"",IFERROR(
_xlfn.LET(
  _xlpm.ExoMax, MAX_LOCAL!$A$2:$A$10000,
  _xlpm.VarMax, MAX_LOCAL!$B$2:$B$10000,
  _xlpm.RepsMax, MAX_LOCAL!$C$2:$C$10000,
  _xlpm.KgMax,  MAX_LOCAL!$D$2:$D$10000,
  _xlpm.Res, IF($A15="",
     _xlfn.MAXIFS(_xlpm.KgMax, _xlpm.ExoMax, $B15, _xlpm.RepsMax, $C15),
     _xlfn.MAXIFS(_xlpm.KgMax, _xlpm.ExoMax, $B15, _xlpm.RepsMax, $C15, _xlpm.VarMax, $A15)
  ),
  IF(_xlpm.Res=0,"",_xlpm.Res)
),
""))</f>
        <v/>
      </c>
      <c r="K15" s="41">
        <v>1</v>
      </c>
      <c r="L15" s="41">
        <v>0</v>
      </c>
      <c r="M15" s="41">
        <v>1</v>
      </c>
      <c r="N15" s="41">
        <v>0</v>
      </c>
      <c r="O15" s="228"/>
      <c r="P15" s="42"/>
      <c r="Q15" s="43">
        <f t="shared" si="3"/>
        <v>0</v>
      </c>
      <c r="R15" s="42"/>
      <c r="S15" s="44">
        <f t="shared" si="4"/>
        <v>0</v>
      </c>
      <c r="T15" s="42"/>
      <c r="U15" s="44">
        <f t="shared" si="5"/>
        <v>0</v>
      </c>
      <c r="V15" s="42"/>
      <c r="W15" s="44">
        <f t="shared" si="6"/>
        <v>0</v>
      </c>
      <c r="X15" s="225" t="str">
        <f t="shared" si="7"/>
        <v/>
      </c>
      <c r="Y15" s="226" t="str">
        <f t="shared" si="8"/>
        <v/>
      </c>
    </row>
    <row r="16" spans="1:29" ht="20.100000000000001" customHeight="1" x14ac:dyDescent="0.2">
      <c r="A16" s="61"/>
      <c r="B16" s="59"/>
      <c r="C16" s="23"/>
      <c r="D16" s="24"/>
      <c r="E16" s="24"/>
      <c r="F16" s="25"/>
      <c r="G16" s="227" t="str" cm="1">
        <f t="array" ref="G16">IF(OR($B16="",$C16=0,$D16=0),"",IF(AND($B16=$B17,$A16=$A17),"",IFERROR(
SUMPRODUCT(($B$7:$B$55=$B16)*($A$7:$A$55=$A16)*($C$7:$C$55)*($D$7:$D$55)),
"")))</f>
        <v/>
      </c>
      <c r="H16" s="222" t="str">
        <f ca="1">IF(OR($B16="",AND($B16=$B17,$A16=$A17)),"",_xlfn.LET(_xlpm.DateSeance,$C$1,_xlpm.Exo,$B16,_xlpm.Var,$A16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6" s="222" t="str" cm="1">
        <f t="array" ref="I16">IF(OR($B16="",AND($B16=$B17,$A16=$A17)),"",
_xlfn.LET(
  _xlpm.Exo,TRIM(SUBSTITUTE($B16,CHAR(160),"")),
  _xlpm.Var,TRIM(SUBSTITUTE($A16,CHAR(160),"")),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6" s="223" t="str">
        <f ca="1">IF($C16=0,"",IFERROR(
_xlfn.LET(
  _xlpm.ExoMax, MAX_LOCAL!$A$2:$A$10000,
  _xlpm.VarMax, MAX_LOCAL!$B$2:$B$10000,
  _xlpm.RepsMax, MAX_LOCAL!$C$2:$C$10000,
  _xlpm.KgMax,  MAX_LOCAL!$D$2:$D$10000,
  _xlpm.Res, IF($A16="",
     _xlfn.MAXIFS(_xlpm.KgMax, _xlpm.ExoMax, $B16, _xlpm.RepsMax, $C16),
     _xlfn.MAXIFS(_xlpm.KgMax, _xlpm.ExoMax, $B16, _xlpm.RepsMax, $C16, _xlpm.VarMax, $A16)
  ),
  IF(_xlpm.Res=0,"",_xlpm.Res)
),
""))</f>
        <v/>
      </c>
      <c r="K16" s="41">
        <v>1</v>
      </c>
      <c r="L16" s="41">
        <v>0</v>
      </c>
      <c r="M16" s="41">
        <v>1</v>
      </c>
      <c r="N16" s="41">
        <v>0</v>
      </c>
      <c r="O16" s="228"/>
      <c r="P16" s="42"/>
      <c r="Q16" s="43">
        <f t="shared" si="3"/>
        <v>0</v>
      </c>
      <c r="R16" s="42"/>
      <c r="S16" s="44">
        <f t="shared" si="4"/>
        <v>0</v>
      </c>
      <c r="T16" s="42"/>
      <c r="U16" s="44">
        <f t="shared" si="5"/>
        <v>0</v>
      </c>
      <c r="V16" s="42"/>
      <c r="W16" s="44">
        <f t="shared" si="6"/>
        <v>0</v>
      </c>
      <c r="X16" s="225" t="str">
        <f t="shared" si="7"/>
        <v/>
      </c>
      <c r="Y16" s="226" t="str">
        <f t="shared" si="8"/>
        <v/>
      </c>
    </row>
    <row r="17" spans="1:25" ht="20.100000000000001" customHeight="1" x14ac:dyDescent="0.2">
      <c r="A17" s="61" t="s">
        <v>7</v>
      </c>
      <c r="B17" s="59" t="s">
        <v>6</v>
      </c>
      <c r="C17" s="23">
        <f>R17</f>
        <v>1</v>
      </c>
      <c r="D17" s="24">
        <f>T17</f>
        <v>45</v>
      </c>
      <c r="E17" s="24">
        <f>V17</f>
        <v>120</v>
      </c>
      <c r="F17" s="25"/>
      <c r="G17" s="227" t="str" cm="1">
        <f t="array" ref="G17">IF(OR($B17="",$C17=0,$D17=0),"",IF(AND($B17=$B18,$A17=$A18),"",IFERROR(
SUMPRODUCT(($B$7:$B$55=$B17)*($A$7:$A$55=$A17)*($C$7:$C$55)*($D$7:$D$55)),
"")))</f>
        <v/>
      </c>
      <c r="H17" s="222" t="str">
        <f ca="1">IF(OR($B17="",AND($B17=$B18,$A17=$A18)),"",_xlfn.LET(_xlpm.DateSeance,$C$1,_xlpm.Exo,$B17,_xlpm.Var,$A17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7" s="222" t="str" cm="1">
        <f t="array" ref="I17">IF(OR($B17="",AND($B17=$B18,$A17=$A18)),"",
_xlfn.LET(
  _xlpm.Exo,TRIM(SUBSTITUTE($B17,CHAR(160),"")),
  _xlpm.Var,TRIM(SUBSTITUTE($A17,CHAR(160),"")),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7" s="223">
        <f ca="1">IF($C17=0,"",IFERROR(
_xlfn.LET(
  _xlpm.ExoMax, MAX_LOCAL!$A$2:$A$10000,
  _xlpm.VarMax, MAX_LOCAL!$B$2:$B$10000,
  _xlpm.RepsMax, MAX_LOCAL!$C$2:$C$10000,
  _xlpm.KgMax,  MAX_LOCAL!$D$2:$D$10000,
  _xlpm.Res, IF($A17="",
     _xlfn.MAXIFS(_xlpm.KgMax, _xlpm.ExoMax, $B17, _xlpm.RepsMax, $C17),
     _xlfn.MAXIFS(_xlpm.KgMax, _xlpm.ExoMax, $B17, _xlpm.RepsMax, $C17, _xlpm.VarMax, $A17)
  ),
  IF(_xlpm.Res=0,"",_xlpm.Res)
),
""))</f>
        <v>75</v>
      </c>
      <c r="K17" s="41">
        <v>1</v>
      </c>
      <c r="L17" s="41">
        <v>3</v>
      </c>
      <c r="M17" s="41">
        <v>1</v>
      </c>
      <c r="N17" s="41">
        <v>0</v>
      </c>
      <c r="O17" s="228"/>
      <c r="P17" s="42">
        <v>5</v>
      </c>
      <c r="Q17" s="43">
        <f t="shared" si="3"/>
        <v>0</v>
      </c>
      <c r="R17" s="42">
        <v>1</v>
      </c>
      <c r="S17" s="44">
        <f t="shared" si="4"/>
        <v>1</v>
      </c>
      <c r="T17" s="42">
        <v>45</v>
      </c>
      <c r="U17" s="44">
        <f t="shared" si="5"/>
        <v>45</v>
      </c>
      <c r="V17" s="42">
        <v>120</v>
      </c>
      <c r="W17" s="44">
        <f t="shared" si="6"/>
        <v>120</v>
      </c>
      <c r="X17" s="225">
        <f t="shared" si="7"/>
        <v>0.58064516129032262</v>
      </c>
      <c r="Y17" s="226">
        <f t="shared" si="8"/>
        <v>0.58064516129032262</v>
      </c>
    </row>
    <row r="18" spans="1:25" ht="20.100000000000001" customHeight="1" x14ac:dyDescent="0.2">
      <c r="A18" s="61" t="s">
        <v>7</v>
      </c>
      <c r="B18" s="59" t="s">
        <v>6</v>
      </c>
      <c r="C18" s="23">
        <f>R18</f>
        <v>1</v>
      </c>
      <c r="D18" s="24">
        <f>T18</f>
        <v>55</v>
      </c>
      <c r="E18" s="24">
        <f>V18</f>
        <v>180</v>
      </c>
      <c r="F18" s="25"/>
      <c r="G18" s="227" t="str" cm="1">
        <f t="array" ref="G18">IF(OR($B18="",$C18=0,$D18=0),"",IF(AND($B18=$B19,$A18=$A19),"",IFERROR(
SUMPRODUCT(($B$7:$B$55=$B18)*($A$7:$A$55=$A18)*($C$7:$C$55)*($D$7:$D$55)),
"")))</f>
        <v/>
      </c>
      <c r="H18" s="222" t="str">
        <f ca="1">IF(OR($B18="",AND($B18=$B19,$A18=$A19)),"",_xlfn.LET(_xlpm.DateSeance,$C$1,_xlpm.Exo,$B18,_xlpm.Var,$A18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8" s="222" t="str" cm="1">
        <f t="array" ref="I18">IF(OR($B18="",AND($B18=$B19,$A18=$A19)),"",
_xlfn.LET(
  _xlpm.Exo,TRIM(SUBSTITUTE($B18,CHAR(160),"")),
  _xlpm.Var,TRIM(SUBSTITUTE($A18,CHAR(160),"")),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8" s="223">
        <f ca="1">IF($C18=0,"",IFERROR(
_xlfn.LET(
  _xlpm.ExoMax, MAX_LOCAL!$A$2:$A$10000,
  _xlpm.VarMax, MAX_LOCAL!$B$2:$B$10000,
  _xlpm.RepsMax, MAX_LOCAL!$C$2:$C$10000,
  _xlpm.KgMax,  MAX_LOCAL!$D$2:$D$10000,
  _xlpm.Res, IF($A18="",
     _xlfn.MAXIFS(_xlpm.KgMax, _xlpm.ExoMax, $B18, _xlpm.RepsMax, $C18),
     _xlfn.MAXIFS(_xlpm.KgMax, _xlpm.ExoMax, $B18, _xlpm.RepsMax, $C18, _xlpm.VarMax, $A18)
  ),
  IF(_xlpm.Res=0,"",_xlpm.Res)
),
""))</f>
        <v>75</v>
      </c>
      <c r="K18" s="41">
        <v>1</v>
      </c>
      <c r="L18" s="41">
        <v>3</v>
      </c>
      <c r="M18" s="41">
        <v>1</v>
      </c>
      <c r="N18" s="41">
        <v>0</v>
      </c>
      <c r="O18" s="228"/>
      <c r="P18" s="42">
        <v>6</v>
      </c>
      <c r="Q18" s="43">
        <f t="shared" si="3"/>
        <v>0</v>
      </c>
      <c r="R18" s="42">
        <v>1</v>
      </c>
      <c r="S18" s="44">
        <f t="shared" si="4"/>
        <v>1</v>
      </c>
      <c r="T18" s="42">
        <v>55</v>
      </c>
      <c r="U18" s="44">
        <f t="shared" si="5"/>
        <v>55</v>
      </c>
      <c r="V18" s="42">
        <v>180</v>
      </c>
      <c r="W18" s="44">
        <f t="shared" si="6"/>
        <v>180</v>
      </c>
      <c r="X18" s="225">
        <f t="shared" si="7"/>
        <v>0.70967741935483875</v>
      </c>
      <c r="Y18" s="226">
        <f t="shared" si="8"/>
        <v>0.70967741935483875</v>
      </c>
    </row>
    <row r="19" spans="1:25" ht="20.100000000000001" customHeight="1" x14ac:dyDescent="0.2">
      <c r="A19" s="61" t="s">
        <v>7</v>
      </c>
      <c r="B19" s="59" t="s">
        <v>6</v>
      </c>
      <c r="C19" s="23">
        <f>R19</f>
        <v>1</v>
      </c>
      <c r="D19" s="24">
        <f>T19</f>
        <v>65</v>
      </c>
      <c r="E19" s="24">
        <f>V19</f>
        <v>180</v>
      </c>
      <c r="F19" s="25"/>
      <c r="G19" s="227" t="str" cm="1">
        <f t="array" ref="G19">IF(OR($B19="",$C19=0,$D19=0),"",IF(AND($B19=$B20,$A19=$A20),"",IFERROR(
SUMPRODUCT(($B$7:$B$55=$B19)*($A$7:$A$55=$A19)*($C$7:$C$55)*($D$7:$D$55)),
"")))</f>
        <v/>
      </c>
      <c r="H19" s="222" t="str">
        <f ca="1">IF(OR($B19="",AND($B19=$B20,$A19=$A20)),"",_xlfn.LET(_xlpm.DateSeance,$C$1,_xlpm.Exo,$B19,_xlpm.Var,$A19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9" s="222" t="str" cm="1">
        <f t="array" ref="I19">IF(OR($B19="",AND($B19=$B20,$A19=$A20)),"",
_xlfn.LET(
  _xlpm.Exo,TRIM(SUBSTITUTE($B19,CHAR(160),"")),
  _xlpm.Var,TRIM(SUBSTITUTE($A19,CHAR(160),"")),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9" s="223">
        <f ca="1">IF($C19=0,"",IFERROR(
_xlfn.LET(
  _xlpm.ExoMax, MAX_LOCAL!$A$2:$A$10000,
  _xlpm.VarMax, MAX_LOCAL!$B$2:$B$10000,
  _xlpm.RepsMax, MAX_LOCAL!$C$2:$C$10000,
  _xlpm.KgMax,  MAX_LOCAL!$D$2:$D$10000,
  _xlpm.Res, IF($A19="",
     _xlfn.MAXIFS(_xlpm.KgMax, _xlpm.ExoMax, $B19, _xlpm.RepsMax, $C19),
     _xlfn.MAXIFS(_xlpm.KgMax, _xlpm.ExoMax, $B19, _xlpm.RepsMax, $C19, _xlpm.VarMax, $A19)
  ),
  IF(_xlpm.Res=0,"",_xlpm.Res)
),
""))</f>
        <v>75</v>
      </c>
      <c r="K19" s="41">
        <v>1</v>
      </c>
      <c r="L19" s="41">
        <v>3</v>
      </c>
      <c r="M19" s="41">
        <v>1</v>
      </c>
      <c r="N19" s="41">
        <v>0</v>
      </c>
      <c r="O19" s="228"/>
      <c r="P19" s="42">
        <v>8</v>
      </c>
      <c r="Q19" s="43">
        <f t="shared" si="3"/>
        <v>0</v>
      </c>
      <c r="R19" s="42">
        <v>1</v>
      </c>
      <c r="S19" s="44">
        <f t="shared" si="4"/>
        <v>1</v>
      </c>
      <c r="T19" s="42">
        <v>65</v>
      </c>
      <c r="U19" s="44">
        <f t="shared" si="5"/>
        <v>65</v>
      </c>
      <c r="V19" s="42">
        <v>180</v>
      </c>
      <c r="W19" s="44">
        <f t="shared" si="6"/>
        <v>180</v>
      </c>
      <c r="X19" s="225">
        <f t="shared" si="7"/>
        <v>0.83870967741935487</v>
      </c>
      <c r="Y19" s="226">
        <f t="shared" si="8"/>
        <v>0.83870967741935487</v>
      </c>
    </row>
    <row r="20" spans="1:25" ht="20.100000000000001" customHeight="1" x14ac:dyDescent="0.2">
      <c r="A20" s="61" t="s">
        <v>7</v>
      </c>
      <c r="B20" s="59" t="s">
        <v>6</v>
      </c>
      <c r="C20" s="23">
        <f>R20</f>
        <v>1</v>
      </c>
      <c r="D20" s="24">
        <f>T20</f>
        <v>70</v>
      </c>
      <c r="E20" s="24">
        <f>V20</f>
        <v>180</v>
      </c>
      <c r="F20" s="25"/>
      <c r="G20" s="227" cm="1">
        <f t="array" ref="G20">IF(OR($B20="",$C20=0,$D20=0),"",IF(AND($B20=$B21,$A20=$A21),"",IFERROR(
SUMPRODUCT(($B$7:$B$55=$B20)*($A$7:$A$55=$A20)*($C$7:$C$55)*($D$7:$D$55)),
"")))</f>
        <v>235</v>
      </c>
      <c r="H20" s="222">
        <f ca="1">IF(OR($B20="",AND($B20=$B21,$A20=$A21)),"",_xlfn.LET(_xlpm.DateSeance,$C$1,_xlpm.Exo,$B20,_xlpm.Var,$A20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20" s="222" cm="1">
        <f t="array" ref="I20">IF(OR($B20="",AND($B20=$B21,$A20=$A21)),"",
_xlfn.LET(
  _xlpm.Exo,TRIM(SUBSTITUTE($B20,CHAR(160),"")),
  _xlpm.Var,TRIM(SUBSTITUTE($A20,CHAR(160),"")),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300</v>
      </c>
      <c r="J20" s="223">
        <f ca="1">IF($C20=0,"",IFERROR(
_xlfn.LET(
  _xlpm.ExoMax, MAX_LOCAL!$A$2:$A$10000,
  _xlpm.VarMax, MAX_LOCAL!$B$2:$B$10000,
  _xlpm.RepsMax, MAX_LOCAL!$C$2:$C$10000,
  _xlpm.KgMax,  MAX_LOCAL!$D$2:$D$10000,
  _xlpm.Res, IF($A20="",
     _xlfn.MAXIFS(_xlpm.KgMax, _xlpm.ExoMax, $B20, _xlpm.RepsMax, $C20),
     _xlfn.MAXIFS(_xlpm.KgMax, _xlpm.ExoMax, $B20, _xlpm.RepsMax, $C20, _xlpm.VarMax, $A20)
  ),
  IF(_xlpm.Res=0,"",_xlpm.Res)
),
""))</f>
        <v>75</v>
      </c>
      <c r="K20" s="41">
        <v>1</v>
      </c>
      <c r="L20" s="41">
        <v>3</v>
      </c>
      <c r="M20" s="41">
        <v>1</v>
      </c>
      <c r="N20" s="41">
        <v>0</v>
      </c>
      <c r="O20" s="228"/>
      <c r="P20" s="42">
        <v>9</v>
      </c>
      <c r="Q20" s="43">
        <f t="shared" si="3"/>
        <v>0</v>
      </c>
      <c r="R20" s="42">
        <v>1</v>
      </c>
      <c r="S20" s="44">
        <f t="shared" si="4"/>
        <v>1</v>
      </c>
      <c r="T20" s="42">
        <v>70</v>
      </c>
      <c r="U20" s="44">
        <f t="shared" si="5"/>
        <v>70</v>
      </c>
      <c r="V20" s="42">
        <v>180</v>
      </c>
      <c r="W20" s="44">
        <f t="shared" si="6"/>
        <v>180</v>
      </c>
      <c r="X20" s="225">
        <f t="shared" si="7"/>
        <v>0.90322580645161288</v>
      </c>
      <c r="Y20" s="226">
        <f t="shared" si="8"/>
        <v>0.90322580645161288</v>
      </c>
    </row>
    <row r="21" spans="1:25" ht="20.100000000000001" customHeight="1" x14ac:dyDescent="0.2">
      <c r="A21" s="61"/>
      <c r="B21" s="59"/>
      <c r="C21" s="23"/>
      <c r="D21" s="24"/>
      <c r="E21" s="24"/>
      <c r="F21" s="25"/>
      <c r="G21" s="227" t="str" cm="1">
        <f t="array" ref="G21">IF(OR($B21="",$C21=0,$D21=0),"",IF(AND($B21=$B22,$A21=$A22),"",IFERROR(
SUMPRODUCT(($B$7:$B$55=$B21)*($A$7:$A$55=$A21)*($C$7:$C$55)*($D$7:$D$55)),
"")))</f>
        <v/>
      </c>
      <c r="H21" s="222" t="str">
        <f ca="1">IF(OR($B21="",AND($B21=$B22,$A21=$A22)),"",_xlfn.LET(_xlpm.DateSeance,$C$1,_xlpm.Exo,$B21,_xlpm.Var,$A21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1" s="222" t="str" cm="1">
        <f t="array" ref="I21">IF(OR($B21="",AND($B21=$B22,$A21=$A22)),"",
_xlfn.LET(
  _xlpm.Exo,TRIM(SUBSTITUTE($B21,CHAR(160),"")),
  _xlpm.Var,TRIM(SUBSTITUTE($A21,CHAR(160),"")),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1" s="223" t="str">
        <f ca="1">IF($C21=0,"",IFERROR(
_xlfn.LET(
  _xlpm.ExoMax, MAX_LOCAL!$A$2:$A$10000,
  _xlpm.VarMax, MAX_LOCAL!$B$2:$B$10000,
  _xlpm.RepsMax, MAX_LOCAL!$C$2:$C$10000,
  _xlpm.KgMax,  MAX_LOCAL!$D$2:$D$10000,
  _xlpm.Res, IF($A21="",
     _xlfn.MAXIFS(_xlpm.KgMax, _xlpm.ExoMax, $B21, _xlpm.RepsMax, $C21),
     _xlfn.MAXIFS(_xlpm.KgMax, _xlpm.ExoMax, $B21, _xlpm.RepsMax, $C21, _xlpm.VarMax, $A21)
  ),
  IF(_xlpm.Res=0,"",_xlpm.Res)
),
""))</f>
        <v/>
      </c>
      <c r="K21" s="41">
        <v>1</v>
      </c>
      <c r="L21" s="41">
        <v>0</v>
      </c>
      <c r="M21" s="41">
        <v>1</v>
      </c>
      <c r="N21" s="41">
        <v>0</v>
      </c>
      <c r="O21" s="228"/>
      <c r="P21" s="42"/>
      <c r="Q21" s="43">
        <f t="shared" si="3"/>
        <v>0</v>
      </c>
      <c r="R21" s="42"/>
      <c r="S21" s="44">
        <f t="shared" si="4"/>
        <v>0</v>
      </c>
      <c r="T21" s="42"/>
      <c r="U21" s="44">
        <f t="shared" si="5"/>
        <v>0</v>
      </c>
      <c r="V21" s="42"/>
      <c r="W21" s="44">
        <f t="shared" si="6"/>
        <v>0</v>
      </c>
      <c r="X21" s="225" t="str">
        <f t="shared" si="7"/>
        <v/>
      </c>
      <c r="Y21" s="226" t="str">
        <f t="shared" si="8"/>
        <v/>
      </c>
    </row>
    <row r="22" spans="1:25" ht="20.100000000000001" customHeight="1" x14ac:dyDescent="0.2">
      <c r="A22" s="61"/>
      <c r="B22" s="59"/>
      <c r="C22" s="23"/>
      <c r="D22" s="24"/>
      <c r="E22" s="24"/>
      <c r="F22" s="25"/>
      <c r="G22" s="227" t="str" cm="1">
        <f t="array" ref="G22">IF(OR($B22="",$C22=0,$D22=0),"",IF(AND($B22=$B23,$A22=$A23),"",IFERROR(
SUMPRODUCT(($B$7:$B$55=$B22)*($A$7:$A$55=$A22)*($C$7:$C$55)*($D$7:$D$55)),
"")))</f>
        <v/>
      </c>
      <c r="H22" s="222" t="str">
        <f ca="1">IF(OR($B22="",AND($B22=$B23,$A22=$A23)),"",_xlfn.LET(_xlpm.DateSeance,$C$1,_xlpm.Exo,$B22,_xlpm.Var,$A22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2" s="222" t="str" cm="1">
        <f t="array" ref="I22">IF(OR($B22="",AND($B22=$B23,$A22=$A23)),"",
_xlfn.LET(
  _xlpm.Exo,TRIM(SUBSTITUTE($B22,CHAR(160),"")),
  _xlpm.Var,TRIM(SUBSTITUTE($A22,CHAR(160),"")),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2" s="223" t="str">
        <f ca="1">IF($C22=0,"",IFERROR(
_xlfn.LET(
  _xlpm.ExoMax, MAX_LOCAL!$A$2:$A$10000,
  _xlpm.VarMax, MAX_LOCAL!$B$2:$B$10000,
  _xlpm.RepsMax, MAX_LOCAL!$C$2:$C$10000,
  _xlpm.KgMax,  MAX_LOCAL!$D$2:$D$10000,
  _xlpm.Res, IF($A22="",
     _xlfn.MAXIFS(_xlpm.KgMax, _xlpm.ExoMax, $B22, _xlpm.RepsMax, $C22),
     _xlfn.MAXIFS(_xlpm.KgMax, _xlpm.ExoMax, $B22, _xlpm.RepsMax, $C22, _xlpm.VarMax, $A22)
  ),
  IF(_xlpm.Res=0,"",_xlpm.Res)
),
""))</f>
        <v/>
      </c>
      <c r="K22" s="41">
        <v>1</v>
      </c>
      <c r="L22" s="41">
        <v>0</v>
      </c>
      <c r="M22" s="41">
        <v>1</v>
      </c>
      <c r="N22" s="41">
        <v>0</v>
      </c>
      <c r="O22" s="228"/>
      <c r="P22" s="42"/>
      <c r="Q22" s="43">
        <f t="shared" si="3"/>
        <v>0</v>
      </c>
      <c r="R22" s="42"/>
      <c r="S22" s="44">
        <f t="shared" si="4"/>
        <v>0</v>
      </c>
      <c r="T22" s="42"/>
      <c r="U22" s="44">
        <f t="shared" si="5"/>
        <v>0</v>
      </c>
      <c r="V22" s="42"/>
      <c r="W22" s="44">
        <f t="shared" si="6"/>
        <v>0</v>
      </c>
      <c r="X22" s="225" t="str">
        <f t="shared" si="7"/>
        <v/>
      </c>
      <c r="Y22" s="226" t="str">
        <f t="shared" si="8"/>
        <v/>
      </c>
    </row>
    <row r="23" spans="1:25" ht="20.100000000000001" customHeight="1" x14ac:dyDescent="0.2">
      <c r="A23" s="61"/>
      <c r="B23" s="59"/>
      <c r="C23" s="23"/>
      <c r="D23" s="24"/>
      <c r="E23" s="24"/>
      <c r="F23" s="25"/>
      <c r="G23" s="227" t="str" cm="1">
        <f t="array" ref="G23">IF(OR($B23="",$C23=0,$D23=0),"",IF(AND($B23=$B24,$A23=$A24),"",IFERROR(
SUMPRODUCT(($B$7:$B$55=$B23)*($A$7:$A$55=$A23)*($C$7:$C$55)*($D$7:$D$55)),
"")))</f>
        <v/>
      </c>
      <c r="H23" s="222" t="str">
        <f ca="1">IF(OR($B23="",AND($B23=$B24,$A23=$A24)),"",_xlfn.LET(_xlpm.DateSeance,$C$1,_xlpm.Exo,$B23,_xlpm.Var,$A23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3" s="222" t="str" cm="1">
        <f t="array" ref="I23">IF(OR($B23="",AND($B23=$B24,$A23=$A24)),"",
_xlfn.LET(
  _xlpm.Exo,TRIM(SUBSTITUTE($B23,CHAR(160),"")),
  _xlpm.Var,TRIM(SUBSTITUTE($A23,CHAR(160),"")),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3" s="223" t="str">
        <f ca="1">IF($C23=0,"",IFERROR(
_xlfn.LET(
  _xlpm.ExoMax, MAX_LOCAL!$A$2:$A$10000,
  _xlpm.VarMax, MAX_LOCAL!$B$2:$B$10000,
  _xlpm.RepsMax, MAX_LOCAL!$C$2:$C$10000,
  _xlpm.KgMax,  MAX_LOCAL!$D$2:$D$10000,
  _xlpm.Res, IF($A23="",
     _xlfn.MAXIFS(_xlpm.KgMax, _xlpm.ExoMax, $B23, _xlpm.RepsMax, $C23),
     _xlfn.MAXIFS(_xlpm.KgMax, _xlpm.ExoMax, $B23, _xlpm.RepsMax, $C23, _xlpm.VarMax, $A23)
  ),
  IF(_xlpm.Res=0,"",_xlpm.Res)
),
""))</f>
        <v/>
      </c>
      <c r="K23" s="41">
        <v>1</v>
      </c>
      <c r="L23" s="41">
        <v>0</v>
      </c>
      <c r="M23" s="41">
        <v>1</v>
      </c>
      <c r="N23" s="41">
        <v>0</v>
      </c>
      <c r="O23" s="228"/>
      <c r="P23" s="42"/>
      <c r="Q23" s="43">
        <f t="shared" si="3"/>
        <v>0</v>
      </c>
      <c r="R23" s="42"/>
      <c r="S23" s="44">
        <f t="shared" si="4"/>
        <v>0</v>
      </c>
      <c r="T23" s="42"/>
      <c r="U23" s="44">
        <f t="shared" si="5"/>
        <v>0</v>
      </c>
      <c r="V23" s="42"/>
      <c r="W23" s="44">
        <f t="shared" si="6"/>
        <v>0</v>
      </c>
      <c r="X23" s="225" t="str">
        <f t="shared" si="7"/>
        <v/>
      </c>
      <c r="Y23" s="226" t="str">
        <f t="shared" si="8"/>
        <v/>
      </c>
    </row>
    <row r="24" spans="1:25" ht="20.100000000000001" customHeight="1" x14ac:dyDescent="0.2">
      <c r="A24" s="61"/>
      <c r="B24" s="59"/>
      <c r="C24" s="23"/>
      <c r="D24" s="24"/>
      <c r="E24" s="24"/>
      <c r="F24" s="25"/>
      <c r="G24" s="227" t="str" cm="1">
        <f t="array" ref="G24">IF(OR($B24="",$C24=0,$D24=0),"",IF(AND($B24=$B25,$A24=$A25),"",IFERROR(
SUMPRODUCT(($B$7:$B$55=$B24)*($A$7:$A$55=$A24)*($C$7:$C$55)*($D$7:$D$55)),
"")))</f>
        <v/>
      </c>
      <c r="H24" s="222" t="str">
        <f ca="1">IF(OR($B24="",AND($B24=$B25,$A24=$A25)),"",_xlfn.LET(_xlpm.DateSeance,$C$1,_xlpm.Exo,$B24,_xlpm.Var,$A24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4" s="222" t="str" cm="1">
        <f t="array" ref="I24">IF(OR($B24="",AND($B24=$B25,$A24=$A25)),"",
_xlfn.LET(
  _xlpm.Exo,TRIM(SUBSTITUTE($B24,CHAR(160),"")),
  _xlpm.Var,TRIM(SUBSTITUTE($A24,CHAR(160),"")),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4" s="223" t="str">
        <f ca="1">IF($C24=0,"",IFERROR(
_xlfn.LET(
  _xlpm.ExoMax, MAX_LOCAL!$A$2:$A$10000,
  _xlpm.VarMax, MAX_LOCAL!$B$2:$B$10000,
  _xlpm.RepsMax, MAX_LOCAL!$C$2:$C$10000,
  _xlpm.KgMax,  MAX_LOCAL!$D$2:$D$10000,
  _xlpm.Res, IF($A24="",
     _xlfn.MAXIFS(_xlpm.KgMax, _xlpm.ExoMax, $B24, _xlpm.RepsMax, $C24),
     _xlfn.MAXIFS(_xlpm.KgMax, _xlpm.ExoMax, $B24, _xlpm.RepsMax, $C24, _xlpm.VarMax, $A24)
  ),
  IF(_xlpm.Res=0,"",_xlpm.Res)
),
""))</f>
        <v/>
      </c>
      <c r="K24" s="41">
        <v>1</v>
      </c>
      <c r="L24" s="41">
        <v>0</v>
      </c>
      <c r="M24" s="41">
        <v>1</v>
      </c>
      <c r="N24" s="41">
        <v>0</v>
      </c>
      <c r="O24" s="228"/>
      <c r="P24" s="42"/>
      <c r="Q24" s="43">
        <f t="shared" si="3"/>
        <v>0</v>
      </c>
      <c r="R24" s="42"/>
      <c r="S24" s="44">
        <f t="shared" si="4"/>
        <v>0</v>
      </c>
      <c r="T24" s="42"/>
      <c r="U24" s="44">
        <f t="shared" si="5"/>
        <v>0</v>
      </c>
      <c r="V24" s="42"/>
      <c r="W24" s="44">
        <f t="shared" si="6"/>
        <v>0</v>
      </c>
      <c r="X24" s="225" t="str">
        <f t="shared" si="7"/>
        <v/>
      </c>
      <c r="Y24" s="226" t="str">
        <f t="shared" si="8"/>
        <v/>
      </c>
    </row>
    <row r="25" spans="1:25" ht="20.100000000000001" customHeight="1" x14ac:dyDescent="0.2">
      <c r="A25" s="61" t="s">
        <v>44</v>
      </c>
      <c r="B25" s="59" t="s">
        <v>189</v>
      </c>
      <c r="C25" s="23"/>
      <c r="D25" s="24"/>
      <c r="E25" s="24">
        <f>V25</f>
        <v>90</v>
      </c>
      <c r="F25" s="25">
        <f>P25</f>
        <v>7</v>
      </c>
      <c r="G25" s="227" t="str" cm="1">
        <f t="array" ref="G25">IF(OR($B25="",$C25=0,$D25=0),"",IF(AND($B25=$B26,$A25=$A26),"",IFERROR(
SUMPRODUCT(($B$7:$B$55=$B25)*($A$7:$A$55=$A25)*($C$7:$C$55)*($D$7:$D$55)),
"")))</f>
        <v/>
      </c>
      <c r="H25" s="222" t="str">
        <f ca="1">IF(OR($B25="",AND($B25=$B26,$A25=$A26)),"",_xlfn.LET(_xlpm.DateSeance,$C$1,_xlpm.Exo,$B25,_xlpm.Var,$A25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5" s="222" t="str" cm="1">
        <f t="array" ref="I25">IF(OR($B25="",AND($B25=$B26,$A25=$A26)),"",
_xlfn.LET(
  _xlpm.Exo,TRIM(SUBSTITUTE($B25,CHAR(160),"")),
  _xlpm.Var,TRIM(SUBSTITUTE($A25,CHAR(160),"")),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5" s="223" t="str">
        <f ca="1">IF($C25=0,"",IFERROR(
_xlfn.LET(
  _xlpm.ExoMax, MAX_LOCAL!$A$2:$A$10000,
  _xlpm.VarMax, MAX_LOCAL!$B$2:$B$10000,
  _xlpm.RepsMax, MAX_LOCAL!$C$2:$C$10000,
  _xlpm.KgMax,  MAX_LOCAL!$D$2:$D$10000,
  _xlpm.Res, IF($A25="",
     _xlfn.MAXIFS(_xlpm.KgMax, _xlpm.ExoMax, $B25, _xlpm.RepsMax, $C25),
     _xlfn.MAXIFS(_xlpm.KgMax, _xlpm.ExoMax, $B25, _xlpm.RepsMax, $C25, _xlpm.VarMax, $A25)
  ),
  IF(_xlpm.Res=0,"",_xlpm.Res)
),
""))</f>
        <v/>
      </c>
      <c r="K25" s="41">
        <v>1</v>
      </c>
      <c r="L25" s="41">
        <v>0</v>
      </c>
      <c r="M25" s="41">
        <v>1</v>
      </c>
      <c r="N25" s="41">
        <v>0</v>
      </c>
      <c r="O25" s="228"/>
      <c r="P25" s="42">
        <v>7</v>
      </c>
      <c r="Q25" s="43">
        <f t="shared" si="3"/>
        <v>7</v>
      </c>
      <c r="R25" s="42"/>
      <c r="S25" s="44">
        <f t="shared" si="4"/>
        <v>0</v>
      </c>
      <c r="T25" s="42"/>
      <c r="U25" s="44">
        <f t="shared" si="5"/>
        <v>0</v>
      </c>
      <c r="V25" s="42">
        <v>90</v>
      </c>
      <c r="W25" s="44">
        <f t="shared" si="6"/>
        <v>90</v>
      </c>
      <c r="X25" s="225" t="str">
        <f t="shared" si="7"/>
        <v/>
      </c>
      <c r="Y25" s="226" t="str">
        <f t="shared" si="8"/>
        <v/>
      </c>
    </row>
    <row r="26" spans="1:25" ht="20.100000000000001" customHeight="1" x14ac:dyDescent="0.2">
      <c r="A26" s="61" t="s">
        <v>44</v>
      </c>
      <c r="B26" s="59" t="s">
        <v>189</v>
      </c>
      <c r="C26" s="23"/>
      <c r="D26" s="24"/>
      <c r="E26" s="24">
        <f>V26</f>
        <v>90</v>
      </c>
      <c r="F26" s="25">
        <f>P26</f>
        <v>9</v>
      </c>
      <c r="G26" s="227" t="str" cm="1">
        <f t="array" ref="G26">IF(OR($B26="",$C26=0,$D26=0),"",IF(AND($B26=$B27,$A26=$A27),"",IFERROR(
SUMPRODUCT(($B$7:$B$55=$B26)*($A$7:$A$55=$A26)*($C$7:$C$55)*($D$7:$D$55)),
"")))</f>
        <v/>
      </c>
      <c r="H26" s="222">
        <f ca="1">IF(OR($B26="",AND($B26=$B27,$A26=$A27)),"",_xlfn.LET(_xlpm.DateSeance,$C$1,_xlpm.Exo,$B26,_xlpm.Var,$A26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26" s="222" cm="1">
        <f t="array" ref="I26">IF(OR($B26="",AND($B26=$B27,$A26=$A27)),"",
_xlfn.LET(
  _xlpm.Exo,TRIM(SUBSTITUTE($B26,CHAR(160),"")),
  _xlpm.Var,TRIM(SUBSTITUTE($A26,CHAR(160),"")),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650</v>
      </c>
      <c r="J26" s="223" t="str">
        <f ca="1">IF($C26=0,"",IFERROR(
_xlfn.LET(
  _xlpm.ExoMax, MAX_LOCAL!$A$2:$A$10000,
  _xlpm.VarMax, MAX_LOCAL!$B$2:$B$10000,
  _xlpm.RepsMax, MAX_LOCAL!$C$2:$C$10000,
  _xlpm.KgMax,  MAX_LOCAL!$D$2:$D$10000,
  _xlpm.Res, IF($A26="",
     _xlfn.MAXIFS(_xlpm.KgMax, _xlpm.ExoMax, $B26, _xlpm.RepsMax, $C26),
     _xlfn.MAXIFS(_xlpm.KgMax, _xlpm.ExoMax, $B26, _xlpm.RepsMax, $C26, _xlpm.VarMax, $A26)
  ),
  IF(_xlpm.Res=0,"",_xlpm.Res)
),
""))</f>
        <v/>
      </c>
      <c r="K26" s="41">
        <v>1</v>
      </c>
      <c r="L26" s="41">
        <v>0</v>
      </c>
      <c r="M26" s="41">
        <v>1</v>
      </c>
      <c r="N26" s="41">
        <v>0</v>
      </c>
      <c r="O26" s="228"/>
      <c r="P26" s="42">
        <v>9</v>
      </c>
      <c r="Q26" s="43">
        <f t="shared" si="3"/>
        <v>9</v>
      </c>
      <c r="R26" s="42"/>
      <c r="S26" s="44">
        <f t="shared" si="4"/>
        <v>0</v>
      </c>
      <c r="T26" s="42"/>
      <c r="U26" s="44">
        <f t="shared" si="5"/>
        <v>0</v>
      </c>
      <c r="V26" s="42">
        <v>90</v>
      </c>
      <c r="W26" s="44">
        <f t="shared" si="6"/>
        <v>90</v>
      </c>
      <c r="X26" s="225" t="str">
        <f t="shared" si="7"/>
        <v/>
      </c>
      <c r="Y26" s="226" t="str">
        <f t="shared" si="8"/>
        <v/>
      </c>
    </row>
    <row r="27" spans="1:25" ht="20.100000000000001" customHeight="1" x14ac:dyDescent="0.2">
      <c r="A27" s="61"/>
      <c r="B27" s="59"/>
      <c r="C27" s="23"/>
      <c r="D27" s="24"/>
      <c r="E27" s="24"/>
      <c r="F27" s="25"/>
      <c r="G27" s="227" t="str" cm="1">
        <f t="array" ref="G27">IF(OR($B27="",$C27=0,$D27=0),"",IF(AND($B27=$B28,$A27=$A28),"",IFERROR(
SUMPRODUCT(($B$7:$B$55=$B27)*($A$7:$A$55=$A27)*($C$7:$C$55)*($D$7:$D$55)),
"")))</f>
        <v/>
      </c>
      <c r="H27" s="222" t="str">
        <f ca="1">IF(OR($B27="",AND($B27=$B28,$A27=$A28)),"",_xlfn.LET(_xlpm.DateSeance,$C$1,_xlpm.Exo,$B27,_xlpm.Var,$A27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7" s="222" t="str" cm="1">
        <f t="array" ref="I27">IF(OR($B27="",AND($B27=$B28,$A27=$A28)),"",
_xlfn.LET(
  _xlpm.Exo,TRIM(SUBSTITUTE($B27,CHAR(160),"")),
  _xlpm.Var,TRIM(SUBSTITUTE($A27,CHAR(160),"")),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7" s="223" t="str">
        <f ca="1">IF($C27=0,"",IFERROR(
_xlfn.LET(
  _xlpm.ExoMax, MAX_LOCAL!$A$2:$A$10000,
  _xlpm.VarMax, MAX_LOCAL!$B$2:$B$10000,
  _xlpm.RepsMax, MAX_LOCAL!$C$2:$C$10000,
  _xlpm.KgMax,  MAX_LOCAL!$D$2:$D$10000,
  _xlpm.Res, IF($A27="",
     _xlfn.MAXIFS(_xlpm.KgMax, _xlpm.ExoMax, $B27, _xlpm.RepsMax, $C27),
     _xlfn.MAXIFS(_xlpm.KgMax, _xlpm.ExoMax, $B27, _xlpm.RepsMax, $C27, _xlpm.VarMax, $A27)
  ),
  IF(_xlpm.Res=0,"",_xlpm.Res)
),
""))</f>
        <v/>
      </c>
      <c r="K27" s="41">
        <v>1</v>
      </c>
      <c r="L27" s="41">
        <v>0</v>
      </c>
      <c r="M27" s="41">
        <v>1</v>
      </c>
      <c r="N27" s="41">
        <v>0</v>
      </c>
      <c r="O27" s="228"/>
      <c r="P27" s="42"/>
      <c r="Q27" s="43">
        <f t="shared" si="3"/>
        <v>0</v>
      </c>
      <c r="R27" s="42"/>
      <c r="S27" s="44">
        <f t="shared" si="4"/>
        <v>0</v>
      </c>
      <c r="T27" s="42"/>
      <c r="U27" s="44">
        <f t="shared" si="5"/>
        <v>0</v>
      </c>
      <c r="V27" s="42">
        <v>120</v>
      </c>
      <c r="W27" s="44">
        <f t="shared" si="6"/>
        <v>0</v>
      </c>
      <c r="X27" s="225" t="str">
        <f t="shared" si="7"/>
        <v/>
      </c>
      <c r="Y27" s="226" t="str">
        <f t="shared" si="8"/>
        <v/>
      </c>
    </row>
    <row r="28" spans="1:25" ht="20.100000000000001" customHeight="1" x14ac:dyDescent="0.2">
      <c r="A28" s="61"/>
      <c r="B28" s="59"/>
      <c r="C28" s="23"/>
      <c r="D28" s="24"/>
      <c r="E28" s="24"/>
      <c r="F28" s="25"/>
      <c r="G28" s="227" t="str" cm="1">
        <f t="array" ref="G28">IF(OR($B28="",$C28=0,$D28=0),"",IF(AND($B28=$B29,$A28=$A29),"",IFERROR(
SUMPRODUCT(($B$7:$B$55=$B28)*($A$7:$A$55=$A28)*($C$7:$C$55)*($D$7:$D$55)),
"")))</f>
        <v/>
      </c>
      <c r="H28" s="222" t="str">
        <f ca="1">IF(OR($B28="",AND($B28=$B29,$A28=$A29)),"",_xlfn.LET(_xlpm.DateSeance,$C$1,_xlpm.Exo,$B28,_xlpm.Var,$A28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8" s="222" t="str" cm="1">
        <f t="array" ref="I28">IF(OR($B28="",AND($B28=$B29,$A28=$A29)),"",
_xlfn.LET(
  _xlpm.Exo,TRIM(SUBSTITUTE($B28,CHAR(160),"")),
  _xlpm.Var,TRIM(SUBSTITUTE($A28,CHAR(160),"")),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8" s="223" t="str">
        <f ca="1">IF($C28=0,"",IFERROR(
_xlfn.LET(
  _xlpm.ExoMax, MAX_LOCAL!$A$2:$A$10000,
  _xlpm.VarMax, MAX_LOCAL!$B$2:$B$10000,
  _xlpm.RepsMax, MAX_LOCAL!$C$2:$C$10000,
  _xlpm.KgMax,  MAX_LOCAL!$D$2:$D$10000,
  _xlpm.Res, IF($A28="",
     _xlfn.MAXIFS(_xlpm.KgMax, _xlpm.ExoMax, $B28, _xlpm.RepsMax, $C28),
     _xlfn.MAXIFS(_xlpm.KgMax, _xlpm.ExoMax, $B28, _xlpm.RepsMax, $C28, _xlpm.VarMax, $A28)
  ),
  IF(_xlpm.Res=0,"",_xlpm.Res)
),
""))</f>
        <v/>
      </c>
      <c r="K28" s="41">
        <v>1</v>
      </c>
      <c r="L28" s="41">
        <v>0</v>
      </c>
      <c r="M28" s="41">
        <v>1</v>
      </c>
      <c r="N28" s="41">
        <v>0</v>
      </c>
      <c r="O28" s="228"/>
      <c r="P28" s="42"/>
      <c r="Q28" s="43">
        <f t="shared" si="3"/>
        <v>0</v>
      </c>
      <c r="R28" s="42"/>
      <c r="S28" s="44">
        <f t="shared" si="4"/>
        <v>0</v>
      </c>
      <c r="T28" s="42"/>
      <c r="U28" s="44">
        <f t="shared" si="5"/>
        <v>0</v>
      </c>
      <c r="V28" s="42"/>
      <c r="W28" s="44">
        <f t="shared" si="6"/>
        <v>0</v>
      </c>
      <c r="X28" s="225" t="str">
        <f t="shared" si="7"/>
        <v/>
      </c>
      <c r="Y28" s="226" t="str">
        <f t="shared" si="8"/>
        <v/>
      </c>
    </row>
    <row r="29" spans="1:25" ht="20.100000000000001" customHeight="1" x14ac:dyDescent="0.2">
      <c r="A29" s="61" t="s">
        <v>44</v>
      </c>
      <c r="B29" s="59" t="s">
        <v>192</v>
      </c>
      <c r="C29" s="23"/>
      <c r="D29" s="24"/>
      <c r="E29" s="24">
        <f>V29</f>
        <v>90</v>
      </c>
      <c r="F29" s="25">
        <f>P29</f>
        <v>7</v>
      </c>
      <c r="G29" s="227" t="str" cm="1">
        <f t="array" ref="G29">IF(OR($B29="",$C29=0,$D29=0),"",IF(AND($B29=$B30,$A29=$A30),"",IFERROR(
SUMPRODUCT(($B$7:$B$55=$B29)*($A$7:$A$55=$A29)*($C$7:$C$55)*($D$7:$D$55)),
"")))</f>
        <v/>
      </c>
      <c r="H29" s="222" t="str">
        <f ca="1">IF(OR($B29="",AND($B29=$B30,$A29=$A30)),"",_xlfn.LET(_xlpm.DateSeance,$C$1,_xlpm.Exo,$B29,_xlpm.Var,$A29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9" s="222" t="str" cm="1">
        <f t="array" ref="I29">IF(OR($B29="",AND($B29=$B30,$A29=$A30)),"",
_xlfn.LET(
  _xlpm.Exo,TRIM(SUBSTITUTE($B29,CHAR(160),"")),
  _xlpm.Var,TRIM(SUBSTITUTE($A29,CHAR(160),"")),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9" s="223" t="str">
        <f ca="1">IF($C29=0,"",IFERROR(
_xlfn.LET(
  _xlpm.ExoMax, MAX_LOCAL!$A$2:$A$10000,
  _xlpm.VarMax, MAX_LOCAL!$B$2:$B$10000,
  _xlpm.RepsMax, MAX_LOCAL!$C$2:$C$10000,
  _xlpm.KgMax,  MAX_LOCAL!$D$2:$D$10000,
  _xlpm.Res, IF($A29="",
     _xlfn.MAXIFS(_xlpm.KgMax, _xlpm.ExoMax, $B29, _xlpm.RepsMax, $C29),
     _xlfn.MAXIFS(_xlpm.KgMax, _xlpm.ExoMax, $B29, _xlpm.RepsMax, $C29, _xlpm.VarMax, $A29)
  ),
  IF(_xlpm.Res=0,"",_xlpm.Res)
),
""))</f>
        <v/>
      </c>
      <c r="K29" s="41">
        <v>1</v>
      </c>
      <c r="L29" s="41">
        <v>0</v>
      </c>
      <c r="M29" s="41">
        <v>1</v>
      </c>
      <c r="N29" s="41">
        <v>0</v>
      </c>
      <c r="O29" s="228"/>
      <c r="P29" s="42">
        <v>7</v>
      </c>
      <c r="Q29" s="43">
        <f t="shared" si="3"/>
        <v>7</v>
      </c>
      <c r="R29" s="42"/>
      <c r="S29" s="44">
        <f t="shared" si="4"/>
        <v>0</v>
      </c>
      <c r="T29" s="42"/>
      <c r="U29" s="44">
        <f t="shared" si="5"/>
        <v>0</v>
      </c>
      <c r="V29" s="42">
        <v>90</v>
      </c>
      <c r="W29" s="44">
        <f t="shared" si="6"/>
        <v>90</v>
      </c>
      <c r="X29" s="225" t="str">
        <f t="shared" si="7"/>
        <v/>
      </c>
      <c r="Y29" s="226" t="str">
        <f t="shared" si="8"/>
        <v/>
      </c>
    </row>
    <row r="30" spans="1:25" ht="20.100000000000001" customHeight="1" x14ac:dyDescent="0.2">
      <c r="A30" s="61" t="s">
        <v>44</v>
      </c>
      <c r="B30" s="59" t="s">
        <v>192</v>
      </c>
      <c r="C30" s="23"/>
      <c r="D30" s="24"/>
      <c r="E30" s="24">
        <f>V30</f>
        <v>90</v>
      </c>
      <c r="F30" s="25">
        <f>P30</f>
        <v>9</v>
      </c>
      <c r="G30" s="227" t="str" cm="1">
        <f t="array" ref="G30">IF(OR($B30="",$C30=0,$D30=0),"",IF(AND($B30=$B31,$A30=$A31),"",IFERROR(
SUMPRODUCT(($B$7:$B$55=$B30)*($A$7:$A$55=$A30)*($C$7:$C$55)*($D$7:$D$55)),
"")))</f>
        <v/>
      </c>
      <c r="H30" s="222">
        <f ca="1">IF(OR($B30="",AND($B30=$B31,$A30=$A31)),"",_xlfn.LET(_xlpm.DateSeance,$C$1,_xlpm.Exo,$B30,_xlpm.Var,$A30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0" s="222" cm="1">
        <f t="array" ref="I30">IF(OR($B30="",AND($B30=$B31,$A30=$A31)),"",
_xlfn.LET(
  _xlpm.Exo,TRIM(SUBSTITUTE($B30,CHAR(160),"")),
  _xlpm.Var,TRIM(SUBSTITUTE($A30,CHAR(160),"")),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364</v>
      </c>
      <c r="J30" s="223" t="str">
        <f ca="1">IF($C30=0,"",IFERROR(
_xlfn.LET(
  _xlpm.ExoMax, MAX_LOCAL!$A$2:$A$10000,
  _xlpm.VarMax, MAX_LOCAL!$B$2:$B$10000,
  _xlpm.RepsMax, MAX_LOCAL!$C$2:$C$10000,
  _xlpm.KgMax,  MAX_LOCAL!$D$2:$D$10000,
  _xlpm.Res, IF($A30="",
     _xlfn.MAXIFS(_xlpm.KgMax, _xlpm.ExoMax, $B30, _xlpm.RepsMax, $C30),
     _xlfn.MAXIFS(_xlpm.KgMax, _xlpm.ExoMax, $B30, _xlpm.RepsMax, $C30, _xlpm.VarMax, $A30)
  ),
  IF(_xlpm.Res=0,"",_xlpm.Res)
),
""))</f>
        <v/>
      </c>
      <c r="K30" s="41">
        <v>1</v>
      </c>
      <c r="L30" s="41">
        <v>0</v>
      </c>
      <c r="M30" s="41">
        <v>1</v>
      </c>
      <c r="N30" s="41">
        <v>0</v>
      </c>
      <c r="O30" s="228"/>
      <c r="P30" s="42">
        <v>9</v>
      </c>
      <c r="Q30" s="43">
        <f t="shared" si="3"/>
        <v>9</v>
      </c>
      <c r="R30" s="42"/>
      <c r="S30" s="44">
        <f t="shared" si="4"/>
        <v>0</v>
      </c>
      <c r="T30" s="42"/>
      <c r="U30" s="44">
        <f t="shared" si="5"/>
        <v>0</v>
      </c>
      <c r="V30" s="42">
        <v>90</v>
      </c>
      <c r="W30" s="44">
        <f t="shared" si="6"/>
        <v>90</v>
      </c>
      <c r="X30" s="225" t="str">
        <f t="shared" si="7"/>
        <v/>
      </c>
      <c r="Y30" s="226" t="str">
        <f t="shared" si="8"/>
        <v/>
      </c>
    </row>
    <row r="31" spans="1:25" ht="20.100000000000001" customHeight="1" x14ac:dyDescent="0.2">
      <c r="A31" s="61"/>
      <c r="B31" s="59"/>
      <c r="C31" s="23"/>
      <c r="D31" s="24"/>
      <c r="E31" s="24"/>
      <c r="F31" s="25"/>
      <c r="G31" s="227" t="str" cm="1">
        <f t="array" ref="G31">IF(OR($B31="",$C31=0,$D31=0),"",IF(AND($B31=$B32,$A31=$A32),"",IFERROR(
SUMPRODUCT(($B$7:$B$55=$B31)*($A$7:$A$55=$A31)*($C$7:$C$55)*($D$7:$D$55)),
"")))</f>
        <v/>
      </c>
      <c r="H31" s="222" t="str">
        <f ca="1">IF(OR($B31="",AND($B31=$B32,$A31=$A32)),"",_xlfn.LET(_xlpm.DateSeance,$C$1,_xlpm.Exo,$B31,_xlpm.Var,$A31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1" s="222" t="str" cm="1">
        <f t="array" ref="I31">IF(OR($B31="",AND($B31=$B32,$A31=$A32)),"",
_xlfn.LET(
  _xlpm.Exo,TRIM(SUBSTITUTE($B31,CHAR(160),"")),
  _xlpm.Var,TRIM(SUBSTITUTE($A31,CHAR(160),"")),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1" s="223" t="str">
        <f ca="1">IF($C31=0,"",IFERROR(
_xlfn.LET(
  _xlpm.ExoMax, MAX_LOCAL!$A$2:$A$10000,
  _xlpm.VarMax, MAX_LOCAL!$B$2:$B$10000,
  _xlpm.RepsMax, MAX_LOCAL!$C$2:$C$10000,
  _xlpm.KgMax,  MAX_LOCAL!$D$2:$D$10000,
  _xlpm.Res, IF($A31="",
     _xlfn.MAXIFS(_xlpm.KgMax, _xlpm.ExoMax, $B31, _xlpm.RepsMax, $C31),
     _xlfn.MAXIFS(_xlpm.KgMax, _xlpm.ExoMax, $B31, _xlpm.RepsMax, $C31, _xlpm.VarMax, $A31)
  ),
  IF(_xlpm.Res=0,"",_xlpm.Res)
),
""))</f>
        <v/>
      </c>
      <c r="K31" s="41">
        <v>1</v>
      </c>
      <c r="L31" s="41">
        <v>0</v>
      </c>
      <c r="M31" s="41">
        <v>1</v>
      </c>
      <c r="N31" s="41">
        <v>0</v>
      </c>
      <c r="O31" s="228"/>
      <c r="P31" s="42"/>
      <c r="Q31" s="43">
        <f t="shared" si="3"/>
        <v>0</v>
      </c>
      <c r="R31" s="42"/>
      <c r="S31" s="44">
        <f t="shared" si="4"/>
        <v>0</v>
      </c>
      <c r="T31" s="42"/>
      <c r="U31" s="44">
        <f t="shared" si="5"/>
        <v>0</v>
      </c>
      <c r="V31" s="42"/>
      <c r="W31" s="44">
        <f t="shared" si="6"/>
        <v>0</v>
      </c>
      <c r="X31" s="225" t="str">
        <f t="shared" si="7"/>
        <v/>
      </c>
      <c r="Y31" s="226" t="str">
        <f t="shared" si="8"/>
        <v/>
      </c>
    </row>
    <row r="32" spans="1:25" ht="20.100000000000001" customHeight="1" x14ac:dyDescent="0.2">
      <c r="A32" s="61"/>
      <c r="B32" s="59"/>
      <c r="C32" s="23"/>
      <c r="D32" s="24"/>
      <c r="E32" s="24"/>
      <c r="F32" s="25"/>
      <c r="G32" s="227" t="str" cm="1">
        <f t="array" ref="G32">IF(OR($B32="",$C32=0,$D32=0),"",IF(AND($B32=$B33,$A32=$A33),"",IFERROR(
SUMPRODUCT(($B$7:$B$55=$B32)*($A$7:$A$55=$A32)*($C$7:$C$55)*($D$7:$D$55)),
"")))</f>
        <v/>
      </c>
      <c r="H32" s="222" t="str">
        <f ca="1">IF(OR($B32="",AND($B32=$B33,$A32=$A33)),"",_xlfn.LET(_xlpm.DateSeance,$C$1,_xlpm.Exo,$B32,_xlpm.Var,$A32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2" s="222" t="str" cm="1">
        <f t="array" ref="I32">IF(OR($B32="",AND($B32=$B33,$A32=$A33)),"",
_xlfn.LET(
  _xlpm.Exo,TRIM(SUBSTITUTE($B32,CHAR(160),"")),
  _xlpm.Var,TRIM(SUBSTITUTE($A32,CHAR(160),"")),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2" s="223" t="str">
        <f ca="1">IF($C32=0,"",IFERROR(
_xlfn.LET(
  _xlpm.ExoMax, MAX_LOCAL!$A$2:$A$10000,
  _xlpm.VarMax, MAX_LOCAL!$B$2:$B$10000,
  _xlpm.RepsMax, MAX_LOCAL!$C$2:$C$10000,
  _xlpm.KgMax,  MAX_LOCAL!$D$2:$D$10000,
  _xlpm.Res, IF($A32="",
     _xlfn.MAXIFS(_xlpm.KgMax, _xlpm.ExoMax, $B32, _xlpm.RepsMax, $C32),
     _xlfn.MAXIFS(_xlpm.KgMax, _xlpm.ExoMax, $B32, _xlpm.RepsMax, $C32, _xlpm.VarMax, $A32)
  ),
  IF(_xlpm.Res=0,"",_xlpm.Res)
),
""))</f>
        <v/>
      </c>
      <c r="K32" s="41">
        <v>1</v>
      </c>
      <c r="L32" s="41">
        <v>0</v>
      </c>
      <c r="M32" s="41">
        <v>1</v>
      </c>
      <c r="N32" s="41">
        <v>0</v>
      </c>
      <c r="O32" s="228"/>
      <c r="P32" s="42"/>
      <c r="Q32" s="43">
        <f t="shared" si="3"/>
        <v>0</v>
      </c>
      <c r="R32" s="42"/>
      <c r="S32" s="44">
        <f t="shared" si="4"/>
        <v>0</v>
      </c>
      <c r="T32" s="42"/>
      <c r="U32" s="44">
        <f t="shared" si="5"/>
        <v>0</v>
      </c>
      <c r="V32" s="42"/>
      <c r="W32" s="44">
        <f t="shared" si="6"/>
        <v>0</v>
      </c>
      <c r="X32" s="225" t="str">
        <f t="shared" si="7"/>
        <v/>
      </c>
      <c r="Y32" s="226" t="str">
        <f t="shared" si="8"/>
        <v/>
      </c>
    </row>
    <row r="33" spans="1:25" ht="20.100000000000001" customHeight="1" x14ac:dyDescent="0.2">
      <c r="A33" s="61"/>
      <c r="B33" s="59"/>
      <c r="C33" s="23"/>
      <c r="D33" s="24"/>
      <c r="E33" s="24"/>
      <c r="F33" s="25"/>
      <c r="G33" s="227" t="str" cm="1">
        <f t="array" ref="G33">IF(OR($B33="",$C33=0,$D33=0),"",IF(AND($B33=$B34,$A33=$A34),"",IFERROR(
SUMPRODUCT(($B$7:$B$55=$B33)*($A$7:$A$55=$A33)*($C$7:$C$55)*($D$7:$D$55)),
"")))</f>
        <v/>
      </c>
      <c r="H33" s="222" t="str">
        <f ca="1">IF(OR($B33="",AND($B33=$B34,$A33=$A34)),"",_xlfn.LET(_xlpm.DateSeance,$C$1,_xlpm.Exo,$B33,_xlpm.Var,$A33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3" s="222" t="str" cm="1">
        <f t="array" ref="I33">IF(OR($B33="",AND($B33=$B34,$A33=$A34)),"",
_xlfn.LET(
  _xlpm.Exo,TRIM(SUBSTITUTE($B33,CHAR(160),"")),
  _xlpm.Var,TRIM(SUBSTITUTE($A33,CHAR(160),"")),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3" s="223" t="str">
        <f ca="1">IF($C33=0,"",IFERROR(
_xlfn.LET(
  _xlpm.ExoMax, MAX_LOCAL!$A$2:$A$10000,
  _xlpm.VarMax, MAX_LOCAL!$B$2:$B$10000,
  _xlpm.RepsMax, MAX_LOCAL!$C$2:$C$10000,
  _xlpm.KgMax,  MAX_LOCAL!$D$2:$D$10000,
  _xlpm.Res, IF($A33="",
     _xlfn.MAXIFS(_xlpm.KgMax, _xlpm.ExoMax, $B33, _xlpm.RepsMax, $C33),
     _xlfn.MAXIFS(_xlpm.KgMax, _xlpm.ExoMax, $B33, _xlpm.RepsMax, $C33, _xlpm.VarMax, $A33)
  ),
  IF(_xlpm.Res=0,"",_xlpm.Res)
),
""))</f>
        <v/>
      </c>
      <c r="K33" s="41">
        <v>1</v>
      </c>
      <c r="L33" s="41">
        <v>0</v>
      </c>
      <c r="M33" s="41">
        <v>1</v>
      </c>
      <c r="N33" s="41">
        <v>0</v>
      </c>
      <c r="O33" s="228"/>
      <c r="P33" s="42"/>
      <c r="Q33" s="43">
        <f t="shared" si="3"/>
        <v>0</v>
      </c>
      <c r="R33" s="42"/>
      <c r="S33" s="44">
        <f t="shared" si="4"/>
        <v>0</v>
      </c>
      <c r="T33" s="42"/>
      <c r="U33" s="44">
        <f t="shared" si="5"/>
        <v>0</v>
      </c>
      <c r="V33" s="42"/>
      <c r="W33" s="44">
        <f t="shared" si="6"/>
        <v>0</v>
      </c>
      <c r="X33" s="225" t="str">
        <f t="shared" si="7"/>
        <v/>
      </c>
      <c r="Y33" s="226" t="str">
        <f t="shared" si="8"/>
        <v/>
      </c>
    </row>
    <row r="34" spans="1:25" ht="20.100000000000001" customHeight="1" x14ac:dyDescent="0.2">
      <c r="A34" s="61" t="s">
        <v>39</v>
      </c>
      <c r="B34" s="59" t="s">
        <v>186</v>
      </c>
      <c r="C34" s="23"/>
      <c r="D34" s="24"/>
      <c r="E34" s="24">
        <f>V34</f>
        <v>10</v>
      </c>
      <c r="F34" s="25">
        <f>P34</f>
        <v>7</v>
      </c>
      <c r="G34" s="227" t="str" cm="1">
        <f t="array" ref="G34">IF(OR($B34="",$C34=0,$D34=0),"",IF(AND($B34=$B35,$A34=$A35),"",IFERROR(
SUMPRODUCT(($B$7:$B$55=$B34)*($A$7:$A$55=$A34)*($C$7:$C$55)*($D$7:$D$55)),
"")))</f>
        <v/>
      </c>
      <c r="H34" s="222">
        <f ca="1">IF(OR($B34="",AND($B34=$B35,$A34=$A35)),"",_xlfn.LET(_xlpm.DateSeance,$C$1,_xlpm.Exo,$B34,_xlpm.Var,$A34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4" s="222" cm="1">
        <f t="array" ref="I34">IF(OR($B34="",AND($B34=$B35,$A34=$A35)),"",
_xlfn.LET(
  _xlpm.Exo,TRIM(SUBSTITUTE($B34,CHAR(160),"")),
  _xlpm.Var,TRIM(SUBSTITUTE($A34,CHAR(160),"")),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1570</v>
      </c>
      <c r="J34" s="223" t="str">
        <f ca="1">IF($C34=0,"",IFERROR(
_xlfn.LET(
  _xlpm.ExoMax, MAX_LOCAL!$A$2:$A$10000,
  _xlpm.VarMax, MAX_LOCAL!$B$2:$B$10000,
  _xlpm.RepsMax, MAX_LOCAL!$C$2:$C$10000,
  _xlpm.KgMax,  MAX_LOCAL!$D$2:$D$10000,
  _xlpm.Res, IF($A34="",
     _xlfn.MAXIFS(_xlpm.KgMax, _xlpm.ExoMax, $B34, _xlpm.RepsMax, $C34),
     _xlfn.MAXIFS(_xlpm.KgMax, _xlpm.ExoMax, $B34, _xlpm.RepsMax, $C34, _xlpm.VarMax, $A34)
  ),
  IF(_xlpm.Res=0,"",_xlpm.Res)
),
""))</f>
        <v/>
      </c>
      <c r="K34" s="41">
        <v>1</v>
      </c>
      <c r="L34" s="41">
        <v>0</v>
      </c>
      <c r="M34" s="41">
        <v>1</v>
      </c>
      <c r="N34" s="41">
        <v>0</v>
      </c>
      <c r="O34" s="228"/>
      <c r="P34" s="42">
        <v>7</v>
      </c>
      <c r="Q34" s="43">
        <f t="shared" si="3"/>
        <v>7</v>
      </c>
      <c r="R34" s="42"/>
      <c r="S34" s="44">
        <f t="shared" si="4"/>
        <v>0</v>
      </c>
      <c r="T34" s="42"/>
      <c r="U34" s="44">
        <f t="shared" si="5"/>
        <v>0</v>
      </c>
      <c r="V34" s="42">
        <v>10</v>
      </c>
      <c r="W34" s="44">
        <f t="shared" si="6"/>
        <v>10</v>
      </c>
      <c r="X34" s="225" t="str">
        <f t="shared" si="7"/>
        <v/>
      </c>
      <c r="Y34" s="226" t="str">
        <f t="shared" si="8"/>
        <v/>
      </c>
    </row>
    <row r="35" spans="1:25" ht="20.100000000000001" customHeight="1" x14ac:dyDescent="0.2">
      <c r="A35" s="61" t="s">
        <v>39</v>
      </c>
      <c r="B35" s="59" t="s">
        <v>188</v>
      </c>
      <c r="C35" s="23"/>
      <c r="D35" s="24"/>
      <c r="E35" s="24">
        <f>V35</f>
        <v>90</v>
      </c>
      <c r="F35" s="25">
        <f>P35</f>
        <v>7</v>
      </c>
      <c r="G35" s="227" t="str" cm="1">
        <f t="array" ref="G35">IF(OR($B35="",$C35=0,$D35=0),"",IF(AND($B35=$B36,$A35=$A36),"",IFERROR(
SUMPRODUCT(($B$7:$B$55=$B35)*($A$7:$A$55=$A35)*($C$7:$C$55)*($D$7:$D$55)),
"")))</f>
        <v/>
      </c>
      <c r="H35" s="222">
        <f ca="1">IF(OR($B35="",AND($B35=$B36,$A35=$A36)),"",_xlfn.LET(_xlpm.DateSeance,$C$1,_xlpm.Exo,$B35,_xlpm.Var,$A35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5" s="222" cm="1">
        <f t="array" ref="I35">IF(OR($B35="",AND($B35=$B36,$A35=$A36)),"",
_xlfn.LET(
  _xlpm.Exo,TRIM(SUBSTITUTE($B35,CHAR(160),"")),
  _xlpm.Var,TRIM(SUBSTITUTE($A35,CHAR(160),"")),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3524</v>
      </c>
      <c r="J35" s="223" t="str">
        <f ca="1">IF($C35=0,"",IFERROR(
_xlfn.LET(
  _xlpm.ExoMax, MAX_LOCAL!$A$2:$A$10000,
  _xlpm.VarMax, MAX_LOCAL!$B$2:$B$10000,
  _xlpm.RepsMax, MAX_LOCAL!$C$2:$C$10000,
  _xlpm.KgMax,  MAX_LOCAL!$D$2:$D$10000,
  _xlpm.Res, IF($A35="",
     _xlfn.MAXIFS(_xlpm.KgMax, _xlpm.ExoMax, $B35, _xlpm.RepsMax, $C35),
     _xlfn.MAXIFS(_xlpm.KgMax, _xlpm.ExoMax, $B35, _xlpm.RepsMax, $C35, _xlpm.VarMax, $A35)
  ),
  IF(_xlpm.Res=0,"",_xlpm.Res)
),
""))</f>
        <v/>
      </c>
      <c r="K35" s="41">
        <v>1</v>
      </c>
      <c r="L35" s="41">
        <v>0</v>
      </c>
      <c r="M35" s="41">
        <v>1</v>
      </c>
      <c r="N35" s="41">
        <v>0</v>
      </c>
      <c r="O35" s="228"/>
      <c r="P35" s="42">
        <v>7</v>
      </c>
      <c r="Q35" s="43">
        <f t="shared" si="3"/>
        <v>7</v>
      </c>
      <c r="R35" s="42"/>
      <c r="S35" s="44">
        <f t="shared" si="4"/>
        <v>0</v>
      </c>
      <c r="T35" s="42"/>
      <c r="U35" s="44">
        <f t="shared" si="5"/>
        <v>0</v>
      </c>
      <c r="V35" s="42">
        <v>90</v>
      </c>
      <c r="W35" s="44">
        <f t="shared" si="6"/>
        <v>90</v>
      </c>
      <c r="X35" s="225" t="str">
        <f t="shared" si="7"/>
        <v/>
      </c>
      <c r="Y35" s="226" t="str">
        <f t="shared" si="8"/>
        <v/>
      </c>
    </row>
    <row r="36" spans="1:25" ht="20.100000000000001" customHeight="1" x14ac:dyDescent="0.2">
      <c r="A36" s="61" t="s">
        <v>39</v>
      </c>
      <c r="B36" s="59" t="s">
        <v>186</v>
      </c>
      <c r="C36" s="23"/>
      <c r="D36" s="24"/>
      <c r="E36" s="24">
        <f>V36</f>
        <v>10</v>
      </c>
      <c r="F36" s="25">
        <f>P36</f>
        <v>8</v>
      </c>
      <c r="G36" s="227" t="str" cm="1">
        <f t="array" ref="G36">IF(OR($B36="",$C36=0,$D36=0),"",IF(AND($B36=$B37,$A36=$A37),"",IFERROR(
SUMPRODUCT(($B$7:$B$55=$B36)*($A$7:$A$55=$A36)*($C$7:$C$55)*($D$7:$D$55)),
"")))</f>
        <v/>
      </c>
      <c r="H36" s="222">
        <f ca="1">IF(OR($B36="",AND($B36=$B37,$A36=$A37)),"",_xlfn.LET(_xlpm.DateSeance,$C$1,_xlpm.Exo,$B36,_xlpm.Var,$A36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6" s="222" cm="1">
        <f t="array" ref="I36">IF(OR($B36="",AND($B36=$B37,$A36=$A37)),"",
_xlfn.LET(
  _xlpm.Exo,TRIM(SUBSTITUTE($B36,CHAR(160),"")),
  _xlpm.Var,TRIM(SUBSTITUTE($A36,CHAR(160),"")),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1570</v>
      </c>
      <c r="J36" s="223" t="str">
        <f ca="1">IF($C36=0,"",IFERROR(
_xlfn.LET(
  _xlpm.ExoMax, MAX_LOCAL!$A$2:$A$10000,
  _xlpm.VarMax, MAX_LOCAL!$B$2:$B$10000,
  _xlpm.RepsMax, MAX_LOCAL!$C$2:$C$10000,
  _xlpm.KgMax,  MAX_LOCAL!$D$2:$D$10000,
  _xlpm.Res, IF($A36="",
     _xlfn.MAXIFS(_xlpm.KgMax, _xlpm.ExoMax, $B36, _xlpm.RepsMax, $C36),
     _xlfn.MAXIFS(_xlpm.KgMax, _xlpm.ExoMax, $B36, _xlpm.RepsMax, $C36, _xlpm.VarMax, $A36)
  ),
  IF(_xlpm.Res=0,"",_xlpm.Res)
),
""))</f>
        <v/>
      </c>
      <c r="K36" s="41">
        <v>1</v>
      </c>
      <c r="L36" s="41">
        <v>0</v>
      </c>
      <c r="M36" s="41">
        <v>1</v>
      </c>
      <c r="N36" s="41">
        <v>0</v>
      </c>
      <c r="O36" s="228"/>
      <c r="P36" s="42">
        <v>8</v>
      </c>
      <c r="Q36" s="43">
        <f t="shared" si="3"/>
        <v>8</v>
      </c>
      <c r="R36" s="42"/>
      <c r="S36" s="44">
        <f t="shared" si="4"/>
        <v>0</v>
      </c>
      <c r="T36" s="42"/>
      <c r="U36" s="44">
        <f t="shared" si="5"/>
        <v>0</v>
      </c>
      <c r="V36" s="42">
        <v>10</v>
      </c>
      <c r="W36" s="44">
        <f t="shared" si="6"/>
        <v>10</v>
      </c>
      <c r="X36" s="225" t="str">
        <f t="shared" si="7"/>
        <v/>
      </c>
      <c r="Y36" s="226" t="str">
        <f t="shared" si="8"/>
        <v/>
      </c>
    </row>
    <row r="37" spans="1:25" ht="20.100000000000001" customHeight="1" x14ac:dyDescent="0.2">
      <c r="A37" s="61" t="s">
        <v>39</v>
      </c>
      <c r="B37" s="59" t="s">
        <v>188</v>
      </c>
      <c r="C37" s="23"/>
      <c r="D37" s="24"/>
      <c r="E37" s="24">
        <f>V37</f>
        <v>90</v>
      </c>
      <c r="F37" s="25">
        <f>P37</f>
        <v>8</v>
      </c>
      <c r="G37" s="227" t="str" cm="1">
        <f t="array" ref="G37">IF(OR($B37="",$C37=0,$D37=0),"",IF(AND($B37=$B38,$A37=$A38),"",IFERROR(
SUMPRODUCT(($B$7:$B$55=$B37)*($A$7:$A$55=$A37)*($C$7:$C$55)*($D$7:$D$55)),
"")))</f>
        <v/>
      </c>
      <c r="H37" s="222">
        <f ca="1">IF(OR($B37="",AND($B37=$B38,$A37=$A38)),"",_xlfn.LET(_xlpm.DateSeance,$C$1,_xlpm.Exo,$B37,_xlpm.Var,$A37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7" s="222" cm="1">
        <f t="array" ref="I37">IF(OR($B37="",AND($B37=$B38,$A37=$A38)),"",
_xlfn.LET(
  _xlpm.Exo,TRIM(SUBSTITUTE($B37,CHAR(160),"")),
  _xlpm.Var,TRIM(SUBSTITUTE($A37,CHAR(160),"")),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3524</v>
      </c>
      <c r="J37" s="223" t="str">
        <f ca="1">IF($C37=0,"",IFERROR(
_xlfn.LET(
  _xlpm.ExoMax, MAX_LOCAL!$A$2:$A$10000,
  _xlpm.VarMax, MAX_LOCAL!$B$2:$B$10000,
  _xlpm.RepsMax, MAX_LOCAL!$C$2:$C$10000,
  _xlpm.KgMax,  MAX_LOCAL!$D$2:$D$10000,
  _xlpm.Res, IF($A37="",
     _xlfn.MAXIFS(_xlpm.KgMax, _xlpm.ExoMax, $B37, _xlpm.RepsMax, $C37),
     _xlfn.MAXIFS(_xlpm.KgMax, _xlpm.ExoMax, $B37, _xlpm.RepsMax, $C37, _xlpm.VarMax, $A37)
  ),
  IF(_xlpm.Res=0,"",_xlpm.Res)
),
""))</f>
        <v/>
      </c>
      <c r="K37" s="41">
        <v>1</v>
      </c>
      <c r="L37" s="41">
        <v>0</v>
      </c>
      <c r="M37" s="41">
        <v>1</v>
      </c>
      <c r="N37" s="41">
        <v>0</v>
      </c>
      <c r="O37" s="228"/>
      <c r="P37" s="42">
        <v>8</v>
      </c>
      <c r="Q37" s="43">
        <f t="shared" si="3"/>
        <v>8</v>
      </c>
      <c r="R37" s="42"/>
      <c r="S37" s="44">
        <f t="shared" si="4"/>
        <v>0</v>
      </c>
      <c r="T37" s="42"/>
      <c r="U37" s="44">
        <f t="shared" si="5"/>
        <v>0</v>
      </c>
      <c r="V37" s="42">
        <v>90</v>
      </c>
      <c r="W37" s="44">
        <f t="shared" si="6"/>
        <v>90</v>
      </c>
      <c r="X37" s="225" t="str">
        <f t="shared" si="7"/>
        <v/>
      </c>
      <c r="Y37" s="226" t="str">
        <f t="shared" si="8"/>
        <v/>
      </c>
    </row>
    <row r="38" spans="1:25" ht="20.100000000000001" customHeight="1" x14ac:dyDescent="0.2">
      <c r="A38" s="61"/>
      <c r="B38" s="59"/>
      <c r="C38" s="23"/>
      <c r="D38" s="24"/>
      <c r="E38" s="24"/>
      <c r="F38" s="25"/>
      <c r="G38" s="227" t="str" cm="1">
        <f t="array" ref="G38">IF(OR($B38="",$C38=0,$D38=0),"",IF(AND($B38=$B39,$A38=$A39),"",IFERROR(
SUMPRODUCT(($B$7:$B$55=$B38)*($A$7:$A$55=$A38)*($C$7:$C$55)*($D$7:$D$55)),
"")))</f>
        <v/>
      </c>
      <c r="H38" s="222" t="str">
        <f ca="1">IF(OR($B38="",AND($B38=$B39,$A38=$A39)),"",_xlfn.LET(_xlpm.DateSeance,$C$1,_xlpm.Exo,$B38,_xlpm.Var,$A38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8" s="222" t="str" cm="1">
        <f t="array" ref="I38">IF(OR($B38="",AND($B38=$B39,$A38=$A39)),"",
_xlfn.LET(
  _xlpm.Exo,TRIM(SUBSTITUTE($B38,CHAR(160),"")),
  _xlpm.Var,TRIM(SUBSTITUTE($A38,CHAR(160),"")),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8" s="223" t="str">
        <f ca="1">IF($C38=0,"",IFERROR(
_xlfn.LET(
  _xlpm.ExoMax, MAX_LOCAL!$A$2:$A$10000,
  _xlpm.VarMax, MAX_LOCAL!$B$2:$B$10000,
  _xlpm.RepsMax, MAX_LOCAL!$C$2:$C$10000,
  _xlpm.KgMax,  MAX_LOCAL!$D$2:$D$10000,
  _xlpm.Res, IF($A38="",
     _xlfn.MAXIFS(_xlpm.KgMax, _xlpm.ExoMax, $B38, _xlpm.RepsMax, $C38),
     _xlfn.MAXIFS(_xlpm.KgMax, _xlpm.ExoMax, $B38, _xlpm.RepsMax, $C38, _xlpm.VarMax, $A38)
  ),
  IF(_xlpm.Res=0,"",_xlpm.Res)
),
""))</f>
        <v/>
      </c>
      <c r="K38" s="41">
        <v>1</v>
      </c>
      <c r="L38" s="41">
        <v>0</v>
      </c>
      <c r="M38" s="41">
        <v>1</v>
      </c>
      <c r="N38" s="41">
        <v>0</v>
      </c>
      <c r="O38" s="228"/>
      <c r="P38" s="42"/>
      <c r="Q38" s="43">
        <f t="shared" si="3"/>
        <v>0</v>
      </c>
      <c r="R38" s="42"/>
      <c r="S38" s="44">
        <f t="shared" si="4"/>
        <v>0</v>
      </c>
      <c r="T38" s="42"/>
      <c r="U38" s="44">
        <f t="shared" si="5"/>
        <v>0</v>
      </c>
      <c r="V38" s="42"/>
      <c r="W38" s="44">
        <f t="shared" si="6"/>
        <v>0</v>
      </c>
      <c r="X38" s="225" t="str">
        <f t="shared" si="7"/>
        <v/>
      </c>
      <c r="Y38" s="226" t="str">
        <f t="shared" si="8"/>
        <v/>
      </c>
    </row>
    <row r="39" spans="1:25" ht="20.100000000000001" customHeight="1" x14ac:dyDescent="0.2">
      <c r="A39" s="61"/>
      <c r="B39" s="59"/>
      <c r="C39" s="23"/>
      <c r="D39" s="24"/>
      <c r="E39" s="24"/>
      <c r="F39" s="25"/>
      <c r="G39" s="227" t="str" cm="1">
        <f t="array" ref="G39">IF(OR($B39="",$C39=0,$D39=0),"",IF(AND($B39=$B40,$A39=$A40),"",IFERROR(
SUMPRODUCT(($B$7:$B$55=$B39)*($A$7:$A$55=$A39)*($C$7:$C$55)*($D$7:$D$55)),
"")))</f>
        <v/>
      </c>
      <c r="H39" s="222" t="str">
        <f ca="1">IF(OR($B39="",AND($B39=$B40,$A39=$A40)),"",_xlfn.LET(_xlpm.DateSeance,$C$1,_xlpm.Exo,$B39,_xlpm.Var,$A39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9" s="222" t="str" cm="1">
        <f t="array" ref="I39">IF(OR($B39="",AND($B39=$B40,$A39=$A40)),"",
_xlfn.LET(
  _xlpm.Exo,TRIM(SUBSTITUTE($B39,CHAR(160),"")),
  _xlpm.Var,TRIM(SUBSTITUTE($A39,CHAR(160),"")),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9" s="223" t="str">
        <f ca="1">IF($C39=0,"",IFERROR(
_xlfn.LET(
  _xlpm.ExoMax, MAX_LOCAL!$A$2:$A$10000,
  _xlpm.VarMax, MAX_LOCAL!$B$2:$B$10000,
  _xlpm.RepsMax, MAX_LOCAL!$C$2:$C$10000,
  _xlpm.KgMax,  MAX_LOCAL!$D$2:$D$10000,
  _xlpm.Res, IF($A39="",
     _xlfn.MAXIFS(_xlpm.KgMax, _xlpm.ExoMax, $B39, _xlpm.RepsMax, $C39),
     _xlfn.MAXIFS(_xlpm.KgMax, _xlpm.ExoMax, $B39, _xlpm.RepsMax, $C39, _xlpm.VarMax, $A39)
  ),
  IF(_xlpm.Res=0,"",_xlpm.Res)
),
""))</f>
        <v/>
      </c>
      <c r="K39" s="41">
        <v>1</v>
      </c>
      <c r="L39" s="41">
        <v>0</v>
      </c>
      <c r="M39" s="41">
        <v>1</v>
      </c>
      <c r="N39" s="41">
        <v>0</v>
      </c>
      <c r="O39" s="228"/>
      <c r="P39" s="42"/>
      <c r="Q39" s="43">
        <f t="shared" ref="Q39:Q55" si="9">F39</f>
        <v>0</v>
      </c>
      <c r="R39" s="42"/>
      <c r="S39" s="44">
        <f t="shared" ref="S39:S55" si="10">C39</f>
        <v>0</v>
      </c>
      <c r="T39" s="42"/>
      <c r="U39" s="44">
        <f t="shared" ref="U39:U55" si="11">D39</f>
        <v>0</v>
      </c>
      <c r="V39" s="42"/>
      <c r="W39" s="44">
        <f t="shared" si="6"/>
        <v>0</v>
      </c>
      <c r="X39" s="225" t="str">
        <f t="shared" si="7"/>
        <v/>
      </c>
      <c r="Y39" s="226" t="str">
        <f t="shared" si="8"/>
        <v/>
      </c>
    </row>
    <row r="40" spans="1:25" ht="20.100000000000001" customHeight="1" x14ac:dyDescent="0.2">
      <c r="A40" s="61"/>
      <c r="B40" s="59" t="s">
        <v>109</v>
      </c>
      <c r="C40" s="23">
        <v>10</v>
      </c>
      <c r="D40" s="24">
        <v>45</v>
      </c>
      <c r="E40" s="24">
        <f>V40</f>
        <v>120</v>
      </c>
      <c r="F40" s="25">
        <f>6</f>
        <v>6</v>
      </c>
      <c r="G40" s="227" t="str" cm="1">
        <f t="array" ref="G40">IF(OR($B40="",$C40=0,$D40=0),"",IF(AND($B40=$B41,$A40=$A41),"",IFERROR(
SUMPRODUCT(($B$7:$B$55=$B40)*($A$7:$A$55=$A40)*($C$7:$C$55)*($D$7:$D$55)),
"")))</f>
        <v/>
      </c>
      <c r="H40" s="222" t="str">
        <f ca="1">IF(OR($B40="",AND($B40=$B41,$A40=$A41)),"",_xlfn.LET(_xlpm.DateSeance,$C$1,_xlpm.Exo,$B40,_xlpm.Var,$A40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0" s="222" t="str" cm="1">
        <f t="array" ref="I40">IF(OR($B40="",AND($B40=$B41,$A40=$A41)),"",
_xlfn.LET(
  _xlpm.Exo,TRIM(SUBSTITUTE($B40,CHAR(160),"")),
  _xlpm.Var,TRIM(SUBSTITUTE($A40,CHAR(160),"")),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0" s="223">
        <f ca="1">IF($C40=0,"",IFERROR(
_xlfn.LET(
  _xlpm.ExoMax, MAX_LOCAL!$A$2:$A$10000,
  _xlpm.VarMax, MAX_LOCAL!$B$2:$B$10000,
  _xlpm.RepsMax, MAX_LOCAL!$C$2:$C$10000,
  _xlpm.KgMax,  MAX_LOCAL!$D$2:$D$10000,
  _xlpm.Res, IF($A40="",
     _xlfn.MAXIFS(_xlpm.KgMax, _xlpm.ExoMax, $B40, _xlpm.RepsMax, $C40),
     _xlfn.MAXIFS(_xlpm.KgMax, _xlpm.ExoMax, $B40, _xlpm.RepsMax, $C40, _xlpm.VarMax, $A40)
  ),
  IF(_xlpm.Res=0,"",_xlpm.Res)
),
""))</f>
        <v>52</v>
      </c>
      <c r="K40" s="41">
        <v>1</v>
      </c>
      <c r="L40" s="41">
        <v>0</v>
      </c>
      <c r="M40" s="41">
        <v>1</v>
      </c>
      <c r="N40" s="41">
        <v>0</v>
      </c>
      <c r="O40" s="228"/>
      <c r="P40" s="42">
        <v>6</v>
      </c>
      <c r="Q40" s="43">
        <f t="shared" si="9"/>
        <v>6</v>
      </c>
      <c r="R40" s="42">
        <v>10</v>
      </c>
      <c r="S40" s="44">
        <f t="shared" si="10"/>
        <v>10</v>
      </c>
      <c r="T40" s="42">
        <v>45</v>
      </c>
      <c r="U40" s="44">
        <f t="shared" si="11"/>
        <v>45</v>
      </c>
      <c r="V40" s="42">
        <v>120</v>
      </c>
      <c r="W40" s="44">
        <f t="shared" si="6"/>
        <v>120</v>
      </c>
      <c r="X40" s="225" t="str">
        <f t="shared" si="7"/>
        <v/>
      </c>
      <c r="Y40" s="226" t="str">
        <f t="shared" si="8"/>
        <v/>
      </c>
    </row>
    <row r="41" spans="1:25" ht="20.100000000000001" customHeight="1" x14ac:dyDescent="0.2">
      <c r="A41" s="61"/>
      <c r="B41" s="59" t="s">
        <v>109</v>
      </c>
      <c r="C41" s="23">
        <v>10</v>
      </c>
      <c r="D41" s="24">
        <v>52</v>
      </c>
      <c r="E41" s="24">
        <f>V41</f>
        <v>120</v>
      </c>
      <c r="F41" s="25">
        <f>P41</f>
        <v>8</v>
      </c>
      <c r="G41" s="227" t="str" cm="1">
        <f t="array" ref="G41">IF(OR($B41="",$C41=0,$D41=0),"",IF(AND($B41=$B42,$A41=$A42),"",IFERROR(
SUMPRODUCT(($B$7:$B$55=$B41)*($A$7:$A$55=$A41)*($C$7:$C$55)*($D$7:$D$55)),
"")))</f>
        <v/>
      </c>
      <c r="H41" s="222" t="str">
        <f ca="1">IF(OR($B41="",AND($B41=$B42,$A41=$A42)),"",_xlfn.LET(_xlpm.DateSeance,$C$1,_xlpm.Exo,$B41,_xlpm.Var,$A41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1" s="222" t="str" cm="1">
        <f t="array" ref="I41">IF(OR($B41="",AND($B41=$B42,$A41=$A42)),"",
_xlfn.LET(
  _xlpm.Exo,TRIM(SUBSTITUTE($B41,CHAR(160),"")),
  _xlpm.Var,TRIM(SUBSTITUTE($A41,CHAR(160),"")),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1" s="223">
        <f ca="1">IF($C41=0,"",IFERROR(
_xlfn.LET(
  _xlpm.ExoMax, MAX_LOCAL!$A$2:$A$10000,
  _xlpm.VarMax, MAX_LOCAL!$B$2:$B$10000,
  _xlpm.RepsMax, MAX_LOCAL!$C$2:$C$10000,
  _xlpm.KgMax,  MAX_LOCAL!$D$2:$D$10000,
  _xlpm.Res, IF($A41="",
     _xlfn.MAXIFS(_xlpm.KgMax, _xlpm.ExoMax, $B41, _xlpm.RepsMax, $C41),
     _xlfn.MAXIFS(_xlpm.KgMax, _xlpm.ExoMax, $B41, _xlpm.RepsMax, $C41, _xlpm.VarMax, $A41)
  ),
  IF(_xlpm.Res=0,"",_xlpm.Res)
),
""))</f>
        <v>52</v>
      </c>
      <c r="K41" s="41">
        <v>1</v>
      </c>
      <c r="L41" s="41">
        <v>0</v>
      </c>
      <c r="M41" s="41">
        <v>1</v>
      </c>
      <c r="N41" s="41">
        <v>0</v>
      </c>
      <c r="O41" s="228"/>
      <c r="P41" s="42">
        <v>8</v>
      </c>
      <c r="Q41" s="43">
        <f t="shared" si="9"/>
        <v>8</v>
      </c>
      <c r="R41" s="42">
        <v>10</v>
      </c>
      <c r="S41" s="44">
        <f t="shared" si="10"/>
        <v>10</v>
      </c>
      <c r="T41" s="42">
        <v>52</v>
      </c>
      <c r="U41" s="44">
        <f t="shared" si="11"/>
        <v>52</v>
      </c>
      <c r="V41" s="42">
        <v>120</v>
      </c>
      <c r="W41" s="44">
        <f t="shared" si="6"/>
        <v>120</v>
      </c>
      <c r="X41" s="225" t="str">
        <f t="shared" si="7"/>
        <v/>
      </c>
      <c r="Y41" s="226" t="str">
        <f t="shared" si="8"/>
        <v/>
      </c>
    </row>
    <row r="42" spans="1:25" ht="20.100000000000001" customHeight="1" x14ac:dyDescent="0.2">
      <c r="A42" s="61"/>
      <c r="B42" s="59" t="s">
        <v>109</v>
      </c>
      <c r="C42" s="23">
        <v>8</v>
      </c>
      <c r="D42" s="24">
        <v>59</v>
      </c>
      <c r="E42" s="24">
        <f>V42</f>
        <v>1</v>
      </c>
      <c r="F42" s="25">
        <f>P42</f>
        <v>9</v>
      </c>
      <c r="G42" s="227" cm="1">
        <f t="array" ref="G42">IF(OR($B42="",$C42=0,$D42=0),"",IF(AND($B42=$B43,$A42=$A43),"",IFERROR(
SUMPRODUCT(($B$7:$B$55=$B42)*($A$7:$A$55=$A42)*($C$7:$C$55)*($D$7:$D$55)),
"")))</f>
        <v>1442</v>
      </c>
      <c r="H42" s="222">
        <f ca="1">IF(OR($B42="",AND($B42=$B43,$A42=$A43)),"",_xlfn.LET(_xlpm.DateSeance,$C$1,_xlpm.Exo,$B42,_xlpm.Var,$A42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42" s="222" cm="1">
        <f t="array" ref="I42">IF(OR($B42="",AND($B42=$B43,$A42=$A43)),"",
_xlfn.LET(
  _xlpm.Exo,TRIM(SUBSTITUTE($B42,CHAR(160),"")),
  _xlpm.Var,TRIM(SUBSTITUTE($A42,CHAR(160),"")),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1773.3333333333335</v>
      </c>
      <c r="J42" s="223">
        <f ca="1">IF($C42=0,"",IFERROR(
_xlfn.LET(
  _xlpm.ExoMax, MAX_LOCAL!$A$2:$A$10000,
  _xlpm.VarMax, MAX_LOCAL!$B$2:$B$10000,
  _xlpm.RepsMax, MAX_LOCAL!$C$2:$C$10000,
  _xlpm.KgMax,  MAX_LOCAL!$D$2:$D$10000,
  _xlpm.Res, IF($A42="",
     _xlfn.MAXIFS(_xlpm.KgMax, _xlpm.ExoMax, $B42, _xlpm.RepsMax, $C42),
     _xlfn.MAXIFS(_xlpm.KgMax, _xlpm.ExoMax, $B42, _xlpm.RepsMax, $C42, _xlpm.VarMax, $A42)
  ),
  IF(_xlpm.Res=0,"",_xlpm.Res)
),
""))</f>
        <v>60</v>
      </c>
      <c r="K42" s="41">
        <v>1</v>
      </c>
      <c r="L42" s="41">
        <v>0</v>
      </c>
      <c r="M42" s="41">
        <v>1</v>
      </c>
      <c r="N42" s="41">
        <v>0</v>
      </c>
      <c r="O42" s="228"/>
      <c r="P42" s="42">
        <v>9</v>
      </c>
      <c r="Q42" s="43">
        <f t="shared" si="9"/>
        <v>9</v>
      </c>
      <c r="R42" s="42">
        <v>8</v>
      </c>
      <c r="S42" s="44">
        <f t="shared" si="10"/>
        <v>8</v>
      </c>
      <c r="T42" s="42">
        <v>59</v>
      </c>
      <c r="U42" s="44">
        <f t="shared" si="11"/>
        <v>59</v>
      </c>
      <c r="V42" s="42">
        <v>1</v>
      </c>
      <c r="W42" s="44">
        <f t="shared" si="6"/>
        <v>1</v>
      </c>
      <c r="X42" s="225" t="str">
        <f t="shared" si="7"/>
        <v/>
      </c>
      <c r="Y42" s="226" t="str">
        <f t="shared" si="8"/>
        <v/>
      </c>
    </row>
    <row r="43" spans="1:25" ht="20.100000000000001" customHeight="1" x14ac:dyDescent="0.2">
      <c r="A43" s="61"/>
      <c r="B43" s="59"/>
      <c r="C43" s="23"/>
      <c r="D43" s="24"/>
      <c r="E43" s="24"/>
      <c r="F43" s="25"/>
      <c r="G43" s="227" t="str" cm="1">
        <f t="array" ref="G43">IF(OR($B43="",$C43=0,$D43=0),"",IF(AND($B43=$B44,$A43=$A44),"",IFERROR(
SUMPRODUCT(($B$7:$B$55=$B43)*($A$7:$A$55=$A43)*($C$7:$C$55)*($D$7:$D$55)),
"")))</f>
        <v/>
      </c>
      <c r="H43" s="222" t="str">
        <f ca="1">IF(OR($B43="",AND($B43=$B44,$A43=$A44)),"",_xlfn.LET(_xlpm.DateSeance,$C$1,_xlpm.Exo,$B43,_xlpm.Var,$A43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3" s="222" t="str" cm="1">
        <f t="array" ref="I43">IF(OR($B43="",AND($B43=$B44,$A43=$A44)),"",
_xlfn.LET(
  _xlpm.Exo,TRIM(SUBSTITUTE($B43,CHAR(160),"")),
  _xlpm.Var,TRIM(SUBSTITUTE($A43,CHAR(160),"")),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3" s="223" t="str">
        <f ca="1">IF($C43=0,"",IFERROR(
_xlfn.LET(
  _xlpm.ExoMax, MAX_LOCAL!$A$2:$A$10000,
  _xlpm.VarMax, MAX_LOCAL!$B$2:$B$10000,
  _xlpm.RepsMax, MAX_LOCAL!$C$2:$C$10000,
  _xlpm.KgMax,  MAX_LOCAL!$D$2:$D$10000,
  _xlpm.Res, IF($A43="",
     _xlfn.MAXIFS(_xlpm.KgMax, _xlpm.ExoMax, $B43, _xlpm.RepsMax, $C43),
     _xlfn.MAXIFS(_xlpm.KgMax, _xlpm.ExoMax, $B43, _xlpm.RepsMax, $C43, _xlpm.VarMax, $A43)
  ),
  IF(_xlpm.Res=0,"",_xlpm.Res)
),
""))</f>
        <v/>
      </c>
      <c r="K43" s="41">
        <v>1</v>
      </c>
      <c r="L43" s="41">
        <v>0</v>
      </c>
      <c r="M43" s="41">
        <v>1</v>
      </c>
      <c r="N43" s="41">
        <v>0</v>
      </c>
      <c r="O43" s="228"/>
      <c r="P43" s="42"/>
      <c r="Q43" s="43">
        <f t="shared" si="9"/>
        <v>0</v>
      </c>
      <c r="R43" s="42"/>
      <c r="S43" s="44">
        <f t="shared" si="10"/>
        <v>0</v>
      </c>
      <c r="T43" s="42"/>
      <c r="U43" s="44">
        <f t="shared" si="11"/>
        <v>0</v>
      </c>
      <c r="V43" s="42"/>
      <c r="W43" s="44">
        <f t="shared" si="6"/>
        <v>0</v>
      </c>
      <c r="X43" s="225" t="str">
        <f t="shared" si="7"/>
        <v/>
      </c>
      <c r="Y43" s="226" t="str">
        <f t="shared" si="8"/>
        <v/>
      </c>
    </row>
    <row r="44" spans="1:25" ht="20.100000000000001" customHeight="1" x14ac:dyDescent="0.2">
      <c r="A44" s="61"/>
      <c r="B44" s="59"/>
      <c r="C44" s="23"/>
      <c r="D44" s="24"/>
      <c r="E44" s="24"/>
      <c r="F44" s="25"/>
      <c r="G44" s="227" t="str" cm="1">
        <f t="array" ref="G44">IF(OR($B44="",$C44=0,$D44=0),"",IF(AND($B44=$B45,$A44=$A45),"",IFERROR(
SUMPRODUCT(($B$7:$B$55=$B44)*($A$7:$A$55=$A44)*($C$7:$C$55)*($D$7:$D$55)),
"")))</f>
        <v/>
      </c>
      <c r="H44" s="222" t="str">
        <f ca="1">IF(OR($B44="",AND($B44=$B45,$A44=$A45)),"",_xlfn.LET(_xlpm.DateSeance,$C$1,_xlpm.Exo,$B44,_xlpm.Var,$A44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4" s="222" t="str" cm="1">
        <f t="array" ref="I44">IF(OR($B44="",AND($B44=$B45,$A44=$A45)),"",
_xlfn.LET(
  _xlpm.Exo,TRIM(SUBSTITUTE($B44,CHAR(160),"")),
  _xlpm.Var,TRIM(SUBSTITUTE($A44,CHAR(160),"")),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4" s="223" t="str">
        <f ca="1">IF($C44=0,"",IFERROR(
_xlfn.LET(
  _xlpm.ExoMax, MAX_LOCAL!$A$2:$A$10000,
  _xlpm.VarMax, MAX_LOCAL!$B$2:$B$10000,
  _xlpm.RepsMax, MAX_LOCAL!$C$2:$C$10000,
  _xlpm.KgMax,  MAX_LOCAL!$D$2:$D$10000,
  _xlpm.Res, IF($A44="",
     _xlfn.MAXIFS(_xlpm.KgMax, _xlpm.ExoMax, $B44, _xlpm.RepsMax, $C44),
     _xlfn.MAXIFS(_xlpm.KgMax, _xlpm.ExoMax, $B44, _xlpm.RepsMax, $C44, _xlpm.VarMax, $A44)
  ),
  IF(_xlpm.Res=0,"",_xlpm.Res)
),
""))</f>
        <v/>
      </c>
      <c r="K44" s="41">
        <v>1</v>
      </c>
      <c r="L44" s="41">
        <v>0</v>
      </c>
      <c r="M44" s="41">
        <v>1</v>
      </c>
      <c r="N44" s="41">
        <v>0</v>
      </c>
      <c r="O44" s="228"/>
      <c r="P44" s="42"/>
      <c r="Q44" s="43">
        <f t="shared" si="9"/>
        <v>0</v>
      </c>
      <c r="R44" s="42"/>
      <c r="S44" s="44">
        <f t="shared" si="10"/>
        <v>0</v>
      </c>
      <c r="T44" s="42"/>
      <c r="U44" s="44">
        <f t="shared" si="11"/>
        <v>0</v>
      </c>
      <c r="V44" s="42"/>
      <c r="W44" s="44">
        <f t="shared" si="6"/>
        <v>0</v>
      </c>
      <c r="X44" s="225" t="str">
        <f t="shared" si="7"/>
        <v/>
      </c>
      <c r="Y44" s="226" t="str">
        <f t="shared" si="8"/>
        <v/>
      </c>
    </row>
    <row r="45" spans="1:25" ht="20.100000000000001" customHeight="1" x14ac:dyDescent="0.2">
      <c r="A45" s="61"/>
      <c r="B45" s="59"/>
      <c r="C45" s="23"/>
      <c r="D45" s="24"/>
      <c r="E45" s="24"/>
      <c r="F45" s="25"/>
      <c r="G45" s="227" t="str" cm="1">
        <f t="array" ref="G45">IF(OR($B45="",$C45=0,$D45=0),"",IF(AND($B45=$B46,$A45=$A46),"",IFERROR(
SUMPRODUCT(($B$7:$B$55=$B45)*($A$7:$A$55=$A45)*($C$7:$C$55)*($D$7:$D$55)),
"")))</f>
        <v/>
      </c>
      <c r="H45" s="222" t="str">
        <f ca="1">IF(OR($B45="",AND($B45=$B46,$A45=$A46)),"",_xlfn.LET(_xlpm.DateSeance,$C$1,_xlpm.Exo,$B45,_xlpm.Var,$A45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5" s="222" t="str" cm="1">
        <f t="array" ref="I45">IF(OR($B45="",AND($B45=$B46,$A45=$A46)),"",
_xlfn.LET(
  _xlpm.Exo,TRIM(SUBSTITUTE($B45,CHAR(160),"")),
  _xlpm.Var,TRIM(SUBSTITUTE($A45,CHAR(160),"")),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5" s="223" t="str">
        <f ca="1">IF($C45=0,"",IFERROR(
_xlfn.LET(
  _xlpm.ExoMax, MAX_LOCAL!$A$2:$A$10000,
  _xlpm.VarMax, MAX_LOCAL!$B$2:$B$10000,
  _xlpm.RepsMax, MAX_LOCAL!$C$2:$C$10000,
  _xlpm.KgMax,  MAX_LOCAL!$D$2:$D$10000,
  _xlpm.Res, IF($A45="",
     _xlfn.MAXIFS(_xlpm.KgMax, _xlpm.ExoMax, $B45, _xlpm.RepsMax, $C45),
     _xlfn.MAXIFS(_xlpm.KgMax, _xlpm.ExoMax, $B45, _xlpm.RepsMax, $C45, _xlpm.VarMax, $A45)
  ),
  IF(_xlpm.Res=0,"",_xlpm.Res)
),
""))</f>
        <v/>
      </c>
      <c r="K45" s="41">
        <v>1</v>
      </c>
      <c r="L45" s="41">
        <v>0</v>
      </c>
      <c r="M45" s="41">
        <v>1</v>
      </c>
      <c r="N45" s="41">
        <v>0</v>
      </c>
      <c r="O45" s="228"/>
      <c r="P45" s="42"/>
      <c r="Q45" s="43">
        <f t="shared" si="9"/>
        <v>0</v>
      </c>
      <c r="R45" s="42"/>
      <c r="S45" s="44">
        <f t="shared" si="10"/>
        <v>0</v>
      </c>
      <c r="T45" s="42"/>
      <c r="U45" s="44">
        <f t="shared" si="11"/>
        <v>0</v>
      </c>
      <c r="V45" s="42"/>
      <c r="W45" s="44">
        <f t="shared" si="6"/>
        <v>0</v>
      </c>
      <c r="X45" s="225" t="str">
        <f t="shared" si="7"/>
        <v/>
      </c>
      <c r="Y45" s="226" t="str">
        <f t="shared" si="8"/>
        <v/>
      </c>
    </row>
    <row r="46" spans="1:25" ht="20.100000000000001" customHeight="1" x14ac:dyDescent="0.2">
      <c r="A46" s="61"/>
      <c r="B46" s="59"/>
      <c r="C46" s="23"/>
      <c r="D46" s="24"/>
      <c r="E46" s="24"/>
      <c r="F46" s="25"/>
      <c r="G46" s="227" t="str" cm="1">
        <f t="array" ref="G46">IF(OR($B46="",$C46=0,$D46=0),"",IF(AND($B46=$B47,$A46=$A47),"",IFERROR(
SUMPRODUCT(($B$7:$B$55=$B46)*($A$7:$A$55=$A46)*($C$7:$C$55)*($D$7:$D$55)),
"")))</f>
        <v/>
      </c>
      <c r="H46" s="222" t="str">
        <f ca="1">IF(OR($B46="",AND($B46=$B47,$A46=$A47)),"",_xlfn.LET(_xlpm.DateSeance,$C$1,_xlpm.Exo,$B46,_xlpm.Var,$A46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6" s="222" t="str" cm="1">
        <f t="array" ref="I46">IF(OR($B46="",AND($B46=$B47,$A46=$A47)),"",
_xlfn.LET(
  _xlpm.Exo,TRIM(SUBSTITUTE($B46,CHAR(160),"")),
  _xlpm.Var,TRIM(SUBSTITUTE($A46,CHAR(160),"")),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6" s="223" t="str">
        <f ca="1">IF($C46=0,"",IFERROR(
_xlfn.LET(
  _xlpm.ExoMax, MAX_LOCAL!$A$2:$A$10000,
  _xlpm.VarMax, MAX_LOCAL!$B$2:$B$10000,
  _xlpm.RepsMax, MAX_LOCAL!$C$2:$C$10000,
  _xlpm.KgMax,  MAX_LOCAL!$D$2:$D$10000,
  _xlpm.Res, IF($A46="",
     _xlfn.MAXIFS(_xlpm.KgMax, _xlpm.ExoMax, $B46, _xlpm.RepsMax, $C46),
     _xlfn.MAXIFS(_xlpm.KgMax, _xlpm.ExoMax, $B46, _xlpm.RepsMax, $C46, _xlpm.VarMax, $A46)
  ),
  IF(_xlpm.Res=0,"",_xlpm.Res)
),
""))</f>
        <v/>
      </c>
      <c r="K46" s="41">
        <v>1</v>
      </c>
      <c r="L46" s="41">
        <v>0</v>
      </c>
      <c r="M46" s="41">
        <v>1</v>
      </c>
      <c r="N46" s="41">
        <v>0</v>
      </c>
      <c r="O46" s="228"/>
      <c r="P46" s="42"/>
      <c r="Q46" s="43">
        <f t="shared" si="9"/>
        <v>0</v>
      </c>
      <c r="R46" s="42"/>
      <c r="S46" s="44">
        <f t="shared" si="10"/>
        <v>0</v>
      </c>
      <c r="T46" s="42"/>
      <c r="U46" s="44">
        <f t="shared" si="11"/>
        <v>0</v>
      </c>
      <c r="V46" s="42"/>
      <c r="W46" s="44">
        <f t="shared" si="6"/>
        <v>0</v>
      </c>
      <c r="X46" s="225" t="str">
        <f t="shared" si="7"/>
        <v/>
      </c>
      <c r="Y46" s="226" t="str">
        <f t="shared" si="8"/>
        <v/>
      </c>
    </row>
    <row r="47" spans="1:25" ht="20.100000000000001" customHeight="1" x14ac:dyDescent="0.2">
      <c r="A47" s="61"/>
      <c r="B47" s="59"/>
      <c r="C47" s="23"/>
      <c r="D47" s="24"/>
      <c r="E47" s="24"/>
      <c r="F47" s="25"/>
      <c r="G47" s="227" t="str" cm="1">
        <f t="array" ref="G47">IF(OR($B47="",$C47=0,$D47=0),"",IF(AND($B47=$B48,$A47=$A48),"",IFERROR(
SUMPRODUCT(($B$7:$B$55=$B47)*($A$7:$A$55=$A47)*($C$7:$C$55)*($D$7:$D$55)),
"")))</f>
        <v/>
      </c>
      <c r="H47" s="222" t="str">
        <f ca="1">IF(OR($B47="",AND($B47=$B48,$A47=$A48)),"",_xlfn.LET(_xlpm.DateSeance,$C$1,_xlpm.Exo,$B47,_xlpm.Var,$A47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7" s="222" t="str" cm="1">
        <f t="array" ref="I47">IF(OR($B47="",AND($B47=$B48,$A47=$A48)),"",
_xlfn.LET(
  _xlpm.Exo,TRIM(SUBSTITUTE($B47,CHAR(160),"")),
  _xlpm.Var,TRIM(SUBSTITUTE($A47,CHAR(160),"")),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7" s="223" t="str">
        <f ca="1">IF($C47=0,"",IFERROR(
_xlfn.LET(
  _xlpm.ExoMax, MAX_LOCAL!$A$2:$A$10000,
  _xlpm.VarMax, MAX_LOCAL!$B$2:$B$10000,
  _xlpm.RepsMax, MAX_LOCAL!$C$2:$C$10000,
  _xlpm.KgMax,  MAX_LOCAL!$D$2:$D$10000,
  _xlpm.Res, IF($A47="",
     _xlfn.MAXIFS(_xlpm.KgMax, _xlpm.ExoMax, $B47, _xlpm.RepsMax, $C47),
     _xlfn.MAXIFS(_xlpm.KgMax, _xlpm.ExoMax, $B47, _xlpm.RepsMax, $C47, _xlpm.VarMax, $A47)
  ),
  IF(_xlpm.Res=0,"",_xlpm.Res)
),
""))</f>
        <v/>
      </c>
      <c r="K47" s="41">
        <v>1</v>
      </c>
      <c r="L47" s="41">
        <v>0</v>
      </c>
      <c r="M47" s="41">
        <v>1</v>
      </c>
      <c r="N47" s="41">
        <v>0</v>
      </c>
      <c r="O47" s="228"/>
      <c r="P47" s="42"/>
      <c r="Q47" s="43">
        <f t="shared" si="9"/>
        <v>0</v>
      </c>
      <c r="R47" s="42"/>
      <c r="S47" s="44">
        <f t="shared" si="10"/>
        <v>0</v>
      </c>
      <c r="T47" s="42"/>
      <c r="U47" s="44">
        <f t="shared" si="11"/>
        <v>0</v>
      </c>
      <c r="V47" s="42"/>
      <c r="W47" s="44">
        <f t="shared" si="6"/>
        <v>0</v>
      </c>
      <c r="X47" s="225" t="str">
        <f t="shared" si="7"/>
        <v/>
      </c>
      <c r="Y47" s="226" t="str">
        <f t="shared" si="8"/>
        <v/>
      </c>
    </row>
    <row r="48" spans="1:25" ht="20.100000000000001" customHeight="1" x14ac:dyDescent="0.2">
      <c r="A48" s="61"/>
      <c r="B48" s="59"/>
      <c r="C48" s="23"/>
      <c r="D48" s="24"/>
      <c r="E48" s="24"/>
      <c r="F48" s="25"/>
      <c r="G48" s="227" t="str" cm="1">
        <f t="array" ref="G48">IF(OR($B48="",$C48=0,$D48=0),"",IF(AND($B48=$B49,$A48=$A49),"",IFERROR(
SUMPRODUCT(($B$7:$B$55=$B48)*($A$7:$A$55=$A48)*($C$7:$C$55)*($D$7:$D$55)),
"")))</f>
        <v/>
      </c>
      <c r="H48" s="222" t="str">
        <f ca="1">IF(OR($B48="",AND($B48=$B49,$A48=$A49)),"",_xlfn.LET(_xlpm.DateSeance,$C$1,_xlpm.Exo,$B48,_xlpm.Var,$A48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8" s="222" t="str" cm="1">
        <f t="array" ref="I48">IF(OR($B48="",AND($B48=$B49,$A48=$A49)),"",
_xlfn.LET(
  _xlpm.Exo,TRIM(SUBSTITUTE($B48,CHAR(160),"")),
  _xlpm.Var,TRIM(SUBSTITUTE($A48,CHAR(160),"")),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8" s="223" t="str">
        <f ca="1">IF($C48=0,"",IFERROR(
_xlfn.LET(
  _xlpm.ExoMax, MAX_LOCAL!$A$2:$A$10000,
  _xlpm.VarMax, MAX_LOCAL!$B$2:$B$10000,
  _xlpm.RepsMax, MAX_LOCAL!$C$2:$C$10000,
  _xlpm.KgMax,  MAX_LOCAL!$D$2:$D$10000,
  _xlpm.Res, IF($A48="",
     _xlfn.MAXIFS(_xlpm.KgMax, _xlpm.ExoMax, $B48, _xlpm.RepsMax, $C48),
     _xlfn.MAXIFS(_xlpm.KgMax, _xlpm.ExoMax, $B48, _xlpm.RepsMax, $C48, _xlpm.VarMax, $A48)
  ),
  IF(_xlpm.Res=0,"",_xlpm.Res)
),
""))</f>
        <v/>
      </c>
      <c r="K48" s="41">
        <v>1</v>
      </c>
      <c r="L48" s="41">
        <v>0</v>
      </c>
      <c r="M48" s="41">
        <v>1</v>
      </c>
      <c r="N48" s="41">
        <v>0</v>
      </c>
      <c r="O48" s="228"/>
      <c r="P48" s="42"/>
      <c r="Q48" s="43">
        <f t="shared" si="9"/>
        <v>0</v>
      </c>
      <c r="R48" s="42"/>
      <c r="S48" s="44">
        <f t="shared" si="10"/>
        <v>0</v>
      </c>
      <c r="T48" s="42"/>
      <c r="U48" s="44">
        <f t="shared" si="11"/>
        <v>0</v>
      </c>
      <c r="V48" s="42"/>
      <c r="W48" s="44">
        <f t="shared" si="6"/>
        <v>0</v>
      </c>
      <c r="X48" s="225" t="str">
        <f t="shared" si="7"/>
        <v/>
      </c>
      <c r="Y48" s="226" t="str">
        <f t="shared" si="8"/>
        <v/>
      </c>
    </row>
    <row r="49" spans="1:25" ht="20.100000000000001" customHeight="1" x14ac:dyDescent="0.2">
      <c r="A49" s="61"/>
      <c r="B49" s="59"/>
      <c r="C49" s="23"/>
      <c r="D49" s="24"/>
      <c r="E49" s="24"/>
      <c r="F49" s="25"/>
      <c r="G49" s="227" t="str" cm="1">
        <f t="array" ref="G49">IF(OR($B49="",$C49=0,$D49=0),"",IF(AND($B49=$B50,$A49=$A50),"",IFERROR(
SUMPRODUCT(($B$7:$B$55=$B49)*($A$7:$A$55=$A49)*($C$7:$C$55)*($D$7:$D$55)),
"")))</f>
        <v/>
      </c>
      <c r="H49" s="222" t="str">
        <f ca="1">IF(OR($B49="",AND($B49=$B50,$A49=$A50)),"",_xlfn.LET(_xlpm.DateSeance,$C$1,_xlpm.Exo,$B49,_xlpm.Var,$A49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9" s="222" t="str" cm="1">
        <f t="array" ref="I49">IF(OR($B49="",AND($B49=$B50,$A49=$A50)),"",
_xlfn.LET(
  _xlpm.Exo,TRIM(SUBSTITUTE($B49,CHAR(160),"")),
  _xlpm.Var,TRIM(SUBSTITUTE($A49,CHAR(160),"")),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9" s="223" t="str">
        <f ca="1">IF($C49=0,"",IFERROR(
_xlfn.LET(
  _xlpm.ExoMax, MAX_LOCAL!$A$2:$A$10000,
  _xlpm.VarMax, MAX_LOCAL!$B$2:$B$10000,
  _xlpm.RepsMax, MAX_LOCAL!$C$2:$C$10000,
  _xlpm.KgMax,  MAX_LOCAL!$D$2:$D$10000,
  _xlpm.Res, IF($A49="",
     _xlfn.MAXIFS(_xlpm.KgMax, _xlpm.ExoMax, $B49, _xlpm.RepsMax, $C49),
     _xlfn.MAXIFS(_xlpm.KgMax, _xlpm.ExoMax, $B49, _xlpm.RepsMax, $C49, _xlpm.VarMax, $A49)
  ),
  IF(_xlpm.Res=0,"",_xlpm.Res)
),
""))</f>
        <v/>
      </c>
      <c r="K49" s="41">
        <v>1</v>
      </c>
      <c r="L49" s="41">
        <v>0</v>
      </c>
      <c r="M49" s="41">
        <v>1</v>
      </c>
      <c r="N49" s="41">
        <v>0</v>
      </c>
      <c r="O49" s="228"/>
      <c r="P49" s="42"/>
      <c r="Q49" s="43">
        <f t="shared" si="9"/>
        <v>0</v>
      </c>
      <c r="R49" s="42"/>
      <c r="S49" s="44">
        <f t="shared" si="10"/>
        <v>0</v>
      </c>
      <c r="T49" s="42"/>
      <c r="U49" s="44">
        <f t="shared" si="11"/>
        <v>0</v>
      </c>
      <c r="V49" s="42"/>
      <c r="W49" s="44">
        <f t="shared" si="6"/>
        <v>0</v>
      </c>
      <c r="X49" s="225" t="str">
        <f t="shared" si="7"/>
        <v/>
      </c>
      <c r="Y49" s="226" t="str">
        <f t="shared" si="8"/>
        <v/>
      </c>
    </row>
    <row r="50" spans="1:25" ht="20.100000000000001" customHeight="1" x14ac:dyDescent="0.2">
      <c r="A50" s="61"/>
      <c r="B50" s="59"/>
      <c r="C50" s="23"/>
      <c r="D50" s="24"/>
      <c r="E50" s="24"/>
      <c r="F50" s="25"/>
      <c r="G50" s="227" t="str" cm="1">
        <f t="array" ref="G50">IF(OR($B50="",$C50=0,$D50=0),"",IF(AND($B50=$B51,$A50=$A51),"",IFERROR(
SUMPRODUCT(($B$7:$B$55=$B50)*($A$7:$A$55=$A50)*($C$7:$C$55)*($D$7:$D$55)),
"")))</f>
        <v/>
      </c>
      <c r="H50" s="222" t="str">
        <f ca="1">IF(OR($B50="",AND($B50=$B51,$A50=$A51)),"",_xlfn.LET(_xlpm.DateSeance,$C$1,_xlpm.Exo,$B50,_xlpm.Var,$A50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0" s="222" t="str" cm="1">
        <f t="array" ref="I50">IF(OR($B50="",AND($B50=$B51,$A50=$A51)),"",
_xlfn.LET(
  _xlpm.Exo,TRIM(SUBSTITUTE($B50,CHAR(160),"")),
  _xlpm.Var,TRIM(SUBSTITUTE($A50,CHAR(160),"")),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0" s="223" t="str">
        <f ca="1">IF($C50=0,"",IFERROR(
_xlfn.LET(
  _xlpm.ExoMax, MAX_LOCAL!$A$2:$A$10000,
  _xlpm.VarMax, MAX_LOCAL!$B$2:$B$10000,
  _xlpm.RepsMax, MAX_LOCAL!$C$2:$C$10000,
  _xlpm.KgMax,  MAX_LOCAL!$D$2:$D$10000,
  _xlpm.Res, IF($A50="",
     _xlfn.MAXIFS(_xlpm.KgMax, _xlpm.ExoMax, $B50, _xlpm.RepsMax, $C50),
     _xlfn.MAXIFS(_xlpm.KgMax, _xlpm.ExoMax, $B50, _xlpm.RepsMax, $C50, _xlpm.VarMax, $A50)
  ),
  IF(_xlpm.Res=0,"",_xlpm.Res)
),
""))</f>
        <v/>
      </c>
      <c r="K50" s="41">
        <v>1</v>
      </c>
      <c r="L50" s="41">
        <v>0</v>
      </c>
      <c r="M50" s="41">
        <v>1</v>
      </c>
      <c r="N50" s="41">
        <v>0</v>
      </c>
      <c r="O50" s="228"/>
      <c r="P50" s="42"/>
      <c r="Q50" s="43">
        <f t="shared" si="9"/>
        <v>0</v>
      </c>
      <c r="R50" s="42"/>
      <c r="S50" s="44">
        <f t="shared" si="10"/>
        <v>0</v>
      </c>
      <c r="T50" s="42"/>
      <c r="U50" s="44">
        <f t="shared" si="11"/>
        <v>0</v>
      </c>
      <c r="V50" s="42"/>
      <c r="W50" s="44">
        <f t="shared" si="6"/>
        <v>0</v>
      </c>
      <c r="X50" s="225" t="str">
        <f t="shared" si="7"/>
        <v/>
      </c>
      <c r="Y50" s="226" t="str">
        <f t="shared" si="8"/>
        <v/>
      </c>
    </row>
    <row r="51" spans="1:25" ht="20.100000000000001" customHeight="1" x14ac:dyDescent="0.2">
      <c r="A51" s="61"/>
      <c r="B51" s="59"/>
      <c r="C51" s="23"/>
      <c r="D51" s="24"/>
      <c r="E51" s="24"/>
      <c r="F51" s="25"/>
      <c r="G51" s="227" t="str" cm="1">
        <f t="array" ref="G51">IF(OR($B51="",$C51=0,$D51=0),"",IF(AND($B51=$B52,$A51=$A52),"",IFERROR(
SUMPRODUCT(($B$7:$B$55=$B51)*($A$7:$A$55=$A51)*($C$7:$C$55)*($D$7:$D$55)),
"")))</f>
        <v/>
      </c>
      <c r="H51" s="222" t="str">
        <f ca="1">IF(OR($B51="",AND($B51=$B52,$A51=$A52)),"",_xlfn.LET(_xlpm.DateSeance,$C$1,_xlpm.Exo,$B51,_xlpm.Var,$A51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1" s="222" t="str" cm="1">
        <f t="array" ref="I51">IF(OR($B51="",AND($B51=$B52,$A51=$A52)),"",
_xlfn.LET(
  _xlpm.Exo,TRIM(SUBSTITUTE($B51,CHAR(160),"")),
  _xlpm.Var,TRIM(SUBSTITUTE($A51,CHAR(160),"")),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1" s="223" t="str">
        <f ca="1">IF($C51=0,"",IFERROR(
_xlfn.LET(
  _xlpm.ExoMax, MAX_LOCAL!$A$2:$A$10000,
  _xlpm.VarMax, MAX_LOCAL!$B$2:$B$10000,
  _xlpm.RepsMax, MAX_LOCAL!$C$2:$C$10000,
  _xlpm.KgMax,  MAX_LOCAL!$D$2:$D$10000,
  _xlpm.Res, IF($A51="",
     _xlfn.MAXIFS(_xlpm.KgMax, _xlpm.ExoMax, $B51, _xlpm.RepsMax, $C51),
     _xlfn.MAXIFS(_xlpm.KgMax, _xlpm.ExoMax, $B51, _xlpm.RepsMax, $C51, _xlpm.VarMax, $A51)
  ),
  IF(_xlpm.Res=0,"",_xlpm.Res)
),
""))</f>
        <v/>
      </c>
      <c r="K51" s="41">
        <v>1</v>
      </c>
      <c r="L51" s="41">
        <v>0</v>
      </c>
      <c r="M51" s="41">
        <v>1</v>
      </c>
      <c r="N51" s="41">
        <v>0</v>
      </c>
      <c r="O51" s="228"/>
      <c r="P51" s="42"/>
      <c r="Q51" s="43">
        <f t="shared" si="9"/>
        <v>0</v>
      </c>
      <c r="R51" s="42"/>
      <c r="S51" s="44">
        <f t="shared" si="10"/>
        <v>0</v>
      </c>
      <c r="T51" s="42"/>
      <c r="U51" s="44">
        <f t="shared" si="11"/>
        <v>0</v>
      </c>
      <c r="V51" s="42"/>
      <c r="W51" s="44">
        <f t="shared" si="6"/>
        <v>0</v>
      </c>
      <c r="X51" s="225" t="str">
        <f t="shared" si="7"/>
        <v/>
      </c>
      <c r="Y51" s="226" t="str">
        <f t="shared" si="8"/>
        <v/>
      </c>
    </row>
    <row r="52" spans="1:25" ht="20.100000000000001" customHeight="1" x14ac:dyDescent="0.2">
      <c r="A52" s="61"/>
      <c r="B52" s="59"/>
      <c r="C52" s="23"/>
      <c r="D52" s="24"/>
      <c r="E52" s="24"/>
      <c r="F52" s="25"/>
      <c r="G52" s="227" t="str" cm="1">
        <f t="array" ref="G52">IF(OR($B52="",$C52=0,$D52=0),"",IF(AND($B52=$B53,$A52=$A53),"",IFERROR(
SUMPRODUCT(($B$7:$B$55=$B52)*($A$7:$A$55=$A52)*($C$7:$C$55)*($D$7:$D$55)),
"")))</f>
        <v/>
      </c>
      <c r="H52" s="222" t="str">
        <f ca="1">IF(OR($B52="",AND($B52=$B53,$A52=$A53)),"",_xlfn.LET(_xlpm.DateSeance,$C$1,_xlpm.Exo,$B52,_xlpm.Var,$A52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2" s="222" t="str" cm="1">
        <f t="array" ref="I52">IF(OR($B52="",AND($B52=$B53,$A52=$A53)),"",
_xlfn.LET(
  _xlpm.Exo,TRIM(SUBSTITUTE($B52,CHAR(160),"")),
  _xlpm.Var,TRIM(SUBSTITUTE($A52,CHAR(160),"")),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2" s="223" t="str">
        <f ca="1">IF($C52=0,"",IFERROR(
_xlfn.LET(
  _xlpm.ExoMax, MAX_LOCAL!$A$2:$A$10000,
  _xlpm.VarMax, MAX_LOCAL!$B$2:$B$10000,
  _xlpm.RepsMax, MAX_LOCAL!$C$2:$C$10000,
  _xlpm.KgMax,  MAX_LOCAL!$D$2:$D$10000,
  _xlpm.Res, IF($A52="",
     _xlfn.MAXIFS(_xlpm.KgMax, _xlpm.ExoMax, $B52, _xlpm.RepsMax, $C52),
     _xlfn.MAXIFS(_xlpm.KgMax, _xlpm.ExoMax, $B52, _xlpm.RepsMax, $C52, _xlpm.VarMax, $A52)
  ),
  IF(_xlpm.Res=0,"",_xlpm.Res)
),
""))</f>
        <v/>
      </c>
      <c r="K52" s="41">
        <v>1</v>
      </c>
      <c r="L52" s="41">
        <v>0</v>
      </c>
      <c r="M52" s="41">
        <v>1</v>
      </c>
      <c r="N52" s="41">
        <v>0</v>
      </c>
      <c r="O52" s="228"/>
      <c r="P52" s="42"/>
      <c r="Q52" s="43">
        <f t="shared" si="9"/>
        <v>0</v>
      </c>
      <c r="R52" s="42"/>
      <c r="S52" s="44">
        <f t="shared" si="10"/>
        <v>0</v>
      </c>
      <c r="T52" s="42"/>
      <c r="U52" s="44">
        <f t="shared" si="11"/>
        <v>0</v>
      </c>
      <c r="V52" s="42"/>
      <c r="W52" s="44">
        <f t="shared" si="6"/>
        <v>0</v>
      </c>
      <c r="X52" s="225" t="str">
        <f t="shared" si="7"/>
        <v/>
      </c>
      <c r="Y52" s="226" t="str">
        <f t="shared" si="8"/>
        <v/>
      </c>
    </row>
    <row r="53" spans="1:25" ht="20.100000000000001" customHeight="1" x14ac:dyDescent="0.2">
      <c r="A53" s="61"/>
      <c r="B53" s="59"/>
      <c r="C53" s="23"/>
      <c r="D53" s="24"/>
      <c r="E53" s="24"/>
      <c r="F53" s="25"/>
      <c r="G53" s="227" t="str" cm="1">
        <f t="array" ref="G53">IF(OR($B53="",$C53=0,$D53=0),"",IF(AND($B53=$B54,$A53=$A54),"",IFERROR(
SUMPRODUCT(($B$7:$B$55=$B53)*($A$7:$A$55=$A53)*($C$7:$C$55)*($D$7:$D$55)),
"")))</f>
        <v/>
      </c>
      <c r="H53" s="222" t="str">
        <f ca="1">IF(OR($B53="",AND($B53=$B54,$A53=$A54)),"",_xlfn.LET(_xlpm.DateSeance,$C$1,_xlpm.Exo,$B53,_xlpm.Var,$A53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3" s="222" t="str" cm="1">
        <f t="array" ref="I53">IF(OR($B53="",AND($B53=$B54,$A53=$A54)),"",
_xlfn.LET(
  _xlpm.Exo,TRIM(SUBSTITUTE($B53,CHAR(160),"")),
  _xlpm.Var,TRIM(SUBSTITUTE($A53,CHAR(160),"")),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3" s="223" t="str">
        <f ca="1">IF($C53=0,"",IFERROR(
_xlfn.LET(
  _xlpm.ExoMax, MAX_LOCAL!$A$2:$A$10000,
  _xlpm.VarMax, MAX_LOCAL!$B$2:$B$10000,
  _xlpm.RepsMax, MAX_LOCAL!$C$2:$C$10000,
  _xlpm.KgMax,  MAX_LOCAL!$D$2:$D$10000,
  _xlpm.Res, IF($A53="",
     _xlfn.MAXIFS(_xlpm.KgMax, _xlpm.ExoMax, $B53, _xlpm.RepsMax, $C53),
     _xlfn.MAXIFS(_xlpm.KgMax, _xlpm.ExoMax, $B53, _xlpm.RepsMax, $C53, _xlpm.VarMax, $A53)
  ),
  IF(_xlpm.Res=0,"",_xlpm.Res)
),
""))</f>
        <v/>
      </c>
      <c r="K53" s="41">
        <v>1</v>
      </c>
      <c r="L53" s="41">
        <v>0</v>
      </c>
      <c r="M53" s="41">
        <v>1</v>
      </c>
      <c r="N53" s="41">
        <v>0</v>
      </c>
      <c r="O53" s="228"/>
      <c r="P53" s="42"/>
      <c r="Q53" s="43">
        <f t="shared" si="9"/>
        <v>0</v>
      </c>
      <c r="R53" s="42"/>
      <c r="S53" s="44">
        <f t="shared" si="10"/>
        <v>0</v>
      </c>
      <c r="T53" s="42"/>
      <c r="U53" s="44">
        <f t="shared" si="11"/>
        <v>0</v>
      </c>
      <c r="V53" s="42"/>
      <c r="W53" s="44">
        <f t="shared" si="6"/>
        <v>0</v>
      </c>
      <c r="X53" s="225" t="str">
        <f t="shared" si="7"/>
        <v/>
      </c>
      <c r="Y53" s="226" t="str">
        <f t="shared" si="8"/>
        <v/>
      </c>
    </row>
    <row r="54" spans="1:25" ht="20.100000000000001" customHeight="1" x14ac:dyDescent="0.2">
      <c r="A54" s="61"/>
      <c r="B54" s="59"/>
      <c r="C54" s="26"/>
      <c r="D54" s="24"/>
      <c r="E54" s="27"/>
      <c r="F54" s="28"/>
      <c r="G54" s="227" t="str" cm="1">
        <f t="array" ref="G54">IF(OR($B54="",$C54=0,$D54=0),"",IF(AND($B54=$B55,$A54=$A55),"",IFERROR(
SUMPRODUCT(($B$7:$B$55=$B54)*($A$7:$A$55=$A54)*($C$7:$C$55)*($D$7:$D$55)),
"")))</f>
        <v/>
      </c>
      <c r="H54" s="222" t="str">
        <f ca="1">IF(OR($B54="",AND($B54=$B55,$A54=$A55)),"",_xlfn.LET(_xlpm.DateSeance,$C$1,_xlpm.Exo,$B54,_xlpm.Var,$A54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4" s="222" t="str" cm="1">
        <f t="array" ref="I54">IF(OR($B54="",AND($B54=$B55,$A54=$A55)),"",
_xlfn.LET(
  _xlpm.Exo,TRIM(SUBSTITUTE($B54,CHAR(160),"")),
  _xlpm.Var,TRIM(SUBSTITUTE($A54,CHAR(160),"")),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4" s="223" t="str">
        <f ca="1">IF($C54=0,"",IFERROR(
_xlfn.LET(
  _xlpm.ExoMax, MAX_LOCAL!$A$2:$A$10000,
  _xlpm.VarMax, MAX_LOCAL!$B$2:$B$10000,
  _xlpm.RepsMax, MAX_LOCAL!$C$2:$C$10000,
  _xlpm.KgMax,  MAX_LOCAL!$D$2:$D$10000,
  _xlpm.Res, IF($A54="",
     _xlfn.MAXIFS(_xlpm.KgMax, _xlpm.ExoMax, $B54, _xlpm.RepsMax, $C54),
     _xlfn.MAXIFS(_xlpm.KgMax, _xlpm.ExoMax, $B54, _xlpm.RepsMax, $C54, _xlpm.VarMax, $A54)
  ),
  IF(_xlpm.Res=0,"",_xlpm.Res)
),
""))</f>
        <v/>
      </c>
      <c r="K54" s="41">
        <v>1</v>
      </c>
      <c r="L54" s="41">
        <v>0</v>
      </c>
      <c r="M54" s="41">
        <v>1</v>
      </c>
      <c r="N54" s="41">
        <v>0</v>
      </c>
      <c r="O54" s="228"/>
      <c r="P54" s="42"/>
      <c r="Q54" s="43">
        <f t="shared" si="9"/>
        <v>0</v>
      </c>
      <c r="R54" s="42"/>
      <c r="S54" s="44">
        <f t="shared" si="10"/>
        <v>0</v>
      </c>
      <c r="T54" s="42"/>
      <c r="U54" s="44">
        <f t="shared" si="11"/>
        <v>0</v>
      </c>
      <c r="V54" s="42"/>
      <c r="W54" s="44">
        <f t="shared" si="6"/>
        <v>0</v>
      </c>
      <c r="X54" s="225" t="str">
        <f t="shared" si="7"/>
        <v/>
      </c>
      <c r="Y54" s="226" t="str">
        <f t="shared" si="8"/>
        <v/>
      </c>
    </row>
    <row r="55" spans="1:25" ht="20.100000000000001" customHeight="1" thickBot="1" x14ac:dyDescent="0.25">
      <c r="A55" s="62"/>
      <c r="B55" s="230"/>
      <c r="C55" s="231"/>
      <c r="D55" s="232"/>
      <c r="E55" s="233"/>
      <c r="F55" s="234"/>
      <c r="G55" s="235" t="str" cm="1">
        <f t="array" ref="G55">IF(OR($B55="",$C55=0,$D55=0),"",IF(AND($B55=$B56,$A55=$A56),"",IFERROR(
SUMPRODUCT(($B$7:$B$55=$B55)*($A$7:$A$55=$A55)*($C$7:$C$55)*($D$7:$D$55)),
"")))</f>
        <v/>
      </c>
      <c r="H55" s="252" t="str">
        <f ca="1">IF(OR($B55="",AND($B55=$B56,$A55=$A56)),"",_xlfn.LET(_xlpm.DateSeance,$C$1,_xlpm.Exo,$B55,_xlpm.Var,$A55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5" s="252" t="str" cm="1">
        <f t="array" ref="I55">IF(OR($B55="",AND($B55=$B56,$A55=$A56)),"",
_xlfn.LET(
  _xlpm.Exo,TRIM(SUBSTITUTE($B55,CHAR(160),"")),
  _xlpm.Var,TRIM(SUBSTITUTE($A55,CHAR(160),"")),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5" s="223" t="str">
        <f ca="1">IF($C55=0,"",IFERROR(
_xlfn.LET(
  _xlpm.ExoMax, MAX_LOCAL!$A$2:$A$10000,
  _xlpm.VarMax, MAX_LOCAL!$B$2:$B$10000,
  _xlpm.RepsMax, MAX_LOCAL!$C$2:$C$10000,
  _xlpm.KgMax,  MAX_LOCAL!$D$2:$D$10000,
  _xlpm.Res, IF($A55="",
     _xlfn.MAXIFS(_xlpm.KgMax, _xlpm.ExoMax, $B55, _xlpm.RepsMax, $C55),
     _xlfn.MAXIFS(_xlpm.KgMax, _xlpm.ExoMax, $B55, _xlpm.RepsMax, $C55, _xlpm.VarMax, $A55)
  ),
  IF(_xlpm.Res=0,"",_xlpm.Res)
),
""))</f>
        <v/>
      </c>
      <c r="K55" s="41">
        <v>1</v>
      </c>
      <c r="L55" s="41">
        <v>0</v>
      </c>
      <c r="M55" s="41">
        <v>1</v>
      </c>
      <c r="N55" s="41">
        <v>0</v>
      </c>
      <c r="O55" s="228"/>
      <c r="P55" s="42"/>
      <c r="Q55" s="43">
        <f t="shared" si="9"/>
        <v>0</v>
      </c>
      <c r="R55" s="42"/>
      <c r="S55" s="44">
        <f t="shared" si="10"/>
        <v>0</v>
      </c>
      <c r="T55" s="42"/>
      <c r="U55" s="44">
        <f t="shared" si="11"/>
        <v>0</v>
      </c>
      <c r="V55" s="42"/>
      <c r="W55" s="44">
        <f t="shared" si="6"/>
        <v>0</v>
      </c>
      <c r="X55" s="225" t="str">
        <f t="shared" si="7"/>
        <v/>
      </c>
      <c r="Y55" s="226" t="str">
        <f t="shared" si="8"/>
        <v/>
      </c>
    </row>
    <row r="56" spans="1:25" ht="14.25" customHeight="1" thickTop="1" thickBot="1" x14ac:dyDescent="0.25">
      <c r="G56" s="236"/>
      <c r="H56" s="236"/>
      <c r="I56" s="236"/>
      <c r="J56" s="236"/>
    </row>
    <row r="57" spans="1:25" ht="26.25" customHeight="1" thickTop="1" x14ac:dyDescent="0.2">
      <c r="A57" s="303" t="s">
        <v>361</v>
      </c>
      <c r="B57" s="304"/>
      <c r="C57" s="304"/>
      <c r="D57" s="304"/>
      <c r="E57" s="304"/>
      <c r="F57" s="304"/>
      <c r="G57" s="304"/>
      <c r="H57" s="305"/>
      <c r="J57" s="303" t="s">
        <v>362</v>
      </c>
      <c r="K57" s="304"/>
      <c r="L57" s="304"/>
      <c r="M57" s="304"/>
      <c r="N57" s="304"/>
      <c r="O57" s="304"/>
      <c r="P57" s="304"/>
      <c r="Q57" s="305"/>
    </row>
    <row r="58" spans="1:25" ht="14.25" customHeight="1" x14ac:dyDescent="0.2">
      <c r="A58" s="281"/>
      <c r="B58" s="282"/>
      <c r="C58" s="282"/>
      <c r="D58" s="282"/>
      <c r="E58" s="282"/>
      <c r="F58" s="282"/>
      <c r="G58" s="282"/>
      <c r="H58" s="283"/>
      <c r="J58" s="281">
        <v>1442</v>
      </c>
      <c r="K58" s="282"/>
      <c r="L58" s="282"/>
      <c r="M58" s="282"/>
      <c r="N58" s="282"/>
      <c r="O58" s="282"/>
      <c r="P58" s="282"/>
      <c r="Q58" s="283"/>
    </row>
    <row r="59" spans="1:25" ht="14.25" customHeight="1" x14ac:dyDescent="0.2">
      <c r="A59" s="281"/>
      <c r="B59" s="282"/>
      <c r="C59" s="282"/>
      <c r="D59" s="282"/>
      <c r="E59" s="282"/>
      <c r="F59" s="282"/>
      <c r="G59" s="282"/>
      <c r="H59" s="283"/>
      <c r="J59" s="281"/>
      <c r="K59" s="282"/>
      <c r="L59" s="282"/>
      <c r="M59" s="282"/>
      <c r="N59" s="282"/>
      <c r="O59" s="282"/>
      <c r="P59" s="282"/>
      <c r="Q59" s="283"/>
    </row>
    <row r="60" spans="1:25" ht="14.25" customHeight="1" x14ac:dyDescent="0.2">
      <c r="A60" s="281"/>
      <c r="B60" s="282"/>
      <c r="C60" s="282"/>
      <c r="D60" s="282"/>
      <c r="E60" s="282"/>
      <c r="F60" s="282"/>
      <c r="G60" s="282"/>
      <c r="H60" s="283"/>
      <c r="I60" s="236"/>
      <c r="J60" s="281"/>
      <c r="K60" s="282"/>
      <c r="L60" s="282"/>
      <c r="M60" s="282"/>
      <c r="N60" s="282"/>
      <c r="O60" s="282"/>
      <c r="P60" s="282"/>
      <c r="Q60" s="283"/>
    </row>
    <row r="61" spans="1:25" ht="14.25" customHeight="1" x14ac:dyDescent="0.2">
      <c r="A61" s="281"/>
      <c r="B61" s="282"/>
      <c r="C61" s="282"/>
      <c r="D61" s="282"/>
      <c r="E61" s="282"/>
      <c r="F61" s="282"/>
      <c r="G61" s="282"/>
      <c r="H61" s="283"/>
      <c r="I61" s="236"/>
      <c r="J61" s="281"/>
      <c r="K61" s="282"/>
      <c r="L61" s="282"/>
      <c r="M61" s="282"/>
      <c r="N61" s="282"/>
      <c r="O61" s="282"/>
      <c r="P61" s="282"/>
      <c r="Q61" s="283"/>
    </row>
    <row r="62" spans="1:25" ht="14.25" customHeight="1" x14ac:dyDescent="0.2">
      <c r="A62" s="281"/>
      <c r="B62" s="282"/>
      <c r="C62" s="282"/>
      <c r="D62" s="282"/>
      <c r="E62" s="282"/>
      <c r="F62" s="282"/>
      <c r="G62" s="282"/>
      <c r="H62" s="283"/>
      <c r="I62" s="236"/>
      <c r="J62" s="281"/>
      <c r="K62" s="282"/>
      <c r="L62" s="282"/>
      <c r="M62" s="282"/>
      <c r="N62" s="282"/>
      <c r="O62" s="282"/>
      <c r="P62" s="282"/>
      <c r="Q62" s="283"/>
    </row>
    <row r="63" spans="1:25" ht="14.25" customHeight="1" x14ac:dyDescent="0.2">
      <c r="A63" s="281"/>
      <c r="B63" s="282"/>
      <c r="C63" s="282"/>
      <c r="D63" s="282"/>
      <c r="E63" s="282"/>
      <c r="F63" s="282"/>
      <c r="G63" s="282"/>
      <c r="H63" s="283"/>
      <c r="I63" s="236"/>
      <c r="J63" s="281"/>
      <c r="K63" s="282"/>
      <c r="L63" s="282"/>
      <c r="M63" s="282"/>
      <c r="N63" s="282"/>
      <c r="O63" s="282"/>
      <c r="P63" s="282"/>
      <c r="Q63" s="283"/>
    </row>
    <row r="64" spans="1:25" ht="15" customHeight="1" x14ac:dyDescent="0.2">
      <c r="A64" s="281"/>
      <c r="B64" s="282"/>
      <c r="C64" s="282"/>
      <c r="D64" s="282"/>
      <c r="E64" s="282"/>
      <c r="F64" s="282"/>
      <c r="G64" s="282"/>
      <c r="H64" s="283"/>
      <c r="J64" s="281"/>
      <c r="K64" s="282"/>
      <c r="L64" s="282"/>
      <c r="M64" s="282"/>
      <c r="N64" s="282"/>
      <c r="O64" s="282"/>
      <c r="P64" s="282"/>
      <c r="Q64" s="283"/>
    </row>
    <row r="65" spans="1:17" ht="15" customHeight="1" x14ac:dyDescent="0.2">
      <c r="A65" s="281"/>
      <c r="B65" s="282"/>
      <c r="C65" s="282"/>
      <c r="D65" s="282"/>
      <c r="E65" s="282"/>
      <c r="F65" s="282"/>
      <c r="G65" s="282"/>
      <c r="H65" s="283"/>
      <c r="J65" s="281"/>
      <c r="K65" s="282"/>
      <c r="L65" s="282"/>
      <c r="M65" s="282"/>
      <c r="N65" s="282"/>
      <c r="O65" s="282"/>
      <c r="P65" s="282"/>
      <c r="Q65" s="283"/>
    </row>
    <row r="66" spans="1:17" ht="15" customHeight="1" x14ac:dyDescent="0.2">
      <c r="A66" s="281"/>
      <c r="B66" s="282"/>
      <c r="C66" s="282"/>
      <c r="D66" s="282"/>
      <c r="E66" s="282"/>
      <c r="F66" s="282"/>
      <c r="G66" s="282"/>
      <c r="H66" s="283"/>
      <c r="J66" s="281"/>
      <c r="K66" s="282"/>
      <c r="L66" s="282"/>
      <c r="M66" s="282"/>
      <c r="N66" s="282"/>
      <c r="O66" s="282"/>
      <c r="P66" s="282"/>
      <c r="Q66" s="283"/>
    </row>
    <row r="67" spans="1:17" ht="15" customHeight="1" x14ac:dyDescent="0.2">
      <c r="A67" s="281"/>
      <c r="B67" s="282"/>
      <c r="C67" s="282"/>
      <c r="D67" s="282"/>
      <c r="E67" s="282"/>
      <c r="F67" s="282"/>
      <c r="G67" s="282"/>
      <c r="H67" s="283"/>
      <c r="J67" s="281"/>
      <c r="K67" s="282"/>
      <c r="L67" s="282"/>
      <c r="M67" s="282"/>
      <c r="N67" s="282"/>
      <c r="O67" s="282"/>
      <c r="P67" s="282"/>
      <c r="Q67" s="283"/>
    </row>
    <row r="68" spans="1:17" ht="15" customHeight="1" x14ac:dyDescent="0.2">
      <c r="A68" s="281"/>
      <c r="B68" s="282"/>
      <c r="C68" s="282"/>
      <c r="D68" s="282"/>
      <c r="E68" s="282"/>
      <c r="F68" s="282"/>
      <c r="G68" s="282"/>
      <c r="H68" s="283"/>
      <c r="J68" s="281"/>
      <c r="K68" s="282"/>
      <c r="L68" s="282"/>
      <c r="M68" s="282"/>
      <c r="N68" s="282"/>
      <c r="O68" s="282"/>
      <c r="P68" s="282"/>
      <c r="Q68" s="283"/>
    </row>
    <row r="69" spans="1:17" ht="15.75" customHeight="1" x14ac:dyDescent="0.2">
      <c r="A69" s="281"/>
      <c r="B69" s="282"/>
      <c r="C69" s="282"/>
      <c r="D69" s="282"/>
      <c r="E69" s="282"/>
      <c r="F69" s="282"/>
      <c r="G69" s="282"/>
      <c r="H69" s="283"/>
      <c r="J69" s="281"/>
      <c r="K69" s="282"/>
      <c r="L69" s="282"/>
      <c r="M69" s="282"/>
      <c r="N69" s="282"/>
      <c r="O69" s="282"/>
      <c r="P69" s="282"/>
      <c r="Q69" s="283"/>
    </row>
    <row r="70" spans="1:17" ht="15" customHeight="1" x14ac:dyDescent="0.2">
      <c r="A70" s="281"/>
      <c r="B70" s="282"/>
      <c r="C70" s="282"/>
      <c r="D70" s="282"/>
      <c r="E70" s="282"/>
      <c r="F70" s="282"/>
      <c r="G70" s="282"/>
      <c r="H70" s="283"/>
      <c r="J70" s="281"/>
      <c r="K70" s="282"/>
      <c r="L70" s="282"/>
      <c r="M70" s="282"/>
      <c r="N70" s="282"/>
      <c r="O70" s="282"/>
      <c r="P70" s="282"/>
      <c r="Q70" s="283"/>
    </row>
    <row r="71" spans="1:17" ht="15" customHeight="1" x14ac:dyDescent="0.2">
      <c r="A71" s="281"/>
      <c r="B71" s="282"/>
      <c r="C71" s="282"/>
      <c r="D71" s="282"/>
      <c r="E71" s="282"/>
      <c r="F71" s="282"/>
      <c r="G71" s="282"/>
      <c r="H71" s="283"/>
      <c r="J71" s="281"/>
      <c r="K71" s="282"/>
      <c r="L71" s="282"/>
      <c r="M71" s="282"/>
      <c r="N71" s="282"/>
      <c r="O71" s="282"/>
      <c r="P71" s="282"/>
      <c r="Q71" s="283"/>
    </row>
    <row r="72" spans="1:17" ht="15" customHeight="1" x14ac:dyDescent="0.2">
      <c r="A72" s="281"/>
      <c r="B72" s="282"/>
      <c r="C72" s="282"/>
      <c r="D72" s="282"/>
      <c r="E72" s="282"/>
      <c r="F72" s="282"/>
      <c r="G72" s="282"/>
      <c r="H72" s="283"/>
      <c r="J72" s="281"/>
      <c r="K72" s="282"/>
      <c r="L72" s="282"/>
      <c r="M72" s="282"/>
      <c r="N72" s="282"/>
      <c r="O72" s="282"/>
      <c r="P72" s="282"/>
      <c r="Q72" s="283"/>
    </row>
    <row r="73" spans="1:17" ht="15" customHeight="1" x14ac:dyDescent="0.2">
      <c r="A73" s="281"/>
      <c r="B73" s="282"/>
      <c r="C73" s="282"/>
      <c r="D73" s="282"/>
      <c r="E73" s="282"/>
      <c r="F73" s="282"/>
      <c r="G73" s="282"/>
      <c r="H73" s="283"/>
      <c r="J73" s="281"/>
      <c r="K73" s="282"/>
      <c r="L73" s="282"/>
      <c r="M73" s="282"/>
      <c r="N73" s="282"/>
      <c r="O73" s="282"/>
      <c r="P73" s="282"/>
      <c r="Q73" s="283"/>
    </row>
    <row r="74" spans="1:17" ht="15" customHeight="1" x14ac:dyDescent="0.2">
      <c r="A74" s="281"/>
      <c r="B74" s="282"/>
      <c r="C74" s="282"/>
      <c r="D74" s="282"/>
      <c r="E74" s="282"/>
      <c r="F74" s="282"/>
      <c r="G74" s="282"/>
      <c r="H74" s="283"/>
      <c r="J74" s="281"/>
      <c r="K74" s="282"/>
      <c r="L74" s="282"/>
      <c r="M74" s="282"/>
      <c r="N74" s="282"/>
      <c r="O74" s="282"/>
      <c r="P74" s="282"/>
      <c r="Q74" s="283"/>
    </row>
    <row r="75" spans="1:17" ht="15" customHeight="1" thickBot="1" x14ac:dyDescent="0.25">
      <c r="A75" s="284"/>
      <c r="B75" s="285"/>
      <c r="C75" s="285"/>
      <c r="D75" s="285"/>
      <c r="E75" s="285"/>
      <c r="F75" s="285"/>
      <c r="G75" s="285"/>
      <c r="H75" s="286"/>
      <c r="J75" s="284"/>
      <c r="K75" s="285"/>
      <c r="L75" s="285"/>
      <c r="M75" s="285"/>
      <c r="N75" s="285"/>
      <c r="O75" s="285"/>
      <c r="P75" s="285"/>
      <c r="Q75" s="286"/>
    </row>
    <row r="76" spans="1:17" ht="15" customHeight="1" thickTop="1" thickBot="1" x14ac:dyDescent="0.25">
      <c r="A76" s="41"/>
      <c r="B76" s="41"/>
      <c r="C76" s="41"/>
      <c r="D76" s="41"/>
      <c r="E76" s="41"/>
      <c r="F76" s="41"/>
      <c r="G76" s="41"/>
      <c r="H76" s="41"/>
    </row>
    <row r="77" spans="1:17" ht="26.25" customHeight="1" thickTop="1" x14ac:dyDescent="0.2">
      <c r="A77" s="303" t="s">
        <v>363</v>
      </c>
      <c r="B77" s="304"/>
      <c r="C77" s="304"/>
      <c r="D77" s="304"/>
      <c r="E77" s="304"/>
      <c r="F77" s="304"/>
      <c r="G77" s="304"/>
      <c r="H77" s="305"/>
    </row>
    <row r="78" spans="1:17" ht="39" customHeight="1" thickBot="1" x14ac:dyDescent="0.3">
      <c r="A78" s="237" t="s">
        <v>340</v>
      </c>
      <c r="B78" s="307" t="s">
        <v>364</v>
      </c>
      <c r="C78" s="307"/>
      <c r="D78" s="307"/>
      <c r="E78" s="307"/>
      <c r="F78" s="238" t="s">
        <v>365</v>
      </c>
      <c r="G78" s="239" t="s">
        <v>366</v>
      </c>
      <c r="H78" s="240" t="s">
        <v>367</v>
      </c>
    </row>
    <row r="79" spans="1:17" ht="15.75" thickTop="1" x14ac:dyDescent="0.2">
      <c r="A79" s="241"/>
      <c r="B79" s="308"/>
      <c r="C79" s="308"/>
      <c r="D79" s="308"/>
      <c r="E79" s="308"/>
      <c r="F79" s="253"/>
      <c r="G79" s="242"/>
      <c r="H79" s="243"/>
    </row>
    <row r="80" spans="1:17" x14ac:dyDescent="0.2">
      <c r="A80" s="244"/>
      <c r="B80" s="306"/>
      <c r="C80" s="306"/>
      <c r="D80" s="306"/>
      <c r="E80" s="306"/>
      <c r="F80" s="245"/>
      <c r="G80" s="245"/>
      <c r="H80" s="246"/>
    </row>
    <row r="81" spans="1:8" x14ac:dyDescent="0.2">
      <c r="A81" s="244"/>
      <c r="B81" s="306"/>
      <c r="C81" s="306"/>
      <c r="D81" s="306"/>
      <c r="E81" s="306"/>
      <c r="F81" s="245"/>
      <c r="G81" s="245"/>
      <c r="H81" s="246"/>
    </row>
    <row r="82" spans="1:8" x14ac:dyDescent="0.2">
      <c r="A82" s="244"/>
      <c r="B82" s="306"/>
      <c r="C82" s="306"/>
      <c r="D82" s="306"/>
      <c r="E82" s="306"/>
      <c r="F82" s="245"/>
      <c r="G82" s="245"/>
      <c r="H82" s="246"/>
    </row>
    <row r="83" spans="1:8" x14ac:dyDescent="0.2">
      <c r="A83" s="244"/>
      <c r="B83" s="306"/>
      <c r="C83" s="306"/>
      <c r="D83" s="306"/>
      <c r="E83" s="306"/>
      <c r="F83" s="245"/>
      <c r="G83" s="245"/>
      <c r="H83" s="246"/>
    </row>
    <row r="84" spans="1:8" x14ac:dyDescent="0.2">
      <c r="A84" s="244"/>
      <c r="B84" s="306"/>
      <c r="C84" s="306"/>
      <c r="D84" s="306"/>
      <c r="E84" s="306"/>
      <c r="F84" s="245"/>
      <c r="G84" s="245"/>
      <c r="H84" s="246"/>
    </row>
    <row r="85" spans="1:8" x14ac:dyDescent="0.2">
      <c r="A85" s="244"/>
      <c r="B85" s="306"/>
      <c r="C85" s="306"/>
      <c r="D85" s="306"/>
      <c r="E85" s="306"/>
      <c r="F85" s="245"/>
      <c r="G85" s="245"/>
      <c r="H85" s="246"/>
    </row>
    <row r="86" spans="1:8" x14ac:dyDescent="0.2">
      <c r="A86" s="244"/>
      <c r="B86" s="306"/>
      <c r="C86" s="306"/>
      <c r="D86" s="306"/>
      <c r="E86" s="306"/>
      <c r="F86" s="245"/>
      <c r="G86" s="245"/>
      <c r="H86" s="246"/>
    </row>
    <row r="87" spans="1:8" x14ac:dyDescent="0.2">
      <c r="A87" s="244"/>
      <c r="B87" s="306"/>
      <c r="C87" s="306"/>
      <c r="D87" s="306"/>
      <c r="E87" s="306"/>
      <c r="F87" s="245"/>
      <c r="G87" s="245"/>
      <c r="H87" s="246"/>
    </row>
    <row r="88" spans="1:8" x14ac:dyDescent="0.2">
      <c r="A88" s="244"/>
      <c r="B88" s="306"/>
      <c r="C88" s="306"/>
      <c r="D88" s="306"/>
      <c r="E88" s="306"/>
      <c r="F88" s="245"/>
      <c r="G88" s="245"/>
      <c r="H88" s="246"/>
    </row>
    <row r="89" spans="1:8" x14ac:dyDescent="0.2">
      <c r="A89" s="244"/>
      <c r="B89" s="306"/>
      <c r="C89" s="306"/>
      <c r="D89" s="306"/>
      <c r="E89" s="306"/>
      <c r="F89" s="245"/>
      <c r="G89" s="245"/>
      <c r="H89" s="246"/>
    </row>
    <row r="90" spans="1:8" x14ac:dyDescent="0.2">
      <c r="A90" s="244"/>
      <c r="B90" s="306"/>
      <c r="C90" s="306"/>
      <c r="D90" s="306"/>
      <c r="E90" s="306"/>
      <c r="F90" s="245"/>
      <c r="G90" s="245"/>
      <c r="H90" s="246"/>
    </row>
    <row r="91" spans="1:8" x14ac:dyDescent="0.2">
      <c r="A91" s="244"/>
      <c r="B91" s="306"/>
      <c r="C91" s="306"/>
      <c r="D91" s="306"/>
      <c r="E91" s="306"/>
      <c r="F91" s="245"/>
      <c r="G91" s="245"/>
      <c r="H91" s="246"/>
    </row>
    <row r="92" spans="1:8" x14ac:dyDescent="0.2">
      <c r="A92" s="244"/>
      <c r="B92" s="306"/>
      <c r="C92" s="306"/>
      <c r="D92" s="306"/>
      <c r="E92" s="306"/>
      <c r="F92" s="245"/>
      <c r="G92" s="245"/>
      <c r="H92" s="246"/>
    </row>
    <row r="93" spans="1:8" x14ac:dyDescent="0.2">
      <c r="A93" s="244"/>
      <c r="B93" s="306"/>
      <c r="C93" s="306"/>
      <c r="D93" s="306"/>
      <c r="E93" s="306"/>
      <c r="F93" s="245"/>
      <c r="G93" s="245"/>
      <c r="H93" s="246"/>
    </row>
    <row r="94" spans="1:8" x14ac:dyDescent="0.2">
      <c r="A94" s="244"/>
      <c r="B94" s="306"/>
      <c r="C94" s="306"/>
      <c r="D94" s="306"/>
      <c r="E94" s="306"/>
      <c r="F94" s="245"/>
      <c r="G94" s="245"/>
      <c r="H94" s="246"/>
    </row>
    <row r="95" spans="1:8" x14ac:dyDescent="0.2">
      <c r="A95" s="244"/>
      <c r="B95" s="306"/>
      <c r="C95" s="306"/>
      <c r="D95" s="306"/>
      <c r="E95" s="306"/>
      <c r="F95" s="245"/>
      <c r="G95" s="245"/>
      <c r="H95" s="246"/>
    </row>
    <row r="96" spans="1:8" x14ac:dyDescent="0.2">
      <c r="A96" s="244"/>
      <c r="B96" s="306"/>
      <c r="C96" s="306"/>
      <c r="D96" s="306"/>
      <c r="E96" s="306"/>
      <c r="F96" s="245"/>
      <c r="G96" s="245"/>
      <c r="H96" s="246"/>
    </row>
    <row r="97" spans="1:8" x14ac:dyDescent="0.2">
      <c r="A97" s="244"/>
      <c r="B97" s="306"/>
      <c r="C97" s="306"/>
      <c r="D97" s="306"/>
      <c r="E97" s="306"/>
      <c r="F97" s="245"/>
      <c r="G97" s="245"/>
      <c r="H97" s="246"/>
    </row>
    <row r="98" spans="1:8" x14ac:dyDescent="0.2">
      <c r="A98" s="244"/>
      <c r="B98" s="306"/>
      <c r="C98" s="306"/>
      <c r="D98" s="306"/>
      <c r="E98" s="306"/>
      <c r="F98" s="245"/>
      <c r="G98" s="245"/>
      <c r="H98" s="246"/>
    </row>
    <row r="99" spans="1:8" x14ac:dyDescent="0.2">
      <c r="A99" s="244"/>
      <c r="B99" s="306"/>
      <c r="C99" s="306"/>
      <c r="D99" s="306"/>
      <c r="E99" s="306"/>
      <c r="F99" s="245"/>
      <c r="G99" s="245"/>
      <c r="H99" s="246"/>
    </row>
    <row r="100" spans="1:8" ht="15.75" thickBot="1" x14ac:dyDescent="0.25">
      <c r="A100" s="247"/>
      <c r="B100" s="309"/>
      <c r="C100" s="309"/>
      <c r="D100" s="309"/>
      <c r="E100" s="309"/>
      <c r="F100" s="248"/>
      <c r="G100" s="248"/>
      <c r="H100" s="249"/>
    </row>
    <row r="101" spans="1:8" ht="15.75" thickTop="1" x14ac:dyDescent="0.2"/>
  </sheetData>
  <protectedRanges>
    <protectedRange algorithmName="SHA-512" hashValue="JvjMKu/zoSOmLPEd+zdE+EXXZjtKkSh9HDg50CMrqkZ83H1vl0cCU8iBs8tQ6JONcooUDlPnG5rwG1Ru4mNLnA==" saltValue="LaSrkDeK21JLn7o5I3umPw==" spinCount="100000" sqref="C54:F55" name="Plage1"/>
    <protectedRange algorithmName="SHA-512" hashValue="JvjMKu/zoSOmLPEd+zdE+EXXZjtKkSh9HDg50CMrqkZ83H1vl0cCU8iBs8tQ6JONcooUDlPnG5rwG1Ru4mNLnA==" saltValue="LaSrkDeK21JLn7o5I3umPw==" spinCount="100000" sqref="C46:F51 C53:F53" name="Plage1_1"/>
    <protectedRange algorithmName="SHA-512" hashValue="JvjMKu/zoSOmLPEd+zdE+EXXZjtKkSh9HDg50CMrqkZ83H1vl0cCU8iBs8tQ6JONcooUDlPnG5rwG1Ru4mNLnA==" saltValue="LaSrkDeK21JLn7o5I3umPw==" spinCount="100000" sqref="C52:F52" name="Plage1_3"/>
    <protectedRange algorithmName="SHA-512" hashValue="JvjMKu/zoSOmLPEd+zdE+EXXZjtKkSh9HDg50CMrqkZ83H1vl0cCU8iBs8tQ6JONcooUDlPnG5rwG1Ru4mNLnA==" saltValue="LaSrkDeK21JLn7o5I3umPw==" spinCount="100000" sqref="E45 C27:F28 C7:F11 C15:F18 C30:F44" name="Plage1_4"/>
    <protectedRange algorithmName="SHA-512" hashValue="JvjMKu/zoSOmLPEd+zdE+EXXZjtKkSh9HDg50CMrqkZ83H1vl0cCU8iBs8tQ6JONcooUDlPnG5rwG1Ru4mNLnA==" saltValue="LaSrkDeK21JLn7o5I3umPw==" spinCount="100000" sqref="C45:D45 F45" name="Plage1_1_4"/>
    <protectedRange algorithmName="SHA-512" hashValue="JvjMKu/zoSOmLPEd+zdE+EXXZjtKkSh9HDg50CMrqkZ83H1vl0cCU8iBs8tQ6JONcooUDlPnG5rwG1Ru4mNLnA==" saltValue="LaSrkDeK21JLn7o5I3umPw==" spinCount="100000" sqref="C12:F14" name="Plage1_3_1"/>
    <protectedRange algorithmName="SHA-512" hashValue="JvjMKu/zoSOmLPEd+zdE+EXXZjtKkSh9HDg50CMrqkZ83H1vl0cCU8iBs8tQ6JONcooUDlPnG5rwG1Ru4mNLnA==" saltValue="LaSrkDeK21JLn7o5I3umPw==" spinCount="100000" sqref="C19:F26 C29:F29" name="Plage1_4_1"/>
  </protectedRanges>
  <mergeCells count="50">
    <mergeCell ref="B100:E100"/>
    <mergeCell ref="B89:E89"/>
    <mergeCell ref="B90:E90"/>
    <mergeCell ref="B91:E91"/>
    <mergeCell ref="B92:E92"/>
    <mergeCell ref="B93:E93"/>
    <mergeCell ref="B94:E94"/>
    <mergeCell ref="B95:E95"/>
    <mergeCell ref="B96:E96"/>
    <mergeCell ref="B97:E97"/>
    <mergeCell ref="B98:E98"/>
    <mergeCell ref="B99:E99"/>
    <mergeCell ref="B88:E88"/>
    <mergeCell ref="A77:H77"/>
    <mergeCell ref="B78:E78"/>
    <mergeCell ref="B79:E79"/>
    <mergeCell ref="B80:E80"/>
    <mergeCell ref="B81:E81"/>
    <mergeCell ref="B82:E82"/>
    <mergeCell ref="B83:E83"/>
    <mergeCell ref="B84:E84"/>
    <mergeCell ref="B85:E85"/>
    <mergeCell ref="B86:E86"/>
    <mergeCell ref="B87:E87"/>
    <mergeCell ref="A58:H75"/>
    <mergeCell ref="J58:Q75"/>
    <mergeCell ref="A3:A4"/>
    <mergeCell ref="C3:F3"/>
    <mergeCell ref="H3:I3"/>
    <mergeCell ref="K3:L3"/>
    <mergeCell ref="M3:N3"/>
    <mergeCell ref="C4:F4"/>
    <mergeCell ref="H4:J4"/>
    <mergeCell ref="K4:L4"/>
    <mergeCell ref="M4:N4"/>
    <mergeCell ref="H5:J5"/>
    <mergeCell ref="K5:L5"/>
    <mergeCell ref="M5:N5"/>
    <mergeCell ref="A57:H57"/>
    <mergeCell ref="J57:Q57"/>
    <mergeCell ref="C1:F1"/>
    <mergeCell ref="H1:I1"/>
    <mergeCell ref="K1:L1"/>
    <mergeCell ref="M1:N1"/>
    <mergeCell ref="P1:Y5"/>
    <mergeCell ref="C2:F2"/>
    <mergeCell ref="H2:I2"/>
    <mergeCell ref="K2:L2"/>
    <mergeCell ref="M2:N2"/>
    <mergeCell ref="C5:F5"/>
  </mergeCells>
  <conditionalFormatting sqref="M7:M55">
    <cfRule type="cellIs" dxfId="1646" priority="175" operator="greaterThan">
      <formula>1</formula>
    </cfRule>
  </conditionalFormatting>
  <conditionalFormatting sqref="P54:P55">
    <cfRule type="expression" dxfId="1645" priority="173">
      <formula>P54&gt;Q54</formula>
    </cfRule>
    <cfRule type="expression" dxfId="1644" priority="174">
      <formula>P54&lt;Q54</formula>
    </cfRule>
  </conditionalFormatting>
  <conditionalFormatting sqref="R54:R55">
    <cfRule type="expression" dxfId="1643" priority="171">
      <formula>R54&lt;S54</formula>
    </cfRule>
    <cfRule type="expression" dxfId="1642" priority="172">
      <formula>R54&gt;S54</formula>
    </cfRule>
  </conditionalFormatting>
  <conditionalFormatting sqref="T54:T55">
    <cfRule type="expression" dxfId="1641" priority="169">
      <formula>T54&gt;U54</formula>
    </cfRule>
    <cfRule type="expression" dxfId="1640" priority="170">
      <formula>T54&lt;U54</formula>
    </cfRule>
  </conditionalFormatting>
  <conditionalFormatting sqref="K7:K55">
    <cfRule type="cellIs" dxfId="1639" priority="168" operator="greaterThan">
      <formula>1</formula>
    </cfRule>
  </conditionalFormatting>
  <conditionalFormatting sqref="L7:L31 L36:L55">
    <cfRule type="cellIs" dxfId="1638" priority="167" operator="greaterThan">
      <formula>0</formula>
    </cfRule>
  </conditionalFormatting>
  <conditionalFormatting sqref="N7:N55">
    <cfRule type="cellIs" dxfId="1637" priority="166" operator="greaterThan">
      <formula>0</formula>
    </cfRule>
  </conditionalFormatting>
  <conditionalFormatting sqref="O79 P80">
    <cfRule type="expression" dxfId="1636" priority="159">
      <formula>OR(NOT(ISERROR(SEARCH("Halte", $A70))),      NOT(ISERROR(SEARCH("Prise serré", $A70))),      NOT(ISERROR(SEARCH("Close grip", $A70))),      NOT(ISERROR(SEARCH("Sumo", $A70))),      NOT(ISERROR(SEARCH("Tradi", $A70))),      NOT(ISERROR(SEARCH("Band", $A70))),      NOT(ISERROR(SEARCH("Prise large", $A70))),      NOT(ISERROR(SEARCH("RDL", $A70))),      NOT(ISERROR(SEARCH("Unilatéral", $A70))))</formula>
    </cfRule>
    <cfRule type="expression" dxfId="1635" priority="160">
      <formula>NOT(ISERROR(SEARCH("BI7", $A70)))</formula>
    </cfRule>
    <cfRule type="expression" dxfId="1634" priority="161">
      <formula>NOT(ISERROR(SEARCH("SUPER7", $A70)))</formula>
    </cfRule>
    <cfRule type="expression" dxfId="1633" priority="162">
      <formula>NOT(ISERROR(SEARCH("Larsen", $A70)))</formula>
    </cfRule>
    <cfRule type="expression" dxfId="1632" priority="163">
      <formula>OR(NOT(ISERROR(SEARCH("Tempo", O79))), NOT(ISERROR(SEARCH("Pausé", O79))), NOT(ISERROR(SEARCH("Isométrie", O79))))</formula>
    </cfRule>
    <cfRule type="expression" dxfId="1631" priority="164" stopIfTrue="1">
      <formula>OR(NOT(ISERROR(SEARCH("Position A", $A70))),NOT(ISERROR(SEARCH("Position B", $A70))),NOT(ISERROR(SEARCH("Position C", $A70))),NOT(ISERROR(SEARCH("Avec sangles", $A70))),NOT(ISERROR(SEARCH("SSB", $A70))),NOT(ISERROR(SEARCH("Halte", $A70))), NOT(ISERROR(SEARCH("Prise serré", $A70))), NOT(ISERROR(SEARCH("Close grip", $A70))), NOT(ISERROR(SEARCH("Sumo", $A70))), NOT(ISERROR(SEARCH("Tradi", $A70))), NOT(ISERROR(SEARCH("Band", $A70))), NOT(ISERROR(SEARCH("Prise large", $A70))), NOT(ISERROR(SEARCH("RDL", $A70))), NOT(ISERROR(SEARCH("Unilatéral", $A70))))</formula>
    </cfRule>
    <cfRule type="expression" dxfId="1630" priority="165" stopIfTrue="1">
      <formula>OR(NOT(ISERROR(SEARCH("Position A", $A70))),NOT(ISERROR(SEARCH("Position B", $A70))),NOT(ISERROR(SEARCH("Position C", $A70))),NOT(ISERROR(SEARCH("Avec sangles", $A70))),NOT(ISERROR(SEARCH("SSB", $A70))),NOT(ISERROR(SEARCH("Focus Hanche", $A70))),NOT(ISERROR(SEARCH("Focus GENOUX", $A70))),NOT(ISERROR(SEARCH("CALE", $A70))),NOT(ISERROR(SEARCH("Déficit", $A70))),NOT(ISERROR(SEARCH("Surélevé", $A70))),NOT(ISERROR(SEARCH("High bar", $A70))),NOT(ISERROR(SEARCH("à la poulie", $A70))),NOT(ISERROR(SEARCH("prise triange", $A70))),NOT(ISERROR(SEARCH("prise barre large", $A70))),NOT(ISERROR(SEARCH("prise barre serrée", $A70))),NOT(ISERROR(SEARCH("prise neutre", $A70))),NOT(ISERROR(SEARCH("supination", $A70))),NOT(ISERROR(SEARCH("pronation", $A70))),NOT(ISERROR(SEARCH("kettlebel", $A70))),NOT(ISERROR(SEARCH("aux haltères", $A70))),NOT(ISERROR(SEARCH("à la barre", $A70))),NOT(ISERROR(SEARCH("B STANCE", $A70))),NOT(ISERROR(SEARCH("Halte", $A70))), NOT(ISERROR(SEARCH("Prise serré", $A70))), NOT(ISERROR(SEARCH("Close grip", $A70))), NOT(ISERROR(SEARCH("Sumo", $A70))), NOT(ISERROR(SEARCH("Tradi", $A70))), NOT(ISERROR(SEARCH("Band", $A70))), NOT(ISERROR(SEARCH("Prise large", $A70))), NOT(ISERROR(SEARCH("RDL", $A70))), NOT(ISERROR(SEARCH("Unilatéral", $A70))))</formula>
    </cfRule>
  </conditionalFormatting>
  <conditionalFormatting sqref="P76:P78">
    <cfRule type="expression" dxfId="1629" priority="155">
      <formula>OR(M67&gt;0, O67&gt;0)</formula>
    </cfRule>
    <cfRule type="expression" dxfId="1628" priority="156">
      <formula>OR(L67&gt;1, N67&gt;1)</formula>
    </cfRule>
  </conditionalFormatting>
  <conditionalFormatting sqref="P76:P78">
    <cfRule type="expression" dxfId="1627" priority="150">
      <formula>OR(NOT(ISERROR(SEARCH("Halte", $A67))),      NOT(ISERROR(SEARCH("Prise serré", $A67))),      NOT(ISERROR(SEARCH("Close grip", $A67))),      NOT(ISERROR(SEARCH("Sumo", $A67))),      NOT(ISERROR(SEARCH("Tradi", $A67))),      NOT(ISERROR(SEARCH("Band", $A67))),      NOT(ISERROR(SEARCH("Prise large", $A67))),      NOT(ISERROR(SEARCH("RDL", $A67))),      NOT(ISERROR(SEARCH("Unilatéral", $A67))))</formula>
    </cfRule>
    <cfRule type="expression" dxfId="1626" priority="151">
      <formula>NOT(ISERROR(SEARCH("BI7", $A67)))</formula>
    </cfRule>
    <cfRule type="expression" dxfId="1625" priority="152">
      <formula>NOT(ISERROR(SEARCH("SUPER7", $A67)))</formula>
    </cfRule>
    <cfRule type="expression" dxfId="1624" priority="153">
      <formula>NOT(ISERROR(SEARCH("Larsen", $A67)))</formula>
    </cfRule>
    <cfRule type="expression" dxfId="1623" priority="154">
      <formula>OR(NOT(ISERROR(SEARCH("Tempo", P76))), NOT(ISERROR(SEARCH("Pausé", P76))), NOT(ISERROR(SEARCH("Isométrie", P76))))</formula>
    </cfRule>
    <cfRule type="expression" dxfId="1622" priority="157" stopIfTrue="1">
      <formula>OR(NOT(ISERROR(SEARCH("Position A", $A67))),NOT(ISERROR(SEARCH("Position B", $A67))),NOT(ISERROR(SEARCH("Position C", $A67))),NOT(ISERROR(SEARCH("Avec sangles", $A67))),NOT(ISERROR(SEARCH("SSB", $A67))),NOT(ISERROR(SEARCH("Halte", $A67))), NOT(ISERROR(SEARCH("Prise serré", $A67))), NOT(ISERROR(SEARCH("Close grip", $A67))), NOT(ISERROR(SEARCH("Sumo", $A67))), NOT(ISERROR(SEARCH("Tradi", $A67))), NOT(ISERROR(SEARCH("Band", $A67))), NOT(ISERROR(SEARCH("Prise large", $A67))), NOT(ISERROR(SEARCH("RDL", $A67))), NOT(ISERROR(SEARCH("Unilatéral", $A67))))</formula>
    </cfRule>
    <cfRule type="expression" dxfId="1621" priority="158" stopIfTrue="1">
      <formula>OR(NOT(ISERROR(SEARCH("Position A", $A67))),NOT(ISERROR(SEARCH("Position B", $A67))),NOT(ISERROR(SEARCH("Position C", $A67))),NOT(ISERROR(SEARCH("Avec sangles", $A67))),NOT(ISERROR(SEARCH("SSB", $A67))),NOT(ISERROR(SEARCH("Focus Hanche", $A67))),NOT(ISERROR(SEARCH("Focus GENOUX", $A67))),NOT(ISERROR(SEARCH("CALE", $A67))),NOT(ISERROR(SEARCH("Déficit", $A67))),NOT(ISERROR(SEARCH("Surélevé", $A67))),NOT(ISERROR(SEARCH("High bar", $A67))),NOT(ISERROR(SEARCH("à la poulie", $A67))),NOT(ISERROR(SEARCH("prise triange", $A67))),NOT(ISERROR(SEARCH("prise barre large", $A67))),NOT(ISERROR(SEARCH("prise barre serrée", $A67))),NOT(ISERROR(SEARCH("prise neutre", $A67))),NOT(ISERROR(SEARCH("supination", $A67))),NOT(ISERROR(SEARCH("pronation", $A67))),NOT(ISERROR(SEARCH("kettlebel", $A67))),NOT(ISERROR(SEARCH("aux haltères", $A67))),NOT(ISERROR(SEARCH("à la barre", $A67))),NOT(ISERROR(SEARCH("B STANCE", $A67))),NOT(ISERROR(SEARCH("Halte", $A67))), NOT(ISERROR(SEARCH("Prise serré", $A67))), NOT(ISERROR(SEARCH("Close grip", $A67))), NOT(ISERROR(SEARCH("Sumo", $A67))), NOT(ISERROR(SEARCH("Tradi", $A67))), NOT(ISERROR(SEARCH("Band", $A67))), NOT(ISERROR(SEARCH("Prise large", $A67))), NOT(ISERROR(SEARCH("RDL", $A67))), NOT(ISERROR(SEARCH("Unilatéral", $A67))))</formula>
    </cfRule>
  </conditionalFormatting>
  <conditionalFormatting sqref="P80">
    <cfRule type="expression" dxfId="1620" priority="176">
      <formula>OR(M71&gt;0, #REF!&gt;0)</formula>
    </cfRule>
    <cfRule type="expression" dxfId="1619" priority="177">
      <formula>OR(L71&gt;1, N71&gt;1)</formula>
    </cfRule>
  </conditionalFormatting>
  <conditionalFormatting sqref="P46:P51 P53">
    <cfRule type="expression" dxfId="1618" priority="148">
      <formula>P46&gt;Q46</formula>
    </cfRule>
    <cfRule type="expression" dxfId="1617" priority="149">
      <formula>P46&lt;Q46</formula>
    </cfRule>
  </conditionalFormatting>
  <conditionalFormatting sqref="R46:R51 R53">
    <cfRule type="expression" dxfId="1616" priority="146">
      <formula>R46&lt;S46</formula>
    </cfRule>
    <cfRule type="expression" dxfId="1615" priority="147">
      <formula>R46&gt;S46</formula>
    </cfRule>
  </conditionalFormatting>
  <conditionalFormatting sqref="T46:T51 T53">
    <cfRule type="expression" dxfId="1614" priority="144">
      <formula>T46&gt;U46</formula>
    </cfRule>
    <cfRule type="expression" dxfId="1613" priority="145">
      <formula>T46&lt;U46</formula>
    </cfRule>
  </conditionalFormatting>
  <conditionalFormatting sqref="P52">
    <cfRule type="expression" dxfId="1612" priority="142">
      <formula>P52&gt;Q52</formula>
    </cfRule>
    <cfRule type="expression" dxfId="1611" priority="143">
      <formula>P52&lt;Q52</formula>
    </cfRule>
  </conditionalFormatting>
  <conditionalFormatting sqref="R52">
    <cfRule type="expression" dxfId="1610" priority="140">
      <formula>R52&lt;S52</formula>
    </cfRule>
    <cfRule type="expression" dxfId="1609" priority="141">
      <formula>R52&gt;S52</formula>
    </cfRule>
  </conditionalFormatting>
  <conditionalFormatting sqref="T52">
    <cfRule type="expression" dxfId="1608" priority="138">
      <formula>T52&gt;U52</formula>
    </cfRule>
    <cfRule type="expression" dxfId="1607" priority="139">
      <formula>T52&lt;U52</formula>
    </cfRule>
  </conditionalFormatting>
  <conditionalFormatting sqref="B46:B55">
    <cfRule type="expression" dxfId="1606" priority="134">
      <formula>OR(L46&gt;0, N46&gt;0)</formula>
    </cfRule>
    <cfRule type="expression" dxfId="1605" priority="135">
      <formula>OR(K46&gt;1, M46&gt;1)</formula>
    </cfRule>
  </conditionalFormatting>
  <conditionalFormatting sqref="A46:B55">
    <cfRule type="expression" dxfId="1604" priority="129">
      <formula>OR(NOT(ISERROR(SEARCH("Halte", $A46))),      NOT(ISERROR(SEARCH("Prise serré", $A46))),      NOT(ISERROR(SEARCH("Close grip", $A46))),      NOT(ISERROR(SEARCH("Sumo", $A46))),      NOT(ISERROR(SEARCH("Tradi", $A46))),      NOT(ISERROR(SEARCH("Band", $A46))),      NOT(ISERROR(SEARCH("Prise large", $A46))),      NOT(ISERROR(SEARCH("RDL", $A46))),      NOT(ISERROR(SEARCH("Unilatéral", $A46))))</formula>
    </cfRule>
    <cfRule type="expression" dxfId="1603" priority="130">
      <formula>NOT(ISERROR(SEARCH("BI7", $A46)))</formula>
    </cfRule>
    <cfRule type="expression" dxfId="1602" priority="131">
      <formula>NOT(ISERROR(SEARCH("SUPER7", $A46)))</formula>
    </cfRule>
    <cfRule type="expression" dxfId="1601" priority="132">
      <formula>NOT(ISERROR(SEARCH("Larsen", $A46)))</formula>
    </cfRule>
    <cfRule type="expression" dxfId="1600" priority="133">
      <formula>OR(NOT(ISERROR(SEARCH("Tempo", A46))), NOT(ISERROR(SEARCH("Pausé", A46))), NOT(ISERROR(SEARCH("Isométrie", A46))))</formula>
    </cfRule>
    <cfRule type="expression" dxfId="1599" priority="136" stopIfTrue="1">
      <formula>OR(NOT(ISERROR(SEARCH("Position A", $A46))),NOT(ISERROR(SEARCH("Position B", $A46))),NOT(ISERROR(SEARCH("Position C", $A46))),NOT(ISERROR(SEARCH("Avec sangles", $A46))),NOT(ISERROR(SEARCH("SSB", $A46))),NOT(ISERROR(SEARCH("Halte", $A46))), NOT(ISERROR(SEARCH("Prise serré", $A46))), NOT(ISERROR(SEARCH("Close grip", $A46))), NOT(ISERROR(SEARCH("Sumo", $A46))), NOT(ISERROR(SEARCH("Tradi", $A46))), NOT(ISERROR(SEARCH("Band", $A46))), NOT(ISERROR(SEARCH("Prise large", $A46))), NOT(ISERROR(SEARCH("RDL", $A46))), NOT(ISERROR(SEARCH("Unilatéral", $A46))))</formula>
    </cfRule>
    <cfRule type="expression" dxfId="1598" priority="137" stopIfTrue="1">
      <formula>OR(NOT(ISERROR(SEARCH("Position A", $A46))),NOT(ISERROR(SEARCH("Position B", $A46))),NOT(ISERROR(SEARCH("Position C", $A46))),NOT(ISERROR(SEARCH("Avec sangles", $A46))),NOT(ISERROR(SEARCH("SSB", $A46))),NOT(ISERROR(SEARCH("Focus Hanche", $A46))),NOT(ISERROR(SEARCH("Focus GENOUX", $A46))),NOT(ISERROR(SEARCH("CALE", $A46))),NOT(ISERROR(SEARCH("Déficit", $A46))),NOT(ISERROR(SEARCH("Surélevé", $A46))),NOT(ISERROR(SEARCH("High bar", $A46))),NOT(ISERROR(SEARCH("à la poulie", $A46))),NOT(ISERROR(SEARCH("prise triange", $A46))),NOT(ISERROR(SEARCH("prise barre large", $A46))),NOT(ISERROR(SEARCH("prise barre serrée", $A46))),NOT(ISERROR(SEARCH("prise neutre", $A46))),NOT(ISERROR(SEARCH("supination", $A46))),NOT(ISERROR(SEARCH("pronation", $A46))),NOT(ISERROR(SEARCH("kettlebel", $A46))),NOT(ISERROR(SEARCH("aux haltères", $A46))),NOT(ISERROR(SEARCH("à la barre", $A46))),NOT(ISERROR(SEARCH("B STANCE", $A46))),NOT(ISERROR(SEARCH("Halte", $A46))), NOT(ISERROR(SEARCH("Prise serré", $A46))), NOT(ISERROR(SEARCH("Close grip", $A46))), NOT(ISERROR(SEARCH("Sumo", $A46))), NOT(ISERROR(SEARCH("Tradi", $A46))), NOT(ISERROR(SEARCH("Band", $A46))), NOT(ISERROR(SEARCH("Prise large", $A46))), NOT(ISERROR(SEARCH("RDL", $A46))), NOT(ISERROR(SEARCH("Unilatéral", $A46))))</formula>
    </cfRule>
  </conditionalFormatting>
  <conditionalFormatting sqref="B27:B28 B7:B11 B15:B18 B30:B44">
    <cfRule type="expression" dxfId="1597" priority="125">
      <formula>OR(L7&gt;0, N7&gt;0)</formula>
    </cfRule>
    <cfRule type="expression" dxfId="1596" priority="126">
      <formula>OR(K7&gt;1, M7&gt;1)</formula>
    </cfRule>
  </conditionalFormatting>
  <conditionalFormatting sqref="A7:B11 A15:B18">
    <cfRule type="expression" dxfId="1595" priority="120">
      <formula>OR(NOT(ISERROR(SEARCH("Halte", $A7))),      NOT(ISERROR(SEARCH("Prise serré", $A7))),      NOT(ISERROR(SEARCH("Close grip", $A7))),      NOT(ISERROR(SEARCH("Sumo", $A7))),      NOT(ISERROR(SEARCH("Tradi", $A7))),      NOT(ISERROR(SEARCH("Band", $A7))),      NOT(ISERROR(SEARCH("Prise large", $A7))),      NOT(ISERROR(SEARCH("RDL", $A7))),      NOT(ISERROR(SEARCH("Unilatéral", $A7))))</formula>
    </cfRule>
    <cfRule type="expression" dxfId="1594" priority="121">
      <formula>NOT(ISERROR(SEARCH("BI7", $A7)))</formula>
    </cfRule>
    <cfRule type="expression" dxfId="1593" priority="122">
      <formula>NOT(ISERROR(SEARCH("SUPER7", $A7)))</formula>
    </cfRule>
    <cfRule type="expression" dxfId="1592" priority="123">
      <formula>NOT(ISERROR(SEARCH("Larsen", $A7)))</formula>
    </cfRule>
    <cfRule type="expression" dxfId="1591" priority="124">
      <formula>OR(NOT(ISERROR(SEARCH("Tempo", A7))), NOT(ISERROR(SEARCH("Pausé", A7))), NOT(ISERROR(SEARCH("Isométrie", A7))))</formula>
    </cfRule>
    <cfRule type="expression" dxfId="1590" priority="127" stopIfTrue="1">
      <formula>OR(NOT(ISERROR(SEARCH("Position A", $A7))),NOT(ISERROR(SEARCH("Position B", $A7))),NOT(ISERROR(SEARCH("Position C", $A7))),NOT(ISERROR(SEARCH("Avec sangles", $A7))),NOT(ISERROR(SEARCH("SSB", $A7))),NOT(ISERROR(SEARCH("Halte", $A7))), NOT(ISERROR(SEARCH("Prise serré", $A7))), NOT(ISERROR(SEARCH("Close grip", $A7))), NOT(ISERROR(SEARCH("Sumo", $A7))), NOT(ISERROR(SEARCH("Tradi", $A7))), NOT(ISERROR(SEARCH("Band", $A7))), NOT(ISERROR(SEARCH("Prise large", $A7))), NOT(ISERROR(SEARCH("RDL", $A7))), NOT(ISERROR(SEARCH("Unilatéral", $A7))))</formula>
    </cfRule>
    <cfRule type="expression" dxfId="1589" priority="128" stopIfTrue="1">
      <formula>OR(NOT(ISERROR(SEARCH("Position A", $A7))),NOT(ISERROR(SEARCH("Position B", $A7))),NOT(ISERROR(SEARCH("Position C", $A7))),NOT(ISERROR(SEARCH("Avec sangles", $A7))),NOT(ISERROR(SEARCH("SSB", $A7))),NOT(ISERROR(SEARCH("Focus Hanche", $A7))),NOT(ISERROR(SEARCH("Focus GENOUX", $A7))),NOT(ISERROR(SEARCH("CALE", $A7))),NOT(ISERROR(SEARCH("Déficit", $A7))),NOT(ISERROR(SEARCH("Surélevé", $A7))),NOT(ISERROR(SEARCH("High bar", $A7))),NOT(ISERROR(SEARCH("à la poulie", $A7))),NOT(ISERROR(SEARCH("prise triange", $A7))),NOT(ISERROR(SEARCH("prise barre large", $A7))),NOT(ISERROR(SEARCH("prise barre serrée", $A7))),NOT(ISERROR(SEARCH("prise neutre", $A7))),NOT(ISERROR(SEARCH("supination", $A7))),NOT(ISERROR(SEARCH("pronation", $A7))),NOT(ISERROR(SEARCH("kettlebel", $A7))),NOT(ISERROR(SEARCH("aux haltères", $A7))),NOT(ISERROR(SEARCH("à la barre", $A7))),NOT(ISERROR(SEARCH("B STANCE", $A7))),NOT(ISERROR(SEARCH("Halte", $A7))), NOT(ISERROR(SEARCH("Prise serré", $A7))), NOT(ISERROR(SEARCH("Close grip", $A7))), NOT(ISERROR(SEARCH("Sumo", $A7))), NOT(ISERROR(SEARCH("Tradi", $A7))), NOT(ISERROR(SEARCH("Band", $A7))), NOT(ISERROR(SEARCH("Prise large", $A7))), NOT(ISERROR(SEARCH("RDL", $A7))), NOT(ISERROR(SEARCH("Unilatéral", $A7))))</formula>
    </cfRule>
  </conditionalFormatting>
  <conditionalFormatting sqref="B45">
    <cfRule type="expression" dxfId="1588" priority="116">
      <formula>OR(L45&gt;0, N45&gt;0)</formula>
    </cfRule>
    <cfRule type="expression" dxfId="1587" priority="117">
      <formula>OR(K45&gt;1, M45&gt;1)</formula>
    </cfRule>
  </conditionalFormatting>
  <conditionalFormatting sqref="A45:B45">
    <cfRule type="expression" dxfId="1586" priority="111">
      <formula>OR(NOT(ISERROR(SEARCH("Halte", $A45))),      NOT(ISERROR(SEARCH("Prise serré", $A45))),      NOT(ISERROR(SEARCH("Close grip", $A45))),      NOT(ISERROR(SEARCH("Sumo", $A45))),      NOT(ISERROR(SEARCH("Tradi", $A45))),      NOT(ISERROR(SEARCH("Band", $A45))),      NOT(ISERROR(SEARCH("Prise large", $A45))),      NOT(ISERROR(SEARCH("RDL", $A45))),      NOT(ISERROR(SEARCH("Unilatéral", $A45))))</formula>
    </cfRule>
    <cfRule type="expression" dxfId="1585" priority="112">
      <formula>NOT(ISERROR(SEARCH("BI7", $A45)))</formula>
    </cfRule>
    <cfRule type="expression" dxfId="1584" priority="113">
      <formula>NOT(ISERROR(SEARCH("SUPER7", $A45)))</formula>
    </cfRule>
    <cfRule type="expression" dxfId="1583" priority="114">
      <formula>NOT(ISERROR(SEARCH("Larsen", $A45)))</formula>
    </cfRule>
    <cfRule type="expression" dxfId="1582" priority="115">
      <formula>OR(NOT(ISERROR(SEARCH("Tempo", A45))), NOT(ISERROR(SEARCH("Pausé", A45))), NOT(ISERROR(SEARCH("Isométrie", A45))))</formula>
    </cfRule>
    <cfRule type="expression" dxfId="1581" priority="118" stopIfTrue="1">
      <formula>OR(NOT(ISERROR(SEARCH("Position A", $A45))),NOT(ISERROR(SEARCH("Position B", $A45))),NOT(ISERROR(SEARCH("Position C", $A45))),NOT(ISERROR(SEARCH("Avec sangles", $A45))),NOT(ISERROR(SEARCH("SSB", $A45))),NOT(ISERROR(SEARCH("Halte", $A45))), NOT(ISERROR(SEARCH("Prise serré", $A45))), NOT(ISERROR(SEARCH("Close grip", $A45))), NOT(ISERROR(SEARCH("Sumo", $A45))), NOT(ISERROR(SEARCH("Tradi", $A45))), NOT(ISERROR(SEARCH("Band", $A45))), NOT(ISERROR(SEARCH("Prise large", $A45))), NOT(ISERROR(SEARCH("RDL", $A45))), NOT(ISERROR(SEARCH("Unilatéral", $A45))))</formula>
    </cfRule>
    <cfRule type="expression" dxfId="1580" priority="119" stopIfTrue="1">
      <formula>OR(NOT(ISERROR(SEARCH("Position A", $A45))),NOT(ISERROR(SEARCH("Position B", $A45))),NOT(ISERROR(SEARCH("Position C", $A45))),NOT(ISERROR(SEARCH("Avec sangles", $A45))),NOT(ISERROR(SEARCH("SSB", $A45))),NOT(ISERROR(SEARCH("Focus Hanche", $A45))),NOT(ISERROR(SEARCH("Focus GENOUX", $A45))),NOT(ISERROR(SEARCH("CALE", $A45))),NOT(ISERROR(SEARCH("Déficit", $A45))),NOT(ISERROR(SEARCH("Surélevé", $A45))),NOT(ISERROR(SEARCH("High bar", $A45))),NOT(ISERROR(SEARCH("à la poulie", $A45))),NOT(ISERROR(SEARCH("prise triange", $A45))),NOT(ISERROR(SEARCH("prise barre large", $A45))),NOT(ISERROR(SEARCH("prise barre serrée", $A45))),NOT(ISERROR(SEARCH("prise neutre", $A45))),NOT(ISERROR(SEARCH("supination", $A45))),NOT(ISERROR(SEARCH("pronation", $A45))),NOT(ISERROR(SEARCH("kettlebel", $A45))),NOT(ISERROR(SEARCH("aux haltères", $A45))),NOT(ISERROR(SEARCH("à la barre", $A45))),NOT(ISERROR(SEARCH("B STANCE", $A45))),NOT(ISERROR(SEARCH("Halte", $A45))), NOT(ISERROR(SEARCH("Prise serré", $A45))), NOT(ISERROR(SEARCH("Close grip", $A45))), NOT(ISERROR(SEARCH("Sumo", $A45))), NOT(ISERROR(SEARCH("Tradi", $A45))), NOT(ISERROR(SEARCH("Band", $A45))), NOT(ISERROR(SEARCH("Prise large", $A45))), NOT(ISERROR(SEARCH("RDL", $A45))), NOT(ISERROR(SEARCH("Unilatéral", $A45))))</formula>
    </cfRule>
  </conditionalFormatting>
  <conditionalFormatting sqref="B27:B28">
    <cfRule type="expression" dxfId="1579" priority="104">
      <formula>OR(NOT(ISERROR(SEARCH("Halte",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1578" priority="105">
      <formula>NOT(ISERROR(SEARCH("BI7", $A27)))</formula>
    </cfRule>
    <cfRule type="expression" dxfId="1577" priority="106">
      <formula>NOT(ISERROR(SEARCH("SUPER7", $A27)))</formula>
    </cfRule>
    <cfRule type="expression" dxfId="1576" priority="107">
      <formula>NOT(ISERROR(SEARCH("Larsen", $A27)))</formula>
    </cfRule>
    <cfRule type="expression" dxfId="1575" priority="108">
      <formula>OR(NOT(ISERROR(SEARCH("Tempo", B27))), NOT(ISERROR(SEARCH("Pausé", B27))), NOT(ISERROR(SEARCH("Isométrie", B27))))</formula>
    </cfRule>
    <cfRule type="expression" dxfId="1574" priority="109" stopIfTrue="1">
      <formula>OR(NOT(ISERROR(SEARCH("Position A", $A27))),NOT(ISERROR(SEARCH("Position B", $A27))),NOT(ISERROR(SEARCH("Position C", $A27))),NOT(ISERROR(SEARCH("Avec sangles", $A27))),NOT(ISERROR(SEARCH("SSB", $A27))),NOT(ISERROR(SEARCH("Halte",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1573" priority="110" stopIfTrue="1">
      <formula>OR(NOT(ISERROR(SEARCH("Position A", $A27))),NOT(ISERROR(SEARCH("Position B", $A27))),NOT(ISERROR(SEARCH("Position C", $A27))),NOT(ISERROR(SEARCH("Avec sangles", $A27))),NOT(ISERROR(SEARCH("SSB", $A27))),NOT(ISERROR(SEARCH("Focus Hanche", $A27))),NOT(ISERROR(SEARCH("Focus GENOUX", $A27))),NOT(ISERROR(SEARCH("CALE", $A27))),NOT(ISERROR(SEARCH("Déficit", $A27))),NOT(ISERROR(SEARCH("Surélevé", $A27))),NOT(ISERROR(SEARCH("High bar", $A27))),NOT(ISERROR(SEARCH("à la poulie", $A27))),NOT(ISERROR(SEARCH("prise triange", $A27))),NOT(ISERROR(SEARCH("prise barre large", $A27))),NOT(ISERROR(SEARCH("prise barre serrée", $A27))),NOT(ISERROR(SEARCH("prise neutre", $A27))),NOT(ISERROR(SEARCH("supination", $A27))),NOT(ISERROR(SEARCH("pronation", $A27))),NOT(ISERROR(SEARCH("kettlebel", $A27))),NOT(ISERROR(SEARCH("aux haltères", $A27))),NOT(ISERROR(SEARCH("à la barre", $A27))),NOT(ISERROR(SEARCH("B STANCE",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A27:A28">
    <cfRule type="expression" dxfId="1572" priority="97">
      <formula>OR(NOT(ISERROR(SEARCH("Halte",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1571" priority="98">
      <formula>NOT(ISERROR(SEARCH("BI7", $A27)))</formula>
    </cfRule>
    <cfRule type="expression" dxfId="1570" priority="99">
      <formula>NOT(ISERROR(SEARCH("SUPER7", $A27)))</formula>
    </cfRule>
    <cfRule type="expression" dxfId="1569" priority="100">
      <formula>NOT(ISERROR(SEARCH("Larsen", $A27)))</formula>
    </cfRule>
    <cfRule type="expression" dxfId="1568" priority="101">
      <formula>OR(NOT(ISERROR(SEARCH("Tempo", A27))), NOT(ISERROR(SEARCH("Pausé", A27))), NOT(ISERROR(SEARCH("Isométrie", A27))))</formula>
    </cfRule>
    <cfRule type="expression" dxfId="1567" priority="103" stopIfTrue="1">
      <formula>OR(NOT(ISERROR(SEARCH("Position A", $A27))),NOT(ISERROR(SEARCH("Position B", $A27))),NOT(ISERROR(SEARCH("Position C", $A27))),NOT(ISERROR(SEARCH("Avec sangles", $A27))),NOT(ISERROR(SEARCH("SSB", $A27))),NOT(ISERROR(SEARCH("Focus Hanche", $A27))),NOT(ISERROR(SEARCH("Focus GENOUX", $A27))),NOT(ISERROR(SEARCH("CALE", $A27))),NOT(ISERROR(SEARCH("Déficit", $A27))),NOT(ISERROR(SEARCH("Surélevé", $A27))),NOT(ISERROR(SEARCH("High bar", $A27))),NOT(ISERROR(SEARCH("à la poulie", $A27))),NOT(ISERROR(SEARCH("prise triange", $A27))),NOT(ISERROR(SEARCH("prise barre large", $A27))),NOT(ISERROR(SEARCH("prise barre serrée", $A27))),NOT(ISERROR(SEARCH("prise neutre", $A27))),NOT(ISERROR(SEARCH("supination", $A27))),NOT(ISERROR(SEARCH("pronation", $A27))),NOT(ISERROR(SEARCH("kettlebel", $A27))),NOT(ISERROR(SEARCH("aux haltères", $A27))),NOT(ISERROR(SEARCH("à la barre", $A27))),NOT(ISERROR(SEARCH("B STANCE",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A27:A28">
    <cfRule type="expression" dxfId="1566" priority="102" stopIfTrue="1">
      <formula>OR(NOT(ISERROR(SEARCH("Position A", $A27))),NOT(ISERROR(SEARCH("Position B", $A27))),NOT(ISERROR(SEARCH("Position C", $A27))),NOT(ISERROR(SEARCH("Avec sangles", $A27))),NOT(ISERROR(SEARCH("SSB",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B12:B14">
    <cfRule type="expression" dxfId="1565" priority="93">
      <formula>OR(L12&gt;0, N12&gt;0)</formula>
    </cfRule>
    <cfRule type="expression" dxfId="1564" priority="94">
      <formula>OR(K12&gt;1, M12&gt;1)</formula>
    </cfRule>
  </conditionalFormatting>
  <conditionalFormatting sqref="A12:B14">
    <cfRule type="expression" dxfId="1563" priority="88">
      <formula>OR(NOT(ISERROR(SEARCH("Halte", $A12))),      NOT(ISERROR(SEARCH("Prise serré", $A12))),      NOT(ISERROR(SEARCH("Close grip", $A12))),      NOT(ISERROR(SEARCH("Sumo", $A12))),      NOT(ISERROR(SEARCH("Tradi", $A12))),      NOT(ISERROR(SEARCH("Band", $A12))),      NOT(ISERROR(SEARCH("Prise large", $A12))),      NOT(ISERROR(SEARCH("RDL", $A12))),      NOT(ISERROR(SEARCH("Unilatéral", $A12))))</formula>
    </cfRule>
    <cfRule type="expression" dxfId="1562" priority="89">
      <formula>NOT(ISERROR(SEARCH("BI7", $A12)))</formula>
    </cfRule>
    <cfRule type="expression" dxfId="1561" priority="90">
      <formula>NOT(ISERROR(SEARCH("SUPER7", $A12)))</formula>
    </cfRule>
    <cfRule type="expression" dxfId="1560" priority="91">
      <formula>NOT(ISERROR(SEARCH("Larsen", $A12)))</formula>
    </cfRule>
    <cfRule type="expression" dxfId="1559" priority="92">
      <formula>OR(NOT(ISERROR(SEARCH("Tempo", A12))), NOT(ISERROR(SEARCH("Pausé", A12))), NOT(ISERROR(SEARCH("Isométrie", A12))))</formula>
    </cfRule>
    <cfRule type="expression" dxfId="1558" priority="95" stopIfTrue="1">
      <formula>OR(NOT(ISERROR(SEARCH("Position A", $A12))),NOT(ISERROR(SEARCH("Position B", $A12))),NOT(ISERROR(SEARCH("Position C", $A12))),NOT(ISERROR(SEARCH("Avec sangles", $A12))),NOT(ISERROR(SEARCH("SSB", $A12))),NOT(ISERROR(SEARCH("Halte", $A12))), NOT(ISERROR(SEARCH("Prise serré", $A12))), NOT(ISERROR(SEARCH("Close grip", $A12))), NOT(ISERROR(SEARCH("Sumo", $A12))), NOT(ISERROR(SEARCH("Tradi", $A12))), NOT(ISERROR(SEARCH("Band", $A12))), NOT(ISERROR(SEARCH("Prise large", $A12))), NOT(ISERROR(SEARCH("RDL", $A12))), NOT(ISERROR(SEARCH("Unilatéral", $A12))))</formula>
    </cfRule>
    <cfRule type="expression" dxfId="1557" priority="96" stopIfTrue="1">
      <formula>OR(NOT(ISERROR(SEARCH("Position A", $A12))),NOT(ISERROR(SEARCH("Position B", $A12))),NOT(ISERROR(SEARCH("Position C", $A12))),NOT(ISERROR(SEARCH("Avec sangles", $A12))),NOT(ISERROR(SEARCH("SSB", $A12))),NOT(ISERROR(SEARCH("Focus Hanche", $A12))),NOT(ISERROR(SEARCH("Focus GENOUX", $A12))),NOT(ISERROR(SEARCH("CALE", $A12))),NOT(ISERROR(SEARCH("Déficit", $A12))),NOT(ISERROR(SEARCH("Surélevé", $A12))),NOT(ISERROR(SEARCH("High bar", $A12))),NOT(ISERROR(SEARCH("à la poulie", $A12))),NOT(ISERROR(SEARCH("prise triange", $A12))),NOT(ISERROR(SEARCH("prise barre large", $A12))),NOT(ISERROR(SEARCH("prise barre serrée", $A12))),NOT(ISERROR(SEARCH("prise neutre", $A12))),NOT(ISERROR(SEARCH("supination", $A12))),NOT(ISERROR(SEARCH("pronation", $A12))),NOT(ISERROR(SEARCH("kettlebel", $A12))),NOT(ISERROR(SEARCH("aux haltères", $A12))),NOT(ISERROR(SEARCH("à la barre", $A12))),NOT(ISERROR(SEARCH("B STANCE", $A12))),NOT(ISERROR(SEARCH("Halte", $A12))), NOT(ISERROR(SEARCH("Prise serré", $A12))), NOT(ISERROR(SEARCH("Close grip", $A12))), NOT(ISERROR(SEARCH("Sumo", $A12))), NOT(ISERROR(SEARCH("Tradi", $A12))), NOT(ISERROR(SEARCH("Band", $A12))), NOT(ISERROR(SEARCH("Prise large", $A12))), NOT(ISERROR(SEARCH("RDL", $A12))), NOT(ISERROR(SEARCH("Unilatéral", $A12))))</formula>
    </cfRule>
  </conditionalFormatting>
  <conditionalFormatting sqref="B19:B26">
    <cfRule type="expression" dxfId="1556" priority="84">
      <formula>OR(L19&gt;0, N19&gt;0)</formula>
    </cfRule>
    <cfRule type="expression" dxfId="1555" priority="85">
      <formula>OR(K19&gt;1, M19&gt;1)</formula>
    </cfRule>
  </conditionalFormatting>
  <conditionalFormatting sqref="A19:B26">
    <cfRule type="expression" dxfId="1554" priority="79">
      <formula>OR(NOT(ISERROR(SEARCH("Halte", $A19))),      NOT(ISERROR(SEARCH("Prise serré", $A19))),      NOT(ISERROR(SEARCH("Close grip", $A19))),      NOT(ISERROR(SEARCH("Sumo", $A19))),      NOT(ISERROR(SEARCH("Tradi", $A19))),      NOT(ISERROR(SEARCH("Band", $A19))),      NOT(ISERROR(SEARCH("Prise large", $A19))),      NOT(ISERROR(SEARCH("RDL", $A19))),      NOT(ISERROR(SEARCH("Unilatéral", $A19))))</formula>
    </cfRule>
    <cfRule type="expression" dxfId="1553" priority="80">
      <formula>NOT(ISERROR(SEARCH("BI7", $A19)))</formula>
    </cfRule>
    <cfRule type="expression" dxfId="1552" priority="81">
      <formula>NOT(ISERROR(SEARCH("SUPER7", $A19)))</formula>
    </cfRule>
    <cfRule type="expression" dxfId="1551" priority="82">
      <formula>NOT(ISERROR(SEARCH("Larsen", $A19)))</formula>
    </cfRule>
    <cfRule type="expression" dxfId="1550" priority="83">
      <formula>OR(NOT(ISERROR(SEARCH("Tempo", A19))), NOT(ISERROR(SEARCH("Pausé", A19))), NOT(ISERROR(SEARCH("Isométrie", A19))))</formula>
    </cfRule>
    <cfRule type="expression" dxfId="1549" priority="86" stopIfTrue="1">
      <formula>OR(NOT(ISERROR(SEARCH("Position A", $A19))),NOT(ISERROR(SEARCH("Position B", $A19))),NOT(ISERROR(SEARCH("Position C", $A19))),NOT(ISERROR(SEARCH("Avec sangles", $A19))),NOT(ISERROR(SEARCH("SSB", $A19))),NOT(ISERROR(SEARCH("Halte", $A19))), NOT(ISERROR(SEARCH("Prise serré", $A19))), NOT(ISERROR(SEARCH("Close grip", $A19))), NOT(ISERROR(SEARCH("Sumo", $A19))), NOT(ISERROR(SEARCH("Tradi", $A19))), NOT(ISERROR(SEARCH("Band", $A19))), NOT(ISERROR(SEARCH("Prise large", $A19))), NOT(ISERROR(SEARCH("RDL", $A19))), NOT(ISERROR(SEARCH("Unilatéral", $A19))))</formula>
    </cfRule>
    <cfRule type="expression" dxfId="1548" priority="87" stopIfTrue="1">
      <formula>OR(NOT(ISERROR(SEARCH("Position A", $A19))),NOT(ISERROR(SEARCH("Position B", $A19))),NOT(ISERROR(SEARCH("Position C", $A19))),NOT(ISERROR(SEARCH("Avec sangles", $A19))),NOT(ISERROR(SEARCH("SSB", $A19))),NOT(ISERROR(SEARCH("Focus Hanche", $A19))),NOT(ISERROR(SEARCH("Focus GENOUX", $A19))),NOT(ISERROR(SEARCH("CALE", $A19))),NOT(ISERROR(SEARCH("Déficit", $A19))),NOT(ISERROR(SEARCH("Surélevé", $A19))),NOT(ISERROR(SEARCH("High bar", $A19))),NOT(ISERROR(SEARCH("à la poulie", $A19))),NOT(ISERROR(SEARCH("prise triange", $A19))),NOT(ISERROR(SEARCH("prise barre large", $A19))),NOT(ISERROR(SEARCH("prise barre serrée", $A19))),NOT(ISERROR(SEARCH("prise neutre", $A19))),NOT(ISERROR(SEARCH("supination", $A19))),NOT(ISERROR(SEARCH("pronation", $A19))),NOT(ISERROR(SEARCH("kettlebel", $A19))),NOT(ISERROR(SEARCH("aux haltères", $A19))),NOT(ISERROR(SEARCH("à la barre", $A19))),NOT(ISERROR(SEARCH("B STANCE", $A19))),NOT(ISERROR(SEARCH("Halte", $A19))), NOT(ISERROR(SEARCH("Prise serré", $A19))), NOT(ISERROR(SEARCH("Close grip", $A19))), NOT(ISERROR(SEARCH("Sumo", $A19))), NOT(ISERROR(SEARCH("Tradi", $A19))), NOT(ISERROR(SEARCH("Band", $A19))), NOT(ISERROR(SEARCH("Prise large", $A19))), NOT(ISERROR(SEARCH("RDL", $A19))), NOT(ISERROR(SEARCH("Unilatéral", $A19))))</formula>
    </cfRule>
  </conditionalFormatting>
  <conditionalFormatting sqref="B29">
    <cfRule type="expression" dxfId="1547" priority="75">
      <formula>OR(L29&gt;0, N29&gt;0)</formula>
    </cfRule>
    <cfRule type="expression" dxfId="1546" priority="76">
      <formula>OR(K29&gt;1, M29&gt;1)</formula>
    </cfRule>
  </conditionalFormatting>
  <conditionalFormatting sqref="A29:B29">
    <cfRule type="expression" dxfId="1545" priority="70">
      <formula>OR(NOT(ISERROR(SEARCH("Halte", $A29))),      NOT(ISERROR(SEARCH("Prise serré", $A29))),      NOT(ISERROR(SEARCH("Close grip", $A29))),      NOT(ISERROR(SEARCH("Sumo", $A29))),      NOT(ISERROR(SEARCH("Tradi", $A29))),      NOT(ISERROR(SEARCH("Band", $A29))),      NOT(ISERROR(SEARCH("Prise large", $A29))),      NOT(ISERROR(SEARCH("RDL", $A29))),      NOT(ISERROR(SEARCH("Unilatéral", $A29))))</formula>
    </cfRule>
    <cfRule type="expression" dxfId="1544" priority="71">
      <formula>NOT(ISERROR(SEARCH("BI7", $A29)))</formula>
    </cfRule>
    <cfRule type="expression" dxfId="1543" priority="72">
      <formula>NOT(ISERROR(SEARCH("SUPER7", $A29)))</formula>
    </cfRule>
    <cfRule type="expression" dxfId="1542" priority="73">
      <formula>NOT(ISERROR(SEARCH("Larsen", $A29)))</formula>
    </cfRule>
    <cfRule type="expression" dxfId="1541" priority="74">
      <formula>OR(NOT(ISERROR(SEARCH("Tempo", A29))), NOT(ISERROR(SEARCH("Pausé", A29))), NOT(ISERROR(SEARCH("Isométrie", A29))))</formula>
    </cfRule>
    <cfRule type="expression" dxfId="1540" priority="77" stopIfTrue="1">
      <formula>OR(NOT(ISERROR(SEARCH("Position A", $A29))),NOT(ISERROR(SEARCH("Position B", $A29))),NOT(ISERROR(SEARCH("Position C", $A29))),NOT(ISERROR(SEARCH("Avec sangles", $A29))),NOT(ISERROR(SEARCH("SSB", $A29))),NOT(ISERROR(SEARCH("Halte", $A29))), NOT(ISERROR(SEARCH("Prise serré", $A29))), NOT(ISERROR(SEARCH("Close grip", $A29))), NOT(ISERROR(SEARCH("Sumo", $A29))), NOT(ISERROR(SEARCH("Tradi", $A29))), NOT(ISERROR(SEARCH("Band", $A29))), NOT(ISERROR(SEARCH("Prise large", $A29))), NOT(ISERROR(SEARCH("RDL", $A29))), NOT(ISERROR(SEARCH("Unilatéral", $A29))))</formula>
    </cfRule>
    <cfRule type="expression" dxfId="1539" priority="78" stopIfTrue="1">
      <formula>OR(NOT(ISERROR(SEARCH("Position A", $A29))),NOT(ISERROR(SEARCH("Position B", $A29))),NOT(ISERROR(SEARCH("Position C", $A29))),NOT(ISERROR(SEARCH("Avec sangles", $A29))),NOT(ISERROR(SEARCH("SSB", $A29))),NOT(ISERROR(SEARCH("Focus Hanche", $A29))),NOT(ISERROR(SEARCH("Focus GENOUX", $A29))),NOT(ISERROR(SEARCH("CALE", $A29))),NOT(ISERROR(SEARCH("Déficit", $A29))),NOT(ISERROR(SEARCH("Surélevé", $A29))),NOT(ISERROR(SEARCH("High bar", $A29))),NOT(ISERROR(SEARCH("à la poulie", $A29))),NOT(ISERROR(SEARCH("prise triange", $A29))),NOT(ISERROR(SEARCH("prise barre large", $A29))),NOT(ISERROR(SEARCH("prise barre serrée", $A29))),NOT(ISERROR(SEARCH("prise neutre", $A29))),NOT(ISERROR(SEARCH("supination", $A29))),NOT(ISERROR(SEARCH("pronation", $A29))),NOT(ISERROR(SEARCH("kettlebel", $A29))),NOT(ISERROR(SEARCH("aux haltères", $A29))),NOT(ISERROR(SEARCH("à la barre", $A29))),NOT(ISERROR(SEARCH("B STANCE", $A29))),NOT(ISERROR(SEARCH("Halte", $A29))), NOT(ISERROR(SEARCH("Prise serré", $A29))), NOT(ISERROR(SEARCH("Close grip", $A29))), NOT(ISERROR(SEARCH("Sumo", $A29))), NOT(ISERROR(SEARCH("Tradi", $A29))), NOT(ISERROR(SEARCH("Band", $A29))), NOT(ISERROR(SEARCH("Prise large", $A29))), NOT(ISERROR(SEARCH("RDL", $A29))), NOT(ISERROR(SEARCH("Unilatéral", $A29))))</formula>
    </cfRule>
  </conditionalFormatting>
  <conditionalFormatting sqref="P30:P32 P36:P39 P7:P11 P15:P18 P43:P44">
    <cfRule type="expression" dxfId="1538" priority="68">
      <formula>P7&gt;Q7</formula>
    </cfRule>
    <cfRule type="expression" dxfId="1537" priority="69">
      <formula>P7&lt;Q7</formula>
    </cfRule>
  </conditionalFormatting>
  <conditionalFormatting sqref="R30:R32 R36:R39 R7:R11 R15:R18 R43:R44">
    <cfRule type="expression" dxfId="1536" priority="66">
      <formula>R7&lt;S7</formula>
    </cfRule>
    <cfRule type="expression" dxfId="1535" priority="67">
      <formula>R7&gt;S7</formula>
    </cfRule>
  </conditionalFormatting>
  <conditionalFormatting sqref="T30:T32 T36:T39 T7:T11 T15:T17 T43:T44">
    <cfRule type="expression" dxfId="1534" priority="64">
      <formula>T7&gt;U7</formula>
    </cfRule>
    <cfRule type="expression" dxfId="1533" priority="65">
      <formula>T7&lt;U7</formula>
    </cfRule>
  </conditionalFormatting>
  <conditionalFormatting sqref="P27:P28">
    <cfRule type="expression" dxfId="1532" priority="62">
      <formula>P27&gt;Q27</formula>
    </cfRule>
    <cfRule type="expression" dxfId="1531" priority="63">
      <formula>P27&lt;Q27</formula>
    </cfRule>
  </conditionalFormatting>
  <conditionalFormatting sqref="R27:R28">
    <cfRule type="expression" dxfId="1530" priority="60">
      <formula>R27&lt;S27</formula>
    </cfRule>
    <cfRule type="expression" dxfId="1529" priority="61">
      <formula>R27&gt;S27</formula>
    </cfRule>
  </conditionalFormatting>
  <conditionalFormatting sqref="T27:T28">
    <cfRule type="expression" dxfId="1528" priority="58">
      <formula>T27&gt;U27</formula>
    </cfRule>
    <cfRule type="expression" dxfId="1527" priority="59">
      <formula>T27&lt;U27</formula>
    </cfRule>
  </conditionalFormatting>
  <conditionalFormatting sqref="P33:P35">
    <cfRule type="expression" dxfId="1526" priority="56">
      <formula>P33&gt;Q33</formula>
    </cfRule>
    <cfRule type="expression" dxfId="1525" priority="57">
      <formula>P33&lt;Q33</formula>
    </cfRule>
  </conditionalFormatting>
  <conditionalFormatting sqref="R33:R35">
    <cfRule type="expression" dxfId="1524" priority="54">
      <formula>R33&lt;S33</formula>
    </cfRule>
    <cfRule type="expression" dxfId="1523" priority="55">
      <formula>R33&gt;S33</formula>
    </cfRule>
  </conditionalFormatting>
  <conditionalFormatting sqref="T33:T35">
    <cfRule type="expression" dxfId="1522" priority="52">
      <formula>T33&gt;U33</formula>
    </cfRule>
    <cfRule type="expression" dxfId="1521" priority="53">
      <formula>T33&lt;U33</formula>
    </cfRule>
  </conditionalFormatting>
  <conditionalFormatting sqref="P45">
    <cfRule type="expression" dxfId="1520" priority="50">
      <formula>P45&gt;Q45</formula>
    </cfRule>
    <cfRule type="expression" dxfId="1519" priority="51">
      <formula>P45&lt;Q45</formula>
    </cfRule>
  </conditionalFormatting>
  <conditionalFormatting sqref="R45">
    <cfRule type="expression" dxfId="1518" priority="48">
      <formula>R45&lt;S45</formula>
    </cfRule>
    <cfRule type="expression" dxfId="1517" priority="49">
      <formula>R45&gt;S45</formula>
    </cfRule>
  </conditionalFormatting>
  <conditionalFormatting sqref="T45">
    <cfRule type="expression" dxfId="1516" priority="46">
      <formula>T45&gt;U45</formula>
    </cfRule>
    <cfRule type="expression" dxfId="1515" priority="47">
      <formula>T45&lt;U45</formula>
    </cfRule>
  </conditionalFormatting>
  <conditionalFormatting sqref="T18">
    <cfRule type="expression" dxfId="1514" priority="44">
      <formula>T18&lt;U18</formula>
    </cfRule>
    <cfRule type="expression" dxfId="1513" priority="45">
      <formula>T18&gt;U18</formula>
    </cfRule>
  </conditionalFormatting>
  <conditionalFormatting sqref="P12:P14">
    <cfRule type="expression" dxfId="1512" priority="42">
      <formula>P12&gt;Q12</formula>
    </cfRule>
    <cfRule type="expression" dxfId="1511" priority="43">
      <formula>P12&lt;Q12</formula>
    </cfRule>
  </conditionalFormatting>
  <conditionalFormatting sqref="R12:R14">
    <cfRule type="expression" dxfId="1510" priority="40">
      <formula>R12&lt;S12</formula>
    </cfRule>
    <cfRule type="expression" dxfId="1509" priority="41">
      <formula>R12&gt;S12</formula>
    </cfRule>
  </conditionalFormatting>
  <conditionalFormatting sqref="T12:T14">
    <cfRule type="expression" dxfId="1508" priority="38">
      <formula>T12&gt;U12</formula>
    </cfRule>
    <cfRule type="expression" dxfId="1507" priority="39">
      <formula>T12&lt;U12</formula>
    </cfRule>
  </conditionalFormatting>
  <conditionalFormatting sqref="P19:P26">
    <cfRule type="expression" dxfId="1506" priority="36">
      <formula>P19&gt;Q19</formula>
    </cfRule>
    <cfRule type="expression" dxfId="1505" priority="37">
      <formula>P19&lt;Q19</formula>
    </cfRule>
  </conditionalFormatting>
  <conditionalFormatting sqref="R24:R26">
    <cfRule type="expression" dxfId="1504" priority="34">
      <formula>R24&lt;S24</formula>
    </cfRule>
    <cfRule type="expression" dxfId="1503" priority="35">
      <formula>R24&gt;S24</formula>
    </cfRule>
  </conditionalFormatting>
  <conditionalFormatting sqref="T24:T26">
    <cfRule type="expression" dxfId="1502" priority="32">
      <formula>T24&gt;U24</formula>
    </cfRule>
    <cfRule type="expression" dxfId="1501" priority="33">
      <formula>T24&lt;U24</formula>
    </cfRule>
  </conditionalFormatting>
  <conditionalFormatting sqref="R19:R23">
    <cfRule type="expression" dxfId="1500" priority="30">
      <formula>R19&gt;S19</formula>
    </cfRule>
    <cfRule type="expression" dxfId="1499" priority="31">
      <formula>R19&lt;S19</formula>
    </cfRule>
  </conditionalFormatting>
  <conditionalFormatting sqref="T19:T23">
    <cfRule type="expression" dxfId="1498" priority="28">
      <formula>T19&lt;U19</formula>
    </cfRule>
    <cfRule type="expression" dxfId="1497" priority="29">
      <formula>T19&gt;U19</formula>
    </cfRule>
  </conditionalFormatting>
  <conditionalFormatting sqref="P29">
    <cfRule type="expression" dxfId="1496" priority="26">
      <formula>P29&gt;Q29</formula>
    </cfRule>
    <cfRule type="expression" dxfId="1495" priority="27">
      <formula>P29&lt;Q29</formula>
    </cfRule>
  </conditionalFormatting>
  <conditionalFormatting sqref="R29">
    <cfRule type="expression" dxfId="1494" priority="24">
      <formula>R29&gt;S29</formula>
    </cfRule>
    <cfRule type="expression" dxfId="1493" priority="25">
      <formula>R29&lt;S29</formula>
    </cfRule>
  </conditionalFormatting>
  <conditionalFormatting sqref="T29">
    <cfRule type="expression" dxfId="1492" priority="22">
      <formula>T29&lt;U29</formula>
    </cfRule>
    <cfRule type="expression" dxfId="1491" priority="23">
      <formula>T29&gt;U29</formula>
    </cfRule>
  </conditionalFormatting>
  <conditionalFormatting sqref="P40:P42">
    <cfRule type="expression" dxfId="1490" priority="20">
      <formula>P40&gt;Q40</formula>
    </cfRule>
    <cfRule type="expression" dxfId="1489" priority="21">
      <formula>P40&lt;Q40</formula>
    </cfRule>
  </conditionalFormatting>
  <conditionalFormatting sqref="R40:R42">
    <cfRule type="expression" dxfId="1488" priority="18">
      <formula>R40&lt;S40</formula>
    </cfRule>
    <cfRule type="expression" dxfId="1487" priority="19">
      <formula>R40&gt;S40</formula>
    </cfRule>
  </conditionalFormatting>
  <conditionalFormatting sqref="T40:T42">
    <cfRule type="expression" dxfId="1486" priority="16">
      <formula>T40&gt;U40</formula>
    </cfRule>
    <cfRule type="expression" dxfId="1485" priority="17">
      <formula>T40&lt;U40</formula>
    </cfRule>
  </conditionalFormatting>
  <conditionalFormatting sqref="L32:L35">
    <cfRule type="cellIs" dxfId="1484" priority="15" operator="greaterThan">
      <formula>0</formula>
    </cfRule>
  </conditionalFormatting>
  <conditionalFormatting sqref="B30:B44">
    <cfRule type="expression" dxfId="1483" priority="8">
      <formula>OR(NOT(ISERROR(SEARCH("Halte",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1482" priority="9">
      <formula>NOT(ISERROR(SEARCH("BI7", $A30)))</formula>
    </cfRule>
    <cfRule type="expression" dxfId="1481" priority="10">
      <formula>NOT(ISERROR(SEARCH("SUPER7", $A30)))</formula>
    </cfRule>
    <cfRule type="expression" dxfId="1480" priority="11">
      <formula>NOT(ISERROR(SEARCH("Larsen", $A30)))</formula>
    </cfRule>
    <cfRule type="expression" dxfId="1479" priority="12">
      <formula>OR(NOT(ISERROR(SEARCH("Tempo", B30))), NOT(ISERROR(SEARCH("Pausé", B30))), NOT(ISERROR(SEARCH("Isométrie", B30))))</formula>
    </cfRule>
    <cfRule type="expression" dxfId="1478" priority="13" stopIfTrue="1">
      <formula>OR(NOT(ISERROR(SEARCH("Position A", $A30))),NOT(ISERROR(SEARCH("Position B", $A30))),NOT(ISERROR(SEARCH("Position C", $A30))),NOT(ISERROR(SEARCH("Avec sangles", $A30))),NOT(ISERROR(SEARCH("SSB", $A30))),NOT(ISERROR(SEARCH("Halte",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1477" priority="14" stopIfTrue="1">
      <formula>OR(NOT(ISERROR(SEARCH("Position A", $A30))),NOT(ISERROR(SEARCH("Position B", $A30))),NOT(ISERROR(SEARCH("Position C", $A30))),NOT(ISERROR(SEARCH("Avec sangles", $A30))),NOT(ISERROR(SEARCH("SSB", $A30))),NOT(ISERROR(SEARCH("Focus Hanche", $A30))),NOT(ISERROR(SEARCH("Focus GENOUX", $A30))),NOT(ISERROR(SEARCH("CALE", $A30))),NOT(ISERROR(SEARCH("Déficit", $A30))),NOT(ISERROR(SEARCH("Surélevé", $A30))),NOT(ISERROR(SEARCH("High bar", $A30))),NOT(ISERROR(SEARCH("à la poulie", $A30))),NOT(ISERROR(SEARCH("prise triange", $A30))),NOT(ISERROR(SEARCH("prise barre large", $A30))),NOT(ISERROR(SEARCH("prise barre serrée", $A30))),NOT(ISERROR(SEARCH("prise neutre", $A30))),NOT(ISERROR(SEARCH("supination", $A30))),NOT(ISERROR(SEARCH("pronation", $A30))),NOT(ISERROR(SEARCH("kettlebel", $A30))),NOT(ISERROR(SEARCH("aux haltères", $A30))),NOT(ISERROR(SEARCH("à la barre", $A30))),NOT(ISERROR(SEARCH("B STANCE",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conditionalFormatting sqref="A30:A44">
    <cfRule type="expression" dxfId="1476" priority="1">
      <formula>OR(NOT(ISERROR(SEARCH("Halte",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1475" priority="2">
      <formula>NOT(ISERROR(SEARCH("BI7", $A30)))</formula>
    </cfRule>
    <cfRule type="expression" dxfId="1474" priority="3">
      <formula>NOT(ISERROR(SEARCH("SUPER7", $A30)))</formula>
    </cfRule>
    <cfRule type="expression" dxfId="1473" priority="4">
      <formula>NOT(ISERROR(SEARCH("Larsen", $A30)))</formula>
    </cfRule>
    <cfRule type="expression" dxfId="1472" priority="5">
      <formula>OR(NOT(ISERROR(SEARCH("Tempo", A30))), NOT(ISERROR(SEARCH("Pausé", A30))), NOT(ISERROR(SEARCH("Isométrie", A30))))</formula>
    </cfRule>
    <cfRule type="expression" dxfId="1471" priority="7" stopIfTrue="1">
      <formula>OR(NOT(ISERROR(SEARCH("Position A", $A30))),NOT(ISERROR(SEARCH("Position B", $A30))),NOT(ISERROR(SEARCH("Position C", $A30))),NOT(ISERROR(SEARCH("Avec sangles", $A30))),NOT(ISERROR(SEARCH("SSB", $A30))),NOT(ISERROR(SEARCH("Focus Hanche", $A30))),NOT(ISERROR(SEARCH("Focus GENOUX", $A30))),NOT(ISERROR(SEARCH("CALE", $A30))),NOT(ISERROR(SEARCH("Déficit", $A30))),NOT(ISERROR(SEARCH("Surélevé", $A30))),NOT(ISERROR(SEARCH("High bar", $A30))),NOT(ISERROR(SEARCH("à la poulie", $A30))),NOT(ISERROR(SEARCH("prise triange", $A30))),NOT(ISERROR(SEARCH("prise barre large", $A30))),NOT(ISERROR(SEARCH("prise barre serrée", $A30))),NOT(ISERROR(SEARCH("prise neutre", $A30))),NOT(ISERROR(SEARCH("supination", $A30))),NOT(ISERROR(SEARCH("pronation", $A30))),NOT(ISERROR(SEARCH("kettlebel", $A30))),NOT(ISERROR(SEARCH("aux haltères", $A30))),NOT(ISERROR(SEARCH("à la barre", $A30))),NOT(ISERROR(SEARCH("B STANCE",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conditionalFormatting sqref="A30:A44">
    <cfRule type="expression" dxfId="1470" priority="6" stopIfTrue="1">
      <formula>OR(NOT(ISERROR(SEARCH("Position A", $A30))),NOT(ISERROR(SEARCH("Position B", $A30))),NOT(ISERROR(SEARCH("Position C", $A30))),NOT(ISERROR(SEARCH("Avec sangles", $A30))),NOT(ISERROR(SEARCH("SSB",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dataValidations count="6">
    <dataValidation type="list" allowBlank="1" showInputMessage="1" showErrorMessage="1" sqref="H79:H100" xr:uid="{50A8B421-0B61-41F2-AE15-A4B73EC99BD9}">
      <formula1>"Oui, Non"</formula1>
    </dataValidation>
    <dataValidation type="list" allowBlank="1" showInputMessage="1" showErrorMessage="1" sqref="F79:F100" xr:uid="{D45ADAA3-347A-41FB-99EC-55ECFCB7F7CD}">
      <formula1>"Echauff, Préhab , Réhab"</formula1>
    </dataValidation>
    <dataValidation type="whole" operator="greaterThan" allowBlank="1" showInputMessage="1" showErrorMessage="1" sqref="C7:C55" xr:uid="{FB4B0DBE-7F93-43ED-A65C-75E6890D362D}">
      <formula1>-1</formula1>
    </dataValidation>
    <dataValidation type="whole" allowBlank="1" showInputMessage="1" showErrorMessage="1" sqref="A2 A5" xr:uid="{A8EF164E-E40D-4E41-8615-850F9272B354}">
      <formula1>0</formula1>
      <formula2>3</formula2>
    </dataValidation>
    <dataValidation type="decimal" allowBlank="1" showInputMessage="1" showErrorMessage="1" sqref="F7:F55" xr:uid="{1959BDD9-5713-41B4-B7D2-C8E98D20FCA8}">
      <formula1>5</formula1>
      <formula2>10</formula2>
    </dataValidation>
    <dataValidation type="decimal" operator="greaterThan" allowBlank="1" showInputMessage="1" showErrorMessage="1" sqref="D7:E55" xr:uid="{749A55DE-2413-4CD4-B3AA-202CD25B686D}">
      <formula1>-1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7761" r:id="rId3" name="Button 1">
              <controlPr defaultSize="0" print="0" autoFill="0" autoPict="0" macro="[0]!ReplaceZerosWithBlanks">
                <anchor moveWithCells="1" sizeWithCells="1">
                  <from>
                    <xdr:col>14</xdr:col>
                    <xdr:colOff>95250</xdr:colOff>
                    <xdr:row>6</xdr:row>
                    <xdr:rowOff>114300</xdr:rowOff>
                  </from>
                  <to>
                    <xdr:col>14</xdr:col>
                    <xdr:colOff>962025</xdr:colOff>
                    <xdr:row>8</xdr:row>
                    <xdr:rowOff>104775</xdr:rowOff>
                  </to>
                </anchor>
              </controlPr>
            </control>
          </mc:Choice>
        </mc:AlternateContent>
        <mc:AlternateContent xmlns:mc="http://schemas.openxmlformats.org/markup-compatibility/2006">
          <mc:Choice Requires="x14">
            <control shapeId="117762" r:id="rId4" name="Button 2">
              <controlPr defaultSize="0" print="0" autoFill="0" autoPict="0" macro="[0]!AddValueToSelection">
                <anchor moveWithCells="1" sizeWithCells="1">
                  <from>
                    <xdr:col>14</xdr:col>
                    <xdr:colOff>95250</xdr:colOff>
                    <xdr:row>9</xdr:row>
                    <xdr:rowOff>114300</xdr:rowOff>
                  </from>
                  <to>
                    <xdr:col>14</xdr:col>
                    <xdr:colOff>952500</xdr:colOff>
                    <xdr:row>11</xdr:row>
                    <xdr:rowOff>180975</xdr:rowOff>
                  </to>
                </anchor>
              </controlPr>
            </control>
          </mc:Choice>
        </mc:AlternateContent>
        <mc:AlternateContent xmlns:mc="http://schemas.openxmlformats.org/markup-compatibility/2006">
          <mc:Choice Requires="x14">
            <control shapeId="117763" r:id="rId5" name="Button 3">
              <controlPr defaultSize="0" print="0" autoFill="0" autoPict="0" macro="[0]!SelectAndSwapCells">
                <anchor moveWithCells="1" sizeWithCells="1">
                  <from>
                    <xdr:col>14</xdr:col>
                    <xdr:colOff>152400</xdr:colOff>
                    <xdr:row>14</xdr:row>
                    <xdr:rowOff>152400</xdr:rowOff>
                  </from>
                  <to>
                    <xdr:col>14</xdr:col>
                    <xdr:colOff>923925</xdr:colOff>
                    <xdr:row>17</xdr:row>
                    <xdr:rowOff>9525</xdr:rowOff>
                  </to>
                </anchor>
              </controlPr>
            </control>
          </mc:Choice>
        </mc:AlternateContent>
        <mc:AlternateContent xmlns:mc="http://schemas.openxmlformats.org/markup-compatibility/2006">
          <mc:Choice Requires="x14">
            <control shapeId="117764" r:id="rId6" name="Button 4">
              <controlPr defaultSize="0" print="0" autoFill="0" autoPict="0" macro="[0]!DuplicateSheetAndRename">
                <anchor moveWithCells="1" sizeWithCells="1">
                  <from>
                    <xdr:col>14</xdr:col>
                    <xdr:colOff>114300</xdr:colOff>
                    <xdr:row>18</xdr:row>
                    <xdr:rowOff>142875</xdr:rowOff>
                  </from>
                  <to>
                    <xdr:col>14</xdr:col>
                    <xdr:colOff>942975</xdr:colOff>
                    <xdr:row>21</xdr:row>
                    <xdr:rowOff>28575</xdr:rowOff>
                  </to>
                </anchor>
              </controlPr>
            </control>
          </mc:Choice>
        </mc:AlternateContent>
        <mc:AlternateContent xmlns:mc="http://schemas.openxmlformats.org/markup-compatibility/2006">
          <mc:Choice Requires="x14">
            <control shapeId="117765" r:id="rId7" name="Button 5">
              <controlPr defaultSize="0" print="0" autoFill="0" autoPict="0" macro="[0]!SetMirrorFormulas">
                <anchor moveWithCells="1" sizeWithCells="1">
                  <from>
                    <xdr:col>14</xdr:col>
                    <xdr:colOff>142875</xdr:colOff>
                    <xdr:row>22</xdr:row>
                    <xdr:rowOff>133350</xdr:rowOff>
                  </from>
                  <to>
                    <xdr:col>14</xdr:col>
                    <xdr:colOff>942975</xdr:colOff>
                    <xdr:row>25</xdr:row>
                    <xdr:rowOff>47625</xdr:rowOff>
                  </to>
                </anchor>
              </controlPr>
            </control>
          </mc:Choice>
        </mc:AlternateContent>
        <mc:AlternateContent xmlns:mc="http://schemas.openxmlformats.org/markup-compatibility/2006">
          <mc:Choice Requires="x14">
            <control shapeId="117766" r:id="rId8" name="Button 6">
              <controlPr defaultSize="0" print="0" autoFill="0" autoPict="0" macro="[0]!ClearSpecificRanges">
                <anchor moveWithCells="1" sizeWithCells="1">
                  <from>
                    <xdr:col>14</xdr:col>
                    <xdr:colOff>142875</xdr:colOff>
                    <xdr:row>26</xdr:row>
                    <xdr:rowOff>219075</xdr:rowOff>
                  </from>
                  <to>
                    <xdr:col>14</xdr:col>
                    <xdr:colOff>933450</xdr:colOff>
                    <xdr:row>29</xdr:row>
                    <xdr:rowOff>95250</xdr:rowOff>
                  </to>
                </anchor>
              </controlPr>
            </control>
          </mc:Choice>
        </mc:AlternateContent>
        <mc:AlternateContent xmlns:mc="http://schemas.openxmlformats.org/markup-compatibility/2006">
          <mc:Choice Requires="x14">
            <control shapeId="117767" r:id="rId9" name="Button 7">
              <controlPr defaultSize="0" print="0" autoFill="0" autoPict="0" macro="[0]!SetPatternValues">
                <anchor moveWithCells="1" sizeWithCells="1">
                  <from>
                    <xdr:col>14</xdr:col>
                    <xdr:colOff>123825</xdr:colOff>
                    <xdr:row>30</xdr:row>
                    <xdr:rowOff>133350</xdr:rowOff>
                  </from>
                  <to>
                    <xdr:col>14</xdr:col>
                    <xdr:colOff>923925</xdr:colOff>
                    <xdr:row>32</xdr:row>
                    <xdr:rowOff>161925</xdr:rowOff>
                  </to>
                </anchor>
              </controlPr>
            </control>
          </mc:Choice>
        </mc:AlternateContent>
        <mc:AlternateContent xmlns:mc="http://schemas.openxmlformats.org/markup-compatibility/2006">
          <mc:Choice Requires="x14">
            <control shapeId="117768" r:id="rId10" name="Button 8">
              <controlPr defaultSize="0" print="0" autoFill="0" autoPict="0" macro="[0]!ResetTemplate">
                <anchor moveWithCells="1" sizeWithCells="1">
                  <from>
                    <xdr:col>14</xdr:col>
                    <xdr:colOff>152400</xdr:colOff>
                    <xdr:row>33</xdr:row>
                    <xdr:rowOff>57150</xdr:rowOff>
                  </from>
                  <to>
                    <xdr:col>14</xdr:col>
                    <xdr:colOff>895350</xdr:colOff>
                    <xdr:row>35</xdr:row>
                    <xdr:rowOff>228600</xdr:rowOff>
                  </to>
                </anchor>
              </controlPr>
            </control>
          </mc:Choice>
        </mc:AlternateContent>
        <mc:AlternateContent xmlns:mc="http://schemas.openxmlformats.org/markup-compatibility/2006">
          <mc:Choice Requires="x14">
            <control shapeId="117769" r:id="rId11" name="Button 9">
              <controlPr defaultSize="0" print="0" autoFill="0" autoPict="0" macro="[0]!ShowCustomForm">
                <anchor moveWithCells="1" sizeWithCells="1">
                  <from>
                    <xdr:col>14</xdr:col>
                    <xdr:colOff>152400</xdr:colOff>
                    <xdr:row>37</xdr:row>
                    <xdr:rowOff>0</xdr:rowOff>
                  </from>
                  <to>
                    <xdr:col>14</xdr:col>
                    <xdr:colOff>914400</xdr:colOff>
                    <xdr:row>40</xdr:row>
                    <xdr:rowOff>19050</xdr:rowOff>
                  </to>
                </anchor>
              </controlPr>
            </control>
          </mc:Choice>
        </mc:AlternateContent>
        <mc:AlternateContent xmlns:mc="http://schemas.openxmlformats.org/markup-compatibility/2006">
          <mc:Choice Requires="x14">
            <control shapeId="117770" r:id="rId12" name="Button 10">
              <controlPr defaultSize="0" print="0" autoFill="0" autoPict="0" macro="[0]!DupliquerFeuilles_ParVagues">
                <anchor moveWithCells="1" sizeWithCells="1">
                  <from>
                    <xdr:col>14</xdr:col>
                    <xdr:colOff>152400</xdr:colOff>
                    <xdr:row>41</xdr:row>
                    <xdr:rowOff>0</xdr:rowOff>
                  </from>
                  <to>
                    <xdr:col>14</xdr:col>
                    <xdr:colOff>914400</xdr:colOff>
                    <xdr:row>44</xdr:row>
                    <xdr:rowOff>19050</xdr:rowOff>
                  </to>
                </anchor>
              </controlPr>
            </control>
          </mc:Choice>
        </mc:AlternateContent>
      </controls>
    </mc:Choice>
  </mc:AlternateContent>
  <tableParts count="3">
    <tablePart r:id="rId13"/>
    <tablePart r:id="rId14"/>
    <tablePart r:id="rId15"/>
  </tableParts>
  <extLst>
    <ext xmlns:x14="http://schemas.microsoft.com/office/spreadsheetml/2009/9/main" uri="{CCE6A557-97BC-4b89-ADB6-D9C93CAAB3DF}">
      <x14:dataValidations xmlns:xm="http://schemas.microsoft.com/office/excel/2006/main" count="2">
        <x14:dataValidation type="list" allowBlank="1" showInputMessage="1" showErrorMessage="1" xr:uid="{2BC0CD21-7843-4C45-9DA5-9EF2DC6E4DE4}">
          <x14:formula1>
            <xm:f>'Variables exercices'!$D$2:$D$600</xm:f>
          </x14:formula1>
          <xm:sqref>B7:B55</xm:sqref>
        </x14:dataValidation>
        <x14:dataValidation type="list" allowBlank="1" showInputMessage="1" showErrorMessage="1" xr:uid="{CD00EDBE-0FBB-46AF-B949-2A7BD0711929}">
          <x14:formula1>
            <xm:f>'Variables exercices'!$E$2:$E$100</xm:f>
          </x14:formula1>
          <xm:sqref>A7:A55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B9DC1A-7D67-427A-AEFB-9A860697A491}">
  <sheetPr codeName="Feuil23"/>
  <dimension ref="A1:AC101"/>
  <sheetViews>
    <sheetView topLeftCell="B1" workbookViewId="0">
      <selection activeCell="C1" sqref="C1:F1"/>
    </sheetView>
  </sheetViews>
  <sheetFormatPr defaultColWidth="10.625" defaultRowHeight="15" x14ac:dyDescent="0.2"/>
  <cols>
    <col min="1" max="1" width="26.36328125" style="87" customWidth="1"/>
    <col min="2" max="2" width="44.390625" style="87" bestFit="1" customWidth="1"/>
    <col min="3" max="3" width="9.68359375" style="87" bestFit="1" customWidth="1"/>
    <col min="4" max="4" width="6.58984375" style="87" bestFit="1" customWidth="1"/>
    <col min="5" max="5" width="8.33984375" style="87" bestFit="1" customWidth="1"/>
    <col min="6" max="6" width="7.26171875" style="87" customWidth="1"/>
    <col min="7" max="7" width="13.5859375" style="87" customWidth="1"/>
    <col min="8" max="8" width="12.10546875" style="87" customWidth="1"/>
    <col min="9" max="9" width="16.94921875" style="87" bestFit="1" customWidth="1"/>
    <col min="10" max="10" width="12.64453125" style="87" bestFit="1" customWidth="1"/>
    <col min="11" max="11" width="11.1640625" style="87" customWidth="1"/>
    <col min="12" max="12" width="13.71875" style="87" customWidth="1"/>
    <col min="13" max="13" width="12.375" style="87" bestFit="1" customWidth="1"/>
    <col min="14" max="14" width="12.5078125" style="87" bestFit="1" customWidth="1"/>
    <col min="15" max="15" width="14.9296875" style="87" customWidth="1"/>
    <col min="16" max="16" width="9.68359375" style="87" customWidth="1"/>
    <col min="17" max="17" width="7.26171875" style="87" customWidth="1"/>
    <col min="18" max="18" width="11.296875" style="87" customWidth="1"/>
    <col min="19" max="19" width="11.1640625" style="87" customWidth="1"/>
    <col min="20" max="20" width="10.625" style="87"/>
    <col min="21" max="21" width="7.26171875" style="87" customWidth="1"/>
    <col min="22" max="22" width="12.10546875" style="87" customWidth="1"/>
    <col min="23" max="23" width="7.53125" style="87" customWidth="1"/>
    <col min="24" max="24" width="10.89453125" style="87" customWidth="1"/>
    <col min="25" max="25" width="9.14453125" style="87" customWidth="1"/>
    <col min="26" max="16384" width="10.625" style="87"/>
  </cols>
  <sheetData>
    <row r="1" spans="1:29" ht="21.75" customHeight="1" x14ac:dyDescent="0.2">
      <c r="A1" s="5" t="s">
        <v>257</v>
      </c>
      <c r="B1" s="5" t="s">
        <v>231</v>
      </c>
      <c r="C1" s="266">
        <v>46196</v>
      </c>
      <c r="D1" s="266"/>
      <c r="E1" s="266"/>
      <c r="F1" s="267"/>
      <c r="G1" s="208" t="s">
        <v>324</v>
      </c>
      <c r="H1" s="268" t="s">
        <v>325</v>
      </c>
      <c r="I1" s="269"/>
      <c r="J1" s="255">
        <f ca="1">_xlfn.MAXIFS(
  MAX_LOCAL!$D$2:$D$10000,
  MAX_LOCAL!$A$2:$A$10000, "SQUAT COMP",
  MAX_LOCAL!$C$2:$C$10000, "&gt;0"
)</f>
        <v>155</v>
      </c>
      <c r="K1" s="270" t="s">
        <v>326</v>
      </c>
      <c r="L1" s="271"/>
      <c r="M1" s="272">
        <f ca="1">_xlfn.MAXIFS(
  MAX_LOCAL!$D$2:$D$10000,
  MAX_LOCAL!$A$2:$A$10000, "SNATCH",
  MAX_LOCAL!$C$2:$C$10000, "&gt;0"
)</f>
        <v>0</v>
      </c>
      <c r="N1" s="273"/>
      <c r="O1" s="209" t="s">
        <v>327</v>
      </c>
      <c r="P1" s="274" t="s">
        <v>328</v>
      </c>
      <c r="Q1" s="274"/>
      <c r="R1" s="274"/>
      <c r="S1" s="274"/>
      <c r="T1" s="274"/>
      <c r="U1" s="274"/>
      <c r="V1" s="274"/>
      <c r="W1" s="274"/>
      <c r="X1" s="274"/>
      <c r="Y1" s="274"/>
      <c r="Z1">
        <v>16062026</v>
      </c>
      <c r="AA1" t="str">
        <f>LEFT(Z1,2)</f>
        <v>16</v>
      </c>
      <c r="AB1" t="str">
        <f>MID(Z1,3,2)</f>
        <v>06</v>
      </c>
      <c r="AC1" t="str">
        <f>RIGHT(Z1,4)</f>
        <v>2026</v>
      </c>
    </row>
    <row r="2" spans="1:29" ht="19.5" customHeight="1" thickBot="1" x14ac:dyDescent="0.25">
      <c r="A2" s="210"/>
      <c r="B2" s="6" t="s">
        <v>259</v>
      </c>
      <c r="C2" s="275">
        <v>12</v>
      </c>
      <c r="D2" s="275"/>
      <c r="E2" s="275"/>
      <c r="F2" s="276"/>
      <c r="G2" s="211"/>
      <c r="H2" s="270" t="s">
        <v>329</v>
      </c>
      <c r="I2" s="271"/>
      <c r="J2" s="255">
        <f ca="1">_xlfn.MAXIFS(
  MAX_LOCAL!$D$2:$D$10000,
  MAX_LOCAL!$A$2:$A$10000, "BENCH COMP",
  MAX_LOCAL!$C$2:$C$10000, "&gt;0"
)</f>
        <v>77.5</v>
      </c>
      <c r="K2" s="270" t="s">
        <v>330</v>
      </c>
      <c r="L2" s="271"/>
      <c r="M2" s="277">
        <f ca="1">_xlfn.MAXIFS(
  MAX_LOCAL!$D$2:$D$10000,
  MAX_LOCAL!$A$2:$A$10000, "CLEAN AND JERK",
  MAX_LOCAL!$C$2:$C$10000, "&gt;0"
)</f>
        <v>0</v>
      </c>
      <c r="N2" s="278"/>
      <c r="O2" s="212">
        <f>SUM(M1:N2)</f>
        <v>0</v>
      </c>
      <c r="P2" s="274"/>
      <c r="Q2" s="274"/>
      <c r="R2" s="274"/>
      <c r="S2" s="274"/>
      <c r="T2" s="274"/>
      <c r="U2" s="274"/>
      <c r="V2" s="274"/>
      <c r="W2" s="274"/>
      <c r="X2" s="274"/>
      <c r="Y2" s="274"/>
      <c r="Z2"/>
      <c r="AA2"/>
      <c r="AB2"/>
      <c r="AC2"/>
    </row>
    <row r="3" spans="1:29" ht="14.45" customHeight="1" x14ac:dyDescent="0.2">
      <c r="A3" s="287" t="s">
        <v>258</v>
      </c>
      <c r="B3" s="6" t="s">
        <v>331</v>
      </c>
      <c r="C3" s="289"/>
      <c r="D3" s="289"/>
      <c r="E3" s="289"/>
      <c r="F3" s="290"/>
      <c r="G3" s="213"/>
      <c r="H3" s="270" t="s">
        <v>332</v>
      </c>
      <c r="I3" s="271"/>
      <c r="J3" s="255">
        <f ca="1">_xlfn.MAXIFS(
  MAX_LOCAL!$D$2:$D$10000,
  MAX_LOCAL!$A$2:$A$10000, "DEADLIFT COMP",
  MAX_LOCAL!$C$2:$C$10000, "&gt;0"
)</f>
        <v>167.5</v>
      </c>
      <c r="K3" s="270" t="s">
        <v>333</v>
      </c>
      <c r="L3" s="271"/>
      <c r="M3" s="277">
        <f ca="1">_xlfn.MAXIFS(
  MAX_LOCAL!$D$2:$D$10000,
  MAX_LOCAL!$A$2:$A$10000, "MUSCLE UP",
  MAX_LOCAL!$C$2:$C$10000, "&gt;0"
)</f>
        <v>0</v>
      </c>
      <c r="N3" s="278"/>
      <c r="O3" s="34"/>
      <c r="P3" s="274"/>
      <c r="Q3" s="274"/>
      <c r="R3" s="274"/>
      <c r="S3" s="274"/>
      <c r="T3" s="274"/>
      <c r="U3" s="274"/>
      <c r="V3" s="274"/>
      <c r="W3" s="274"/>
      <c r="X3" s="274"/>
      <c r="Y3" s="274"/>
      <c r="Z3"/>
      <c r="AA3"/>
      <c r="AB3"/>
      <c r="AC3"/>
    </row>
    <row r="4" spans="1:29" ht="14.45" customHeight="1" x14ac:dyDescent="0.2">
      <c r="A4" s="288"/>
      <c r="B4" s="6" t="s">
        <v>334</v>
      </c>
      <c r="C4" s="291"/>
      <c r="D4" s="291"/>
      <c r="E4" s="291"/>
      <c r="F4" s="292"/>
      <c r="G4" s="213"/>
      <c r="H4" s="293" t="s">
        <v>335</v>
      </c>
      <c r="I4" s="294"/>
      <c r="J4" s="295"/>
      <c r="K4" s="270" t="s">
        <v>336</v>
      </c>
      <c r="L4" s="271"/>
      <c r="M4" s="277">
        <f ca="1">_xlfn.MAXIFS(
  MAX_LOCAL!$D$2:$D$10000,
  MAX_LOCAL!$A$2:$A$10000, "PULL UP",
  MAX_LOCAL!$C$2:$C$10000, "&gt;0"
)</f>
        <v>0</v>
      </c>
      <c r="N4" s="278"/>
      <c r="O4" s="214" t="s">
        <v>337</v>
      </c>
      <c r="P4" s="274"/>
      <c r="Q4" s="274"/>
      <c r="R4" s="274"/>
      <c r="S4" s="274"/>
      <c r="T4" s="274"/>
      <c r="U4" s="274"/>
      <c r="V4" s="274"/>
      <c r="W4" s="274"/>
      <c r="X4" s="274"/>
      <c r="Y4" s="274"/>
      <c r="Z4"/>
      <c r="AA4"/>
      <c r="AB4"/>
      <c r="AC4"/>
    </row>
    <row r="5" spans="1:29" ht="19.5" customHeight="1" thickBot="1" x14ac:dyDescent="0.25">
      <c r="A5" s="86"/>
      <c r="B5" s="8" t="s">
        <v>338</v>
      </c>
      <c r="C5" s="279" cm="1">
        <f t="array" ref="C5">(((SUM(E7:E55)/60+15+10+(SUMPRODUCT((K7:K55+L7:L55+M7:M55+N7:N55)*C7:C55)/60))*1.4)/(24*60))</f>
        <v>7.0534722222222221E-2</v>
      </c>
      <c r="D5" s="279"/>
      <c r="E5" s="279"/>
      <c r="F5" s="280"/>
      <c r="G5" s="215"/>
      <c r="H5" s="296">
        <f>SUM(J1:J3)</f>
        <v>400</v>
      </c>
      <c r="I5" s="297"/>
      <c r="J5" s="298"/>
      <c r="K5" s="299" t="s">
        <v>339</v>
      </c>
      <c r="L5" s="300"/>
      <c r="M5" s="301">
        <f ca="1">_xlfn.MAXIFS(
  MAX_LOCAL!$D$2:$D$10000,
  MAX_LOCAL!$A$2:$A$10000, "DIPS SUR STATION",
  MAX_LOCAL!$C$2:$C$10000, "&gt;0"
)</f>
        <v>0</v>
      </c>
      <c r="N5" s="302"/>
      <c r="O5" s="212">
        <f>SUM(M3:N5)+J1</f>
        <v>155</v>
      </c>
      <c r="P5" s="274"/>
      <c r="Q5" s="274"/>
      <c r="R5" s="274"/>
      <c r="S5" s="274"/>
      <c r="T5" s="274"/>
      <c r="U5" s="274"/>
      <c r="V5" s="274"/>
      <c r="W5" s="274"/>
      <c r="X5" s="274"/>
      <c r="Y5" s="274"/>
      <c r="Z5"/>
      <c r="AA5"/>
      <c r="AB5"/>
      <c r="AC5"/>
    </row>
    <row r="6" spans="1:29" s="220" customFormat="1" ht="40.5" customHeight="1" thickTop="1" thickBot="1" x14ac:dyDescent="0.3">
      <c r="A6" s="36" t="s">
        <v>2</v>
      </c>
      <c r="B6" s="9" t="s">
        <v>340</v>
      </c>
      <c r="C6" s="7" t="s">
        <v>341</v>
      </c>
      <c r="D6" s="7" t="s">
        <v>342</v>
      </c>
      <c r="E6" s="7" t="s">
        <v>343</v>
      </c>
      <c r="F6" s="10" t="s">
        <v>344</v>
      </c>
      <c r="G6" s="216" t="s">
        <v>345</v>
      </c>
      <c r="H6" s="250" t="str">
        <f ca="1">"Dernier tonnage (au "&amp;TEXT($C$1-7,"jj/mm/aaaa")&amp;")"</f>
        <v>Dernier tonnage (au 09/06/2026)</v>
      </c>
      <c r="I6" s="217" t="s">
        <v>346</v>
      </c>
      <c r="J6" s="218" t="s">
        <v>347</v>
      </c>
      <c r="K6" s="7" t="s">
        <v>348</v>
      </c>
      <c r="L6" s="7" t="s">
        <v>349</v>
      </c>
      <c r="M6" s="7" t="s">
        <v>350</v>
      </c>
      <c r="N6" s="11" t="s">
        <v>351</v>
      </c>
      <c r="O6" s="219" t="s">
        <v>352</v>
      </c>
      <c r="P6" s="12" t="s">
        <v>353</v>
      </c>
      <c r="Q6" s="13" t="s">
        <v>354</v>
      </c>
      <c r="R6" s="14" t="s">
        <v>355</v>
      </c>
      <c r="S6" s="15" t="s">
        <v>311</v>
      </c>
      <c r="T6" s="14" t="s">
        <v>356</v>
      </c>
      <c r="U6" s="15" t="s">
        <v>312</v>
      </c>
      <c r="V6" s="14" t="s">
        <v>357</v>
      </c>
      <c r="W6" s="15" t="s">
        <v>358</v>
      </c>
      <c r="X6" s="14" t="s">
        <v>359</v>
      </c>
      <c r="Y6" s="15" t="s">
        <v>360</v>
      </c>
    </row>
    <row r="7" spans="1:29" ht="20.100000000000001" customHeight="1" thickTop="1" x14ac:dyDescent="0.2">
      <c r="A7" s="60"/>
      <c r="B7" s="59" t="s">
        <v>6</v>
      </c>
      <c r="C7" s="23">
        <f t="shared" ref="C7:C12" si="0">R7</f>
        <v>3</v>
      </c>
      <c r="D7" s="24">
        <f t="shared" ref="D7:D12" si="1">T7</f>
        <v>40</v>
      </c>
      <c r="E7" s="24">
        <f t="shared" ref="E7:E12" si="2">V7</f>
        <v>90</v>
      </c>
      <c r="F7" s="25"/>
      <c r="G7" s="221" t="str" cm="1">
        <f t="array" ref="G7">IF(OR($B7="",$C7=0,$D7=0),"",IF(AND($B7=$B8,$A7=$A8),"",IFERROR(
SUMPRODUCT(($B$7:$B$55=$B7)*($A$7:$A$55=$A7)*($C$7:$C$55)*($D$7:$D$55)),
"")))</f>
        <v/>
      </c>
      <c r="H7" s="222" t="str">
        <f ca="1">IF(OR($B7="",AND($B7=$B8,$A7=$A8)),"",_xlfn.LET(_xlpm.DateSeance,$C$1,_xlpm.Exo,$B7,_xlpm.Var,$A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7" s="222" t="str" cm="1">
        <f t="array" ref="I7">IF(OR($B7="",AND($B7=$B8,$A7=$A8)),"",
_xlfn.LET(
  _xlpm.Exo,TRIM(SUBSTITUTE($B7,CHAR(160),"")),
  _xlpm.Var,TRIM(SUBSTITUTE($A7,CHAR(160),"")),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7" s="251">
        <f ca="1">IF($C7=0,"",IFERROR(
_xlfn.LET(
  _xlpm.ExoMax, MAX_LOCAL!$A$2:$A$10000,
  _xlpm.VarMax, MAX_LOCAL!$B$2:$B$10000,
  _xlpm.RepsMax, MAX_LOCAL!$C$2:$C$10000,
  _xlpm.KgMax,  MAX_LOCAL!$D$2:$D$10000,
  _xlpm.Res, IF($A7="",
     _xlfn.MAXIFS(_xlpm.KgMax, _xlpm.ExoMax, $B7, _xlpm.RepsMax, $C7),
     _xlfn.MAXIFS(_xlpm.KgMax, _xlpm.ExoMax, $B7, _xlpm.RepsMax, $C7, _xlpm.VarMax, $A7)
  ),
  IF(_xlpm.Res=0,"",_xlpm.Res)
),
""))</f>
        <v>70</v>
      </c>
      <c r="K7" s="41">
        <v>1</v>
      </c>
      <c r="L7" s="41">
        <v>0</v>
      </c>
      <c r="M7" s="41">
        <v>1</v>
      </c>
      <c r="N7" s="41">
        <v>0</v>
      </c>
      <c r="O7" s="224"/>
      <c r="P7" s="42">
        <v>5</v>
      </c>
      <c r="Q7" s="43">
        <f t="shared" ref="Q7:Q38" si="3">F7</f>
        <v>0</v>
      </c>
      <c r="R7" s="42">
        <v>3</v>
      </c>
      <c r="S7" s="44">
        <f t="shared" ref="S7:S38" si="4">C7</f>
        <v>3</v>
      </c>
      <c r="T7" s="42">
        <v>40</v>
      </c>
      <c r="U7" s="44">
        <f t="shared" ref="U7:U38" si="5">D7</f>
        <v>40</v>
      </c>
      <c r="V7" s="42">
        <v>90</v>
      </c>
      <c r="W7" s="44">
        <f t="shared" ref="W7:W55" si="6">E7</f>
        <v>90</v>
      </c>
      <c r="X7" s="225">
        <f t="shared" ref="X7:X55" si="7">IF(B7="SQUAT Comp",T7/$J$1,
IF(B7="BENCH Comp",T7/$J$2,
IF(B7="DEADLIFT Comp",T7/$J$3,
IF(B7="Snatch",T7/$M$1,
IF(B7="Clean and Jerk",T7/$M$2,
IF(B7="MUSCLE UP",T7/$M$3,
IF(B7="PULL UP",T7/$M$4,
IF(B7="DIPS sur station",T7/$M$5,
""))))))))</f>
        <v>0.5161290322580645</v>
      </c>
      <c r="Y7" s="226">
        <f t="shared" ref="Y7:Y55" si="8">IF(B7="SQUAT Comp",T7/$J$1,
IF(B7="BENCH Comp",T7/$J$2,
IF(B7="DEADLIFT Comp",T7/$J$3,
IF(B7="Snatch",T7/$M$1,
IF(B7="Clean and Jerk",T7/$M$2,
IF(B7="MUSCLE UP",T7/$M$3,
IF(B7="PULL UP",T7/$M$4,
IF(B7="DIPS sur station",T7/$M$5,
""))))))))</f>
        <v>0.5161290322580645</v>
      </c>
    </row>
    <row r="8" spans="1:29" ht="20.100000000000001" customHeight="1" x14ac:dyDescent="0.2">
      <c r="A8" s="61"/>
      <c r="B8" s="59" t="s">
        <v>6</v>
      </c>
      <c r="C8" s="23">
        <f t="shared" si="0"/>
        <v>3</v>
      </c>
      <c r="D8" s="24">
        <f t="shared" si="1"/>
        <v>50</v>
      </c>
      <c r="E8" s="24">
        <f t="shared" si="2"/>
        <v>90</v>
      </c>
      <c r="F8" s="25"/>
      <c r="G8" s="227" t="str" cm="1">
        <f t="array" ref="G8">IF(OR($B8="",$C8=0,$D8=0),"",IF(AND($B8=$B9,$A8=$A9),"",IFERROR(
SUMPRODUCT(($B$7:$B$55=$B8)*($A$7:$A$55=$A8)*($C$7:$C$55)*($D$7:$D$55)),
"")))</f>
        <v/>
      </c>
      <c r="H8" s="222" t="str">
        <f ca="1">IF(OR($B8="",AND($B8=$B9,$A8=$A9)),"",_xlfn.LET(_xlpm.DateSeance,$C$1,_xlpm.Exo,$B8,_xlpm.Var,$A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8" s="222" t="str" cm="1">
        <f t="array" ref="I8">IF(OR($B8="",AND($B8=$B9,$A8=$A9)),"",
_xlfn.LET(
  _xlpm.Exo,TRIM(SUBSTITUTE($B8,CHAR(160),"")),
  _xlpm.Var,TRIM(SUBSTITUTE($A8,CHAR(160),"")),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8" s="223">
        <f ca="1">IF($C8=0,"",IFERROR(
_xlfn.LET(
  _xlpm.ExoMax, MAX_LOCAL!$A$2:$A$10000,
  _xlpm.VarMax, MAX_LOCAL!$B$2:$B$10000,
  _xlpm.RepsMax, MAX_LOCAL!$C$2:$C$10000,
  _xlpm.KgMax,  MAX_LOCAL!$D$2:$D$10000,
  _xlpm.Res, IF($A8="",
     _xlfn.MAXIFS(_xlpm.KgMax, _xlpm.ExoMax, $B8, _xlpm.RepsMax, $C8),
     _xlfn.MAXIFS(_xlpm.KgMax, _xlpm.ExoMax, $B8, _xlpm.RepsMax, $C8, _xlpm.VarMax, $A8)
  ),
  IF(_xlpm.Res=0,"",_xlpm.Res)
),
""))</f>
        <v>70</v>
      </c>
      <c r="K8" s="41">
        <v>1</v>
      </c>
      <c r="L8" s="41">
        <v>0</v>
      </c>
      <c r="M8" s="41">
        <v>1</v>
      </c>
      <c r="N8" s="41">
        <v>0</v>
      </c>
      <c r="O8" s="228"/>
      <c r="P8" s="42">
        <v>5</v>
      </c>
      <c r="Q8" s="43">
        <f t="shared" si="3"/>
        <v>0</v>
      </c>
      <c r="R8" s="42">
        <v>3</v>
      </c>
      <c r="S8" s="44">
        <f t="shared" si="4"/>
        <v>3</v>
      </c>
      <c r="T8" s="42">
        <v>50</v>
      </c>
      <c r="U8" s="44">
        <f t="shared" si="5"/>
        <v>50</v>
      </c>
      <c r="V8" s="42">
        <v>90</v>
      </c>
      <c r="W8" s="44">
        <f t="shared" si="6"/>
        <v>90</v>
      </c>
      <c r="X8" s="225">
        <f t="shared" si="7"/>
        <v>0.64516129032258063</v>
      </c>
      <c r="Y8" s="226">
        <f t="shared" si="8"/>
        <v>0.64516129032258063</v>
      </c>
    </row>
    <row r="9" spans="1:29" ht="20.100000000000001" customHeight="1" x14ac:dyDescent="0.2">
      <c r="A9" s="61"/>
      <c r="B9" s="59" t="s">
        <v>6</v>
      </c>
      <c r="C9" s="23">
        <f t="shared" si="0"/>
        <v>3</v>
      </c>
      <c r="D9" s="24">
        <f t="shared" si="1"/>
        <v>60</v>
      </c>
      <c r="E9" s="24">
        <f t="shared" si="2"/>
        <v>300</v>
      </c>
      <c r="F9" s="25"/>
      <c r="G9" s="227" t="str" cm="1">
        <f t="array" ref="G9">IF(OR($B9="",$C9=0,$D9=0),"",IF(AND($B9=$B10,$A9=$A10),"",IFERROR(
SUMPRODUCT(($B$7:$B$55=$B9)*($A$7:$A$55=$A9)*($C$7:$C$55)*($D$7:$D$55)),
"")))</f>
        <v/>
      </c>
      <c r="H9" s="222" t="str">
        <f ca="1">IF(OR($B9="",AND($B9=$B10,$A9=$A10)),"",_xlfn.LET(_xlpm.DateSeance,$C$1,_xlpm.Exo,$B9,_xlpm.Var,$A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9" s="222" t="str" cm="1">
        <f t="array" ref="I9">IF(OR($B9="",AND($B9=$B10,$A9=$A10)),"",
_xlfn.LET(
  _xlpm.Exo,TRIM(SUBSTITUTE($B9,CHAR(160),"")),
  _xlpm.Var,TRIM(SUBSTITUTE($A9,CHAR(160),"")),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9" s="223">
        <f ca="1">IF($C9=0,"",IFERROR(
_xlfn.LET(
  _xlpm.ExoMax, MAX_LOCAL!$A$2:$A$10000,
  _xlpm.VarMax, MAX_LOCAL!$B$2:$B$10000,
  _xlpm.RepsMax, MAX_LOCAL!$C$2:$C$10000,
  _xlpm.KgMax,  MAX_LOCAL!$D$2:$D$10000,
  _xlpm.Res, IF($A9="",
     _xlfn.MAXIFS(_xlpm.KgMax, _xlpm.ExoMax, $B9, _xlpm.RepsMax, $C9),
     _xlfn.MAXIFS(_xlpm.KgMax, _xlpm.ExoMax, $B9, _xlpm.RepsMax, $C9, _xlpm.VarMax, $A9)
  ),
  IF(_xlpm.Res=0,"",_xlpm.Res)
),
""))</f>
        <v>70</v>
      </c>
      <c r="K9" s="41">
        <v>1</v>
      </c>
      <c r="L9" s="41">
        <v>0</v>
      </c>
      <c r="M9" s="41">
        <v>1</v>
      </c>
      <c r="N9" s="41">
        <v>0</v>
      </c>
      <c r="O9" s="228"/>
      <c r="P9" s="42">
        <v>6</v>
      </c>
      <c r="Q9" s="43">
        <f t="shared" si="3"/>
        <v>0</v>
      </c>
      <c r="R9" s="42">
        <v>3</v>
      </c>
      <c r="S9" s="44">
        <f t="shared" si="4"/>
        <v>3</v>
      </c>
      <c r="T9" s="42">
        <v>60</v>
      </c>
      <c r="U9" s="44">
        <f t="shared" si="5"/>
        <v>60</v>
      </c>
      <c r="V9" s="42">
        <v>300</v>
      </c>
      <c r="W9" s="44">
        <f t="shared" si="6"/>
        <v>300</v>
      </c>
      <c r="X9" s="225">
        <f t="shared" si="7"/>
        <v>0.77419354838709675</v>
      </c>
      <c r="Y9" s="226">
        <f t="shared" si="8"/>
        <v>0.77419354838709675</v>
      </c>
    </row>
    <row r="10" spans="1:29" ht="20.100000000000001" customHeight="1" x14ac:dyDescent="0.2">
      <c r="A10" s="61"/>
      <c r="B10" s="59" t="s">
        <v>6</v>
      </c>
      <c r="C10" s="23">
        <f t="shared" si="0"/>
        <v>3</v>
      </c>
      <c r="D10" s="45">
        <f t="shared" si="1"/>
        <v>65</v>
      </c>
      <c r="E10" s="24">
        <f t="shared" si="2"/>
        <v>300</v>
      </c>
      <c r="F10" s="25"/>
      <c r="G10" s="227" t="str" cm="1">
        <f t="array" ref="G10">IF(OR($B10="",$C10=0,$D10=0),"",IF(AND($B10=$B11,$A10=$A11),"",IFERROR(
SUMPRODUCT(($B$7:$B$55=$B10)*($A$7:$A$55=$A10)*($C$7:$C$55)*($D$7:$D$55)),
"")))</f>
        <v/>
      </c>
      <c r="H10" s="222" t="str">
        <f ca="1">IF(OR($B10="",AND($B10=$B11,$A10=$A11)),"",_xlfn.LET(_xlpm.DateSeance,$C$1,_xlpm.Exo,$B10,_xlpm.Var,$A10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0" s="222" t="str" cm="1">
        <f t="array" ref="I10">IF(OR($B10="",AND($B10=$B11,$A10=$A11)),"",
_xlfn.LET(
  _xlpm.Exo,TRIM(SUBSTITUTE($B10,CHAR(160),"")),
  _xlpm.Var,TRIM(SUBSTITUTE($A10,CHAR(160),"")),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0" s="223">
        <f ca="1">IF($C10=0,"",IFERROR(
_xlfn.LET(
  _xlpm.ExoMax, MAX_LOCAL!$A$2:$A$10000,
  _xlpm.VarMax, MAX_LOCAL!$B$2:$B$10000,
  _xlpm.RepsMax, MAX_LOCAL!$C$2:$C$10000,
  _xlpm.KgMax,  MAX_LOCAL!$D$2:$D$10000,
  _xlpm.Res, IF($A10="",
     _xlfn.MAXIFS(_xlpm.KgMax, _xlpm.ExoMax, $B10, _xlpm.RepsMax, $C10),
     _xlfn.MAXIFS(_xlpm.KgMax, _xlpm.ExoMax, $B10, _xlpm.RepsMax, $C10, _xlpm.VarMax, $A10)
  ),
  IF(_xlpm.Res=0,"",_xlpm.Res)
),
""))</f>
        <v>70</v>
      </c>
      <c r="K10" s="41">
        <v>1</v>
      </c>
      <c r="L10" s="41">
        <v>0</v>
      </c>
      <c r="M10" s="41">
        <v>1</v>
      </c>
      <c r="N10" s="41">
        <v>0</v>
      </c>
      <c r="O10" s="228"/>
      <c r="P10" s="42">
        <v>7</v>
      </c>
      <c r="Q10" s="43">
        <f t="shared" si="3"/>
        <v>0</v>
      </c>
      <c r="R10" s="42">
        <v>3</v>
      </c>
      <c r="S10" s="44">
        <f t="shared" si="4"/>
        <v>3</v>
      </c>
      <c r="T10" s="42">
        <v>65</v>
      </c>
      <c r="U10" s="44">
        <f t="shared" si="5"/>
        <v>65</v>
      </c>
      <c r="V10" s="42">
        <v>300</v>
      </c>
      <c r="W10" s="44">
        <f t="shared" si="6"/>
        <v>300</v>
      </c>
      <c r="X10" s="225">
        <f t="shared" si="7"/>
        <v>0.83870967741935487</v>
      </c>
      <c r="Y10" s="226">
        <f t="shared" si="8"/>
        <v>0.83870967741935487</v>
      </c>
    </row>
    <row r="11" spans="1:29" ht="20.100000000000001" customHeight="1" x14ac:dyDescent="0.2">
      <c r="A11" s="61"/>
      <c r="B11" s="59" t="s">
        <v>6</v>
      </c>
      <c r="C11" s="23">
        <f t="shared" si="0"/>
        <v>3</v>
      </c>
      <c r="D11" s="24">
        <f t="shared" si="1"/>
        <v>67.5</v>
      </c>
      <c r="E11" s="24">
        <f t="shared" si="2"/>
        <v>300</v>
      </c>
      <c r="F11" s="25"/>
      <c r="G11" s="227" t="str" cm="1">
        <f t="array" ref="G11">IF(OR($B11="",$C11=0,$D11=0),"",IF(AND($B11=$B12,$A11=$A12),"",IFERROR(
SUMPRODUCT(($B$7:$B$55=$B11)*($A$7:$A$55=$A11)*($C$7:$C$55)*($D$7:$D$55)),
"")))</f>
        <v/>
      </c>
      <c r="H11" s="222" t="str">
        <f ca="1">IF(OR($B11="",AND($B11=$B12,$A11=$A12)),"",_xlfn.LET(_xlpm.DateSeance,$C$1,_xlpm.Exo,$B11,_xlpm.Var,$A11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1" s="222" t="str" cm="1">
        <f t="array" ref="I11">IF(OR($B11="",AND($B11=$B12,$A11=$A12)),"",
_xlfn.LET(
  _xlpm.Exo,TRIM(SUBSTITUTE($B11,CHAR(160),"")),
  _xlpm.Var,TRIM(SUBSTITUTE($A11,CHAR(160),"")),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1" s="223">
        <f ca="1">IF($C11=0,"",IFERROR(
_xlfn.LET(
  _xlpm.ExoMax, MAX_LOCAL!$A$2:$A$10000,
  _xlpm.VarMax, MAX_LOCAL!$B$2:$B$10000,
  _xlpm.RepsMax, MAX_LOCAL!$C$2:$C$10000,
  _xlpm.KgMax,  MAX_LOCAL!$D$2:$D$10000,
  _xlpm.Res, IF($A11="",
     _xlfn.MAXIFS(_xlpm.KgMax, _xlpm.ExoMax, $B11, _xlpm.RepsMax, $C11),
     _xlfn.MAXIFS(_xlpm.KgMax, _xlpm.ExoMax, $B11, _xlpm.RepsMax, $C11, _xlpm.VarMax, $A11)
  ),
  IF(_xlpm.Res=0,"",_xlpm.Res)
),
""))</f>
        <v>70</v>
      </c>
      <c r="K11" s="41">
        <v>1</v>
      </c>
      <c r="L11" s="41">
        <v>0</v>
      </c>
      <c r="M11" s="41">
        <v>1</v>
      </c>
      <c r="N11" s="41">
        <v>0</v>
      </c>
      <c r="O11" s="228"/>
      <c r="P11" s="42">
        <v>8</v>
      </c>
      <c r="Q11" s="43">
        <f t="shared" si="3"/>
        <v>0</v>
      </c>
      <c r="R11" s="42">
        <v>3</v>
      </c>
      <c r="S11" s="44">
        <f t="shared" si="4"/>
        <v>3</v>
      </c>
      <c r="T11" s="42">
        <v>67.5</v>
      </c>
      <c r="U11" s="44">
        <f t="shared" si="5"/>
        <v>67.5</v>
      </c>
      <c r="V11" s="42">
        <v>300</v>
      </c>
      <c r="W11" s="44">
        <f t="shared" si="6"/>
        <v>300</v>
      </c>
      <c r="X11" s="225">
        <f t="shared" si="7"/>
        <v>0.87096774193548387</v>
      </c>
      <c r="Y11" s="226">
        <f t="shared" si="8"/>
        <v>0.87096774193548387</v>
      </c>
    </row>
    <row r="12" spans="1:29" ht="20.100000000000001" customHeight="1" x14ac:dyDescent="0.2">
      <c r="A12" s="61"/>
      <c r="B12" s="59" t="s">
        <v>6</v>
      </c>
      <c r="C12" s="23">
        <f t="shared" si="0"/>
        <v>3</v>
      </c>
      <c r="D12" s="24">
        <f t="shared" si="1"/>
        <v>70</v>
      </c>
      <c r="E12" s="24">
        <f t="shared" si="2"/>
        <v>300</v>
      </c>
      <c r="F12" s="25"/>
      <c r="G12" s="227" cm="1">
        <f t="array" ref="G12">IF(OR($B12="",$C12=0,$D12=0),"",IF(AND($B12=$B13,$A12=$A13),"",IFERROR(
SUMPRODUCT(($B$7:$B$55=$B12)*($A$7:$A$55=$A12)*($C$7:$C$55)*($D$7:$D$55)),
"")))</f>
        <v>1057.5</v>
      </c>
      <c r="H12" s="222">
        <f ca="1">IF(OR($B12="",AND($B12=$B13,$A12=$A13)),"",_xlfn.LET(_xlpm.DateSeance,$C$1,_xlpm.Exo,$B12,_xlpm.Var,$A12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12" s="222" cm="1">
        <f t="array" ref="I12">IF(OR($B12="",AND($B12=$B13,$A12=$A13)),"",
_xlfn.LET(
  _xlpm.Exo,TRIM(SUBSTITUTE($B12,CHAR(160),"")),
  _xlpm.Var,TRIM(SUBSTITUTE($A12,CHAR(160),"")),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1350</v>
      </c>
      <c r="J12" s="223">
        <f ca="1">IF($C12=0,"",IFERROR(
_xlfn.LET(
  _xlpm.ExoMax, MAX_LOCAL!$A$2:$A$10000,
  _xlpm.VarMax, MAX_LOCAL!$B$2:$B$10000,
  _xlpm.RepsMax, MAX_LOCAL!$C$2:$C$10000,
  _xlpm.KgMax,  MAX_LOCAL!$D$2:$D$10000,
  _xlpm.Res, IF($A12="",
     _xlfn.MAXIFS(_xlpm.KgMax, _xlpm.ExoMax, $B12, _xlpm.RepsMax, $C12),
     _xlfn.MAXIFS(_xlpm.KgMax, _xlpm.ExoMax, $B12, _xlpm.RepsMax, $C12, _xlpm.VarMax, $A12)
  ),
  IF(_xlpm.Res=0,"",_xlpm.Res)
),
""))</f>
        <v>70</v>
      </c>
      <c r="K12" s="41">
        <v>1</v>
      </c>
      <c r="L12" s="41">
        <v>0</v>
      </c>
      <c r="M12" s="41">
        <v>1</v>
      </c>
      <c r="N12" s="41">
        <v>0</v>
      </c>
      <c r="O12" s="228"/>
      <c r="P12" s="42">
        <v>9</v>
      </c>
      <c r="Q12" s="43">
        <f t="shared" si="3"/>
        <v>0</v>
      </c>
      <c r="R12" s="42">
        <v>3</v>
      </c>
      <c r="S12" s="44">
        <f t="shared" si="4"/>
        <v>3</v>
      </c>
      <c r="T12" s="42">
        <v>70</v>
      </c>
      <c r="U12" s="44">
        <f t="shared" si="5"/>
        <v>70</v>
      </c>
      <c r="V12" s="42">
        <v>300</v>
      </c>
      <c r="W12" s="44">
        <f t="shared" si="6"/>
        <v>300</v>
      </c>
      <c r="X12" s="225">
        <f t="shared" si="7"/>
        <v>0.90322580645161288</v>
      </c>
      <c r="Y12" s="226">
        <f t="shared" si="8"/>
        <v>0.90322580645161288</v>
      </c>
    </row>
    <row r="13" spans="1:29" ht="20.100000000000001" customHeight="1" x14ac:dyDescent="0.2">
      <c r="A13" s="61"/>
      <c r="B13" s="59"/>
      <c r="C13" s="23"/>
      <c r="D13" s="24"/>
      <c r="E13" s="24"/>
      <c r="F13" s="25"/>
      <c r="G13" s="227" t="str" cm="1">
        <f t="array" ref="G13">IF(OR($B13="",$C13=0,$D13=0),"",IF(AND($B13=$B14,$A13=$A14),"",IFERROR(
SUMPRODUCT(($B$7:$B$55=$B13)*($A$7:$A$55=$A13)*($C$7:$C$55)*($D$7:$D$55)),
"")))</f>
        <v/>
      </c>
      <c r="H13" s="222" t="str">
        <f ca="1">IF(OR($B13="",AND($B13=$B14,$A13=$A14)),"",_xlfn.LET(_xlpm.DateSeance,$C$1,_xlpm.Exo,$B13,_xlpm.Var,$A13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3" s="222" t="str" cm="1">
        <f t="array" ref="I13">IF(OR($B13="",AND($B13=$B14,$A13=$A14)),"",
_xlfn.LET(
  _xlpm.Exo,TRIM(SUBSTITUTE($B13,CHAR(160),"")),
  _xlpm.Var,TRIM(SUBSTITUTE($A13,CHAR(160),"")),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3" s="223" t="str">
        <f ca="1">IF($C13=0,"",IFERROR(
_xlfn.LET(
  _xlpm.ExoMax, MAX_LOCAL!$A$2:$A$10000,
  _xlpm.VarMax, MAX_LOCAL!$B$2:$B$10000,
  _xlpm.RepsMax, MAX_LOCAL!$C$2:$C$10000,
  _xlpm.KgMax,  MAX_LOCAL!$D$2:$D$10000,
  _xlpm.Res, IF($A13="",
     _xlfn.MAXIFS(_xlpm.KgMax, _xlpm.ExoMax, $B13, _xlpm.RepsMax, $C13),
     _xlfn.MAXIFS(_xlpm.KgMax, _xlpm.ExoMax, $B13, _xlpm.RepsMax, $C13, _xlpm.VarMax, $A13)
  ),
  IF(_xlpm.Res=0,"",_xlpm.Res)
),
""))</f>
        <v/>
      </c>
      <c r="K13" s="41">
        <v>1</v>
      </c>
      <c r="L13" s="41">
        <v>0</v>
      </c>
      <c r="M13" s="41">
        <v>1</v>
      </c>
      <c r="N13" s="41">
        <v>0</v>
      </c>
      <c r="O13" s="229">
        <v>5</v>
      </c>
      <c r="P13" s="42"/>
      <c r="Q13" s="43">
        <f t="shared" si="3"/>
        <v>0</v>
      </c>
      <c r="R13" s="42"/>
      <c r="S13" s="44">
        <f t="shared" si="4"/>
        <v>0</v>
      </c>
      <c r="T13" s="42"/>
      <c r="U13" s="44">
        <f t="shared" si="5"/>
        <v>0</v>
      </c>
      <c r="V13" s="42"/>
      <c r="W13" s="44">
        <f t="shared" si="6"/>
        <v>0</v>
      </c>
      <c r="X13" s="225" t="str">
        <f t="shared" si="7"/>
        <v/>
      </c>
      <c r="Y13" s="226" t="str">
        <f t="shared" si="8"/>
        <v/>
      </c>
    </row>
    <row r="14" spans="1:29" ht="20.100000000000001" customHeight="1" x14ac:dyDescent="0.2">
      <c r="A14" s="61"/>
      <c r="B14" s="59"/>
      <c r="C14" s="23"/>
      <c r="D14" s="24"/>
      <c r="E14" s="24"/>
      <c r="F14" s="25"/>
      <c r="G14" s="227" t="str" cm="1">
        <f t="array" ref="G14">IF(OR($B14="",$C14=0,$D14=0),"",IF(AND($B14=$B15,$A14=$A15),"",IFERROR(
SUMPRODUCT(($B$7:$B$55=$B14)*($A$7:$A$55=$A14)*($C$7:$C$55)*($D$7:$D$55)),
"")))</f>
        <v/>
      </c>
      <c r="H14" s="222" t="str">
        <f ca="1">IF(OR($B14="",AND($B14=$B15,$A14=$A15)),"",_xlfn.LET(_xlpm.DateSeance,$C$1,_xlpm.Exo,$B14,_xlpm.Var,$A14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4" s="222" t="str" cm="1">
        <f t="array" ref="I14">IF(OR($B14="",AND($B14=$B15,$A14=$A15)),"",
_xlfn.LET(
  _xlpm.Exo,TRIM(SUBSTITUTE($B14,CHAR(160),"")),
  _xlpm.Var,TRIM(SUBSTITUTE($A14,CHAR(160),"")),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4" s="223" t="str">
        <f ca="1">IF($C14=0,"",IFERROR(
_xlfn.LET(
  _xlpm.ExoMax, MAX_LOCAL!$A$2:$A$10000,
  _xlpm.VarMax, MAX_LOCAL!$B$2:$B$10000,
  _xlpm.RepsMax, MAX_LOCAL!$C$2:$C$10000,
  _xlpm.KgMax,  MAX_LOCAL!$D$2:$D$10000,
  _xlpm.Res, IF($A14="",
     _xlfn.MAXIFS(_xlpm.KgMax, _xlpm.ExoMax, $B14, _xlpm.RepsMax, $C14),
     _xlfn.MAXIFS(_xlpm.KgMax, _xlpm.ExoMax, $B14, _xlpm.RepsMax, $C14, _xlpm.VarMax, $A14)
  ),
  IF(_xlpm.Res=0,"",_xlpm.Res)
),
""))</f>
        <v/>
      </c>
      <c r="K14" s="41">
        <v>1</v>
      </c>
      <c r="L14" s="41">
        <v>0</v>
      </c>
      <c r="M14" s="41">
        <v>1</v>
      </c>
      <c r="N14" s="41">
        <v>0</v>
      </c>
      <c r="O14" s="228"/>
      <c r="P14" s="42"/>
      <c r="Q14" s="43">
        <f t="shared" si="3"/>
        <v>0</v>
      </c>
      <c r="R14" s="42"/>
      <c r="S14" s="44">
        <f t="shared" si="4"/>
        <v>0</v>
      </c>
      <c r="T14" s="42"/>
      <c r="U14" s="44">
        <f t="shared" si="5"/>
        <v>0</v>
      </c>
      <c r="V14" s="42"/>
      <c r="W14" s="44">
        <f t="shared" si="6"/>
        <v>0</v>
      </c>
      <c r="X14" s="225" t="str">
        <f t="shared" si="7"/>
        <v/>
      </c>
      <c r="Y14" s="226" t="str">
        <f t="shared" si="8"/>
        <v/>
      </c>
    </row>
    <row r="15" spans="1:29" ht="20.100000000000001" customHeight="1" x14ac:dyDescent="0.2">
      <c r="A15" s="61"/>
      <c r="B15" s="59"/>
      <c r="C15" s="23"/>
      <c r="D15" s="24"/>
      <c r="E15" s="24"/>
      <c r="F15" s="25"/>
      <c r="G15" s="227" t="str" cm="1">
        <f t="array" ref="G15">IF(OR($B15="",$C15=0,$D15=0),"",IF(AND($B15=$B16,$A15=$A16),"",IFERROR(
SUMPRODUCT(($B$7:$B$55=$B15)*($A$7:$A$55=$A15)*($C$7:$C$55)*($D$7:$D$55)),
"")))</f>
        <v/>
      </c>
      <c r="H15" s="222" t="str">
        <f ca="1">IF(OR($B15="",AND($B15=$B16,$A15=$A16)),"",_xlfn.LET(_xlpm.DateSeance,$C$1,_xlpm.Exo,$B15,_xlpm.Var,$A15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5" s="222" t="str" cm="1">
        <f t="array" ref="I15">IF(OR($B15="",AND($B15=$B16,$A15=$A16)),"",
_xlfn.LET(
  _xlpm.Exo,TRIM(SUBSTITUTE($B15,CHAR(160),"")),
  _xlpm.Var,TRIM(SUBSTITUTE($A15,CHAR(160),"")),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5" s="223" t="str">
        <f ca="1">IF($C15=0,"",IFERROR(
_xlfn.LET(
  _xlpm.ExoMax, MAX_LOCAL!$A$2:$A$10000,
  _xlpm.VarMax, MAX_LOCAL!$B$2:$B$10000,
  _xlpm.RepsMax, MAX_LOCAL!$C$2:$C$10000,
  _xlpm.KgMax,  MAX_LOCAL!$D$2:$D$10000,
  _xlpm.Res, IF($A15="",
     _xlfn.MAXIFS(_xlpm.KgMax, _xlpm.ExoMax, $B15, _xlpm.RepsMax, $C15),
     _xlfn.MAXIFS(_xlpm.KgMax, _xlpm.ExoMax, $B15, _xlpm.RepsMax, $C15, _xlpm.VarMax, $A15)
  ),
  IF(_xlpm.Res=0,"",_xlpm.Res)
),
""))</f>
        <v/>
      </c>
      <c r="K15" s="41">
        <v>1</v>
      </c>
      <c r="L15" s="41">
        <v>0</v>
      </c>
      <c r="M15" s="41">
        <v>1</v>
      </c>
      <c r="N15" s="41">
        <v>0</v>
      </c>
      <c r="O15" s="228"/>
      <c r="P15" s="42"/>
      <c r="Q15" s="43">
        <f t="shared" si="3"/>
        <v>0</v>
      </c>
      <c r="R15" s="42"/>
      <c r="S15" s="44">
        <f t="shared" si="4"/>
        <v>0</v>
      </c>
      <c r="T15" s="42"/>
      <c r="U15" s="44">
        <f t="shared" si="5"/>
        <v>0</v>
      </c>
      <c r="V15" s="42"/>
      <c r="W15" s="44">
        <f t="shared" si="6"/>
        <v>0</v>
      </c>
      <c r="X15" s="225" t="str">
        <f t="shared" si="7"/>
        <v/>
      </c>
      <c r="Y15" s="226" t="str">
        <f t="shared" si="8"/>
        <v/>
      </c>
    </row>
    <row r="16" spans="1:29" ht="20.100000000000001" customHeight="1" x14ac:dyDescent="0.2">
      <c r="A16" s="61" t="s">
        <v>9</v>
      </c>
      <c r="B16" s="59" t="s">
        <v>8</v>
      </c>
      <c r="C16" s="23">
        <f>R16</f>
        <v>5</v>
      </c>
      <c r="D16" s="24">
        <f>T16</f>
        <v>70</v>
      </c>
      <c r="E16" s="24">
        <f>V16</f>
        <v>90</v>
      </c>
      <c r="F16" s="25"/>
      <c r="G16" s="227" t="str" cm="1">
        <f t="array" ref="G16">IF(OR($B16="",$C16=0,$D16=0),"",IF(AND($B16=$B17,$A16=$A17),"",IFERROR(
SUMPRODUCT(($B$7:$B$55=$B16)*($A$7:$A$55=$A16)*($C$7:$C$55)*($D$7:$D$55)),
"")))</f>
        <v/>
      </c>
      <c r="H16" s="222" t="str">
        <f ca="1">IF(OR($B16="",AND($B16=$B17,$A16=$A17)),"",_xlfn.LET(_xlpm.DateSeance,$C$1,_xlpm.Exo,$B16,_xlpm.Var,$A16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6" s="222" t="str" cm="1">
        <f t="array" ref="I16">IF(OR($B16="",AND($B16=$B17,$A16=$A17)),"",
_xlfn.LET(
  _xlpm.Exo,TRIM(SUBSTITUTE($B16,CHAR(160),"")),
  _xlpm.Var,TRIM(SUBSTITUTE($A16,CHAR(160),"")),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6" s="223" t="str">
        <f ca="1">IF($C16=0,"",IFERROR(
_xlfn.LET(
  _xlpm.ExoMax, MAX_LOCAL!$A$2:$A$10000,
  _xlpm.VarMax, MAX_LOCAL!$B$2:$B$10000,
  _xlpm.RepsMax, MAX_LOCAL!$C$2:$C$10000,
  _xlpm.KgMax,  MAX_LOCAL!$D$2:$D$10000,
  _xlpm.Res, IF($A16="",
     _xlfn.MAXIFS(_xlpm.KgMax, _xlpm.ExoMax, $B16, _xlpm.RepsMax, $C16),
     _xlfn.MAXIFS(_xlpm.KgMax, _xlpm.ExoMax, $B16, _xlpm.RepsMax, $C16, _xlpm.VarMax, $A16)
  ),
  IF(_xlpm.Res=0,"",_xlpm.Res)
),
""))</f>
        <v/>
      </c>
      <c r="K16" s="41">
        <v>1</v>
      </c>
      <c r="L16" s="41">
        <v>0</v>
      </c>
      <c r="M16" s="41">
        <v>1</v>
      </c>
      <c r="N16" s="41">
        <v>0</v>
      </c>
      <c r="O16" s="228"/>
      <c r="P16" s="42">
        <v>5</v>
      </c>
      <c r="Q16" s="43">
        <f t="shared" si="3"/>
        <v>0</v>
      </c>
      <c r="R16" s="42">
        <v>5</v>
      </c>
      <c r="S16" s="44">
        <f t="shared" si="4"/>
        <v>5</v>
      </c>
      <c r="T16" s="42">
        <v>70</v>
      </c>
      <c r="U16" s="44">
        <f t="shared" si="5"/>
        <v>70</v>
      </c>
      <c r="V16" s="42">
        <v>90</v>
      </c>
      <c r="W16" s="44">
        <f t="shared" si="6"/>
        <v>90</v>
      </c>
      <c r="X16" s="225">
        <f t="shared" si="7"/>
        <v>0.41791044776119401</v>
      </c>
      <c r="Y16" s="226">
        <f t="shared" si="8"/>
        <v>0.41791044776119401</v>
      </c>
    </row>
    <row r="17" spans="1:25" ht="20.100000000000001" customHeight="1" x14ac:dyDescent="0.2">
      <c r="A17" s="61" t="s">
        <v>9</v>
      </c>
      <c r="B17" s="59" t="s">
        <v>8</v>
      </c>
      <c r="C17" s="23">
        <f>R17</f>
        <v>4</v>
      </c>
      <c r="D17" s="24">
        <f>T17</f>
        <v>105</v>
      </c>
      <c r="E17" s="24">
        <f>V17</f>
        <v>90</v>
      </c>
      <c r="F17" s="25"/>
      <c r="G17" s="227" t="str" cm="1">
        <f t="array" ref="G17">IF(OR($B17="",$C17=0,$D17=0),"",IF(AND($B17=$B18,$A17=$A18),"",IFERROR(
SUMPRODUCT(($B$7:$B$55=$B17)*($A$7:$A$55=$A17)*($C$7:$C$55)*($D$7:$D$55)),
"")))</f>
        <v/>
      </c>
      <c r="H17" s="222" t="str">
        <f ca="1">IF(OR($B17="",AND($B17=$B18,$A17=$A18)),"",_xlfn.LET(_xlpm.DateSeance,$C$1,_xlpm.Exo,$B17,_xlpm.Var,$A17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7" s="222" t="str" cm="1">
        <f t="array" ref="I17">IF(OR($B17="",AND($B17=$B18,$A17=$A18)),"",
_xlfn.LET(
  _xlpm.Exo,TRIM(SUBSTITUTE($B17,CHAR(160),"")),
  _xlpm.Var,TRIM(SUBSTITUTE($A17,CHAR(160),"")),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7" s="223" t="str">
        <f ca="1">IF($C17=0,"",IFERROR(
_xlfn.LET(
  _xlpm.ExoMax, MAX_LOCAL!$A$2:$A$10000,
  _xlpm.VarMax, MAX_LOCAL!$B$2:$B$10000,
  _xlpm.RepsMax, MAX_LOCAL!$C$2:$C$10000,
  _xlpm.KgMax,  MAX_LOCAL!$D$2:$D$10000,
  _xlpm.Res, IF($A17="",
     _xlfn.MAXIFS(_xlpm.KgMax, _xlpm.ExoMax, $B17, _xlpm.RepsMax, $C17),
     _xlfn.MAXIFS(_xlpm.KgMax, _xlpm.ExoMax, $B17, _xlpm.RepsMax, $C17, _xlpm.VarMax, $A17)
  ),
  IF(_xlpm.Res=0,"",_xlpm.Res)
),
""))</f>
        <v/>
      </c>
      <c r="K17" s="41">
        <v>1</v>
      </c>
      <c r="L17" s="41">
        <v>0</v>
      </c>
      <c r="M17" s="41">
        <v>1</v>
      </c>
      <c r="N17" s="41">
        <v>0</v>
      </c>
      <c r="O17" s="228"/>
      <c r="P17" s="42">
        <v>6</v>
      </c>
      <c r="Q17" s="43">
        <f t="shared" si="3"/>
        <v>0</v>
      </c>
      <c r="R17" s="42">
        <v>4</v>
      </c>
      <c r="S17" s="44">
        <f t="shared" si="4"/>
        <v>4</v>
      </c>
      <c r="T17" s="42">
        <v>105</v>
      </c>
      <c r="U17" s="44">
        <f t="shared" si="5"/>
        <v>105</v>
      </c>
      <c r="V17" s="42">
        <v>90</v>
      </c>
      <c r="W17" s="44">
        <f t="shared" si="6"/>
        <v>90</v>
      </c>
      <c r="X17" s="225">
        <f t="shared" si="7"/>
        <v>0.62686567164179108</v>
      </c>
      <c r="Y17" s="226">
        <f t="shared" si="8"/>
        <v>0.62686567164179108</v>
      </c>
    </row>
    <row r="18" spans="1:25" ht="20.100000000000001" customHeight="1" x14ac:dyDescent="0.2">
      <c r="A18" s="61" t="s">
        <v>9</v>
      </c>
      <c r="B18" s="59" t="s">
        <v>8</v>
      </c>
      <c r="C18" s="23">
        <f>R18</f>
        <v>3</v>
      </c>
      <c r="D18" s="24">
        <f>T18</f>
        <v>115</v>
      </c>
      <c r="E18" s="24">
        <f>V18</f>
        <v>120</v>
      </c>
      <c r="F18" s="25"/>
      <c r="G18" s="227" t="str" cm="1">
        <f t="array" ref="G18">IF(OR($B18="",$C18=0,$D18=0),"",IF(AND($B18=$B19,$A18=$A19),"",IFERROR(
SUMPRODUCT(($B$7:$B$55=$B18)*($A$7:$A$55=$A18)*($C$7:$C$55)*($D$7:$D$55)),
"")))</f>
        <v/>
      </c>
      <c r="H18" s="222" t="str">
        <f ca="1">IF(OR($B18="",AND($B18=$B19,$A18=$A19)),"",_xlfn.LET(_xlpm.DateSeance,$C$1,_xlpm.Exo,$B18,_xlpm.Var,$A18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8" s="222" t="str" cm="1">
        <f t="array" ref="I18">IF(OR($B18="",AND($B18=$B19,$A18=$A19)),"",
_xlfn.LET(
  _xlpm.Exo,TRIM(SUBSTITUTE($B18,CHAR(160),"")),
  _xlpm.Var,TRIM(SUBSTITUTE($A18,CHAR(160),"")),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8" s="223" t="str">
        <f ca="1">IF($C18=0,"",IFERROR(
_xlfn.LET(
  _xlpm.ExoMax, MAX_LOCAL!$A$2:$A$10000,
  _xlpm.VarMax, MAX_LOCAL!$B$2:$B$10000,
  _xlpm.RepsMax, MAX_LOCAL!$C$2:$C$10000,
  _xlpm.KgMax,  MAX_LOCAL!$D$2:$D$10000,
  _xlpm.Res, IF($A18="",
     _xlfn.MAXIFS(_xlpm.KgMax, _xlpm.ExoMax, $B18, _xlpm.RepsMax, $C18),
     _xlfn.MAXIFS(_xlpm.KgMax, _xlpm.ExoMax, $B18, _xlpm.RepsMax, $C18, _xlpm.VarMax, $A18)
  ),
  IF(_xlpm.Res=0,"",_xlpm.Res)
),
""))</f>
        <v/>
      </c>
      <c r="K18" s="41">
        <v>1</v>
      </c>
      <c r="L18" s="41">
        <v>0</v>
      </c>
      <c r="M18" s="41">
        <v>1</v>
      </c>
      <c r="N18" s="41">
        <v>0</v>
      </c>
      <c r="O18" s="228"/>
      <c r="P18" s="42">
        <v>7</v>
      </c>
      <c r="Q18" s="43">
        <f t="shared" si="3"/>
        <v>0</v>
      </c>
      <c r="R18" s="42">
        <v>3</v>
      </c>
      <c r="S18" s="44">
        <f t="shared" si="4"/>
        <v>3</v>
      </c>
      <c r="T18" s="42">
        <v>115</v>
      </c>
      <c r="U18" s="44">
        <f t="shared" si="5"/>
        <v>115</v>
      </c>
      <c r="V18" s="42">
        <v>120</v>
      </c>
      <c r="W18" s="44">
        <f t="shared" si="6"/>
        <v>120</v>
      </c>
      <c r="X18" s="225">
        <f t="shared" si="7"/>
        <v>0.68656716417910446</v>
      </c>
      <c r="Y18" s="226">
        <f t="shared" si="8"/>
        <v>0.68656716417910446</v>
      </c>
    </row>
    <row r="19" spans="1:25" ht="20.100000000000001" customHeight="1" x14ac:dyDescent="0.2">
      <c r="A19" s="61" t="s">
        <v>9</v>
      </c>
      <c r="B19" s="59" t="s">
        <v>8</v>
      </c>
      <c r="C19" s="23">
        <f>R19</f>
        <v>3</v>
      </c>
      <c r="D19" s="24">
        <f>T19</f>
        <v>125</v>
      </c>
      <c r="E19" s="24">
        <f>V19</f>
        <v>180</v>
      </c>
      <c r="F19" s="25"/>
      <c r="G19" s="227" t="str" cm="1">
        <f t="array" ref="G19">IF(OR($B19="",$C19=0,$D19=0),"",IF(AND($B19=$B20,$A19=$A20),"",IFERROR(
SUMPRODUCT(($B$7:$B$55=$B19)*($A$7:$A$55=$A19)*($C$7:$C$55)*($D$7:$D$55)),
"")))</f>
        <v/>
      </c>
      <c r="H19" s="222" t="str">
        <f ca="1">IF(OR($B19="",AND($B19=$B20,$A19=$A20)),"",_xlfn.LET(_xlpm.DateSeance,$C$1,_xlpm.Exo,$B19,_xlpm.Var,$A19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9" s="222" t="str" cm="1">
        <f t="array" ref="I19">IF(OR($B19="",AND($B19=$B20,$A19=$A20)),"",
_xlfn.LET(
  _xlpm.Exo,TRIM(SUBSTITUTE($B19,CHAR(160),"")),
  _xlpm.Var,TRIM(SUBSTITUTE($A19,CHAR(160),"")),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9" s="223" t="str">
        <f ca="1">IF($C19=0,"",IFERROR(
_xlfn.LET(
  _xlpm.ExoMax, MAX_LOCAL!$A$2:$A$10000,
  _xlpm.VarMax, MAX_LOCAL!$B$2:$B$10000,
  _xlpm.RepsMax, MAX_LOCAL!$C$2:$C$10000,
  _xlpm.KgMax,  MAX_LOCAL!$D$2:$D$10000,
  _xlpm.Res, IF($A19="",
     _xlfn.MAXIFS(_xlpm.KgMax, _xlpm.ExoMax, $B19, _xlpm.RepsMax, $C19),
     _xlfn.MAXIFS(_xlpm.KgMax, _xlpm.ExoMax, $B19, _xlpm.RepsMax, $C19, _xlpm.VarMax, $A19)
  ),
  IF(_xlpm.Res=0,"",_xlpm.Res)
),
""))</f>
        <v/>
      </c>
      <c r="K19" s="41">
        <v>1</v>
      </c>
      <c r="L19" s="41">
        <v>0</v>
      </c>
      <c r="M19" s="41">
        <v>1</v>
      </c>
      <c r="N19" s="41">
        <v>0</v>
      </c>
      <c r="O19" s="228"/>
      <c r="P19" s="42">
        <v>7.5</v>
      </c>
      <c r="Q19" s="43">
        <f t="shared" si="3"/>
        <v>0</v>
      </c>
      <c r="R19" s="42">
        <v>3</v>
      </c>
      <c r="S19" s="44">
        <f t="shared" si="4"/>
        <v>3</v>
      </c>
      <c r="T19" s="42">
        <v>125</v>
      </c>
      <c r="U19" s="44">
        <f t="shared" si="5"/>
        <v>125</v>
      </c>
      <c r="V19" s="42">
        <v>180</v>
      </c>
      <c r="W19" s="44">
        <f t="shared" si="6"/>
        <v>180</v>
      </c>
      <c r="X19" s="225">
        <f t="shared" si="7"/>
        <v>0.74626865671641796</v>
      </c>
      <c r="Y19" s="226">
        <f t="shared" si="8"/>
        <v>0.74626865671641796</v>
      </c>
    </row>
    <row r="20" spans="1:25" ht="20.100000000000001" customHeight="1" x14ac:dyDescent="0.2">
      <c r="A20" s="61" t="s">
        <v>9</v>
      </c>
      <c r="B20" s="59" t="s">
        <v>8</v>
      </c>
      <c r="C20" s="23">
        <f>R20</f>
        <v>3</v>
      </c>
      <c r="D20" s="24">
        <f>T20</f>
        <v>135</v>
      </c>
      <c r="E20" s="24">
        <f>V20</f>
        <v>180</v>
      </c>
      <c r="F20" s="25"/>
      <c r="G20" s="227" cm="1">
        <f t="array" ref="G20">IF(OR($B20="",$C20=0,$D20=0),"",IF(AND($B20=$B21,$A20=$A21),"",IFERROR(
SUMPRODUCT(($B$7:$B$55=$B20)*($A$7:$A$55=$A20)*($C$7:$C$55)*($D$7:$D$55)),
"")))</f>
        <v>1895</v>
      </c>
      <c r="H20" s="222">
        <f ca="1">IF(OR($B20="",AND($B20=$B21,$A20=$A21)),"",_xlfn.LET(_xlpm.DateSeance,$C$1,_xlpm.Exo,$B20,_xlpm.Var,$A20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20" s="222" cm="1">
        <f t="array" ref="I20">IF(OR($B20="",AND($B20=$B21,$A20=$A21)),"",
_xlfn.LET(
  _xlpm.Exo,TRIM(SUBSTITUTE($B20,CHAR(160),"")),
  _xlpm.Var,TRIM(SUBSTITUTE($A20,CHAR(160),"")),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0</v>
      </c>
      <c r="J20" s="223" t="str">
        <f ca="1">IF($C20=0,"",IFERROR(
_xlfn.LET(
  _xlpm.ExoMax, MAX_LOCAL!$A$2:$A$10000,
  _xlpm.VarMax, MAX_LOCAL!$B$2:$B$10000,
  _xlpm.RepsMax, MAX_LOCAL!$C$2:$C$10000,
  _xlpm.KgMax,  MAX_LOCAL!$D$2:$D$10000,
  _xlpm.Res, IF($A20="",
     _xlfn.MAXIFS(_xlpm.KgMax, _xlpm.ExoMax, $B20, _xlpm.RepsMax, $C20),
     _xlfn.MAXIFS(_xlpm.KgMax, _xlpm.ExoMax, $B20, _xlpm.RepsMax, $C20, _xlpm.VarMax, $A20)
  ),
  IF(_xlpm.Res=0,"",_xlpm.Res)
),
""))</f>
        <v/>
      </c>
      <c r="K20" s="41">
        <v>1</v>
      </c>
      <c r="L20" s="41">
        <v>0</v>
      </c>
      <c r="M20" s="41">
        <v>1</v>
      </c>
      <c r="N20" s="41">
        <v>0</v>
      </c>
      <c r="O20" s="228"/>
      <c r="P20" s="42">
        <v>8.5</v>
      </c>
      <c r="Q20" s="43">
        <f t="shared" si="3"/>
        <v>0</v>
      </c>
      <c r="R20" s="42">
        <v>3</v>
      </c>
      <c r="S20" s="44">
        <f t="shared" si="4"/>
        <v>3</v>
      </c>
      <c r="T20" s="42">
        <v>135</v>
      </c>
      <c r="U20" s="44">
        <f t="shared" si="5"/>
        <v>135</v>
      </c>
      <c r="V20" s="42">
        <v>180</v>
      </c>
      <c r="W20" s="44">
        <f t="shared" si="6"/>
        <v>180</v>
      </c>
      <c r="X20" s="225">
        <f t="shared" si="7"/>
        <v>0.80597014925373134</v>
      </c>
      <c r="Y20" s="226">
        <f t="shared" si="8"/>
        <v>0.80597014925373134</v>
      </c>
    </row>
    <row r="21" spans="1:25" ht="20.100000000000001" customHeight="1" x14ac:dyDescent="0.2">
      <c r="A21" s="61"/>
      <c r="B21" s="59"/>
      <c r="C21" s="23"/>
      <c r="D21" s="24"/>
      <c r="E21" s="24"/>
      <c r="F21" s="25"/>
      <c r="G21" s="227" t="str" cm="1">
        <f t="array" ref="G21">IF(OR($B21="",$C21=0,$D21=0),"",IF(AND($B21=$B22,$A21=$A22),"",IFERROR(
SUMPRODUCT(($B$7:$B$55=$B21)*($A$7:$A$55=$A21)*($C$7:$C$55)*($D$7:$D$55)),
"")))</f>
        <v/>
      </c>
      <c r="H21" s="222" t="str">
        <f ca="1">IF(OR($B21="",AND($B21=$B22,$A21=$A22)),"",_xlfn.LET(_xlpm.DateSeance,$C$1,_xlpm.Exo,$B21,_xlpm.Var,$A21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1" s="222" t="str" cm="1">
        <f t="array" ref="I21">IF(OR($B21="",AND($B21=$B22,$A21=$A22)),"",
_xlfn.LET(
  _xlpm.Exo,TRIM(SUBSTITUTE($B21,CHAR(160),"")),
  _xlpm.Var,TRIM(SUBSTITUTE($A21,CHAR(160),"")),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1" s="223" t="str">
        <f ca="1">IF($C21=0,"",IFERROR(
_xlfn.LET(
  _xlpm.ExoMax, MAX_LOCAL!$A$2:$A$10000,
  _xlpm.VarMax, MAX_LOCAL!$B$2:$B$10000,
  _xlpm.RepsMax, MAX_LOCAL!$C$2:$C$10000,
  _xlpm.KgMax,  MAX_LOCAL!$D$2:$D$10000,
  _xlpm.Res, IF($A21="",
     _xlfn.MAXIFS(_xlpm.KgMax, _xlpm.ExoMax, $B21, _xlpm.RepsMax, $C21),
     _xlfn.MAXIFS(_xlpm.KgMax, _xlpm.ExoMax, $B21, _xlpm.RepsMax, $C21, _xlpm.VarMax, $A21)
  ),
  IF(_xlpm.Res=0,"",_xlpm.Res)
),
""))</f>
        <v/>
      </c>
      <c r="K21" s="41">
        <v>1</v>
      </c>
      <c r="L21" s="41">
        <v>0</v>
      </c>
      <c r="M21" s="41">
        <v>1</v>
      </c>
      <c r="N21" s="41">
        <v>0</v>
      </c>
      <c r="O21" s="228"/>
      <c r="P21" s="42"/>
      <c r="Q21" s="43">
        <f t="shared" si="3"/>
        <v>0</v>
      </c>
      <c r="R21" s="42"/>
      <c r="S21" s="44">
        <f t="shared" si="4"/>
        <v>0</v>
      </c>
      <c r="T21" s="42"/>
      <c r="U21" s="44">
        <f t="shared" si="5"/>
        <v>0</v>
      </c>
      <c r="V21" s="42"/>
      <c r="W21" s="44">
        <f t="shared" si="6"/>
        <v>0</v>
      </c>
      <c r="X21" s="225" t="str">
        <f t="shared" si="7"/>
        <v/>
      </c>
      <c r="Y21" s="226" t="str">
        <f t="shared" si="8"/>
        <v/>
      </c>
    </row>
    <row r="22" spans="1:25" ht="20.100000000000001" customHeight="1" x14ac:dyDescent="0.2">
      <c r="A22" s="61"/>
      <c r="B22" s="59"/>
      <c r="C22" s="23"/>
      <c r="D22" s="24"/>
      <c r="E22" s="24"/>
      <c r="F22" s="25"/>
      <c r="G22" s="227" t="str" cm="1">
        <f t="array" ref="G22">IF(OR($B22="",$C22=0,$D22=0),"",IF(AND($B22=$B23,$A22=$A23),"",IFERROR(
SUMPRODUCT(($B$7:$B$55=$B22)*($A$7:$A$55=$A22)*($C$7:$C$55)*($D$7:$D$55)),
"")))</f>
        <v/>
      </c>
      <c r="H22" s="222" t="str">
        <f ca="1">IF(OR($B22="",AND($B22=$B23,$A22=$A23)),"",_xlfn.LET(_xlpm.DateSeance,$C$1,_xlpm.Exo,$B22,_xlpm.Var,$A22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2" s="222" t="str" cm="1">
        <f t="array" ref="I22">IF(OR($B22="",AND($B22=$B23,$A22=$A23)),"",
_xlfn.LET(
  _xlpm.Exo,TRIM(SUBSTITUTE($B22,CHAR(160),"")),
  _xlpm.Var,TRIM(SUBSTITUTE($A22,CHAR(160),"")),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2" s="223" t="str">
        <f ca="1">IF($C22=0,"",IFERROR(
_xlfn.LET(
  _xlpm.ExoMax, MAX_LOCAL!$A$2:$A$10000,
  _xlpm.VarMax, MAX_LOCAL!$B$2:$B$10000,
  _xlpm.RepsMax, MAX_LOCAL!$C$2:$C$10000,
  _xlpm.KgMax,  MAX_LOCAL!$D$2:$D$10000,
  _xlpm.Res, IF($A22="",
     _xlfn.MAXIFS(_xlpm.KgMax, _xlpm.ExoMax, $B22, _xlpm.RepsMax, $C22),
     _xlfn.MAXIFS(_xlpm.KgMax, _xlpm.ExoMax, $B22, _xlpm.RepsMax, $C22, _xlpm.VarMax, $A22)
  ),
  IF(_xlpm.Res=0,"",_xlpm.Res)
),
""))</f>
        <v/>
      </c>
      <c r="K22" s="41">
        <v>1</v>
      </c>
      <c r="L22" s="41">
        <v>0</v>
      </c>
      <c r="M22" s="41">
        <v>1</v>
      </c>
      <c r="N22" s="41">
        <v>0</v>
      </c>
      <c r="O22" s="228"/>
      <c r="P22" s="42"/>
      <c r="Q22" s="43">
        <f t="shared" si="3"/>
        <v>0</v>
      </c>
      <c r="R22" s="42"/>
      <c r="S22" s="44">
        <f t="shared" si="4"/>
        <v>0</v>
      </c>
      <c r="T22" s="42"/>
      <c r="U22" s="44">
        <f t="shared" si="5"/>
        <v>0</v>
      </c>
      <c r="V22" s="42"/>
      <c r="W22" s="44">
        <f t="shared" si="6"/>
        <v>0</v>
      </c>
      <c r="X22" s="225" t="str">
        <f t="shared" si="7"/>
        <v/>
      </c>
      <c r="Y22" s="226" t="str">
        <f t="shared" si="8"/>
        <v/>
      </c>
    </row>
    <row r="23" spans="1:25" ht="20.100000000000001" customHeight="1" x14ac:dyDescent="0.2">
      <c r="A23" s="61"/>
      <c r="B23" s="59"/>
      <c r="C23" s="23"/>
      <c r="D23" s="24"/>
      <c r="E23" s="24"/>
      <c r="F23" s="25"/>
      <c r="G23" s="227" t="str" cm="1">
        <f t="array" ref="G23">IF(OR($B23="",$C23=0,$D23=0),"",IF(AND($B23=$B24,$A23=$A24),"",IFERROR(
SUMPRODUCT(($B$7:$B$55=$B23)*($A$7:$A$55=$A23)*($C$7:$C$55)*($D$7:$D$55)),
"")))</f>
        <v/>
      </c>
      <c r="H23" s="222" t="str">
        <f ca="1">IF(OR($B23="",AND($B23=$B24,$A23=$A24)),"",_xlfn.LET(_xlpm.DateSeance,$C$1,_xlpm.Exo,$B23,_xlpm.Var,$A23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3" s="222" t="str" cm="1">
        <f t="array" ref="I23">IF(OR($B23="",AND($B23=$B24,$A23=$A24)),"",
_xlfn.LET(
  _xlpm.Exo,TRIM(SUBSTITUTE($B23,CHAR(160),"")),
  _xlpm.Var,TRIM(SUBSTITUTE($A23,CHAR(160),"")),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3" s="223" t="str">
        <f ca="1">IF($C23=0,"",IFERROR(
_xlfn.LET(
  _xlpm.ExoMax, MAX_LOCAL!$A$2:$A$10000,
  _xlpm.VarMax, MAX_LOCAL!$B$2:$B$10000,
  _xlpm.RepsMax, MAX_LOCAL!$C$2:$C$10000,
  _xlpm.KgMax,  MAX_LOCAL!$D$2:$D$10000,
  _xlpm.Res, IF($A23="",
     _xlfn.MAXIFS(_xlpm.KgMax, _xlpm.ExoMax, $B23, _xlpm.RepsMax, $C23),
     _xlfn.MAXIFS(_xlpm.KgMax, _xlpm.ExoMax, $B23, _xlpm.RepsMax, $C23, _xlpm.VarMax, $A23)
  ),
  IF(_xlpm.Res=0,"",_xlpm.Res)
),
""))</f>
        <v/>
      </c>
      <c r="K23" s="41">
        <v>1</v>
      </c>
      <c r="L23" s="41">
        <v>0</v>
      </c>
      <c r="M23" s="41">
        <v>1</v>
      </c>
      <c r="N23" s="41">
        <v>0</v>
      </c>
      <c r="O23" s="228"/>
      <c r="P23" s="42"/>
      <c r="Q23" s="43">
        <f t="shared" si="3"/>
        <v>0</v>
      </c>
      <c r="R23" s="42"/>
      <c r="S23" s="44">
        <f t="shared" si="4"/>
        <v>0</v>
      </c>
      <c r="T23" s="42"/>
      <c r="U23" s="44">
        <f t="shared" si="5"/>
        <v>0</v>
      </c>
      <c r="V23" s="42"/>
      <c r="W23" s="44">
        <f t="shared" si="6"/>
        <v>0</v>
      </c>
      <c r="X23" s="225" t="str">
        <f t="shared" si="7"/>
        <v/>
      </c>
      <c r="Y23" s="226" t="str">
        <f t="shared" si="8"/>
        <v/>
      </c>
    </row>
    <row r="24" spans="1:25" ht="20.100000000000001" customHeight="1" x14ac:dyDescent="0.2">
      <c r="A24" s="61" t="s">
        <v>39</v>
      </c>
      <c r="B24" s="59" t="s">
        <v>73</v>
      </c>
      <c r="C24" s="23"/>
      <c r="D24" s="24"/>
      <c r="E24" s="24">
        <f>V24</f>
        <v>10</v>
      </c>
      <c r="F24" s="25">
        <f>P24</f>
        <v>7</v>
      </c>
      <c r="G24" s="227" t="str" cm="1">
        <f t="array" ref="G24">IF(OR($B24="",$C24=0,$D24=0),"",IF(AND($B24=$B25,$A24=$A25),"",IFERROR(
SUMPRODUCT(($B$7:$B$55=$B24)*($A$7:$A$55=$A24)*($C$7:$C$55)*($D$7:$D$55)),
"")))</f>
        <v/>
      </c>
      <c r="H24" s="222">
        <f ca="1">IF(OR($B24="",AND($B24=$B25,$A24=$A25)),"",_xlfn.LET(_xlpm.DateSeance,$C$1,_xlpm.Exo,$B24,_xlpm.Var,$A24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24" s="222" cm="1">
        <f t="array" ref="I24">IF(OR($B24="",AND($B24=$B25,$A24=$A25)),"",
_xlfn.LET(
  _xlpm.Exo,TRIM(SUBSTITUTE($B24,CHAR(160),"")),
  _xlpm.Var,TRIM(SUBSTITUTE($A24,CHAR(160),"")),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0</v>
      </c>
      <c r="J24" s="223" t="str">
        <f ca="1">IF($C24=0,"",IFERROR(
_xlfn.LET(
  _xlpm.ExoMax, MAX_LOCAL!$A$2:$A$10000,
  _xlpm.VarMax, MAX_LOCAL!$B$2:$B$10000,
  _xlpm.RepsMax, MAX_LOCAL!$C$2:$C$10000,
  _xlpm.KgMax,  MAX_LOCAL!$D$2:$D$10000,
  _xlpm.Res, IF($A24="",
     _xlfn.MAXIFS(_xlpm.KgMax, _xlpm.ExoMax, $B24, _xlpm.RepsMax, $C24),
     _xlfn.MAXIFS(_xlpm.KgMax, _xlpm.ExoMax, $B24, _xlpm.RepsMax, $C24, _xlpm.VarMax, $A24)
  ),
  IF(_xlpm.Res=0,"",_xlpm.Res)
),
""))</f>
        <v/>
      </c>
      <c r="K24" s="41">
        <v>1</v>
      </c>
      <c r="L24" s="41">
        <v>0</v>
      </c>
      <c r="M24" s="41">
        <v>1</v>
      </c>
      <c r="N24" s="41">
        <v>0</v>
      </c>
      <c r="O24" s="228"/>
      <c r="P24" s="42">
        <v>7</v>
      </c>
      <c r="Q24" s="43">
        <f t="shared" si="3"/>
        <v>7</v>
      </c>
      <c r="R24" s="42">
        <v>10</v>
      </c>
      <c r="S24" s="44">
        <f t="shared" si="4"/>
        <v>0</v>
      </c>
      <c r="T24" s="42">
        <v>14</v>
      </c>
      <c r="U24" s="44">
        <f t="shared" si="5"/>
        <v>0</v>
      </c>
      <c r="V24" s="42">
        <v>10</v>
      </c>
      <c r="W24" s="44">
        <f t="shared" si="6"/>
        <v>10</v>
      </c>
      <c r="X24" s="225" t="str">
        <f t="shared" si="7"/>
        <v/>
      </c>
      <c r="Y24" s="226" t="str">
        <f t="shared" si="8"/>
        <v/>
      </c>
    </row>
    <row r="25" spans="1:25" ht="20.100000000000001" customHeight="1" x14ac:dyDescent="0.2">
      <c r="A25" s="61" t="s">
        <v>39</v>
      </c>
      <c r="B25" s="59" t="s">
        <v>89</v>
      </c>
      <c r="C25" s="23"/>
      <c r="D25" s="24"/>
      <c r="E25" s="24">
        <f>V25</f>
        <v>90</v>
      </c>
      <c r="F25" s="25">
        <f>P25</f>
        <v>7</v>
      </c>
      <c r="G25" s="227" t="str" cm="1">
        <f t="array" ref="G25">IF(OR($B25="",$C25=0,$D25=0),"",IF(AND($B25=$B26,$A25=$A26),"",IFERROR(
SUMPRODUCT(($B$7:$B$55=$B25)*($A$7:$A$55=$A25)*($C$7:$C$55)*($D$7:$D$55)),
"")))</f>
        <v/>
      </c>
      <c r="H25" s="222">
        <f ca="1">IF(OR($B25="",AND($B25=$B26,$A25=$A26)),"",_xlfn.LET(_xlpm.DateSeance,$C$1,_xlpm.Exo,$B25,_xlpm.Var,$A25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25" s="222" cm="1">
        <f t="array" ref="I25">IF(OR($B25="",AND($B25=$B26,$A25=$A26)),"",
_xlfn.LET(
  _xlpm.Exo,TRIM(SUBSTITUTE($B25,CHAR(160),"")),
  _xlpm.Var,TRIM(SUBSTITUTE($A25,CHAR(160),"")),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410.4</v>
      </c>
      <c r="J25" s="223" t="str">
        <f ca="1">IF($C25=0,"",IFERROR(
_xlfn.LET(
  _xlpm.ExoMax, MAX_LOCAL!$A$2:$A$10000,
  _xlpm.VarMax, MAX_LOCAL!$B$2:$B$10000,
  _xlpm.RepsMax, MAX_LOCAL!$C$2:$C$10000,
  _xlpm.KgMax,  MAX_LOCAL!$D$2:$D$10000,
  _xlpm.Res, IF($A25="",
     _xlfn.MAXIFS(_xlpm.KgMax, _xlpm.ExoMax, $B25, _xlpm.RepsMax, $C25),
     _xlfn.MAXIFS(_xlpm.KgMax, _xlpm.ExoMax, $B25, _xlpm.RepsMax, $C25, _xlpm.VarMax, $A25)
  ),
  IF(_xlpm.Res=0,"",_xlpm.Res)
),
""))</f>
        <v/>
      </c>
      <c r="K25" s="41">
        <v>1</v>
      </c>
      <c r="L25" s="41">
        <v>0</v>
      </c>
      <c r="M25" s="41">
        <v>1</v>
      </c>
      <c r="N25" s="41">
        <v>0</v>
      </c>
      <c r="O25" s="228"/>
      <c r="P25" s="42">
        <v>7</v>
      </c>
      <c r="Q25" s="43">
        <f t="shared" si="3"/>
        <v>7</v>
      </c>
      <c r="R25" s="42">
        <v>10</v>
      </c>
      <c r="S25" s="44">
        <f t="shared" si="4"/>
        <v>0</v>
      </c>
      <c r="T25" s="42">
        <v>10</v>
      </c>
      <c r="U25" s="44">
        <f t="shared" si="5"/>
        <v>0</v>
      </c>
      <c r="V25" s="42">
        <v>90</v>
      </c>
      <c r="W25" s="44">
        <f t="shared" si="6"/>
        <v>90</v>
      </c>
      <c r="X25" s="225" t="str">
        <f t="shared" si="7"/>
        <v/>
      </c>
      <c r="Y25" s="226" t="str">
        <f t="shared" si="8"/>
        <v/>
      </c>
    </row>
    <row r="26" spans="1:25" ht="20.100000000000001" customHeight="1" x14ac:dyDescent="0.2">
      <c r="A26" s="61" t="s">
        <v>39</v>
      </c>
      <c r="B26" s="59" t="s">
        <v>73</v>
      </c>
      <c r="C26" s="23"/>
      <c r="D26" s="24"/>
      <c r="E26" s="24">
        <f>V26</f>
        <v>10</v>
      </c>
      <c r="F26" s="25">
        <f>P26</f>
        <v>9</v>
      </c>
      <c r="G26" s="227" t="str" cm="1">
        <f t="array" ref="G26">IF(OR($B26="",$C26=0,$D26=0),"",IF(AND($B26=$B27,$A26=$A27),"",IFERROR(
SUMPRODUCT(($B$7:$B$55=$B26)*($A$7:$A$55=$A26)*($C$7:$C$55)*($D$7:$D$55)),
"")))</f>
        <v/>
      </c>
      <c r="H26" s="222">
        <f ca="1">IF(OR($B26="",AND($B26=$B27,$A26=$A27)),"",_xlfn.LET(_xlpm.DateSeance,$C$1,_xlpm.Exo,$B26,_xlpm.Var,$A26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26" s="222" cm="1">
        <f t="array" ref="I26">IF(OR($B26="",AND($B26=$B27,$A26=$A27)),"",
_xlfn.LET(
  _xlpm.Exo,TRIM(SUBSTITUTE($B26,CHAR(160),"")),
  _xlpm.Var,TRIM(SUBSTITUTE($A26,CHAR(160),"")),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0</v>
      </c>
      <c r="J26" s="223" t="str">
        <f ca="1">IF($C26=0,"",IFERROR(
_xlfn.LET(
  _xlpm.ExoMax, MAX_LOCAL!$A$2:$A$10000,
  _xlpm.VarMax, MAX_LOCAL!$B$2:$B$10000,
  _xlpm.RepsMax, MAX_LOCAL!$C$2:$C$10000,
  _xlpm.KgMax,  MAX_LOCAL!$D$2:$D$10000,
  _xlpm.Res, IF($A26="",
     _xlfn.MAXIFS(_xlpm.KgMax, _xlpm.ExoMax, $B26, _xlpm.RepsMax, $C26),
     _xlfn.MAXIFS(_xlpm.KgMax, _xlpm.ExoMax, $B26, _xlpm.RepsMax, $C26, _xlpm.VarMax, $A26)
  ),
  IF(_xlpm.Res=0,"",_xlpm.Res)
),
""))</f>
        <v/>
      </c>
      <c r="K26" s="41">
        <v>1</v>
      </c>
      <c r="L26" s="41">
        <v>0</v>
      </c>
      <c r="M26" s="41">
        <v>1</v>
      </c>
      <c r="N26" s="41">
        <v>0</v>
      </c>
      <c r="O26" s="228"/>
      <c r="P26" s="42">
        <v>9</v>
      </c>
      <c r="Q26" s="43">
        <f t="shared" si="3"/>
        <v>9</v>
      </c>
      <c r="R26" s="42">
        <v>10</v>
      </c>
      <c r="S26" s="44">
        <f t="shared" si="4"/>
        <v>0</v>
      </c>
      <c r="T26" s="42">
        <v>18</v>
      </c>
      <c r="U26" s="44">
        <f t="shared" si="5"/>
        <v>0</v>
      </c>
      <c r="V26" s="42">
        <v>10</v>
      </c>
      <c r="W26" s="44">
        <f t="shared" si="6"/>
        <v>10</v>
      </c>
      <c r="X26" s="225" t="str">
        <f t="shared" si="7"/>
        <v/>
      </c>
      <c r="Y26" s="226" t="str">
        <f t="shared" si="8"/>
        <v/>
      </c>
    </row>
    <row r="27" spans="1:25" ht="20.100000000000001" customHeight="1" x14ac:dyDescent="0.2">
      <c r="A27" s="61" t="s">
        <v>39</v>
      </c>
      <c r="B27" s="59" t="s">
        <v>89</v>
      </c>
      <c r="C27" s="23"/>
      <c r="D27" s="24"/>
      <c r="E27" s="24">
        <f>V27</f>
        <v>120</v>
      </c>
      <c r="F27" s="25">
        <f>P27</f>
        <v>9</v>
      </c>
      <c r="G27" s="227" t="str" cm="1">
        <f t="array" ref="G27">IF(OR($B27="",$C27=0,$D27=0),"",IF(AND($B27=$B28,$A27=$A28),"",IFERROR(
SUMPRODUCT(($B$7:$B$55=$B27)*($A$7:$A$55=$A27)*($C$7:$C$55)*($D$7:$D$55)),
"")))</f>
        <v/>
      </c>
      <c r="H27" s="222">
        <f ca="1">IF(OR($B27="",AND($B27=$B28,$A27=$A28)),"",_xlfn.LET(_xlpm.DateSeance,$C$1,_xlpm.Exo,$B27,_xlpm.Var,$A27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27" s="222" cm="1">
        <f t="array" ref="I27">IF(OR($B27="",AND($B27=$B28,$A27=$A28)),"",
_xlfn.LET(
  _xlpm.Exo,TRIM(SUBSTITUTE($B27,CHAR(160),"")),
  _xlpm.Var,TRIM(SUBSTITUTE($A27,CHAR(160),"")),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410.4</v>
      </c>
      <c r="J27" s="223" t="str">
        <f ca="1">IF($C27=0,"",IFERROR(
_xlfn.LET(
  _xlpm.ExoMax, MAX_LOCAL!$A$2:$A$10000,
  _xlpm.VarMax, MAX_LOCAL!$B$2:$B$10000,
  _xlpm.RepsMax, MAX_LOCAL!$C$2:$C$10000,
  _xlpm.KgMax,  MAX_LOCAL!$D$2:$D$10000,
  _xlpm.Res, IF($A27="",
     _xlfn.MAXIFS(_xlpm.KgMax, _xlpm.ExoMax, $B27, _xlpm.RepsMax, $C27),
     _xlfn.MAXIFS(_xlpm.KgMax, _xlpm.ExoMax, $B27, _xlpm.RepsMax, $C27, _xlpm.VarMax, $A27)
  ),
  IF(_xlpm.Res=0,"",_xlpm.Res)
),
""))</f>
        <v/>
      </c>
      <c r="K27" s="41">
        <v>1</v>
      </c>
      <c r="L27" s="41">
        <v>0</v>
      </c>
      <c r="M27" s="41">
        <v>1</v>
      </c>
      <c r="N27" s="41">
        <v>0</v>
      </c>
      <c r="O27" s="228"/>
      <c r="P27" s="42">
        <v>9</v>
      </c>
      <c r="Q27" s="43">
        <f t="shared" si="3"/>
        <v>9</v>
      </c>
      <c r="R27" s="42">
        <v>10</v>
      </c>
      <c r="S27" s="44">
        <f t="shared" si="4"/>
        <v>0</v>
      </c>
      <c r="T27" s="42">
        <v>14</v>
      </c>
      <c r="U27" s="44">
        <f t="shared" si="5"/>
        <v>0</v>
      </c>
      <c r="V27" s="42">
        <v>120</v>
      </c>
      <c r="W27" s="44">
        <f t="shared" si="6"/>
        <v>120</v>
      </c>
      <c r="X27" s="225" t="str">
        <f t="shared" si="7"/>
        <v/>
      </c>
      <c r="Y27" s="226" t="str">
        <f t="shared" si="8"/>
        <v/>
      </c>
    </row>
    <row r="28" spans="1:25" ht="20.100000000000001" customHeight="1" x14ac:dyDescent="0.2">
      <c r="A28" s="61"/>
      <c r="B28" s="59"/>
      <c r="C28" s="23"/>
      <c r="D28" s="24"/>
      <c r="E28" s="24"/>
      <c r="F28" s="25"/>
      <c r="G28" s="227" t="str" cm="1">
        <f t="array" ref="G28">IF(OR($B28="",$C28=0,$D28=0),"",IF(AND($B28=$B29,$A28=$A29),"",IFERROR(
SUMPRODUCT(($B$7:$B$55=$B28)*($A$7:$A$55=$A28)*($C$7:$C$55)*($D$7:$D$55)),
"")))</f>
        <v/>
      </c>
      <c r="H28" s="222" t="str">
        <f ca="1">IF(OR($B28="",AND($B28=$B29,$A28=$A29)),"",_xlfn.LET(_xlpm.DateSeance,$C$1,_xlpm.Exo,$B28,_xlpm.Var,$A28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8" s="222" t="str" cm="1">
        <f t="array" ref="I28">IF(OR($B28="",AND($B28=$B29,$A28=$A29)),"",
_xlfn.LET(
  _xlpm.Exo,TRIM(SUBSTITUTE($B28,CHAR(160),"")),
  _xlpm.Var,TRIM(SUBSTITUTE($A28,CHAR(160),"")),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8" s="223" t="str">
        <f ca="1">IF($C28=0,"",IFERROR(
_xlfn.LET(
  _xlpm.ExoMax, MAX_LOCAL!$A$2:$A$10000,
  _xlpm.VarMax, MAX_LOCAL!$B$2:$B$10000,
  _xlpm.RepsMax, MAX_LOCAL!$C$2:$C$10000,
  _xlpm.KgMax,  MAX_LOCAL!$D$2:$D$10000,
  _xlpm.Res, IF($A28="",
     _xlfn.MAXIFS(_xlpm.KgMax, _xlpm.ExoMax, $B28, _xlpm.RepsMax, $C28),
     _xlfn.MAXIFS(_xlpm.KgMax, _xlpm.ExoMax, $B28, _xlpm.RepsMax, $C28, _xlpm.VarMax, $A28)
  ),
  IF(_xlpm.Res=0,"",_xlpm.Res)
),
""))</f>
        <v/>
      </c>
      <c r="K28" s="41">
        <v>1</v>
      </c>
      <c r="L28" s="41">
        <v>0</v>
      </c>
      <c r="M28" s="41">
        <v>1</v>
      </c>
      <c r="N28" s="41">
        <v>0</v>
      </c>
      <c r="O28" s="228"/>
      <c r="P28" s="42"/>
      <c r="Q28" s="43">
        <f t="shared" si="3"/>
        <v>0</v>
      </c>
      <c r="R28" s="42"/>
      <c r="S28" s="44">
        <f t="shared" si="4"/>
        <v>0</v>
      </c>
      <c r="T28" s="42"/>
      <c r="U28" s="44">
        <f t="shared" si="5"/>
        <v>0</v>
      </c>
      <c r="V28" s="42"/>
      <c r="W28" s="44">
        <f t="shared" si="6"/>
        <v>0</v>
      </c>
      <c r="X28" s="225" t="str">
        <f t="shared" si="7"/>
        <v/>
      </c>
      <c r="Y28" s="226" t="str">
        <f t="shared" si="8"/>
        <v/>
      </c>
    </row>
    <row r="29" spans="1:25" ht="20.100000000000001" customHeight="1" x14ac:dyDescent="0.2">
      <c r="A29" s="61"/>
      <c r="B29" s="59"/>
      <c r="C29" s="23"/>
      <c r="D29" s="24"/>
      <c r="E29" s="24"/>
      <c r="F29" s="25"/>
      <c r="G29" s="227" t="str" cm="1">
        <f t="array" ref="G29">IF(OR($B29="",$C29=0,$D29=0),"",IF(AND($B29=$B30,$A29=$A30),"",IFERROR(
SUMPRODUCT(($B$7:$B$55=$B29)*($A$7:$A$55=$A29)*($C$7:$C$55)*($D$7:$D$55)),
"")))</f>
        <v/>
      </c>
      <c r="H29" s="222" t="str">
        <f ca="1">IF(OR($B29="",AND($B29=$B30,$A29=$A30)),"",_xlfn.LET(_xlpm.DateSeance,$C$1,_xlpm.Exo,$B29,_xlpm.Var,$A29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9" s="222" t="str" cm="1">
        <f t="array" ref="I29">IF(OR($B29="",AND($B29=$B30,$A29=$A30)),"",
_xlfn.LET(
  _xlpm.Exo,TRIM(SUBSTITUTE($B29,CHAR(160),"")),
  _xlpm.Var,TRIM(SUBSTITUTE($A29,CHAR(160),"")),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9" s="223" t="str">
        <f ca="1">IF($C29=0,"",IFERROR(
_xlfn.LET(
  _xlpm.ExoMax, MAX_LOCAL!$A$2:$A$10000,
  _xlpm.VarMax, MAX_LOCAL!$B$2:$B$10000,
  _xlpm.RepsMax, MAX_LOCAL!$C$2:$C$10000,
  _xlpm.KgMax,  MAX_LOCAL!$D$2:$D$10000,
  _xlpm.Res, IF($A29="",
     _xlfn.MAXIFS(_xlpm.KgMax, _xlpm.ExoMax, $B29, _xlpm.RepsMax, $C29),
     _xlfn.MAXIFS(_xlpm.KgMax, _xlpm.ExoMax, $B29, _xlpm.RepsMax, $C29, _xlpm.VarMax, $A29)
  ),
  IF(_xlpm.Res=0,"",_xlpm.Res)
),
""))</f>
        <v/>
      </c>
      <c r="K29" s="41">
        <v>1</v>
      </c>
      <c r="L29" s="41">
        <v>0</v>
      </c>
      <c r="M29" s="41">
        <v>1</v>
      </c>
      <c r="N29" s="41">
        <v>0</v>
      </c>
      <c r="O29" s="228"/>
      <c r="P29" s="42"/>
      <c r="Q29" s="43">
        <f t="shared" si="3"/>
        <v>0</v>
      </c>
      <c r="R29" s="42"/>
      <c r="S29" s="44">
        <f t="shared" si="4"/>
        <v>0</v>
      </c>
      <c r="T29" s="42"/>
      <c r="U29" s="44">
        <f t="shared" si="5"/>
        <v>0</v>
      </c>
      <c r="V29" s="42"/>
      <c r="W29" s="44">
        <f t="shared" si="6"/>
        <v>0</v>
      </c>
      <c r="X29" s="225" t="str">
        <f t="shared" si="7"/>
        <v/>
      </c>
      <c r="Y29" s="226" t="str">
        <f t="shared" si="8"/>
        <v/>
      </c>
    </row>
    <row r="30" spans="1:25" ht="20.100000000000001" customHeight="1" x14ac:dyDescent="0.2">
      <c r="A30" s="61"/>
      <c r="B30" s="59"/>
      <c r="C30" s="23"/>
      <c r="D30" s="24"/>
      <c r="E30" s="24"/>
      <c r="F30" s="25"/>
      <c r="G30" s="227" t="str" cm="1">
        <f t="array" ref="G30">IF(OR($B30="",$C30=0,$D30=0),"",IF(AND($B30=$B31,$A30=$A31),"",IFERROR(
SUMPRODUCT(($B$7:$B$55=$B30)*($A$7:$A$55=$A30)*($C$7:$C$55)*($D$7:$D$55)),
"")))</f>
        <v/>
      </c>
      <c r="H30" s="222" t="str">
        <f ca="1">IF(OR($B30="",AND($B30=$B31,$A30=$A31)),"",_xlfn.LET(_xlpm.DateSeance,$C$1,_xlpm.Exo,$B30,_xlpm.Var,$A30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0" s="222" t="str" cm="1">
        <f t="array" ref="I30">IF(OR($B30="",AND($B30=$B31,$A30=$A31)),"",
_xlfn.LET(
  _xlpm.Exo,TRIM(SUBSTITUTE($B30,CHAR(160),"")),
  _xlpm.Var,TRIM(SUBSTITUTE($A30,CHAR(160),"")),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0" s="223" t="str">
        <f ca="1">IF($C30=0,"",IFERROR(
_xlfn.LET(
  _xlpm.ExoMax, MAX_LOCAL!$A$2:$A$10000,
  _xlpm.VarMax, MAX_LOCAL!$B$2:$B$10000,
  _xlpm.RepsMax, MAX_LOCAL!$C$2:$C$10000,
  _xlpm.KgMax,  MAX_LOCAL!$D$2:$D$10000,
  _xlpm.Res, IF($A30="",
     _xlfn.MAXIFS(_xlpm.KgMax, _xlpm.ExoMax, $B30, _xlpm.RepsMax, $C30),
     _xlfn.MAXIFS(_xlpm.KgMax, _xlpm.ExoMax, $B30, _xlpm.RepsMax, $C30, _xlpm.VarMax, $A30)
  ),
  IF(_xlpm.Res=0,"",_xlpm.Res)
),
""))</f>
        <v/>
      </c>
      <c r="K30" s="41">
        <v>1</v>
      </c>
      <c r="L30" s="41">
        <v>0</v>
      </c>
      <c r="M30" s="41">
        <v>1</v>
      </c>
      <c r="N30" s="41">
        <v>0</v>
      </c>
      <c r="O30" s="228"/>
      <c r="P30" s="42"/>
      <c r="Q30" s="43">
        <f t="shared" si="3"/>
        <v>0</v>
      </c>
      <c r="R30" s="42"/>
      <c r="S30" s="44">
        <f t="shared" si="4"/>
        <v>0</v>
      </c>
      <c r="T30" s="42"/>
      <c r="U30" s="44">
        <f t="shared" si="5"/>
        <v>0</v>
      </c>
      <c r="V30" s="42"/>
      <c r="W30" s="44">
        <f t="shared" si="6"/>
        <v>0</v>
      </c>
      <c r="X30" s="225" t="str">
        <f t="shared" si="7"/>
        <v/>
      </c>
      <c r="Y30" s="226" t="str">
        <f t="shared" si="8"/>
        <v/>
      </c>
    </row>
    <row r="31" spans="1:25" ht="20.100000000000001" customHeight="1" x14ac:dyDescent="0.2">
      <c r="A31" s="61" t="s">
        <v>39</v>
      </c>
      <c r="B31" s="59" t="s">
        <v>206</v>
      </c>
      <c r="C31" s="23"/>
      <c r="D31" s="24"/>
      <c r="E31" s="24">
        <f t="shared" ref="E31:E36" si="9">V31</f>
        <v>10</v>
      </c>
      <c r="F31" s="25">
        <f t="shared" ref="F31:F36" si="10">P31</f>
        <v>7</v>
      </c>
      <c r="G31" s="227" t="str" cm="1">
        <f t="array" ref="G31">IF(OR($B31="",$C31=0,$D31=0),"",IF(AND($B31=$B32,$A31=$A32),"",IFERROR(
SUMPRODUCT(($B$7:$B$55=$B31)*($A$7:$A$55=$A31)*($C$7:$C$55)*($D$7:$D$55)),
"")))</f>
        <v/>
      </c>
      <c r="H31" s="222">
        <f ca="1">IF(OR($B31="",AND($B31=$B32,$A31=$A32)),"",_xlfn.LET(_xlpm.DateSeance,$C$1,_xlpm.Exo,$B31,_xlpm.Var,$A31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1" s="222" cm="1">
        <f t="array" ref="I31">IF(OR($B31="",AND($B31=$B32,$A31=$A32)),"",
_xlfn.LET(
  _xlpm.Exo,TRIM(SUBSTITUTE($B31,CHAR(160),"")),
  _xlpm.Var,TRIM(SUBSTITUTE($A31,CHAR(160),"")),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1910</v>
      </c>
      <c r="J31" s="223" t="str">
        <f ca="1">IF($C31=0,"",IFERROR(
_xlfn.LET(
  _xlpm.ExoMax, MAX_LOCAL!$A$2:$A$10000,
  _xlpm.VarMax, MAX_LOCAL!$B$2:$B$10000,
  _xlpm.RepsMax, MAX_LOCAL!$C$2:$C$10000,
  _xlpm.KgMax,  MAX_LOCAL!$D$2:$D$10000,
  _xlpm.Res, IF($A31="",
     _xlfn.MAXIFS(_xlpm.KgMax, _xlpm.ExoMax, $B31, _xlpm.RepsMax, $C31),
     _xlfn.MAXIFS(_xlpm.KgMax, _xlpm.ExoMax, $B31, _xlpm.RepsMax, $C31, _xlpm.VarMax, $A31)
  ),
  IF(_xlpm.Res=0,"",_xlpm.Res)
),
""))</f>
        <v/>
      </c>
      <c r="K31" s="41">
        <v>1</v>
      </c>
      <c r="L31" s="41">
        <v>0</v>
      </c>
      <c r="M31" s="41">
        <v>1</v>
      </c>
      <c r="N31" s="41">
        <v>0</v>
      </c>
      <c r="O31" s="228"/>
      <c r="P31" s="42">
        <v>7</v>
      </c>
      <c r="Q31" s="43">
        <f t="shared" si="3"/>
        <v>7</v>
      </c>
      <c r="R31" s="42">
        <v>0</v>
      </c>
      <c r="S31" s="44">
        <f t="shared" si="4"/>
        <v>0</v>
      </c>
      <c r="T31" s="42">
        <v>0</v>
      </c>
      <c r="U31" s="44">
        <f t="shared" si="5"/>
        <v>0</v>
      </c>
      <c r="V31" s="42">
        <v>10</v>
      </c>
      <c r="W31" s="44">
        <f t="shared" si="6"/>
        <v>10</v>
      </c>
      <c r="X31" s="225" t="str">
        <f t="shared" si="7"/>
        <v/>
      </c>
      <c r="Y31" s="226" t="str">
        <f t="shared" si="8"/>
        <v/>
      </c>
    </row>
    <row r="32" spans="1:25" ht="20.100000000000001" customHeight="1" x14ac:dyDescent="0.2">
      <c r="A32" s="61" t="s">
        <v>39</v>
      </c>
      <c r="B32" s="59" t="s">
        <v>205</v>
      </c>
      <c r="C32" s="23"/>
      <c r="D32" s="24"/>
      <c r="E32" s="24">
        <f t="shared" si="9"/>
        <v>90</v>
      </c>
      <c r="F32" s="25">
        <f t="shared" si="10"/>
        <v>7</v>
      </c>
      <c r="G32" s="227" t="str" cm="1">
        <f t="array" ref="G32">IF(OR($B32="",$C32=0,$D32=0),"",IF(AND($B32=$B33,$A32=$A33),"",IFERROR(
SUMPRODUCT(($B$7:$B$55=$B32)*($A$7:$A$55=$A32)*($C$7:$C$55)*($D$7:$D$55)),
"")))</f>
        <v/>
      </c>
      <c r="H32" s="222">
        <f ca="1">IF(OR($B32="",AND($B32=$B33,$A32=$A33)),"",_xlfn.LET(_xlpm.DateSeance,$C$1,_xlpm.Exo,$B32,_xlpm.Var,$A32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2" s="222" cm="1">
        <f t="array" ref="I32">IF(OR($B32="",AND($B32=$B33,$A32=$A33)),"",
_xlfn.LET(
  _xlpm.Exo,TRIM(SUBSTITUTE($B32,CHAR(160),"")),
  _xlpm.Var,TRIM(SUBSTITUTE($A32,CHAR(160),"")),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1770</v>
      </c>
      <c r="J32" s="223" t="str">
        <f ca="1">IF($C32=0,"",IFERROR(
_xlfn.LET(
  _xlpm.ExoMax, MAX_LOCAL!$A$2:$A$10000,
  _xlpm.VarMax, MAX_LOCAL!$B$2:$B$10000,
  _xlpm.RepsMax, MAX_LOCAL!$C$2:$C$10000,
  _xlpm.KgMax,  MAX_LOCAL!$D$2:$D$10000,
  _xlpm.Res, IF($A32="",
     _xlfn.MAXIFS(_xlpm.KgMax, _xlpm.ExoMax, $B32, _xlpm.RepsMax, $C32),
     _xlfn.MAXIFS(_xlpm.KgMax, _xlpm.ExoMax, $B32, _xlpm.RepsMax, $C32, _xlpm.VarMax, $A32)
  ),
  IF(_xlpm.Res=0,"",_xlpm.Res)
),
""))</f>
        <v/>
      </c>
      <c r="K32" s="41">
        <v>1</v>
      </c>
      <c r="L32" s="41">
        <v>0</v>
      </c>
      <c r="M32" s="41">
        <v>1</v>
      </c>
      <c r="N32" s="41">
        <v>0</v>
      </c>
      <c r="O32" s="228"/>
      <c r="P32" s="42">
        <v>7</v>
      </c>
      <c r="Q32" s="43">
        <f t="shared" si="3"/>
        <v>7</v>
      </c>
      <c r="R32" s="42">
        <v>0</v>
      </c>
      <c r="S32" s="44">
        <f t="shared" si="4"/>
        <v>0</v>
      </c>
      <c r="T32" s="42">
        <v>0</v>
      </c>
      <c r="U32" s="44">
        <f t="shared" si="5"/>
        <v>0</v>
      </c>
      <c r="V32" s="42">
        <v>90</v>
      </c>
      <c r="W32" s="44">
        <f t="shared" si="6"/>
        <v>90</v>
      </c>
      <c r="X32" s="225" t="str">
        <f t="shared" si="7"/>
        <v/>
      </c>
      <c r="Y32" s="226" t="str">
        <f t="shared" si="8"/>
        <v/>
      </c>
    </row>
    <row r="33" spans="1:25" ht="20.100000000000001" customHeight="1" x14ac:dyDescent="0.2">
      <c r="A33" s="61" t="s">
        <v>39</v>
      </c>
      <c r="B33" s="59" t="s">
        <v>206</v>
      </c>
      <c r="C33" s="23"/>
      <c r="D33" s="24"/>
      <c r="E33" s="24">
        <f t="shared" si="9"/>
        <v>10</v>
      </c>
      <c r="F33" s="25">
        <f t="shared" si="10"/>
        <v>8</v>
      </c>
      <c r="G33" s="227" t="str" cm="1">
        <f t="array" ref="G33">IF(OR($B33="",$C33=0,$D33=0),"",IF(AND($B33=$B34,$A33=$A34),"",IFERROR(
SUMPRODUCT(($B$7:$B$55=$B33)*($A$7:$A$55=$A33)*($C$7:$C$55)*($D$7:$D$55)),
"")))</f>
        <v/>
      </c>
      <c r="H33" s="222">
        <f ca="1">IF(OR($B33="",AND($B33=$B34,$A33=$A34)),"",_xlfn.LET(_xlpm.DateSeance,$C$1,_xlpm.Exo,$B33,_xlpm.Var,$A33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3" s="222" cm="1">
        <f t="array" ref="I33">IF(OR($B33="",AND($B33=$B34,$A33=$A34)),"",
_xlfn.LET(
  _xlpm.Exo,TRIM(SUBSTITUTE($B33,CHAR(160),"")),
  _xlpm.Var,TRIM(SUBSTITUTE($A33,CHAR(160),"")),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1910</v>
      </c>
      <c r="J33" s="223" t="str">
        <f ca="1">IF($C33=0,"",IFERROR(
_xlfn.LET(
  _xlpm.ExoMax, MAX_LOCAL!$A$2:$A$10000,
  _xlpm.VarMax, MAX_LOCAL!$B$2:$B$10000,
  _xlpm.RepsMax, MAX_LOCAL!$C$2:$C$10000,
  _xlpm.KgMax,  MAX_LOCAL!$D$2:$D$10000,
  _xlpm.Res, IF($A33="",
     _xlfn.MAXIFS(_xlpm.KgMax, _xlpm.ExoMax, $B33, _xlpm.RepsMax, $C33),
     _xlfn.MAXIFS(_xlpm.KgMax, _xlpm.ExoMax, $B33, _xlpm.RepsMax, $C33, _xlpm.VarMax, $A33)
  ),
  IF(_xlpm.Res=0,"",_xlpm.Res)
),
""))</f>
        <v/>
      </c>
      <c r="K33" s="41">
        <v>1</v>
      </c>
      <c r="L33" s="41">
        <v>0</v>
      </c>
      <c r="M33" s="41">
        <v>1</v>
      </c>
      <c r="N33" s="41">
        <v>0</v>
      </c>
      <c r="O33" s="228"/>
      <c r="P33" s="42">
        <v>8</v>
      </c>
      <c r="Q33" s="43">
        <f t="shared" si="3"/>
        <v>8</v>
      </c>
      <c r="R33" s="42">
        <v>0</v>
      </c>
      <c r="S33" s="44">
        <f t="shared" si="4"/>
        <v>0</v>
      </c>
      <c r="T33" s="42">
        <v>0</v>
      </c>
      <c r="U33" s="44">
        <f t="shared" si="5"/>
        <v>0</v>
      </c>
      <c r="V33" s="42">
        <v>10</v>
      </c>
      <c r="W33" s="44">
        <f t="shared" si="6"/>
        <v>10</v>
      </c>
      <c r="X33" s="225" t="str">
        <f t="shared" si="7"/>
        <v/>
      </c>
      <c r="Y33" s="226" t="str">
        <f t="shared" si="8"/>
        <v/>
      </c>
    </row>
    <row r="34" spans="1:25" ht="20.100000000000001" customHeight="1" x14ac:dyDescent="0.2">
      <c r="A34" s="61" t="s">
        <v>39</v>
      </c>
      <c r="B34" s="59" t="s">
        <v>205</v>
      </c>
      <c r="C34" s="23"/>
      <c r="D34" s="24"/>
      <c r="E34" s="24">
        <f t="shared" si="9"/>
        <v>90</v>
      </c>
      <c r="F34" s="25">
        <f t="shared" si="10"/>
        <v>8</v>
      </c>
      <c r="G34" s="227" t="str" cm="1">
        <f t="array" ref="G34">IF(OR($B34="",$C34=0,$D34=0),"",IF(AND($B34=$B35,$A34=$A35),"",IFERROR(
SUMPRODUCT(($B$7:$B$55=$B34)*($A$7:$A$55=$A34)*($C$7:$C$55)*($D$7:$D$55)),
"")))</f>
        <v/>
      </c>
      <c r="H34" s="222">
        <f ca="1">IF(OR($B34="",AND($B34=$B35,$A34=$A35)),"",_xlfn.LET(_xlpm.DateSeance,$C$1,_xlpm.Exo,$B34,_xlpm.Var,$A34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4" s="222" cm="1">
        <f t="array" ref="I34">IF(OR($B34="",AND($B34=$B35,$A34=$A35)),"",
_xlfn.LET(
  _xlpm.Exo,TRIM(SUBSTITUTE($B34,CHAR(160),"")),
  _xlpm.Var,TRIM(SUBSTITUTE($A34,CHAR(160),"")),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1770</v>
      </c>
      <c r="J34" s="223" t="str">
        <f ca="1">IF($C34=0,"",IFERROR(
_xlfn.LET(
  _xlpm.ExoMax, MAX_LOCAL!$A$2:$A$10000,
  _xlpm.VarMax, MAX_LOCAL!$B$2:$B$10000,
  _xlpm.RepsMax, MAX_LOCAL!$C$2:$C$10000,
  _xlpm.KgMax,  MAX_LOCAL!$D$2:$D$10000,
  _xlpm.Res, IF($A34="",
     _xlfn.MAXIFS(_xlpm.KgMax, _xlpm.ExoMax, $B34, _xlpm.RepsMax, $C34),
     _xlfn.MAXIFS(_xlpm.KgMax, _xlpm.ExoMax, $B34, _xlpm.RepsMax, $C34, _xlpm.VarMax, $A34)
  ),
  IF(_xlpm.Res=0,"",_xlpm.Res)
),
""))</f>
        <v/>
      </c>
      <c r="K34" s="41">
        <v>1</v>
      </c>
      <c r="L34" s="41">
        <v>0</v>
      </c>
      <c r="M34" s="41">
        <v>1</v>
      </c>
      <c r="N34" s="41">
        <v>0</v>
      </c>
      <c r="O34" s="228"/>
      <c r="P34" s="42">
        <v>8</v>
      </c>
      <c r="Q34" s="43">
        <f t="shared" si="3"/>
        <v>8</v>
      </c>
      <c r="R34" s="42">
        <v>0</v>
      </c>
      <c r="S34" s="44">
        <f t="shared" si="4"/>
        <v>0</v>
      </c>
      <c r="T34" s="42">
        <v>0</v>
      </c>
      <c r="U34" s="44">
        <f t="shared" si="5"/>
        <v>0</v>
      </c>
      <c r="V34" s="42">
        <v>90</v>
      </c>
      <c r="W34" s="44">
        <f t="shared" si="6"/>
        <v>90</v>
      </c>
      <c r="X34" s="225" t="str">
        <f t="shared" si="7"/>
        <v/>
      </c>
      <c r="Y34" s="226" t="str">
        <f t="shared" si="8"/>
        <v/>
      </c>
    </row>
    <row r="35" spans="1:25" ht="20.100000000000001" customHeight="1" x14ac:dyDescent="0.2">
      <c r="A35" s="61" t="s">
        <v>39</v>
      </c>
      <c r="B35" s="59" t="s">
        <v>206</v>
      </c>
      <c r="C35" s="23"/>
      <c r="D35" s="24"/>
      <c r="E35" s="24">
        <f t="shared" si="9"/>
        <v>10</v>
      </c>
      <c r="F35" s="25">
        <f t="shared" si="10"/>
        <v>9</v>
      </c>
      <c r="G35" s="227" t="str" cm="1">
        <f t="array" ref="G35">IF(OR($B35="",$C35=0,$D35=0),"",IF(AND($B35=$B36,$A35=$A36),"",IFERROR(
SUMPRODUCT(($B$7:$B$55=$B35)*($A$7:$A$55=$A35)*($C$7:$C$55)*($D$7:$D$55)),
"")))</f>
        <v/>
      </c>
      <c r="H35" s="222">
        <f ca="1">IF(OR($B35="",AND($B35=$B36,$A35=$A36)),"",_xlfn.LET(_xlpm.DateSeance,$C$1,_xlpm.Exo,$B35,_xlpm.Var,$A35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5" s="222" cm="1">
        <f t="array" ref="I35">IF(OR($B35="",AND($B35=$B36,$A35=$A36)),"",
_xlfn.LET(
  _xlpm.Exo,TRIM(SUBSTITUTE($B35,CHAR(160),"")),
  _xlpm.Var,TRIM(SUBSTITUTE($A35,CHAR(160),"")),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1910</v>
      </c>
      <c r="J35" s="223" t="str">
        <f ca="1">IF($C35=0,"",IFERROR(
_xlfn.LET(
  _xlpm.ExoMax, MAX_LOCAL!$A$2:$A$10000,
  _xlpm.VarMax, MAX_LOCAL!$B$2:$B$10000,
  _xlpm.RepsMax, MAX_LOCAL!$C$2:$C$10000,
  _xlpm.KgMax,  MAX_LOCAL!$D$2:$D$10000,
  _xlpm.Res, IF($A35="",
     _xlfn.MAXIFS(_xlpm.KgMax, _xlpm.ExoMax, $B35, _xlpm.RepsMax, $C35),
     _xlfn.MAXIFS(_xlpm.KgMax, _xlpm.ExoMax, $B35, _xlpm.RepsMax, $C35, _xlpm.VarMax, $A35)
  ),
  IF(_xlpm.Res=0,"",_xlpm.Res)
),
""))</f>
        <v/>
      </c>
      <c r="K35" s="41">
        <v>1</v>
      </c>
      <c r="L35" s="41">
        <v>0</v>
      </c>
      <c r="M35" s="41">
        <v>1</v>
      </c>
      <c r="N35" s="41">
        <v>0</v>
      </c>
      <c r="O35" s="228"/>
      <c r="P35" s="42">
        <v>9</v>
      </c>
      <c r="Q35" s="43">
        <f t="shared" si="3"/>
        <v>9</v>
      </c>
      <c r="R35" s="42">
        <v>0</v>
      </c>
      <c r="S35" s="44">
        <f t="shared" si="4"/>
        <v>0</v>
      </c>
      <c r="T35" s="42">
        <v>0</v>
      </c>
      <c r="U35" s="44">
        <f t="shared" si="5"/>
        <v>0</v>
      </c>
      <c r="V35" s="42">
        <v>10</v>
      </c>
      <c r="W35" s="44">
        <f t="shared" si="6"/>
        <v>10</v>
      </c>
      <c r="X35" s="225" t="str">
        <f t="shared" si="7"/>
        <v/>
      </c>
      <c r="Y35" s="226" t="str">
        <f t="shared" si="8"/>
        <v/>
      </c>
    </row>
    <row r="36" spans="1:25" ht="20.100000000000001" customHeight="1" x14ac:dyDescent="0.2">
      <c r="A36" s="61" t="s">
        <v>39</v>
      </c>
      <c r="B36" s="59" t="s">
        <v>205</v>
      </c>
      <c r="C36" s="23"/>
      <c r="D36" s="24"/>
      <c r="E36" s="24">
        <f t="shared" si="9"/>
        <v>120</v>
      </c>
      <c r="F36" s="25">
        <f t="shared" si="10"/>
        <v>9</v>
      </c>
      <c r="G36" s="227" t="str" cm="1">
        <f t="array" ref="G36">IF(OR($B36="",$C36=0,$D36=0),"",IF(AND($B36=$B37,$A36=$A37),"",IFERROR(
SUMPRODUCT(($B$7:$B$55=$B36)*($A$7:$A$55=$A36)*($C$7:$C$55)*($D$7:$D$55)),
"")))</f>
        <v/>
      </c>
      <c r="H36" s="222">
        <f ca="1">IF(OR($B36="",AND($B36=$B37,$A36=$A37)),"",_xlfn.LET(_xlpm.DateSeance,$C$1,_xlpm.Exo,$B36,_xlpm.Var,$A36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6" s="222" cm="1">
        <f t="array" ref="I36">IF(OR($B36="",AND($B36=$B37,$A36=$A37)),"",
_xlfn.LET(
  _xlpm.Exo,TRIM(SUBSTITUTE($B36,CHAR(160),"")),
  _xlpm.Var,TRIM(SUBSTITUTE($A36,CHAR(160),"")),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1770</v>
      </c>
      <c r="J36" s="223" t="str">
        <f ca="1">IF($C36=0,"",IFERROR(
_xlfn.LET(
  _xlpm.ExoMax, MAX_LOCAL!$A$2:$A$10000,
  _xlpm.VarMax, MAX_LOCAL!$B$2:$B$10000,
  _xlpm.RepsMax, MAX_LOCAL!$C$2:$C$10000,
  _xlpm.KgMax,  MAX_LOCAL!$D$2:$D$10000,
  _xlpm.Res, IF($A36="",
     _xlfn.MAXIFS(_xlpm.KgMax, _xlpm.ExoMax, $B36, _xlpm.RepsMax, $C36),
     _xlfn.MAXIFS(_xlpm.KgMax, _xlpm.ExoMax, $B36, _xlpm.RepsMax, $C36, _xlpm.VarMax, $A36)
  ),
  IF(_xlpm.Res=0,"",_xlpm.Res)
),
""))</f>
        <v/>
      </c>
      <c r="K36" s="41">
        <v>1</v>
      </c>
      <c r="L36" s="41">
        <v>0</v>
      </c>
      <c r="M36" s="41">
        <v>1</v>
      </c>
      <c r="N36" s="41">
        <v>0</v>
      </c>
      <c r="O36" s="228"/>
      <c r="P36" s="42">
        <v>9</v>
      </c>
      <c r="Q36" s="43">
        <f t="shared" si="3"/>
        <v>9</v>
      </c>
      <c r="R36" s="42">
        <v>0</v>
      </c>
      <c r="S36" s="44">
        <f t="shared" si="4"/>
        <v>0</v>
      </c>
      <c r="T36" s="42">
        <v>0</v>
      </c>
      <c r="U36" s="44">
        <f t="shared" si="5"/>
        <v>0</v>
      </c>
      <c r="V36" s="42">
        <v>120</v>
      </c>
      <c r="W36" s="44">
        <f t="shared" si="6"/>
        <v>120</v>
      </c>
      <c r="X36" s="225" t="str">
        <f t="shared" si="7"/>
        <v/>
      </c>
      <c r="Y36" s="226" t="str">
        <f t="shared" si="8"/>
        <v/>
      </c>
    </row>
    <row r="37" spans="1:25" ht="20.100000000000001" customHeight="1" x14ac:dyDescent="0.2">
      <c r="A37" s="61"/>
      <c r="B37" s="59"/>
      <c r="C37" s="23"/>
      <c r="D37" s="24"/>
      <c r="E37" s="24"/>
      <c r="F37" s="25"/>
      <c r="G37" s="227" t="str" cm="1">
        <f t="array" ref="G37">IF(OR($B37="",$C37=0,$D37=0),"",IF(AND($B37=$B38,$A37=$A38),"",IFERROR(
SUMPRODUCT(($B$7:$B$55=$B37)*($A$7:$A$55=$A37)*($C$7:$C$55)*($D$7:$D$55)),
"")))</f>
        <v/>
      </c>
      <c r="H37" s="222" t="str">
        <f ca="1">IF(OR($B37="",AND($B37=$B38,$A37=$A38)),"",_xlfn.LET(_xlpm.DateSeance,$C$1,_xlpm.Exo,$B37,_xlpm.Var,$A37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7" s="222" t="str" cm="1">
        <f t="array" ref="I37">IF(OR($B37="",AND($B37=$B38,$A37=$A38)),"",
_xlfn.LET(
  _xlpm.Exo,TRIM(SUBSTITUTE($B37,CHAR(160),"")),
  _xlpm.Var,TRIM(SUBSTITUTE($A37,CHAR(160),"")),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7" s="223" t="str">
        <f ca="1">IF($C37=0,"",IFERROR(
_xlfn.LET(
  _xlpm.ExoMax, MAX_LOCAL!$A$2:$A$10000,
  _xlpm.VarMax, MAX_LOCAL!$B$2:$B$10000,
  _xlpm.RepsMax, MAX_LOCAL!$C$2:$C$10000,
  _xlpm.KgMax,  MAX_LOCAL!$D$2:$D$10000,
  _xlpm.Res, IF($A37="",
     _xlfn.MAXIFS(_xlpm.KgMax, _xlpm.ExoMax, $B37, _xlpm.RepsMax, $C37),
     _xlfn.MAXIFS(_xlpm.KgMax, _xlpm.ExoMax, $B37, _xlpm.RepsMax, $C37, _xlpm.VarMax, $A37)
  ),
  IF(_xlpm.Res=0,"",_xlpm.Res)
),
""))</f>
        <v/>
      </c>
      <c r="K37" s="41">
        <v>1</v>
      </c>
      <c r="L37" s="41">
        <v>0</v>
      </c>
      <c r="M37" s="41">
        <v>1</v>
      </c>
      <c r="N37" s="41">
        <v>0</v>
      </c>
      <c r="O37" s="228"/>
      <c r="P37" s="42"/>
      <c r="Q37" s="43">
        <f t="shared" si="3"/>
        <v>0</v>
      </c>
      <c r="R37" s="42"/>
      <c r="S37" s="44">
        <f t="shared" si="4"/>
        <v>0</v>
      </c>
      <c r="T37" s="42"/>
      <c r="U37" s="44">
        <f t="shared" si="5"/>
        <v>0</v>
      </c>
      <c r="V37" s="42"/>
      <c r="W37" s="44">
        <f t="shared" si="6"/>
        <v>0</v>
      </c>
      <c r="X37" s="225" t="str">
        <f t="shared" si="7"/>
        <v/>
      </c>
      <c r="Y37" s="226" t="str">
        <f t="shared" si="8"/>
        <v/>
      </c>
    </row>
    <row r="38" spans="1:25" ht="20.100000000000001" customHeight="1" x14ac:dyDescent="0.2">
      <c r="A38" s="61"/>
      <c r="B38" s="59"/>
      <c r="C38" s="23"/>
      <c r="D38" s="24"/>
      <c r="E38" s="24"/>
      <c r="F38" s="25"/>
      <c r="G38" s="227" t="str" cm="1">
        <f t="array" ref="G38">IF(OR($B38="",$C38=0,$D38=0),"",IF(AND($B38=$B39,$A38=$A39),"",IFERROR(
SUMPRODUCT(($B$7:$B$55=$B38)*($A$7:$A$55=$A38)*($C$7:$C$55)*($D$7:$D$55)),
"")))</f>
        <v/>
      </c>
      <c r="H38" s="222" t="str">
        <f ca="1">IF(OR($B38="",AND($B38=$B39,$A38=$A39)),"",_xlfn.LET(_xlpm.DateSeance,$C$1,_xlpm.Exo,$B38,_xlpm.Var,$A38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8" s="222" t="str" cm="1">
        <f t="array" ref="I38">IF(OR($B38="",AND($B38=$B39,$A38=$A39)),"",
_xlfn.LET(
  _xlpm.Exo,TRIM(SUBSTITUTE($B38,CHAR(160),"")),
  _xlpm.Var,TRIM(SUBSTITUTE($A38,CHAR(160),"")),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8" s="223" t="str">
        <f ca="1">IF($C38=0,"",IFERROR(
_xlfn.LET(
  _xlpm.ExoMax, MAX_LOCAL!$A$2:$A$10000,
  _xlpm.VarMax, MAX_LOCAL!$B$2:$B$10000,
  _xlpm.RepsMax, MAX_LOCAL!$C$2:$C$10000,
  _xlpm.KgMax,  MAX_LOCAL!$D$2:$D$10000,
  _xlpm.Res, IF($A38="",
     _xlfn.MAXIFS(_xlpm.KgMax, _xlpm.ExoMax, $B38, _xlpm.RepsMax, $C38),
     _xlfn.MAXIFS(_xlpm.KgMax, _xlpm.ExoMax, $B38, _xlpm.RepsMax, $C38, _xlpm.VarMax, $A38)
  ),
  IF(_xlpm.Res=0,"",_xlpm.Res)
),
""))</f>
        <v/>
      </c>
      <c r="K38" s="41">
        <v>1</v>
      </c>
      <c r="L38" s="41">
        <v>0</v>
      </c>
      <c r="M38" s="41">
        <v>1</v>
      </c>
      <c r="N38" s="41">
        <v>0</v>
      </c>
      <c r="O38" s="228"/>
      <c r="P38" s="42"/>
      <c r="Q38" s="43">
        <f t="shared" si="3"/>
        <v>0</v>
      </c>
      <c r="R38" s="42"/>
      <c r="S38" s="44">
        <f t="shared" si="4"/>
        <v>0</v>
      </c>
      <c r="T38" s="42"/>
      <c r="U38" s="44">
        <f t="shared" si="5"/>
        <v>0</v>
      </c>
      <c r="V38" s="42"/>
      <c r="W38" s="44">
        <f t="shared" si="6"/>
        <v>0</v>
      </c>
      <c r="X38" s="225" t="str">
        <f t="shared" si="7"/>
        <v/>
      </c>
      <c r="Y38" s="226" t="str">
        <f t="shared" si="8"/>
        <v/>
      </c>
    </row>
    <row r="39" spans="1:25" ht="20.100000000000001" customHeight="1" x14ac:dyDescent="0.2">
      <c r="A39" s="61"/>
      <c r="B39" s="59"/>
      <c r="C39" s="23"/>
      <c r="D39" s="24"/>
      <c r="E39" s="24"/>
      <c r="F39" s="25"/>
      <c r="G39" s="227" t="str" cm="1">
        <f t="array" ref="G39">IF(OR($B39="",$C39=0,$D39=0),"",IF(AND($B39=$B40,$A39=$A40),"",IFERROR(
SUMPRODUCT(($B$7:$B$55=$B39)*($A$7:$A$55=$A39)*($C$7:$C$55)*($D$7:$D$55)),
"")))</f>
        <v/>
      </c>
      <c r="H39" s="222" t="str">
        <f ca="1">IF(OR($B39="",AND($B39=$B40,$A39=$A40)),"",_xlfn.LET(_xlpm.DateSeance,$C$1,_xlpm.Exo,$B39,_xlpm.Var,$A39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9" s="222" t="str" cm="1">
        <f t="array" ref="I39">IF(OR($B39="",AND($B39=$B40,$A39=$A40)),"",
_xlfn.LET(
  _xlpm.Exo,TRIM(SUBSTITUTE($B39,CHAR(160),"")),
  _xlpm.Var,TRIM(SUBSTITUTE($A39,CHAR(160),"")),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9" s="223" t="str">
        <f ca="1">IF($C39=0,"",IFERROR(
_xlfn.LET(
  _xlpm.ExoMax, MAX_LOCAL!$A$2:$A$10000,
  _xlpm.VarMax, MAX_LOCAL!$B$2:$B$10000,
  _xlpm.RepsMax, MAX_LOCAL!$C$2:$C$10000,
  _xlpm.KgMax,  MAX_LOCAL!$D$2:$D$10000,
  _xlpm.Res, IF($A39="",
     _xlfn.MAXIFS(_xlpm.KgMax, _xlpm.ExoMax, $B39, _xlpm.RepsMax, $C39),
     _xlfn.MAXIFS(_xlpm.KgMax, _xlpm.ExoMax, $B39, _xlpm.RepsMax, $C39, _xlpm.VarMax, $A39)
  ),
  IF(_xlpm.Res=0,"",_xlpm.Res)
),
""))</f>
        <v/>
      </c>
      <c r="K39" s="41">
        <v>1</v>
      </c>
      <c r="L39" s="41">
        <v>0</v>
      </c>
      <c r="M39" s="41">
        <v>1</v>
      </c>
      <c r="N39" s="41">
        <v>0</v>
      </c>
      <c r="O39" s="228"/>
      <c r="P39" s="42"/>
      <c r="Q39" s="43">
        <f t="shared" ref="Q39:Q55" si="11">F39</f>
        <v>0</v>
      </c>
      <c r="R39" s="42"/>
      <c r="S39" s="44">
        <f t="shared" ref="S39:S55" si="12">C39</f>
        <v>0</v>
      </c>
      <c r="T39" s="42"/>
      <c r="U39" s="44">
        <f t="shared" ref="U39:U55" si="13">D39</f>
        <v>0</v>
      </c>
      <c r="V39" s="42"/>
      <c r="W39" s="44">
        <f t="shared" si="6"/>
        <v>0</v>
      </c>
      <c r="X39" s="225" t="str">
        <f t="shared" si="7"/>
        <v/>
      </c>
      <c r="Y39" s="226" t="str">
        <f t="shared" si="8"/>
        <v/>
      </c>
    </row>
    <row r="40" spans="1:25" ht="20.100000000000001" customHeight="1" x14ac:dyDescent="0.2">
      <c r="A40" s="61"/>
      <c r="B40" s="59" t="s">
        <v>123</v>
      </c>
      <c r="C40" s="23"/>
      <c r="D40" s="24"/>
      <c r="E40" s="24">
        <f>V40</f>
        <v>90</v>
      </c>
      <c r="F40" s="25">
        <f>P40</f>
        <v>7</v>
      </c>
      <c r="G40" s="227" t="str" cm="1">
        <f t="array" ref="G40">IF(OR($B40="",$C40=0,$D40=0),"",IF(AND($B40=$B41,$A40=$A41),"",IFERROR(
SUMPRODUCT(($B$7:$B$55=$B40)*($A$7:$A$55=$A40)*($C$7:$C$55)*($D$7:$D$55)),
"")))</f>
        <v/>
      </c>
      <c r="H40" s="222" t="str">
        <f ca="1">IF(OR($B40="",AND($B40=$B41,$A40=$A41)),"",_xlfn.LET(_xlpm.DateSeance,$C$1,_xlpm.Exo,$B40,_xlpm.Var,$A40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0" s="222" t="str" cm="1">
        <f t="array" ref="I40">IF(OR($B40="",AND($B40=$B41,$A40=$A41)),"",
_xlfn.LET(
  _xlpm.Exo,TRIM(SUBSTITUTE($B40,CHAR(160),"")),
  _xlpm.Var,TRIM(SUBSTITUTE($A40,CHAR(160),"")),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0" s="223" t="str">
        <f ca="1">IF($C40=0,"",IFERROR(
_xlfn.LET(
  _xlpm.ExoMax, MAX_LOCAL!$A$2:$A$10000,
  _xlpm.VarMax, MAX_LOCAL!$B$2:$B$10000,
  _xlpm.RepsMax, MAX_LOCAL!$C$2:$C$10000,
  _xlpm.KgMax,  MAX_LOCAL!$D$2:$D$10000,
  _xlpm.Res, IF($A40="",
     _xlfn.MAXIFS(_xlpm.KgMax, _xlpm.ExoMax, $B40, _xlpm.RepsMax, $C40),
     _xlfn.MAXIFS(_xlpm.KgMax, _xlpm.ExoMax, $B40, _xlpm.RepsMax, $C40, _xlpm.VarMax, $A40)
  ),
  IF(_xlpm.Res=0,"",_xlpm.Res)
),
""))</f>
        <v/>
      </c>
      <c r="K40" s="41">
        <v>1</v>
      </c>
      <c r="L40" s="41">
        <v>0</v>
      </c>
      <c r="M40" s="41">
        <v>1</v>
      </c>
      <c r="N40" s="41">
        <v>0</v>
      </c>
      <c r="O40" s="228"/>
      <c r="P40" s="42">
        <v>7</v>
      </c>
      <c r="Q40" s="43">
        <f t="shared" si="11"/>
        <v>7</v>
      </c>
      <c r="R40" s="42">
        <v>10</v>
      </c>
      <c r="S40" s="44">
        <f t="shared" si="12"/>
        <v>0</v>
      </c>
      <c r="T40" s="42">
        <v>45</v>
      </c>
      <c r="U40" s="44">
        <f t="shared" si="13"/>
        <v>0</v>
      </c>
      <c r="V40" s="42">
        <v>90</v>
      </c>
      <c r="W40" s="44">
        <f t="shared" si="6"/>
        <v>90</v>
      </c>
      <c r="X40" s="225" t="str">
        <f t="shared" si="7"/>
        <v/>
      </c>
      <c r="Y40" s="226" t="str">
        <f t="shared" si="8"/>
        <v/>
      </c>
    </row>
    <row r="41" spans="1:25" ht="20.100000000000001" customHeight="1" x14ac:dyDescent="0.2">
      <c r="A41" s="61"/>
      <c r="B41" s="59" t="s">
        <v>123</v>
      </c>
      <c r="C41" s="23"/>
      <c r="D41" s="24"/>
      <c r="E41" s="24">
        <f>V41</f>
        <v>90</v>
      </c>
      <c r="F41" s="25">
        <f>P41</f>
        <v>8</v>
      </c>
      <c r="G41" s="227" t="str" cm="1">
        <f t="array" ref="G41">IF(OR($B41="",$C41=0,$D41=0),"",IF(AND($B41=$B42,$A41=$A42),"",IFERROR(
SUMPRODUCT(($B$7:$B$55=$B41)*($A$7:$A$55=$A41)*($C$7:$C$55)*($D$7:$D$55)),
"")))</f>
        <v/>
      </c>
      <c r="H41" s="222" t="str">
        <f ca="1">IF(OR($B41="",AND($B41=$B42,$A41=$A42)),"",_xlfn.LET(_xlpm.DateSeance,$C$1,_xlpm.Exo,$B41,_xlpm.Var,$A41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1" s="222" t="str" cm="1">
        <f t="array" ref="I41">IF(OR($B41="",AND($B41=$B42,$A41=$A42)),"",
_xlfn.LET(
  _xlpm.Exo,TRIM(SUBSTITUTE($B41,CHAR(160),"")),
  _xlpm.Var,TRIM(SUBSTITUTE($A41,CHAR(160),"")),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1" s="223" t="str">
        <f ca="1">IF($C41=0,"",IFERROR(
_xlfn.LET(
  _xlpm.ExoMax, MAX_LOCAL!$A$2:$A$10000,
  _xlpm.VarMax, MAX_LOCAL!$B$2:$B$10000,
  _xlpm.RepsMax, MAX_LOCAL!$C$2:$C$10000,
  _xlpm.KgMax,  MAX_LOCAL!$D$2:$D$10000,
  _xlpm.Res, IF($A41="",
     _xlfn.MAXIFS(_xlpm.KgMax, _xlpm.ExoMax, $B41, _xlpm.RepsMax, $C41),
     _xlfn.MAXIFS(_xlpm.KgMax, _xlpm.ExoMax, $B41, _xlpm.RepsMax, $C41, _xlpm.VarMax, $A41)
  ),
  IF(_xlpm.Res=0,"",_xlpm.Res)
),
""))</f>
        <v/>
      </c>
      <c r="K41" s="41">
        <v>1</v>
      </c>
      <c r="L41" s="41">
        <v>0</v>
      </c>
      <c r="M41" s="41">
        <v>1</v>
      </c>
      <c r="N41" s="41">
        <v>0</v>
      </c>
      <c r="O41" s="228"/>
      <c r="P41" s="42">
        <v>8</v>
      </c>
      <c r="Q41" s="43">
        <f t="shared" si="11"/>
        <v>8</v>
      </c>
      <c r="R41" s="42">
        <v>10</v>
      </c>
      <c r="S41" s="44">
        <f t="shared" si="12"/>
        <v>0</v>
      </c>
      <c r="T41" s="42">
        <v>52</v>
      </c>
      <c r="U41" s="44">
        <f t="shared" si="13"/>
        <v>0</v>
      </c>
      <c r="V41" s="42">
        <v>90</v>
      </c>
      <c r="W41" s="44">
        <f t="shared" si="6"/>
        <v>90</v>
      </c>
      <c r="X41" s="225" t="str">
        <f t="shared" si="7"/>
        <v/>
      </c>
      <c r="Y41" s="226" t="str">
        <f t="shared" si="8"/>
        <v/>
      </c>
    </row>
    <row r="42" spans="1:25" ht="20.100000000000001" customHeight="1" x14ac:dyDescent="0.2">
      <c r="A42" s="61"/>
      <c r="B42" s="59" t="s">
        <v>123</v>
      </c>
      <c r="C42" s="23"/>
      <c r="D42" s="24"/>
      <c r="E42" s="24">
        <f>V42</f>
        <v>1</v>
      </c>
      <c r="F42" s="25">
        <f>P42</f>
        <v>9</v>
      </c>
      <c r="G42" s="227" t="str" cm="1">
        <f t="array" ref="G42">IF(OR($B42="",$C42=0,$D42=0),"",IF(AND($B42=$B43,$A42=$A43),"",IFERROR(
SUMPRODUCT(($B$7:$B$55=$B42)*($A$7:$A$55=$A42)*($C$7:$C$55)*($D$7:$D$55)),
"")))</f>
        <v/>
      </c>
      <c r="H42" s="222">
        <f ca="1">IF(OR($B42="",AND($B42=$B43,$A42=$A43)),"",_xlfn.LET(_xlpm.DateSeance,$C$1,_xlpm.Exo,$B42,_xlpm.Var,$A42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42" s="222" cm="1">
        <f t="array" ref="I42">IF(OR($B42="",AND($B42=$B43,$A42=$A43)),"",
_xlfn.LET(
  _xlpm.Exo,TRIM(SUBSTITUTE($B42,CHAR(160),"")),
  _xlpm.Var,TRIM(SUBSTITUTE($A42,CHAR(160),"")),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1906</v>
      </c>
      <c r="J42" s="223" t="str">
        <f ca="1">IF($C42=0,"",IFERROR(
_xlfn.LET(
  _xlpm.ExoMax, MAX_LOCAL!$A$2:$A$10000,
  _xlpm.VarMax, MAX_LOCAL!$B$2:$B$10000,
  _xlpm.RepsMax, MAX_LOCAL!$C$2:$C$10000,
  _xlpm.KgMax,  MAX_LOCAL!$D$2:$D$10000,
  _xlpm.Res, IF($A42="",
     _xlfn.MAXIFS(_xlpm.KgMax, _xlpm.ExoMax, $B42, _xlpm.RepsMax, $C42),
     _xlfn.MAXIFS(_xlpm.KgMax, _xlpm.ExoMax, $B42, _xlpm.RepsMax, $C42, _xlpm.VarMax, $A42)
  ),
  IF(_xlpm.Res=0,"",_xlpm.Res)
),
""))</f>
        <v/>
      </c>
      <c r="K42" s="41">
        <v>1</v>
      </c>
      <c r="L42" s="41">
        <v>0</v>
      </c>
      <c r="M42" s="41">
        <v>1</v>
      </c>
      <c r="N42" s="41">
        <v>0</v>
      </c>
      <c r="O42" s="228"/>
      <c r="P42" s="42">
        <v>9</v>
      </c>
      <c r="Q42" s="43">
        <f t="shared" si="11"/>
        <v>9</v>
      </c>
      <c r="R42" s="42">
        <v>6</v>
      </c>
      <c r="S42" s="44">
        <f t="shared" si="12"/>
        <v>0</v>
      </c>
      <c r="T42" s="42">
        <v>59</v>
      </c>
      <c r="U42" s="44">
        <f t="shared" si="13"/>
        <v>0</v>
      </c>
      <c r="V42" s="42">
        <v>1</v>
      </c>
      <c r="W42" s="44">
        <f t="shared" si="6"/>
        <v>1</v>
      </c>
      <c r="X42" s="225" t="str">
        <f t="shared" si="7"/>
        <v/>
      </c>
      <c r="Y42" s="226" t="str">
        <f t="shared" si="8"/>
        <v/>
      </c>
    </row>
    <row r="43" spans="1:25" ht="20.100000000000001" customHeight="1" x14ac:dyDescent="0.2">
      <c r="A43" s="61"/>
      <c r="B43" s="59"/>
      <c r="C43" s="23"/>
      <c r="D43" s="24"/>
      <c r="E43" s="24"/>
      <c r="F43" s="25"/>
      <c r="G43" s="227" t="str" cm="1">
        <f t="array" ref="G43">IF(OR($B43="",$C43=0,$D43=0),"",IF(AND($B43=$B44,$A43=$A44),"",IFERROR(
SUMPRODUCT(($B$7:$B$55=$B43)*($A$7:$A$55=$A43)*($C$7:$C$55)*($D$7:$D$55)),
"")))</f>
        <v/>
      </c>
      <c r="H43" s="222" t="str">
        <f ca="1">IF(OR($B43="",AND($B43=$B44,$A43=$A44)),"",_xlfn.LET(_xlpm.DateSeance,$C$1,_xlpm.Exo,$B43,_xlpm.Var,$A43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3" s="222" t="str" cm="1">
        <f t="array" ref="I43">IF(OR($B43="",AND($B43=$B44,$A43=$A44)),"",
_xlfn.LET(
  _xlpm.Exo,TRIM(SUBSTITUTE($B43,CHAR(160),"")),
  _xlpm.Var,TRIM(SUBSTITUTE($A43,CHAR(160),"")),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3" s="223" t="str">
        <f ca="1">IF($C43=0,"",IFERROR(
_xlfn.LET(
  _xlpm.ExoMax, MAX_LOCAL!$A$2:$A$10000,
  _xlpm.VarMax, MAX_LOCAL!$B$2:$B$10000,
  _xlpm.RepsMax, MAX_LOCAL!$C$2:$C$10000,
  _xlpm.KgMax,  MAX_LOCAL!$D$2:$D$10000,
  _xlpm.Res, IF($A43="",
     _xlfn.MAXIFS(_xlpm.KgMax, _xlpm.ExoMax, $B43, _xlpm.RepsMax, $C43),
     _xlfn.MAXIFS(_xlpm.KgMax, _xlpm.ExoMax, $B43, _xlpm.RepsMax, $C43, _xlpm.VarMax, $A43)
  ),
  IF(_xlpm.Res=0,"",_xlpm.Res)
),
""))</f>
        <v/>
      </c>
      <c r="K43" s="41">
        <v>1</v>
      </c>
      <c r="L43" s="41">
        <v>0</v>
      </c>
      <c r="M43" s="41">
        <v>1</v>
      </c>
      <c r="N43" s="41">
        <v>0</v>
      </c>
      <c r="O43" s="228"/>
      <c r="P43" s="42"/>
      <c r="Q43" s="43">
        <f t="shared" si="11"/>
        <v>0</v>
      </c>
      <c r="R43" s="42"/>
      <c r="S43" s="44">
        <f t="shared" si="12"/>
        <v>0</v>
      </c>
      <c r="T43" s="42"/>
      <c r="U43" s="44">
        <f t="shared" si="13"/>
        <v>0</v>
      </c>
      <c r="V43" s="42"/>
      <c r="W43" s="44">
        <f t="shared" si="6"/>
        <v>0</v>
      </c>
      <c r="X43" s="225" t="str">
        <f t="shared" si="7"/>
        <v/>
      </c>
      <c r="Y43" s="226" t="str">
        <f t="shared" si="8"/>
        <v/>
      </c>
    </row>
    <row r="44" spans="1:25" ht="20.100000000000001" customHeight="1" x14ac:dyDescent="0.2">
      <c r="A44" s="61"/>
      <c r="B44" s="59"/>
      <c r="C44" s="23"/>
      <c r="D44" s="24"/>
      <c r="E44" s="24"/>
      <c r="F44" s="25"/>
      <c r="G44" s="227" t="str" cm="1">
        <f t="array" ref="G44">IF(OR($B44="",$C44=0,$D44=0),"",IF(AND($B44=$B45,$A44=$A45),"",IFERROR(
SUMPRODUCT(($B$7:$B$55=$B44)*($A$7:$A$55=$A44)*($C$7:$C$55)*($D$7:$D$55)),
"")))</f>
        <v/>
      </c>
      <c r="H44" s="222" t="str">
        <f ca="1">IF(OR($B44="",AND($B44=$B45,$A44=$A45)),"",_xlfn.LET(_xlpm.DateSeance,$C$1,_xlpm.Exo,$B44,_xlpm.Var,$A44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4" s="222" t="str" cm="1">
        <f t="array" ref="I44">IF(OR($B44="",AND($B44=$B45,$A44=$A45)),"",
_xlfn.LET(
  _xlpm.Exo,TRIM(SUBSTITUTE($B44,CHAR(160),"")),
  _xlpm.Var,TRIM(SUBSTITUTE($A44,CHAR(160),"")),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4" s="223" t="str">
        <f ca="1">IF($C44=0,"",IFERROR(
_xlfn.LET(
  _xlpm.ExoMax, MAX_LOCAL!$A$2:$A$10000,
  _xlpm.VarMax, MAX_LOCAL!$B$2:$B$10000,
  _xlpm.RepsMax, MAX_LOCAL!$C$2:$C$10000,
  _xlpm.KgMax,  MAX_LOCAL!$D$2:$D$10000,
  _xlpm.Res, IF($A44="",
     _xlfn.MAXIFS(_xlpm.KgMax, _xlpm.ExoMax, $B44, _xlpm.RepsMax, $C44),
     _xlfn.MAXIFS(_xlpm.KgMax, _xlpm.ExoMax, $B44, _xlpm.RepsMax, $C44, _xlpm.VarMax, $A44)
  ),
  IF(_xlpm.Res=0,"",_xlpm.Res)
),
""))</f>
        <v/>
      </c>
      <c r="K44" s="41">
        <v>1</v>
      </c>
      <c r="L44" s="41">
        <v>0</v>
      </c>
      <c r="M44" s="41">
        <v>1</v>
      </c>
      <c r="N44" s="41">
        <v>0</v>
      </c>
      <c r="O44" s="228"/>
      <c r="P44" s="42"/>
      <c r="Q44" s="43">
        <f t="shared" si="11"/>
        <v>0</v>
      </c>
      <c r="R44" s="42"/>
      <c r="S44" s="44">
        <f t="shared" si="12"/>
        <v>0</v>
      </c>
      <c r="T44" s="42"/>
      <c r="U44" s="44">
        <f t="shared" si="13"/>
        <v>0</v>
      </c>
      <c r="V44" s="42"/>
      <c r="W44" s="44">
        <f t="shared" si="6"/>
        <v>0</v>
      </c>
      <c r="X44" s="225" t="str">
        <f t="shared" si="7"/>
        <v/>
      </c>
      <c r="Y44" s="226" t="str">
        <f t="shared" si="8"/>
        <v/>
      </c>
    </row>
    <row r="45" spans="1:25" ht="20.100000000000001" customHeight="1" x14ac:dyDescent="0.2">
      <c r="A45" s="61"/>
      <c r="B45" s="59"/>
      <c r="C45" s="23"/>
      <c r="D45" s="24"/>
      <c r="E45" s="24"/>
      <c r="F45" s="25"/>
      <c r="G45" s="227" t="str" cm="1">
        <f t="array" ref="G45">IF(OR($B45="",$C45=0,$D45=0),"",IF(AND($B45=$B46,$A45=$A46),"",IFERROR(
SUMPRODUCT(($B$7:$B$55=$B45)*($A$7:$A$55=$A45)*($C$7:$C$55)*($D$7:$D$55)),
"")))</f>
        <v/>
      </c>
      <c r="H45" s="222" t="str">
        <f ca="1">IF(OR($B45="",AND($B45=$B46,$A45=$A46)),"",_xlfn.LET(_xlpm.DateSeance,$C$1,_xlpm.Exo,$B45,_xlpm.Var,$A45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5" s="222" t="str" cm="1">
        <f t="array" ref="I45">IF(OR($B45="",AND($B45=$B46,$A45=$A46)),"",
_xlfn.LET(
  _xlpm.Exo,TRIM(SUBSTITUTE($B45,CHAR(160),"")),
  _xlpm.Var,TRIM(SUBSTITUTE($A45,CHAR(160),"")),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5" s="223" t="str">
        <f ca="1">IF($C45=0,"",IFERROR(
_xlfn.LET(
  _xlpm.ExoMax, MAX_LOCAL!$A$2:$A$10000,
  _xlpm.VarMax, MAX_LOCAL!$B$2:$B$10000,
  _xlpm.RepsMax, MAX_LOCAL!$C$2:$C$10000,
  _xlpm.KgMax,  MAX_LOCAL!$D$2:$D$10000,
  _xlpm.Res, IF($A45="",
     _xlfn.MAXIFS(_xlpm.KgMax, _xlpm.ExoMax, $B45, _xlpm.RepsMax, $C45),
     _xlfn.MAXIFS(_xlpm.KgMax, _xlpm.ExoMax, $B45, _xlpm.RepsMax, $C45, _xlpm.VarMax, $A45)
  ),
  IF(_xlpm.Res=0,"",_xlpm.Res)
),
""))</f>
        <v/>
      </c>
      <c r="K45" s="41">
        <v>1</v>
      </c>
      <c r="L45" s="41">
        <v>0</v>
      </c>
      <c r="M45" s="41">
        <v>1</v>
      </c>
      <c r="N45" s="41">
        <v>0</v>
      </c>
      <c r="O45" s="228"/>
      <c r="P45" s="42"/>
      <c r="Q45" s="43">
        <f t="shared" si="11"/>
        <v>0</v>
      </c>
      <c r="R45" s="42"/>
      <c r="S45" s="44">
        <f t="shared" si="12"/>
        <v>0</v>
      </c>
      <c r="T45" s="42"/>
      <c r="U45" s="44">
        <f t="shared" si="13"/>
        <v>0</v>
      </c>
      <c r="V45" s="42"/>
      <c r="W45" s="44">
        <f t="shared" si="6"/>
        <v>0</v>
      </c>
      <c r="X45" s="225" t="str">
        <f t="shared" si="7"/>
        <v/>
      </c>
      <c r="Y45" s="226" t="str">
        <f t="shared" si="8"/>
        <v/>
      </c>
    </row>
    <row r="46" spans="1:25" ht="20.100000000000001" customHeight="1" x14ac:dyDescent="0.2">
      <c r="A46" s="61"/>
      <c r="B46" s="59"/>
      <c r="C46" s="23"/>
      <c r="D46" s="24"/>
      <c r="E46" s="24"/>
      <c r="F46" s="25"/>
      <c r="G46" s="227" t="str" cm="1">
        <f t="array" ref="G46">IF(OR($B46="",$C46=0,$D46=0),"",IF(AND($B46=$B47,$A46=$A47),"",IFERROR(
SUMPRODUCT(($B$7:$B$55=$B46)*($A$7:$A$55=$A46)*($C$7:$C$55)*($D$7:$D$55)),
"")))</f>
        <v/>
      </c>
      <c r="H46" s="222" t="str">
        <f ca="1">IF(OR($B46="",AND($B46=$B47,$A46=$A47)),"",_xlfn.LET(_xlpm.DateSeance,$C$1,_xlpm.Exo,$B46,_xlpm.Var,$A46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6" s="222" t="str" cm="1">
        <f t="array" ref="I46">IF(OR($B46="",AND($B46=$B47,$A46=$A47)),"",
_xlfn.LET(
  _xlpm.Exo,TRIM(SUBSTITUTE($B46,CHAR(160),"")),
  _xlpm.Var,TRIM(SUBSTITUTE($A46,CHAR(160),"")),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6" s="223" t="str">
        <f ca="1">IF($C46=0,"",IFERROR(
_xlfn.LET(
  _xlpm.ExoMax, MAX_LOCAL!$A$2:$A$10000,
  _xlpm.VarMax, MAX_LOCAL!$B$2:$B$10000,
  _xlpm.RepsMax, MAX_LOCAL!$C$2:$C$10000,
  _xlpm.KgMax,  MAX_LOCAL!$D$2:$D$10000,
  _xlpm.Res, IF($A46="",
     _xlfn.MAXIFS(_xlpm.KgMax, _xlpm.ExoMax, $B46, _xlpm.RepsMax, $C46),
     _xlfn.MAXIFS(_xlpm.KgMax, _xlpm.ExoMax, $B46, _xlpm.RepsMax, $C46, _xlpm.VarMax, $A46)
  ),
  IF(_xlpm.Res=0,"",_xlpm.Res)
),
""))</f>
        <v/>
      </c>
      <c r="K46" s="41">
        <v>1</v>
      </c>
      <c r="L46" s="41">
        <v>0</v>
      </c>
      <c r="M46" s="41">
        <v>1</v>
      </c>
      <c r="N46" s="41">
        <v>0</v>
      </c>
      <c r="O46" s="228"/>
      <c r="P46" s="42"/>
      <c r="Q46" s="43">
        <f t="shared" si="11"/>
        <v>0</v>
      </c>
      <c r="R46" s="42"/>
      <c r="S46" s="44">
        <f t="shared" si="12"/>
        <v>0</v>
      </c>
      <c r="T46" s="42"/>
      <c r="U46" s="44">
        <f t="shared" si="13"/>
        <v>0</v>
      </c>
      <c r="V46" s="42"/>
      <c r="W46" s="44">
        <f t="shared" si="6"/>
        <v>0</v>
      </c>
      <c r="X46" s="225" t="str">
        <f t="shared" si="7"/>
        <v/>
      </c>
      <c r="Y46" s="226" t="str">
        <f t="shared" si="8"/>
        <v/>
      </c>
    </row>
    <row r="47" spans="1:25" ht="20.100000000000001" customHeight="1" x14ac:dyDescent="0.2">
      <c r="A47" s="61"/>
      <c r="B47" s="59"/>
      <c r="C47" s="23"/>
      <c r="D47" s="24"/>
      <c r="E47" s="24"/>
      <c r="F47" s="25"/>
      <c r="G47" s="227" t="str" cm="1">
        <f t="array" ref="G47">IF(OR($B47="",$C47=0,$D47=0),"",IF(AND($B47=$B48,$A47=$A48),"",IFERROR(
SUMPRODUCT(($B$7:$B$55=$B47)*($A$7:$A$55=$A47)*($C$7:$C$55)*($D$7:$D$55)),
"")))</f>
        <v/>
      </c>
      <c r="H47" s="222" t="str">
        <f ca="1">IF(OR($B47="",AND($B47=$B48,$A47=$A48)),"",_xlfn.LET(_xlpm.DateSeance,$C$1,_xlpm.Exo,$B47,_xlpm.Var,$A47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7" s="222" t="str" cm="1">
        <f t="array" ref="I47">IF(OR($B47="",AND($B47=$B48,$A47=$A48)),"",
_xlfn.LET(
  _xlpm.Exo,TRIM(SUBSTITUTE($B47,CHAR(160),"")),
  _xlpm.Var,TRIM(SUBSTITUTE($A47,CHAR(160),"")),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7" s="223" t="str">
        <f ca="1">IF($C47=0,"",IFERROR(
_xlfn.LET(
  _xlpm.ExoMax, MAX_LOCAL!$A$2:$A$10000,
  _xlpm.VarMax, MAX_LOCAL!$B$2:$B$10000,
  _xlpm.RepsMax, MAX_LOCAL!$C$2:$C$10000,
  _xlpm.KgMax,  MAX_LOCAL!$D$2:$D$10000,
  _xlpm.Res, IF($A47="",
     _xlfn.MAXIFS(_xlpm.KgMax, _xlpm.ExoMax, $B47, _xlpm.RepsMax, $C47),
     _xlfn.MAXIFS(_xlpm.KgMax, _xlpm.ExoMax, $B47, _xlpm.RepsMax, $C47, _xlpm.VarMax, $A47)
  ),
  IF(_xlpm.Res=0,"",_xlpm.Res)
),
""))</f>
        <v/>
      </c>
      <c r="K47" s="41">
        <v>1</v>
      </c>
      <c r="L47" s="41">
        <v>0</v>
      </c>
      <c r="M47" s="41">
        <v>1</v>
      </c>
      <c r="N47" s="41">
        <v>0</v>
      </c>
      <c r="O47" s="228"/>
      <c r="P47" s="42"/>
      <c r="Q47" s="43">
        <f t="shared" si="11"/>
        <v>0</v>
      </c>
      <c r="R47" s="42"/>
      <c r="S47" s="44">
        <f t="shared" si="12"/>
        <v>0</v>
      </c>
      <c r="T47" s="42"/>
      <c r="U47" s="44">
        <f t="shared" si="13"/>
        <v>0</v>
      </c>
      <c r="V47" s="42"/>
      <c r="W47" s="44">
        <f t="shared" si="6"/>
        <v>0</v>
      </c>
      <c r="X47" s="225" t="str">
        <f t="shared" si="7"/>
        <v/>
      </c>
      <c r="Y47" s="226" t="str">
        <f t="shared" si="8"/>
        <v/>
      </c>
    </row>
    <row r="48" spans="1:25" ht="20.100000000000001" customHeight="1" x14ac:dyDescent="0.2">
      <c r="A48" s="61"/>
      <c r="B48" s="59"/>
      <c r="C48" s="23"/>
      <c r="D48" s="24"/>
      <c r="E48" s="24"/>
      <c r="F48" s="25"/>
      <c r="G48" s="227" t="str" cm="1">
        <f t="array" ref="G48">IF(OR($B48="",$C48=0,$D48=0),"",IF(AND($B48=$B49,$A48=$A49),"",IFERROR(
SUMPRODUCT(($B$7:$B$55=$B48)*($A$7:$A$55=$A48)*($C$7:$C$55)*($D$7:$D$55)),
"")))</f>
        <v/>
      </c>
      <c r="H48" s="222" t="str">
        <f ca="1">IF(OR($B48="",AND($B48=$B49,$A48=$A49)),"",_xlfn.LET(_xlpm.DateSeance,$C$1,_xlpm.Exo,$B48,_xlpm.Var,$A48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8" s="222" t="str" cm="1">
        <f t="array" ref="I48">IF(OR($B48="",AND($B48=$B49,$A48=$A49)),"",
_xlfn.LET(
  _xlpm.Exo,TRIM(SUBSTITUTE($B48,CHAR(160),"")),
  _xlpm.Var,TRIM(SUBSTITUTE($A48,CHAR(160),"")),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8" s="223" t="str">
        <f ca="1">IF($C48=0,"",IFERROR(
_xlfn.LET(
  _xlpm.ExoMax, MAX_LOCAL!$A$2:$A$10000,
  _xlpm.VarMax, MAX_LOCAL!$B$2:$B$10000,
  _xlpm.RepsMax, MAX_LOCAL!$C$2:$C$10000,
  _xlpm.KgMax,  MAX_LOCAL!$D$2:$D$10000,
  _xlpm.Res, IF($A48="",
     _xlfn.MAXIFS(_xlpm.KgMax, _xlpm.ExoMax, $B48, _xlpm.RepsMax, $C48),
     _xlfn.MAXIFS(_xlpm.KgMax, _xlpm.ExoMax, $B48, _xlpm.RepsMax, $C48, _xlpm.VarMax, $A48)
  ),
  IF(_xlpm.Res=0,"",_xlpm.Res)
),
""))</f>
        <v/>
      </c>
      <c r="K48" s="41">
        <v>1</v>
      </c>
      <c r="L48" s="41">
        <v>0</v>
      </c>
      <c r="M48" s="41">
        <v>1</v>
      </c>
      <c r="N48" s="41">
        <v>0</v>
      </c>
      <c r="O48" s="228"/>
      <c r="P48" s="42"/>
      <c r="Q48" s="43">
        <f t="shared" si="11"/>
        <v>0</v>
      </c>
      <c r="R48" s="42"/>
      <c r="S48" s="44">
        <f t="shared" si="12"/>
        <v>0</v>
      </c>
      <c r="T48" s="42"/>
      <c r="U48" s="44">
        <f t="shared" si="13"/>
        <v>0</v>
      </c>
      <c r="V48" s="42"/>
      <c r="W48" s="44">
        <f t="shared" si="6"/>
        <v>0</v>
      </c>
      <c r="X48" s="225" t="str">
        <f t="shared" si="7"/>
        <v/>
      </c>
      <c r="Y48" s="226" t="str">
        <f t="shared" si="8"/>
        <v/>
      </c>
    </row>
    <row r="49" spans="1:25" ht="20.100000000000001" customHeight="1" x14ac:dyDescent="0.2">
      <c r="A49" s="61"/>
      <c r="B49" s="59"/>
      <c r="C49" s="23"/>
      <c r="D49" s="24"/>
      <c r="E49" s="24"/>
      <c r="F49" s="25"/>
      <c r="G49" s="227" t="str" cm="1">
        <f t="array" ref="G49">IF(OR($B49="",$C49=0,$D49=0),"",IF(AND($B49=$B50,$A49=$A50),"",IFERROR(
SUMPRODUCT(($B$7:$B$55=$B49)*($A$7:$A$55=$A49)*($C$7:$C$55)*($D$7:$D$55)),
"")))</f>
        <v/>
      </c>
      <c r="H49" s="222" t="str">
        <f ca="1">IF(OR($B49="",AND($B49=$B50,$A49=$A50)),"",_xlfn.LET(_xlpm.DateSeance,$C$1,_xlpm.Exo,$B49,_xlpm.Var,$A49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9" s="222" t="str" cm="1">
        <f t="array" ref="I49">IF(OR($B49="",AND($B49=$B50,$A49=$A50)),"",
_xlfn.LET(
  _xlpm.Exo,TRIM(SUBSTITUTE($B49,CHAR(160),"")),
  _xlpm.Var,TRIM(SUBSTITUTE($A49,CHAR(160),"")),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9" s="223" t="str">
        <f ca="1">IF($C49=0,"",IFERROR(
_xlfn.LET(
  _xlpm.ExoMax, MAX_LOCAL!$A$2:$A$10000,
  _xlpm.VarMax, MAX_LOCAL!$B$2:$B$10000,
  _xlpm.RepsMax, MAX_LOCAL!$C$2:$C$10000,
  _xlpm.KgMax,  MAX_LOCAL!$D$2:$D$10000,
  _xlpm.Res, IF($A49="",
     _xlfn.MAXIFS(_xlpm.KgMax, _xlpm.ExoMax, $B49, _xlpm.RepsMax, $C49),
     _xlfn.MAXIFS(_xlpm.KgMax, _xlpm.ExoMax, $B49, _xlpm.RepsMax, $C49, _xlpm.VarMax, $A49)
  ),
  IF(_xlpm.Res=0,"",_xlpm.Res)
),
""))</f>
        <v/>
      </c>
      <c r="K49" s="41">
        <v>1</v>
      </c>
      <c r="L49" s="41">
        <v>0</v>
      </c>
      <c r="M49" s="41">
        <v>1</v>
      </c>
      <c r="N49" s="41">
        <v>0</v>
      </c>
      <c r="O49" s="228"/>
      <c r="P49" s="42"/>
      <c r="Q49" s="43">
        <f t="shared" si="11"/>
        <v>0</v>
      </c>
      <c r="R49" s="42"/>
      <c r="S49" s="44">
        <f t="shared" si="12"/>
        <v>0</v>
      </c>
      <c r="T49" s="42"/>
      <c r="U49" s="44">
        <f t="shared" si="13"/>
        <v>0</v>
      </c>
      <c r="V49" s="42"/>
      <c r="W49" s="44">
        <f t="shared" si="6"/>
        <v>0</v>
      </c>
      <c r="X49" s="225" t="str">
        <f t="shared" si="7"/>
        <v/>
      </c>
      <c r="Y49" s="226" t="str">
        <f t="shared" si="8"/>
        <v/>
      </c>
    </row>
    <row r="50" spans="1:25" ht="20.100000000000001" customHeight="1" x14ac:dyDescent="0.2">
      <c r="A50" s="61"/>
      <c r="B50" s="59"/>
      <c r="C50" s="23"/>
      <c r="D50" s="24"/>
      <c r="E50" s="24"/>
      <c r="F50" s="25"/>
      <c r="G50" s="227" t="str" cm="1">
        <f t="array" ref="G50">IF(OR($B50="",$C50=0,$D50=0),"",IF(AND($B50=$B51,$A50=$A51),"",IFERROR(
SUMPRODUCT(($B$7:$B$55=$B50)*($A$7:$A$55=$A50)*($C$7:$C$55)*($D$7:$D$55)),
"")))</f>
        <v/>
      </c>
      <c r="H50" s="222" t="str">
        <f ca="1">IF(OR($B50="",AND($B50=$B51,$A50=$A51)),"",_xlfn.LET(_xlpm.DateSeance,$C$1,_xlpm.Exo,$B50,_xlpm.Var,$A50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0" s="222" t="str" cm="1">
        <f t="array" ref="I50">IF(OR($B50="",AND($B50=$B51,$A50=$A51)),"",
_xlfn.LET(
  _xlpm.Exo,TRIM(SUBSTITUTE($B50,CHAR(160),"")),
  _xlpm.Var,TRIM(SUBSTITUTE($A50,CHAR(160),"")),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0" s="223" t="str">
        <f ca="1">IF($C50=0,"",IFERROR(
_xlfn.LET(
  _xlpm.ExoMax, MAX_LOCAL!$A$2:$A$10000,
  _xlpm.VarMax, MAX_LOCAL!$B$2:$B$10000,
  _xlpm.RepsMax, MAX_LOCAL!$C$2:$C$10000,
  _xlpm.KgMax,  MAX_LOCAL!$D$2:$D$10000,
  _xlpm.Res, IF($A50="",
     _xlfn.MAXIFS(_xlpm.KgMax, _xlpm.ExoMax, $B50, _xlpm.RepsMax, $C50),
     _xlfn.MAXIFS(_xlpm.KgMax, _xlpm.ExoMax, $B50, _xlpm.RepsMax, $C50, _xlpm.VarMax, $A50)
  ),
  IF(_xlpm.Res=0,"",_xlpm.Res)
),
""))</f>
        <v/>
      </c>
      <c r="K50" s="41">
        <v>1</v>
      </c>
      <c r="L50" s="41">
        <v>0</v>
      </c>
      <c r="M50" s="41">
        <v>1</v>
      </c>
      <c r="N50" s="41">
        <v>0</v>
      </c>
      <c r="O50" s="228"/>
      <c r="P50" s="42"/>
      <c r="Q50" s="43">
        <f t="shared" si="11"/>
        <v>0</v>
      </c>
      <c r="R50" s="42"/>
      <c r="S50" s="44">
        <f t="shared" si="12"/>
        <v>0</v>
      </c>
      <c r="T50" s="42"/>
      <c r="U50" s="44">
        <f t="shared" si="13"/>
        <v>0</v>
      </c>
      <c r="V50" s="42"/>
      <c r="W50" s="44">
        <f t="shared" si="6"/>
        <v>0</v>
      </c>
      <c r="X50" s="225" t="str">
        <f t="shared" si="7"/>
        <v/>
      </c>
      <c r="Y50" s="226" t="str">
        <f t="shared" si="8"/>
        <v/>
      </c>
    </row>
    <row r="51" spans="1:25" ht="20.100000000000001" customHeight="1" x14ac:dyDescent="0.2">
      <c r="A51" s="61"/>
      <c r="B51" s="59"/>
      <c r="C51" s="23"/>
      <c r="D51" s="24"/>
      <c r="E51" s="24"/>
      <c r="F51" s="25"/>
      <c r="G51" s="227" t="str" cm="1">
        <f t="array" ref="G51">IF(OR($B51="",$C51=0,$D51=0),"",IF(AND($B51=$B52,$A51=$A52),"",IFERROR(
SUMPRODUCT(($B$7:$B$55=$B51)*($A$7:$A$55=$A51)*($C$7:$C$55)*($D$7:$D$55)),
"")))</f>
        <v/>
      </c>
      <c r="H51" s="222" t="str">
        <f ca="1">IF(OR($B51="",AND($B51=$B52,$A51=$A52)),"",_xlfn.LET(_xlpm.DateSeance,$C$1,_xlpm.Exo,$B51,_xlpm.Var,$A51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1" s="222" t="str" cm="1">
        <f t="array" ref="I51">IF(OR($B51="",AND($B51=$B52,$A51=$A52)),"",
_xlfn.LET(
  _xlpm.Exo,TRIM(SUBSTITUTE($B51,CHAR(160),"")),
  _xlpm.Var,TRIM(SUBSTITUTE($A51,CHAR(160),"")),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1" s="223" t="str">
        <f ca="1">IF($C51=0,"",IFERROR(
_xlfn.LET(
  _xlpm.ExoMax, MAX_LOCAL!$A$2:$A$10000,
  _xlpm.VarMax, MAX_LOCAL!$B$2:$B$10000,
  _xlpm.RepsMax, MAX_LOCAL!$C$2:$C$10000,
  _xlpm.KgMax,  MAX_LOCAL!$D$2:$D$10000,
  _xlpm.Res, IF($A51="",
     _xlfn.MAXIFS(_xlpm.KgMax, _xlpm.ExoMax, $B51, _xlpm.RepsMax, $C51),
     _xlfn.MAXIFS(_xlpm.KgMax, _xlpm.ExoMax, $B51, _xlpm.RepsMax, $C51, _xlpm.VarMax, $A51)
  ),
  IF(_xlpm.Res=0,"",_xlpm.Res)
),
""))</f>
        <v/>
      </c>
      <c r="K51" s="41">
        <v>1</v>
      </c>
      <c r="L51" s="41">
        <v>0</v>
      </c>
      <c r="M51" s="41">
        <v>1</v>
      </c>
      <c r="N51" s="41">
        <v>0</v>
      </c>
      <c r="O51" s="228"/>
      <c r="P51" s="42"/>
      <c r="Q51" s="43">
        <f t="shared" si="11"/>
        <v>0</v>
      </c>
      <c r="R51" s="42"/>
      <c r="S51" s="44">
        <f t="shared" si="12"/>
        <v>0</v>
      </c>
      <c r="T51" s="42"/>
      <c r="U51" s="44">
        <f t="shared" si="13"/>
        <v>0</v>
      </c>
      <c r="V51" s="42"/>
      <c r="W51" s="44">
        <f t="shared" si="6"/>
        <v>0</v>
      </c>
      <c r="X51" s="225" t="str">
        <f t="shared" si="7"/>
        <v/>
      </c>
      <c r="Y51" s="226" t="str">
        <f t="shared" si="8"/>
        <v/>
      </c>
    </row>
    <row r="52" spans="1:25" ht="20.100000000000001" customHeight="1" x14ac:dyDescent="0.2">
      <c r="A52" s="61"/>
      <c r="B52" s="59"/>
      <c r="C52" s="23"/>
      <c r="D52" s="24"/>
      <c r="E52" s="24"/>
      <c r="F52" s="25"/>
      <c r="G52" s="227" t="str" cm="1">
        <f t="array" ref="G52">IF(OR($B52="",$C52=0,$D52=0),"",IF(AND($B52=$B53,$A52=$A53),"",IFERROR(
SUMPRODUCT(($B$7:$B$55=$B52)*($A$7:$A$55=$A52)*($C$7:$C$55)*($D$7:$D$55)),
"")))</f>
        <v/>
      </c>
      <c r="H52" s="222" t="str">
        <f ca="1">IF(OR($B52="",AND($B52=$B53,$A52=$A53)),"",_xlfn.LET(_xlpm.DateSeance,$C$1,_xlpm.Exo,$B52,_xlpm.Var,$A52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2" s="222" t="str" cm="1">
        <f t="array" ref="I52">IF(OR($B52="",AND($B52=$B53,$A52=$A53)),"",
_xlfn.LET(
  _xlpm.Exo,TRIM(SUBSTITUTE($B52,CHAR(160),"")),
  _xlpm.Var,TRIM(SUBSTITUTE($A52,CHAR(160),"")),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2" s="223" t="str">
        <f ca="1">IF($C52=0,"",IFERROR(
_xlfn.LET(
  _xlpm.ExoMax, MAX_LOCAL!$A$2:$A$10000,
  _xlpm.VarMax, MAX_LOCAL!$B$2:$B$10000,
  _xlpm.RepsMax, MAX_LOCAL!$C$2:$C$10000,
  _xlpm.KgMax,  MAX_LOCAL!$D$2:$D$10000,
  _xlpm.Res, IF($A52="",
     _xlfn.MAXIFS(_xlpm.KgMax, _xlpm.ExoMax, $B52, _xlpm.RepsMax, $C52),
     _xlfn.MAXIFS(_xlpm.KgMax, _xlpm.ExoMax, $B52, _xlpm.RepsMax, $C52, _xlpm.VarMax, $A52)
  ),
  IF(_xlpm.Res=0,"",_xlpm.Res)
),
""))</f>
        <v/>
      </c>
      <c r="K52" s="41">
        <v>1</v>
      </c>
      <c r="L52" s="41">
        <v>0</v>
      </c>
      <c r="M52" s="41">
        <v>1</v>
      </c>
      <c r="N52" s="41">
        <v>0</v>
      </c>
      <c r="O52" s="228"/>
      <c r="P52" s="42"/>
      <c r="Q52" s="43">
        <f t="shared" si="11"/>
        <v>0</v>
      </c>
      <c r="R52" s="42"/>
      <c r="S52" s="44">
        <f t="shared" si="12"/>
        <v>0</v>
      </c>
      <c r="T52" s="42"/>
      <c r="U52" s="44">
        <f t="shared" si="13"/>
        <v>0</v>
      </c>
      <c r="V52" s="42"/>
      <c r="W52" s="44">
        <f t="shared" si="6"/>
        <v>0</v>
      </c>
      <c r="X52" s="225" t="str">
        <f t="shared" si="7"/>
        <v/>
      </c>
      <c r="Y52" s="226" t="str">
        <f t="shared" si="8"/>
        <v/>
      </c>
    </row>
    <row r="53" spans="1:25" ht="20.100000000000001" customHeight="1" x14ac:dyDescent="0.2">
      <c r="A53" s="61"/>
      <c r="B53" s="59"/>
      <c r="C53" s="23"/>
      <c r="D53" s="24"/>
      <c r="E53" s="24"/>
      <c r="F53" s="25"/>
      <c r="G53" s="227" t="str" cm="1">
        <f t="array" ref="G53">IF(OR($B53="",$C53=0,$D53=0),"",IF(AND($B53=$B54,$A53=$A54),"",IFERROR(
SUMPRODUCT(($B$7:$B$55=$B53)*($A$7:$A$55=$A53)*($C$7:$C$55)*($D$7:$D$55)),
"")))</f>
        <v/>
      </c>
      <c r="H53" s="222" t="str">
        <f ca="1">IF(OR($B53="",AND($B53=$B54,$A53=$A54)),"",_xlfn.LET(_xlpm.DateSeance,$C$1,_xlpm.Exo,$B53,_xlpm.Var,$A53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3" s="222" t="str" cm="1">
        <f t="array" ref="I53">IF(OR($B53="",AND($B53=$B54,$A53=$A54)),"",
_xlfn.LET(
  _xlpm.Exo,TRIM(SUBSTITUTE($B53,CHAR(160),"")),
  _xlpm.Var,TRIM(SUBSTITUTE($A53,CHAR(160),"")),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3" s="223" t="str">
        <f ca="1">IF($C53=0,"",IFERROR(
_xlfn.LET(
  _xlpm.ExoMax, MAX_LOCAL!$A$2:$A$10000,
  _xlpm.VarMax, MAX_LOCAL!$B$2:$B$10000,
  _xlpm.RepsMax, MAX_LOCAL!$C$2:$C$10000,
  _xlpm.KgMax,  MAX_LOCAL!$D$2:$D$10000,
  _xlpm.Res, IF($A53="",
     _xlfn.MAXIFS(_xlpm.KgMax, _xlpm.ExoMax, $B53, _xlpm.RepsMax, $C53),
     _xlfn.MAXIFS(_xlpm.KgMax, _xlpm.ExoMax, $B53, _xlpm.RepsMax, $C53, _xlpm.VarMax, $A53)
  ),
  IF(_xlpm.Res=0,"",_xlpm.Res)
),
""))</f>
        <v/>
      </c>
      <c r="K53" s="41">
        <v>1</v>
      </c>
      <c r="L53" s="41">
        <v>0</v>
      </c>
      <c r="M53" s="41">
        <v>1</v>
      </c>
      <c r="N53" s="41">
        <v>0</v>
      </c>
      <c r="O53" s="228"/>
      <c r="P53" s="42"/>
      <c r="Q53" s="43">
        <f t="shared" si="11"/>
        <v>0</v>
      </c>
      <c r="R53" s="42"/>
      <c r="S53" s="44">
        <f t="shared" si="12"/>
        <v>0</v>
      </c>
      <c r="T53" s="42"/>
      <c r="U53" s="44">
        <f t="shared" si="13"/>
        <v>0</v>
      </c>
      <c r="V53" s="42"/>
      <c r="W53" s="44">
        <f t="shared" si="6"/>
        <v>0</v>
      </c>
      <c r="X53" s="225" t="str">
        <f t="shared" si="7"/>
        <v/>
      </c>
      <c r="Y53" s="226" t="str">
        <f t="shared" si="8"/>
        <v/>
      </c>
    </row>
    <row r="54" spans="1:25" ht="20.100000000000001" customHeight="1" x14ac:dyDescent="0.2">
      <c r="A54" s="61"/>
      <c r="B54" s="59"/>
      <c r="C54" s="26"/>
      <c r="D54" s="24"/>
      <c r="E54" s="27"/>
      <c r="F54" s="28"/>
      <c r="G54" s="227" t="str" cm="1">
        <f t="array" ref="G54">IF(OR($B54="",$C54=0,$D54=0),"",IF(AND($B54=$B55,$A54=$A55),"",IFERROR(
SUMPRODUCT(($B$7:$B$55=$B54)*($A$7:$A$55=$A54)*($C$7:$C$55)*($D$7:$D$55)),
"")))</f>
        <v/>
      </c>
      <c r="H54" s="222" t="str">
        <f ca="1">IF(OR($B54="",AND($B54=$B55,$A54=$A55)),"",_xlfn.LET(_xlpm.DateSeance,$C$1,_xlpm.Exo,$B54,_xlpm.Var,$A54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4" s="222" t="str" cm="1">
        <f t="array" ref="I54">IF(OR($B54="",AND($B54=$B55,$A54=$A55)),"",
_xlfn.LET(
  _xlpm.Exo,TRIM(SUBSTITUTE($B54,CHAR(160),"")),
  _xlpm.Var,TRIM(SUBSTITUTE($A54,CHAR(160),"")),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4" s="223" t="str">
        <f ca="1">IF($C54=0,"",IFERROR(
_xlfn.LET(
  _xlpm.ExoMax, MAX_LOCAL!$A$2:$A$10000,
  _xlpm.VarMax, MAX_LOCAL!$B$2:$B$10000,
  _xlpm.RepsMax, MAX_LOCAL!$C$2:$C$10000,
  _xlpm.KgMax,  MAX_LOCAL!$D$2:$D$10000,
  _xlpm.Res, IF($A54="",
     _xlfn.MAXIFS(_xlpm.KgMax, _xlpm.ExoMax, $B54, _xlpm.RepsMax, $C54),
     _xlfn.MAXIFS(_xlpm.KgMax, _xlpm.ExoMax, $B54, _xlpm.RepsMax, $C54, _xlpm.VarMax, $A54)
  ),
  IF(_xlpm.Res=0,"",_xlpm.Res)
),
""))</f>
        <v/>
      </c>
      <c r="K54" s="41">
        <v>1</v>
      </c>
      <c r="L54" s="41">
        <v>0</v>
      </c>
      <c r="M54" s="41">
        <v>1</v>
      </c>
      <c r="N54" s="41">
        <v>0</v>
      </c>
      <c r="O54" s="228"/>
      <c r="P54" s="42"/>
      <c r="Q54" s="43">
        <f t="shared" si="11"/>
        <v>0</v>
      </c>
      <c r="R54" s="42"/>
      <c r="S54" s="44">
        <f t="shared" si="12"/>
        <v>0</v>
      </c>
      <c r="T54" s="42"/>
      <c r="U54" s="44">
        <f t="shared" si="13"/>
        <v>0</v>
      </c>
      <c r="V54" s="42"/>
      <c r="W54" s="44">
        <f t="shared" si="6"/>
        <v>0</v>
      </c>
      <c r="X54" s="225" t="str">
        <f t="shared" si="7"/>
        <v/>
      </c>
      <c r="Y54" s="226" t="str">
        <f t="shared" si="8"/>
        <v/>
      </c>
    </row>
    <row r="55" spans="1:25" ht="20.100000000000001" customHeight="1" thickBot="1" x14ac:dyDescent="0.25">
      <c r="A55" s="62"/>
      <c r="B55" s="230"/>
      <c r="C55" s="231"/>
      <c r="D55" s="232"/>
      <c r="E55" s="233"/>
      <c r="F55" s="234"/>
      <c r="G55" s="235" t="str" cm="1">
        <f t="array" ref="G55">IF(OR($B55="",$C55=0,$D55=0),"",IF(AND($B55=$B56,$A55=$A56),"",IFERROR(
SUMPRODUCT(($B$7:$B$55=$B55)*($A$7:$A$55=$A55)*($C$7:$C$55)*($D$7:$D$55)),
"")))</f>
        <v/>
      </c>
      <c r="H55" s="252" t="str">
        <f ca="1">IF(OR($B55="",AND($B55=$B56,$A55=$A56)),"",_xlfn.LET(_xlpm.DateSeance,$C$1,_xlpm.Exo,$B55,_xlpm.Var,$A55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5" s="252" t="str" cm="1">
        <f t="array" ref="I55">IF(OR($B55="",AND($B55=$B56,$A55=$A56)),"",
_xlfn.LET(
  _xlpm.Exo,TRIM(SUBSTITUTE($B55,CHAR(160),"")),
  _xlpm.Var,TRIM(SUBSTITUTE($A55,CHAR(160),"")),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5" s="223" t="str">
        <f ca="1">IF($C55=0,"",IFERROR(
_xlfn.LET(
  _xlpm.ExoMax, MAX_LOCAL!$A$2:$A$10000,
  _xlpm.VarMax, MAX_LOCAL!$B$2:$B$10000,
  _xlpm.RepsMax, MAX_LOCAL!$C$2:$C$10000,
  _xlpm.KgMax,  MAX_LOCAL!$D$2:$D$10000,
  _xlpm.Res, IF($A55="",
     _xlfn.MAXIFS(_xlpm.KgMax, _xlpm.ExoMax, $B55, _xlpm.RepsMax, $C55),
     _xlfn.MAXIFS(_xlpm.KgMax, _xlpm.ExoMax, $B55, _xlpm.RepsMax, $C55, _xlpm.VarMax, $A55)
  ),
  IF(_xlpm.Res=0,"",_xlpm.Res)
),
""))</f>
        <v/>
      </c>
      <c r="K55" s="41">
        <v>1</v>
      </c>
      <c r="L55" s="41">
        <v>0</v>
      </c>
      <c r="M55" s="41">
        <v>1</v>
      </c>
      <c r="N55" s="41">
        <v>0</v>
      </c>
      <c r="O55" s="228"/>
      <c r="P55" s="42"/>
      <c r="Q55" s="43">
        <f t="shared" si="11"/>
        <v>0</v>
      </c>
      <c r="R55" s="42"/>
      <c r="S55" s="44">
        <f t="shared" si="12"/>
        <v>0</v>
      </c>
      <c r="T55" s="42"/>
      <c r="U55" s="44">
        <f t="shared" si="13"/>
        <v>0</v>
      </c>
      <c r="V55" s="42"/>
      <c r="W55" s="44">
        <f t="shared" si="6"/>
        <v>0</v>
      </c>
      <c r="X55" s="225" t="str">
        <f t="shared" si="7"/>
        <v/>
      </c>
      <c r="Y55" s="226" t="str">
        <f t="shared" si="8"/>
        <v/>
      </c>
    </row>
    <row r="56" spans="1:25" ht="14.25" customHeight="1" thickTop="1" thickBot="1" x14ac:dyDescent="0.25">
      <c r="G56" s="236"/>
      <c r="H56" s="236"/>
      <c r="I56" s="236"/>
      <c r="J56" s="236"/>
    </row>
    <row r="57" spans="1:25" ht="26.25" customHeight="1" thickTop="1" x14ac:dyDescent="0.2">
      <c r="A57" s="303" t="s">
        <v>361</v>
      </c>
      <c r="B57" s="304"/>
      <c r="C57" s="304"/>
      <c r="D57" s="304"/>
      <c r="E57" s="304"/>
      <c r="F57" s="304"/>
      <c r="G57" s="304"/>
      <c r="H57" s="305"/>
      <c r="J57" s="303" t="s">
        <v>362</v>
      </c>
      <c r="K57" s="304"/>
      <c r="L57" s="304"/>
      <c r="M57" s="304"/>
      <c r="N57" s="304"/>
      <c r="O57" s="304"/>
      <c r="P57" s="304"/>
      <c r="Q57" s="305"/>
    </row>
    <row r="58" spans="1:25" ht="14.25" customHeight="1" x14ac:dyDescent="0.2">
      <c r="A58" s="281"/>
      <c r="B58" s="282"/>
      <c r="C58" s="282"/>
      <c r="D58" s="282"/>
      <c r="E58" s="282"/>
      <c r="F58" s="282"/>
      <c r="G58" s="282"/>
      <c r="H58" s="283"/>
      <c r="J58" s="281">
        <v>1324</v>
      </c>
      <c r="K58" s="282"/>
      <c r="L58" s="282"/>
      <c r="M58" s="282"/>
      <c r="N58" s="282"/>
      <c r="O58" s="282"/>
      <c r="P58" s="282"/>
      <c r="Q58" s="283"/>
    </row>
    <row r="59" spans="1:25" ht="14.25" customHeight="1" x14ac:dyDescent="0.2">
      <c r="A59" s="281"/>
      <c r="B59" s="282"/>
      <c r="C59" s="282"/>
      <c r="D59" s="282"/>
      <c r="E59" s="282"/>
      <c r="F59" s="282"/>
      <c r="G59" s="282"/>
      <c r="H59" s="283"/>
      <c r="J59" s="281"/>
      <c r="K59" s="282"/>
      <c r="L59" s="282"/>
      <c r="M59" s="282"/>
      <c r="N59" s="282"/>
      <c r="O59" s="282"/>
      <c r="P59" s="282"/>
      <c r="Q59" s="283"/>
    </row>
    <row r="60" spans="1:25" ht="14.25" customHeight="1" x14ac:dyDescent="0.2">
      <c r="A60" s="281"/>
      <c r="B60" s="282"/>
      <c r="C60" s="282"/>
      <c r="D60" s="282"/>
      <c r="E60" s="282"/>
      <c r="F60" s="282"/>
      <c r="G60" s="282"/>
      <c r="H60" s="283"/>
      <c r="I60" s="236"/>
      <c r="J60" s="281"/>
      <c r="K60" s="282"/>
      <c r="L60" s="282"/>
      <c r="M60" s="282"/>
      <c r="N60" s="282"/>
      <c r="O60" s="282"/>
      <c r="P60" s="282"/>
      <c r="Q60" s="283"/>
    </row>
    <row r="61" spans="1:25" ht="14.25" customHeight="1" x14ac:dyDescent="0.2">
      <c r="A61" s="281"/>
      <c r="B61" s="282"/>
      <c r="C61" s="282"/>
      <c r="D61" s="282"/>
      <c r="E61" s="282"/>
      <c r="F61" s="282"/>
      <c r="G61" s="282"/>
      <c r="H61" s="283"/>
      <c r="I61" s="236"/>
      <c r="J61" s="281"/>
      <c r="K61" s="282"/>
      <c r="L61" s="282"/>
      <c r="M61" s="282"/>
      <c r="N61" s="282"/>
      <c r="O61" s="282"/>
      <c r="P61" s="282"/>
      <c r="Q61" s="283"/>
    </row>
    <row r="62" spans="1:25" ht="14.25" customHeight="1" x14ac:dyDescent="0.2">
      <c r="A62" s="281"/>
      <c r="B62" s="282"/>
      <c r="C62" s="282"/>
      <c r="D62" s="282"/>
      <c r="E62" s="282"/>
      <c r="F62" s="282"/>
      <c r="G62" s="282"/>
      <c r="H62" s="283"/>
      <c r="I62" s="236"/>
      <c r="J62" s="281"/>
      <c r="K62" s="282"/>
      <c r="L62" s="282"/>
      <c r="M62" s="282"/>
      <c r="N62" s="282"/>
      <c r="O62" s="282"/>
      <c r="P62" s="282"/>
      <c r="Q62" s="283"/>
    </row>
    <row r="63" spans="1:25" ht="14.25" customHeight="1" x14ac:dyDescent="0.2">
      <c r="A63" s="281"/>
      <c r="B63" s="282"/>
      <c r="C63" s="282"/>
      <c r="D63" s="282"/>
      <c r="E63" s="282"/>
      <c r="F63" s="282"/>
      <c r="G63" s="282"/>
      <c r="H63" s="283"/>
      <c r="I63" s="236"/>
      <c r="J63" s="281"/>
      <c r="K63" s="282"/>
      <c r="L63" s="282"/>
      <c r="M63" s="282"/>
      <c r="N63" s="282"/>
      <c r="O63" s="282"/>
      <c r="P63" s="282"/>
      <c r="Q63" s="283"/>
    </row>
    <row r="64" spans="1:25" ht="15" customHeight="1" x14ac:dyDescent="0.2">
      <c r="A64" s="281"/>
      <c r="B64" s="282"/>
      <c r="C64" s="282"/>
      <c r="D64" s="282"/>
      <c r="E64" s="282"/>
      <c r="F64" s="282"/>
      <c r="G64" s="282"/>
      <c r="H64" s="283"/>
      <c r="J64" s="281"/>
      <c r="K64" s="282"/>
      <c r="L64" s="282"/>
      <c r="M64" s="282"/>
      <c r="N64" s="282"/>
      <c r="O64" s="282"/>
      <c r="P64" s="282"/>
      <c r="Q64" s="283"/>
    </row>
    <row r="65" spans="1:17" ht="15" customHeight="1" x14ac:dyDescent="0.2">
      <c r="A65" s="281"/>
      <c r="B65" s="282"/>
      <c r="C65" s="282"/>
      <c r="D65" s="282"/>
      <c r="E65" s="282"/>
      <c r="F65" s="282"/>
      <c r="G65" s="282"/>
      <c r="H65" s="283"/>
      <c r="J65" s="281"/>
      <c r="K65" s="282"/>
      <c r="L65" s="282"/>
      <c r="M65" s="282"/>
      <c r="N65" s="282"/>
      <c r="O65" s="282"/>
      <c r="P65" s="282"/>
      <c r="Q65" s="283"/>
    </row>
    <row r="66" spans="1:17" ht="15" customHeight="1" x14ac:dyDescent="0.2">
      <c r="A66" s="281"/>
      <c r="B66" s="282"/>
      <c r="C66" s="282"/>
      <c r="D66" s="282"/>
      <c r="E66" s="282"/>
      <c r="F66" s="282"/>
      <c r="G66" s="282"/>
      <c r="H66" s="283"/>
      <c r="J66" s="281"/>
      <c r="K66" s="282"/>
      <c r="L66" s="282"/>
      <c r="M66" s="282"/>
      <c r="N66" s="282"/>
      <c r="O66" s="282"/>
      <c r="P66" s="282"/>
      <c r="Q66" s="283"/>
    </row>
    <row r="67" spans="1:17" ht="15" customHeight="1" x14ac:dyDescent="0.2">
      <c r="A67" s="281"/>
      <c r="B67" s="282"/>
      <c r="C67" s="282"/>
      <c r="D67" s="282"/>
      <c r="E67" s="282"/>
      <c r="F67" s="282"/>
      <c r="G67" s="282"/>
      <c r="H67" s="283"/>
      <c r="J67" s="281"/>
      <c r="K67" s="282"/>
      <c r="L67" s="282"/>
      <c r="M67" s="282"/>
      <c r="N67" s="282"/>
      <c r="O67" s="282"/>
      <c r="P67" s="282"/>
      <c r="Q67" s="283"/>
    </row>
    <row r="68" spans="1:17" ht="15" customHeight="1" x14ac:dyDescent="0.2">
      <c r="A68" s="281"/>
      <c r="B68" s="282"/>
      <c r="C68" s="282"/>
      <c r="D68" s="282"/>
      <c r="E68" s="282"/>
      <c r="F68" s="282"/>
      <c r="G68" s="282"/>
      <c r="H68" s="283"/>
      <c r="J68" s="281"/>
      <c r="K68" s="282"/>
      <c r="L68" s="282"/>
      <c r="M68" s="282"/>
      <c r="N68" s="282"/>
      <c r="O68" s="282"/>
      <c r="P68" s="282"/>
      <c r="Q68" s="283"/>
    </row>
    <row r="69" spans="1:17" ht="15.75" customHeight="1" x14ac:dyDescent="0.2">
      <c r="A69" s="281"/>
      <c r="B69" s="282"/>
      <c r="C69" s="282"/>
      <c r="D69" s="282"/>
      <c r="E69" s="282"/>
      <c r="F69" s="282"/>
      <c r="G69" s="282"/>
      <c r="H69" s="283"/>
      <c r="J69" s="281"/>
      <c r="K69" s="282"/>
      <c r="L69" s="282"/>
      <c r="M69" s="282"/>
      <c r="N69" s="282"/>
      <c r="O69" s="282"/>
      <c r="P69" s="282"/>
      <c r="Q69" s="283"/>
    </row>
    <row r="70" spans="1:17" ht="15" customHeight="1" x14ac:dyDescent="0.2">
      <c r="A70" s="281"/>
      <c r="B70" s="282"/>
      <c r="C70" s="282"/>
      <c r="D70" s="282"/>
      <c r="E70" s="282"/>
      <c r="F70" s="282"/>
      <c r="G70" s="282"/>
      <c r="H70" s="283"/>
      <c r="J70" s="281"/>
      <c r="K70" s="282"/>
      <c r="L70" s="282"/>
      <c r="M70" s="282"/>
      <c r="N70" s="282"/>
      <c r="O70" s="282"/>
      <c r="P70" s="282"/>
      <c r="Q70" s="283"/>
    </row>
    <row r="71" spans="1:17" ht="15" customHeight="1" x14ac:dyDescent="0.2">
      <c r="A71" s="281"/>
      <c r="B71" s="282"/>
      <c r="C71" s="282"/>
      <c r="D71" s="282"/>
      <c r="E71" s="282"/>
      <c r="F71" s="282"/>
      <c r="G71" s="282"/>
      <c r="H71" s="283"/>
      <c r="J71" s="281"/>
      <c r="K71" s="282"/>
      <c r="L71" s="282"/>
      <c r="M71" s="282"/>
      <c r="N71" s="282"/>
      <c r="O71" s="282"/>
      <c r="P71" s="282"/>
      <c r="Q71" s="283"/>
    </row>
    <row r="72" spans="1:17" ht="15" customHeight="1" x14ac:dyDescent="0.2">
      <c r="A72" s="281"/>
      <c r="B72" s="282"/>
      <c r="C72" s="282"/>
      <c r="D72" s="282"/>
      <c r="E72" s="282"/>
      <c r="F72" s="282"/>
      <c r="G72" s="282"/>
      <c r="H72" s="283"/>
      <c r="J72" s="281"/>
      <c r="K72" s="282"/>
      <c r="L72" s="282"/>
      <c r="M72" s="282"/>
      <c r="N72" s="282"/>
      <c r="O72" s="282"/>
      <c r="P72" s="282"/>
      <c r="Q72" s="283"/>
    </row>
    <row r="73" spans="1:17" ht="15" customHeight="1" x14ac:dyDescent="0.2">
      <c r="A73" s="281"/>
      <c r="B73" s="282"/>
      <c r="C73" s="282"/>
      <c r="D73" s="282"/>
      <c r="E73" s="282"/>
      <c r="F73" s="282"/>
      <c r="G73" s="282"/>
      <c r="H73" s="283"/>
      <c r="J73" s="281"/>
      <c r="K73" s="282"/>
      <c r="L73" s="282"/>
      <c r="M73" s="282"/>
      <c r="N73" s="282"/>
      <c r="O73" s="282"/>
      <c r="P73" s="282"/>
      <c r="Q73" s="283"/>
    </row>
    <row r="74" spans="1:17" ht="15" customHeight="1" x14ac:dyDescent="0.2">
      <c r="A74" s="281"/>
      <c r="B74" s="282"/>
      <c r="C74" s="282"/>
      <c r="D74" s="282"/>
      <c r="E74" s="282"/>
      <c r="F74" s="282"/>
      <c r="G74" s="282"/>
      <c r="H74" s="283"/>
      <c r="J74" s="281"/>
      <c r="K74" s="282"/>
      <c r="L74" s="282"/>
      <c r="M74" s="282"/>
      <c r="N74" s="282"/>
      <c r="O74" s="282"/>
      <c r="P74" s="282"/>
      <c r="Q74" s="283"/>
    </row>
    <row r="75" spans="1:17" ht="15" customHeight="1" thickBot="1" x14ac:dyDescent="0.25">
      <c r="A75" s="284"/>
      <c r="B75" s="285"/>
      <c r="C75" s="285"/>
      <c r="D75" s="285"/>
      <c r="E75" s="285"/>
      <c r="F75" s="285"/>
      <c r="G75" s="285"/>
      <c r="H75" s="286"/>
      <c r="J75" s="284"/>
      <c r="K75" s="285"/>
      <c r="L75" s="285"/>
      <c r="M75" s="285"/>
      <c r="N75" s="285"/>
      <c r="O75" s="285"/>
      <c r="P75" s="285"/>
      <c r="Q75" s="286"/>
    </row>
    <row r="76" spans="1:17" ht="15" customHeight="1" thickTop="1" thickBot="1" x14ac:dyDescent="0.25">
      <c r="A76" s="41"/>
      <c r="B76" s="41"/>
      <c r="C76" s="41"/>
      <c r="D76" s="41"/>
      <c r="E76" s="41"/>
      <c r="F76" s="41"/>
      <c r="G76" s="41"/>
      <c r="H76" s="41"/>
    </row>
    <row r="77" spans="1:17" ht="26.25" customHeight="1" thickTop="1" x14ac:dyDescent="0.2">
      <c r="A77" s="303" t="s">
        <v>363</v>
      </c>
      <c r="B77" s="304"/>
      <c r="C77" s="304"/>
      <c r="D77" s="304"/>
      <c r="E77" s="304"/>
      <c r="F77" s="304"/>
      <c r="G77" s="304"/>
      <c r="H77" s="305"/>
    </row>
    <row r="78" spans="1:17" ht="39" customHeight="1" thickBot="1" x14ac:dyDescent="0.3">
      <c r="A78" s="237" t="s">
        <v>340</v>
      </c>
      <c r="B78" s="307" t="s">
        <v>364</v>
      </c>
      <c r="C78" s="307"/>
      <c r="D78" s="307"/>
      <c r="E78" s="307"/>
      <c r="F78" s="238" t="s">
        <v>365</v>
      </c>
      <c r="G78" s="239" t="s">
        <v>366</v>
      </c>
      <c r="H78" s="240" t="s">
        <v>367</v>
      </c>
    </row>
    <row r="79" spans="1:17" ht="15.75" thickTop="1" x14ac:dyDescent="0.2">
      <c r="A79" s="241"/>
      <c r="B79" s="308"/>
      <c r="C79" s="308"/>
      <c r="D79" s="308"/>
      <c r="E79" s="308"/>
      <c r="F79" s="253"/>
      <c r="G79" s="242"/>
      <c r="H79" s="243"/>
    </row>
    <row r="80" spans="1:17" x14ac:dyDescent="0.2">
      <c r="A80" s="244"/>
      <c r="B80" s="306"/>
      <c r="C80" s="306"/>
      <c r="D80" s="306"/>
      <c r="E80" s="306"/>
      <c r="F80" s="245"/>
      <c r="G80" s="245"/>
      <c r="H80" s="246"/>
    </row>
    <row r="81" spans="1:8" x14ac:dyDescent="0.2">
      <c r="A81" s="244"/>
      <c r="B81" s="306"/>
      <c r="C81" s="306"/>
      <c r="D81" s="306"/>
      <c r="E81" s="306"/>
      <c r="F81" s="245"/>
      <c r="G81" s="245"/>
      <c r="H81" s="246"/>
    </row>
    <row r="82" spans="1:8" x14ac:dyDescent="0.2">
      <c r="A82" s="244"/>
      <c r="B82" s="306"/>
      <c r="C82" s="306"/>
      <c r="D82" s="306"/>
      <c r="E82" s="306"/>
      <c r="F82" s="245"/>
      <c r="G82" s="245"/>
      <c r="H82" s="246"/>
    </row>
    <row r="83" spans="1:8" x14ac:dyDescent="0.2">
      <c r="A83" s="244"/>
      <c r="B83" s="306"/>
      <c r="C83" s="306"/>
      <c r="D83" s="306"/>
      <c r="E83" s="306"/>
      <c r="F83" s="245"/>
      <c r="G83" s="245"/>
      <c r="H83" s="246"/>
    </row>
    <row r="84" spans="1:8" x14ac:dyDescent="0.2">
      <c r="A84" s="244"/>
      <c r="B84" s="306"/>
      <c r="C84" s="306"/>
      <c r="D84" s="306"/>
      <c r="E84" s="306"/>
      <c r="F84" s="245"/>
      <c r="G84" s="245"/>
      <c r="H84" s="246"/>
    </row>
    <row r="85" spans="1:8" x14ac:dyDescent="0.2">
      <c r="A85" s="244"/>
      <c r="B85" s="306"/>
      <c r="C85" s="306"/>
      <c r="D85" s="306"/>
      <c r="E85" s="306"/>
      <c r="F85" s="245"/>
      <c r="G85" s="245"/>
      <c r="H85" s="246"/>
    </row>
    <row r="86" spans="1:8" x14ac:dyDescent="0.2">
      <c r="A86" s="244"/>
      <c r="B86" s="306"/>
      <c r="C86" s="306"/>
      <c r="D86" s="306"/>
      <c r="E86" s="306"/>
      <c r="F86" s="245"/>
      <c r="G86" s="245"/>
      <c r="H86" s="246"/>
    </row>
    <row r="87" spans="1:8" x14ac:dyDescent="0.2">
      <c r="A87" s="244"/>
      <c r="B87" s="306"/>
      <c r="C87" s="306"/>
      <c r="D87" s="306"/>
      <c r="E87" s="306"/>
      <c r="F87" s="245"/>
      <c r="G87" s="245"/>
      <c r="H87" s="246"/>
    </row>
    <row r="88" spans="1:8" x14ac:dyDescent="0.2">
      <c r="A88" s="244"/>
      <c r="B88" s="306"/>
      <c r="C88" s="306"/>
      <c r="D88" s="306"/>
      <c r="E88" s="306"/>
      <c r="F88" s="245"/>
      <c r="G88" s="245"/>
      <c r="H88" s="246"/>
    </row>
    <row r="89" spans="1:8" x14ac:dyDescent="0.2">
      <c r="A89" s="244"/>
      <c r="B89" s="306"/>
      <c r="C89" s="306"/>
      <c r="D89" s="306"/>
      <c r="E89" s="306"/>
      <c r="F89" s="245"/>
      <c r="G89" s="245"/>
      <c r="H89" s="246"/>
    </row>
    <row r="90" spans="1:8" x14ac:dyDescent="0.2">
      <c r="A90" s="244"/>
      <c r="B90" s="306"/>
      <c r="C90" s="306"/>
      <c r="D90" s="306"/>
      <c r="E90" s="306"/>
      <c r="F90" s="245"/>
      <c r="G90" s="245"/>
      <c r="H90" s="246"/>
    </row>
    <row r="91" spans="1:8" x14ac:dyDescent="0.2">
      <c r="A91" s="244"/>
      <c r="B91" s="306"/>
      <c r="C91" s="306"/>
      <c r="D91" s="306"/>
      <c r="E91" s="306"/>
      <c r="F91" s="245"/>
      <c r="G91" s="245"/>
      <c r="H91" s="246"/>
    </row>
    <row r="92" spans="1:8" x14ac:dyDescent="0.2">
      <c r="A92" s="244"/>
      <c r="B92" s="306"/>
      <c r="C92" s="306"/>
      <c r="D92" s="306"/>
      <c r="E92" s="306"/>
      <c r="F92" s="245"/>
      <c r="G92" s="245"/>
      <c r="H92" s="246"/>
    </row>
    <row r="93" spans="1:8" x14ac:dyDescent="0.2">
      <c r="A93" s="244"/>
      <c r="B93" s="306"/>
      <c r="C93" s="306"/>
      <c r="D93" s="306"/>
      <c r="E93" s="306"/>
      <c r="F93" s="245"/>
      <c r="G93" s="245"/>
      <c r="H93" s="246"/>
    </row>
    <row r="94" spans="1:8" x14ac:dyDescent="0.2">
      <c r="A94" s="244"/>
      <c r="B94" s="306"/>
      <c r="C94" s="306"/>
      <c r="D94" s="306"/>
      <c r="E94" s="306"/>
      <c r="F94" s="245"/>
      <c r="G94" s="245"/>
      <c r="H94" s="246"/>
    </row>
    <row r="95" spans="1:8" x14ac:dyDescent="0.2">
      <c r="A95" s="244"/>
      <c r="B95" s="306"/>
      <c r="C95" s="306"/>
      <c r="D95" s="306"/>
      <c r="E95" s="306"/>
      <c r="F95" s="245"/>
      <c r="G95" s="245"/>
      <c r="H95" s="246"/>
    </row>
    <row r="96" spans="1:8" x14ac:dyDescent="0.2">
      <c r="A96" s="244"/>
      <c r="B96" s="306"/>
      <c r="C96" s="306"/>
      <c r="D96" s="306"/>
      <c r="E96" s="306"/>
      <c r="F96" s="245"/>
      <c r="G96" s="245"/>
      <c r="H96" s="246"/>
    </row>
    <row r="97" spans="1:8" x14ac:dyDescent="0.2">
      <c r="A97" s="244"/>
      <c r="B97" s="306"/>
      <c r="C97" s="306"/>
      <c r="D97" s="306"/>
      <c r="E97" s="306"/>
      <c r="F97" s="245"/>
      <c r="G97" s="245"/>
      <c r="H97" s="246"/>
    </row>
    <row r="98" spans="1:8" x14ac:dyDescent="0.2">
      <c r="A98" s="244"/>
      <c r="B98" s="306"/>
      <c r="C98" s="306"/>
      <c r="D98" s="306"/>
      <c r="E98" s="306"/>
      <c r="F98" s="245"/>
      <c r="G98" s="245"/>
      <c r="H98" s="246"/>
    </row>
    <row r="99" spans="1:8" x14ac:dyDescent="0.2">
      <c r="A99" s="244"/>
      <c r="B99" s="306"/>
      <c r="C99" s="306"/>
      <c r="D99" s="306"/>
      <c r="E99" s="306"/>
      <c r="F99" s="245"/>
      <c r="G99" s="245"/>
      <c r="H99" s="246"/>
    </row>
    <row r="100" spans="1:8" ht="15.75" thickBot="1" x14ac:dyDescent="0.25">
      <c r="A100" s="247"/>
      <c r="B100" s="309"/>
      <c r="C100" s="309"/>
      <c r="D100" s="309"/>
      <c r="E100" s="309"/>
      <c r="F100" s="248"/>
      <c r="G100" s="248"/>
      <c r="H100" s="249"/>
    </row>
    <row r="101" spans="1:8" ht="15.75" thickTop="1" x14ac:dyDescent="0.2"/>
  </sheetData>
  <protectedRanges>
    <protectedRange algorithmName="SHA-512" hashValue="JvjMKu/zoSOmLPEd+zdE+EXXZjtKkSh9HDg50CMrqkZ83H1vl0cCU8iBs8tQ6JONcooUDlPnG5rwG1Ru4mNLnA==" saltValue="LaSrkDeK21JLn7o5I3umPw==" spinCount="100000" sqref="C54:F55" name="Plage1"/>
    <protectedRange algorithmName="SHA-512" hashValue="JvjMKu/zoSOmLPEd+zdE+EXXZjtKkSh9HDg50CMrqkZ83H1vl0cCU8iBs8tQ6JONcooUDlPnG5rwG1Ru4mNLnA==" saltValue="LaSrkDeK21JLn7o5I3umPw==" spinCount="100000" sqref="C46:F51 C53:F53" name="Plage1_1"/>
    <protectedRange algorithmName="SHA-512" hashValue="JvjMKu/zoSOmLPEd+zdE+EXXZjtKkSh9HDg50CMrqkZ83H1vl0cCU8iBs8tQ6JONcooUDlPnG5rwG1Ru4mNLnA==" saltValue="LaSrkDeK21JLn7o5I3umPw==" spinCount="100000" sqref="C52:F52" name="Plage1_3"/>
    <protectedRange algorithmName="SHA-512" hashValue="JvjMKu/zoSOmLPEd+zdE+EXXZjtKkSh9HDg50CMrqkZ83H1vl0cCU8iBs8tQ6JONcooUDlPnG5rwG1Ru4mNLnA==" saltValue="LaSrkDeK21JLn7o5I3umPw==" spinCount="100000" sqref="E45 C27:F28 C7:F11 C15:F18 C30:F44" name="Plage1_4"/>
    <protectedRange algorithmName="SHA-512" hashValue="JvjMKu/zoSOmLPEd+zdE+EXXZjtKkSh9HDg50CMrqkZ83H1vl0cCU8iBs8tQ6JONcooUDlPnG5rwG1Ru4mNLnA==" saltValue="LaSrkDeK21JLn7o5I3umPw==" spinCount="100000" sqref="C45:D45 F45" name="Plage1_1_4"/>
    <protectedRange algorithmName="SHA-512" hashValue="JvjMKu/zoSOmLPEd+zdE+EXXZjtKkSh9HDg50CMrqkZ83H1vl0cCU8iBs8tQ6JONcooUDlPnG5rwG1Ru4mNLnA==" saltValue="LaSrkDeK21JLn7o5I3umPw==" spinCount="100000" sqref="C12:F14" name="Plage1_3_1"/>
    <protectedRange algorithmName="SHA-512" hashValue="JvjMKu/zoSOmLPEd+zdE+EXXZjtKkSh9HDg50CMrqkZ83H1vl0cCU8iBs8tQ6JONcooUDlPnG5rwG1Ru4mNLnA==" saltValue="LaSrkDeK21JLn7o5I3umPw==" spinCount="100000" sqref="C19:F26 C29:F29" name="Plage1_4_1"/>
  </protectedRanges>
  <mergeCells count="50">
    <mergeCell ref="B100:E100"/>
    <mergeCell ref="B89:E89"/>
    <mergeCell ref="B90:E90"/>
    <mergeCell ref="B91:E91"/>
    <mergeCell ref="B92:E92"/>
    <mergeCell ref="B93:E93"/>
    <mergeCell ref="B94:E94"/>
    <mergeCell ref="B95:E95"/>
    <mergeCell ref="B96:E96"/>
    <mergeCell ref="B97:E97"/>
    <mergeCell ref="B98:E98"/>
    <mergeCell ref="B99:E99"/>
    <mergeCell ref="B88:E88"/>
    <mergeCell ref="A77:H77"/>
    <mergeCell ref="B78:E78"/>
    <mergeCell ref="B79:E79"/>
    <mergeCell ref="B80:E80"/>
    <mergeCell ref="B81:E81"/>
    <mergeCell ref="B82:E82"/>
    <mergeCell ref="B83:E83"/>
    <mergeCell ref="B84:E84"/>
    <mergeCell ref="B85:E85"/>
    <mergeCell ref="B86:E86"/>
    <mergeCell ref="B87:E87"/>
    <mergeCell ref="A58:H75"/>
    <mergeCell ref="J58:Q75"/>
    <mergeCell ref="A3:A4"/>
    <mergeCell ref="C3:F3"/>
    <mergeCell ref="H3:I3"/>
    <mergeCell ref="K3:L3"/>
    <mergeCell ref="M3:N3"/>
    <mergeCell ref="C4:F4"/>
    <mergeCell ref="H4:J4"/>
    <mergeCell ref="K4:L4"/>
    <mergeCell ref="M4:N4"/>
    <mergeCell ref="H5:J5"/>
    <mergeCell ref="K5:L5"/>
    <mergeCell ref="M5:N5"/>
    <mergeCell ref="A57:H57"/>
    <mergeCell ref="J57:Q57"/>
    <mergeCell ref="C1:F1"/>
    <mergeCell ref="H1:I1"/>
    <mergeCell ref="K1:L1"/>
    <mergeCell ref="M1:N1"/>
    <mergeCell ref="P1:Y5"/>
    <mergeCell ref="C2:F2"/>
    <mergeCell ref="H2:I2"/>
    <mergeCell ref="K2:L2"/>
    <mergeCell ref="M2:N2"/>
    <mergeCell ref="C5:F5"/>
  </mergeCells>
  <conditionalFormatting sqref="M7:M55">
    <cfRule type="cellIs" dxfId="1441" priority="182" operator="greaterThan">
      <formula>1</formula>
    </cfRule>
  </conditionalFormatting>
  <conditionalFormatting sqref="P54:P55">
    <cfRule type="expression" dxfId="1440" priority="180">
      <formula>P54&gt;Q54</formula>
    </cfRule>
    <cfRule type="expression" dxfId="1439" priority="181">
      <formula>P54&lt;Q54</formula>
    </cfRule>
  </conditionalFormatting>
  <conditionalFormatting sqref="R54:R55">
    <cfRule type="expression" dxfId="1438" priority="178">
      <formula>R54&lt;S54</formula>
    </cfRule>
    <cfRule type="expression" dxfId="1437" priority="179">
      <formula>R54&gt;S54</formula>
    </cfRule>
  </conditionalFormatting>
  <conditionalFormatting sqref="T54:T55">
    <cfRule type="expression" dxfId="1436" priority="176">
      <formula>T54&gt;U54</formula>
    </cfRule>
    <cfRule type="expression" dxfId="1435" priority="177">
      <formula>T54&lt;U54</formula>
    </cfRule>
  </conditionalFormatting>
  <conditionalFormatting sqref="K7:K55">
    <cfRule type="cellIs" dxfId="1434" priority="175" operator="greaterThan">
      <formula>1</formula>
    </cfRule>
  </conditionalFormatting>
  <conditionalFormatting sqref="L7:L31 L36:L55">
    <cfRule type="cellIs" dxfId="1433" priority="174" operator="greaterThan">
      <formula>0</formula>
    </cfRule>
  </conditionalFormatting>
  <conditionalFormatting sqref="N7:N55">
    <cfRule type="cellIs" dxfId="1432" priority="173" operator="greaterThan">
      <formula>0</formula>
    </cfRule>
  </conditionalFormatting>
  <conditionalFormatting sqref="O79 P80">
    <cfRule type="expression" dxfId="1431" priority="166">
      <formula>OR(NOT(ISERROR(SEARCH("Halte", $A70))),      NOT(ISERROR(SEARCH("Prise serré", $A70))),      NOT(ISERROR(SEARCH("Close grip", $A70))),      NOT(ISERROR(SEARCH("Sumo", $A70))),      NOT(ISERROR(SEARCH("Tradi", $A70))),      NOT(ISERROR(SEARCH("Band", $A70))),      NOT(ISERROR(SEARCH("Prise large", $A70))),      NOT(ISERROR(SEARCH("RDL", $A70))),      NOT(ISERROR(SEARCH("Unilatéral", $A70))))</formula>
    </cfRule>
    <cfRule type="expression" dxfId="1430" priority="167">
      <formula>NOT(ISERROR(SEARCH("BI7", $A70)))</formula>
    </cfRule>
    <cfRule type="expression" dxfId="1429" priority="168">
      <formula>NOT(ISERROR(SEARCH("SUPER7", $A70)))</formula>
    </cfRule>
    <cfRule type="expression" dxfId="1428" priority="169">
      <formula>NOT(ISERROR(SEARCH("Larsen", $A70)))</formula>
    </cfRule>
    <cfRule type="expression" dxfId="1427" priority="170">
      <formula>OR(NOT(ISERROR(SEARCH("Tempo", O79))), NOT(ISERROR(SEARCH("Pausé", O79))), NOT(ISERROR(SEARCH("Isométrie", O79))))</formula>
    </cfRule>
    <cfRule type="expression" dxfId="1426" priority="171" stopIfTrue="1">
      <formula>OR(NOT(ISERROR(SEARCH("Position A", $A70))),NOT(ISERROR(SEARCH("Position B", $A70))),NOT(ISERROR(SEARCH("Position C", $A70))),NOT(ISERROR(SEARCH("Avec sangles", $A70))),NOT(ISERROR(SEARCH("SSB", $A70))),NOT(ISERROR(SEARCH("Halte", $A70))), NOT(ISERROR(SEARCH("Prise serré", $A70))), NOT(ISERROR(SEARCH("Close grip", $A70))), NOT(ISERROR(SEARCH("Sumo", $A70))), NOT(ISERROR(SEARCH("Tradi", $A70))), NOT(ISERROR(SEARCH("Band", $A70))), NOT(ISERROR(SEARCH("Prise large", $A70))), NOT(ISERROR(SEARCH("RDL", $A70))), NOT(ISERROR(SEARCH("Unilatéral", $A70))))</formula>
    </cfRule>
    <cfRule type="expression" dxfId="1425" priority="172" stopIfTrue="1">
      <formula>OR(NOT(ISERROR(SEARCH("Position A", $A70))),NOT(ISERROR(SEARCH("Position B", $A70))),NOT(ISERROR(SEARCH("Position C", $A70))),NOT(ISERROR(SEARCH("Avec sangles", $A70))),NOT(ISERROR(SEARCH("SSB", $A70))),NOT(ISERROR(SEARCH("Focus Hanche", $A70))),NOT(ISERROR(SEARCH("Focus GENOUX", $A70))),NOT(ISERROR(SEARCH("CALE", $A70))),NOT(ISERROR(SEARCH("Déficit", $A70))),NOT(ISERROR(SEARCH("Surélevé", $A70))),NOT(ISERROR(SEARCH("High bar", $A70))),NOT(ISERROR(SEARCH("à la poulie", $A70))),NOT(ISERROR(SEARCH("prise triange", $A70))),NOT(ISERROR(SEARCH("prise barre large", $A70))),NOT(ISERROR(SEARCH("prise barre serrée", $A70))),NOT(ISERROR(SEARCH("prise neutre", $A70))),NOT(ISERROR(SEARCH("supination", $A70))),NOT(ISERROR(SEARCH("pronation", $A70))),NOT(ISERROR(SEARCH("kettlebel", $A70))),NOT(ISERROR(SEARCH("aux haltères", $A70))),NOT(ISERROR(SEARCH("à la barre", $A70))),NOT(ISERROR(SEARCH("B STANCE", $A70))),NOT(ISERROR(SEARCH("Halte", $A70))), NOT(ISERROR(SEARCH("Prise serré", $A70))), NOT(ISERROR(SEARCH("Close grip", $A70))), NOT(ISERROR(SEARCH("Sumo", $A70))), NOT(ISERROR(SEARCH("Tradi", $A70))), NOT(ISERROR(SEARCH("Band", $A70))), NOT(ISERROR(SEARCH("Prise large", $A70))), NOT(ISERROR(SEARCH("RDL", $A70))), NOT(ISERROR(SEARCH("Unilatéral", $A70))))</formula>
    </cfRule>
  </conditionalFormatting>
  <conditionalFormatting sqref="P76:P78">
    <cfRule type="expression" dxfId="1424" priority="162">
      <formula>OR(M67&gt;0, O67&gt;0)</formula>
    </cfRule>
    <cfRule type="expression" dxfId="1423" priority="163">
      <formula>OR(L67&gt;1, N67&gt;1)</formula>
    </cfRule>
  </conditionalFormatting>
  <conditionalFormatting sqref="P76:P78">
    <cfRule type="expression" dxfId="1422" priority="157">
      <formula>OR(NOT(ISERROR(SEARCH("Halte", $A67))),      NOT(ISERROR(SEARCH("Prise serré", $A67))),      NOT(ISERROR(SEARCH("Close grip", $A67))),      NOT(ISERROR(SEARCH("Sumo", $A67))),      NOT(ISERROR(SEARCH("Tradi", $A67))),      NOT(ISERROR(SEARCH("Band", $A67))),      NOT(ISERROR(SEARCH("Prise large", $A67))),      NOT(ISERROR(SEARCH("RDL", $A67))),      NOT(ISERROR(SEARCH("Unilatéral", $A67))))</formula>
    </cfRule>
    <cfRule type="expression" dxfId="1421" priority="158">
      <formula>NOT(ISERROR(SEARCH("BI7", $A67)))</formula>
    </cfRule>
    <cfRule type="expression" dxfId="1420" priority="159">
      <formula>NOT(ISERROR(SEARCH("SUPER7", $A67)))</formula>
    </cfRule>
    <cfRule type="expression" dxfId="1419" priority="160">
      <formula>NOT(ISERROR(SEARCH("Larsen", $A67)))</formula>
    </cfRule>
    <cfRule type="expression" dxfId="1418" priority="161">
      <formula>OR(NOT(ISERROR(SEARCH("Tempo", P76))), NOT(ISERROR(SEARCH("Pausé", P76))), NOT(ISERROR(SEARCH("Isométrie", P76))))</formula>
    </cfRule>
    <cfRule type="expression" dxfId="1417" priority="164" stopIfTrue="1">
      <formula>OR(NOT(ISERROR(SEARCH("Position A", $A67))),NOT(ISERROR(SEARCH("Position B", $A67))),NOT(ISERROR(SEARCH("Position C", $A67))),NOT(ISERROR(SEARCH("Avec sangles", $A67))),NOT(ISERROR(SEARCH("SSB", $A67))),NOT(ISERROR(SEARCH("Halte", $A67))), NOT(ISERROR(SEARCH("Prise serré", $A67))), NOT(ISERROR(SEARCH("Close grip", $A67))), NOT(ISERROR(SEARCH("Sumo", $A67))), NOT(ISERROR(SEARCH("Tradi", $A67))), NOT(ISERROR(SEARCH("Band", $A67))), NOT(ISERROR(SEARCH("Prise large", $A67))), NOT(ISERROR(SEARCH("RDL", $A67))), NOT(ISERROR(SEARCH("Unilatéral", $A67))))</formula>
    </cfRule>
    <cfRule type="expression" dxfId="1416" priority="165" stopIfTrue="1">
      <formula>OR(NOT(ISERROR(SEARCH("Position A", $A67))),NOT(ISERROR(SEARCH("Position B", $A67))),NOT(ISERROR(SEARCH("Position C", $A67))),NOT(ISERROR(SEARCH("Avec sangles", $A67))),NOT(ISERROR(SEARCH("SSB", $A67))),NOT(ISERROR(SEARCH("Focus Hanche", $A67))),NOT(ISERROR(SEARCH("Focus GENOUX", $A67))),NOT(ISERROR(SEARCH("CALE", $A67))),NOT(ISERROR(SEARCH("Déficit", $A67))),NOT(ISERROR(SEARCH("Surélevé", $A67))),NOT(ISERROR(SEARCH("High bar", $A67))),NOT(ISERROR(SEARCH("à la poulie", $A67))),NOT(ISERROR(SEARCH("prise triange", $A67))),NOT(ISERROR(SEARCH("prise barre large", $A67))),NOT(ISERROR(SEARCH("prise barre serrée", $A67))),NOT(ISERROR(SEARCH("prise neutre", $A67))),NOT(ISERROR(SEARCH("supination", $A67))),NOT(ISERROR(SEARCH("pronation", $A67))),NOT(ISERROR(SEARCH("kettlebel", $A67))),NOT(ISERROR(SEARCH("aux haltères", $A67))),NOT(ISERROR(SEARCH("à la barre", $A67))),NOT(ISERROR(SEARCH("B STANCE", $A67))),NOT(ISERROR(SEARCH("Halte", $A67))), NOT(ISERROR(SEARCH("Prise serré", $A67))), NOT(ISERROR(SEARCH("Close grip", $A67))), NOT(ISERROR(SEARCH("Sumo", $A67))), NOT(ISERROR(SEARCH("Tradi", $A67))), NOT(ISERROR(SEARCH("Band", $A67))), NOT(ISERROR(SEARCH("Prise large", $A67))), NOT(ISERROR(SEARCH("RDL", $A67))), NOT(ISERROR(SEARCH("Unilatéral", $A67))))</formula>
    </cfRule>
  </conditionalFormatting>
  <conditionalFormatting sqref="P80">
    <cfRule type="expression" dxfId="1415" priority="183">
      <formula>OR(M71&gt;0, #REF!&gt;0)</formula>
    </cfRule>
    <cfRule type="expression" dxfId="1414" priority="184">
      <formula>OR(L71&gt;1, N71&gt;1)</formula>
    </cfRule>
  </conditionalFormatting>
  <conditionalFormatting sqref="P46:P51 P53">
    <cfRule type="expression" dxfId="1413" priority="155">
      <formula>P46&gt;Q46</formula>
    </cfRule>
    <cfRule type="expression" dxfId="1412" priority="156">
      <formula>P46&lt;Q46</formula>
    </cfRule>
  </conditionalFormatting>
  <conditionalFormatting sqref="R46:R51 R53">
    <cfRule type="expression" dxfId="1411" priority="153">
      <formula>R46&lt;S46</formula>
    </cfRule>
    <cfRule type="expression" dxfId="1410" priority="154">
      <formula>R46&gt;S46</formula>
    </cfRule>
  </conditionalFormatting>
  <conditionalFormatting sqref="T46:T51 T53">
    <cfRule type="expression" dxfId="1409" priority="151">
      <formula>T46&gt;U46</formula>
    </cfRule>
    <cfRule type="expression" dxfId="1408" priority="152">
      <formula>T46&lt;U46</formula>
    </cfRule>
  </conditionalFormatting>
  <conditionalFormatting sqref="P52">
    <cfRule type="expression" dxfId="1407" priority="149">
      <formula>P52&gt;Q52</formula>
    </cfRule>
    <cfRule type="expression" dxfId="1406" priority="150">
      <formula>P52&lt;Q52</formula>
    </cfRule>
  </conditionalFormatting>
  <conditionalFormatting sqref="R52">
    <cfRule type="expression" dxfId="1405" priority="147">
      <formula>R52&lt;S52</formula>
    </cfRule>
    <cfRule type="expression" dxfId="1404" priority="148">
      <formula>R52&gt;S52</formula>
    </cfRule>
  </conditionalFormatting>
  <conditionalFormatting sqref="T52">
    <cfRule type="expression" dxfId="1403" priority="145">
      <formula>T52&gt;U52</formula>
    </cfRule>
    <cfRule type="expression" dxfId="1402" priority="146">
      <formula>T52&lt;U52</formula>
    </cfRule>
  </conditionalFormatting>
  <conditionalFormatting sqref="B46:B55">
    <cfRule type="expression" dxfId="1401" priority="141">
      <formula>OR(L46&gt;0, N46&gt;0)</formula>
    </cfRule>
    <cfRule type="expression" dxfId="1400" priority="142">
      <formula>OR(K46&gt;1, M46&gt;1)</formula>
    </cfRule>
  </conditionalFormatting>
  <conditionalFormatting sqref="A46:B55">
    <cfRule type="expression" dxfId="1399" priority="136">
      <formula>OR(NOT(ISERROR(SEARCH("Halte", $A46))),      NOT(ISERROR(SEARCH("Prise serré", $A46))),      NOT(ISERROR(SEARCH("Close grip", $A46))),      NOT(ISERROR(SEARCH("Sumo", $A46))),      NOT(ISERROR(SEARCH("Tradi", $A46))),      NOT(ISERROR(SEARCH("Band", $A46))),      NOT(ISERROR(SEARCH("Prise large", $A46))),      NOT(ISERROR(SEARCH("RDL", $A46))),      NOT(ISERROR(SEARCH("Unilatéral", $A46))))</formula>
    </cfRule>
    <cfRule type="expression" dxfId="1398" priority="137">
      <formula>NOT(ISERROR(SEARCH("BI7", $A46)))</formula>
    </cfRule>
    <cfRule type="expression" dxfId="1397" priority="138">
      <formula>NOT(ISERROR(SEARCH("SUPER7", $A46)))</formula>
    </cfRule>
    <cfRule type="expression" dxfId="1396" priority="139">
      <formula>NOT(ISERROR(SEARCH("Larsen", $A46)))</formula>
    </cfRule>
    <cfRule type="expression" dxfId="1395" priority="140">
      <formula>OR(NOT(ISERROR(SEARCH("Tempo", A46))), NOT(ISERROR(SEARCH("Pausé", A46))), NOT(ISERROR(SEARCH("Isométrie", A46))))</formula>
    </cfRule>
    <cfRule type="expression" dxfId="1394" priority="143" stopIfTrue="1">
      <formula>OR(NOT(ISERROR(SEARCH("Position A", $A46))),NOT(ISERROR(SEARCH("Position B", $A46))),NOT(ISERROR(SEARCH("Position C", $A46))),NOT(ISERROR(SEARCH("Avec sangles", $A46))),NOT(ISERROR(SEARCH("SSB", $A46))),NOT(ISERROR(SEARCH("Halte", $A46))), NOT(ISERROR(SEARCH("Prise serré", $A46))), NOT(ISERROR(SEARCH("Close grip", $A46))), NOT(ISERROR(SEARCH("Sumo", $A46))), NOT(ISERROR(SEARCH("Tradi", $A46))), NOT(ISERROR(SEARCH("Band", $A46))), NOT(ISERROR(SEARCH("Prise large", $A46))), NOT(ISERROR(SEARCH("RDL", $A46))), NOT(ISERROR(SEARCH("Unilatéral", $A46))))</formula>
    </cfRule>
    <cfRule type="expression" dxfId="1393" priority="144" stopIfTrue="1">
      <formula>OR(NOT(ISERROR(SEARCH("Position A", $A46))),NOT(ISERROR(SEARCH("Position B", $A46))),NOT(ISERROR(SEARCH("Position C", $A46))),NOT(ISERROR(SEARCH("Avec sangles", $A46))),NOT(ISERROR(SEARCH("SSB", $A46))),NOT(ISERROR(SEARCH("Focus Hanche", $A46))),NOT(ISERROR(SEARCH("Focus GENOUX", $A46))),NOT(ISERROR(SEARCH("CALE", $A46))),NOT(ISERROR(SEARCH("Déficit", $A46))),NOT(ISERROR(SEARCH("Surélevé", $A46))),NOT(ISERROR(SEARCH("High bar", $A46))),NOT(ISERROR(SEARCH("à la poulie", $A46))),NOT(ISERROR(SEARCH("prise triange", $A46))),NOT(ISERROR(SEARCH("prise barre large", $A46))),NOT(ISERROR(SEARCH("prise barre serrée", $A46))),NOT(ISERROR(SEARCH("prise neutre", $A46))),NOT(ISERROR(SEARCH("supination", $A46))),NOT(ISERROR(SEARCH("pronation", $A46))),NOT(ISERROR(SEARCH("kettlebel", $A46))),NOT(ISERROR(SEARCH("aux haltères", $A46))),NOT(ISERROR(SEARCH("à la barre", $A46))),NOT(ISERROR(SEARCH("B STANCE", $A46))),NOT(ISERROR(SEARCH("Halte", $A46))), NOT(ISERROR(SEARCH("Prise serré", $A46))), NOT(ISERROR(SEARCH("Close grip", $A46))), NOT(ISERROR(SEARCH("Sumo", $A46))), NOT(ISERROR(SEARCH("Tradi", $A46))), NOT(ISERROR(SEARCH("Band", $A46))), NOT(ISERROR(SEARCH("Prise large", $A46))), NOT(ISERROR(SEARCH("RDL", $A46))), NOT(ISERROR(SEARCH("Unilatéral", $A46))))</formula>
    </cfRule>
  </conditionalFormatting>
  <conditionalFormatting sqref="B27:B28 B7:B11 B15:B18 B30:B44">
    <cfRule type="expression" dxfId="1392" priority="132">
      <formula>OR(L7&gt;0, N7&gt;0)</formula>
    </cfRule>
    <cfRule type="expression" dxfId="1391" priority="133">
      <formula>OR(K7&gt;1, M7&gt;1)</formula>
    </cfRule>
  </conditionalFormatting>
  <conditionalFormatting sqref="A7:B11 A15:B15 B16:B18">
    <cfRule type="expression" dxfId="1390" priority="127">
      <formula>OR(NOT(ISERROR(SEARCH("Halte", $A7))),      NOT(ISERROR(SEARCH("Prise serré", $A7))),      NOT(ISERROR(SEARCH("Close grip", $A7))),      NOT(ISERROR(SEARCH("Sumo", $A7))),      NOT(ISERROR(SEARCH("Tradi", $A7))),      NOT(ISERROR(SEARCH("Band", $A7))),      NOT(ISERROR(SEARCH("Prise large", $A7))),      NOT(ISERROR(SEARCH("RDL", $A7))),      NOT(ISERROR(SEARCH("Unilatéral", $A7))))</formula>
    </cfRule>
    <cfRule type="expression" dxfId="1389" priority="128">
      <formula>NOT(ISERROR(SEARCH("BI7", $A7)))</formula>
    </cfRule>
    <cfRule type="expression" dxfId="1388" priority="129">
      <formula>NOT(ISERROR(SEARCH("SUPER7", $A7)))</formula>
    </cfRule>
    <cfRule type="expression" dxfId="1387" priority="130">
      <formula>NOT(ISERROR(SEARCH("Larsen", $A7)))</formula>
    </cfRule>
    <cfRule type="expression" dxfId="1386" priority="131">
      <formula>OR(NOT(ISERROR(SEARCH("Tempo", A7))), NOT(ISERROR(SEARCH("Pausé", A7))), NOT(ISERROR(SEARCH("Isométrie", A7))))</formula>
    </cfRule>
    <cfRule type="expression" dxfId="1385" priority="134" stopIfTrue="1">
      <formula>OR(NOT(ISERROR(SEARCH("Position A", $A7))),NOT(ISERROR(SEARCH("Position B", $A7))),NOT(ISERROR(SEARCH("Position C", $A7))),NOT(ISERROR(SEARCH("Avec sangles", $A7))),NOT(ISERROR(SEARCH("SSB", $A7))),NOT(ISERROR(SEARCH("Halte", $A7))), NOT(ISERROR(SEARCH("Prise serré", $A7))), NOT(ISERROR(SEARCH("Close grip", $A7))), NOT(ISERROR(SEARCH("Sumo", $A7))), NOT(ISERROR(SEARCH("Tradi", $A7))), NOT(ISERROR(SEARCH("Band", $A7))), NOT(ISERROR(SEARCH("Prise large", $A7))), NOT(ISERROR(SEARCH("RDL", $A7))), NOT(ISERROR(SEARCH("Unilatéral", $A7))))</formula>
    </cfRule>
    <cfRule type="expression" dxfId="1384" priority="135" stopIfTrue="1">
      <formula>OR(NOT(ISERROR(SEARCH("Position A", $A7))),NOT(ISERROR(SEARCH("Position B", $A7))),NOT(ISERROR(SEARCH("Position C", $A7))),NOT(ISERROR(SEARCH("Avec sangles", $A7))),NOT(ISERROR(SEARCH("SSB", $A7))),NOT(ISERROR(SEARCH("Focus Hanche", $A7))),NOT(ISERROR(SEARCH("Focus GENOUX", $A7))),NOT(ISERROR(SEARCH("CALE", $A7))),NOT(ISERROR(SEARCH("Déficit", $A7))),NOT(ISERROR(SEARCH("Surélevé", $A7))),NOT(ISERROR(SEARCH("High bar", $A7))),NOT(ISERROR(SEARCH("à la poulie", $A7))),NOT(ISERROR(SEARCH("prise triange", $A7))),NOT(ISERROR(SEARCH("prise barre large", $A7))),NOT(ISERROR(SEARCH("prise barre serrée", $A7))),NOT(ISERROR(SEARCH("prise neutre", $A7))),NOT(ISERROR(SEARCH("supination", $A7))),NOT(ISERROR(SEARCH("pronation", $A7))),NOT(ISERROR(SEARCH("kettlebel", $A7))),NOT(ISERROR(SEARCH("aux haltères", $A7))),NOT(ISERROR(SEARCH("à la barre", $A7))),NOT(ISERROR(SEARCH("B STANCE", $A7))),NOT(ISERROR(SEARCH("Halte", $A7))), NOT(ISERROR(SEARCH("Prise serré", $A7))), NOT(ISERROR(SEARCH("Close grip", $A7))), NOT(ISERROR(SEARCH("Sumo", $A7))), NOT(ISERROR(SEARCH("Tradi", $A7))), NOT(ISERROR(SEARCH("Band", $A7))), NOT(ISERROR(SEARCH("Prise large", $A7))), NOT(ISERROR(SEARCH("RDL", $A7))), NOT(ISERROR(SEARCH("Unilatéral", $A7))))</formula>
    </cfRule>
  </conditionalFormatting>
  <conditionalFormatting sqref="B45">
    <cfRule type="expression" dxfId="1383" priority="123">
      <formula>OR(L45&gt;0, N45&gt;0)</formula>
    </cfRule>
    <cfRule type="expression" dxfId="1382" priority="124">
      <formula>OR(K45&gt;1, M45&gt;1)</formula>
    </cfRule>
  </conditionalFormatting>
  <conditionalFormatting sqref="A45:B45">
    <cfRule type="expression" dxfId="1381" priority="118">
      <formula>OR(NOT(ISERROR(SEARCH("Halte", $A45))),      NOT(ISERROR(SEARCH("Prise serré", $A45))),      NOT(ISERROR(SEARCH("Close grip", $A45))),      NOT(ISERROR(SEARCH("Sumo", $A45))),      NOT(ISERROR(SEARCH("Tradi", $A45))),      NOT(ISERROR(SEARCH("Band", $A45))),      NOT(ISERROR(SEARCH("Prise large", $A45))),      NOT(ISERROR(SEARCH("RDL", $A45))),      NOT(ISERROR(SEARCH("Unilatéral", $A45))))</formula>
    </cfRule>
    <cfRule type="expression" dxfId="1380" priority="119">
      <formula>NOT(ISERROR(SEARCH("BI7", $A45)))</formula>
    </cfRule>
    <cfRule type="expression" dxfId="1379" priority="120">
      <formula>NOT(ISERROR(SEARCH("SUPER7", $A45)))</formula>
    </cfRule>
    <cfRule type="expression" dxfId="1378" priority="121">
      <formula>NOT(ISERROR(SEARCH("Larsen", $A45)))</formula>
    </cfRule>
    <cfRule type="expression" dxfId="1377" priority="122">
      <formula>OR(NOT(ISERROR(SEARCH("Tempo", A45))), NOT(ISERROR(SEARCH("Pausé", A45))), NOT(ISERROR(SEARCH("Isométrie", A45))))</formula>
    </cfRule>
    <cfRule type="expression" dxfId="1376" priority="125" stopIfTrue="1">
      <formula>OR(NOT(ISERROR(SEARCH("Position A", $A45))),NOT(ISERROR(SEARCH("Position B", $A45))),NOT(ISERROR(SEARCH("Position C", $A45))),NOT(ISERROR(SEARCH("Avec sangles", $A45))),NOT(ISERROR(SEARCH("SSB", $A45))),NOT(ISERROR(SEARCH("Halte", $A45))), NOT(ISERROR(SEARCH("Prise serré", $A45))), NOT(ISERROR(SEARCH("Close grip", $A45))), NOT(ISERROR(SEARCH("Sumo", $A45))), NOT(ISERROR(SEARCH("Tradi", $A45))), NOT(ISERROR(SEARCH("Band", $A45))), NOT(ISERROR(SEARCH("Prise large", $A45))), NOT(ISERROR(SEARCH("RDL", $A45))), NOT(ISERROR(SEARCH("Unilatéral", $A45))))</formula>
    </cfRule>
    <cfRule type="expression" dxfId="1375" priority="126" stopIfTrue="1">
      <formula>OR(NOT(ISERROR(SEARCH("Position A", $A45))),NOT(ISERROR(SEARCH("Position B", $A45))),NOT(ISERROR(SEARCH("Position C", $A45))),NOT(ISERROR(SEARCH("Avec sangles", $A45))),NOT(ISERROR(SEARCH("SSB", $A45))),NOT(ISERROR(SEARCH("Focus Hanche", $A45))),NOT(ISERROR(SEARCH("Focus GENOUX", $A45))),NOT(ISERROR(SEARCH("CALE", $A45))),NOT(ISERROR(SEARCH("Déficit", $A45))),NOT(ISERROR(SEARCH("Surélevé", $A45))),NOT(ISERROR(SEARCH("High bar", $A45))),NOT(ISERROR(SEARCH("à la poulie", $A45))),NOT(ISERROR(SEARCH("prise triange", $A45))),NOT(ISERROR(SEARCH("prise barre large", $A45))),NOT(ISERROR(SEARCH("prise barre serrée", $A45))),NOT(ISERROR(SEARCH("prise neutre", $A45))),NOT(ISERROR(SEARCH("supination", $A45))),NOT(ISERROR(SEARCH("pronation", $A45))),NOT(ISERROR(SEARCH("kettlebel", $A45))),NOT(ISERROR(SEARCH("aux haltères", $A45))),NOT(ISERROR(SEARCH("à la barre", $A45))),NOT(ISERROR(SEARCH("B STANCE", $A45))),NOT(ISERROR(SEARCH("Halte", $A45))), NOT(ISERROR(SEARCH("Prise serré", $A45))), NOT(ISERROR(SEARCH("Close grip", $A45))), NOT(ISERROR(SEARCH("Sumo", $A45))), NOT(ISERROR(SEARCH("Tradi", $A45))), NOT(ISERROR(SEARCH("Band", $A45))), NOT(ISERROR(SEARCH("Prise large", $A45))), NOT(ISERROR(SEARCH("RDL", $A45))), NOT(ISERROR(SEARCH("Unilatéral", $A45))))</formula>
    </cfRule>
  </conditionalFormatting>
  <conditionalFormatting sqref="B27:B28">
    <cfRule type="expression" dxfId="1374" priority="111">
      <formula>OR(NOT(ISERROR(SEARCH("Halte",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1373" priority="112">
      <formula>NOT(ISERROR(SEARCH("BI7", $A27)))</formula>
    </cfRule>
    <cfRule type="expression" dxfId="1372" priority="113">
      <formula>NOT(ISERROR(SEARCH("SUPER7", $A27)))</formula>
    </cfRule>
    <cfRule type="expression" dxfId="1371" priority="114">
      <formula>NOT(ISERROR(SEARCH("Larsen", $A27)))</formula>
    </cfRule>
    <cfRule type="expression" dxfId="1370" priority="115">
      <formula>OR(NOT(ISERROR(SEARCH("Tempo", B27))), NOT(ISERROR(SEARCH("Pausé", B27))), NOT(ISERROR(SEARCH("Isométrie", B27))))</formula>
    </cfRule>
    <cfRule type="expression" dxfId="1369" priority="116" stopIfTrue="1">
      <formula>OR(NOT(ISERROR(SEARCH("Position A", $A27))),NOT(ISERROR(SEARCH("Position B", $A27))),NOT(ISERROR(SEARCH("Position C", $A27))),NOT(ISERROR(SEARCH("Avec sangles", $A27))),NOT(ISERROR(SEARCH("SSB", $A27))),NOT(ISERROR(SEARCH("Halte",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1368" priority="117" stopIfTrue="1">
      <formula>OR(NOT(ISERROR(SEARCH("Position A", $A27))),NOT(ISERROR(SEARCH("Position B", $A27))),NOT(ISERROR(SEARCH("Position C", $A27))),NOT(ISERROR(SEARCH("Avec sangles", $A27))),NOT(ISERROR(SEARCH("SSB", $A27))),NOT(ISERROR(SEARCH("Focus Hanche", $A27))),NOT(ISERROR(SEARCH("Focus GENOUX", $A27))),NOT(ISERROR(SEARCH("CALE", $A27))),NOT(ISERROR(SEARCH("Déficit", $A27))),NOT(ISERROR(SEARCH("Surélevé", $A27))),NOT(ISERROR(SEARCH("High bar", $A27))),NOT(ISERROR(SEARCH("à la poulie", $A27))),NOT(ISERROR(SEARCH("prise triange", $A27))),NOT(ISERROR(SEARCH("prise barre large", $A27))),NOT(ISERROR(SEARCH("prise barre serrée", $A27))),NOT(ISERROR(SEARCH("prise neutre", $A27))),NOT(ISERROR(SEARCH("supination", $A27))),NOT(ISERROR(SEARCH("pronation", $A27))),NOT(ISERROR(SEARCH("kettlebel", $A27))),NOT(ISERROR(SEARCH("aux haltères", $A27))),NOT(ISERROR(SEARCH("à la barre", $A27))),NOT(ISERROR(SEARCH("B STANCE",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A27:A28">
    <cfRule type="expression" dxfId="1367" priority="104">
      <formula>OR(NOT(ISERROR(SEARCH("Halte",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1366" priority="105">
      <formula>NOT(ISERROR(SEARCH("BI7", $A27)))</formula>
    </cfRule>
    <cfRule type="expression" dxfId="1365" priority="106">
      <formula>NOT(ISERROR(SEARCH("SUPER7", $A27)))</formula>
    </cfRule>
    <cfRule type="expression" dxfId="1364" priority="107">
      <formula>NOT(ISERROR(SEARCH("Larsen", $A27)))</formula>
    </cfRule>
    <cfRule type="expression" dxfId="1363" priority="108">
      <formula>OR(NOT(ISERROR(SEARCH("Tempo", A27))), NOT(ISERROR(SEARCH("Pausé", A27))), NOT(ISERROR(SEARCH("Isométrie", A27))))</formula>
    </cfRule>
    <cfRule type="expression" dxfId="1362" priority="110" stopIfTrue="1">
      <formula>OR(NOT(ISERROR(SEARCH("Position A", $A27))),NOT(ISERROR(SEARCH("Position B", $A27))),NOT(ISERROR(SEARCH("Position C", $A27))),NOT(ISERROR(SEARCH("Avec sangles", $A27))),NOT(ISERROR(SEARCH("SSB", $A27))),NOT(ISERROR(SEARCH("Focus Hanche", $A27))),NOT(ISERROR(SEARCH("Focus GENOUX", $A27))),NOT(ISERROR(SEARCH("CALE", $A27))),NOT(ISERROR(SEARCH("Déficit", $A27))),NOT(ISERROR(SEARCH("Surélevé", $A27))),NOT(ISERROR(SEARCH("High bar", $A27))),NOT(ISERROR(SEARCH("à la poulie", $A27))),NOT(ISERROR(SEARCH("prise triange", $A27))),NOT(ISERROR(SEARCH("prise barre large", $A27))),NOT(ISERROR(SEARCH("prise barre serrée", $A27))),NOT(ISERROR(SEARCH("prise neutre", $A27))),NOT(ISERROR(SEARCH("supination", $A27))),NOT(ISERROR(SEARCH("pronation", $A27))),NOT(ISERROR(SEARCH("kettlebel", $A27))),NOT(ISERROR(SEARCH("aux haltères", $A27))),NOT(ISERROR(SEARCH("à la barre", $A27))),NOT(ISERROR(SEARCH("B STANCE",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A27:A28">
    <cfRule type="expression" dxfId="1361" priority="109" stopIfTrue="1">
      <formula>OR(NOT(ISERROR(SEARCH("Position A", $A27))),NOT(ISERROR(SEARCH("Position B", $A27))),NOT(ISERROR(SEARCH("Position C", $A27))),NOT(ISERROR(SEARCH("Avec sangles", $A27))),NOT(ISERROR(SEARCH("SSB",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B12:B14">
    <cfRule type="expression" dxfId="1360" priority="100">
      <formula>OR(L12&gt;0, N12&gt;0)</formula>
    </cfRule>
    <cfRule type="expression" dxfId="1359" priority="101">
      <formula>OR(K12&gt;1, M12&gt;1)</formula>
    </cfRule>
  </conditionalFormatting>
  <conditionalFormatting sqref="A12:B14">
    <cfRule type="expression" dxfId="1358" priority="95">
      <formula>OR(NOT(ISERROR(SEARCH("Halte", $A12))),      NOT(ISERROR(SEARCH("Prise serré", $A12))),      NOT(ISERROR(SEARCH("Close grip", $A12))),      NOT(ISERROR(SEARCH("Sumo", $A12))),      NOT(ISERROR(SEARCH("Tradi", $A12))),      NOT(ISERROR(SEARCH("Band", $A12))),      NOT(ISERROR(SEARCH("Prise large", $A12))),      NOT(ISERROR(SEARCH("RDL", $A12))),      NOT(ISERROR(SEARCH("Unilatéral", $A12))))</formula>
    </cfRule>
    <cfRule type="expression" dxfId="1357" priority="96">
      <formula>NOT(ISERROR(SEARCH("BI7", $A12)))</formula>
    </cfRule>
    <cfRule type="expression" dxfId="1356" priority="97">
      <formula>NOT(ISERROR(SEARCH("SUPER7", $A12)))</formula>
    </cfRule>
    <cfRule type="expression" dxfId="1355" priority="98">
      <formula>NOT(ISERROR(SEARCH("Larsen", $A12)))</formula>
    </cfRule>
    <cfRule type="expression" dxfId="1354" priority="99">
      <formula>OR(NOT(ISERROR(SEARCH("Tempo", A12))), NOT(ISERROR(SEARCH("Pausé", A12))), NOT(ISERROR(SEARCH("Isométrie", A12))))</formula>
    </cfRule>
    <cfRule type="expression" dxfId="1353" priority="102" stopIfTrue="1">
      <formula>OR(NOT(ISERROR(SEARCH("Position A", $A12))),NOT(ISERROR(SEARCH("Position B", $A12))),NOT(ISERROR(SEARCH("Position C", $A12))),NOT(ISERROR(SEARCH("Avec sangles", $A12))),NOT(ISERROR(SEARCH("SSB", $A12))),NOT(ISERROR(SEARCH("Halte", $A12))), NOT(ISERROR(SEARCH("Prise serré", $A12))), NOT(ISERROR(SEARCH("Close grip", $A12))), NOT(ISERROR(SEARCH("Sumo", $A12))), NOT(ISERROR(SEARCH("Tradi", $A12))), NOT(ISERROR(SEARCH("Band", $A12))), NOT(ISERROR(SEARCH("Prise large", $A12))), NOT(ISERROR(SEARCH("RDL", $A12))), NOT(ISERROR(SEARCH("Unilatéral", $A12))))</formula>
    </cfRule>
    <cfRule type="expression" dxfId="1352" priority="103" stopIfTrue="1">
      <formula>OR(NOT(ISERROR(SEARCH("Position A", $A12))),NOT(ISERROR(SEARCH("Position B", $A12))),NOT(ISERROR(SEARCH("Position C", $A12))),NOT(ISERROR(SEARCH("Avec sangles", $A12))),NOT(ISERROR(SEARCH("SSB", $A12))),NOT(ISERROR(SEARCH("Focus Hanche", $A12))),NOT(ISERROR(SEARCH("Focus GENOUX", $A12))),NOT(ISERROR(SEARCH("CALE", $A12))),NOT(ISERROR(SEARCH("Déficit", $A12))),NOT(ISERROR(SEARCH("Surélevé", $A12))),NOT(ISERROR(SEARCH("High bar", $A12))),NOT(ISERROR(SEARCH("à la poulie", $A12))),NOT(ISERROR(SEARCH("prise triange", $A12))),NOT(ISERROR(SEARCH("prise barre large", $A12))),NOT(ISERROR(SEARCH("prise barre serrée", $A12))),NOT(ISERROR(SEARCH("prise neutre", $A12))),NOT(ISERROR(SEARCH("supination", $A12))),NOT(ISERROR(SEARCH("pronation", $A12))),NOT(ISERROR(SEARCH("kettlebel", $A12))),NOT(ISERROR(SEARCH("aux haltères", $A12))),NOT(ISERROR(SEARCH("à la barre", $A12))),NOT(ISERROR(SEARCH("B STANCE", $A12))),NOT(ISERROR(SEARCH("Halte", $A12))), NOT(ISERROR(SEARCH("Prise serré", $A12))), NOT(ISERROR(SEARCH("Close grip", $A12))), NOT(ISERROR(SEARCH("Sumo", $A12))), NOT(ISERROR(SEARCH("Tradi", $A12))), NOT(ISERROR(SEARCH("Band", $A12))), NOT(ISERROR(SEARCH("Prise large", $A12))), NOT(ISERROR(SEARCH("RDL", $A12))), NOT(ISERROR(SEARCH("Unilatéral", $A12))))</formula>
    </cfRule>
  </conditionalFormatting>
  <conditionalFormatting sqref="B19:B26">
    <cfRule type="expression" dxfId="1351" priority="91">
      <formula>OR(L19&gt;0, N19&gt;0)</formula>
    </cfRule>
    <cfRule type="expression" dxfId="1350" priority="92">
      <formula>OR(K19&gt;1, M19&gt;1)</formula>
    </cfRule>
  </conditionalFormatting>
  <conditionalFormatting sqref="A21:B26 B19:B20">
    <cfRule type="expression" dxfId="1349" priority="86">
      <formula>OR(NOT(ISERROR(SEARCH("Halte", $A19))),      NOT(ISERROR(SEARCH("Prise serré", $A19))),      NOT(ISERROR(SEARCH("Close grip", $A19))),      NOT(ISERROR(SEARCH("Sumo", $A19))),      NOT(ISERROR(SEARCH("Tradi", $A19))),      NOT(ISERROR(SEARCH("Band", $A19))),      NOT(ISERROR(SEARCH("Prise large", $A19))),      NOT(ISERROR(SEARCH("RDL", $A19))),      NOT(ISERROR(SEARCH("Unilatéral", $A19))))</formula>
    </cfRule>
    <cfRule type="expression" dxfId="1348" priority="87">
      <formula>NOT(ISERROR(SEARCH("BI7", $A19)))</formula>
    </cfRule>
    <cfRule type="expression" dxfId="1347" priority="88">
      <formula>NOT(ISERROR(SEARCH("SUPER7", $A19)))</formula>
    </cfRule>
    <cfRule type="expression" dxfId="1346" priority="89">
      <formula>NOT(ISERROR(SEARCH("Larsen", $A19)))</formula>
    </cfRule>
    <cfRule type="expression" dxfId="1345" priority="90">
      <formula>OR(NOT(ISERROR(SEARCH("Tempo", A19))), NOT(ISERROR(SEARCH("Pausé", A19))), NOT(ISERROR(SEARCH("Isométrie", A19))))</formula>
    </cfRule>
    <cfRule type="expression" dxfId="1344" priority="93" stopIfTrue="1">
      <formula>OR(NOT(ISERROR(SEARCH("Position A", $A19))),NOT(ISERROR(SEARCH("Position B", $A19))),NOT(ISERROR(SEARCH("Position C", $A19))),NOT(ISERROR(SEARCH("Avec sangles", $A19))),NOT(ISERROR(SEARCH("SSB", $A19))),NOT(ISERROR(SEARCH("Halte", $A19))), NOT(ISERROR(SEARCH("Prise serré", $A19))), NOT(ISERROR(SEARCH("Close grip", $A19))), NOT(ISERROR(SEARCH("Sumo", $A19))), NOT(ISERROR(SEARCH("Tradi", $A19))), NOT(ISERROR(SEARCH("Band", $A19))), NOT(ISERROR(SEARCH("Prise large", $A19))), NOT(ISERROR(SEARCH("RDL", $A19))), NOT(ISERROR(SEARCH("Unilatéral", $A19))))</formula>
    </cfRule>
    <cfRule type="expression" dxfId="1343" priority="94" stopIfTrue="1">
      <formula>OR(NOT(ISERROR(SEARCH("Position A", $A19))),NOT(ISERROR(SEARCH("Position B", $A19))),NOT(ISERROR(SEARCH("Position C", $A19))),NOT(ISERROR(SEARCH("Avec sangles", $A19))),NOT(ISERROR(SEARCH("SSB", $A19))),NOT(ISERROR(SEARCH("Focus Hanche", $A19))),NOT(ISERROR(SEARCH("Focus GENOUX", $A19))),NOT(ISERROR(SEARCH("CALE", $A19))),NOT(ISERROR(SEARCH("Déficit", $A19))),NOT(ISERROR(SEARCH("Surélevé", $A19))),NOT(ISERROR(SEARCH("High bar", $A19))),NOT(ISERROR(SEARCH("à la poulie", $A19))),NOT(ISERROR(SEARCH("prise triange", $A19))),NOT(ISERROR(SEARCH("prise barre large", $A19))),NOT(ISERROR(SEARCH("prise barre serrée", $A19))),NOT(ISERROR(SEARCH("prise neutre", $A19))),NOT(ISERROR(SEARCH("supination", $A19))),NOT(ISERROR(SEARCH("pronation", $A19))),NOT(ISERROR(SEARCH("kettlebel", $A19))),NOT(ISERROR(SEARCH("aux haltères", $A19))),NOT(ISERROR(SEARCH("à la barre", $A19))),NOT(ISERROR(SEARCH("B STANCE", $A19))),NOT(ISERROR(SEARCH("Halte", $A19))), NOT(ISERROR(SEARCH("Prise serré", $A19))), NOT(ISERROR(SEARCH("Close grip", $A19))), NOT(ISERROR(SEARCH("Sumo", $A19))), NOT(ISERROR(SEARCH("Tradi", $A19))), NOT(ISERROR(SEARCH("Band", $A19))), NOT(ISERROR(SEARCH("Prise large", $A19))), NOT(ISERROR(SEARCH("RDL", $A19))), NOT(ISERROR(SEARCH("Unilatéral", $A19))))</formula>
    </cfRule>
  </conditionalFormatting>
  <conditionalFormatting sqref="B29">
    <cfRule type="expression" dxfId="1342" priority="82">
      <formula>OR(L29&gt;0, N29&gt;0)</formula>
    </cfRule>
    <cfRule type="expression" dxfId="1341" priority="83">
      <formula>OR(K29&gt;1, M29&gt;1)</formula>
    </cfRule>
  </conditionalFormatting>
  <conditionalFormatting sqref="A29:B29">
    <cfRule type="expression" dxfId="1340" priority="77">
      <formula>OR(NOT(ISERROR(SEARCH("Halte", $A29))),      NOT(ISERROR(SEARCH("Prise serré", $A29))),      NOT(ISERROR(SEARCH("Close grip", $A29))),      NOT(ISERROR(SEARCH("Sumo", $A29))),      NOT(ISERROR(SEARCH("Tradi", $A29))),      NOT(ISERROR(SEARCH("Band", $A29))),      NOT(ISERROR(SEARCH("Prise large", $A29))),      NOT(ISERROR(SEARCH("RDL", $A29))),      NOT(ISERROR(SEARCH("Unilatéral", $A29))))</formula>
    </cfRule>
    <cfRule type="expression" dxfId="1339" priority="78">
      <formula>NOT(ISERROR(SEARCH("BI7", $A29)))</formula>
    </cfRule>
    <cfRule type="expression" dxfId="1338" priority="79">
      <formula>NOT(ISERROR(SEARCH("SUPER7", $A29)))</formula>
    </cfRule>
    <cfRule type="expression" dxfId="1337" priority="80">
      <formula>NOT(ISERROR(SEARCH("Larsen", $A29)))</formula>
    </cfRule>
    <cfRule type="expression" dxfId="1336" priority="81">
      <formula>OR(NOT(ISERROR(SEARCH("Tempo", A29))), NOT(ISERROR(SEARCH("Pausé", A29))), NOT(ISERROR(SEARCH("Isométrie", A29))))</formula>
    </cfRule>
    <cfRule type="expression" dxfId="1335" priority="84" stopIfTrue="1">
      <formula>OR(NOT(ISERROR(SEARCH("Position A", $A29))),NOT(ISERROR(SEARCH("Position B", $A29))),NOT(ISERROR(SEARCH("Position C", $A29))),NOT(ISERROR(SEARCH("Avec sangles", $A29))),NOT(ISERROR(SEARCH("SSB", $A29))),NOT(ISERROR(SEARCH("Halte", $A29))), NOT(ISERROR(SEARCH("Prise serré", $A29))), NOT(ISERROR(SEARCH("Close grip", $A29))), NOT(ISERROR(SEARCH("Sumo", $A29))), NOT(ISERROR(SEARCH("Tradi", $A29))), NOT(ISERROR(SEARCH("Band", $A29))), NOT(ISERROR(SEARCH("Prise large", $A29))), NOT(ISERROR(SEARCH("RDL", $A29))), NOT(ISERROR(SEARCH("Unilatéral", $A29))))</formula>
    </cfRule>
    <cfRule type="expression" dxfId="1334" priority="85" stopIfTrue="1">
      <formula>OR(NOT(ISERROR(SEARCH("Position A", $A29))),NOT(ISERROR(SEARCH("Position B", $A29))),NOT(ISERROR(SEARCH("Position C", $A29))),NOT(ISERROR(SEARCH("Avec sangles", $A29))),NOT(ISERROR(SEARCH("SSB", $A29))),NOT(ISERROR(SEARCH("Focus Hanche", $A29))),NOT(ISERROR(SEARCH("Focus GENOUX", $A29))),NOT(ISERROR(SEARCH("CALE", $A29))),NOT(ISERROR(SEARCH("Déficit", $A29))),NOT(ISERROR(SEARCH("Surélevé", $A29))),NOT(ISERROR(SEARCH("High bar", $A29))),NOT(ISERROR(SEARCH("à la poulie", $A29))),NOT(ISERROR(SEARCH("prise triange", $A29))),NOT(ISERROR(SEARCH("prise barre large", $A29))),NOT(ISERROR(SEARCH("prise barre serrée", $A29))),NOT(ISERROR(SEARCH("prise neutre", $A29))),NOT(ISERROR(SEARCH("supination", $A29))),NOT(ISERROR(SEARCH("pronation", $A29))),NOT(ISERROR(SEARCH("kettlebel", $A29))),NOT(ISERROR(SEARCH("aux haltères", $A29))),NOT(ISERROR(SEARCH("à la barre", $A29))),NOT(ISERROR(SEARCH("B STANCE", $A29))),NOT(ISERROR(SEARCH("Halte", $A29))), NOT(ISERROR(SEARCH("Prise serré", $A29))), NOT(ISERROR(SEARCH("Close grip", $A29))), NOT(ISERROR(SEARCH("Sumo", $A29))), NOT(ISERROR(SEARCH("Tradi", $A29))), NOT(ISERROR(SEARCH("Band", $A29))), NOT(ISERROR(SEARCH("Prise large", $A29))), NOT(ISERROR(SEARCH("RDL", $A29))), NOT(ISERROR(SEARCH("Unilatéral", $A29))))</formula>
    </cfRule>
  </conditionalFormatting>
  <conditionalFormatting sqref="P30:P32 P36:P39 P7:P11 P15:P18 P43:P44">
    <cfRule type="expression" dxfId="1333" priority="75">
      <formula>P7&gt;Q7</formula>
    </cfRule>
    <cfRule type="expression" dxfId="1332" priority="76">
      <formula>P7&lt;Q7</formula>
    </cfRule>
  </conditionalFormatting>
  <conditionalFormatting sqref="R30:R32 R36:R39 R7:R11 R15:R18 R43:R44">
    <cfRule type="expression" dxfId="1331" priority="73">
      <formula>R7&lt;S7</formula>
    </cfRule>
    <cfRule type="expression" dxfId="1330" priority="74">
      <formula>R7&gt;S7</formula>
    </cfRule>
  </conditionalFormatting>
  <conditionalFormatting sqref="T30:T32 T36:T39 T7:T11 T15:T17 T43:T44">
    <cfRule type="expression" dxfId="1329" priority="71">
      <formula>T7&gt;U7</formula>
    </cfRule>
    <cfRule type="expression" dxfId="1328" priority="72">
      <formula>T7&lt;U7</formula>
    </cfRule>
  </conditionalFormatting>
  <conditionalFormatting sqref="P27:P28">
    <cfRule type="expression" dxfId="1327" priority="69">
      <formula>P27&gt;Q27</formula>
    </cfRule>
    <cfRule type="expression" dxfId="1326" priority="70">
      <formula>P27&lt;Q27</formula>
    </cfRule>
  </conditionalFormatting>
  <conditionalFormatting sqref="R27:R28">
    <cfRule type="expression" dxfId="1325" priority="67">
      <formula>R27&lt;S27</formula>
    </cfRule>
    <cfRule type="expression" dxfId="1324" priority="68">
      <formula>R27&gt;S27</formula>
    </cfRule>
  </conditionalFormatting>
  <conditionalFormatting sqref="T27:T28">
    <cfRule type="expression" dxfId="1323" priority="65">
      <formula>T27&gt;U27</formula>
    </cfRule>
    <cfRule type="expression" dxfId="1322" priority="66">
      <formula>T27&lt;U27</formula>
    </cfRule>
  </conditionalFormatting>
  <conditionalFormatting sqref="P33:P35">
    <cfRule type="expression" dxfId="1321" priority="63">
      <formula>P33&gt;Q33</formula>
    </cfRule>
    <cfRule type="expression" dxfId="1320" priority="64">
      <formula>P33&lt;Q33</formula>
    </cfRule>
  </conditionalFormatting>
  <conditionalFormatting sqref="R33:R35">
    <cfRule type="expression" dxfId="1319" priority="61">
      <formula>R33&lt;S33</formula>
    </cfRule>
    <cfRule type="expression" dxfId="1318" priority="62">
      <formula>R33&gt;S33</formula>
    </cfRule>
  </conditionalFormatting>
  <conditionalFormatting sqref="T33:T35">
    <cfRule type="expression" dxfId="1317" priority="59">
      <formula>T33&gt;U33</formula>
    </cfRule>
    <cfRule type="expression" dxfId="1316" priority="60">
      <formula>T33&lt;U33</formula>
    </cfRule>
  </conditionalFormatting>
  <conditionalFormatting sqref="P45">
    <cfRule type="expression" dxfId="1315" priority="57">
      <formula>P45&gt;Q45</formula>
    </cfRule>
    <cfRule type="expression" dxfId="1314" priority="58">
      <formula>P45&lt;Q45</formula>
    </cfRule>
  </conditionalFormatting>
  <conditionalFormatting sqref="R45">
    <cfRule type="expression" dxfId="1313" priority="55">
      <formula>R45&lt;S45</formula>
    </cfRule>
    <cfRule type="expression" dxfId="1312" priority="56">
      <formula>R45&gt;S45</formula>
    </cfRule>
  </conditionalFormatting>
  <conditionalFormatting sqref="T45">
    <cfRule type="expression" dxfId="1311" priority="53">
      <formula>T45&gt;U45</formula>
    </cfRule>
    <cfRule type="expression" dxfId="1310" priority="54">
      <formula>T45&lt;U45</formula>
    </cfRule>
  </conditionalFormatting>
  <conditionalFormatting sqref="T18">
    <cfRule type="expression" dxfId="1309" priority="51">
      <formula>T18&lt;U18</formula>
    </cfRule>
    <cfRule type="expression" dxfId="1308" priority="52">
      <formula>T18&gt;U18</formula>
    </cfRule>
  </conditionalFormatting>
  <conditionalFormatting sqref="P12:P14">
    <cfRule type="expression" dxfId="1307" priority="49">
      <formula>P12&gt;Q12</formula>
    </cfRule>
    <cfRule type="expression" dxfId="1306" priority="50">
      <formula>P12&lt;Q12</formula>
    </cfRule>
  </conditionalFormatting>
  <conditionalFormatting sqref="R12:R14">
    <cfRule type="expression" dxfId="1305" priority="47">
      <formula>R12&lt;S12</formula>
    </cfRule>
    <cfRule type="expression" dxfId="1304" priority="48">
      <formula>R12&gt;S12</formula>
    </cfRule>
  </conditionalFormatting>
  <conditionalFormatting sqref="T12:T14">
    <cfRule type="expression" dxfId="1303" priority="45">
      <formula>T12&gt;U12</formula>
    </cfRule>
    <cfRule type="expression" dxfId="1302" priority="46">
      <formula>T12&lt;U12</formula>
    </cfRule>
  </conditionalFormatting>
  <conditionalFormatting sqref="P19:P26">
    <cfRule type="expression" dxfId="1301" priority="43">
      <formula>P19&gt;Q19</formula>
    </cfRule>
    <cfRule type="expression" dxfId="1300" priority="44">
      <formula>P19&lt;Q19</formula>
    </cfRule>
  </conditionalFormatting>
  <conditionalFormatting sqref="R24:R26">
    <cfRule type="expression" dxfId="1299" priority="41">
      <formula>R24&lt;S24</formula>
    </cfRule>
    <cfRule type="expression" dxfId="1298" priority="42">
      <formula>R24&gt;S24</formula>
    </cfRule>
  </conditionalFormatting>
  <conditionalFormatting sqref="T24:T26">
    <cfRule type="expression" dxfId="1297" priority="39">
      <formula>T24&gt;U24</formula>
    </cfRule>
    <cfRule type="expression" dxfId="1296" priority="40">
      <formula>T24&lt;U24</formula>
    </cfRule>
  </conditionalFormatting>
  <conditionalFormatting sqref="R19:R23">
    <cfRule type="expression" dxfId="1295" priority="37">
      <formula>R19&gt;S19</formula>
    </cfRule>
    <cfRule type="expression" dxfId="1294" priority="38">
      <formula>R19&lt;S19</formula>
    </cfRule>
  </conditionalFormatting>
  <conditionalFormatting sqref="T19:T23">
    <cfRule type="expression" dxfId="1293" priority="35">
      <formula>T19&lt;U19</formula>
    </cfRule>
    <cfRule type="expression" dxfId="1292" priority="36">
      <formula>T19&gt;U19</formula>
    </cfRule>
  </conditionalFormatting>
  <conditionalFormatting sqref="P29">
    <cfRule type="expression" dxfId="1291" priority="33">
      <formula>P29&gt;Q29</formula>
    </cfRule>
    <cfRule type="expression" dxfId="1290" priority="34">
      <formula>P29&lt;Q29</formula>
    </cfRule>
  </conditionalFormatting>
  <conditionalFormatting sqref="R29">
    <cfRule type="expression" dxfId="1289" priority="31">
      <formula>R29&gt;S29</formula>
    </cfRule>
    <cfRule type="expression" dxfId="1288" priority="32">
      <formula>R29&lt;S29</formula>
    </cfRule>
  </conditionalFormatting>
  <conditionalFormatting sqref="T29">
    <cfRule type="expression" dxfId="1287" priority="29">
      <formula>T29&lt;U29</formula>
    </cfRule>
    <cfRule type="expression" dxfId="1286" priority="30">
      <formula>T29&gt;U29</formula>
    </cfRule>
  </conditionalFormatting>
  <conditionalFormatting sqref="P40:P42">
    <cfRule type="expression" dxfId="1285" priority="27">
      <formula>P40&gt;Q40</formula>
    </cfRule>
    <cfRule type="expression" dxfId="1284" priority="28">
      <formula>P40&lt;Q40</formula>
    </cfRule>
  </conditionalFormatting>
  <conditionalFormatting sqref="R40:R42">
    <cfRule type="expression" dxfId="1283" priority="25">
      <formula>R40&lt;S40</formula>
    </cfRule>
    <cfRule type="expression" dxfId="1282" priority="26">
      <formula>R40&gt;S40</formula>
    </cfRule>
  </conditionalFormatting>
  <conditionalFormatting sqref="T40:T42">
    <cfRule type="expression" dxfId="1281" priority="23">
      <formula>T40&gt;U40</formula>
    </cfRule>
    <cfRule type="expression" dxfId="1280" priority="24">
      <formula>T40&lt;U40</formula>
    </cfRule>
  </conditionalFormatting>
  <conditionalFormatting sqref="L32:L35">
    <cfRule type="cellIs" dxfId="1279" priority="22" operator="greaterThan">
      <formula>0</formula>
    </cfRule>
  </conditionalFormatting>
  <conditionalFormatting sqref="B30:B44">
    <cfRule type="expression" dxfId="1278" priority="15">
      <formula>OR(NOT(ISERROR(SEARCH("Halte",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1277" priority="16">
      <formula>NOT(ISERROR(SEARCH("BI7", $A30)))</formula>
    </cfRule>
    <cfRule type="expression" dxfId="1276" priority="17">
      <formula>NOT(ISERROR(SEARCH("SUPER7", $A30)))</formula>
    </cfRule>
    <cfRule type="expression" dxfId="1275" priority="18">
      <formula>NOT(ISERROR(SEARCH("Larsen", $A30)))</formula>
    </cfRule>
    <cfRule type="expression" dxfId="1274" priority="19">
      <formula>OR(NOT(ISERROR(SEARCH("Tempo", B30))), NOT(ISERROR(SEARCH("Pausé", B30))), NOT(ISERROR(SEARCH("Isométrie", B30))))</formula>
    </cfRule>
    <cfRule type="expression" dxfId="1273" priority="20" stopIfTrue="1">
      <formula>OR(NOT(ISERROR(SEARCH("Position A", $A30))),NOT(ISERROR(SEARCH("Position B", $A30))),NOT(ISERROR(SEARCH("Position C", $A30))),NOT(ISERROR(SEARCH("Avec sangles", $A30))),NOT(ISERROR(SEARCH("SSB", $A30))),NOT(ISERROR(SEARCH("Halte",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1272" priority="21" stopIfTrue="1">
      <formula>OR(NOT(ISERROR(SEARCH("Position A", $A30))),NOT(ISERROR(SEARCH("Position B", $A30))),NOT(ISERROR(SEARCH("Position C", $A30))),NOT(ISERROR(SEARCH("Avec sangles", $A30))),NOT(ISERROR(SEARCH("SSB", $A30))),NOT(ISERROR(SEARCH("Focus Hanche", $A30))),NOT(ISERROR(SEARCH("Focus GENOUX", $A30))),NOT(ISERROR(SEARCH("CALE", $A30))),NOT(ISERROR(SEARCH("Déficit", $A30))),NOT(ISERROR(SEARCH("Surélevé", $A30))),NOT(ISERROR(SEARCH("High bar", $A30))),NOT(ISERROR(SEARCH("à la poulie", $A30))),NOT(ISERROR(SEARCH("prise triange", $A30))),NOT(ISERROR(SEARCH("prise barre large", $A30))),NOT(ISERROR(SEARCH("prise barre serrée", $A30))),NOT(ISERROR(SEARCH("prise neutre", $A30))),NOT(ISERROR(SEARCH("supination", $A30))),NOT(ISERROR(SEARCH("pronation", $A30))),NOT(ISERROR(SEARCH("kettlebel", $A30))),NOT(ISERROR(SEARCH("aux haltères", $A30))),NOT(ISERROR(SEARCH("à la barre", $A30))),NOT(ISERROR(SEARCH("B STANCE",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conditionalFormatting sqref="A30:A44">
    <cfRule type="expression" dxfId="1271" priority="8">
      <formula>OR(NOT(ISERROR(SEARCH("Halte",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1270" priority="9">
      <formula>NOT(ISERROR(SEARCH("BI7", $A30)))</formula>
    </cfRule>
    <cfRule type="expression" dxfId="1269" priority="10">
      <formula>NOT(ISERROR(SEARCH("SUPER7", $A30)))</formula>
    </cfRule>
    <cfRule type="expression" dxfId="1268" priority="11">
      <formula>NOT(ISERROR(SEARCH("Larsen", $A30)))</formula>
    </cfRule>
    <cfRule type="expression" dxfId="1267" priority="12">
      <formula>OR(NOT(ISERROR(SEARCH("Tempo", A30))), NOT(ISERROR(SEARCH("Pausé", A30))), NOT(ISERROR(SEARCH("Isométrie", A30))))</formula>
    </cfRule>
    <cfRule type="expression" dxfId="1266" priority="14" stopIfTrue="1">
      <formula>OR(NOT(ISERROR(SEARCH("Position A", $A30))),NOT(ISERROR(SEARCH("Position B", $A30))),NOT(ISERROR(SEARCH("Position C", $A30))),NOT(ISERROR(SEARCH("Avec sangles", $A30))),NOT(ISERROR(SEARCH("SSB", $A30))),NOT(ISERROR(SEARCH("Focus Hanche", $A30))),NOT(ISERROR(SEARCH("Focus GENOUX", $A30))),NOT(ISERROR(SEARCH("CALE", $A30))),NOT(ISERROR(SEARCH("Déficit", $A30))),NOT(ISERROR(SEARCH("Surélevé", $A30))),NOT(ISERROR(SEARCH("High bar", $A30))),NOT(ISERROR(SEARCH("à la poulie", $A30))),NOT(ISERROR(SEARCH("prise triange", $A30))),NOT(ISERROR(SEARCH("prise barre large", $A30))),NOT(ISERROR(SEARCH("prise barre serrée", $A30))),NOT(ISERROR(SEARCH("prise neutre", $A30))),NOT(ISERROR(SEARCH("supination", $A30))),NOT(ISERROR(SEARCH("pronation", $A30))),NOT(ISERROR(SEARCH("kettlebel", $A30))),NOT(ISERROR(SEARCH("aux haltères", $A30))),NOT(ISERROR(SEARCH("à la barre", $A30))),NOT(ISERROR(SEARCH("B STANCE",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conditionalFormatting sqref="A30:A44">
    <cfRule type="expression" dxfId="1265" priority="13" stopIfTrue="1">
      <formula>OR(NOT(ISERROR(SEARCH("Position A", $A30))),NOT(ISERROR(SEARCH("Position B", $A30))),NOT(ISERROR(SEARCH("Position C", $A30))),NOT(ISERROR(SEARCH("Avec sangles", $A30))),NOT(ISERROR(SEARCH("SSB",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conditionalFormatting sqref="A16:A20">
    <cfRule type="expression" dxfId="1264" priority="1">
      <formula>OR(NOT(ISERROR(SEARCH("Halte", $A16))),      NOT(ISERROR(SEARCH("Prise serré", $A16))),      NOT(ISERROR(SEARCH("Close grip", $A16))),      NOT(ISERROR(SEARCH("Sumo", $A16))),      NOT(ISERROR(SEARCH("Tradi", $A16))),      NOT(ISERROR(SEARCH("Band", $A16))),      NOT(ISERROR(SEARCH("Prise large", $A16))),      NOT(ISERROR(SEARCH("RDL", $A16))),      NOT(ISERROR(SEARCH("Unilatéral", $A16))))</formula>
    </cfRule>
    <cfRule type="expression" dxfId="1263" priority="2">
      <formula>NOT(ISERROR(SEARCH("BI7", $A16)))</formula>
    </cfRule>
    <cfRule type="expression" dxfId="1262" priority="3">
      <formula>NOT(ISERROR(SEARCH("SUPER7", $A16)))</formula>
    </cfRule>
    <cfRule type="expression" dxfId="1261" priority="4">
      <formula>NOT(ISERROR(SEARCH("Larsen", $A16)))</formula>
    </cfRule>
    <cfRule type="expression" dxfId="1260" priority="5">
      <formula>OR(NOT(ISERROR(SEARCH("Tempo", A16))), NOT(ISERROR(SEARCH("Pausé", A16))), NOT(ISERROR(SEARCH("Isométrie", A16))))</formula>
    </cfRule>
    <cfRule type="expression" dxfId="1259" priority="6" stopIfTrue="1">
      <formula>OR(NOT(ISERROR(SEARCH("Position A", $A16))),NOT(ISERROR(SEARCH("Position B", $A16))),NOT(ISERROR(SEARCH("Position C", $A16))),NOT(ISERROR(SEARCH("Avec sangles", $A16))),NOT(ISERROR(SEARCH("SSB", $A16))),NOT(ISERROR(SEARCH("Halte", $A16))), NOT(ISERROR(SEARCH("Prise serré", $A16))), NOT(ISERROR(SEARCH("Close grip", $A16))), NOT(ISERROR(SEARCH("Sumo", $A16))), NOT(ISERROR(SEARCH("Tradi", $A16))), NOT(ISERROR(SEARCH("Band", $A16))), NOT(ISERROR(SEARCH("Prise large", $A16))), NOT(ISERROR(SEARCH("RDL", $A16))), NOT(ISERROR(SEARCH("Unilatéral", $A16))))</formula>
    </cfRule>
    <cfRule type="expression" dxfId="1258" priority="7" stopIfTrue="1">
      <formula>OR(NOT(ISERROR(SEARCH("Position A", $A16))),NOT(ISERROR(SEARCH("Position B", $A16))),NOT(ISERROR(SEARCH("Position C", $A16))),NOT(ISERROR(SEARCH("Avec sangles", $A16))),NOT(ISERROR(SEARCH("SSB", $A16))),NOT(ISERROR(SEARCH("Focus Hanche", $A16))),NOT(ISERROR(SEARCH("Focus GENOUX", $A16))),NOT(ISERROR(SEARCH("CALE", $A16))),NOT(ISERROR(SEARCH("Déficit", $A16))),NOT(ISERROR(SEARCH("Surélevé", $A16))),NOT(ISERROR(SEARCH("High bar", $A16))),NOT(ISERROR(SEARCH("à la poulie", $A16))),NOT(ISERROR(SEARCH("prise triange", $A16))),NOT(ISERROR(SEARCH("prise barre large", $A16))),NOT(ISERROR(SEARCH("prise barre serrée", $A16))),NOT(ISERROR(SEARCH("prise neutre", $A16))),NOT(ISERROR(SEARCH("supination", $A16))),NOT(ISERROR(SEARCH("pronation", $A16))),NOT(ISERROR(SEARCH("kettlebel", $A16))),NOT(ISERROR(SEARCH("aux haltères", $A16))),NOT(ISERROR(SEARCH("à la barre", $A16))),NOT(ISERROR(SEARCH("B STANCE", $A16))),NOT(ISERROR(SEARCH("Halte", $A16))), NOT(ISERROR(SEARCH("Prise serré", $A16))), NOT(ISERROR(SEARCH("Close grip", $A16))), NOT(ISERROR(SEARCH("Sumo", $A16))), NOT(ISERROR(SEARCH("Tradi", $A16))), NOT(ISERROR(SEARCH("Band", $A16))), NOT(ISERROR(SEARCH("Prise large", $A16))), NOT(ISERROR(SEARCH("RDL", $A16))), NOT(ISERROR(SEARCH("Unilatéral", $A16))))</formula>
    </cfRule>
  </conditionalFormatting>
  <dataValidations count="6">
    <dataValidation type="list" allowBlank="1" showInputMessage="1" showErrorMessage="1" sqref="H79:H100" xr:uid="{2D019B13-B0A3-400D-8FC3-E2E943263DA2}">
      <formula1>"Oui, Non"</formula1>
    </dataValidation>
    <dataValidation type="list" allowBlank="1" showInputMessage="1" showErrorMessage="1" sqref="F79:F100" xr:uid="{8F0B044C-BF8B-4ED3-8AF8-92CB5E6505D4}">
      <formula1>"Echauff, Préhab , Réhab"</formula1>
    </dataValidation>
    <dataValidation type="whole" operator="greaterThan" allowBlank="1" showInputMessage="1" showErrorMessage="1" sqref="C7:C55" xr:uid="{E6FB3386-C672-4C0F-BF60-835761DE7F50}">
      <formula1>-1</formula1>
    </dataValidation>
    <dataValidation type="whole" allowBlank="1" showInputMessage="1" showErrorMessage="1" sqref="A2 A5" xr:uid="{8D7BAC34-67D4-4FDE-9D57-0428859BED66}">
      <formula1>0</formula1>
      <formula2>3</formula2>
    </dataValidation>
    <dataValidation type="decimal" allowBlank="1" showInputMessage="1" showErrorMessage="1" sqref="F7:F55" xr:uid="{382D6B48-3A48-45CF-9960-5C6D8F068E61}">
      <formula1>5</formula1>
      <formula2>10</formula2>
    </dataValidation>
    <dataValidation type="decimal" operator="greaterThan" allowBlank="1" showInputMessage="1" showErrorMessage="1" sqref="D7:E55" xr:uid="{D3E5832F-7875-4615-9302-4975E9246067}">
      <formula1>-1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8785" r:id="rId3" name="Button 1">
              <controlPr defaultSize="0" print="0" autoFill="0" autoPict="0" macro="[0]!ReplaceZerosWithBlanks">
                <anchor moveWithCells="1" sizeWithCells="1">
                  <from>
                    <xdr:col>14</xdr:col>
                    <xdr:colOff>95250</xdr:colOff>
                    <xdr:row>6</xdr:row>
                    <xdr:rowOff>114300</xdr:rowOff>
                  </from>
                  <to>
                    <xdr:col>14</xdr:col>
                    <xdr:colOff>962025</xdr:colOff>
                    <xdr:row>8</xdr:row>
                    <xdr:rowOff>104775</xdr:rowOff>
                  </to>
                </anchor>
              </controlPr>
            </control>
          </mc:Choice>
        </mc:AlternateContent>
        <mc:AlternateContent xmlns:mc="http://schemas.openxmlformats.org/markup-compatibility/2006">
          <mc:Choice Requires="x14">
            <control shapeId="118786" r:id="rId4" name="Button 2">
              <controlPr defaultSize="0" print="0" autoFill="0" autoPict="0" macro="[0]!AddValueToSelection">
                <anchor moveWithCells="1" sizeWithCells="1">
                  <from>
                    <xdr:col>14</xdr:col>
                    <xdr:colOff>95250</xdr:colOff>
                    <xdr:row>9</xdr:row>
                    <xdr:rowOff>114300</xdr:rowOff>
                  </from>
                  <to>
                    <xdr:col>14</xdr:col>
                    <xdr:colOff>952500</xdr:colOff>
                    <xdr:row>11</xdr:row>
                    <xdr:rowOff>180975</xdr:rowOff>
                  </to>
                </anchor>
              </controlPr>
            </control>
          </mc:Choice>
        </mc:AlternateContent>
        <mc:AlternateContent xmlns:mc="http://schemas.openxmlformats.org/markup-compatibility/2006">
          <mc:Choice Requires="x14">
            <control shapeId="118787" r:id="rId5" name="Button 3">
              <controlPr defaultSize="0" print="0" autoFill="0" autoPict="0" macro="[0]!SelectAndSwapCells">
                <anchor moveWithCells="1" sizeWithCells="1">
                  <from>
                    <xdr:col>14</xdr:col>
                    <xdr:colOff>152400</xdr:colOff>
                    <xdr:row>14</xdr:row>
                    <xdr:rowOff>152400</xdr:rowOff>
                  </from>
                  <to>
                    <xdr:col>14</xdr:col>
                    <xdr:colOff>923925</xdr:colOff>
                    <xdr:row>17</xdr:row>
                    <xdr:rowOff>9525</xdr:rowOff>
                  </to>
                </anchor>
              </controlPr>
            </control>
          </mc:Choice>
        </mc:AlternateContent>
        <mc:AlternateContent xmlns:mc="http://schemas.openxmlformats.org/markup-compatibility/2006">
          <mc:Choice Requires="x14">
            <control shapeId="118788" r:id="rId6" name="Button 4">
              <controlPr defaultSize="0" print="0" autoFill="0" autoPict="0" macro="[0]!DuplicateSheetAndRename">
                <anchor moveWithCells="1" sizeWithCells="1">
                  <from>
                    <xdr:col>14</xdr:col>
                    <xdr:colOff>114300</xdr:colOff>
                    <xdr:row>18</xdr:row>
                    <xdr:rowOff>142875</xdr:rowOff>
                  </from>
                  <to>
                    <xdr:col>14</xdr:col>
                    <xdr:colOff>942975</xdr:colOff>
                    <xdr:row>21</xdr:row>
                    <xdr:rowOff>28575</xdr:rowOff>
                  </to>
                </anchor>
              </controlPr>
            </control>
          </mc:Choice>
        </mc:AlternateContent>
        <mc:AlternateContent xmlns:mc="http://schemas.openxmlformats.org/markup-compatibility/2006">
          <mc:Choice Requires="x14">
            <control shapeId="118789" r:id="rId7" name="Button 5">
              <controlPr defaultSize="0" print="0" autoFill="0" autoPict="0" macro="[0]!SetMirrorFormulas">
                <anchor moveWithCells="1" sizeWithCells="1">
                  <from>
                    <xdr:col>14</xdr:col>
                    <xdr:colOff>142875</xdr:colOff>
                    <xdr:row>22</xdr:row>
                    <xdr:rowOff>133350</xdr:rowOff>
                  </from>
                  <to>
                    <xdr:col>14</xdr:col>
                    <xdr:colOff>942975</xdr:colOff>
                    <xdr:row>25</xdr:row>
                    <xdr:rowOff>47625</xdr:rowOff>
                  </to>
                </anchor>
              </controlPr>
            </control>
          </mc:Choice>
        </mc:AlternateContent>
        <mc:AlternateContent xmlns:mc="http://schemas.openxmlformats.org/markup-compatibility/2006">
          <mc:Choice Requires="x14">
            <control shapeId="118790" r:id="rId8" name="Button 6">
              <controlPr defaultSize="0" print="0" autoFill="0" autoPict="0" macro="[0]!ClearSpecificRanges">
                <anchor moveWithCells="1" sizeWithCells="1">
                  <from>
                    <xdr:col>14</xdr:col>
                    <xdr:colOff>142875</xdr:colOff>
                    <xdr:row>26</xdr:row>
                    <xdr:rowOff>219075</xdr:rowOff>
                  </from>
                  <to>
                    <xdr:col>14</xdr:col>
                    <xdr:colOff>933450</xdr:colOff>
                    <xdr:row>29</xdr:row>
                    <xdr:rowOff>95250</xdr:rowOff>
                  </to>
                </anchor>
              </controlPr>
            </control>
          </mc:Choice>
        </mc:AlternateContent>
        <mc:AlternateContent xmlns:mc="http://schemas.openxmlformats.org/markup-compatibility/2006">
          <mc:Choice Requires="x14">
            <control shapeId="118791" r:id="rId9" name="Button 7">
              <controlPr defaultSize="0" print="0" autoFill="0" autoPict="0" macro="[0]!SetPatternValues">
                <anchor moveWithCells="1" sizeWithCells="1">
                  <from>
                    <xdr:col>14</xdr:col>
                    <xdr:colOff>123825</xdr:colOff>
                    <xdr:row>30</xdr:row>
                    <xdr:rowOff>133350</xdr:rowOff>
                  </from>
                  <to>
                    <xdr:col>14</xdr:col>
                    <xdr:colOff>923925</xdr:colOff>
                    <xdr:row>32</xdr:row>
                    <xdr:rowOff>161925</xdr:rowOff>
                  </to>
                </anchor>
              </controlPr>
            </control>
          </mc:Choice>
        </mc:AlternateContent>
        <mc:AlternateContent xmlns:mc="http://schemas.openxmlformats.org/markup-compatibility/2006">
          <mc:Choice Requires="x14">
            <control shapeId="118792" r:id="rId10" name="Button 8">
              <controlPr defaultSize="0" print="0" autoFill="0" autoPict="0" macro="[0]!ResetTemplate">
                <anchor moveWithCells="1" sizeWithCells="1">
                  <from>
                    <xdr:col>14</xdr:col>
                    <xdr:colOff>152400</xdr:colOff>
                    <xdr:row>33</xdr:row>
                    <xdr:rowOff>57150</xdr:rowOff>
                  </from>
                  <to>
                    <xdr:col>14</xdr:col>
                    <xdr:colOff>895350</xdr:colOff>
                    <xdr:row>35</xdr:row>
                    <xdr:rowOff>228600</xdr:rowOff>
                  </to>
                </anchor>
              </controlPr>
            </control>
          </mc:Choice>
        </mc:AlternateContent>
        <mc:AlternateContent xmlns:mc="http://schemas.openxmlformats.org/markup-compatibility/2006">
          <mc:Choice Requires="x14">
            <control shapeId="118793" r:id="rId11" name="Button 9">
              <controlPr defaultSize="0" print="0" autoFill="0" autoPict="0" macro="[0]!ShowCustomForm">
                <anchor moveWithCells="1" sizeWithCells="1">
                  <from>
                    <xdr:col>14</xdr:col>
                    <xdr:colOff>152400</xdr:colOff>
                    <xdr:row>37</xdr:row>
                    <xdr:rowOff>0</xdr:rowOff>
                  </from>
                  <to>
                    <xdr:col>14</xdr:col>
                    <xdr:colOff>914400</xdr:colOff>
                    <xdr:row>40</xdr:row>
                    <xdr:rowOff>19050</xdr:rowOff>
                  </to>
                </anchor>
              </controlPr>
            </control>
          </mc:Choice>
        </mc:AlternateContent>
        <mc:AlternateContent xmlns:mc="http://schemas.openxmlformats.org/markup-compatibility/2006">
          <mc:Choice Requires="x14">
            <control shapeId="118794" r:id="rId12" name="Button 10">
              <controlPr defaultSize="0" print="0" autoFill="0" autoPict="0" macro="[0]!DupliquerFeuilles_ParVagues">
                <anchor moveWithCells="1" sizeWithCells="1">
                  <from>
                    <xdr:col>14</xdr:col>
                    <xdr:colOff>152400</xdr:colOff>
                    <xdr:row>41</xdr:row>
                    <xdr:rowOff>0</xdr:rowOff>
                  </from>
                  <to>
                    <xdr:col>14</xdr:col>
                    <xdr:colOff>914400</xdr:colOff>
                    <xdr:row>44</xdr:row>
                    <xdr:rowOff>19050</xdr:rowOff>
                  </to>
                </anchor>
              </controlPr>
            </control>
          </mc:Choice>
        </mc:AlternateContent>
      </controls>
    </mc:Choice>
  </mc:AlternateContent>
  <tableParts count="3">
    <tablePart r:id="rId13"/>
    <tablePart r:id="rId14"/>
    <tablePart r:id="rId15"/>
  </tableParts>
  <extLst>
    <ext xmlns:x14="http://schemas.microsoft.com/office/spreadsheetml/2009/9/main" uri="{CCE6A557-97BC-4b89-ADB6-D9C93CAAB3DF}">
      <x14:dataValidations xmlns:xm="http://schemas.microsoft.com/office/excel/2006/main" count="2">
        <x14:dataValidation type="list" allowBlank="1" showInputMessage="1" showErrorMessage="1" xr:uid="{59499DAE-2DF7-48F7-A9D5-0AB702C88C39}">
          <x14:formula1>
            <xm:f>'Variables exercices'!$D$2:$D$600</xm:f>
          </x14:formula1>
          <xm:sqref>B7:B55</xm:sqref>
        </x14:dataValidation>
        <x14:dataValidation type="list" allowBlank="1" showInputMessage="1" showErrorMessage="1" xr:uid="{7CFD491C-8481-4972-843F-428873B77D9D}">
          <x14:formula1>
            <xm:f>'Variables exercices'!$E$2:$E$100</xm:f>
          </x14:formula1>
          <xm:sqref>A7:A55</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79B7F7-A41A-4D22-BE28-7C117DEEC89D}">
  <sheetPr codeName="Feuil25"/>
  <dimension ref="A1:AC101"/>
  <sheetViews>
    <sheetView topLeftCell="B1" workbookViewId="0">
      <selection activeCell="C1" sqref="C1:F1"/>
    </sheetView>
  </sheetViews>
  <sheetFormatPr defaultColWidth="10.625" defaultRowHeight="15" x14ac:dyDescent="0.2"/>
  <cols>
    <col min="1" max="1" width="26.36328125" style="87" customWidth="1"/>
    <col min="2" max="2" width="44.390625" style="87" bestFit="1" customWidth="1"/>
    <col min="3" max="3" width="9.68359375" style="87" bestFit="1" customWidth="1"/>
    <col min="4" max="4" width="6.58984375" style="87" bestFit="1" customWidth="1"/>
    <col min="5" max="5" width="8.33984375" style="87" bestFit="1" customWidth="1"/>
    <col min="6" max="6" width="7.26171875" style="87" customWidth="1"/>
    <col min="7" max="7" width="13.5859375" style="87" customWidth="1"/>
    <col min="8" max="8" width="12.10546875" style="87" customWidth="1"/>
    <col min="9" max="9" width="16.94921875" style="87" bestFit="1" customWidth="1"/>
    <col min="10" max="10" width="12.64453125" style="87" bestFit="1" customWidth="1"/>
    <col min="11" max="11" width="11.1640625" style="87" customWidth="1"/>
    <col min="12" max="12" width="13.71875" style="87" customWidth="1"/>
    <col min="13" max="13" width="12.375" style="87" bestFit="1" customWidth="1"/>
    <col min="14" max="14" width="12.5078125" style="87" bestFit="1" customWidth="1"/>
    <col min="15" max="15" width="14.9296875" style="87" customWidth="1"/>
    <col min="16" max="16" width="9.68359375" style="87" customWidth="1"/>
    <col min="17" max="17" width="7.26171875" style="87" customWidth="1"/>
    <col min="18" max="18" width="11.296875" style="87" customWidth="1"/>
    <col min="19" max="19" width="11.1640625" style="87" customWidth="1"/>
    <col min="20" max="20" width="10.625" style="87"/>
    <col min="21" max="21" width="7.26171875" style="87" customWidth="1"/>
    <col min="22" max="22" width="12.10546875" style="87" customWidth="1"/>
    <col min="23" max="23" width="7.53125" style="87" customWidth="1"/>
    <col min="24" max="24" width="10.89453125" style="87" customWidth="1"/>
    <col min="25" max="25" width="9.14453125" style="87" customWidth="1"/>
    <col min="26" max="16384" width="10.625" style="87"/>
  </cols>
  <sheetData>
    <row r="1" spans="1:29" ht="21.75" customHeight="1" x14ac:dyDescent="0.2">
      <c r="A1" s="5" t="s">
        <v>257</v>
      </c>
      <c r="B1" s="5" t="s">
        <v>231</v>
      </c>
      <c r="C1" s="266">
        <v>46197</v>
      </c>
      <c r="D1" s="266"/>
      <c r="E1" s="266"/>
      <c r="F1" s="267"/>
      <c r="G1" s="208" t="s">
        <v>324</v>
      </c>
      <c r="H1" s="268" t="s">
        <v>325</v>
      </c>
      <c r="I1" s="269"/>
      <c r="J1" s="255">
        <f ca="1">_xlfn.MAXIFS(
  MAX_LOCAL!$D$2:$D$10000,
  MAX_LOCAL!$A$2:$A$10000, "SQUAT COMP",
  MAX_LOCAL!$C$2:$C$10000, "&gt;0"
)</f>
        <v>155</v>
      </c>
      <c r="K1" s="270" t="s">
        <v>326</v>
      </c>
      <c r="L1" s="271"/>
      <c r="M1" s="272">
        <f ca="1">_xlfn.MAXIFS(
  MAX_LOCAL!$D$2:$D$10000,
  MAX_LOCAL!$A$2:$A$10000, "SNATCH",
  MAX_LOCAL!$C$2:$C$10000, "&gt;0"
)</f>
        <v>0</v>
      </c>
      <c r="N1" s="273"/>
      <c r="O1" s="209" t="s">
        <v>327</v>
      </c>
      <c r="P1" s="274" t="s">
        <v>328</v>
      </c>
      <c r="Q1" s="274"/>
      <c r="R1" s="274"/>
      <c r="S1" s="274"/>
      <c r="T1" s="274"/>
      <c r="U1" s="274"/>
      <c r="V1" s="274"/>
      <c r="W1" s="274"/>
      <c r="X1" s="274"/>
      <c r="Y1" s="274"/>
      <c r="Z1">
        <v>17062026</v>
      </c>
      <c r="AA1" t="str">
        <f>LEFT(Z1,2)</f>
        <v>17</v>
      </c>
      <c r="AB1" t="str">
        <f>MID(Z1,3,2)</f>
        <v>06</v>
      </c>
      <c r="AC1" t="str">
        <f>RIGHT(Z1,4)</f>
        <v>2026</v>
      </c>
    </row>
    <row r="2" spans="1:29" ht="19.5" customHeight="1" thickBot="1" x14ac:dyDescent="0.25">
      <c r="A2" s="210"/>
      <c r="B2" s="6" t="s">
        <v>259</v>
      </c>
      <c r="C2" s="275">
        <v>12</v>
      </c>
      <c r="D2" s="275"/>
      <c r="E2" s="275"/>
      <c r="F2" s="276"/>
      <c r="G2" s="211"/>
      <c r="H2" s="270" t="s">
        <v>329</v>
      </c>
      <c r="I2" s="271"/>
      <c r="J2" s="255">
        <f ca="1">_xlfn.MAXIFS(
  MAX_LOCAL!$D$2:$D$10000,
  MAX_LOCAL!$A$2:$A$10000, "BENCH COMP",
  MAX_LOCAL!$C$2:$C$10000, "&gt;0"
)</f>
        <v>77.5</v>
      </c>
      <c r="K2" s="270" t="s">
        <v>330</v>
      </c>
      <c r="L2" s="271"/>
      <c r="M2" s="277">
        <f ca="1">_xlfn.MAXIFS(
  MAX_LOCAL!$D$2:$D$10000,
  MAX_LOCAL!$A$2:$A$10000, "CLEAN AND JERK",
  MAX_LOCAL!$C$2:$C$10000, "&gt;0"
)</f>
        <v>0</v>
      </c>
      <c r="N2" s="278"/>
      <c r="O2" s="212">
        <f>SUM(M1:N2)</f>
        <v>0</v>
      </c>
      <c r="P2" s="274"/>
      <c r="Q2" s="274"/>
      <c r="R2" s="274"/>
      <c r="S2" s="274"/>
      <c r="T2" s="274"/>
      <c r="U2" s="274"/>
      <c r="V2" s="274"/>
      <c r="W2" s="274"/>
      <c r="X2" s="274"/>
      <c r="Y2" s="274"/>
      <c r="Z2"/>
      <c r="AA2"/>
      <c r="AB2"/>
      <c r="AC2"/>
    </row>
    <row r="3" spans="1:29" ht="14.45" customHeight="1" x14ac:dyDescent="0.2">
      <c r="A3" s="287" t="s">
        <v>258</v>
      </c>
      <c r="B3" s="6" t="s">
        <v>331</v>
      </c>
      <c r="C3" s="289"/>
      <c r="D3" s="289"/>
      <c r="E3" s="289"/>
      <c r="F3" s="290"/>
      <c r="G3" s="213"/>
      <c r="H3" s="270" t="s">
        <v>332</v>
      </c>
      <c r="I3" s="271"/>
      <c r="J3" s="255">
        <f ca="1">_xlfn.MAXIFS(
  MAX_LOCAL!$D$2:$D$10000,
  MAX_LOCAL!$A$2:$A$10000, "DEADLIFT COMP",
  MAX_LOCAL!$C$2:$C$10000, "&gt;0"
)</f>
        <v>167.5</v>
      </c>
      <c r="K3" s="270" t="s">
        <v>333</v>
      </c>
      <c r="L3" s="271"/>
      <c r="M3" s="277">
        <f ca="1">_xlfn.MAXIFS(
  MAX_LOCAL!$D$2:$D$10000,
  MAX_LOCAL!$A$2:$A$10000, "MUSCLE UP",
  MAX_LOCAL!$C$2:$C$10000, "&gt;0"
)</f>
        <v>0</v>
      </c>
      <c r="N3" s="278"/>
      <c r="O3" s="34"/>
      <c r="P3" s="274"/>
      <c r="Q3" s="274"/>
      <c r="R3" s="274"/>
      <c r="S3" s="274"/>
      <c r="T3" s="274"/>
      <c r="U3" s="274"/>
      <c r="V3" s="274"/>
      <c r="W3" s="274"/>
      <c r="X3" s="274"/>
      <c r="Y3" s="274"/>
      <c r="Z3"/>
      <c r="AA3"/>
      <c r="AB3"/>
      <c r="AC3"/>
    </row>
    <row r="4" spans="1:29" ht="14.45" customHeight="1" x14ac:dyDescent="0.2">
      <c r="A4" s="288"/>
      <c r="B4" s="6" t="s">
        <v>334</v>
      </c>
      <c r="C4" s="291"/>
      <c r="D4" s="291"/>
      <c r="E4" s="291"/>
      <c r="F4" s="292"/>
      <c r="G4" s="213"/>
      <c r="H4" s="293" t="s">
        <v>335</v>
      </c>
      <c r="I4" s="294"/>
      <c r="J4" s="295"/>
      <c r="K4" s="270" t="s">
        <v>336</v>
      </c>
      <c r="L4" s="271"/>
      <c r="M4" s="277">
        <f ca="1">_xlfn.MAXIFS(
  MAX_LOCAL!$D$2:$D$10000,
  MAX_LOCAL!$A$2:$A$10000, "PULL UP",
  MAX_LOCAL!$C$2:$C$10000, "&gt;0"
)</f>
        <v>0</v>
      </c>
      <c r="N4" s="278"/>
      <c r="O4" s="214" t="s">
        <v>337</v>
      </c>
      <c r="P4" s="274"/>
      <c r="Q4" s="274"/>
      <c r="R4" s="274"/>
      <c r="S4" s="274"/>
      <c r="T4" s="274"/>
      <c r="U4" s="274"/>
      <c r="V4" s="274"/>
      <c r="W4" s="274"/>
      <c r="X4" s="274"/>
      <c r="Y4" s="274"/>
      <c r="Z4"/>
      <c r="AA4"/>
      <c r="AB4"/>
      <c r="AC4"/>
    </row>
    <row r="5" spans="1:29" ht="19.5" customHeight="1" thickBot="1" x14ac:dyDescent="0.25">
      <c r="A5" s="86"/>
      <c r="B5" s="8" t="s">
        <v>338</v>
      </c>
      <c r="C5" s="279" cm="1">
        <f t="array" ref="C5">(((SUM(E7:E55)/60+15+10+(SUMPRODUCT((K7:K55+L7:L55+M7:M55+N7:N55)*C7:C55)/60))*1.4)/(24*60))</f>
        <v>7.0210648148148147E-2</v>
      </c>
      <c r="D5" s="279"/>
      <c r="E5" s="279"/>
      <c r="F5" s="280"/>
      <c r="G5" s="215"/>
      <c r="H5" s="296">
        <f>SUM(J1:J3)</f>
        <v>400</v>
      </c>
      <c r="I5" s="297"/>
      <c r="J5" s="298"/>
      <c r="K5" s="299" t="s">
        <v>339</v>
      </c>
      <c r="L5" s="300"/>
      <c r="M5" s="301">
        <f ca="1">_xlfn.MAXIFS(
  MAX_LOCAL!$D$2:$D$10000,
  MAX_LOCAL!$A$2:$A$10000, "DIPS SUR STATION",
  MAX_LOCAL!$C$2:$C$10000, "&gt;0"
)</f>
        <v>0</v>
      </c>
      <c r="N5" s="302"/>
      <c r="O5" s="212">
        <f>SUM(M3:N5)+J1</f>
        <v>155</v>
      </c>
      <c r="P5" s="274"/>
      <c r="Q5" s="274"/>
      <c r="R5" s="274"/>
      <c r="S5" s="274"/>
      <c r="T5" s="274"/>
      <c r="U5" s="274"/>
      <c r="V5" s="274"/>
      <c r="W5" s="274"/>
      <c r="X5" s="274"/>
      <c r="Y5" s="274"/>
      <c r="Z5"/>
      <c r="AA5"/>
      <c r="AB5"/>
      <c r="AC5"/>
    </row>
    <row r="6" spans="1:29" s="220" customFormat="1" ht="40.5" customHeight="1" thickTop="1" thickBot="1" x14ac:dyDescent="0.3">
      <c r="A6" s="36" t="s">
        <v>2</v>
      </c>
      <c r="B6" s="9" t="s">
        <v>340</v>
      </c>
      <c r="C6" s="7" t="s">
        <v>341</v>
      </c>
      <c r="D6" s="7" t="s">
        <v>342</v>
      </c>
      <c r="E6" s="7" t="s">
        <v>343</v>
      </c>
      <c r="F6" s="10" t="s">
        <v>344</v>
      </c>
      <c r="G6" s="216" t="s">
        <v>345</v>
      </c>
      <c r="H6" s="250" t="str">
        <f ca="1">"Dernier tonnage (au "&amp;TEXT($C$1-7,"jj/mm/aaaa")&amp;")"</f>
        <v>Dernier tonnage (au 10/06/2026)</v>
      </c>
      <c r="I6" s="217" t="s">
        <v>346</v>
      </c>
      <c r="J6" s="218" t="s">
        <v>347</v>
      </c>
      <c r="K6" s="7" t="s">
        <v>348</v>
      </c>
      <c r="L6" s="7" t="s">
        <v>349</v>
      </c>
      <c r="M6" s="7" t="s">
        <v>350</v>
      </c>
      <c r="N6" s="11" t="s">
        <v>351</v>
      </c>
      <c r="O6" s="219" t="s">
        <v>352</v>
      </c>
      <c r="P6" s="12" t="s">
        <v>353</v>
      </c>
      <c r="Q6" s="13" t="s">
        <v>354</v>
      </c>
      <c r="R6" s="14" t="s">
        <v>355</v>
      </c>
      <c r="S6" s="15" t="s">
        <v>311</v>
      </c>
      <c r="T6" s="14" t="s">
        <v>356</v>
      </c>
      <c r="U6" s="15" t="s">
        <v>312</v>
      </c>
      <c r="V6" s="14" t="s">
        <v>357</v>
      </c>
      <c r="W6" s="15" t="s">
        <v>358</v>
      </c>
      <c r="X6" s="14" t="s">
        <v>359</v>
      </c>
      <c r="Y6" s="15" t="s">
        <v>360</v>
      </c>
    </row>
    <row r="7" spans="1:29" ht="20.100000000000001" customHeight="1" thickTop="1" x14ac:dyDescent="0.2">
      <c r="A7" s="60"/>
      <c r="B7" s="59" t="s">
        <v>8</v>
      </c>
      <c r="C7" s="23">
        <f t="shared" ref="C7:C13" si="0">R7</f>
        <v>5</v>
      </c>
      <c r="D7" s="24">
        <f t="shared" ref="D7:D13" si="1">T7</f>
        <v>70</v>
      </c>
      <c r="E7" s="24">
        <f t="shared" ref="E7:E13" si="2">V7</f>
        <v>90</v>
      </c>
      <c r="F7" s="25"/>
      <c r="G7" s="221" t="str" cm="1">
        <f t="array" ref="G7">IF(OR($B7="",$C7=0,$D7=0),"",IF(AND($B7=$B8,$A7=$A8),"",IFERROR(
SUMPRODUCT(($B$7:$B$55=$B7)*($A$7:$A$55=$A7)*($C$7:$C$55)*($D$7:$D$55)),
"")))</f>
        <v/>
      </c>
      <c r="H7" s="222" t="str">
        <f ca="1">IF(OR($B7="",AND($B7=$B8,$A7=$A8)),"",_xlfn.LET(_xlpm.DateSeance,$C$1,_xlpm.Exo,$B7,_xlpm.Var,$A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7" s="222" t="str" cm="1">
        <f t="array" ref="I7">IF(OR($B7="",AND($B7=$B8,$A7=$A8)),"",
_xlfn.LET(
  _xlpm.Exo,TRIM(SUBSTITUTE($B7,CHAR(160),"")),
  _xlpm.Var,TRIM(SUBSTITUTE($A7,CHAR(160),"")),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7" s="251">
        <f ca="1">IF($C7=0,"",IFERROR(
_xlfn.LET(
  _xlpm.ExoMax, MAX_LOCAL!$A$2:$A$10000,
  _xlpm.VarMax, MAX_LOCAL!$B$2:$B$10000,
  _xlpm.RepsMax, MAX_LOCAL!$C$2:$C$10000,
  _xlpm.KgMax,  MAX_LOCAL!$D$2:$D$10000,
  _xlpm.Res, IF($A7="",
     _xlfn.MAXIFS(_xlpm.KgMax, _xlpm.ExoMax, $B7, _xlpm.RepsMax, $C7),
     _xlfn.MAXIFS(_xlpm.KgMax, _xlpm.ExoMax, $B7, _xlpm.RepsMax, $C7, _xlpm.VarMax, $A7)
  ),
  IF(_xlpm.Res=0,"",_xlpm.Res)
),
""))</f>
        <v>135</v>
      </c>
      <c r="K7" s="41">
        <v>1</v>
      </c>
      <c r="L7" s="41">
        <v>0</v>
      </c>
      <c r="M7" s="41">
        <v>1</v>
      </c>
      <c r="N7" s="41">
        <v>0</v>
      </c>
      <c r="O7" s="224"/>
      <c r="P7" s="42">
        <v>5</v>
      </c>
      <c r="Q7" s="43">
        <f t="shared" ref="Q7:Q38" si="3">F7</f>
        <v>0</v>
      </c>
      <c r="R7" s="42">
        <v>5</v>
      </c>
      <c r="S7" s="44">
        <f t="shared" ref="S7:S38" si="4">C7</f>
        <v>5</v>
      </c>
      <c r="T7" s="42">
        <v>70</v>
      </c>
      <c r="U7" s="44">
        <f t="shared" ref="U7:U38" si="5">D7</f>
        <v>70</v>
      </c>
      <c r="V7" s="42">
        <v>90</v>
      </c>
      <c r="W7" s="44">
        <f t="shared" ref="W7:W55" si="6">E7</f>
        <v>90</v>
      </c>
      <c r="X7" s="225">
        <f t="shared" ref="X7:X55" si="7">IF(B7="SQUAT Comp",T7/$J$1,
IF(B7="BENCH Comp",T7/$J$2,
IF(B7="DEADLIFT Comp",T7/$J$3,
IF(B7="Snatch",T7/$M$1,
IF(B7="Clean and Jerk",T7/$M$2,
IF(B7="MUSCLE UP",T7/$M$3,
IF(B7="PULL UP",T7/$M$4,
IF(B7="DIPS sur station",T7/$M$5,
""))))))))</f>
        <v>0.41791044776119401</v>
      </c>
      <c r="Y7" s="226">
        <f t="shared" ref="Y7:Y55" si="8">IF(B7="SQUAT Comp",T7/$J$1,
IF(B7="BENCH Comp",T7/$J$2,
IF(B7="DEADLIFT Comp",T7/$J$3,
IF(B7="Snatch",T7/$M$1,
IF(B7="Clean and Jerk",T7/$M$2,
IF(B7="MUSCLE UP",T7/$M$3,
IF(B7="PULL UP",T7/$M$4,
IF(B7="DIPS sur station",T7/$M$5,
""))))))))</f>
        <v>0.41791044776119401</v>
      </c>
    </row>
    <row r="8" spans="1:29" ht="20.100000000000001" customHeight="1" x14ac:dyDescent="0.2">
      <c r="A8" s="61"/>
      <c r="B8" s="59" t="s">
        <v>8</v>
      </c>
      <c r="C8" s="23">
        <f t="shared" si="0"/>
        <v>4</v>
      </c>
      <c r="D8" s="24">
        <f t="shared" si="1"/>
        <v>105</v>
      </c>
      <c r="E8" s="24">
        <f t="shared" si="2"/>
        <v>120</v>
      </c>
      <c r="F8" s="25"/>
      <c r="G8" s="227" t="str" cm="1">
        <f t="array" ref="G8">IF(OR($B8="",$C8=0,$D8=0),"",IF(AND($B8=$B9,$A8=$A9),"",IFERROR(
SUMPRODUCT(($B$7:$B$55=$B8)*($A$7:$A$55=$A8)*($C$7:$C$55)*($D$7:$D$55)),
"")))</f>
        <v/>
      </c>
      <c r="H8" s="222" t="str">
        <f ca="1">IF(OR($B8="",AND($B8=$B9,$A8=$A9)),"",_xlfn.LET(_xlpm.DateSeance,$C$1,_xlpm.Exo,$B8,_xlpm.Var,$A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8" s="222" t="str" cm="1">
        <f t="array" ref="I8">IF(OR($B8="",AND($B8=$B9,$A8=$A9)),"",
_xlfn.LET(
  _xlpm.Exo,TRIM(SUBSTITUTE($B8,CHAR(160),"")),
  _xlpm.Var,TRIM(SUBSTITUTE($A8,CHAR(160),"")),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8" s="223">
        <f ca="1">IF($C8=0,"",IFERROR(
_xlfn.LET(
  _xlpm.ExoMax, MAX_LOCAL!$A$2:$A$10000,
  _xlpm.VarMax, MAX_LOCAL!$B$2:$B$10000,
  _xlpm.RepsMax, MAX_LOCAL!$C$2:$C$10000,
  _xlpm.KgMax,  MAX_LOCAL!$D$2:$D$10000,
  _xlpm.Res, IF($A8="",
     _xlfn.MAXIFS(_xlpm.KgMax, _xlpm.ExoMax, $B8, _xlpm.RepsMax, $C8),
     _xlfn.MAXIFS(_xlpm.KgMax, _xlpm.ExoMax, $B8, _xlpm.RepsMax, $C8, _xlpm.VarMax, $A8)
  ),
  IF(_xlpm.Res=0,"",_xlpm.Res)
),
""))</f>
        <v>140</v>
      </c>
      <c r="K8" s="41">
        <v>1</v>
      </c>
      <c r="L8" s="41">
        <v>0</v>
      </c>
      <c r="M8" s="41">
        <v>1</v>
      </c>
      <c r="N8" s="41">
        <v>0</v>
      </c>
      <c r="O8" s="228"/>
      <c r="P8" s="42">
        <v>5</v>
      </c>
      <c r="Q8" s="43">
        <f t="shared" si="3"/>
        <v>0</v>
      </c>
      <c r="R8" s="42">
        <v>4</v>
      </c>
      <c r="S8" s="44">
        <f t="shared" si="4"/>
        <v>4</v>
      </c>
      <c r="T8" s="42">
        <v>105</v>
      </c>
      <c r="U8" s="44">
        <f t="shared" si="5"/>
        <v>105</v>
      </c>
      <c r="V8" s="42">
        <v>120</v>
      </c>
      <c r="W8" s="44">
        <f t="shared" si="6"/>
        <v>120</v>
      </c>
      <c r="X8" s="225">
        <f t="shared" si="7"/>
        <v>0.62686567164179108</v>
      </c>
      <c r="Y8" s="226">
        <f t="shared" si="8"/>
        <v>0.62686567164179108</v>
      </c>
    </row>
    <row r="9" spans="1:29" ht="20.100000000000001" customHeight="1" x14ac:dyDescent="0.2">
      <c r="A9" s="61"/>
      <c r="B9" s="59" t="s">
        <v>8</v>
      </c>
      <c r="C9" s="23">
        <f t="shared" si="0"/>
        <v>3</v>
      </c>
      <c r="D9" s="24">
        <f t="shared" si="1"/>
        <v>125</v>
      </c>
      <c r="E9" s="24">
        <f t="shared" si="2"/>
        <v>300</v>
      </c>
      <c r="F9" s="25"/>
      <c r="G9" s="227" t="str" cm="1">
        <f t="array" ref="G9">IF(OR($B9="",$C9=0,$D9=0),"",IF(AND($B9=$B10,$A9=$A10),"",IFERROR(
SUMPRODUCT(($B$7:$B$55=$B9)*($A$7:$A$55=$A9)*($C$7:$C$55)*($D$7:$D$55)),
"")))</f>
        <v/>
      </c>
      <c r="H9" s="222" t="str">
        <f ca="1">IF(OR($B9="",AND($B9=$B10,$A9=$A10)),"",_xlfn.LET(_xlpm.DateSeance,$C$1,_xlpm.Exo,$B9,_xlpm.Var,$A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9" s="222" t="str" cm="1">
        <f t="array" ref="I9">IF(OR($B9="",AND($B9=$B10,$A9=$A10)),"",
_xlfn.LET(
  _xlpm.Exo,TRIM(SUBSTITUTE($B9,CHAR(160),"")),
  _xlpm.Var,TRIM(SUBSTITUTE($A9,CHAR(160),"")),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9" s="223">
        <f ca="1">IF($C9=0,"",IFERROR(
_xlfn.LET(
  _xlpm.ExoMax, MAX_LOCAL!$A$2:$A$10000,
  _xlpm.VarMax, MAX_LOCAL!$B$2:$B$10000,
  _xlpm.RepsMax, MAX_LOCAL!$C$2:$C$10000,
  _xlpm.KgMax,  MAX_LOCAL!$D$2:$D$10000,
  _xlpm.Res, IF($A9="",
     _xlfn.MAXIFS(_xlpm.KgMax, _xlpm.ExoMax, $B9, _xlpm.RepsMax, $C9),
     _xlfn.MAXIFS(_xlpm.KgMax, _xlpm.ExoMax, $B9, _xlpm.RepsMax, $C9, _xlpm.VarMax, $A9)
  ),
  IF(_xlpm.Res=0,"",_xlpm.Res)
),
""))</f>
        <v>145</v>
      </c>
      <c r="K9" s="41">
        <v>1</v>
      </c>
      <c r="L9" s="41">
        <v>0</v>
      </c>
      <c r="M9" s="41">
        <v>1</v>
      </c>
      <c r="N9" s="41">
        <v>0</v>
      </c>
      <c r="O9" s="228"/>
      <c r="P9" s="42">
        <v>6.5</v>
      </c>
      <c r="Q9" s="43">
        <f t="shared" si="3"/>
        <v>0</v>
      </c>
      <c r="R9" s="42">
        <v>3</v>
      </c>
      <c r="S9" s="44">
        <f t="shared" si="4"/>
        <v>3</v>
      </c>
      <c r="T9" s="42">
        <v>125</v>
      </c>
      <c r="U9" s="44">
        <f t="shared" si="5"/>
        <v>125</v>
      </c>
      <c r="V9" s="42">
        <v>300</v>
      </c>
      <c r="W9" s="44">
        <f t="shared" si="6"/>
        <v>300</v>
      </c>
      <c r="X9" s="225">
        <f t="shared" si="7"/>
        <v>0.74626865671641796</v>
      </c>
      <c r="Y9" s="226">
        <f t="shared" si="8"/>
        <v>0.74626865671641796</v>
      </c>
    </row>
    <row r="10" spans="1:29" ht="20.100000000000001" customHeight="1" x14ac:dyDescent="0.2">
      <c r="A10" s="61"/>
      <c r="B10" s="59" t="s">
        <v>8</v>
      </c>
      <c r="C10" s="23">
        <f t="shared" si="0"/>
        <v>2</v>
      </c>
      <c r="D10" s="45">
        <f t="shared" si="1"/>
        <v>140</v>
      </c>
      <c r="E10" s="24">
        <f t="shared" si="2"/>
        <v>300</v>
      </c>
      <c r="F10" s="25"/>
      <c r="G10" s="227" t="str" cm="1">
        <f t="array" ref="G10">IF(OR($B10="",$C10=0,$D10=0),"",IF(AND($B10=$B11,$A10=$A11),"",IFERROR(
SUMPRODUCT(($B$7:$B$55=$B10)*($A$7:$A$55=$A10)*($C$7:$C$55)*($D$7:$D$55)),
"")))</f>
        <v/>
      </c>
      <c r="H10" s="222" t="str">
        <f ca="1">IF(OR($B10="",AND($B10=$B11,$A10=$A11)),"",_xlfn.LET(_xlpm.DateSeance,$C$1,_xlpm.Exo,$B10,_xlpm.Var,$A10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0" s="222" t="str" cm="1">
        <f t="array" ref="I10">IF(OR($B10="",AND($B10=$B11,$A10=$A11)),"",
_xlfn.LET(
  _xlpm.Exo,TRIM(SUBSTITUTE($B10,CHAR(160),"")),
  _xlpm.Var,TRIM(SUBSTITUTE($A10,CHAR(160),"")),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0" s="223">
        <f ca="1">IF($C10=0,"",IFERROR(
_xlfn.LET(
  _xlpm.ExoMax, MAX_LOCAL!$A$2:$A$10000,
  _xlpm.VarMax, MAX_LOCAL!$B$2:$B$10000,
  _xlpm.RepsMax, MAX_LOCAL!$C$2:$C$10000,
  _xlpm.KgMax,  MAX_LOCAL!$D$2:$D$10000,
  _xlpm.Res, IF($A10="",
     _xlfn.MAXIFS(_xlpm.KgMax, _xlpm.ExoMax, $B10, _xlpm.RepsMax, $C10),
     _xlfn.MAXIFS(_xlpm.KgMax, _xlpm.ExoMax, $B10, _xlpm.RepsMax, $C10, _xlpm.VarMax, $A10)
  ),
  IF(_xlpm.Res=0,"",_xlpm.Res)
),
""))</f>
        <v>152.5</v>
      </c>
      <c r="K10" s="41">
        <v>1</v>
      </c>
      <c r="L10" s="41">
        <v>0</v>
      </c>
      <c r="M10" s="41">
        <v>1</v>
      </c>
      <c r="N10" s="41">
        <v>0</v>
      </c>
      <c r="O10" s="228"/>
      <c r="P10" s="42">
        <v>7.5</v>
      </c>
      <c r="Q10" s="43">
        <f t="shared" si="3"/>
        <v>0</v>
      </c>
      <c r="R10" s="42">
        <v>2</v>
      </c>
      <c r="S10" s="44">
        <f t="shared" si="4"/>
        <v>2</v>
      </c>
      <c r="T10" s="42">
        <v>140</v>
      </c>
      <c r="U10" s="44">
        <f t="shared" si="5"/>
        <v>140</v>
      </c>
      <c r="V10" s="42">
        <v>300</v>
      </c>
      <c r="W10" s="44">
        <f t="shared" si="6"/>
        <v>300</v>
      </c>
      <c r="X10" s="225">
        <f t="shared" si="7"/>
        <v>0.83582089552238803</v>
      </c>
      <c r="Y10" s="226">
        <f t="shared" si="8"/>
        <v>0.83582089552238803</v>
      </c>
    </row>
    <row r="11" spans="1:29" ht="20.100000000000001" customHeight="1" x14ac:dyDescent="0.2">
      <c r="A11" s="61"/>
      <c r="B11" s="59" t="s">
        <v>8</v>
      </c>
      <c r="C11" s="23">
        <f t="shared" si="0"/>
        <v>1</v>
      </c>
      <c r="D11" s="24">
        <f t="shared" si="1"/>
        <v>150</v>
      </c>
      <c r="E11" s="24">
        <f t="shared" si="2"/>
        <v>300</v>
      </c>
      <c r="F11" s="25"/>
      <c r="G11" s="227" t="str" cm="1">
        <f t="array" ref="G11">IF(OR($B11="",$C11=0,$D11=0),"",IF(AND($B11=$B12,$A11=$A12),"",IFERROR(
SUMPRODUCT(($B$7:$B$55=$B11)*($A$7:$A$55=$A11)*($C$7:$C$55)*($D$7:$D$55)),
"")))</f>
        <v/>
      </c>
      <c r="H11" s="222" t="str">
        <f ca="1">IF(OR($B11="",AND($B11=$B12,$A11=$A12)),"",_xlfn.LET(_xlpm.DateSeance,$C$1,_xlpm.Exo,$B11,_xlpm.Var,$A11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1" s="222" t="str" cm="1">
        <f t="array" ref="I11">IF(OR($B11="",AND($B11=$B12,$A11=$A12)),"",
_xlfn.LET(
  _xlpm.Exo,TRIM(SUBSTITUTE($B11,CHAR(160),"")),
  _xlpm.Var,TRIM(SUBSTITUTE($A11,CHAR(160),"")),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1" s="223">
        <f ca="1">IF($C11=0,"",IFERROR(
_xlfn.LET(
  _xlpm.ExoMax, MAX_LOCAL!$A$2:$A$10000,
  _xlpm.VarMax, MAX_LOCAL!$B$2:$B$10000,
  _xlpm.RepsMax, MAX_LOCAL!$C$2:$C$10000,
  _xlpm.KgMax,  MAX_LOCAL!$D$2:$D$10000,
  _xlpm.Res, IF($A11="",
     _xlfn.MAXIFS(_xlpm.KgMax, _xlpm.ExoMax, $B11, _xlpm.RepsMax, $C11),
     _xlfn.MAXIFS(_xlpm.KgMax, _xlpm.ExoMax, $B11, _xlpm.RepsMax, $C11, _xlpm.VarMax, $A11)
  ),
  IF(_xlpm.Res=0,"",_xlpm.Res)
),
""))</f>
        <v>167.5</v>
      </c>
      <c r="K11" s="41">
        <v>1</v>
      </c>
      <c r="L11" s="41">
        <v>0</v>
      </c>
      <c r="M11" s="41">
        <v>1</v>
      </c>
      <c r="N11" s="41">
        <v>0</v>
      </c>
      <c r="O11" s="228"/>
      <c r="P11" s="42">
        <v>8.5</v>
      </c>
      <c r="Q11" s="43">
        <f t="shared" si="3"/>
        <v>0</v>
      </c>
      <c r="R11" s="42">
        <v>1</v>
      </c>
      <c r="S11" s="44">
        <f t="shared" si="4"/>
        <v>1</v>
      </c>
      <c r="T11" s="42">
        <v>150</v>
      </c>
      <c r="U11" s="44">
        <f t="shared" si="5"/>
        <v>150</v>
      </c>
      <c r="V11" s="42">
        <v>300</v>
      </c>
      <c r="W11" s="44">
        <f t="shared" si="6"/>
        <v>300</v>
      </c>
      <c r="X11" s="225">
        <f t="shared" si="7"/>
        <v>0.89552238805970152</v>
      </c>
      <c r="Y11" s="226">
        <f t="shared" si="8"/>
        <v>0.89552238805970152</v>
      </c>
    </row>
    <row r="12" spans="1:29" ht="20.100000000000001" customHeight="1" x14ac:dyDescent="0.2">
      <c r="A12" s="61"/>
      <c r="B12" s="59" t="s">
        <v>8</v>
      </c>
      <c r="C12" s="23">
        <f t="shared" si="0"/>
        <v>3</v>
      </c>
      <c r="D12" s="24">
        <f t="shared" si="1"/>
        <v>140</v>
      </c>
      <c r="E12" s="24">
        <f t="shared" si="2"/>
        <v>300</v>
      </c>
      <c r="F12" s="25"/>
      <c r="G12" s="227" t="str" cm="1">
        <f t="array" ref="G12">IF(OR($B12="",$C12=0,$D12=0),"",IF(AND($B12=$B13,$A12=$A13),"",IFERROR(
SUMPRODUCT(($B$7:$B$55=$B12)*($A$7:$A$55=$A12)*($C$7:$C$55)*($D$7:$D$55)),
"")))</f>
        <v/>
      </c>
      <c r="H12" s="222" t="str">
        <f ca="1">IF(OR($B12="",AND($B12=$B13,$A12=$A13)),"",_xlfn.LET(_xlpm.DateSeance,$C$1,_xlpm.Exo,$B12,_xlpm.Var,$A12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2" s="222" t="str" cm="1">
        <f t="array" ref="I12">IF(OR($B12="",AND($B12=$B13,$A12=$A13)),"",
_xlfn.LET(
  _xlpm.Exo,TRIM(SUBSTITUTE($B12,CHAR(160),"")),
  _xlpm.Var,TRIM(SUBSTITUTE($A12,CHAR(160),"")),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2" s="223">
        <f ca="1">IF($C12=0,"",IFERROR(
_xlfn.LET(
  _xlpm.ExoMax, MAX_LOCAL!$A$2:$A$10000,
  _xlpm.VarMax, MAX_LOCAL!$B$2:$B$10000,
  _xlpm.RepsMax, MAX_LOCAL!$C$2:$C$10000,
  _xlpm.KgMax,  MAX_LOCAL!$D$2:$D$10000,
  _xlpm.Res, IF($A12="",
     _xlfn.MAXIFS(_xlpm.KgMax, _xlpm.ExoMax, $B12, _xlpm.RepsMax, $C12),
     _xlfn.MAXIFS(_xlpm.KgMax, _xlpm.ExoMax, $B12, _xlpm.RepsMax, $C12, _xlpm.VarMax, $A12)
  ),
  IF(_xlpm.Res=0,"",_xlpm.Res)
),
""))</f>
        <v>145</v>
      </c>
      <c r="K12" s="41">
        <v>1</v>
      </c>
      <c r="L12" s="41">
        <v>0</v>
      </c>
      <c r="M12" s="41">
        <v>1</v>
      </c>
      <c r="N12" s="41">
        <v>0</v>
      </c>
      <c r="O12" s="228"/>
      <c r="P12" s="42">
        <v>8</v>
      </c>
      <c r="Q12" s="43">
        <f t="shared" si="3"/>
        <v>0</v>
      </c>
      <c r="R12" s="42">
        <v>3</v>
      </c>
      <c r="S12" s="44">
        <f t="shared" si="4"/>
        <v>3</v>
      </c>
      <c r="T12" s="42">
        <v>140</v>
      </c>
      <c r="U12" s="44">
        <f t="shared" si="5"/>
        <v>140</v>
      </c>
      <c r="V12" s="42">
        <v>300</v>
      </c>
      <c r="W12" s="44">
        <f t="shared" si="6"/>
        <v>300</v>
      </c>
      <c r="X12" s="225">
        <f t="shared" si="7"/>
        <v>0.83582089552238803</v>
      </c>
      <c r="Y12" s="226">
        <f t="shared" si="8"/>
        <v>0.83582089552238803</v>
      </c>
    </row>
    <row r="13" spans="1:29" ht="20.100000000000001" customHeight="1" x14ac:dyDescent="0.2">
      <c r="A13" s="61"/>
      <c r="B13" s="59" t="s">
        <v>8</v>
      </c>
      <c r="C13" s="23">
        <f t="shared" si="0"/>
        <v>3</v>
      </c>
      <c r="D13" s="24">
        <f t="shared" si="1"/>
        <v>110</v>
      </c>
      <c r="E13" s="24">
        <f t="shared" si="2"/>
        <v>300</v>
      </c>
      <c r="F13" s="25"/>
      <c r="G13" s="227" cm="1">
        <f t="array" ref="G13">IF(OR($B13="",$C13=0,$D13=0),"",IF(AND($B13=$B14,$A13=$A14),"",IFERROR(
SUMPRODUCT(($B$7:$B$55=$B13)*($A$7:$A$55=$A13)*($C$7:$C$55)*($D$7:$D$55)),
"")))</f>
        <v>2325</v>
      </c>
      <c r="H13" s="222">
        <f ca="1">IF(OR($B13="",AND($B13=$B14,$A13=$A14)),"",_xlfn.LET(_xlpm.DateSeance,$C$1,_xlpm.Exo,$B13,_xlpm.Var,$A13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13" s="222" cm="1">
        <f t="array" ref="I13">IF(OR($B13="",AND($B13=$B14,$A13=$A14)),"",
_xlfn.LET(
  _xlpm.Exo,TRIM(SUBSTITUTE($B13,CHAR(160),"")),
  _xlpm.Var,TRIM(SUBSTITUTE($A13,CHAR(160),"")),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2607.5</v>
      </c>
      <c r="J13" s="223">
        <f ca="1">IF($C13=0,"",IFERROR(
_xlfn.LET(
  _xlpm.ExoMax, MAX_LOCAL!$A$2:$A$10000,
  _xlpm.VarMax, MAX_LOCAL!$B$2:$B$10000,
  _xlpm.RepsMax, MAX_LOCAL!$C$2:$C$10000,
  _xlpm.KgMax,  MAX_LOCAL!$D$2:$D$10000,
  _xlpm.Res, IF($A13="",
     _xlfn.MAXIFS(_xlpm.KgMax, _xlpm.ExoMax, $B13, _xlpm.RepsMax, $C13),
     _xlfn.MAXIFS(_xlpm.KgMax, _xlpm.ExoMax, $B13, _xlpm.RepsMax, $C13, _xlpm.VarMax, $A13)
  ),
  IF(_xlpm.Res=0,"",_xlpm.Res)
),
""))</f>
        <v>145</v>
      </c>
      <c r="K13" s="41">
        <v>1</v>
      </c>
      <c r="L13" s="41">
        <v>0</v>
      </c>
      <c r="M13" s="41">
        <v>1</v>
      </c>
      <c r="N13" s="41">
        <v>0</v>
      </c>
      <c r="O13" s="229">
        <v>5</v>
      </c>
      <c r="P13" s="42">
        <v>6.5</v>
      </c>
      <c r="Q13" s="43">
        <f t="shared" si="3"/>
        <v>0</v>
      </c>
      <c r="R13" s="42">
        <v>3</v>
      </c>
      <c r="S13" s="44">
        <f t="shared" si="4"/>
        <v>3</v>
      </c>
      <c r="T13" s="42">
        <v>110</v>
      </c>
      <c r="U13" s="44">
        <f t="shared" si="5"/>
        <v>110</v>
      </c>
      <c r="V13" s="42">
        <v>300</v>
      </c>
      <c r="W13" s="44">
        <f t="shared" si="6"/>
        <v>300</v>
      </c>
      <c r="X13" s="225">
        <f t="shared" si="7"/>
        <v>0.65671641791044777</v>
      </c>
      <c r="Y13" s="226">
        <f t="shared" si="8"/>
        <v>0.65671641791044777</v>
      </c>
    </row>
    <row r="14" spans="1:29" ht="20.100000000000001" customHeight="1" x14ac:dyDescent="0.2">
      <c r="A14" s="61"/>
      <c r="B14" s="59"/>
      <c r="C14" s="23"/>
      <c r="D14" s="24"/>
      <c r="E14" s="24"/>
      <c r="F14" s="25"/>
      <c r="G14" s="227" t="str" cm="1">
        <f t="array" ref="G14">IF(OR($B14="",$C14=0,$D14=0),"",IF(AND($B14=$B15,$A14=$A15),"",IFERROR(
SUMPRODUCT(($B$7:$B$55=$B14)*($A$7:$A$55=$A14)*($C$7:$C$55)*($D$7:$D$55)),
"")))</f>
        <v/>
      </c>
      <c r="H14" s="222" t="str">
        <f ca="1">IF(OR($B14="",AND($B14=$B15,$A14=$A15)),"",_xlfn.LET(_xlpm.DateSeance,$C$1,_xlpm.Exo,$B14,_xlpm.Var,$A14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4" s="222" t="str" cm="1">
        <f t="array" ref="I14">IF(OR($B14="",AND($B14=$B15,$A14=$A15)),"",
_xlfn.LET(
  _xlpm.Exo,TRIM(SUBSTITUTE($B14,CHAR(160),"")),
  _xlpm.Var,TRIM(SUBSTITUTE($A14,CHAR(160),"")),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4" s="223" t="str">
        <f ca="1">IF($C14=0,"",IFERROR(
_xlfn.LET(
  _xlpm.ExoMax, MAX_LOCAL!$A$2:$A$10000,
  _xlpm.VarMax, MAX_LOCAL!$B$2:$B$10000,
  _xlpm.RepsMax, MAX_LOCAL!$C$2:$C$10000,
  _xlpm.KgMax,  MAX_LOCAL!$D$2:$D$10000,
  _xlpm.Res, IF($A14="",
     _xlfn.MAXIFS(_xlpm.KgMax, _xlpm.ExoMax, $B14, _xlpm.RepsMax, $C14),
     _xlfn.MAXIFS(_xlpm.KgMax, _xlpm.ExoMax, $B14, _xlpm.RepsMax, $C14, _xlpm.VarMax, $A14)
  ),
  IF(_xlpm.Res=0,"",_xlpm.Res)
),
""))</f>
        <v/>
      </c>
      <c r="K14" s="41">
        <v>1</v>
      </c>
      <c r="L14" s="41">
        <v>0</v>
      </c>
      <c r="M14" s="41">
        <v>1</v>
      </c>
      <c r="N14" s="41">
        <v>0</v>
      </c>
      <c r="O14" s="228"/>
      <c r="P14" s="42"/>
      <c r="Q14" s="43">
        <f t="shared" si="3"/>
        <v>0</v>
      </c>
      <c r="R14" s="42"/>
      <c r="S14" s="44">
        <f t="shared" si="4"/>
        <v>0</v>
      </c>
      <c r="T14" s="42"/>
      <c r="U14" s="44">
        <f t="shared" si="5"/>
        <v>0</v>
      </c>
      <c r="V14" s="42"/>
      <c r="W14" s="44">
        <f t="shared" si="6"/>
        <v>0</v>
      </c>
      <c r="X14" s="225" t="str">
        <f t="shared" si="7"/>
        <v/>
      </c>
      <c r="Y14" s="226" t="str">
        <f t="shared" si="8"/>
        <v/>
      </c>
    </row>
    <row r="15" spans="1:29" ht="20.100000000000001" customHeight="1" x14ac:dyDescent="0.2">
      <c r="A15" s="61"/>
      <c r="B15" s="59"/>
      <c r="C15" s="23"/>
      <c r="D15" s="24"/>
      <c r="E15" s="24"/>
      <c r="F15" s="25"/>
      <c r="G15" s="227" t="str" cm="1">
        <f t="array" ref="G15">IF(OR($B15="",$C15=0,$D15=0),"",IF(AND($B15=$B16,$A15=$A16),"",IFERROR(
SUMPRODUCT(($B$7:$B$55=$B15)*($A$7:$A$55=$A15)*($C$7:$C$55)*($D$7:$D$55)),
"")))</f>
        <v/>
      </c>
      <c r="H15" s="222" t="str">
        <f ca="1">IF(OR($B15="",AND($B15=$B16,$A15=$A16)),"",_xlfn.LET(_xlpm.DateSeance,$C$1,_xlpm.Exo,$B15,_xlpm.Var,$A15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5" s="222" t="str" cm="1">
        <f t="array" ref="I15">IF(OR($B15="",AND($B15=$B16,$A15=$A16)),"",
_xlfn.LET(
  _xlpm.Exo,TRIM(SUBSTITUTE($B15,CHAR(160),"")),
  _xlpm.Var,TRIM(SUBSTITUTE($A15,CHAR(160),"")),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5" s="223" t="str">
        <f ca="1">IF($C15=0,"",IFERROR(
_xlfn.LET(
  _xlpm.ExoMax, MAX_LOCAL!$A$2:$A$10000,
  _xlpm.VarMax, MAX_LOCAL!$B$2:$B$10000,
  _xlpm.RepsMax, MAX_LOCAL!$C$2:$C$10000,
  _xlpm.KgMax,  MAX_LOCAL!$D$2:$D$10000,
  _xlpm.Res, IF($A15="",
     _xlfn.MAXIFS(_xlpm.KgMax, _xlpm.ExoMax, $B15, _xlpm.RepsMax, $C15),
     _xlfn.MAXIFS(_xlpm.KgMax, _xlpm.ExoMax, $B15, _xlpm.RepsMax, $C15, _xlpm.VarMax, $A15)
  ),
  IF(_xlpm.Res=0,"",_xlpm.Res)
),
""))</f>
        <v/>
      </c>
      <c r="K15" s="41">
        <v>1</v>
      </c>
      <c r="L15" s="41">
        <v>0</v>
      </c>
      <c r="M15" s="41">
        <v>1</v>
      </c>
      <c r="N15" s="41">
        <v>0</v>
      </c>
      <c r="O15" s="228"/>
      <c r="P15" s="42"/>
      <c r="Q15" s="43">
        <f t="shared" si="3"/>
        <v>0</v>
      </c>
      <c r="R15" s="42"/>
      <c r="S15" s="44">
        <f t="shared" si="4"/>
        <v>0</v>
      </c>
      <c r="T15" s="42"/>
      <c r="U15" s="44">
        <f t="shared" si="5"/>
        <v>0</v>
      </c>
      <c r="V15" s="42"/>
      <c r="W15" s="44">
        <f t="shared" si="6"/>
        <v>0</v>
      </c>
      <c r="X15" s="225" t="str">
        <f t="shared" si="7"/>
        <v/>
      </c>
      <c r="Y15" s="226" t="str">
        <f t="shared" si="8"/>
        <v/>
      </c>
    </row>
    <row r="16" spans="1:29" ht="20.100000000000001" customHeight="1" x14ac:dyDescent="0.2">
      <c r="A16" s="61"/>
      <c r="B16" s="59"/>
      <c r="C16" s="23"/>
      <c r="D16" s="24"/>
      <c r="E16" s="24"/>
      <c r="F16" s="25"/>
      <c r="G16" s="227" t="str" cm="1">
        <f t="array" ref="G16">IF(OR($B16="",$C16=0,$D16=0),"",IF(AND($B16=$B17,$A16=$A17),"",IFERROR(
SUMPRODUCT(($B$7:$B$55=$B16)*($A$7:$A$55=$A16)*($C$7:$C$55)*($D$7:$D$55)),
"")))</f>
        <v/>
      </c>
      <c r="H16" s="222" t="str">
        <f ca="1">IF(OR($B16="",AND($B16=$B17,$A16=$A17)),"",_xlfn.LET(_xlpm.DateSeance,$C$1,_xlpm.Exo,$B16,_xlpm.Var,$A16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6" s="222" t="str" cm="1">
        <f t="array" ref="I16">IF(OR($B16="",AND($B16=$B17,$A16=$A17)),"",
_xlfn.LET(
  _xlpm.Exo,TRIM(SUBSTITUTE($B16,CHAR(160),"")),
  _xlpm.Var,TRIM(SUBSTITUTE($A16,CHAR(160),"")),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6" s="223" t="str">
        <f ca="1">IF($C16=0,"",IFERROR(
_xlfn.LET(
  _xlpm.ExoMax, MAX_LOCAL!$A$2:$A$10000,
  _xlpm.VarMax, MAX_LOCAL!$B$2:$B$10000,
  _xlpm.RepsMax, MAX_LOCAL!$C$2:$C$10000,
  _xlpm.KgMax,  MAX_LOCAL!$D$2:$D$10000,
  _xlpm.Res, IF($A16="",
     _xlfn.MAXIFS(_xlpm.KgMax, _xlpm.ExoMax, $B16, _xlpm.RepsMax, $C16),
     _xlfn.MAXIFS(_xlpm.KgMax, _xlpm.ExoMax, $B16, _xlpm.RepsMax, $C16, _xlpm.VarMax, $A16)
  ),
  IF(_xlpm.Res=0,"",_xlpm.Res)
),
""))</f>
        <v/>
      </c>
      <c r="K16" s="41">
        <v>1</v>
      </c>
      <c r="L16" s="41">
        <v>0</v>
      </c>
      <c r="M16" s="41">
        <v>1</v>
      </c>
      <c r="N16" s="41">
        <v>0</v>
      </c>
      <c r="O16" s="228"/>
      <c r="P16" s="42"/>
      <c r="Q16" s="43">
        <f t="shared" si="3"/>
        <v>0</v>
      </c>
      <c r="R16" s="42"/>
      <c r="S16" s="44">
        <f t="shared" si="4"/>
        <v>0</v>
      </c>
      <c r="T16" s="42"/>
      <c r="U16" s="44">
        <f t="shared" si="5"/>
        <v>0</v>
      </c>
      <c r="V16" s="42"/>
      <c r="W16" s="44">
        <f t="shared" si="6"/>
        <v>0</v>
      </c>
      <c r="X16" s="225" t="str">
        <f t="shared" si="7"/>
        <v/>
      </c>
      <c r="Y16" s="226" t="str">
        <f t="shared" si="8"/>
        <v/>
      </c>
    </row>
    <row r="17" spans="1:25" ht="20.100000000000001" customHeight="1" x14ac:dyDescent="0.2">
      <c r="A17" s="61"/>
      <c r="B17" s="59" t="s">
        <v>30</v>
      </c>
      <c r="C17" s="23"/>
      <c r="D17" s="24"/>
      <c r="E17" s="24">
        <f>V17</f>
        <v>120</v>
      </c>
      <c r="F17" s="25">
        <f>P17</f>
        <v>5</v>
      </c>
      <c r="G17" s="227" t="str" cm="1">
        <f t="array" ref="G17">IF(OR($B17="",$C17=0,$D17=0),"",IF(AND($B17=$B18,$A17=$A18),"",IFERROR(
SUMPRODUCT(($B$7:$B$55=$B17)*($A$7:$A$55=$A17)*($C$7:$C$55)*($D$7:$D$55)),
"")))</f>
        <v/>
      </c>
      <c r="H17" s="222" t="str">
        <f ca="1">IF(OR($B17="",AND($B17=$B18,$A17=$A18)),"",_xlfn.LET(_xlpm.DateSeance,$C$1,_xlpm.Exo,$B17,_xlpm.Var,$A17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7" s="222" t="str" cm="1">
        <f t="array" ref="I17">IF(OR($B17="",AND($B17=$B18,$A17=$A18)),"",
_xlfn.LET(
  _xlpm.Exo,TRIM(SUBSTITUTE($B17,CHAR(160),"")),
  _xlpm.Var,TRIM(SUBSTITUTE($A17,CHAR(160),"")),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7" s="223" t="str">
        <f ca="1">IF($C17=0,"",IFERROR(
_xlfn.LET(
  _xlpm.ExoMax, MAX_LOCAL!$A$2:$A$10000,
  _xlpm.VarMax, MAX_LOCAL!$B$2:$B$10000,
  _xlpm.RepsMax, MAX_LOCAL!$C$2:$C$10000,
  _xlpm.KgMax,  MAX_LOCAL!$D$2:$D$10000,
  _xlpm.Res, IF($A17="",
     _xlfn.MAXIFS(_xlpm.KgMax, _xlpm.ExoMax, $B17, _xlpm.RepsMax, $C17),
     _xlfn.MAXIFS(_xlpm.KgMax, _xlpm.ExoMax, $B17, _xlpm.RepsMax, $C17, _xlpm.VarMax, $A17)
  ),
  IF(_xlpm.Res=0,"",_xlpm.Res)
),
""))</f>
        <v/>
      </c>
      <c r="K17" s="41">
        <v>1</v>
      </c>
      <c r="L17" s="41">
        <v>0</v>
      </c>
      <c r="M17" s="41">
        <v>1</v>
      </c>
      <c r="N17" s="41">
        <v>0</v>
      </c>
      <c r="O17" s="228"/>
      <c r="P17" s="42">
        <v>5</v>
      </c>
      <c r="Q17" s="43">
        <f t="shared" si="3"/>
        <v>5</v>
      </c>
      <c r="R17" s="42">
        <v>10</v>
      </c>
      <c r="S17" s="44">
        <f t="shared" si="4"/>
        <v>0</v>
      </c>
      <c r="T17" s="42">
        <v>14</v>
      </c>
      <c r="U17" s="44">
        <f t="shared" si="5"/>
        <v>0</v>
      </c>
      <c r="V17" s="42">
        <v>120</v>
      </c>
      <c r="W17" s="44">
        <f t="shared" si="6"/>
        <v>120</v>
      </c>
      <c r="X17" s="225" t="str">
        <f t="shared" si="7"/>
        <v/>
      </c>
      <c r="Y17" s="226" t="str">
        <f t="shared" si="8"/>
        <v/>
      </c>
    </row>
    <row r="18" spans="1:25" ht="20.100000000000001" customHeight="1" x14ac:dyDescent="0.2">
      <c r="A18" s="61"/>
      <c r="B18" s="59" t="s">
        <v>30</v>
      </c>
      <c r="C18" s="23"/>
      <c r="D18" s="24"/>
      <c r="E18" s="24">
        <f>V18</f>
        <v>120</v>
      </c>
      <c r="F18" s="25">
        <f>P18</f>
        <v>7</v>
      </c>
      <c r="G18" s="227" t="str" cm="1">
        <f t="array" ref="G18">IF(OR($B18="",$C18=0,$D18=0),"",IF(AND($B18=$B19,$A18=$A19),"",IFERROR(
SUMPRODUCT(($B$7:$B$55=$B18)*($A$7:$A$55=$A18)*($C$7:$C$55)*($D$7:$D$55)),
"")))</f>
        <v/>
      </c>
      <c r="H18" s="222" t="str">
        <f ca="1">IF(OR($B18="",AND($B18=$B19,$A18=$A19)),"",_xlfn.LET(_xlpm.DateSeance,$C$1,_xlpm.Exo,$B18,_xlpm.Var,$A18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8" s="222" t="str" cm="1">
        <f t="array" ref="I18">IF(OR($B18="",AND($B18=$B19,$A18=$A19)),"",
_xlfn.LET(
  _xlpm.Exo,TRIM(SUBSTITUTE($B18,CHAR(160),"")),
  _xlpm.Var,TRIM(SUBSTITUTE($A18,CHAR(160),"")),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8" s="223" t="str">
        <f ca="1">IF($C18=0,"",IFERROR(
_xlfn.LET(
  _xlpm.ExoMax, MAX_LOCAL!$A$2:$A$10000,
  _xlpm.VarMax, MAX_LOCAL!$B$2:$B$10000,
  _xlpm.RepsMax, MAX_LOCAL!$C$2:$C$10000,
  _xlpm.KgMax,  MAX_LOCAL!$D$2:$D$10000,
  _xlpm.Res, IF($A18="",
     _xlfn.MAXIFS(_xlpm.KgMax, _xlpm.ExoMax, $B18, _xlpm.RepsMax, $C18),
     _xlfn.MAXIFS(_xlpm.KgMax, _xlpm.ExoMax, $B18, _xlpm.RepsMax, $C18, _xlpm.VarMax, $A18)
  ),
  IF(_xlpm.Res=0,"",_xlpm.Res)
),
""))</f>
        <v/>
      </c>
      <c r="K18" s="41">
        <v>1</v>
      </c>
      <c r="L18" s="41">
        <v>0</v>
      </c>
      <c r="M18" s="41">
        <v>1</v>
      </c>
      <c r="N18" s="41">
        <v>0</v>
      </c>
      <c r="O18" s="228"/>
      <c r="P18" s="42">
        <v>7</v>
      </c>
      <c r="Q18" s="43">
        <f t="shared" si="3"/>
        <v>7</v>
      </c>
      <c r="R18" s="42">
        <v>8</v>
      </c>
      <c r="S18" s="44">
        <f t="shared" si="4"/>
        <v>0</v>
      </c>
      <c r="T18" s="42">
        <v>16</v>
      </c>
      <c r="U18" s="44">
        <f t="shared" si="5"/>
        <v>0</v>
      </c>
      <c r="V18" s="42">
        <v>120</v>
      </c>
      <c r="W18" s="44">
        <f t="shared" si="6"/>
        <v>120</v>
      </c>
      <c r="X18" s="225" t="str">
        <f t="shared" si="7"/>
        <v/>
      </c>
      <c r="Y18" s="226" t="str">
        <f t="shared" si="8"/>
        <v/>
      </c>
    </row>
    <row r="19" spans="1:25" ht="20.100000000000001" customHeight="1" x14ac:dyDescent="0.2">
      <c r="A19" s="61"/>
      <c r="B19" s="59" t="s">
        <v>30</v>
      </c>
      <c r="C19" s="23"/>
      <c r="D19" s="24"/>
      <c r="E19" s="24">
        <f>V19</f>
        <v>120</v>
      </c>
      <c r="F19" s="25">
        <f>P19</f>
        <v>8</v>
      </c>
      <c r="G19" s="227" t="str" cm="1">
        <f t="array" ref="G19">IF(OR($B19="",$C19=0,$D19=0),"",IF(AND($B19=$B20,$A19=$A20),"",IFERROR(
SUMPRODUCT(($B$7:$B$55=$B19)*($A$7:$A$55=$A19)*($C$7:$C$55)*($D$7:$D$55)),
"")))</f>
        <v/>
      </c>
      <c r="H19" s="222" t="str">
        <f ca="1">IF(OR($B19="",AND($B19=$B20,$A19=$A20)),"",_xlfn.LET(_xlpm.DateSeance,$C$1,_xlpm.Exo,$B19,_xlpm.Var,$A19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9" s="222" t="str" cm="1">
        <f t="array" ref="I19">IF(OR($B19="",AND($B19=$B20,$A19=$A20)),"",
_xlfn.LET(
  _xlpm.Exo,TRIM(SUBSTITUTE($B19,CHAR(160),"")),
  _xlpm.Var,TRIM(SUBSTITUTE($A19,CHAR(160),"")),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9" s="223" t="str">
        <f ca="1">IF($C19=0,"",IFERROR(
_xlfn.LET(
  _xlpm.ExoMax, MAX_LOCAL!$A$2:$A$10000,
  _xlpm.VarMax, MAX_LOCAL!$B$2:$B$10000,
  _xlpm.RepsMax, MAX_LOCAL!$C$2:$C$10000,
  _xlpm.KgMax,  MAX_LOCAL!$D$2:$D$10000,
  _xlpm.Res, IF($A19="",
     _xlfn.MAXIFS(_xlpm.KgMax, _xlpm.ExoMax, $B19, _xlpm.RepsMax, $C19),
     _xlfn.MAXIFS(_xlpm.KgMax, _xlpm.ExoMax, $B19, _xlpm.RepsMax, $C19, _xlpm.VarMax, $A19)
  ),
  IF(_xlpm.Res=0,"",_xlpm.Res)
),
""))</f>
        <v/>
      </c>
      <c r="K19" s="41">
        <v>1</v>
      </c>
      <c r="L19" s="41">
        <v>0</v>
      </c>
      <c r="M19" s="41">
        <v>1</v>
      </c>
      <c r="N19" s="41">
        <v>0</v>
      </c>
      <c r="O19" s="228"/>
      <c r="P19" s="42">
        <v>8</v>
      </c>
      <c r="Q19" s="43">
        <f t="shared" si="3"/>
        <v>8</v>
      </c>
      <c r="R19" s="42">
        <v>8</v>
      </c>
      <c r="S19" s="44">
        <f t="shared" si="4"/>
        <v>0</v>
      </c>
      <c r="T19" s="42">
        <v>18</v>
      </c>
      <c r="U19" s="44">
        <f t="shared" si="5"/>
        <v>0</v>
      </c>
      <c r="V19" s="42">
        <v>120</v>
      </c>
      <c r="W19" s="44">
        <f t="shared" si="6"/>
        <v>120</v>
      </c>
      <c r="X19" s="225" t="str">
        <f t="shared" si="7"/>
        <v/>
      </c>
      <c r="Y19" s="226" t="str">
        <f t="shared" si="8"/>
        <v/>
      </c>
    </row>
    <row r="20" spans="1:25" ht="20.100000000000001" customHeight="1" x14ac:dyDescent="0.2">
      <c r="A20" s="61"/>
      <c r="B20" s="59" t="s">
        <v>30</v>
      </c>
      <c r="C20" s="23"/>
      <c r="D20" s="24"/>
      <c r="E20" s="24">
        <f>V20</f>
        <v>120</v>
      </c>
      <c r="F20" s="25">
        <f>P20</f>
        <v>8</v>
      </c>
      <c r="G20" s="227" t="str" cm="1">
        <f t="array" ref="G20">IF(OR($B20="",$C20=0,$D20=0),"",IF(AND($B20=$B21,$A20=$A21),"",IFERROR(
SUMPRODUCT(($B$7:$B$55=$B20)*($A$7:$A$55=$A20)*($C$7:$C$55)*($D$7:$D$55)),
"")))</f>
        <v/>
      </c>
      <c r="H20" s="222">
        <f ca="1">IF(OR($B20="",AND($B20=$B21,$A20=$A21)),"",_xlfn.LET(_xlpm.DateSeance,$C$1,_xlpm.Exo,$B20,_xlpm.Var,$A20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20" s="222" cm="1">
        <f t="array" ref="I20">IF(OR($B20="",AND($B20=$B21,$A20=$A21)),"",
_xlfn.LET(
  _xlpm.Exo,TRIM(SUBSTITUTE($B20,CHAR(160),"")),
  _xlpm.Var,TRIM(SUBSTITUTE($A20,CHAR(160),"")),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618</v>
      </c>
      <c r="J20" s="223" t="str">
        <f ca="1">IF($C20=0,"",IFERROR(
_xlfn.LET(
  _xlpm.ExoMax, MAX_LOCAL!$A$2:$A$10000,
  _xlpm.VarMax, MAX_LOCAL!$B$2:$B$10000,
  _xlpm.RepsMax, MAX_LOCAL!$C$2:$C$10000,
  _xlpm.KgMax,  MAX_LOCAL!$D$2:$D$10000,
  _xlpm.Res, IF($A20="",
     _xlfn.MAXIFS(_xlpm.KgMax, _xlpm.ExoMax, $B20, _xlpm.RepsMax, $C20),
     _xlfn.MAXIFS(_xlpm.KgMax, _xlpm.ExoMax, $B20, _xlpm.RepsMax, $C20, _xlpm.VarMax, $A20)
  ),
  IF(_xlpm.Res=0,"",_xlpm.Res)
),
""))</f>
        <v/>
      </c>
      <c r="K20" s="41">
        <v>1</v>
      </c>
      <c r="L20" s="41">
        <v>0</v>
      </c>
      <c r="M20" s="41">
        <v>1</v>
      </c>
      <c r="N20" s="41">
        <v>0</v>
      </c>
      <c r="O20" s="228"/>
      <c r="P20" s="42">
        <v>8</v>
      </c>
      <c r="Q20" s="43">
        <f t="shared" si="3"/>
        <v>8</v>
      </c>
      <c r="R20" s="42">
        <v>6</v>
      </c>
      <c r="S20" s="44">
        <f t="shared" si="4"/>
        <v>0</v>
      </c>
      <c r="T20" s="42">
        <v>20</v>
      </c>
      <c r="U20" s="44">
        <f t="shared" si="5"/>
        <v>0</v>
      </c>
      <c r="V20" s="42">
        <v>120</v>
      </c>
      <c r="W20" s="44">
        <f t="shared" si="6"/>
        <v>120</v>
      </c>
      <c r="X20" s="225" t="str">
        <f t="shared" si="7"/>
        <v/>
      </c>
      <c r="Y20" s="226" t="str">
        <f t="shared" si="8"/>
        <v/>
      </c>
    </row>
    <row r="21" spans="1:25" ht="20.100000000000001" customHeight="1" x14ac:dyDescent="0.2">
      <c r="A21" s="61"/>
      <c r="B21" s="59"/>
      <c r="C21" s="23"/>
      <c r="D21" s="24"/>
      <c r="E21" s="24"/>
      <c r="F21" s="25"/>
      <c r="G21" s="227" t="str" cm="1">
        <f t="array" ref="G21">IF(OR($B21="",$C21=0,$D21=0),"",IF(AND($B21=$B22,$A21=$A22),"",IFERROR(
SUMPRODUCT(($B$7:$B$55=$B21)*($A$7:$A$55=$A21)*($C$7:$C$55)*($D$7:$D$55)),
"")))</f>
        <v/>
      </c>
      <c r="H21" s="222" t="str">
        <f ca="1">IF(OR($B21="",AND($B21=$B22,$A21=$A22)),"",_xlfn.LET(_xlpm.DateSeance,$C$1,_xlpm.Exo,$B21,_xlpm.Var,$A21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1" s="222" t="str" cm="1">
        <f t="array" ref="I21">IF(OR($B21="",AND($B21=$B22,$A21=$A22)),"",
_xlfn.LET(
  _xlpm.Exo,TRIM(SUBSTITUTE($B21,CHAR(160),"")),
  _xlpm.Var,TRIM(SUBSTITUTE($A21,CHAR(160),"")),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1" s="223" t="str">
        <f ca="1">IF($C21=0,"",IFERROR(
_xlfn.LET(
  _xlpm.ExoMax, MAX_LOCAL!$A$2:$A$10000,
  _xlpm.VarMax, MAX_LOCAL!$B$2:$B$10000,
  _xlpm.RepsMax, MAX_LOCAL!$C$2:$C$10000,
  _xlpm.KgMax,  MAX_LOCAL!$D$2:$D$10000,
  _xlpm.Res, IF($A21="",
     _xlfn.MAXIFS(_xlpm.KgMax, _xlpm.ExoMax, $B21, _xlpm.RepsMax, $C21),
     _xlfn.MAXIFS(_xlpm.KgMax, _xlpm.ExoMax, $B21, _xlpm.RepsMax, $C21, _xlpm.VarMax, $A21)
  ),
  IF(_xlpm.Res=0,"",_xlpm.Res)
),
""))</f>
        <v/>
      </c>
      <c r="K21" s="41">
        <v>1</v>
      </c>
      <c r="L21" s="41">
        <v>0</v>
      </c>
      <c r="M21" s="41">
        <v>1</v>
      </c>
      <c r="N21" s="41">
        <v>0</v>
      </c>
      <c r="O21" s="228"/>
      <c r="P21" s="42"/>
      <c r="Q21" s="43">
        <f t="shared" si="3"/>
        <v>0</v>
      </c>
      <c r="R21" s="42"/>
      <c r="S21" s="44">
        <f t="shared" si="4"/>
        <v>0</v>
      </c>
      <c r="T21" s="42"/>
      <c r="U21" s="44">
        <f t="shared" si="5"/>
        <v>0</v>
      </c>
      <c r="V21" s="42"/>
      <c r="W21" s="44">
        <f t="shared" si="6"/>
        <v>0</v>
      </c>
      <c r="X21" s="225" t="str">
        <f t="shared" si="7"/>
        <v/>
      </c>
      <c r="Y21" s="226" t="str">
        <f t="shared" si="8"/>
        <v/>
      </c>
    </row>
    <row r="22" spans="1:25" ht="20.100000000000001" customHeight="1" x14ac:dyDescent="0.2">
      <c r="A22" s="61"/>
      <c r="B22" s="59"/>
      <c r="C22" s="23"/>
      <c r="D22" s="24"/>
      <c r="E22" s="24"/>
      <c r="F22" s="25"/>
      <c r="G22" s="227" t="str" cm="1">
        <f t="array" ref="G22">IF(OR($B22="",$C22=0,$D22=0),"",IF(AND($B22=$B23,$A22=$A23),"",IFERROR(
SUMPRODUCT(($B$7:$B$55=$B22)*($A$7:$A$55=$A22)*($C$7:$C$55)*($D$7:$D$55)),
"")))</f>
        <v/>
      </c>
      <c r="H22" s="222" t="str">
        <f ca="1">IF(OR($B22="",AND($B22=$B23,$A22=$A23)),"",_xlfn.LET(_xlpm.DateSeance,$C$1,_xlpm.Exo,$B22,_xlpm.Var,$A22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2" s="222" t="str" cm="1">
        <f t="array" ref="I22">IF(OR($B22="",AND($B22=$B23,$A22=$A23)),"",
_xlfn.LET(
  _xlpm.Exo,TRIM(SUBSTITUTE($B22,CHAR(160),"")),
  _xlpm.Var,TRIM(SUBSTITUTE($A22,CHAR(160),"")),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2" s="223" t="str">
        <f ca="1">IF($C22=0,"",IFERROR(
_xlfn.LET(
  _xlpm.ExoMax, MAX_LOCAL!$A$2:$A$10000,
  _xlpm.VarMax, MAX_LOCAL!$B$2:$B$10000,
  _xlpm.RepsMax, MAX_LOCAL!$C$2:$C$10000,
  _xlpm.KgMax,  MAX_LOCAL!$D$2:$D$10000,
  _xlpm.Res, IF($A22="",
     _xlfn.MAXIFS(_xlpm.KgMax, _xlpm.ExoMax, $B22, _xlpm.RepsMax, $C22),
     _xlfn.MAXIFS(_xlpm.KgMax, _xlpm.ExoMax, $B22, _xlpm.RepsMax, $C22, _xlpm.VarMax, $A22)
  ),
  IF(_xlpm.Res=0,"",_xlpm.Res)
),
""))</f>
        <v/>
      </c>
      <c r="K22" s="41">
        <v>1</v>
      </c>
      <c r="L22" s="41">
        <v>0</v>
      </c>
      <c r="M22" s="41">
        <v>1</v>
      </c>
      <c r="N22" s="41">
        <v>0</v>
      </c>
      <c r="O22" s="228"/>
      <c r="P22" s="42"/>
      <c r="Q22" s="43">
        <f t="shared" si="3"/>
        <v>0</v>
      </c>
      <c r="R22" s="42"/>
      <c r="S22" s="44">
        <f t="shared" si="4"/>
        <v>0</v>
      </c>
      <c r="T22" s="42"/>
      <c r="U22" s="44">
        <f t="shared" si="5"/>
        <v>0</v>
      </c>
      <c r="V22" s="42"/>
      <c r="W22" s="44">
        <f t="shared" si="6"/>
        <v>0</v>
      </c>
      <c r="X22" s="225" t="str">
        <f t="shared" si="7"/>
        <v/>
      </c>
      <c r="Y22" s="226" t="str">
        <f t="shared" si="8"/>
        <v/>
      </c>
    </row>
    <row r="23" spans="1:25" ht="20.100000000000001" customHeight="1" x14ac:dyDescent="0.2">
      <c r="A23" s="61"/>
      <c r="B23" s="59"/>
      <c r="C23" s="23"/>
      <c r="D23" s="24"/>
      <c r="E23" s="24"/>
      <c r="F23" s="25"/>
      <c r="G23" s="227" t="str" cm="1">
        <f t="array" ref="G23">IF(OR($B23="",$C23=0,$D23=0),"",IF(AND($B23=$B24,$A23=$A24),"",IFERROR(
SUMPRODUCT(($B$7:$B$55=$B23)*($A$7:$A$55=$A23)*($C$7:$C$55)*($D$7:$D$55)),
"")))</f>
        <v/>
      </c>
      <c r="H23" s="222" t="str">
        <f ca="1">IF(OR($B23="",AND($B23=$B24,$A23=$A24)),"",_xlfn.LET(_xlpm.DateSeance,$C$1,_xlpm.Exo,$B23,_xlpm.Var,$A23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3" s="222" t="str" cm="1">
        <f t="array" ref="I23">IF(OR($B23="",AND($B23=$B24,$A23=$A24)),"",
_xlfn.LET(
  _xlpm.Exo,TRIM(SUBSTITUTE($B23,CHAR(160),"")),
  _xlpm.Var,TRIM(SUBSTITUTE($A23,CHAR(160),"")),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3" s="223" t="str">
        <f ca="1">IF($C23=0,"",IFERROR(
_xlfn.LET(
  _xlpm.ExoMax, MAX_LOCAL!$A$2:$A$10000,
  _xlpm.VarMax, MAX_LOCAL!$B$2:$B$10000,
  _xlpm.RepsMax, MAX_LOCAL!$C$2:$C$10000,
  _xlpm.KgMax,  MAX_LOCAL!$D$2:$D$10000,
  _xlpm.Res, IF($A23="",
     _xlfn.MAXIFS(_xlpm.KgMax, _xlpm.ExoMax, $B23, _xlpm.RepsMax, $C23),
     _xlfn.MAXIFS(_xlpm.KgMax, _xlpm.ExoMax, $B23, _xlpm.RepsMax, $C23, _xlpm.VarMax, $A23)
  ),
  IF(_xlpm.Res=0,"",_xlpm.Res)
),
""))</f>
        <v/>
      </c>
      <c r="K23" s="41">
        <v>1</v>
      </c>
      <c r="L23" s="41">
        <v>0</v>
      </c>
      <c r="M23" s="41">
        <v>1</v>
      </c>
      <c r="N23" s="41">
        <v>0</v>
      </c>
      <c r="O23" s="228"/>
      <c r="P23" s="42"/>
      <c r="Q23" s="43">
        <f t="shared" si="3"/>
        <v>0</v>
      </c>
      <c r="R23" s="42"/>
      <c r="S23" s="44">
        <f t="shared" si="4"/>
        <v>0</v>
      </c>
      <c r="T23" s="42"/>
      <c r="U23" s="44">
        <f t="shared" si="5"/>
        <v>0</v>
      </c>
      <c r="V23" s="42"/>
      <c r="W23" s="44">
        <f t="shared" si="6"/>
        <v>0</v>
      </c>
      <c r="X23" s="225" t="str">
        <f t="shared" si="7"/>
        <v/>
      </c>
      <c r="Y23" s="226" t="str">
        <f t="shared" si="8"/>
        <v/>
      </c>
    </row>
    <row r="24" spans="1:25" ht="20.100000000000001" customHeight="1" x14ac:dyDescent="0.2">
      <c r="A24" s="61"/>
      <c r="B24" s="59" t="s">
        <v>218</v>
      </c>
      <c r="C24" s="23"/>
      <c r="D24" s="24"/>
      <c r="E24" s="24">
        <f>V24</f>
        <v>120</v>
      </c>
      <c r="F24" s="25">
        <f>P24</f>
        <v>6</v>
      </c>
      <c r="G24" s="227" t="str" cm="1">
        <f t="array" ref="G24">IF(OR($B24="",$C24=0,$D24=0),"",IF(AND($B24=$B25,$A24=$A25),"",IFERROR(
SUMPRODUCT(($B$7:$B$55=$B24)*($A$7:$A$55=$A24)*($C$7:$C$55)*($D$7:$D$55)),
"")))</f>
        <v/>
      </c>
      <c r="H24" s="222" t="str">
        <f ca="1">IF(OR($B24="",AND($B24=$B25,$A24=$A25)),"",_xlfn.LET(_xlpm.DateSeance,$C$1,_xlpm.Exo,$B24,_xlpm.Var,$A24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4" s="222" t="str" cm="1">
        <f t="array" ref="I24">IF(OR($B24="",AND($B24=$B25,$A24=$A25)),"",
_xlfn.LET(
  _xlpm.Exo,TRIM(SUBSTITUTE($B24,CHAR(160),"")),
  _xlpm.Var,TRIM(SUBSTITUTE($A24,CHAR(160),"")),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4" s="223" t="str">
        <f ca="1">IF($C24=0,"",IFERROR(
_xlfn.LET(
  _xlpm.ExoMax, MAX_LOCAL!$A$2:$A$10000,
  _xlpm.VarMax, MAX_LOCAL!$B$2:$B$10000,
  _xlpm.RepsMax, MAX_LOCAL!$C$2:$C$10000,
  _xlpm.KgMax,  MAX_LOCAL!$D$2:$D$10000,
  _xlpm.Res, IF($A24="",
     _xlfn.MAXIFS(_xlpm.KgMax, _xlpm.ExoMax, $B24, _xlpm.RepsMax, $C24),
     _xlfn.MAXIFS(_xlpm.KgMax, _xlpm.ExoMax, $B24, _xlpm.RepsMax, $C24, _xlpm.VarMax, $A24)
  ),
  IF(_xlpm.Res=0,"",_xlpm.Res)
),
""))</f>
        <v/>
      </c>
      <c r="K24" s="41">
        <v>1</v>
      </c>
      <c r="L24" s="41">
        <v>0</v>
      </c>
      <c r="M24" s="41">
        <v>1</v>
      </c>
      <c r="N24" s="41">
        <v>0</v>
      </c>
      <c r="O24" s="228"/>
      <c r="P24" s="42">
        <v>6</v>
      </c>
      <c r="Q24" s="43">
        <f t="shared" si="3"/>
        <v>6</v>
      </c>
      <c r="R24" s="42">
        <v>10</v>
      </c>
      <c r="S24" s="44">
        <f t="shared" si="4"/>
        <v>0</v>
      </c>
      <c r="T24" s="42">
        <v>20</v>
      </c>
      <c r="U24" s="44">
        <f t="shared" si="5"/>
        <v>0</v>
      </c>
      <c r="V24" s="42">
        <v>120</v>
      </c>
      <c r="W24" s="44">
        <f t="shared" si="6"/>
        <v>120</v>
      </c>
      <c r="X24" s="225" t="str">
        <f t="shared" si="7"/>
        <v/>
      </c>
      <c r="Y24" s="226" t="str">
        <f t="shared" si="8"/>
        <v/>
      </c>
    </row>
    <row r="25" spans="1:25" ht="20.100000000000001" customHeight="1" x14ac:dyDescent="0.2">
      <c r="A25" s="61"/>
      <c r="B25" s="59" t="s">
        <v>218</v>
      </c>
      <c r="C25" s="23"/>
      <c r="D25" s="24"/>
      <c r="E25" s="24">
        <f>V25</f>
        <v>120</v>
      </c>
      <c r="F25" s="25">
        <f>P25</f>
        <v>7</v>
      </c>
      <c r="G25" s="227" t="str" cm="1">
        <f t="array" ref="G25">IF(OR($B25="",$C25=0,$D25=0),"",IF(AND($B25=$B26,$A25=$A26),"",IFERROR(
SUMPRODUCT(($B$7:$B$55=$B25)*($A$7:$A$55=$A25)*($C$7:$C$55)*($D$7:$D$55)),
"")))</f>
        <v/>
      </c>
      <c r="H25" s="222" t="str">
        <f ca="1">IF(OR($B25="",AND($B25=$B26,$A25=$A26)),"",_xlfn.LET(_xlpm.DateSeance,$C$1,_xlpm.Exo,$B25,_xlpm.Var,$A25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5" s="222" t="str" cm="1">
        <f t="array" ref="I25">IF(OR($B25="",AND($B25=$B26,$A25=$A26)),"",
_xlfn.LET(
  _xlpm.Exo,TRIM(SUBSTITUTE($B25,CHAR(160),"")),
  _xlpm.Var,TRIM(SUBSTITUTE($A25,CHAR(160),"")),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5" s="223" t="str">
        <f ca="1">IF($C25=0,"",IFERROR(
_xlfn.LET(
  _xlpm.ExoMax, MAX_LOCAL!$A$2:$A$10000,
  _xlpm.VarMax, MAX_LOCAL!$B$2:$B$10000,
  _xlpm.RepsMax, MAX_LOCAL!$C$2:$C$10000,
  _xlpm.KgMax,  MAX_LOCAL!$D$2:$D$10000,
  _xlpm.Res, IF($A25="",
     _xlfn.MAXIFS(_xlpm.KgMax, _xlpm.ExoMax, $B25, _xlpm.RepsMax, $C25),
     _xlfn.MAXIFS(_xlpm.KgMax, _xlpm.ExoMax, $B25, _xlpm.RepsMax, $C25, _xlpm.VarMax, $A25)
  ),
  IF(_xlpm.Res=0,"",_xlpm.Res)
),
""))</f>
        <v/>
      </c>
      <c r="K25" s="41">
        <v>1</v>
      </c>
      <c r="L25" s="41">
        <v>0</v>
      </c>
      <c r="M25" s="41">
        <v>1</v>
      </c>
      <c r="N25" s="41">
        <v>0</v>
      </c>
      <c r="O25" s="228"/>
      <c r="P25" s="42">
        <v>7</v>
      </c>
      <c r="Q25" s="43">
        <f t="shared" si="3"/>
        <v>7</v>
      </c>
      <c r="R25" s="42">
        <v>8</v>
      </c>
      <c r="S25" s="44">
        <f t="shared" si="4"/>
        <v>0</v>
      </c>
      <c r="T25" s="42">
        <v>24</v>
      </c>
      <c r="U25" s="44">
        <f t="shared" si="5"/>
        <v>0</v>
      </c>
      <c r="V25" s="42">
        <v>120</v>
      </c>
      <c r="W25" s="44">
        <f t="shared" si="6"/>
        <v>120</v>
      </c>
      <c r="X25" s="225" t="str">
        <f t="shared" si="7"/>
        <v/>
      </c>
      <c r="Y25" s="226" t="str">
        <f t="shared" si="8"/>
        <v/>
      </c>
    </row>
    <row r="26" spans="1:25" ht="20.100000000000001" customHeight="1" x14ac:dyDescent="0.2">
      <c r="A26" s="61"/>
      <c r="B26" s="59" t="s">
        <v>218</v>
      </c>
      <c r="C26" s="23"/>
      <c r="D26" s="24"/>
      <c r="E26" s="24">
        <f>V26</f>
        <v>120</v>
      </c>
      <c r="F26" s="25">
        <f>P26</f>
        <v>8</v>
      </c>
      <c r="G26" s="227" t="str" cm="1">
        <f t="array" ref="G26">IF(OR($B26="",$C26=0,$D26=0),"",IF(AND($B26=$B27,$A26=$A27),"",IFERROR(
SUMPRODUCT(($B$7:$B$55=$B26)*($A$7:$A$55=$A26)*($C$7:$C$55)*($D$7:$D$55)),
"")))</f>
        <v/>
      </c>
      <c r="H26" s="222">
        <f ca="1">IF(OR($B26="",AND($B26=$B27,$A26=$A27)),"",_xlfn.LET(_xlpm.DateSeance,$C$1,_xlpm.Exo,$B26,_xlpm.Var,$A26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26" s="222" cm="1">
        <f t="array" ref="I26">IF(OR($B26="",AND($B26=$B27,$A26=$A27)),"",
_xlfn.LET(
  _xlpm.Exo,TRIM(SUBSTITUTE($B26,CHAR(160),"")),
  _xlpm.Var,TRIM(SUBSTITUTE($A26,CHAR(160),"")),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720</v>
      </c>
      <c r="J26" s="223" t="str">
        <f ca="1">IF($C26=0,"",IFERROR(
_xlfn.LET(
  _xlpm.ExoMax, MAX_LOCAL!$A$2:$A$10000,
  _xlpm.VarMax, MAX_LOCAL!$B$2:$B$10000,
  _xlpm.RepsMax, MAX_LOCAL!$C$2:$C$10000,
  _xlpm.KgMax,  MAX_LOCAL!$D$2:$D$10000,
  _xlpm.Res, IF($A26="",
     _xlfn.MAXIFS(_xlpm.KgMax, _xlpm.ExoMax, $B26, _xlpm.RepsMax, $C26),
     _xlfn.MAXIFS(_xlpm.KgMax, _xlpm.ExoMax, $B26, _xlpm.RepsMax, $C26, _xlpm.VarMax, $A26)
  ),
  IF(_xlpm.Res=0,"",_xlpm.Res)
),
""))</f>
        <v/>
      </c>
      <c r="K26" s="41">
        <v>1</v>
      </c>
      <c r="L26" s="41">
        <v>0</v>
      </c>
      <c r="M26" s="41">
        <v>1</v>
      </c>
      <c r="N26" s="41">
        <v>0</v>
      </c>
      <c r="O26" s="228"/>
      <c r="P26" s="42">
        <v>8</v>
      </c>
      <c r="Q26" s="43">
        <f t="shared" si="3"/>
        <v>8</v>
      </c>
      <c r="R26" s="42">
        <v>6</v>
      </c>
      <c r="S26" s="44">
        <f t="shared" si="4"/>
        <v>0</v>
      </c>
      <c r="T26" s="42">
        <v>28</v>
      </c>
      <c r="U26" s="44">
        <f t="shared" si="5"/>
        <v>0</v>
      </c>
      <c r="V26" s="42">
        <v>120</v>
      </c>
      <c r="W26" s="44">
        <f t="shared" si="6"/>
        <v>120</v>
      </c>
      <c r="X26" s="225" t="str">
        <f t="shared" si="7"/>
        <v/>
      </c>
      <c r="Y26" s="226" t="str">
        <f t="shared" si="8"/>
        <v/>
      </c>
    </row>
    <row r="27" spans="1:25" ht="20.100000000000001" customHeight="1" x14ac:dyDescent="0.2">
      <c r="A27" s="61"/>
      <c r="B27" s="59"/>
      <c r="C27" s="23"/>
      <c r="D27" s="24"/>
      <c r="E27" s="24"/>
      <c r="F27" s="25"/>
      <c r="G27" s="227" t="str" cm="1">
        <f t="array" ref="G27">IF(OR($B27="",$C27=0,$D27=0),"",IF(AND($B27=$B28,$A27=$A28),"",IFERROR(
SUMPRODUCT(($B$7:$B$55=$B27)*($A$7:$A$55=$A27)*($C$7:$C$55)*($D$7:$D$55)),
"")))</f>
        <v/>
      </c>
      <c r="H27" s="222" t="str">
        <f ca="1">IF(OR($B27="",AND($B27=$B28,$A27=$A28)),"",_xlfn.LET(_xlpm.DateSeance,$C$1,_xlpm.Exo,$B27,_xlpm.Var,$A27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7" s="222" t="str" cm="1">
        <f t="array" ref="I27">IF(OR($B27="",AND($B27=$B28,$A27=$A28)),"",
_xlfn.LET(
  _xlpm.Exo,TRIM(SUBSTITUTE($B27,CHAR(160),"")),
  _xlpm.Var,TRIM(SUBSTITUTE($A27,CHAR(160),"")),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7" s="223" t="str">
        <f ca="1">IF($C27=0,"",IFERROR(
_xlfn.LET(
  _xlpm.ExoMax, MAX_LOCAL!$A$2:$A$10000,
  _xlpm.VarMax, MAX_LOCAL!$B$2:$B$10000,
  _xlpm.RepsMax, MAX_LOCAL!$C$2:$C$10000,
  _xlpm.KgMax,  MAX_LOCAL!$D$2:$D$10000,
  _xlpm.Res, IF($A27="",
     _xlfn.MAXIFS(_xlpm.KgMax, _xlpm.ExoMax, $B27, _xlpm.RepsMax, $C27),
     _xlfn.MAXIFS(_xlpm.KgMax, _xlpm.ExoMax, $B27, _xlpm.RepsMax, $C27, _xlpm.VarMax, $A27)
  ),
  IF(_xlpm.Res=0,"",_xlpm.Res)
),
""))</f>
        <v/>
      </c>
      <c r="K27" s="41">
        <v>1</v>
      </c>
      <c r="L27" s="41">
        <v>0</v>
      </c>
      <c r="M27" s="41">
        <v>1</v>
      </c>
      <c r="N27" s="41">
        <v>0</v>
      </c>
      <c r="O27" s="228"/>
      <c r="P27" s="42"/>
      <c r="Q27" s="43">
        <f t="shared" si="3"/>
        <v>0</v>
      </c>
      <c r="R27" s="42"/>
      <c r="S27" s="44">
        <f t="shared" si="4"/>
        <v>0</v>
      </c>
      <c r="T27" s="42"/>
      <c r="U27" s="44">
        <f t="shared" si="5"/>
        <v>0</v>
      </c>
      <c r="V27" s="42"/>
      <c r="W27" s="44">
        <f t="shared" si="6"/>
        <v>0</v>
      </c>
      <c r="X27" s="225" t="str">
        <f t="shared" si="7"/>
        <v/>
      </c>
      <c r="Y27" s="226" t="str">
        <f t="shared" si="8"/>
        <v/>
      </c>
    </row>
    <row r="28" spans="1:25" ht="20.100000000000001" customHeight="1" x14ac:dyDescent="0.2">
      <c r="A28" s="61"/>
      <c r="B28" s="59"/>
      <c r="C28" s="23"/>
      <c r="D28" s="24"/>
      <c r="E28" s="24"/>
      <c r="F28" s="25"/>
      <c r="G28" s="227" t="str" cm="1">
        <f t="array" ref="G28">IF(OR($B28="",$C28=0,$D28=0),"",IF(AND($B28=$B29,$A28=$A29),"",IFERROR(
SUMPRODUCT(($B$7:$B$55=$B28)*($A$7:$A$55=$A28)*($C$7:$C$55)*($D$7:$D$55)),
"")))</f>
        <v/>
      </c>
      <c r="H28" s="222" t="str">
        <f ca="1">IF(OR($B28="",AND($B28=$B29,$A28=$A29)),"",_xlfn.LET(_xlpm.DateSeance,$C$1,_xlpm.Exo,$B28,_xlpm.Var,$A28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8" s="222" t="str" cm="1">
        <f t="array" ref="I28">IF(OR($B28="",AND($B28=$B29,$A28=$A29)),"",
_xlfn.LET(
  _xlpm.Exo,TRIM(SUBSTITUTE($B28,CHAR(160),"")),
  _xlpm.Var,TRIM(SUBSTITUTE($A28,CHAR(160),"")),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8" s="223" t="str">
        <f ca="1">IF($C28=0,"",IFERROR(
_xlfn.LET(
  _xlpm.ExoMax, MAX_LOCAL!$A$2:$A$10000,
  _xlpm.VarMax, MAX_LOCAL!$B$2:$B$10000,
  _xlpm.RepsMax, MAX_LOCAL!$C$2:$C$10000,
  _xlpm.KgMax,  MAX_LOCAL!$D$2:$D$10000,
  _xlpm.Res, IF($A28="",
     _xlfn.MAXIFS(_xlpm.KgMax, _xlpm.ExoMax, $B28, _xlpm.RepsMax, $C28),
     _xlfn.MAXIFS(_xlpm.KgMax, _xlpm.ExoMax, $B28, _xlpm.RepsMax, $C28, _xlpm.VarMax, $A28)
  ),
  IF(_xlpm.Res=0,"",_xlpm.Res)
),
""))</f>
        <v/>
      </c>
      <c r="K28" s="41">
        <v>1</v>
      </c>
      <c r="L28" s="41">
        <v>0</v>
      </c>
      <c r="M28" s="41">
        <v>1</v>
      </c>
      <c r="N28" s="41">
        <v>0</v>
      </c>
      <c r="O28" s="228"/>
      <c r="P28" s="42"/>
      <c r="Q28" s="43">
        <f t="shared" si="3"/>
        <v>0</v>
      </c>
      <c r="R28" s="42"/>
      <c r="S28" s="44">
        <f t="shared" si="4"/>
        <v>0</v>
      </c>
      <c r="T28" s="42"/>
      <c r="U28" s="44">
        <f t="shared" si="5"/>
        <v>0</v>
      </c>
      <c r="V28" s="42"/>
      <c r="W28" s="44">
        <f t="shared" si="6"/>
        <v>0</v>
      </c>
      <c r="X28" s="225" t="str">
        <f t="shared" si="7"/>
        <v/>
      </c>
      <c r="Y28" s="226" t="str">
        <f t="shared" si="8"/>
        <v/>
      </c>
    </row>
    <row r="29" spans="1:25" ht="20.100000000000001" customHeight="1" x14ac:dyDescent="0.2">
      <c r="A29" s="61"/>
      <c r="B29" s="59"/>
      <c r="C29" s="23"/>
      <c r="D29" s="24"/>
      <c r="E29" s="24"/>
      <c r="F29" s="25"/>
      <c r="G29" s="227" t="str" cm="1">
        <f t="array" ref="G29">IF(OR($B29="",$C29=0,$D29=0),"",IF(AND($B29=$B30,$A29=$A30),"",IFERROR(
SUMPRODUCT(($B$7:$B$55=$B29)*($A$7:$A$55=$A29)*($C$7:$C$55)*($D$7:$D$55)),
"")))</f>
        <v/>
      </c>
      <c r="H29" s="222" t="str">
        <f ca="1">IF(OR($B29="",AND($B29=$B30,$A29=$A30)),"",_xlfn.LET(_xlpm.DateSeance,$C$1,_xlpm.Exo,$B29,_xlpm.Var,$A29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9" s="222" t="str" cm="1">
        <f t="array" ref="I29">IF(OR($B29="",AND($B29=$B30,$A29=$A30)),"",
_xlfn.LET(
  _xlpm.Exo,TRIM(SUBSTITUTE($B29,CHAR(160),"")),
  _xlpm.Var,TRIM(SUBSTITUTE($A29,CHAR(160),"")),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9" s="223" t="str">
        <f ca="1">IF($C29=0,"",IFERROR(
_xlfn.LET(
  _xlpm.ExoMax, MAX_LOCAL!$A$2:$A$10000,
  _xlpm.VarMax, MAX_LOCAL!$B$2:$B$10000,
  _xlpm.RepsMax, MAX_LOCAL!$C$2:$C$10000,
  _xlpm.KgMax,  MAX_LOCAL!$D$2:$D$10000,
  _xlpm.Res, IF($A29="",
     _xlfn.MAXIFS(_xlpm.KgMax, _xlpm.ExoMax, $B29, _xlpm.RepsMax, $C29),
     _xlfn.MAXIFS(_xlpm.KgMax, _xlpm.ExoMax, $B29, _xlpm.RepsMax, $C29, _xlpm.VarMax, $A29)
  ),
  IF(_xlpm.Res=0,"",_xlpm.Res)
),
""))</f>
        <v/>
      </c>
      <c r="K29" s="41">
        <v>1</v>
      </c>
      <c r="L29" s="41">
        <v>0</v>
      </c>
      <c r="M29" s="41">
        <v>1</v>
      </c>
      <c r="N29" s="41">
        <v>0</v>
      </c>
      <c r="O29" s="228"/>
      <c r="P29" s="42"/>
      <c r="Q29" s="43">
        <f t="shared" si="3"/>
        <v>0</v>
      </c>
      <c r="R29" s="42"/>
      <c r="S29" s="44">
        <f t="shared" si="4"/>
        <v>0</v>
      </c>
      <c r="T29" s="42"/>
      <c r="U29" s="44">
        <f t="shared" si="5"/>
        <v>0</v>
      </c>
      <c r="V29" s="42"/>
      <c r="W29" s="44">
        <f t="shared" si="6"/>
        <v>0</v>
      </c>
      <c r="X29" s="225" t="str">
        <f t="shared" si="7"/>
        <v/>
      </c>
      <c r="Y29" s="226" t="str">
        <f t="shared" si="8"/>
        <v/>
      </c>
    </row>
    <row r="30" spans="1:25" ht="20.100000000000001" customHeight="1" x14ac:dyDescent="0.2">
      <c r="A30" s="61"/>
      <c r="B30" s="59" t="s">
        <v>142</v>
      </c>
      <c r="C30" s="23"/>
      <c r="D30" s="24"/>
      <c r="E30" s="24">
        <f>V30</f>
        <v>120</v>
      </c>
      <c r="F30" s="25">
        <f>P30</f>
        <v>5</v>
      </c>
      <c r="G30" s="227" t="str" cm="1">
        <f t="array" ref="G30">IF(OR($B30="",$C30=0,$D30=0),"",IF(AND($B30=$B31,$A30=$A31),"",IFERROR(
SUMPRODUCT(($B$7:$B$55=$B30)*($A$7:$A$55=$A30)*($C$7:$C$55)*($D$7:$D$55)),
"")))</f>
        <v/>
      </c>
      <c r="H30" s="222" t="str">
        <f ca="1">IF(OR($B30="",AND($B30=$B31,$A30=$A31)),"",_xlfn.LET(_xlpm.DateSeance,$C$1,_xlpm.Exo,$B30,_xlpm.Var,$A30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0" s="222" t="str" cm="1">
        <f t="array" ref="I30">IF(OR($B30="",AND($B30=$B31,$A30=$A31)),"",
_xlfn.LET(
  _xlpm.Exo,TRIM(SUBSTITUTE($B30,CHAR(160),"")),
  _xlpm.Var,TRIM(SUBSTITUTE($A30,CHAR(160),"")),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0" s="223" t="str">
        <f ca="1">IF($C30=0,"",IFERROR(
_xlfn.LET(
  _xlpm.ExoMax, MAX_LOCAL!$A$2:$A$10000,
  _xlpm.VarMax, MAX_LOCAL!$B$2:$B$10000,
  _xlpm.RepsMax, MAX_LOCAL!$C$2:$C$10000,
  _xlpm.KgMax,  MAX_LOCAL!$D$2:$D$10000,
  _xlpm.Res, IF($A30="",
     _xlfn.MAXIFS(_xlpm.KgMax, _xlpm.ExoMax, $B30, _xlpm.RepsMax, $C30),
     _xlfn.MAXIFS(_xlpm.KgMax, _xlpm.ExoMax, $B30, _xlpm.RepsMax, $C30, _xlpm.VarMax, $A30)
  ),
  IF(_xlpm.Res=0,"",_xlpm.Res)
),
""))</f>
        <v/>
      </c>
      <c r="K30" s="41">
        <v>1</v>
      </c>
      <c r="L30" s="41">
        <v>0</v>
      </c>
      <c r="M30" s="41">
        <v>1</v>
      </c>
      <c r="N30" s="41">
        <v>0</v>
      </c>
      <c r="O30" s="228"/>
      <c r="P30" s="42">
        <v>5</v>
      </c>
      <c r="Q30" s="43">
        <f t="shared" si="3"/>
        <v>5</v>
      </c>
      <c r="R30" s="42">
        <v>12</v>
      </c>
      <c r="S30" s="44">
        <f t="shared" si="4"/>
        <v>0</v>
      </c>
      <c r="T30" s="42">
        <v>4</v>
      </c>
      <c r="U30" s="44">
        <f t="shared" si="5"/>
        <v>0</v>
      </c>
      <c r="V30" s="42">
        <v>120</v>
      </c>
      <c r="W30" s="44">
        <f t="shared" si="6"/>
        <v>120</v>
      </c>
      <c r="X30" s="225" t="str">
        <f t="shared" si="7"/>
        <v/>
      </c>
      <c r="Y30" s="226" t="str">
        <f t="shared" si="8"/>
        <v/>
      </c>
    </row>
    <row r="31" spans="1:25" ht="20.100000000000001" customHeight="1" x14ac:dyDescent="0.2">
      <c r="A31" s="61"/>
      <c r="B31" s="59" t="s">
        <v>142</v>
      </c>
      <c r="C31" s="23"/>
      <c r="D31" s="24"/>
      <c r="E31" s="24">
        <f>V31</f>
        <v>120</v>
      </c>
      <c r="F31" s="25">
        <f>P31</f>
        <v>7</v>
      </c>
      <c r="G31" s="227" t="str" cm="1">
        <f t="array" ref="G31">IF(OR($B31="",$C31=0,$D31=0),"",IF(AND($B31=$B32,$A31=$A32),"",IFERROR(
SUMPRODUCT(($B$7:$B$55=$B31)*($A$7:$A$55=$A31)*($C$7:$C$55)*($D$7:$D$55)),
"")))</f>
        <v/>
      </c>
      <c r="H31" s="222" t="str">
        <f ca="1">IF(OR($B31="",AND($B31=$B32,$A31=$A32)),"",_xlfn.LET(_xlpm.DateSeance,$C$1,_xlpm.Exo,$B31,_xlpm.Var,$A31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1" s="222" t="str" cm="1">
        <f t="array" ref="I31">IF(OR($B31="",AND($B31=$B32,$A31=$A32)),"",
_xlfn.LET(
  _xlpm.Exo,TRIM(SUBSTITUTE($B31,CHAR(160),"")),
  _xlpm.Var,TRIM(SUBSTITUTE($A31,CHAR(160),"")),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1" s="223" t="str">
        <f ca="1">IF($C31=0,"",IFERROR(
_xlfn.LET(
  _xlpm.ExoMax, MAX_LOCAL!$A$2:$A$10000,
  _xlpm.VarMax, MAX_LOCAL!$B$2:$B$10000,
  _xlpm.RepsMax, MAX_LOCAL!$C$2:$C$10000,
  _xlpm.KgMax,  MAX_LOCAL!$D$2:$D$10000,
  _xlpm.Res, IF($A31="",
     _xlfn.MAXIFS(_xlpm.KgMax, _xlpm.ExoMax, $B31, _xlpm.RepsMax, $C31),
     _xlfn.MAXIFS(_xlpm.KgMax, _xlpm.ExoMax, $B31, _xlpm.RepsMax, $C31, _xlpm.VarMax, $A31)
  ),
  IF(_xlpm.Res=0,"",_xlpm.Res)
),
""))</f>
        <v/>
      </c>
      <c r="K31" s="41">
        <v>1</v>
      </c>
      <c r="L31" s="41">
        <v>0</v>
      </c>
      <c r="M31" s="41">
        <v>1</v>
      </c>
      <c r="N31" s="41">
        <v>0</v>
      </c>
      <c r="O31" s="228"/>
      <c r="P31" s="42">
        <v>7</v>
      </c>
      <c r="Q31" s="43">
        <f t="shared" si="3"/>
        <v>7</v>
      </c>
      <c r="R31" s="42">
        <v>10</v>
      </c>
      <c r="S31" s="44">
        <f t="shared" si="4"/>
        <v>0</v>
      </c>
      <c r="T31" s="42">
        <v>6</v>
      </c>
      <c r="U31" s="44">
        <f t="shared" si="5"/>
        <v>0</v>
      </c>
      <c r="V31" s="42">
        <v>120</v>
      </c>
      <c r="W31" s="44">
        <f t="shared" si="6"/>
        <v>120</v>
      </c>
      <c r="X31" s="225" t="str">
        <f t="shared" si="7"/>
        <v/>
      </c>
      <c r="Y31" s="226" t="str">
        <f t="shared" si="8"/>
        <v/>
      </c>
    </row>
    <row r="32" spans="1:25" ht="20.100000000000001" customHeight="1" x14ac:dyDescent="0.2">
      <c r="A32" s="61"/>
      <c r="B32" s="59" t="s">
        <v>142</v>
      </c>
      <c r="C32" s="23"/>
      <c r="D32" s="24"/>
      <c r="E32" s="24">
        <f>V32</f>
        <v>1</v>
      </c>
      <c r="F32" s="25">
        <f>P32</f>
        <v>8</v>
      </c>
      <c r="G32" s="227" t="str" cm="1">
        <f t="array" ref="G32">IF(OR($B32="",$C32=0,$D32=0),"",IF(AND($B32=$B33,$A32=$A33),"",IFERROR(
SUMPRODUCT(($B$7:$B$55=$B32)*($A$7:$A$55=$A32)*($C$7:$C$55)*($D$7:$D$55)),
"")))</f>
        <v/>
      </c>
      <c r="H32" s="222">
        <f ca="1">IF(OR($B32="",AND($B32=$B33,$A32=$A33)),"",_xlfn.LET(_xlpm.DateSeance,$C$1,_xlpm.Exo,$B32,_xlpm.Var,$A32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2" s="222" cm="1">
        <f t="array" ref="I32">IF(OR($B32="",AND($B32=$B33,$A32=$A33)),"",
_xlfn.LET(
  _xlpm.Exo,TRIM(SUBSTITUTE($B32,CHAR(160),"")),
  _xlpm.Var,TRIM(SUBSTITUTE($A32,CHAR(160),"")),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248</v>
      </c>
      <c r="J32" s="223" t="str">
        <f ca="1">IF($C32=0,"",IFERROR(
_xlfn.LET(
  _xlpm.ExoMax, MAX_LOCAL!$A$2:$A$10000,
  _xlpm.VarMax, MAX_LOCAL!$B$2:$B$10000,
  _xlpm.RepsMax, MAX_LOCAL!$C$2:$C$10000,
  _xlpm.KgMax,  MAX_LOCAL!$D$2:$D$10000,
  _xlpm.Res, IF($A32="",
     _xlfn.MAXIFS(_xlpm.KgMax, _xlpm.ExoMax, $B32, _xlpm.RepsMax, $C32),
     _xlfn.MAXIFS(_xlpm.KgMax, _xlpm.ExoMax, $B32, _xlpm.RepsMax, $C32, _xlpm.VarMax, $A32)
  ),
  IF(_xlpm.Res=0,"",_xlpm.Res)
),
""))</f>
        <v/>
      </c>
      <c r="K32" s="41">
        <v>1</v>
      </c>
      <c r="L32" s="41">
        <v>0</v>
      </c>
      <c r="M32" s="41">
        <v>1</v>
      </c>
      <c r="N32" s="41">
        <v>0</v>
      </c>
      <c r="O32" s="228"/>
      <c r="P32" s="42">
        <v>8</v>
      </c>
      <c r="Q32" s="43">
        <f t="shared" si="3"/>
        <v>8</v>
      </c>
      <c r="R32" s="42">
        <v>8</v>
      </c>
      <c r="S32" s="44">
        <f t="shared" si="4"/>
        <v>0</v>
      </c>
      <c r="T32" s="42">
        <v>8</v>
      </c>
      <c r="U32" s="44">
        <f t="shared" si="5"/>
        <v>0</v>
      </c>
      <c r="V32" s="42">
        <v>1</v>
      </c>
      <c r="W32" s="44">
        <f t="shared" si="6"/>
        <v>1</v>
      </c>
      <c r="X32" s="225" t="str">
        <f t="shared" si="7"/>
        <v/>
      </c>
      <c r="Y32" s="226" t="str">
        <f t="shared" si="8"/>
        <v/>
      </c>
    </row>
    <row r="33" spans="1:25" ht="20.100000000000001" customHeight="1" x14ac:dyDescent="0.2">
      <c r="A33" s="61"/>
      <c r="B33" s="59"/>
      <c r="C33" s="23"/>
      <c r="D33" s="24"/>
      <c r="E33" s="24"/>
      <c r="F33" s="25"/>
      <c r="G33" s="227" t="str" cm="1">
        <f t="array" ref="G33">IF(OR($B33="",$C33=0,$D33=0),"",IF(AND($B33=$B34,$A33=$A34),"",IFERROR(
SUMPRODUCT(($B$7:$B$55=$B33)*($A$7:$A$55=$A33)*($C$7:$C$55)*($D$7:$D$55)),
"")))</f>
        <v/>
      </c>
      <c r="H33" s="222" t="str">
        <f ca="1">IF(OR($B33="",AND($B33=$B34,$A33=$A34)),"",_xlfn.LET(_xlpm.DateSeance,$C$1,_xlpm.Exo,$B33,_xlpm.Var,$A33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3" s="222" t="str" cm="1">
        <f t="array" ref="I33">IF(OR($B33="",AND($B33=$B34,$A33=$A34)),"",
_xlfn.LET(
  _xlpm.Exo,TRIM(SUBSTITUTE($B33,CHAR(160),"")),
  _xlpm.Var,TRIM(SUBSTITUTE($A33,CHAR(160),"")),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3" s="223" t="str">
        <f ca="1">IF($C33=0,"",IFERROR(
_xlfn.LET(
  _xlpm.ExoMax, MAX_LOCAL!$A$2:$A$10000,
  _xlpm.VarMax, MAX_LOCAL!$B$2:$B$10000,
  _xlpm.RepsMax, MAX_LOCAL!$C$2:$C$10000,
  _xlpm.KgMax,  MAX_LOCAL!$D$2:$D$10000,
  _xlpm.Res, IF($A33="",
     _xlfn.MAXIFS(_xlpm.KgMax, _xlpm.ExoMax, $B33, _xlpm.RepsMax, $C33),
     _xlfn.MAXIFS(_xlpm.KgMax, _xlpm.ExoMax, $B33, _xlpm.RepsMax, $C33, _xlpm.VarMax, $A33)
  ),
  IF(_xlpm.Res=0,"",_xlpm.Res)
),
""))</f>
        <v/>
      </c>
      <c r="K33" s="41">
        <v>1</v>
      </c>
      <c r="L33" s="41">
        <v>0</v>
      </c>
      <c r="M33" s="41">
        <v>1</v>
      </c>
      <c r="N33" s="41">
        <v>0</v>
      </c>
      <c r="O33" s="228"/>
      <c r="P33" s="42"/>
      <c r="Q33" s="43">
        <f t="shared" si="3"/>
        <v>0</v>
      </c>
      <c r="R33" s="42"/>
      <c r="S33" s="44">
        <f t="shared" si="4"/>
        <v>0</v>
      </c>
      <c r="T33" s="42"/>
      <c r="U33" s="44">
        <f t="shared" si="5"/>
        <v>0</v>
      </c>
      <c r="V33" s="42"/>
      <c r="W33" s="44">
        <f t="shared" si="6"/>
        <v>0</v>
      </c>
      <c r="X33" s="225" t="str">
        <f t="shared" si="7"/>
        <v/>
      </c>
      <c r="Y33" s="226" t="str">
        <f t="shared" si="8"/>
        <v/>
      </c>
    </row>
    <row r="34" spans="1:25" ht="20.100000000000001" customHeight="1" x14ac:dyDescent="0.2">
      <c r="A34" s="61"/>
      <c r="B34" s="59"/>
      <c r="C34" s="23"/>
      <c r="D34" s="24"/>
      <c r="E34" s="24"/>
      <c r="F34" s="25"/>
      <c r="G34" s="227" t="str" cm="1">
        <f t="array" ref="G34">IF(OR($B34="",$C34=0,$D34=0),"",IF(AND($B34=$B35,$A34=$A35),"",IFERROR(
SUMPRODUCT(($B$7:$B$55=$B34)*($A$7:$A$55=$A34)*($C$7:$C$55)*($D$7:$D$55)),
"")))</f>
        <v/>
      </c>
      <c r="H34" s="222" t="str">
        <f ca="1">IF(OR($B34="",AND($B34=$B35,$A34=$A35)),"",_xlfn.LET(_xlpm.DateSeance,$C$1,_xlpm.Exo,$B34,_xlpm.Var,$A34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4" s="222" t="str" cm="1">
        <f t="array" ref="I34">IF(OR($B34="",AND($B34=$B35,$A34=$A35)),"",
_xlfn.LET(
  _xlpm.Exo,TRIM(SUBSTITUTE($B34,CHAR(160),"")),
  _xlpm.Var,TRIM(SUBSTITUTE($A34,CHAR(160),"")),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4" s="223" t="str">
        <f ca="1">IF($C34=0,"",IFERROR(
_xlfn.LET(
  _xlpm.ExoMax, MAX_LOCAL!$A$2:$A$10000,
  _xlpm.VarMax, MAX_LOCAL!$B$2:$B$10000,
  _xlpm.RepsMax, MAX_LOCAL!$C$2:$C$10000,
  _xlpm.KgMax,  MAX_LOCAL!$D$2:$D$10000,
  _xlpm.Res, IF($A34="",
     _xlfn.MAXIFS(_xlpm.KgMax, _xlpm.ExoMax, $B34, _xlpm.RepsMax, $C34),
     _xlfn.MAXIFS(_xlpm.KgMax, _xlpm.ExoMax, $B34, _xlpm.RepsMax, $C34, _xlpm.VarMax, $A34)
  ),
  IF(_xlpm.Res=0,"",_xlpm.Res)
),
""))</f>
        <v/>
      </c>
      <c r="K34" s="41">
        <v>1</v>
      </c>
      <c r="L34" s="41">
        <v>0</v>
      </c>
      <c r="M34" s="41">
        <v>1</v>
      </c>
      <c r="N34" s="41">
        <v>0</v>
      </c>
      <c r="O34" s="228"/>
      <c r="P34" s="42"/>
      <c r="Q34" s="43">
        <f t="shared" si="3"/>
        <v>0</v>
      </c>
      <c r="R34" s="42"/>
      <c r="S34" s="44">
        <f t="shared" si="4"/>
        <v>0</v>
      </c>
      <c r="T34" s="42"/>
      <c r="U34" s="44">
        <f t="shared" si="5"/>
        <v>0</v>
      </c>
      <c r="V34" s="42"/>
      <c r="W34" s="44">
        <f t="shared" si="6"/>
        <v>0</v>
      </c>
      <c r="X34" s="225" t="str">
        <f t="shared" si="7"/>
        <v/>
      </c>
      <c r="Y34" s="226" t="str">
        <f t="shared" si="8"/>
        <v/>
      </c>
    </row>
    <row r="35" spans="1:25" ht="20.100000000000001" customHeight="1" x14ac:dyDescent="0.2">
      <c r="A35" s="61"/>
      <c r="B35" s="59"/>
      <c r="C35" s="23"/>
      <c r="D35" s="24"/>
      <c r="E35" s="24"/>
      <c r="F35" s="25"/>
      <c r="G35" s="227" t="str" cm="1">
        <f t="array" ref="G35">IF(OR($B35="",$C35=0,$D35=0),"",IF(AND($B35=$B36,$A35=$A36),"",IFERROR(
SUMPRODUCT(($B$7:$B$55=$B35)*($A$7:$A$55=$A35)*($C$7:$C$55)*($D$7:$D$55)),
"")))</f>
        <v/>
      </c>
      <c r="H35" s="222" t="str">
        <f ca="1">IF(OR($B35="",AND($B35=$B36,$A35=$A36)),"",_xlfn.LET(_xlpm.DateSeance,$C$1,_xlpm.Exo,$B35,_xlpm.Var,$A35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5" s="222" t="str" cm="1">
        <f t="array" ref="I35">IF(OR($B35="",AND($B35=$B36,$A35=$A36)),"",
_xlfn.LET(
  _xlpm.Exo,TRIM(SUBSTITUTE($B35,CHAR(160),"")),
  _xlpm.Var,TRIM(SUBSTITUTE($A35,CHAR(160),"")),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5" s="223" t="str">
        <f ca="1">IF($C35=0,"",IFERROR(
_xlfn.LET(
  _xlpm.ExoMax, MAX_LOCAL!$A$2:$A$10000,
  _xlpm.VarMax, MAX_LOCAL!$B$2:$B$10000,
  _xlpm.RepsMax, MAX_LOCAL!$C$2:$C$10000,
  _xlpm.KgMax,  MAX_LOCAL!$D$2:$D$10000,
  _xlpm.Res, IF($A35="",
     _xlfn.MAXIFS(_xlpm.KgMax, _xlpm.ExoMax, $B35, _xlpm.RepsMax, $C35),
     _xlfn.MAXIFS(_xlpm.KgMax, _xlpm.ExoMax, $B35, _xlpm.RepsMax, $C35, _xlpm.VarMax, $A35)
  ),
  IF(_xlpm.Res=0,"",_xlpm.Res)
),
""))</f>
        <v/>
      </c>
      <c r="K35" s="41">
        <v>1</v>
      </c>
      <c r="L35" s="41">
        <v>0</v>
      </c>
      <c r="M35" s="41">
        <v>1</v>
      </c>
      <c r="N35" s="41">
        <v>0</v>
      </c>
      <c r="O35" s="228"/>
      <c r="P35" s="42"/>
      <c r="Q35" s="43">
        <f t="shared" si="3"/>
        <v>0</v>
      </c>
      <c r="R35" s="42"/>
      <c r="S35" s="44">
        <f t="shared" si="4"/>
        <v>0</v>
      </c>
      <c r="T35" s="42"/>
      <c r="U35" s="44">
        <f t="shared" si="5"/>
        <v>0</v>
      </c>
      <c r="V35" s="42"/>
      <c r="W35" s="44">
        <f t="shared" si="6"/>
        <v>0</v>
      </c>
      <c r="X35" s="225" t="str">
        <f t="shared" si="7"/>
        <v/>
      </c>
      <c r="Y35" s="226" t="str">
        <f t="shared" si="8"/>
        <v/>
      </c>
    </row>
    <row r="36" spans="1:25" ht="20.100000000000001" customHeight="1" x14ac:dyDescent="0.2">
      <c r="A36" s="61"/>
      <c r="B36" s="59"/>
      <c r="C36" s="23"/>
      <c r="D36" s="24"/>
      <c r="E36" s="24"/>
      <c r="F36" s="25"/>
      <c r="G36" s="227" t="str" cm="1">
        <f t="array" ref="G36">IF(OR($B36="",$C36=0,$D36=0),"",IF(AND($B36=$B37,$A36=$A37),"",IFERROR(
SUMPRODUCT(($B$7:$B$55=$B36)*($A$7:$A$55=$A36)*($C$7:$C$55)*($D$7:$D$55)),
"")))</f>
        <v/>
      </c>
      <c r="H36" s="222" t="str">
        <f ca="1">IF(OR($B36="",AND($B36=$B37,$A36=$A37)),"",_xlfn.LET(_xlpm.DateSeance,$C$1,_xlpm.Exo,$B36,_xlpm.Var,$A36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6" s="222" t="str" cm="1">
        <f t="array" ref="I36">IF(OR($B36="",AND($B36=$B37,$A36=$A37)),"",
_xlfn.LET(
  _xlpm.Exo,TRIM(SUBSTITUTE($B36,CHAR(160),"")),
  _xlpm.Var,TRIM(SUBSTITUTE($A36,CHAR(160),"")),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6" s="223" t="str">
        <f ca="1">IF($C36=0,"",IFERROR(
_xlfn.LET(
  _xlpm.ExoMax, MAX_LOCAL!$A$2:$A$10000,
  _xlpm.VarMax, MAX_LOCAL!$B$2:$B$10000,
  _xlpm.RepsMax, MAX_LOCAL!$C$2:$C$10000,
  _xlpm.KgMax,  MAX_LOCAL!$D$2:$D$10000,
  _xlpm.Res, IF($A36="",
     _xlfn.MAXIFS(_xlpm.KgMax, _xlpm.ExoMax, $B36, _xlpm.RepsMax, $C36),
     _xlfn.MAXIFS(_xlpm.KgMax, _xlpm.ExoMax, $B36, _xlpm.RepsMax, $C36, _xlpm.VarMax, $A36)
  ),
  IF(_xlpm.Res=0,"",_xlpm.Res)
),
""))</f>
        <v/>
      </c>
      <c r="K36" s="41">
        <v>1</v>
      </c>
      <c r="L36" s="41">
        <v>0</v>
      </c>
      <c r="M36" s="41">
        <v>1</v>
      </c>
      <c r="N36" s="41">
        <v>0</v>
      </c>
      <c r="O36" s="228"/>
      <c r="P36" s="42"/>
      <c r="Q36" s="43">
        <f t="shared" si="3"/>
        <v>0</v>
      </c>
      <c r="R36" s="42"/>
      <c r="S36" s="44">
        <f t="shared" si="4"/>
        <v>0</v>
      </c>
      <c r="T36" s="42"/>
      <c r="U36" s="44">
        <f t="shared" si="5"/>
        <v>0</v>
      </c>
      <c r="V36" s="42"/>
      <c r="W36" s="44">
        <f t="shared" si="6"/>
        <v>0</v>
      </c>
      <c r="X36" s="225" t="str">
        <f t="shared" si="7"/>
        <v/>
      </c>
      <c r="Y36" s="226" t="str">
        <f t="shared" si="8"/>
        <v/>
      </c>
    </row>
    <row r="37" spans="1:25" ht="20.100000000000001" customHeight="1" x14ac:dyDescent="0.2">
      <c r="A37" s="61"/>
      <c r="B37" s="59"/>
      <c r="C37" s="23"/>
      <c r="D37" s="24"/>
      <c r="E37" s="24"/>
      <c r="F37" s="25"/>
      <c r="G37" s="227" t="str" cm="1">
        <f t="array" ref="G37">IF(OR($B37="",$C37=0,$D37=0),"",IF(AND($B37=$B38,$A37=$A38),"",IFERROR(
SUMPRODUCT(($B$7:$B$55=$B37)*($A$7:$A$55=$A37)*($C$7:$C$55)*($D$7:$D$55)),
"")))</f>
        <v/>
      </c>
      <c r="H37" s="222" t="str">
        <f ca="1">IF(OR($B37="",AND($B37=$B38,$A37=$A38)),"",_xlfn.LET(_xlpm.DateSeance,$C$1,_xlpm.Exo,$B37,_xlpm.Var,$A37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7" s="222" t="str" cm="1">
        <f t="array" ref="I37">IF(OR($B37="",AND($B37=$B38,$A37=$A38)),"",
_xlfn.LET(
  _xlpm.Exo,TRIM(SUBSTITUTE($B37,CHAR(160),"")),
  _xlpm.Var,TRIM(SUBSTITUTE($A37,CHAR(160),"")),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7" s="223" t="str">
        <f ca="1">IF($C37=0,"",IFERROR(
_xlfn.LET(
  _xlpm.ExoMax, MAX_LOCAL!$A$2:$A$10000,
  _xlpm.VarMax, MAX_LOCAL!$B$2:$B$10000,
  _xlpm.RepsMax, MAX_LOCAL!$C$2:$C$10000,
  _xlpm.KgMax,  MAX_LOCAL!$D$2:$D$10000,
  _xlpm.Res, IF($A37="",
     _xlfn.MAXIFS(_xlpm.KgMax, _xlpm.ExoMax, $B37, _xlpm.RepsMax, $C37),
     _xlfn.MAXIFS(_xlpm.KgMax, _xlpm.ExoMax, $B37, _xlpm.RepsMax, $C37, _xlpm.VarMax, $A37)
  ),
  IF(_xlpm.Res=0,"",_xlpm.Res)
),
""))</f>
        <v/>
      </c>
      <c r="K37" s="41">
        <v>1</v>
      </c>
      <c r="L37" s="41">
        <v>0</v>
      </c>
      <c r="M37" s="41">
        <v>1</v>
      </c>
      <c r="N37" s="41">
        <v>0</v>
      </c>
      <c r="O37" s="228"/>
      <c r="P37" s="42"/>
      <c r="Q37" s="43">
        <f t="shared" si="3"/>
        <v>0</v>
      </c>
      <c r="R37" s="42"/>
      <c r="S37" s="44">
        <f t="shared" si="4"/>
        <v>0</v>
      </c>
      <c r="T37" s="42"/>
      <c r="U37" s="44">
        <f t="shared" si="5"/>
        <v>0</v>
      </c>
      <c r="V37" s="42"/>
      <c r="W37" s="44">
        <f t="shared" si="6"/>
        <v>0</v>
      </c>
      <c r="X37" s="225" t="str">
        <f t="shared" si="7"/>
        <v/>
      </c>
      <c r="Y37" s="226" t="str">
        <f t="shared" si="8"/>
        <v/>
      </c>
    </row>
    <row r="38" spans="1:25" ht="20.100000000000001" customHeight="1" x14ac:dyDescent="0.2">
      <c r="A38" s="61"/>
      <c r="B38" s="59"/>
      <c r="C38" s="23"/>
      <c r="D38" s="24"/>
      <c r="E38" s="24"/>
      <c r="F38" s="25"/>
      <c r="G38" s="227" t="str" cm="1">
        <f t="array" ref="G38">IF(OR($B38="",$C38=0,$D38=0),"",IF(AND($B38=$B39,$A38=$A39),"",IFERROR(
SUMPRODUCT(($B$7:$B$55=$B38)*($A$7:$A$55=$A38)*($C$7:$C$55)*($D$7:$D$55)),
"")))</f>
        <v/>
      </c>
      <c r="H38" s="222" t="str">
        <f ca="1">IF(OR($B38="",AND($B38=$B39,$A38=$A39)),"",_xlfn.LET(_xlpm.DateSeance,$C$1,_xlpm.Exo,$B38,_xlpm.Var,$A38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8" s="222" t="str" cm="1">
        <f t="array" ref="I38">IF(OR($B38="",AND($B38=$B39,$A38=$A39)),"",
_xlfn.LET(
  _xlpm.Exo,TRIM(SUBSTITUTE($B38,CHAR(160),"")),
  _xlpm.Var,TRIM(SUBSTITUTE($A38,CHAR(160),"")),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8" s="223" t="str">
        <f ca="1">IF($C38=0,"",IFERROR(
_xlfn.LET(
  _xlpm.ExoMax, MAX_LOCAL!$A$2:$A$10000,
  _xlpm.VarMax, MAX_LOCAL!$B$2:$B$10000,
  _xlpm.RepsMax, MAX_LOCAL!$C$2:$C$10000,
  _xlpm.KgMax,  MAX_LOCAL!$D$2:$D$10000,
  _xlpm.Res, IF($A38="",
     _xlfn.MAXIFS(_xlpm.KgMax, _xlpm.ExoMax, $B38, _xlpm.RepsMax, $C38),
     _xlfn.MAXIFS(_xlpm.KgMax, _xlpm.ExoMax, $B38, _xlpm.RepsMax, $C38, _xlpm.VarMax, $A38)
  ),
  IF(_xlpm.Res=0,"",_xlpm.Res)
),
""))</f>
        <v/>
      </c>
      <c r="K38" s="41">
        <v>1</v>
      </c>
      <c r="L38" s="41">
        <v>0</v>
      </c>
      <c r="M38" s="41">
        <v>1</v>
      </c>
      <c r="N38" s="41">
        <v>0</v>
      </c>
      <c r="O38" s="228"/>
      <c r="P38" s="42"/>
      <c r="Q38" s="43">
        <f t="shared" si="3"/>
        <v>0</v>
      </c>
      <c r="R38" s="42"/>
      <c r="S38" s="44">
        <f t="shared" si="4"/>
        <v>0</v>
      </c>
      <c r="T38" s="42"/>
      <c r="U38" s="44">
        <f t="shared" si="5"/>
        <v>0</v>
      </c>
      <c r="V38" s="42"/>
      <c r="W38" s="44">
        <f t="shared" si="6"/>
        <v>0</v>
      </c>
      <c r="X38" s="225" t="str">
        <f t="shared" si="7"/>
        <v/>
      </c>
      <c r="Y38" s="226" t="str">
        <f t="shared" si="8"/>
        <v/>
      </c>
    </row>
    <row r="39" spans="1:25" ht="20.100000000000001" customHeight="1" x14ac:dyDescent="0.2">
      <c r="A39" s="61"/>
      <c r="B39" s="59"/>
      <c r="C39" s="23"/>
      <c r="D39" s="24"/>
      <c r="E39" s="24"/>
      <c r="F39" s="25"/>
      <c r="G39" s="227" t="str" cm="1">
        <f t="array" ref="G39">IF(OR($B39="",$C39=0,$D39=0),"",IF(AND($B39=$B40,$A39=$A40),"",IFERROR(
SUMPRODUCT(($B$7:$B$55=$B39)*($A$7:$A$55=$A39)*($C$7:$C$55)*($D$7:$D$55)),
"")))</f>
        <v/>
      </c>
      <c r="H39" s="222" t="str">
        <f ca="1">IF(OR($B39="",AND($B39=$B40,$A39=$A40)),"",_xlfn.LET(_xlpm.DateSeance,$C$1,_xlpm.Exo,$B39,_xlpm.Var,$A39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9" s="222" t="str" cm="1">
        <f t="array" ref="I39">IF(OR($B39="",AND($B39=$B40,$A39=$A40)),"",
_xlfn.LET(
  _xlpm.Exo,TRIM(SUBSTITUTE($B39,CHAR(160),"")),
  _xlpm.Var,TRIM(SUBSTITUTE($A39,CHAR(160),"")),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9" s="223" t="str">
        <f ca="1">IF($C39=0,"",IFERROR(
_xlfn.LET(
  _xlpm.ExoMax, MAX_LOCAL!$A$2:$A$10000,
  _xlpm.VarMax, MAX_LOCAL!$B$2:$B$10000,
  _xlpm.RepsMax, MAX_LOCAL!$C$2:$C$10000,
  _xlpm.KgMax,  MAX_LOCAL!$D$2:$D$10000,
  _xlpm.Res, IF($A39="",
     _xlfn.MAXIFS(_xlpm.KgMax, _xlpm.ExoMax, $B39, _xlpm.RepsMax, $C39),
     _xlfn.MAXIFS(_xlpm.KgMax, _xlpm.ExoMax, $B39, _xlpm.RepsMax, $C39, _xlpm.VarMax, $A39)
  ),
  IF(_xlpm.Res=0,"",_xlpm.Res)
),
""))</f>
        <v/>
      </c>
      <c r="K39" s="41">
        <v>1</v>
      </c>
      <c r="L39" s="41">
        <v>0</v>
      </c>
      <c r="M39" s="41">
        <v>1</v>
      </c>
      <c r="N39" s="41">
        <v>0</v>
      </c>
      <c r="O39" s="228"/>
      <c r="P39" s="42"/>
      <c r="Q39" s="43">
        <f t="shared" ref="Q39:Q55" si="9">F39</f>
        <v>0</v>
      </c>
      <c r="R39" s="42"/>
      <c r="S39" s="44">
        <f t="shared" ref="S39:S55" si="10">C39</f>
        <v>0</v>
      </c>
      <c r="T39" s="42"/>
      <c r="U39" s="44">
        <f t="shared" ref="U39:U55" si="11">D39</f>
        <v>0</v>
      </c>
      <c r="V39" s="42"/>
      <c r="W39" s="44">
        <f t="shared" si="6"/>
        <v>0</v>
      </c>
      <c r="X39" s="225" t="str">
        <f t="shared" si="7"/>
        <v/>
      </c>
      <c r="Y39" s="226" t="str">
        <f t="shared" si="8"/>
        <v/>
      </c>
    </row>
    <row r="40" spans="1:25" ht="20.100000000000001" customHeight="1" x14ac:dyDescent="0.2">
      <c r="A40" s="61"/>
      <c r="B40" s="59"/>
      <c r="C40" s="23"/>
      <c r="D40" s="24"/>
      <c r="E40" s="24"/>
      <c r="F40" s="25"/>
      <c r="G40" s="227" t="str" cm="1">
        <f t="array" ref="G40">IF(OR($B40="",$C40=0,$D40=0),"",IF(AND($B40=$B41,$A40=$A41),"",IFERROR(
SUMPRODUCT(($B$7:$B$55=$B40)*($A$7:$A$55=$A40)*($C$7:$C$55)*($D$7:$D$55)),
"")))</f>
        <v/>
      </c>
      <c r="H40" s="222" t="str">
        <f ca="1">IF(OR($B40="",AND($B40=$B41,$A40=$A41)),"",_xlfn.LET(_xlpm.DateSeance,$C$1,_xlpm.Exo,$B40,_xlpm.Var,$A40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0" s="222" t="str" cm="1">
        <f t="array" ref="I40">IF(OR($B40="",AND($B40=$B41,$A40=$A41)),"",
_xlfn.LET(
  _xlpm.Exo,TRIM(SUBSTITUTE($B40,CHAR(160),"")),
  _xlpm.Var,TRIM(SUBSTITUTE($A40,CHAR(160),"")),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0" s="223" t="str">
        <f ca="1">IF($C40=0,"",IFERROR(
_xlfn.LET(
  _xlpm.ExoMax, MAX_LOCAL!$A$2:$A$10000,
  _xlpm.VarMax, MAX_LOCAL!$B$2:$B$10000,
  _xlpm.RepsMax, MAX_LOCAL!$C$2:$C$10000,
  _xlpm.KgMax,  MAX_LOCAL!$D$2:$D$10000,
  _xlpm.Res, IF($A40="",
     _xlfn.MAXIFS(_xlpm.KgMax, _xlpm.ExoMax, $B40, _xlpm.RepsMax, $C40),
     _xlfn.MAXIFS(_xlpm.KgMax, _xlpm.ExoMax, $B40, _xlpm.RepsMax, $C40, _xlpm.VarMax, $A40)
  ),
  IF(_xlpm.Res=0,"",_xlpm.Res)
),
""))</f>
        <v/>
      </c>
      <c r="K40" s="41">
        <v>1</v>
      </c>
      <c r="L40" s="41">
        <v>0</v>
      </c>
      <c r="M40" s="41">
        <v>1</v>
      </c>
      <c r="N40" s="41">
        <v>0</v>
      </c>
      <c r="O40" s="228"/>
      <c r="P40" s="42"/>
      <c r="Q40" s="43">
        <f t="shared" si="9"/>
        <v>0</v>
      </c>
      <c r="R40" s="42"/>
      <c r="S40" s="44">
        <f t="shared" si="10"/>
        <v>0</v>
      </c>
      <c r="T40" s="42"/>
      <c r="U40" s="44">
        <f t="shared" si="11"/>
        <v>0</v>
      </c>
      <c r="V40" s="42"/>
      <c r="W40" s="44">
        <f t="shared" si="6"/>
        <v>0</v>
      </c>
      <c r="X40" s="225" t="str">
        <f t="shared" si="7"/>
        <v/>
      </c>
      <c r="Y40" s="226" t="str">
        <f t="shared" si="8"/>
        <v/>
      </c>
    </row>
    <row r="41" spans="1:25" ht="20.100000000000001" customHeight="1" x14ac:dyDescent="0.2">
      <c r="A41" s="61"/>
      <c r="B41" s="59"/>
      <c r="C41" s="23"/>
      <c r="D41" s="24"/>
      <c r="E41" s="24"/>
      <c r="F41" s="25"/>
      <c r="G41" s="227" t="str" cm="1">
        <f t="array" ref="G41">IF(OR($B41="",$C41=0,$D41=0),"",IF(AND($B41=$B42,$A41=$A42),"",IFERROR(
SUMPRODUCT(($B$7:$B$55=$B41)*($A$7:$A$55=$A41)*($C$7:$C$55)*($D$7:$D$55)),
"")))</f>
        <v/>
      </c>
      <c r="H41" s="222" t="str">
        <f ca="1">IF(OR($B41="",AND($B41=$B42,$A41=$A42)),"",_xlfn.LET(_xlpm.DateSeance,$C$1,_xlpm.Exo,$B41,_xlpm.Var,$A41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1" s="222" t="str" cm="1">
        <f t="array" ref="I41">IF(OR($B41="",AND($B41=$B42,$A41=$A42)),"",
_xlfn.LET(
  _xlpm.Exo,TRIM(SUBSTITUTE($B41,CHAR(160),"")),
  _xlpm.Var,TRIM(SUBSTITUTE($A41,CHAR(160),"")),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1" s="223" t="str">
        <f ca="1">IF($C41=0,"",IFERROR(
_xlfn.LET(
  _xlpm.ExoMax, MAX_LOCAL!$A$2:$A$10000,
  _xlpm.VarMax, MAX_LOCAL!$B$2:$B$10000,
  _xlpm.RepsMax, MAX_LOCAL!$C$2:$C$10000,
  _xlpm.KgMax,  MAX_LOCAL!$D$2:$D$10000,
  _xlpm.Res, IF($A41="",
     _xlfn.MAXIFS(_xlpm.KgMax, _xlpm.ExoMax, $B41, _xlpm.RepsMax, $C41),
     _xlfn.MAXIFS(_xlpm.KgMax, _xlpm.ExoMax, $B41, _xlpm.RepsMax, $C41, _xlpm.VarMax, $A41)
  ),
  IF(_xlpm.Res=0,"",_xlpm.Res)
),
""))</f>
        <v/>
      </c>
      <c r="K41" s="41">
        <v>1</v>
      </c>
      <c r="L41" s="41">
        <v>0</v>
      </c>
      <c r="M41" s="41">
        <v>1</v>
      </c>
      <c r="N41" s="41">
        <v>0</v>
      </c>
      <c r="O41" s="228"/>
      <c r="P41" s="42"/>
      <c r="Q41" s="43">
        <f t="shared" si="9"/>
        <v>0</v>
      </c>
      <c r="R41" s="42"/>
      <c r="S41" s="44">
        <f t="shared" si="10"/>
        <v>0</v>
      </c>
      <c r="T41" s="42"/>
      <c r="U41" s="44">
        <f t="shared" si="11"/>
        <v>0</v>
      </c>
      <c r="V41" s="42"/>
      <c r="W41" s="44">
        <f t="shared" si="6"/>
        <v>0</v>
      </c>
      <c r="X41" s="225" t="str">
        <f t="shared" si="7"/>
        <v/>
      </c>
      <c r="Y41" s="226" t="str">
        <f t="shared" si="8"/>
        <v/>
      </c>
    </row>
    <row r="42" spans="1:25" ht="20.100000000000001" customHeight="1" x14ac:dyDescent="0.2">
      <c r="A42" s="61"/>
      <c r="B42" s="59"/>
      <c r="C42" s="23"/>
      <c r="D42" s="24"/>
      <c r="E42" s="24"/>
      <c r="F42" s="25"/>
      <c r="G42" s="227" t="str" cm="1">
        <f t="array" ref="G42">IF(OR($B42="",$C42=0,$D42=0),"",IF(AND($B42=$B43,$A42=$A43),"",IFERROR(
SUMPRODUCT(($B$7:$B$55=$B42)*($A$7:$A$55=$A42)*($C$7:$C$55)*($D$7:$D$55)),
"")))</f>
        <v/>
      </c>
      <c r="H42" s="222" t="str">
        <f ca="1">IF(OR($B42="",AND($B42=$B43,$A42=$A43)),"",_xlfn.LET(_xlpm.DateSeance,$C$1,_xlpm.Exo,$B42,_xlpm.Var,$A42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2" s="222" t="str" cm="1">
        <f t="array" ref="I42">IF(OR($B42="",AND($B42=$B43,$A42=$A43)),"",
_xlfn.LET(
  _xlpm.Exo,TRIM(SUBSTITUTE($B42,CHAR(160),"")),
  _xlpm.Var,TRIM(SUBSTITUTE($A42,CHAR(160),"")),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2" s="223" t="str">
        <f ca="1">IF($C42=0,"",IFERROR(
_xlfn.LET(
  _xlpm.ExoMax, MAX_LOCAL!$A$2:$A$10000,
  _xlpm.VarMax, MAX_LOCAL!$B$2:$B$10000,
  _xlpm.RepsMax, MAX_LOCAL!$C$2:$C$10000,
  _xlpm.KgMax,  MAX_LOCAL!$D$2:$D$10000,
  _xlpm.Res, IF($A42="",
     _xlfn.MAXIFS(_xlpm.KgMax, _xlpm.ExoMax, $B42, _xlpm.RepsMax, $C42),
     _xlfn.MAXIFS(_xlpm.KgMax, _xlpm.ExoMax, $B42, _xlpm.RepsMax, $C42, _xlpm.VarMax, $A42)
  ),
  IF(_xlpm.Res=0,"",_xlpm.Res)
),
""))</f>
        <v/>
      </c>
      <c r="K42" s="41">
        <v>1</v>
      </c>
      <c r="L42" s="41">
        <v>0</v>
      </c>
      <c r="M42" s="41">
        <v>1</v>
      </c>
      <c r="N42" s="41">
        <v>0</v>
      </c>
      <c r="O42" s="228"/>
      <c r="P42" s="42"/>
      <c r="Q42" s="43">
        <f t="shared" si="9"/>
        <v>0</v>
      </c>
      <c r="R42" s="42"/>
      <c r="S42" s="44">
        <f t="shared" si="10"/>
        <v>0</v>
      </c>
      <c r="T42" s="42"/>
      <c r="U42" s="44">
        <f t="shared" si="11"/>
        <v>0</v>
      </c>
      <c r="V42" s="42"/>
      <c r="W42" s="44">
        <f t="shared" si="6"/>
        <v>0</v>
      </c>
      <c r="X42" s="225" t="str">
        <f t="shared" si="7"/>
        <v/>
      </c>
      <c r="Y42" s="226" t="str">
        <f t="shared" si="8"/>
        <v/>
      </c>
    </row>
    <row r="43" spans="1:25" ht="20.100000000000001" customHeight="1" x14ac:dyDescent="0.2">
      <c r="A43" s="61"/>
      <c r="B43" s="59"/>
      <c r="C43" s="23"/>
      <c r="D43" s="24"/>
      <c r="E43" s="24"/>
      <c r="F43" s="25"/>
      <c r="G43" s="227" t="str" cm="1">
        <f t="array" ref="G43">IF(OR($B43="",$C43=0,$D43=0),"",IF(AND($B43=$B44,$A43=$A44),"",IFERROR(
SUMPRODUCT(($B$7:$B$55=$B43)*($A$7:$A$55=$A43)*($C$7:$C$55)*($D$7:$D$55)),
"")))</f>
        <v/>
      </c>
      <c r="H43" s="222" t="str">
        <f ca="1">IF(OR($B43="",AND($B43=$B44,$A43=$A44)),"",_xlfn.LET(_xlpm.DateSeance,$C$1,_xlpm.Exo,$B43,_xlpm.Var,$A43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3" s="222" t="str" cm="1">
        <f t="array" ref="I43">IF(OR($B43="",AND($B43=$B44,$A43=$A44)),"",
_xlfn.LET(
  _xlpm.Exo,TRIM(SUBSTITUTE($B43,CHAR(160),"")),
  _xlpm.Var,TRIM(SUBSTITUTE($A43,CHAR(160),"")),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3" s="223" t="str">
        <f ca="1">IF($C43=0,"",IFERROR(
_xlfn.LET(
  _xlpm.ExoMax, MAX_LOCAL!$A$2:$A$10000,
  _xlpm.VarMax, MAX_LOCAL!$B$2:$B$10000,
  _xlpm.RepsMax, MAX_LOCAL!$C$2:$C$10000,
  _xlpm.KgMax,  MAX_LOCAL!$D$2:$D$10000,
  _xlpm.Res, IF($A43="",
     _xlfn.MAXIFS(_xlpm.KgMax, _xlpm.ExoMax, $B43, _xlpm.RepsMax, $C43),
     _xlfn.MAXIFS(_xlpm.KgMax, _xlpm.ExoMax, $B43, _xlpm.RepsMax, $C43, _xlpm.VarMax, $A43)
  ),
  IF(_xlpm.Res=0,"",_xlpm.Res)
),
""))</f>
        <v/>
      </c>
      <c r="K43" s="41">
        <v>1</v>
      </c>
      <c r="L43" s="41">
        <v>0</v>
      </c>
      <c r="M43" s="41">
        <v>1</v>
      </c>
      <c r="N43" s="41">
        <v>0</v>
      </c>
      <c r="O43" s="228"/>
      <c r="P43" s="42"/>
      <c r="Q43" s="43">
        <f t="shared" si="9"/>
        <v>0</v>
      </c>
      <c r="R43" s="42"/>
      <c r="S43" s="44">
        <f t="shared" si="10"/>
        <v>0</v>
      </c>
      <c r="T43" s="42"/>
      <c r="U43" s="44">
        <f t="shared" si="11"/>
        <v>0</v>
      </c>
      <c r="V43" s="42"/>
      <c r="W43" s="44">
        <f t="shared" si="6"/>
        <v>0</v>
      </c>
      <c r="X43" s="225" t="str">
        <f t="shared" si="7"/>
        <v/>
      </c>
      <c r="Y43" s="226" t="str">
        <f t="shared" si="8"/>
        <v/>
      </c>
    </row>
    <row r="44" spans="1:25" ht="20.100000000000001" customHeight="1" x14ac:dyDescent="0.2">
      <c r="A44" s="61"/>
      <c r="B44" s="59"/>
      <c r="C44" s="23"/>
      <c r="D44" s="24"/>
      <c r="E44" s="24"/>
      <c r="F44" s="25"/>
      <c r="G44" s="227" t="str" cm="1">
        <f t="array" ref="G44">IF(OR($B44="",$C44=0,$D44=0),"",IF(AND($B44=$B45,$A44=$A45),"",IFERROR(
SUMPRODUCT(($B$7:$B$55=$B44)*($A$7:$A$55=$A44)*($C$7:$C$55)*($D$7:$D$55)),
"")))</f>
        <v/>
      </c>
      <c r="H44" s="222" t="str">
        <f ca="1">IF(OR($B44="",AND($B44=$B45,$A44=$A45)),"",_xlfn.LET(_xlpm.DateSeance,$C$1,_xlpm.Exo,$B44,_xlpm.Var,$A44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4" s="222" t="str" cm="1">
        <f t="array" ref="I44">IF(OR($B44="",AND($B44=$B45,$A44=$A45)),"",
_xlfn.LET(
  _xlpm.Exo,TRIM(SUBSTITUTE($B44,CHAR(160),"")),
  _xlpm.Var,TRIM(SUBSTITUTE($A44,CHAR(160),"")),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4" s="223" t="str">
        <f ca="1">IF($C44=0,"",IFERROR(
_xlfn.LET(
  _xlpm.ExoMax, MAX_LOCAL!$A$2:$A$10000,
  _xlpm.VarMax, MAX_LOCAL!$B$2:$B$10000,
  _xlpm.RepsMax, MAX_LOCAL!$C$2:$C$10000,
  _xlpm.KgMax,  MAX_LOCAL!$D$2:$D$10000,
  _xlpm.Res, IF($A44="",
     _xlfn.MAXIFS(_xlpm.KgMax, _xlpm.ExoMax, $B44, _xlpm.RepsMax, $C44),
     _xlfn.MAXIFS(_xlpm.KgMax, _xlpm.ExoMax, $B44, _xlpm.RepsMax, $C44, _xlpm.VarMax, $A44)
  ),
  IF(_xlpm.Res=0,"",_xlpm.Res)
),
""))</f>
        <v/>
      </c>
      <c r="K44" s="41">
        <v>1</v>
      </c>
      <c r="L44" s="41">
        <v>0</v>
      </c>
      <c r="M44" s="41">
        <v>1</v>
      </c>
      <c r="N44" s="41">
        <v>0</v>
      </c>
      <c r="O44" s="228"/>
      <c r="P44" s="42"/>
      <c r="Q44" s="43">
        <f t="shared" si="9"/>
        <v>0</v>
      </c>
      <c r="R44" s="42"/>
      <c r="S44" s="44">
        <f t="shared" si="10"/>
        <v>0</v>
      </c>
      <c r="T44" s="42"/>
      <c r="U44" s="44">
        <f t="shared" si="11"/>
        <v>0</v>
      </c>
      <c r="V44" s="42"/>
      <c r="W44" s="44">
        <f t="shared" si="6"/>
        <v>0</v>
      </c>
      <c r="X44" s="225" t="str">
        <f t="shared" si="7"/>
        <v/>
      </c>
      <c r="Y44" s="226" t="str">
        <f t="shared" si="8"/>
        <v/>
      </c>
    </row>
    <row r="45" spans="1:25" ht="20.100000000000001" customHeight="1" x14ac:dyDescent="0.2">
      <c r="A45" s="61"/>
      <c r="B45" s="59"/>
      <c r="C45" s="23"/>
      <c r="D45" s="24"/>
      <c r="E45" s="24"/>
      <c r="F45" s="25"/>
      <c r="G45" s="227" t="str" cm="1">
        <f t="array" ref="G45">IF(OR($B45="",$C45=0,$D45=0),"",IF(AND($B45=$B46,$A45=$A46),"",IFERROR(
SUMPRODUCT(($B$7:$B$55=$B45)*($A$7:$A$55=$A45)*($C$7:$C$55)*($D$7:$D$55)),
"")))</f>
        <v/>
      </c>
      <c r="H45" s="222" t="str">
        <f ca="1">IF(OR($B45="",AND($B45=$B46,$A45=$A46)),"",_xlfn.LET(_xlpm.DateSeance,$C$1,_xlpm.Exo,$B45,_xlpm.Var,$A45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5" s="222" t="str" cm="1">
        <f t="array" ref="I45">IF(OR($B45="",AND($B45=$B46,$A45=$A46)),"",
_xlfn.LET(
  _xlpm.Exo,TRIM(SUBSTITUTE($B45,CHAR(160),"")),
  _xlpm.Var,TRIM(SUBSTITUTE($A45,CHAR(160),"")),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5" s="223" t="str">
        <f ca="1">IF($C45=0,"",IFERROR(
_xlfn.LET(
  _xlpm.ExoMax, MAX_LOCAL!$A$2:$A$10000,
  _xlpm.VarMax, MAX_LOCAL!$B$2:$B$10000,
  _xlpm.RepsMax, MAX_LOCAL!$C$2:$C$10000,
  _xlpm.KgMax,  MAX_LOCAL!$D$2:$D$10000,
  _xlpm.Res, IF($A45="",
     _xlfn.MAXIFS(_xlpm.KgMax, _xlpm.ExoMax, $B45, _xlpm.RepsMax, $C45),
     _xlfn.MAXIFS(_xlpm.KgMax, _xlpm.ExoMax, $B45, _xlpm.RepsMax, $C45, _xlpm.VarMax, $A45)
  ),
  IF(_xlpm.Res=0,"",_xlpm.Res)
),
""))</f>
        <v/>
      </c>
      <c r="K45" s="41">
        <v>1</v>
      </c>
      <c r="L45" s="41">
        <v>0</v>
      </c>
      <c r="M45" s="41">
        <v>1</v>
      </c>
      <c r="N45" s="41">
        <v>0</v>
      </c>
      <c r="O45" s="228"/>
      <c r="P45" s="42"/>
      <c r="Q45" s="43">
        <f t="shared" si="9"/>
        <v>0</v>
      </c>
      <c r="R45" s="42"/>
      <c r="S45" s="44">
        <f t="shared" si="10"/>
        <v>0</v>
      </c>
      <c r="T45" s="42"/>
      <c r="U45" s="44">
        <f t="shared" si="11"/>
        <v>0</v>
      </c>
      <c r="V45" s="42"/>
      <c r="W45" s="44">
        <f t="shared" si="6"/>
        <v>0</v>
      </c>
      <c r="X45" s="225" t="str">
        <f t="shared" si="7"/>
        <v/>
      </c>
      <c r="Y45" s="226" t="str">
        <f t="shared" si="8"/>
        <v/>
      </c>
    </row>
    <row r="46" spans="1:25" ht="20.100000000000001" customHeight="1" x14ac:dyDescent="0.2">
      <c r="A46" s="61"/>
      <c r="B46" s="59"/>
      <c r="C46" s="23"/>
      <c r="D46" s="24"/>
      <c r="E46" s="24"/>
      <c r="F46" s="25"/>
      <c r="G46" s="227" t="str" cm="1">
        <f t="array" ref="G46">IF(OR($B46="",$C46=0,$D46=0),"",IF(AND($B46=$B47,$A46=$A47),"",IFERROR(
SUMPRODUCT(($B$7:$B$55=$B46)*($A$7:$A$55=$A46)*($C$7:$C$55)*($D$7:$D$55)),
"")))</f>
        <v/>
      </c>
      <c r="H46" s="222" t="str">
        <f ca="1">IF(OR($B46="",AND($B46=$B47,$A46=$A47)),"",_xlfn.LET(_xlpm.DateSeance,$C$1,_xlpm.Exo,$B46,_xlpm.Var,$A46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6" s="222" t="str" cm="1">
        <f t="array" ref="I46">IF(OR($B46="",AND($B46=$B47,$A46=$A47)),"",
_xlfn.LET(
  _xlpm.Exo,TRIM(SUBSTITUTE($B46,CHAR(160),"")),
  _xlpm.Var,TRIM(SUBSTITUTE($A46,CHAR(160),"")),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6" s="223" t="str">
        <f ca="1">IF($C46=0,"",IFERROR(
_xlfn.LET(
  _xlpm.ExoMax, MAX_LOCAL!$A$2:$A$10000,
  _xlpm.VarMax, MAX_LOCAL!$B$2:$B$10000,
  _xlpm.RepsMax, MAX_LOCAL!$C$2:$C$10000,
  _xlpm.KgMax,  MAX_LOCAL!$D$2:$D$10000,
  _xlpm.Res, IF($A46="",
     _xlfn.MAXIFS(_xlpm.KgMax, _xlpm.ExoMax, $B46, _xlpm.RepsMax, $C46),
     _xlfn.MAXIFS(_xlpm.KgMax, _xlpm.ExoMax, $B46, _xlpm.RepsMax, $C46, _xlpm.VarMax, $A46)
  ),
  IF(_xlpm.Res=0,"",_xlpm.Res)
),
""))</f>
        <v/>
      </c>
      <c r="K46" s="41">
        <v>1</v>
      </c>
      <c r="L46" s="41">
        <v>0</v>
      </c>
      <c r="M46" s="41">
        <v>1</v>
      </c>
      <c r="N46" s="41">
        <v>0</v>
      </c>
      <c r="O46" s="228"/>
      <c r="P46" s="42"/>
      <c r="Q46" s="43">
        <f t="shared" si="9"/>
        <v>0</v>
      </c>
      <c r="R46" s="42"/>
      <c r="S46" s="44">
        <f t="shared" si="10"/>
        <v>0</v>
      </c>
      <c r="T46" s="42"/>
      <c r="U46" s="44">
        <f t="shared" si="11"/>
        <v>0</v>
      </c>
      <c r="V46" s="42"/>
      <c r="W46" s="44">
        <f t="shared" si="6"/>
        <v>0</v>
      </c>
      <c r="X46" s="225" t="str">
        <f t="shared" si="7"/>
        <v/>
      </c>
      <c r="Y46" s="226" t="str">
        <f t="shared" si="8"/>
        <v/>
      </c>
    </row>
    <row r="47" spans="1:25" ht="20.100000000000001" customHeight="1" x14ac:dyDescent="0.2">
      <c r="A47" s="61"/>
      <c r="B47" s="59"/>
      <c r="C47" s="23"/>
      <c r="D47" s="24"/>
      <c r="E47" s="24"/>
      <c r="F47" s="25"/>
      <c r="G47" s="227" t="str" cm="1">
        <f t="array" ref="G47">IF(OR($B47="",$C47=0,$D47=0),"",IF(AND($B47=$B48,$A47=$A48),"",IFERROR(
SUMPRODUCT(($B$7:$B$55=$B47)*($A$7:$A$55=$A47)*($C$7:$C$55)*($D$7:$D$55)),
"")))</f>
        <v/>
      </c>
      <c r="H47" s="222" t="str">
        <f ca="1">IF(OR($B47="",AND($B47=$B48,$A47=$A48)),"",_xlfn.LET(_xlpm.DateSeance,$C$1,_xlpm.Exo,$B47,_xlpm.Var,$A47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7" s="222" t="str" cm="1">
        <f t="array" ref="I47">IF(OR($B47="",AND($B47=$B48,$A47=$A48)),"",
_xlfn.LET(
  _xlpm.Exo,TRIM(SUBSTITUTE($B47,CHAR(160),"")),
  _xlpm.Var,TRIM(SUBSTITUTE($A47,CHAR(160),"")),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7" s="223" t="str">
        <f ca="1">IF($C47=0,"",IFERROR(
_xlfn.LET(
  _xlpm.ExoMax, MAX_LOCAL!$A$2:$A$10000,
  _xlpm.VarMax, MAX_LOCAL!$B$2:$B$10000,
  _xlpm.RepsMax, MAX_LOCAL!$C$2:$C$10000,
  _xlpm.KgMax,  MAX_LOCAL!$D$2:$D$10000,
  _xlpm.Res, IF($A47="",
     _xlfn.MAXIFS(_xlpm.KgMax, _xlpm.ExoMax, $B47, _xlpm.RepsMax, $C47),
     _xlfn.MAXIFS(_xlpm.KgMax, _xlpm.ExoMax, $B47, _xlpm.RepsMax, $C47, _xlpm.VarMax, $A47)
  ),
  IF(_xlpm.Res=0,"",_xlpm.Res)
),
""))</f>
        <v/>
      </c>
      <c r="K47" s="41">
        <v>1</v>
      </c>
      <c r="L47" s="41">
        <v>0</v>
      </c>
      <c r="M47" s="41">
        <v>1</v>
      </c>
      <c r="N47" s="41">
        <v>0</v>
      </c>
      <c r="O47" s="228"/>
      <c r="P47" s="42"/>
      <c r="Q47" s="43">
        <f t="shared" si="9"/>
        <v>0</v>
      </c>
      <c r="R47" s="42"/>
      <c r="S47" s="44">
        <f t="shared" si="10"/>
        <v>0</v>
      </c>
      <c r="T47" s="42"/>
      <c r="U47" s="44">
        <f t="shared" si="11"/>
        <v>0</v>
      </c>
      <c r="V47" s="42"/>
      <c r="W47" s="44">
        <f t="shared" si="6"/>
        <v>0</v>
      </c>
      <c r="X47" s="225" t="str">
        <f t="shared" si="7"/>
        <v/>
      </c>
      <c r="Y47" s="226" t="str">
        <f t="shared" si="8"/>
        <v/>
      </c>
    </row>
    <row r="48" spans="1:25" ht="20.100000000000001" customHeight="1" x14ac:dyDescent="0.2">
      <c r="A48" s="61"/>
      <c r="B48" s="59"/>
      <c r="C48" s="23"/>
      <c r="D48" s="24"/>
      <c r="E48" s="24"/>
      <c r="F48" s="25"/>
      <c r="G48" s="227" t="str" cm="1">
        <f t="array" ref="G48">IF(OR($B48="",$C48=0,$D48=0),"",IF(AND($B48=$B49,$A48=$A49),"",IFERROR(
SUMPRODUCT(($B$7:$B$55=$B48)*($A$7:$A$55=$A48)*($C$7:$C$55)*($D$7:$D$55)),
"")))</f>
        <v/>
      </c>
      <c r="H48" s="222" t="str">
        <f ca="1">IF(OR($B48="",AND($B48=$B49,$A48=$A49)),"",_xlfn.LET(_xlpm.DateSeance,$C$1,_xlpm.Exo,$B48,_xlpm.Var,$A48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8" s="222" t="str" cm="1">
        <f t="array" ref="I48">IF(OR($B48="",AND($B48=$B49,$A48=$A49)),"",
_xlfn.LET(
  _xlpm.Exo,TRIM(SUBSTITUTE($B48,CHAR(160),"")),
  _xlpm.Var,TRIM(SUBSTITUTE($A48,CHAR(160),"")),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8" s="223" t="str">
        <f ca="1">IF($C48=0,"",IFERROR(
_xlfn.LET(
  _xlpm.ExoMax, MAX_LOCAL!$A$2:$A$10000,
  _xlpm.VarMax, MAX_LOCAL!$B$2:$B$10000,
  _xlpm.RepsMax, MAX_LOCAL!$C$2:$C$10000,
  _xlpm.KgMax,  MAX_LOCAL!$D$2:$D$10000,
  _xlpm.Res, IF($A48="",
     _xlfn.MAXIFS(_xlpm.KgMax, _xlpm.ExoMax, $B48, _xlpm.RepsMax, $C48),
     _xlfn.MAXIFS(_xlpm.KgMax, _xlpm.ExoMax, $B48, _xlpm.RepsMax, $C48, _xlpm.VarMax, $A48)
  ),
  IF(_xlpm.Res=0,"",_xlpm.Res)
),
""))</f>
        <v/>
      </c>
      <c r="K48" s="41">
        <v>1</v>
      </c>
      <c r="L48" s="41">
        <v>0</v>
      </c>
      <c r="M48" s="41">
        <v>1</v>
      </c>
      <c r="N48" s="41">
        <v>0</v>
      </c>
      <c r="O48" s="228"/>
      <c r="P48" s="42"/>
      <c r="Q48" s="43">
        <f t="shared" si="9"/>
        <v>0</v>
      </c>
      <c r="R48" s="42"/>
      <c r="S48" s="44">
        <f t="shared" si="10"/>
        <v>0</v>
      </c>
      <c r="T48" s="42"/>
      <c r="U48" s="44">
        <f t="shared" si="11"/>
        <v>0</v>
      </c>
      <c r="V48" s="42"/>
      <c r="W48" s="44">
        <f t="shared" si="6"/>
        <v>0</v>
      </c>
      <c r="X48" s="225" t="str">
        <f t="shared" si="7"/>
        <v/>
      </c>
      <c r="Y48" s="226" t="str">
        <f t="shared" si="8"/>
        <v/>
      </c>
    </row>
    <row r="49" spans="1:25" ht="20.100000000000001" customHeight="1" x14ac:dyDescent="0.2">
      <c r="A49" s="61"/>
      <c r="B49" s="59"/>
      <c r="C49" s="23"/>
      <c r="D49" s="24"/>
      <c r="E49" s="24"/>
      <c r="F49" s="25"/>
      <c r="G49" s="227" t="str" cm="1">
        <f t="array" ref="G49">IF(OR($B49="",$C49=0,$D49=0),"",IF(AND($B49=$B50,$A49=$A50),"",IFERROR(
SUMPRODUCT(($B$7:$B$55=$B49)*($A$7:$A$55=$A49)*($C$7:$C$55)*($D$7:$D$55)),
"")))</f>
        <v/>
      </c>
      <c r="H49" s="222" t="str">
        <f ca="1">IF(OR($B49="",AND($B49=$B50,$A49=$A50)),"",_xlfn.LET(_xlpm.DateSeance,$C$1,_xlpm.Exo,$B49,_xlpm.Var,$A49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9" s="222" t="str" cm="1">
        <f t="array" ref="I49">IF(OR($B49="",AND($B49=$B50,$A49=$A50)),"",
_xlfn.LET(
  _xlpm.Exo,TRIM(SUBSTITUTE($B49,CHAR(160),"")),
  _xlpm.Var,TRIM(SUBSTITUTE($A49,CHAR(160),"")),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9" s="223" t="str">
        <f ca="1">IF($C49=0,"",IFERROR(
_xlfn.LET(
  _xlpm.ExoMax, MAX_LOCAL!$A$2:$A$10000,
  _xlpm.VarMax, MAX_LOCAL!$B$2:$B$10000,
  _xlpm.RepsMax, MAX_LOCAL!$C$2:$C$10000,
  _xlpm.KgMax,  MAX_LOCAL!$D$2:$D$10000,
  _xlpm.Res, IF($A49="",
     _xlfn.MAXIFS(_xlpm.KgMax, _xlpm.ExoMax, $B49, _xlpm.RepsMax, $C49),
     _xlfn.MAXIFS(_xlpm.KgMax, _xlpm.ExoMax, $B49, _xlpm.RepsMax, $C49, _xlpm.VarMax, $A49)
  ),
  IF(_xlpm.Res=0,"",_xlpm.Res)
),
""))</f>
        <v/>
      </c>
      <c r="K49" s="41">
        <v>1</v>
      </c>
      <c r="L49" s="41">
        <v>0</v>
      </c>
      <c r="M49" s="41">
        <v>1</v>
      </c>
      <c r="N49" s="41">
        <v>0</v>
      </c>
      <c r="O49" s="228"/>
      <c r="P49" s="42"/>
      <c r="Q49" s="43">
        <f t="shared" si="9"/>
        <v>0</v>
      </c>
      <c r="R49" s="42"/>
      <c r="S49" s="44">
        <f t="shared" si="10"/>
        <v>0</v>
      </c>
      <c r="T49" s="42"/>
      <c r="U49" s="44">
        <f t="shared" si="11"/>
        <v>0</v>
      </c>
      <c r="V49" s="42"/>
      <c r="W49" s="44">
        <f t="shared" si="6"/>
        <v>0</v>
      </c>
      <c r="X49" s="225" t="str">
        <f t="shared" si="7"/>
        <v/>
      </c>
      <c r="Y49" s="226" t="str">
        <f t="shared" si="8"/>
        <v/>
      </c>
    </row>
    <row r="50" spans="1:25" ht="20.100000000000001" customHeight="1" x14ac:dyDescent="0.2">
      <c r="A50" s="61"/>
      <c r="B50" s="59"/>
      <c r="C50" s="23"/>
      <c r="D50" s="24"/>
      <c r="E50" s="24"/>
      <c r="F50" s="25"/>
      <c r="G50" s="227" t="str" cm="1">
        <f t="array" ref="G50">IF(OR($B50="",$C50=0,$D50=0),"",IF(AND($B50=$B51,$A50=$A51),"",IFERROR(
SUMPRODUCT(($B$7:$B$55=$B50)*($A$7:$A$55=$A50)*($C$7:$C$55)*($D$7:$D$55)),
"")))</f>
        <v/>
      </c>
      <c r="H50" s="222" t="str">
        <f ca="1">IF(OR($B50="",AND($B50=$B51,$A50=$A51)),"",_xlfn.LET(_xlpm.DateSeance,$C$1,_xlpm.Exo,$B50,_xlpm.Var,$A50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0" s="222" t="str" cm="1">
        <f t="array" ref="I50">IF(OR($B50="",AND($B50=$B51,$A50=$A51)),"",
_xlfn.LET(
  _xlpm.Exo,TRIM(SUBSTITUTE($B50,CHAR(160),"")),
  _xlpm.Var,TRIM(SUBSTITUTE($A50,CHAR(160),"")),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0" s="223" t="str">
        <f ca="1">IF($C50=0,"",IFERROR(
_xlfn.LET(
  _xlpm.ExoMax, MAX_LOCAL!$A$2:$A$10000,
  _xlpm.VarMax, MAX_LOCAL!$B$2:$B$10000,
  _xlpm.RepsMax, MAX_LOCAL!$C$2:$C$10000,
  _xlpm.KgMax,  MAX_LOCAL!$D$2:$D$10000,
  _xlpm.Res, IF($A50="",
     _xlfn.MAXIFS(_xlpm.KgMax, _xlpm.ExoMax, $B50, _xlpm.RepsMax, $C50),
     _xlfn.MAXIFS(_xlpm.KgMax, _xlpm.ExoMax, $B50, _xlpm.RepsMax, $C50, _xlpm.VarMax, $A50)
  ),
  IF(_xlpm.Res=0,"",_xlpm.Res)
),
""))</f>
        <v/>
      </c>
      <c r="K50" s="41">
        <v>1</v>
      </c>
      <c r="L50" s="41">
        <v>0</v>
      </c>
      <c r="M50" s="41">
        <v>1</v>
      </c>
      <c r="N50" s="41">
        <v>0</v>
      </c>
      <c r="O50" s="228"/>
      <c r="P50" s="42"/>
      <c r="Q50" s="43">
        <f t="shared" si="9"/>
        <v>0</v>
      </c>
      <c r="R50" s="42"/>
      <c r="S50" s="44">
        <f t="shared" si="10"/>
        <v>0</v>
      </c>
      <c r="T50" s="42"/>
      <c r="U50" s="44">
        <f t="shared" si="11"/>
        <v>0</v>
      </c>
      <c r="V50" s="42"/>
      <c r="W50" s="44">
        <f t="shared" si="6"/>
        <v>0</v>
      </c>
      <c r="X50" s="225" t="str">
        <f t="shared" si="7"/>
        <v/>
      </c>
      <c r="Y50" s="226" t="str">
        <f t="shared" si="8"/>
        <v/>
      </c>
    </row>
    <row r="51" spans="1:25" ht="20.100000000000001" customHeight="1" x14ac:dyDescent="0.2">
      <c r="A51" s="61"/>
      <c r="B51" s="59"/>
      <c r="C51" s="23"/>
      <c r="D51" s="24"/>
      <c r="E51" s="24"/>
      <c r="F51" s="25"/>
      <c r="G51" s="227" t="str" cm="1">
        <f t="array" ref="G51">IF(OR($B51="",$C51=0,$D51=0),"",IF(AND($B51=$B52,$A51=$A52),"",IFERROR(
SUMPRODUCT(($B$7:$B$55=$B51)*($A$7:$A$55=$A51)*($C$7:$C$55)*($D$7:$D$55)),
"")))</f>
        <v/>
      </c>
      <c r="H51" s="222" t="str">
        <f ca="1">IF(OR($B51="",AND($B51=$B52,$A51=$A52)),"",_xlfn.LET(_xlpm.DateSeance,$C$1,_xlpm.Exo,$B51,_xlpm.Var,$A51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1" s="222" t="str" cm="1">
        <f t="array" ref="I51">IF(OR($B51="",AND($B51=$B52,$A51=$A52)),"",
_xlfn.LET(
  _xlpm.Exo,TRIM(SUBSTITUTE($B51,CHAR(160),"")),
  _xlpm.Var,TRIM(SUBSTITUTE($A51,CHAR(160),"")),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1" s="223" t="str">
        <f ca="1">IF($C51=0,"",IFERROR(
_xlfn.LET(
  _xlpm.ExoMax, MAX_LOCAL!$A$2:$A$10000,
  _xlpm.VarMax, MAX_LOCAL!$B$2:$B$10000,
  _xlpm.RepsMax, MAX_LOCAL!$C$2:$C$10000,
  _xlpm.KgMax,  MAX_LOCAL!$D$2:$D$10000,
  _xlpm.Res, IF($A51="",
     _xlfn.MAXIFS(_xlpm.KgMax, _xlpm.ExoMax, $B51, _xlpm.RepsMax, $C51),
     _xlfn.MAXIFS(_xlpm.KgMax, _xlpm.ExoMax, $B51, _xlpm.RepsMax, $C51, _xlpm.VarMax, $A51)
  ),
  IF(_xlpm.Res=0,"",_xlpm.Res)
),
""))</f>
        <v/>
      </c>
      <c r="K51" s="41">
        <v>1</v>
      </c>
      <c r="L51" s="41">
        <v>0</v>
      </c>
      <c r="M51" s="41">
        <v>1</v>
      </c>
      <c r="N51" s="41">
        <v>0</v>
      </c>
      <c r="O51" s="228"/>
      <c r="P51" s="42"/>
      <c r="Q51" s="43">
        <f t="shared" si="9"/>
        <v>0</v>
      </c>
      <c r="R51" s="42"/>
      <c r="S51" s="44">
        <f t="shared" si="10"/>
        <v>0</v>
      </c>
      <c r="T51" s="42"/>
      <c r="U51" s="44">
        <f t="shared" si="11"/>
        <v>0</v>
      </c>
      <c r="V51" s="42"/>
      <c r="W51" s="44">
        <f t="shared" si="6"/>
        <v>0</v>
      </c>
      <c r="X51" s="225" t="str">
        <f t="shared" si="7"/>
        <v/>
      </c>
      <c r="Y51" s="226" t="str">
        <f t="shared" si="8"/>
        <v/>
      </c>
    </row>
    <row r="52" spans="1:25" ht="20.100000000000001" customHeight="1" x14ac:dyDescent="0.2">
      <c r="A52" s="61"/>
      <c r="B52" s="59"/>
      <c r="C52" s="23"/>
      <c r="D52" s="24"/>
      <c r="E52" s="24"/>
      <c r="F52" s="25"/>
      <c r="G52" s="227" t="str" cm="1">
        <f t="array" ref="G52">IF(OR($B52="",$C52=0,$D52=0),"",IF(AND($B52=$B53,$A52=$A53),"",IFERROR(
SUMPRODUCT(($B$7:$B$55=$B52)*($A$7:$A$55=$A52)*($C$7:$C$55)*($D$7:$D$55)),
"")))</f>
        <v/>
      </c>
      <c r="H52" s="222" t="str">
        <f ca="1">IF(OR($B52="",AND($B52=$B53,$A52=$A53)),"",_xlfn.LET(_xlpm.DateSeance,$C$1,_xlpm.Exo,$B52,_xlpm.Var,$A52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2" s="222" t="str" cm="1">
        <f t="array" ref="I52">IF(OR($B52="",AND($B52=$B53,$A52=$A53)),"",
_xlfn.LET(
  _xlpm.Exo,TRIM(SUBSTITUTE($B52,CHAR(160),"")),
  _xlpm.Var,TRIM(SUBSTITUTE($A52,CHAR(160),"")),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2" s="223" t="str">
        <f ca="1">IF($C52=0,"",IFERROR(
_xlfn.LET(
  _xlpm.ExoMax, MAX_LOCAL!$A$2:$A$10000,
  _xlpm.VarMax, MAX_LOCAL!$B$2:$B$10000,
  _xlpm.RepsMax, MAX_LOCAL!$C$2:$C$10000,
  _xlpm.KgMax,  MAX_LOCAL!$D$2:$D$10000,
  _xlpm.Res, IF($A52="",
     _xlfn.MAXIFS(_xlpm.KgMax, _xlpm.ExoMax, $B52, _xlpm.RepsMax, $C52),
     _xlfn.MAXIFS(_xlpm.KgMax, _xlpm.ExoMax, $B52, _xlpm.RepsMax, $C52, _xlpm.VarMax, $A52)
  ),
  IF(_xlpm.Res=0,"",_xlpm.Res)
),
""))</f>
        <v/>
      </c>
      <c r="K52" s="41">
        <v>1</v>
      </c>
      <c r="L52" s="41">
        <v>0</v>
      </c>
      <c r="M52" s="41">
        <v>1</v>
      </c>
      <c r="N52" s="41">
        <v>0</v>
      </c>
      <c r="O52" s="228"/>
      <c r="P52" s="42"/>
      <c r="Q52" s="43">
        <f t="shared" si="9"/>
        <v>0</v>
      </c>
      <c r="R52" s="42"/>
      <c r="S52" s="44">
        <f t="shared" si="10"/>
        <v>0</v>
      </c>
      <c r="T52" s="42"/>
      <c r="U52" s="44">
        <f t="shared" si="11"/>
        <v>0</v>
      </c>
      <c r="V52" s="42"/>
      <c r="W52" s="44">
        <f t="shared" si="6"/>
        <v>0</v>
      </c>
      <c r="X52" s="225" t="str">
        <f t="shared" si="7"/>
        <v/>
      </c>
      <c r="Y52" s="226" t="str">
        <f t="shared" si="8"/>
        <v/>
      </c>
    </row>
    <row r="53" spans="1:25" ht="20.100000000000001" customHeight="1" x14ac:dyDescent="0.2">
      <c r="A53" s="61"/>
      <c r="B53" s="59"/>
      <c r="C53" s="23"/>
      <c r="D53" s="24"/>
      <c r="E53" s="24"/>
      <c r="F53" s="25"/>
      <c r="G53" s="227" t="str" cm="1">
        <f t="array" ref="G53">IF(OR($B53="",$C53=0,$D53=0),"",IF(AND($B53=$B54,$A53=$A54),"",IFERROR(
SUMPRODUCT(($B$7:$B$55=$B53)*($A$7:$A$55=$A53)*($C$7:$C$55)*($D$7:$D$55)),
"")))</f>
        <v/>
      </c>
      <c r="H53" s="222" t="str">
        <f ca="1">IF(OR($B53="",AND($B53=$B54,$A53=$A54)),"",_xlfn.LET(_xlpm.DateSeance,$C$1,_xlpm.Exo,$B53,_xlpm.Var,$A53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3" s="222" t="str" cm="1">
        <f t="array" ref="I53">IF(OR($B53="",AND($B53=$B54,$A53=$A54)),"",
_xlfn.LET(
  _xlpm.Exo,TRIM(SUBSTITUTE($B53,CHAR(160),"")),
  _xlpm.Var,TRIM(SUBSTITUTE($A53,CHAR(160),"")),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3" s="223" t="str">
        <f ca="1">IF($C53=0,"",IFERROR(
_xlfn.LET(
  _xlpm.ExoMax, MAX_LOCAL!$A$2:$A$10000,
  _xlpm.VarMax, MAX_LOCAL!$B$2:$B$10000,
  _xlpm.RepsMax, MAX_LOCAL!$C$2:$C$10000,
  _xlpm.KgMax,  MAX_LOCAL!$D$2:$D$10000,
  _xlpm.Res, IF($A53="",
     _xlfn.MAXIFS(_xlpm.KgMax, _xlpm.ExoMax, $B53, _xlpm.RepsMax, $C53),
     _xlfn.MAXIFS(_xlpm.KgMax, _xlpm.ExoMax, $B53, _xlpm.RepsMax, $C53, _xlpm.VarMax, $A53)
  ),
  IF(_xlpm.Res=0,"",_xlpm.Res)
),
""))</f>
        <v/>
      </c>
      <c r="K53" s="41">
        <v>1</v>
      </c>
      <c r="L53" s="41">
        <v>0</v>
      </c>
      <c r="M53" s="41">
        <v>1</v>
      </c>
      <c r="N53" s="41">
        <v>0</v>
      </c>
      <c r="O53" s="228"/>
      <c r="P53" s="42"/>
      <c r="Q53" s="43">
        <f t="shared" si="9"/>
        <v>0</v>
      </c>
      <c r="R53" s="42"/>
      <c r="S53" s="44">
        <f t="shared" si="10"/>
        <v>0</v>
      </c>
      <c r="T53" s="42"/>
      <c r="U53" s="44">
        <f t="shared" si="11"/>
        <v>0</v>
      </c>
      <c r="V53" s="42"/>
      <c r="W53" s="44">
        <f t="shared" si="6"/>
        <v>0</v>
      </c>
      <c r="X53" s="225" t="str">
        <f t="shared" si="7"/>
        <v/>
      </c>
      <c r="Y53" s="226" t="str">
        <f t="shared" si="8"/>
        <v/>
      </c>
    </row>
    <row r="54" spans="1:25" ht="20.100000000000001" customHeight="1" x14ac:dyDescent="0.2">
      <c r="A54" s="61"/>
      <c r="B54" s="59"/>
      <c r="C54" s="26"/>
      <c r="D54" s="24"/>
      <c r="E54" s="27"/>
      <c r="F54" s="28"/>
      <c r="G54" s="227" t="str" cm="1">
        <f t="array" ref="G54">IF(OR($B54="",$C54=0,$D54=0),"",IF(AND($B54=$B55,$A54=$A55),"",IFERROR(
SUMPRODUCT(($B$7:$B$55=$B54)*($A$7:$A$55=$A54)*($C$7:$C$55)*($D$7:$D$55)),
"")))</f>
        <v/>
      </c>
      <c r="H54" s="222" t="str">
        <f ca="1">IF(OR($B54="",AND($B54=$B55,$A54=$A55)),"",_xlfn.LET(_xlpm.DateSeance,$C$1,_xlpm.Exo,$B54,_xlpm.Var,$A54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4" s="222" t="str" cm="1">
        <f t="array" ref="I54">IF(OR($B54="",AND($B54=$B55,$A54=$A55)),"",
_xlfn.LET(
  _xlpm.Exo,TRIM(SUBSTITUTE($B54,CHAR(160),"")),
  _xlpm.Var,TRIM(SUBSTITUTE($A54,CHAR(160),"")),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4" s="223" t="str">
        <f ca="1">IF($C54=0,"",IFERROR(
_xlfn.LET(
  _xlpm.ExoMax, MAX_LOCAL!$A$2:$A$10000,
  _xlpm.VarMax, MAX_LOCAL!$B$2:$B$10000,
  _xlpm.RepsMax, MAX_LOCAL!$C$2:$C$10000,
  _xlpm.KgMax,  MAX_LOCAL!$D$2:$D$10000,
  _xlpm.Res, IF($A54="",
     _xlfn.MAXIFS(_xlpm.KgMax, _xlpm.ExoMax, $B54, _xlpm.RepsMax, $C54),
     _xlfn.MAXIFS(_xlpm.KgMax, _xlpm.ExoMax, $B54, _xlpm.RepsMax, $C54, _xlpm.VarMax, $A54)
  ),
  IF(_xlpm.Res=0,"",_xlpm.Res)
),
""))</f>
        <v/>
      </c>
      <c r="K54" s="41">
        <v>1</v>
      </c>
      <c r="L54" s="41">
        <v>0</v>
      </c>
      <c r="M54" s="41">
        <v>1</v>
      </c>
      <c r="N54" s="41">
        <v>0</v>
      </c>
      <c r="O54" s="228"/>
      <c r="P54" s="42"/>
      <c r="Q54" s="43">
        <f t="shared" si="9"/>
        <v>0</v>
      </c>
      <c r="R54" s="42"/>
      <c r="S54" s="44">
        <f t="shared" si="10"/>
        <v>0</v>
      </c>
      <c r="T54" s="42"/>
      <c r="U54" s="44">
        <f t="shared" si="11"/>
        <v>0</v>
      </c>
      <c r="V54" s="42"/>
      <c r="W54" s="44">
        <f t="shared" si="6"/>
        <v>0</v>
      </c>
      <c r="X54" s="225" t="str">
        <f t="shared" si="7"/>
        <v/>
      </c>
      <c r="Y54" s="226" t="str">
        <f t="shared" si="8"/>
        <v/>
      </c>
    </row>
    <row r="55" spans="1:25" ht="20.100000000000001" customHeight="1" thickBot="1" x14ac:dyDescent="0.25">
      <c r="A55" s="62"/>
      <c r="B55" s="230"/>
      <c r="C55" s="231"/>
      <c r="D55" s="232"/>
      <c r="E55" s="233"/>
      <c r="F55" s="234"/>
      <c r="G55" s="235" t="str" cm="1">
        <f t="array" ref="G55">IF(OR($B55="",$C55=0,$D55=0),"",IF(AND($B55=$B56,$A55=$A56),"",IFERROR(
SUMPRODUCT(($B$7:$B$55=$B55)*($A$7:$A$55=$A55)*($C$7:$C$55)*($D$7:$D$55)),
"")))</f>
        <v/>
      </c>
      <c r="H55" s="252" t="str">
        <f ca="1">IF(OR($B55="",AND($B55=$B56,$A55=$A56)),"",_xlfn.LET(_xlpm.DateSeance,$C$1,_xlpm.Exo,$B55,_xlpm.Var,$A55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5" s="252" t="str" cm="1">
        <f t="array" ref="I55">IF(OR($B55="",AND($B55=$B56,$A55=$A56)),"",
_xlfn.LET(
  _xlpm.Exo,TRIM(SUBSTITUTE($B55,CHAR(160),"")),
  _xlpm.Var,TRIM(SUBSTITUTE($A55,CHAR(160),"")),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5" s="223" t="str">
        <f ca="1">IF($C55=0,"",IFERROR(
_xlfn.LET(
  _xlpm.ExoMax, MAX_LOCAL!$A$2:$A$10000,
  _xlpm.VarMax, MAX_LOCAL!$B$2:$B$10000,
  _xlpm.RepsMax, MAX_LOCAL!$C$2:$C$10000,
  _xlpm.KgMax,  MAX_LOCAL!$D$2:$D$10000,
  _xlpm.Res, IF($A55="",
     _xlfn.MAXIFS(_xlpm.KgMax, _xlpm.ExoMax, $B55, _xlpm.RepsMax, $C55),
     _xlfn.MAXIFS(_xlpm.KgMax, _xlpm.ExoMax, $B55, _xlpm.RepsMax, $C55, _xlpm.VarMax, $A55)
  ),
  IF(_xlpm.Res=0,"",_xlpm.Res)
),
""))</f>
        <v/>
      </c>
      <c r="K55" s="41">
        <v>1</v>
      </c>
      <c r="L55" s="41">
        <v>0</v>
      </c>
      <c r="M55" s="41">
        <v>1</v>
      </c>
      <c r="N55" s="41">
        <v>0</v>
      </c>
      <c r="O55" s="228"/>
      <c r="P55" s="42"/>
      <c r="Q55" s="43">
        <f t="shared" si="9"/>
        <v>0</v>
      </c>
      <c r="R55" s="42"/>
      <c r="S55" s="44">
        <f t="shared" si="10"/>
        <v>0</v>
      </c>
      <c r="T55" s="42"/>
      <c r="U55" s="44">
        <f t="shared" si="11"/>
        <v>0</v>
      </c>
      <c r="V55" s="42"/>
      <c r="W55" s="44">
        <f t="shared" si="6"/>
        <v>0</v>
      </c>
      <c r="X55" s="225" t="str">
        <f t="shared" si="7"/>
        <v/>
      </c>
      <c r="Y55" s="226" t="str">
        <f t="shared" si="8"/>
        <v/>
      </c>
    </row>
    <row r="56" spans="1:25" ht="14.25" customHeight="1" thickTop="1" thickBot="1" x14ac:dyDescent="0.25">
      <c r="G56" s="236"/>
      <c r="H56" s="236"/>
      <c r="I56" s="236"/>
      <c r="J56" s="236"/>
    </row>
    <row r="57" spans="1:25" ht="26.25" customHeight="1" thickTop="1" x14ac:dyDescent="0.2">
      <c r="A57" s="303" t="s">
        <v>361</v>
      </c>
      <c r="B57" s="304"/>
      <c r="C57" s="304"/>
      <c r="D57" s="304"/>
      <c r="E57" s="304"/>
      <c r="F57" s="304"/>
      <c r="G57" s="304"/>
      <c r="H57" s="305"/>
      <c r="J57" s="303" t="s">
        <v>362</v>
      </c>
      <c r="K57" s="304"/>
      <c r="L57" s="304"/>
      <c r="M57" s="304"/>
      <c r="N57" s="304"/>
      <c r="O57" s="304"/>
      <c r="P57" s="304"/>
      <c r="Q57" s="305"/>
    </row>
    <row r="58" spans="1:25" ht="14.25" customHeight="1" x14ac:dyDescent="0.2">
      <c r="A58" s="281"/>
      <c r="B58" s="282"/>
      <c r="C58" s="282"/>
      <c r="D58" s="282"/>
      <c r="E58" s="282"/>
      <c r="F58" s="282"/>
      <c r="G58" s="282"/>
      <c r="H58" s="283"/>
      <c r="J58" s="281"/>
      <c r="K58" s="282"/>
      <c r="L58" s="282"/>
      <c r="M58" s="282"/>
      <c r="N58" s="282"/>
      <c r="O58" s="282"/>
      <c r="P58" s="282"/>
      <c r="Q58" s="283"/>
    </row>
    <row r="59" spans="1:25" ht="14.25" customHeight="1" x14ac:dyDescent="0.2">
      <c r="A59" s="281"/>
      <c r="B59" s="282"/>
      <c r="C59" s="282"/>
      <c r="D59" s="282"/>
      <c r="E59" s="282"/>
      <c r="F59" s="282"/>
      <c r="G59" s="282"/>
      <c r="H59" s="283"/>
      <c r="J59" s="281"/>
      <c r="K59" s="282"/>
      <c r="L59" s="282"/>
      <c r="M59" s="282"/>
      <c r="N59" s="282"/>
      <c r="O59" s="282"/>
      <c r="P59" s="282"/>
      <c r="Q59" s="283"/>
    </row>
    <row r="60" spans="1:25" ht="14.25" customHeight="1" x14ac:dyDescent="0.2">
      <c r="A60" s="281"/>
      <c r="B60" s="282"/>
      <c r="C60" s="282"/>
      <c r="D60" s="282"/>
      <c r="E60" s="282"/>
      <c r="F60" s="282"/>
      <c r="G60" s="282"/>
      <c r="H60" s="283"/>
      <c r="I60" s="236"/>
      <c r="J60" s="281"/>
      <c r="K60" s="282"/>
      <c r="L60" s="282"/>
      <c r="M60" s="282"/>
      <c r="N60" s="282"/>
      <c r="O60" s="282"/>
      <c r="P60" s="282"/>
      <c r="Q60" s="283"/>
    </row>
    <row r="61" spans="1:25" ht="14.25" customHeight="1" x14ac:dyDescent="0.2">
      <c r="A61" s="281"/>
      <c r="B61" s="282"/>
      <c r="C61" s="282"/>
      <c r="D61" s="282"/>
      <c r="E61" s="282"/>
      <c r="F61" s="282"/>
      <c r="G61" s="282"/>
      <c r="H61" s="283"/>
      <c r="I61" s="236"/>
      <c r="J61" s="281"/>
      <c r="K61" s="282"/>
      <c r="L61" s="282"/>
      <c r="M61" s="282"/>
      <c r="N61" s="282"/>
      <c r="O61" s="282"/>
      <c r="P61" s="282"/>
      <c r="Q61" s="283"/>
    </row>
    <row r="62" spans="1:25" ht="14.25" customHeight="1" x14ac:dyDescent="0.2">
      <c r="A62" s="281"/>
      <c r="B62" s="282"/>
      <c r="C62" s="282"/>
      <c r="D62" s="282"/>
      <c r="E62" s="282"/>
      <c r="F62" s="282"/>
      <c r="G62" s="282"/>
      <c r="H62" s="283"/>
      <c r="I62" s="236"/>
      <c r="J62" s="281"/>
      <c r="K62" s="282"/>
      <c r="L62" s="282"/>
      <c r="M62" s="282"/>
      <c r="N62" s="282"/>
      <c r="O62" s="282"/>
      <c r="P62" s="282"/>
      <c r="Q62" s="283"/>
    </row>
    <row r="63" spans="1:25" ht="14.25" customHeight="1" x14ac:dyDescent="0.2">
      <c r="A63" s="281"/>
      <c r="B63" s="282"/>
      <c r="C63" s="282"/>
      <c r="D63" s="282"/>
      <c r="E63" s="282"/>
      <c r="F63" s="282"/>
      <c r="G63" s="282"/>
      <c r="H63" s="283"/>
      <c r="I63" s="236"/>
      <c r="J63" s="281"/>
      <c r="K63" s="282"/>
      <c r="L63" s="282"/>
      <c r="M63" s="282"/>
      <c r="N63" s="282"/>
      <c r="O63" s="282"/>
      <c r="P63" s="282"/>
      <c r="Q63" s="283"/>
    </row>
    <row r="64" spans="1:25" ht="15" customHeight="1" x14ac:dyDescent="0.2">
      <c r="A64" s="281"/>
      <c r="B64" s="282"/>
      <c r="C64" s="282"/>
      <c r="D64" s="282"/>
      <c r="E64" s="282"/>
      <c r="F64" s="282"/>
      <c r="G64" s="282"/>
      <c r="H64" s="283"/>
      <c r="J64" s="281"/>
      <c r="K64" s="282"/>
      <c r="L64" s="282"/>
      <c r="M64" s="282"/>
      <c r="N64" s="282"/>
      <c r="O64" s="282"/>
      <c r="P64" s="282"/>
      <c r="Q64" s="283"/>
    </row>
    <row r="65" spans="1:17" ht="15" customHeight="1" x14ac:dyDescent="0.2">
      <c r="A65" s="281"/>
      <c r="B65" s="282"/>
      <c r="C65" s="282"/>
      <c r="D65" s="282"/>
      <c r="E65" s="282"/>
      <c r="F65" s="282"/>
      <c r="G65" s="282"/>
      <c r="H65" s="283"/>
      <c r="J65" s="281"/>
      <c r="K65" s="282"/>
      <c r="L65" s="282"/>
      <c r="M65" s="282"/>
      <c r="N65" s="282"/>
      <c r="O65" s="282"/>
      <c r="P65" s="282"/>
      <c r="Q65" s="283"/>
    </row>
    <row r="66" spans="1:17" ht="15" customHeight="1" x14ac:dyDescent="0.2">
      <c r="A66" s="281"/>
      <c r="B66" s="282"/>
      <c r="C66" s="282"/>
      <c r="D66" s="282"/>
      <c r="E66" s="282"/>
      <c r="F66" s="282"/>
      <c r="G66" s="282"/>
      <c r="H66" s="283"/>
      <c r="J66" s="281"/>
      <c r="K66" s="282"/>
      <c r="L66" s="282"/>
      <c r="M66" s="282"/>
      <c r="N66" s="282"/>
      <c r="O66" s="282"/>
      <c r="P66" s="282"/>
      <c r="Q66" s="283"/>
    </row>
    <row r="67" spans="1:17" ht="15" customHeight="1" x14ac:dyDescent="0.2">
      <c r="A67" s="281"/>
      <c r="B67" s="282"/>
      <c r="C67" s="282"/>
      <c r="D67" s="282"/>
      <c r="E67" s="282"/>
      <c r="F67" s="282"/>
      <c r="G67" s="282"/>
      <c r="H67" s="283"/>
      <c r="J67" s="281"/>
      <c r="K67" s="282"/>
      <c r="L67" s="282"/>
      <c r="M67" s="282"/>
      <c r="N67" s="282"/>
      <c r="O67" s="282"/>
      <c r="P67" s="282"/>
      <c r="Q67" s="283"/>
    </row>
    <row r="68" spans="1:17" ht="15" customHeight="1" x14ac:dyDescent="0.2">
      <c r="A68" s="281"/>
      <c r="B68" s="282"/>
      <c r="C68" s="282"/>
      <c r="D68" s="282"/>
      <c r="E68" s="282"/>
      <c r="F68" s="282"/>
      <c r="G68" s="282"/>
      <c r="H68" s="283"/>
      <c r="J68" s="281"/>
      <c r="K68" s="282"/>
      <c r="L68" s="282"/>
      <c r="M68" s="282"/>
      <c r="N68" s="282"/>
      <c r="O68" s="282"/>
      <c r="P68" s="282"/>
      <c r="Q68" s="283"/>
    </row>
    <row r="69" spans="1:17" ht="15.75" customHeight="1" x14ac:dyDescent="0.2">
      <c r="A69" s="281"/>
      <c r="B69" s="282"/>
      <c r="C69" s="282"/>
      <c r="D69" s="282"/>
      <c r="E69" s="282"/>
      <c r="F69" s="282"/>
      <c r="G69" s="282"/>
      <c r="H69" s="283"/>
      <c r="J69" s="281"/>
      <c r="K69" s="282"/>
      <c r="L69" s="282"/>
      <c r="M69" s="282"/>
      <c r="N69" s="282"/>
      <c r="O69" s="282"/>
      <c r="P69" s="282"/>
      <c r="Q69" s="283"/>
    </row>
    <row r="70" spans="1:17" ht="15" customHeight="1" x14ac:dyDescent="0.2">
      <c r="A70" s="281"/>
      <c r="B70" s="282"/>
      <c r="C70" s="282"/>
      <c r="D70" s="282"/>
      <c r="E70" s="282"/>
      <c r="F70" s="282"/>
      <c r="G70" s="282"/>
      <c r="H70" s="283"/>
      <c r="J70" s="281"/>
      <c r="K70" s="282"/>
      <c r="L70" s="282"/>
      <c r="M70" s="282"/>
      <c r="N70" s="282"/>
      <c r="O70" s="282"/>
      <c r="P70" s="282"/>
      <c r="Q70" s="283"/>
    </row>
    <row r="71" spans="1:17" ht="15" customHeight="1" x14ac:dyDescent="0.2">
      <c r="A71" s="281"/>
      <c r="B71" s="282"/>
      <c r="C71" s="282"/>
      <c r="D71" s="282"/>
      <c r="E71" s="282"/>
      <c r="F71" s="282"/>
      <c r="G71" s="282"/>
      <c r="H71" s="283"/>
      <c r="J71" s="281"/>
      <c r="K71" s="282"/>
      <c r="L71" s="282"/>
      <c r="M71" s="282"/>
      <c r="N71" s="282"/>
      <c r="O71" s="282"/>
      <c r="P71" s="282"/>
      <c r="Q71" s="283"/>
    </row>
    <row r="72" spans="1:17" ht="15" customHeight="1" x14ac:dyDescent="0.2">
      <c r="A72" s="281"/>
      <c r="B72" s="282"/>
      <c r="C72" s="282"/>
      <c r="D72" s="282"/>
      <c r="E72" s="282"/>
      <c r="F72" s="282"/>
      <c r="G72" s="282"/>
      <c r="H72" s="283"/>
      <c r="J72" s="281"/>
      <c r="K72" s="282"/>
      <c r="L72" s="282"/>
      <c r="M72" s="282"/>
      <c r="N72" s="282"/>
      <c r="O72" s="282"/>
      <c r="P72" s="282"/>
      <c r="Q72" s="283"/>
    </row>
    <row r="73" spans="1:17" ht="15" customHeight="1" x14ac:dyDescent="0.2">
      <c r="A73" s="281"/>
      <c r="B73" s="282"/>
      <c r="C73" s="282"/>
      <c r="D73" s="282"/>
      <c r="E73" s="282"/>
      <c r="F73" s="282"/>
      <c r="G73" s="282"/>
      <c r="H73" s="283"/>
      <c r="J73" s="281"/>
      <c r="K73" s="282"/>
      <c r="L73" s="282"/>
      <c r="M73" s="282"/>
      <c r="N73" s="282"/>
      <c r="O73" s="282"/>
      <c r="P73" s="282"/>
      <c r="Q73" s="283"/>
    </row>
    <row r="74" spans="1:17" ht="15" customHeight="1" x14ac:dyDescent="0.2">
      <c r="A74" s="281"/>
      <c r="B74" s="282"/>
      <c r="C74" s="282"/>
      <c r="D74" s="282"/>
      <c r="E74" s="282"/>
      <c r="F74" s="282"/>
      <c r="G74" s="282"/>
      <c r="H74" s="283"/>
      <c r="J74" s="281"/>
      <c r="K74" s="282"/>
      <c r="L74" s="282"/>
      <c r="M74" s="282"/>
      <c r="N74" s="282"/>
      <c r="O74" s="282"/>
      <c r="P74" s="282"/>
      <c r="Q74" s="283"/>
    </row>
    <row r="75" spans="1:17" ht="15" customHeight="1" thickBot="1" x14ac:dyDescent="0.25">
      <c r="A75" s="284"/>
      <c r="B75" s="285"/>
      <c r="C75" s="285"/>
      <c r="D75" s="285"/>
      <c r="E75" s="285"/>
      <c r="F75" s="285"/>
      <c r="G75" s="285"/>
      <c r="H75" s="286"/>
      <c r="J75" s="284"/>
      <c r="K75" s="285"/>
      <c r="L75" s="285"/>
      <c r="M75" s="285"/>
      <c r="N75" s="285"/>
      <c r="O75" s="285"/>
      <c r="P75" s="285"/>
      <c r="Q75" s="286"/>
    </row>
    <row r="76" spans="1:17" ht="15" customHeight="1" thickTop="1" thickBot="1" x14ac:dyDescent="0.25">
      <c r="A76" s="41"/>
      <c r="B76" s="41"/>
      <c r="C76" s="41"/>
      <c r="D76" s="41"/>
      <c r="E76" s="41"/>
      <c r="F76" s="41"/>
      <c r="G76" s="41"/>
      <c r="H76" s="41"/>
    </row>
    <row r="77" spans="1:17" ht="26.25" customHeight="1" thickTop="1" x14ac:dyDescent="0.2">
      <c r="A77" s="303" t="s">
        <v>363</v>
      </c>
      <c r="B77" s="304"/>
      <c r="C77" s="304"/>
      <c r="D77" s="304"/>
      <c r="E77" s="304"/>
      <c r="F77" s="304"/>
      <c r="G77" s="304"/>
      <c r="H77" s="305"/>
    </row>
    <row r="78" spans="1:17" ht="39" customHeight="1" thickBot="1" x14ac:dyDescent="0.3">
      <c r="A78" s="237" t="s">
        <v>340</v>
      </c>
      <c r="B78" s="307" t="s">
        <v>364</v>
      </c>
      <c r="C78" s="307"/>
      <c r="D78" s="307"/>
      <c r="E78" s="307"/>
      <c r="F78" s="238" t="s">
        <v>365</v>
      </c>
      <c r="G78" s="239" t="s">
        <v>366</v>
      </c>
      <c r="H78" s="240" t="s">
        <v>367</v>
      </c>
    </row>
    <row r="79" spans="1:17" ht="15.75" thickTop="1" x14ac:dyDescent="0.2">
      <c r="A79" s="241"/>
      <c r="B79" s="308"/>
      <c r="C79" s="308"/>
      <c r="D79" s="308"/>
      <c r="E79" s="308"/>
      <c r="F79" s="253"/>
      <c r="G79" s="242"/>
      <c r="H79" s="243"/>
    </row>
    <row r="80" spans="1:17" x14ac:dyDescent="0.2">
      <c r="A80" s="244"/>
      <c r="B80" s="306"/>
      <c r="C80" s="306"/>
      <c r="D80" s="306"/>
      <c r="E80" s="306"/>
      <c r="F80" s="245"/>
      <c r="G80" s="245"/>
      <c r="H80" s="246"/>
    </row>
    <row r="81" spans="1:8" x14ac:dyDescent="0.2">
      <c r="A81" s="244"/>
      <c r="B81" s="306"/>
      <c r="C81" s="306"/>
      <c r="D81" s="306"/>
      <c r="E81" s="306"/>
      <c r="F81" s="245"/>
      <c r="G81" s="245"/>
      <c r="H81" s="246"/>
    </row>
    <row r="82" spans="1:8" x14ac:dyDescent="0.2">
      <c r="A82" s="244"/>
      <c r="B82" s="306"/>
      <c r="C82" s="306"/>
      <c r="D82" s="306"/>
      <c r="E82" s="306"/>
      <c r="F82" s="245"/>
      <c r="G82" s="245"/>
      <c r="H82" s="246"/>
    </row>
    <row r="83" spans="1:8" x14ac:dyDescent="0.2">
      <c r="A83" s="244"/>
      <c r="B83" s="306"/>
      <c r="C83" s="306"/>
      <c r="D83" s="306"/>
      <c r="E83" s="306"/>
      <c r="F83" s="245"/>
      <c r="G83" s="245"/>
      <c r="H83" s="246"/>
    </row>
    <row r="84" spans="1:8" x14ac:dyDescent="0.2">
      <c r="A84" s="244"/>
      <c r="B84" s="306"/>
      <c r="C84" s="306"/>
      <c r="D84" s="306"/>
      <c r="E84" s="306"/>
      <c r="F84" s="245"/>
      <c r="G84" s="245"/>
      <c r="H84" s="246"/>
    </row>
    <row r="85" spans="1:8" x14ac:dyDescent="0.2">
      <c r="A85" s="244"/>
      <c r="B85" s="306"/>
      <c r="C85" s="306"/>
      <c r="D85" s="306"/>
      <c r="E85" s="306"/>
      <c r="F85" s="245"/>
      <c r="G85" s="245"/>
      <c r="H85" s="246"/>
    </row>
    <row r="86" spans="1:8" x14ac:dyDescent="0.2">
      <c r="A86" s="244"/>
      <c r="B86" s="306"/>
      <c r="C86" s="306"/>
      <c r="D86" s="306"/>
      <c r="E86" s="306"/>
      <c r="F86" s="245"/>
      <c r="G86" s="245"/>
      <c r="H86" s="246"/>
    </row>
    <row r="87" spans="1:8" x14ac:dyDescent="0.2">
      <c r="A87" s="244"/>
      <c r="B87" s="306"/>
      <c r="C87" s="306"/>
      <c r="D87" s="306"/>
      <c r="E87" s="306"/>
      <c r="F87" s="245"/>
      <c r="G87" s="245"/>
      <c r="H87" s="246"/>
    </row>
    <row r="88" spans="1:8" x14ac:dyDescent="0.2">
      <c r="A88" s="244"/>
      <c r="B88" s="306"/>
      <c r="C88" s="306"/>
      <c r="D88" s="306"/>
      <c r="E88" s="306"/>
      <c r="F88" s="245"/>
      <c r="G88" s="245"/>
      <c r="H88" s="246"/>
    </row>
    <row r="89" spans="1:8" x14ac:dyDescent="0.2">
      <c r="A89" s="244"/>
      <c r="B89" s="306"/>
      <c r="C89" s="306"/>
      <c r="D89" s="306"/>
      <c r="E89" s="306"/>
      <c r="F89" s="245"/>
      <c r="G89" s="245"/>
      <c r="H89" s="246"/>
    </row>
    <row r="90" spans="1:8" x14ac:dyDescent="0.2">
      <c r="A90" s="244"/>
      <c r="B90" s="306"/>
      <c r="C90" s="306"/>
      <c r="D90" s="306"/>
      <c r="E90" s="306"/>
      <c r="F90" s="245"/>
      <c r="G90" s="245"/>
      <c r="H90" s="246"/>
    </row>
    <row r="91" spans="1:8" x14ac:dyDescent="0.2">
      <c r="A91" s="244"/>
      <c r="B91" s="306"/>
      <c r="C91" s="306"/>
      <c r="D91" s="306"/>
      <c r="E91" s="306"/>
      <c r="F91" s="245"/>
      <c r="G91" s="245"/>
      <c r="H91" s="246"/>
    </row>
    <row r="92" spans="1:8" x14ac:dyDescent="0.2">
      <c r="A92" s="244"/>
      <c r="B92" s="306"/>
      <c r="C92" s="306"/>
      <c r="D92" s="306"/>
      <c r="E92" s="306"/>
      <c r="F92" s="245"/>
      <c r="G92" s="245"/>
      <c r="H92" s="246"/>
    </row>
    <row r="93" spans="1:8" x14ac:dyDescent="0.2">
      <c r="A93" s="244"/>
      <c r="B93" s="306"/>
      <c r="C93" s="306"/>
      <c r="D93" s="306"/>
      <c r="E93" s="306"/>
      <c r="F93" s="245"/>
      <c r="G93" s="245"/>
      <c r="H93" s="246"/>
    </row>
    <row r="94" spans="1:8" x14ac:dyDescent="0.2">
      <c r="A94" s="244"/>
      <c r="B94" s="306"/>
      <c r="C94" s="306"/>
      <c r="D94" s="306"/>
      <c r="E94" s="306"/>
      <c r="F94" s="245"/>
      <c r="G94" s="245"/>
      <c r="H94" s="246"/>
    </row>
    <row r="95" spans="1:8" x14ac:dyDescent="0.2">
      <c r="A95" s="244"/>
      <c r="B95" s="306"/>
      <c r="C95" s="306"/>
      <c r="D95" s="306"/>
      <c r="E95" s="306"/>
      <c r="F95" s="245"/>
      <c r="G95" s="245"/>
      <c r="H95" s="246"/>
    </row>
    <row r="96" spans="1:8" x14ac:dyDescent="0.2">
      <c r="A96" s="244"/>
      <c r="B96" s="306"/>
      <c r="C96" s="306"/>
      <c r="D96" s="306"/>
      <c r="E96" s="306"/>
      <c r="F96" s="245"/>
      <c r="G96" s="245"/>
      <c r="H96" s="246"/>
    </row>
    <row r="97" spans="1:8" x14ac:dyDescent="0.2">
      <c r="A97" s="244"/>
      <c r="B97" s="306"/>
      <c r="C97" s="306"/>
      <c r="D97" s="306"/>
      <c r="E97" s="306"/>
      <c r="F97" s="245"/>
      <c r="G97" s="245"/>
      <c r="H97" s="246"/>
    </row>
    <row r="98" spans="1:8" x14ac:dyDescent="0.2">
      <c r="A98" s="244"/>
      <c r="B98" s="306"/>
      <c r="C98" s="306"/>
      <c r="D98" s="306"/>
      <c r="E98" s="306"/>
      <c r="F98" s="245"/>
      <c r="G98" s="245"/>
      <c r="H98" s="246"/>
    </row>
    <row r="99" spans="1:8" x14ac:dyDescent="0.2">
      <c r="A99" s="244"/>
      <c r="B99" s="306"/>
      <c r="C99" s="306"/>
      <c r="D99" s="306"/>
      <c r="E99" s="306"/>
      <c r="F99" s="245"/>
      <c r="G99" s="245"/>
      <c r="H99" s="246"/>
    </row>
    <row r="100" spans="1:8" ht="15.75" thickBot="1" x14ac:dyDescent="0.25">
      <c r="A100" s="247"/>
      <c r="B100" s="309"/>
      <c r="C100" s="309"/>
      <c r="D100" s="309"/>
      <c r="E100" s="309"/>
      <c r="F100" s="248"/>
      <c r="G100" s="248"/>
      <c r="H100" s="249"/>
    </row>
    <row r="101" spans="1:8" ht="15.75" thickTop="1" x14ac:dyDescent="0.2"/>
  </sheetData>
  <protectedRanges>
    <protectedRange algorithmName="SHA-512" hashValue="JvjMKu/zoSOmLPEd+zdE+EXXZjtKkSh9HDg50CMrqkZ83H1vl0cCU8iBs8tQ6JONcooUDlPnG5rwG1Ru4mNLnA==" saltValue="LaSrkDeK21JLn7o5I3umPw==" spinCount="100000" sqref="C54:F55" name="Plage1"/>
    <protectedRange algorithmName="SHA-512" hashValue="JvjMKu/zoSOmLPEd+zdE+EXXZjtKkSh9HDg50CMrqkZ83H1vl0cCU8iBs8tQ6JONcooUDlPnG5rwG1Ru4mNLnA==" saltValue="LaSrkDeK21JLn7o5I3umPw==" spinCount="100000" sqref="C46:F51 C53:F53" name="Plage1_1"/>
    <protectedRange algorithmName="SHA-512" hashValue="JvjMKu/zoSOmLPEd+zdE+EXXZjtKkSh9HDg50CMrqkZ83H1vl0cCU8iBs8tQ6JONcooUDlPnG5rwG1Ru4mNLnA==" saltValue="LaSrkDeK21JLn7o5I3umPw==" spinCount="100000" sqref="C52:F52" name="Plage1_3"/>
    <protectedRange algorithmName="SHA-512" hashValue="JvjMKu/zoSOmLPEd+zdE+EXXZjtKkSh9HDg50CMrqkZ83H1vl0cCU8iBs8tQ6JONcooUDlPnG5rwG1Ru4mNLnA==" saltValue="LaSrkDeK21JLn7o5I3umPw==" spinCount="100000" sqref="E45 C27:F28 C7:F11 C15:F18 C30:F44" name="Plage1_4"/>
    <protectedRange algorithmName="SHA-512" hashValue="JvjMKu/zoSOmLPEd+zdE+EXXZjtKkSh9HDg50CMrqkZ83H1vl0cCU8iBs8tQ6JONcooUDlPnG5rwG1Ru4mNLnA==" saltValue="LaSrkDeK21JLn7o5I3umPw==" spinCount="100000" sqref="C45:D45 F45" name="Plage1_1_4"/>
    <protectedRange algorithmName="SHA-512" hashValue="JvjMKu/zoSOmLPEd+zdE+EXXZjtKkSh9HDg50CMrqkZ83H1vl0cCU8iBs8tQ6JONcooUDlPnG5rwG1Ru4mNLnA==" saltValue="LaSrkDeK21JLn7o5I3umPw==" spinCount="100000" sqref="C12:F14" name="Plage1_3_1"/>
    <protectedRange algorithmName="SHA-512" hashValue="JvjMKu/zoSOmLPEd+zdE+EXXZjtKkSh9HDg50CMrqkZ83H1vl0cCU8iBs8tQ6JONcooUDlPnG5rwG1Ru4mNLnA==" saltValue="LaSrkDeK21JLn7o5I3umPw==" spinCount="100000" sqref="C19:F26 C29:F29" name="Plage1_4_1"/>
  </protectedRanges>
  <mergeCells count="50">
    <mergeCell ref="B100:E100"/>
    <mergeCell ref="B89:E89"/>
    <mergeCell ref="B90:E90"/>
    <mergeCell ref="B91:E91"/>
    <mergeCell ref="B92:E92"/>
    <mergeCell ref="B93:E93"/>
    <mergeCell ref="B94:E94"/>
    <mergeCell ref="B95:E95"/>
    <mergeCell ref="B96:E96"/>
    <mergeCell ref="B97:E97"/>
    <mergeCell ref="B98:E98"/>
    <mergeCell ref="B99:E99"/>
    <mergeCell ref="B88:E88"/>
    <mergeCell ref="A77:H77"/>
    <mergeCell ref="B78:E78"/>
    <mergeCell ref="B79:E79"/>
    <mergeCell ref="B80:E80"/>
    <mergeCell ref="B81:E81"/>
    <mergeCell ref="B82:E82"/>
    <mergeCell ref="B83:E83"/>
    <mergeCell ref="B84:E84"/>
    <mergeCell ref="B85:E85"/>
    <mergeCell ref="B86:E86"/>
    <mergeCell ref="B87:E87"/>
    <mergeCell ref="A58:H75"/>
    <mergeCell ref="J58:Q75"/>
    <mergeCell ref="A3:A4"/>
    <mergeCell ref="C3:F3"/>
    <mergeCell ref="H3:I3"/>
    <mergeCell ref="K3:L3"/>
    <mergeCell ref="M3:N3"/>
    <mergeCell ref="C4:F4"/>
    <mergeCell ref="H4:J4"/>
    <mergeCell ref="K4:L4"/>
    <mergeCell ref="M4:N4"/>
    <mergeCell ref="H5:J5"/>
    <mergeCell ref="K5:L5"/>
    <mergeCell ref="M5:N5"/>
    <mergeCell ref="A57:H57"/>
    <mergeCell ref="J57:Q57"/>
    <mergeCell ref="C1:F1"/>
    <mergeCell ref="H1:I1"/>
    <mergeCell ref="K1:L1"/>
    <mergeCell ref="M1:N1"/>
    <mergeCell ref="P1:Y5"/>
    <mergeCell ref="C2:F2"/>
    <mergeCell ref="H2:I2"/>
    <mergeCell ref="K2:L2"/>
    <mergeCell ref="M2:N2"/>
    <mergeCell ref="C5:F5"/>
  </mergeCells>
  <conditionalFormatting sqref="M7:M55">
    <cfRule type="cellIs" dxfId="1229" priority="175" operator="greaterThan">
      <formula>1</formula>
    </cfRule>
  </conditionalFormatting>
  <conditionalFormatting sqref="P54:P55">
    <cfRule type="expression" dxfId="1228" priority="173">
      <formula>P54&gt;Q54</formula>
    </cfRule>
    <cfRule type="expression" dxfId="1227" priority="174">
      <formula>P54&lt;Q54</formula>
    </cfRule>
  </conditionalFormatting>
  <conditionalFormatting sqref="R54:R55">
    <cfRule type="expression" dxfId="1226" priority="171">
      <formula>R54&lt;S54</formula>
    </cfRule>
    <cfRule type="expression" dxfId="1225" priority="172">
      <formula>R54&gt;S54</formula>
    </cfRule>
  </conditionalFormatting>
  <conditionalFormatting sqref="T54:T55">
    <cfRule type="expression" dxfId="1224" priority="169">
      <formula>T54&gt;U54</formula>
    </cfRule>
    <cfRule type="expression" dxfId="1223" priority="170">
      <formula>T54&lt;U54</formula>
    </cfRule>
  </conditionalFormatting>
  <conditionalFormatting sqref="K7:K55">
    <cfRule type="cellIs" dxfId="1222" priority="168" operator="greaterThan">
      <formula>1</formula>
    </cfRule>
  </conditionalFormatting>
  <conditionalFormatting sqref="L7:L31 L36:L55">
    <cfRule type="cellIs" dxfId="1221" priority="167" operator="greaterThan">
      <formula>0</formula>
    </cfRule>
  </conditionalFormatting>
  <conditionalFormatting sqref="N7:N55">
    <cfRule type="cellIs" dxfId="1220" priority="166" operator="greaterThan">
      <formula>0</formula>
    </cfRule>
  </conditionalFormatting>
  <conditionalFormatting sqref="O79 P80">
    <cfRule type="expression" dxfId="1219" priority="159">
      <formula>OR(NOT(ISERROR(SEARCH("Halte", $A70))),      NOT(ISERROR(SEARCH("Prise serré", $A70))),      NOT(ISERROR(SEARCH("Close grip", $A70))),      NOT(ISERROR(SEARCH("Sumo", $A70))),      NOT(ISERROR(SEARCH("Tradi", $A70))),      NOT(ISERROR(SEARCH("Band", $A70))),      NOT(ISERROR(SEARCH("Prise large", $A70))),      NOT(ISERROR(SEARCH("RDL", $A70))),      NOT(ISERROR(SEARCH("Unilatéral", $A70))))</formula>
    </cfRule>
    <cfRule type="expression" dxfId="1218" priority="160">
      <formula>NOT(ISERROR(SEARCH("BI7", $A70)))</formula>
    </cfRule>
    <cfRule type="expression" dxfId="1217" priority="161">
      <formula>NOT(ISERROR(SEARCH("SUPER7", $A70)))</formula>
    </cfRule>
    <cfRule type="expression" dxfId="1216" priority="162">
      <formula>NOT(ISERROR(SEARCH("Larsen", $A70)))</formula>
    </cfRule>
    <cfRule type="expression" dxfId="1215" priority="163">
      <formula>OR(NOT(ISERROR(SEARCH("Tempo", O79))), NOT(ISERROR(SEARCH("Pausé", O79))), NOT(ISERROR(SEARCH("Isométrie", O79))))</formula>
    </cfRule>
    <cfRule type="expression" dxfId="1214" priority="164" stopIfTrue="1">
      <formula>OR(NOT(ISERROR(SEARCH("Position A", $A70))),NOT(ISERROR(SEARCH("Position B", $A70))),NOT(ISERROR(SEARCH("Position C", $A70))),NOT(ISERROR(SEARCH("Avec sangles", $A70))),NOT(ISERROR(SEARCH("SSB", $A70))),NOT(ISERROR(SEARCH("Halte", $A70))), NOT(ISERROR(SEARCH("Prise serré", $A70))), NOT(ISERROR(SEARCH("Close grip", $A70))), NOT(ISERROR(SEARCH("Sumo", $A70))), NOT(ISERROR(SEARCH("Tradi", $A70))), NOT(ISERROR(SEARCH("Band", $A70))), NOT(ISERROR(SEARCH("Prise large", $A70))), NOT(ISERROR(SEARCH("RDL", $A70))), NOT(ISERROR(SEARCH("Unilatéral", $A70))))</formula>
    </cfRule>
    <cfRule type="expression" dxfId="1213" priority="165" stopIfTrue="1">
      <formula>OR(NOT(ISERROR(SEARCH("Position A", $A70))),NOT(ISERROR(SEARCH("Position B", $A70))),NOT(ISERROR(SEARCH("Position C", $A70))),NOT(ISERROR(SEARCH("Avec sangles", $A70))),NOT(ISERROR(SEARCH("SSB", $A70))),NOT(ISERROR(SEARCH("Focus Hanche", $A70))),NOT(ISERROR(SEARCH("Focus GENOUX", $A70))),NOT(ISERROR(SEARCH("CALE", $A70))),NOT(ISERROR(SEARCH("Déficit", $A70))),NOT(ISERROR(SEARCH("Surélevé", $A70))),NOT(ISERROR(SEARCH("High bar", $A70))),NOT(ISERROR(SEARCH("à la poulie", $A70))),NOT(ISERROR(SEARCH("prise triange", $A70))),NOT(ISERROR(SEARCH("prise barre large", $A70))),NOT(ISERROR(SEARCH("prise barre serrée", $A70))),NOT(ISERROR(SEARCH("prise neutre", $A70))),NOT(ISERROR(SEARCH("supination", $A70))),NOT(ISERROR(SEARCH("pronation", $A70))),NOT(ISERROR(SEARCH("kettlebel", $A70))),NOT(ISERROR(SEARCH("aux haltères", $A70))),NOT(ISERROR(SEARCH("à la barre", $A70))),NOT(ISERROR(SEARCH("B STANCE", $A70))),NOT(ISERROR(SEARCH("Halte", $A70))), NOT(ISERROR(SEARCH("Prise serré", $A70))), NOT(ISERROR(SEARCH("Close grip", $A70))), NOT(ISERROR(SEARCH("Sumo", $A70))), NOT(ISERROR(SEARCH("Tradi", $A70))), NOT(ISERROR(SEARCH("Band", $A70))), NOT(ISERROR(SEARCH("Prise large", $A70))), NOT(ISERROR(SEARCH("RDL", $A70))), NOT(ISERROR(SEARCH("Unilatéral", $A70))))</formula>
    </cfRule>
  </conditionalFormatting>
  <conditionalFormatting sqref="P76:P78">
    <cfRule type="expression" dxfId="1212" priority="155">
      <formula>OR(M67&gt;0, O67&gt;0)</formula>
    </cfRule>
    <cfRule type="expression" dxfId="1211" priority="156">
      <formula>OR(L67&gt;1, N67&gt;1)</formula>
    </cfRule>
  </conditionalFormatting>
  <conditionalFormatting sqref="P76:P78">
    <cfRule type="expression" dxfId="1210" priority="150">
      <formula>OR(NOT(ISERROR(SEARCH("Halte", $A67))),      NOT(ISERROR(SEARCH("Prise serré", $A67))),      NOT(ISERROR(SEARCH("Close grip", $A67))),      NOT(ISERROR(SEARCH("Sumo", $A67))),      NOT(ISERROR(SEARCH("Tradi", $A67))),      NOT(ISERROR(SEARCH("Band", $A67))),      NOT(ISERROR(SEARCH("Prise large", $A67))),      NOT(ISERROR(SEARCH("RDL", $A67))),      NOT(ISERROR(SEARCH("Unilatéral", $A67))))</formula>
    </cfRule>
    <cfRule type="expression" dxfId="1209" priority="151">
      <formula>NOT(ISERROR(SEARCH("BI7", $A67)))</formula>
    </cfRule>
    <cfRule type="expression" dxfId="1208" priority="152">
      <formula>NOT(ISERROR(SEARCH("SUPER7", $A67)))</formula>
    </cfRule>
    <cfRule type="expression" dxfId="1207" priority="153">
      <formula>NOT(ISERROR(SEARCH("Larsen", $A67)))</formula>
    </cfRule>
    <cfRule type="expression" dxfId="1206" priority="154">
      <formula>OR(NOT(ISERROR(SEARCH("Tempo", P76))), NOT(ISERROR(SEARCH("Pausé", P76))), NOT(ISERROR(SEARCH("Isométrie", P76))))</formula>
    </cfRule>
    <cfRule type="expression" dxfId="1205" priority="157" stopIfTrue="1">
      <formula>OR(NOT(ISERROR(SEARCH("Position A", $A67))),NOT(ISERROR(SEARCH("Position B", $A67))),NOT(ISERROR(SEARCH("Position C", $A67))),NOT(ISERROR(SEARCH("Avec sangles", $A67))),NOT(ISERROR(SEARCH("SSB", $A67))),NOT(ISERROR(SEARCH("Halte", $A67))), NOT(ISERROR(SEARCH("Prise serré", $A67))), NOT(ISERROR(SEARCH("Close grip", $A67))), NOT(ISERROR(SEARCH("Sumo", $A67))), NOT(ISERROR(SEARCH("Tradi", $A67))), NOT(ISERROR(SEARCH("Band", $A67))), NOT(ISERROR(SEARCH("Prise large", $A67))), NOT(ISERROR(SEARCH("RDL", $A67))), NOT(ISERROR(SEARCH("Unilatéral", $A67))))</formula>
    </cfRule>
    <cfRule type="expression" dxfId="1204" priority="158" stopIfTrue="1">
      <formula>OR(NOT(ISERROR(SEARCH("Position A", $A67))),NOT(ISERROR(SEARCH("Position B", $A67))),NOT(ISERROR(SEARCH("Position C", $A67))),NOT(ISERROR(SEARCH("Avec sangles", $A67))),NOT(ISERROR(SEARCH("SSB", $A67))),NOT(ISERROR(SEARCH("Focus Hanche", $A67))),NOT(ISERROR(SEARCH("Focus GENOUX", $A67))),NOT(ISERROR(SEARCH("CALE", $A67))),NOT(ISERROR(SEARCH("Déficit", $A67))),NOT(ISERROR(SEARCH("Surélevé", $A67))),NOT(ISERROR(SEARCH("High bar", $A67))),NOT(ISERROR(SEARCH("à la poulie", $A67))),NOT(ISERROR(SEARCH("prise triange", $A67))),NOT(ISERROR(SEARCH("prise barre large", $A67))),NOT(ISERROR(SEARCH("prise barre serrée", $A67))),NOT(ISERROR(SEARCH("prise neutre", $A67))),NOT(ISERROR(SEARCH("supination", $A67))),NOT(ISERROR(SEARCH("pronation", $A67))),NOT(ISERROR(SEARCH("kettlebel", $A67))),NOT(ISERROR(SEARCH("aux haltères", $A67))),NOT(ISERROR(SEARCH("à la barre", $A67))),NOT(ISERROR(SEARCH("B STANCE", $A67))),NOT(ISERROR(SEARCH("Halte", $A67))), NOT(ISERROR(SEARCH("Prise serré", $A67))), NOT(ISERROR(SEARCH("Close grip", $A67))), NOT(ISERROR(SEARCH("Sumo", $A67))), NOT(ISERROR(SEARCH("Tradi", $A67))), NOT(ISERROR(SEARCH("Band", $A67))), NOT(ISERROR(SEARCH("Prise large", $A67))), NOT(ISERROR(SEARCH("RDL", $A67))), NOT(ISERROR(SEARCH("Unilatéral", $A67))))</formula>
    </cfRule>
  </conditionalFormatting>
  <conditionalFormatting sqref="P80">
    <cfRule type="expression" dxfId="1203" priority="176">
      <formula>OR(M71&gt;0, #REF!&gt;0)</formula>
    </cfRule>
    <cfRule type="expression" dxfId="1202" priority="177">
      <formula>OR(L71&gt;1, N71&gt;1)</formula>
    </cfRule>
  </conditionalFormatting>
  <conditionalFormatting sqref="P46:P51 P53">
    <cfRule type="expression" dxfId="1201" priority="148">
      <formula>P46&gt;Q46</formula>
    </cfRule>
    <cfRule type="expression" dxfId="1200" priority="149">
      <formula>P46&lt;Q46</formula>
    </cfRule>
  </conditionalFormatting>
  <conditionalFormatting sqref="R46:R51 R53">
    <cfRule type="expression" dxfId="1199" priority="146">
      <formula>R46&lt;S46</formula>
    </cfRule>
    <cfRule type="expression" dxfId="1198" priority="147">
      <formula>R46&gt;S46</formula>
    </cfRule>
  </conditionalFormatting>
  <conditionalFormatting sqref="T46:T51 T53">
    <cfRule type="expression" dxfId="1197" priority="144">
      <formula>T46&gt;U46</formula>
    </cfRule>
    <cfRule type="expression" dxfId="1196" priority="145">
      <formula>T46&lt;U46</formula>
    </cfRule>
  </conditionalFormatting>
  <conditionalFormatting sqref="P52">
    <cfRule type="expression" dxfId="1195" priority="142">
      <formula>P52&gt;Q52</formula>
    </cfRule>
    <cfRule type="expression" dxfId="1194" priority="143">
      <formula>P52&lt;Q52</formula>
    </cfRule>
  </conditionalFormatting>
  <conditionalFormatting sqref="R52">
    <cfRule type="expression" dxfId="1193" priority="140">
      <formula>R52&lt;S52</formula>
    </cfRule>
    <cfRule type="expression" dxfId="1192" priority="141">
      <formula>R52&gt;S52</formula>
    </cfRule>
  </conditionalFormatting>
  <conditionalFormatting sqref="T52">
    <cfRule type="expression" dxfId="1191" priority="138">
      <formula>T52&gt;U52</formula>
    </cfRule>
    <cfRule type="expression" dxfId="1190" priority="139">
      <formula>T52&lt;U52</formula>
    </cfRule>
  </conditionalFormatting>
  <conditionalFormatting sqref="B46:B55">
    <cfRule type="expression" dxfId="1189" priority="134">
      <formula>OR(L46&gt;0, N46&gt;0)</formula>
    </cfRule>
    <cfRule type="expression" dxfId="1188" priority="135">
      <formula>OR(K46&gt;1, M46&gt;1)</formula>
    </cfRule>
  </conditionalFormatting>
  <conditionalFormatting sqref="A46:B55">
    <cfRule type="expression" dxfId="1187" priority="129">
      <formula>OR(NOT(ISERROR(SEARCH("Halte", $A46))),      NOT(ISERROR(SEARCH("Prise serré", $A46))),      NOT(ISERROR(SEARCH("Close grip", $A46))),      NOT(ISERROR(SEARCH("Sumo", $A46))),      NOT(ISERROR(SEARCH("Tradi", $A46))),      NOT(ISERROR(SEARCH("Band", $A46))),      NOT(ISERROR(SEARCH("Prise large", $A46))),      NOT(ISERROR(SEARCH("RDL", $A46))),      NOT(ISERROR(SEARCH("Unilatéral", $A46))))</formula>
    </cfRule>
    <cfRule type="expression" dxfId="1186" priority="130">
      <formula>NOT(ISERROR(SEARCH("BI7", $A46)))</formula>
    </cfRule>
    <cfRule type="expression" dxfId="1185" priority="131">
      <formula>NOT(ISERROR(SEARCH("SUPER7", $A46)))</formula>
    </cfRule>
    <cfRule type="expression" dxfId="1184" priority="132">
      <formula>NOT(ISERROR(SEARCH("Larsen", $A46)))</formula>
    </cfRule>
    <cfRule type="expression" dxfId="1183" priority="133">
      <formula>OR(NOT(ISERROR(SEARCH("Tempo", A46))), NOT(ISERROR(SEARCH("Pausé", A46))), NOT(ISERROR(SEARCH("Isométrie", A46))))</formula>
    </cfRule>
    <cfRule type="expression" dxfId="1182" priority="136" stopIfTrue="1">
      <formula>OR(NOT(ISERROR(SEARCH("Position A", $A46))),NOT(ISERROR(SEARCH("Position B", $A46))),NOT(ISERROR(SEARCH("Position C", $A46))),NOT(ISERROR(SEARCH("Avec sangles", $A46))),NOT(ISERROR(SEARCH("SSB", $A46))),NOT(ISERROR(SEARCH("Halte", $A46))), NOT(ISERROR(SEARCH("Prise serré", $A46))), NOT(ISERROR(SEARCH("Close grip", $A46))), NOT(ISERROR(SEARCH("Sumo", $A46))), NOT(ISERROR(SEARCH("Tradi", $A46))), NOT(ISERROR(SEARCH("Band", $A46))), NOT(ISERROR(SEARCH("Prise large", $A46))), NOT(ISERROR(SEARCH("RDL", $A46))), NOT(ISERROR(SEARCH("Unilatéral", $A46))))</formula>
    </cfRule>
    <cfRule type="expression" dxfId="1181" priority="137" stopIfTrue="1">
      <formula>OR(NOT(ISERROR(SEARCH("Position A", $A46))),NOT(ISERROR(SEARCH("Position B", $A46))),NOT(ISERROR(SEARCH("Position C", $A46))),NOT(ISERROR(SEARCH("Avec sangles", $A46))),NOT(ISERROR(SEARCH("SSB", $A46))),NOT(ISERROR(SEARCH("Focus Hanche", $A46))),NOT(ISERROR(SEARCH("Focus GENOUX", $A46))),NOT(ISERROR(SEARCH("CALE", $A46))),NOT(ISERROR(SEARCH("Déficit", $A46))),NOT(ISERROR(SEARCH("Surélevé", $A46))),NOT(ISERROR(SEARCH("High bar", $A46))),NOT(ISERROR(SEARCH("à la poulie", $A46))),NOT(ISERROR(SEARCH("prise triange", $A46))),NOT(ISERROR(SEARCH("prise barre large", $A46))),NOT(ISERROR(SEARCH("prise barre serrée", $A46))),NOT(ISERROR(SEARCH("prise neutre", $A46))),NOT(ISERROR(SEARCH("supination", $A46))),NOT(ISERROR(SEARCH("pronation", $A46))),NOT(ISERROR(SEARCH("kettlebel", $A46))),NOT(ISERROR(SEARCH("aux haltères", $A46))),NOT(ISERROR(SEARCH("à la barre", $A46))),NOT(ISERROR(SEARCH("B STANCE", $A46))),NOT(ISERROR(SEARCH("Halte", $A46))), NOT(ISERROR(SEARCH("Prise serré", $A46))), NOT(ISERROR(SEARCH("Close grip", $A46))), NOT(ISERROR(SEARCH("Sumo", $A46))), NOT(ISERROR(SEARCH("Tradi", $A46))), NOT(ISERROR(SEARCH("Band", $A46))), NOT(ISERROR(SEARCH("Prise large", $A46))), NOT(ISERROR(SEARCH("RDL", $A46))), NOT(ISERROR(SEARCH("Unilatéral", $A46))))</formula>
    </cfRule>
  </conditionalFormatting>
  <conditionalFormatting sqref="B27:B28 B7:B11 B15:B18 B30:B44">
    <cfRule type="expression" dxfId="1180" priority="125">
      <formula>OR(L7&gt;0, N7&gt;0)</formula>
    </cfRule>
    <cfRule type="expression" dxfId="1179" priority="126">
      <formula>OR(K7&gt;1, M7&gt;1)</formula>
    </cfRule>
  </conditionalFormatting>
  <conditionalFormatting sqref="A7:B11 A15:B18">
    <cfRule type="expression" dxfId="1178" priority="120">
      <formula>OR(NOT(ISERROR(SEARCH("Halte", $A7))),      NOT(ISERROR(SEARCH("Prise serré", $A7))),      NOT(ISERROR(SEARCH("Close grip", $A7))),      NOT(ISERROR(SEARCH("Sumo", $A7))),      NOT(ISERROR(SEARCH("Tradi", $A7))),      NOT(ISERROR(SEARCH("Band", $A7))),      NOT(ISERROR(SEARCH("Prise large", $A7))),      NOT(ISERROR(SEARCH("RDL", $A7))),      NOT(ISERROR(SEARCH("Unilatéral", $A7))))</formula>
    </cfRule>
    <cfRule type="expression" dxfId="1177" priority="121">
      <formula>NOT(ISERROR(SEARCH("BI7", $A7)))</formula>
    </cfRule>
    <cfRule type="expression" dxfId="1176" priority="122">
      <formula>NOT(ISERROR(SEARCH("SUPER7", $A7)))</formula>
    </cfRule>
    <cfRule type="expression" dxfId="1175" priority="123">
      <formula>NOT(ISERROR(SEARCH("Larsen", $A7)))</formula>
    </cfRule>
    <cfRule type="expression" dxfId="1174" priority="124">
      <formula>OR(NOT(ISERROR(SEARCH("Tempo", A7))), NOT(ISERROR(SEARCH("Pausé", A7))), NOT(ISERROR(SEARCH("Isométrie", A7))))</formula>
    </cfRule>
    <cfRule type="expression" dxfId="1173" priority="127" stopIfTrue="1">
      <formula>OR(NOT(ISERROR(SEARCH("Position A", $A7))),NOT(ISERROR(SEARCH("Position B", $A7))),NOT(ISERROR(SEARCH("Position C", $A7))),NOT(ISERROR(SEARCH("Avec sangles", $A7))),NOT(ISERROR(SEARCH("SSB", $A7))),NOT(ISERROR(SEARCH("Halte", $A7))), NOT(ISERROR(SEARCH("Prise serré", $A7))), NOT(ISERROR(SEARCH("Close grip", $A7))), NOT(ISERROR(SEARCH("Sumo", $A7))), NOT(ISERROR(SEARCH("Tradi", $A7))), NOT(ISERROR(SEARCH("Band", $A7))), NOT(ISERROR(SEARCH("Prise large", $A7))), NOT(ISERROR(SEARCH("RDL", $A7))), NOT(ISERROR(SEARCH("Unilatéral", $A7))))</formula>
    </cfRule>
    <cfRule type="expression" dxfId="1172" priority="128" stopIfTrue="1">
      <formula>OR(NOT(ISERROR(SEARCH("Position A", $A7))),NOT(ISERROR(SEARCH("Position B", $A7))),NOT(ISERROR(SEARCH("Position C", $A7))),NOT(ISERROR(SEARCH("Avec sangles", $A7))),NOT(ISERROR(SEARCH("SSB", $A7))),NOT(ISERROR(SEARCH("Focus Hanche", $A7))),NOT(ISERROR(SEARCH("Focus GENOUX", $A7))),NOT(ISERROR(SEARCH("CALE", $A7))),NOT(ISERROR(SEARCH("Déficit", $A7))),NOT(ISERROR(SEARCH("Surélevé", $A7))),NOT(ISERROR(SEARCH("High bar", $A7))),NOT(ISERROR(SEARCH("à la poulie", $A7))),NOT(ISERROR(SEARCH("prise triange", $A7))),NOT(ISERROR(SEARCH("prise barre large", $A7))),NOT(ISERROR(SEARCH("prise barre serrée", $A7))),NOT(ISERROR(SEARCH("prise neutre", $A7))),NOT(ISERROR(SEARCH("supination", $A7))),NOT(ISERROR(SEARCH("pronation", $A7))),NOT(ISERROR(SEARCH("kettlebel", $A7))),NOT(ISERROR(SEARCH("aux haltères", $A7))),NOT(ISERROR(SEARCH("à la barre", $A7))),NOT(ISERROR(SEARCH("B STANCE", $A7))),NOT(ISERROR(SEARCH("Halte", $A7))), NOT(ISERROR(SEARCH("Prise serré", $A7))), NOT(ISERROR(SEARCH("Close grip", $A7))), NOT(ISERROR(SEARCH("Sumo", $A7))), NOT(ISERROR(SEARCH("Tradi", $A7))), NOT(ISERROR(SEARCH("Band", $A7))), NOT(ISERROR(SEARCH("Prise large", $A7))), NOT(ISERROR(SEARCH("RDL", $A7))), NOT(ISERROR(SEARCH("Unilatéral", $A7))))</formula>
    </cfRule>
  </conditionalFormatting>
  <conditionalFormatting sqref="B45">
    <cfRule type="expression" dxfId="1171" priority="116">
      <formula>OR(L45&gt;0, N45&gt;0)</formula>
    </cfRule>
    <cfRule type="expression" dxfId="1170" priority="117">
      <formula>OR(K45&gt;1, M45&gt;1)</formula>
    </cfRule>
  </conditionalFormatting>
  <conditionalFormatting sqref="A45:B45">
    <cfRule type="expression" dxfId="1169" priority="111">
      <formula>OR(NOT(ISERROR(SEARCH("Halte", $A45))),      NOT(ISERROR(SEARCH("Prise serré", $A45))),      NOT(ISERROR(SEARCH("Close grip", $A45))),      NOT(ISERROR(SEARCH("Sumo", $A45))),      NOT(ISERROR(SEARCH("Tradi", $A45))),      NOT(ISERROR(SEARCH("Band", $A45))),      NOT(ISERROR(SEARCH("Prise large", $A45))),      NOT(ISERROR(SEARCH("RDL", $A45))),      NOT(ISERROR(SEARCH("Unilatéral", $A45))))</formula>
    </cfRule>
    <cfRule type="expression" dxfId="1168" priority="112">
      <formula>NOT(ISERROR(SEARCH("BI7", $A45)))</formula>
    </cfRule>
    <cfRule type="expression" dxfId="1167" priority="113">
      <formula>NOT(ISERROR(SEARCH("SUPER7", $A45)))</formula>
    </cfRule>
    <cfRule type="expression" dxfId="1166" priority="114">
      <formula>NOT(ISERROR(SEARCH("Larsen", $A45)))</formula>
    </cfRule>
    <cfRule type="expression" dxfId="1165" priority="115">
      <formula>OR(NOT(ISERROR(SEARCH("Tempo", A45))), NOT(ISERROR(SEARCH("Pausé", A45))), NOT(ISERROR(SEARCH("Isométrie", A45))))</formula>
    </cfRule>
    <cfRule type="expression" dxfId="1164" priority="118" stopIfTrue="1">
      <formula>OR(NOT(ISERROR(SEARCH("Position A", $A45))),NOT(ISERROR(SEARCH("Position B", $A45))),NOT(ISERROR(SEARCH("Position C", $A45))),NOT(ISERROR(SEARCH("Avec sangles", $A45))),NOT(ISERROR(SEARCH("SSB", $A45))),NOT(ISERROR(SEARCH("Halte", $A45))), NOT(ISERROR(SEARCH("Prise serré", $A45))), NOT(ISERROR(SEARCH("Close grip", $A45))), NOT(ISERROR(SEARCH("Sumo", $A45))), NOT(ISERROR(SEARCH("Tradi", $A45))), NOT(ISERROR(SEARCH("Band", $A45))), NOT(ISERROR(SEARCH("Prise large", $A45))), NOT(ISERROR(SEARCH("RDL", $A45))), NOT(ISERROR(SEARCH("Unilatéral", $A45))))</formula>
    </cfRule>
    <cfRule type="expression" dxfId="1163" priority="119" stopIfTrue="1">
      <formula>OR(NOT(ISERROR(SEARCH("Position A", $A45))),NOT(ISERROR(SEARCH("Position B", $A45))),NOT(ISERROR(SEARCH("Position C", $A45))),NOT(ISERROR(SEARCH("Avec sangles", $A45))),NOT(ISERROR(SEARCH("SSB", $A45))),NOT(ISERROR(SEARCH("Focus Hanche", $A45))),NOT(ISERROR(SEARCH("Focus GENOUX", $A45))),NOT(ISERROR(SEARCH("CALE", $A45))),NOT(ISERROR(SEARCH("Déficit", $A45))),NOT(ISERROR(SEARCH("Surélevé", $A45))),NOT(ISERROR(SEARCH("High bar", $A45))),NOT(ISERROR(SEARCH("à la poulie", $A45))),NOT(ISERROR(SEARCH("prise triange", $A45))),NOT(ISERROR(SEARCH("prise barre large", $A45))),NOT(ISERROR(SEARCH("prise barre serrée", $A45))),NOT(ISERROR(SEARCH("prise neutre", $A45))),NOT(ISERROR(SEARCH("supination", $A45))),NOT(ISERROR(SEARCH("pronation", $A45))),NOT(ISERROR(SEARCH("kettlebel", $A45))),NOT(ISERROR(SEARCH("aux haltères", $A45))),NOT(ISERROR(SEARCH("à la barre", $A45))),NOT(ISERROR(SEARCH("B STANCE", $A45))),NOT(ISERROR(SEARCH("Halte", $A45))), NOT(ISERROR(SEARCH("Prise serré", $A45))), NOT(ISERROR(SEARCH("Close grip", $A45))), NOT(ISERROR(SEARCH("Sumo", $A45))), NOT(ISERROR(SEARCH("Tradi", $A45))), NOT(ISERROR(SEARCH("Band", $A45))), NOT(ISERROR(SEARCH("Prise large", $A45))), NOT(ISERROR(SEARCH("RDL", $A45))), NOT(ISERROR(SEARCH("Unilatéral", $A45))))</formula>
    </cfRule>
  </conditionalFormatting>
  <conditionalFormatting sqref="B27:B28">
    <cfRule type="expression" dxfId="1162" priority="104">
      <formula>OR(NOT(ISERROR(SEARCH("Halte",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1161" priority="105">
      <formula>NOT(ISERROR(SEARCH("BI7", $A27)))</formula>
    </cfRule>
    <cfRule type="expression" dxfId="1160" priority="106">
      <formula>NOT(ISERROR(SEARCH("SUPER7", $A27)))</formula>
    </cfRule>
    <cfRule type="expression" dxfId="1159" priority="107">
      <formula>NOT(ISERROR(SEARCH("Larsen", $A27)))</formula>
    </cfRule>
    <cfRule type="expression" dxfId="1158" priority="108">
      <formula>OR(NOT(ISERROR(SEARCH("Tempo", B27))), NOT(ISERROR(SEARCH("Pausé", B27))), NOT(ISERROR(SEARCH("Isométrie", B27))))</formula>
    </cfRule>
    <cfRule type="expression" dxfId="1157" priority="109" stopIfTrue="1">
      <formula>OR(NOT(ISERROR(SEARCH("Position A", $A27))),NOT(ISERROR(SEARCH("Position B", $A27))),NOT(ISERROR(SEARCH("Position C", $A27))),NOT(ISERROR(SEARCH("Avec sangles", $A27))),NOT(ISERROR(SEARCH("SSB", $A27))),NOT(ISERROR(SEARCH("Halte",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1156" priority="110" stopIfTrue="1">
      <formula>OR(NOT(ISERROR(SEARCH("Position A", $A27))),NOT(ISERROR(SEARCH("Position B", $A27))),NOT(ISERROR(SEARCH("Position C", $A27))),NOT(ISERROR(SEARCH("Avec sangles", $A27))),NOT(ISERROR(SEARCH("SSB", $A27))),NOT(ISERROR(SEARCH("Focus Hanche", $A27))),NOT(ISERROR(SEARCH("Focus GENOUX", $A27))),NOT(ISERROR(SEARCH("CALE", $A27))),NOT(ISERROR(SEARCH("Déficit", $A27))),NOT(ISERROR(SEARCH("Surélevé", $A27))),NOT(ISERROR(SEARCH("High bar", $A27))),NOT(ISERROR(SEARCH("à la poulie", $A27))),NOT(ISERROR(SEARCH("prise triange", $A27))),NOT(ISERROR(SEARCH("prise barre large", $A27))),NOT(ISERROR(SEARCH("prise barre serrée", $A27))),NOT(ISERROR(SEARCH("prise neutre", $A27))),NOT(ISERROR(SEARCH("supination", $A27))),NOT(ISERROR(SEARCH("pronation", $A27))),NOT(ISERROR(SEARCH("kettlebel", $A27))),NOT(ISERROR(SEARCH("aux haltères", $A27))),NOT(ISERROR(SEARCH("à la barre", $A27))),NOT(ISERROR(SEARCH("B STANCE",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A27:A28">
    <cfRule type="expression" dxfId="1155" priority="97">
      <formula>OR(NOT(ISERROR(SEARCH("Halte",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1154" priority="98">
      <formula>NOT(ISERROR(SEARCH("BI7", $A27)))</formula>
    </cfRule>
    <cfRule type="expression" dxfId="1153" priority="99">
      <formula>NOT(ISERROR(SEARCH("SUPER7", $A27)))</formula>
    </cfRule>
    <cfRule type="expression" dxfId="1152" priority="100">
      <formula>NOT(ISERROR(SEARCH("Larsen", $A27)))</formula>
    </cfRule>
    <cfRule type="expression" dxfId="1151" priority="101">
      <formula>OR(NOT(ISERROR(SEARCH("Tempo", A27))), NOT(ISERROR(SEARCH("Pausé", A27))), NOT(ISERROR(SEARCH("Isométrie", A27))))</formula>
    </cfRule>
    <cfRule type="expression" dxfId="1150" priority="103" stopIfTrue="1">
      <formula>OR(NOT(ISERROR(SEARCH("Position A", $A27))),NOT(ISERROR(SEARCH("Position B", $A27))),NOT(ISERROR(SEARCH("Position C", $A27))),NOT(ISERROR(SEARCH("Avec sangles", $A27))),NOT(ISERROR(SEARCH("SSB", $A27))),NOT(ISERROR(SEARCH("Focus Hanche", $A27))),NOT(ISERROR(SEARCH("Focus GENOUX", $A27))),NOT(ISERROR(SEARCH("CALE", $A27))),NOT(ISERROR(SEARCH("Déficit", $A27))),NOT(ISERROR(SEARCH("Surélevé", $A27))),NOT(ISERROR(SEARCH("High bar", $A27))),NOT(ISERROR(SEARCH("à la poulie", $A27))),NOT(ISERROR(SEARCH("prise triange", $A27))),NOT(ISERROR(SEARCH("prise barre large", $A27))),NOT(ISERROR(SEARCH("prise barre serrée", $A27))),NOT(ISERROR(SEARCH("prise neutre", $A27))),NOT(ISERROR(SEARCH("supination", $A27))),NOT(ISERROR(SEARCH("pronation", $A27))),NOT(ISERROR(SEARCH("kettlebel", $A27))),NOT(ISERROR(SEARCH("aux haltères", $A27))),NOT(ISERROR(SEARCH("à la barre", $A27))),NOT(ISERROR(SEARCH("B STANCE",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A27:A28">
    <cfRule type="expression" dxfId="1149" priority="102" stopIfTrue="1">
      <formula>OR(NOT(ISERROR(SEARCH("Position A", $A27))),NOT(ISERROR(SEARCH("Position B", $A27))),NOT(ISERROR(SEARCH("Position C", $A27))),NOT(ISERROR(SEARCH("Avec sangles", $A27))),NOT(ISERROR(SEARCH("SSB",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B12:B14">
    <cfRule type="expression" dxfId="1148" priority="93">
      <formula>OR(L12&gt;0, N12&gt;0)</formula>
    </cfRule>
    <cfRule type="expression" dxfId="1147" priority="94">
      <formula>OR(K12&gt;1, M12&gt;1)</formula>
    </cfRule>
  </conditionalFormatting>
  <conditionalFormatting sqref="A12:B14">
    <cfRule type="expression" dxfId="1146" priority="88">
      <formula>OR(NOT(ISERROR(SEARCH("Halte", $A12))),      NOT(ISERROR(SEARCH("Prise serré", $A12))),      NOT(ISERROR(SEARCH("Close grip", $A12))),      NOT(ISERROR(SEARCH("Sumo", $A12))),      NOT(ISERROR(SEARCH("Tradi", $A12))),      NOT(ISERROR(SEARCH("Band", $A12))),      NOT(ISERROR(SEARCH("Prise large", $A12))),      NOT(ISERROR(SEARCH("RDL", $A12))),      NOT(ISERROR(SEARCH("Unilatéral", $A12))))</formula>
    </cfRule>
    <cfRule type="expression" dxfId="1145" priority="89">
      <formula>NOT(ISERROR(SEARCH("BI7", $A12)))</formula>
    </cfRule>
    <cfRule type="expression" dxfId="1144" priority="90">
      <formula>NOT(ISERROR(SEARCH("SUPER7", $A12)))</formula>
    </cfRule>
    <cfRule type="expression" dxfId="1143" priority="91">
      <formula>NOT(ISERROR(SEARCH("Larsen", $A12)))</formula>
    </cfRule>
    <cfRule type="expression" dxfId="1142" priority="92">
      <formula>OR(NOT(ISERROR(SEARCH("Tempo", A12))), NOT(ISERROR(SEARCH("Pausé", A12))), NOT(ISERROR(SEARCH("Isométrie", A12))))</formula>
    </cfRule>
    <cfRule type="expression" dxfId="1141" priority="95" stopIfTrue="1">
      <formula>OR(NOT(ISERROR(SEARCH("Position A", $A12))),NOT(ISERROR(SEARCH("Position B", $A12))),NOT(ISERROR(SEARCH("Position C", $A12))),NOT(ISERROR(SEARCH("Avec sangles", $A12))),NOT(ISERROR(SEARCH("SSB", $A12))),NOT(ISERROR(SEARCH("Halte", $A12))), NOT(ISERROR(SEARCH("Prise serré", $A12))), NOT(ISERROR(SEARCH("Close grip", $A12))), NOT(ISERROR(SEARCH("Sumo", $A12))), NOT(ISERROR(SEARCH("Tradi", $A12))), NOT(ISERROR(SEARCH("Band", $A12))), NOT(ISERROR(SEARCH("Prise large", $A12))), NOT(ISERROR(SEARCH("RDL", $A12))), NOT(ISERROR(SEARCH("Unilatéral", $A12))))</formula>
    </cfRule>
    <cfRule type="expression" dxfId="1140" priority="96" stopIfTrue="1">
      <formula>OR(NOT(ISERROR(SEARCH("Position A", $A12))),NOT(ISERROR(SEARCH("Position B", $A12))),NOT(ISERROR(SEARCH("Position C", $A12))),NOT(ISERROR(SEARCH("Avec sangles", $A12))),NOT(ISERROR(SEARCH("SSB", $A12))),NOT(ISERROR(SEARCH("Focus Hanche", $A12))),NOT(ISERROR(SEARCH("Focus GENOUX", $A12))),NOT(ISERROR(SEARCH("CALE", $A12))),NOT(ISERROR(SEARCH("Déficit", $A12))),NOT(ISERROR(SEARCH("Surélevé", $A12))),NOT(ISERROR(SEARCH("High bar", $A12))),NOT(ISERROR(SEARCH("à la poulie", $A12))),NOT(ISERROR(SEARCH("prise triange", $A12))),NOT(ISERROR(SEARCH("prise barre large", $A12))),NOT(ISERROR(SEARCH("prise barre serrée", $A12))),NOT(ISERROR(SEARCH("prise neutre", $A12))),NOT(ISERROR(SEARCH("supination", $A12))),NOT(ISERROR(SEARCH("pronation", $A12))),NOT(ISERROR(SEARCH("kettlebel", $A12))),NOT(ISERROR(SEARCH("aux haltères", $A12))),NOT(ISERROR(SEARCH("à la barre", $A12))),NOT(ISERROR(SEARCH("B STANCE", $A12))),NOT(ISERROR(SEARCH("Halte", $A12))), NOT(ISERROR(SEARCH("Prise serré", $A12))), NOT(ISERROR(SEARCH("Close grip", $A12))), NOT(ISERROR(SEARCH("Sumo", $A12))), NOT(ISERROR(SEARCH("Tradi", $A12))), NOT(ISERROR(SEARCH("Band", $A12))), NOT(ISERROR(SEARCH("Prise large", $A12))), NOT(ISERROR(SEARCH("RDL", $A12))), NOT(ISERROR(SEARCH("Unilatéral", $A12))))</formula>
    </cfRule>
  </conditionalFormatting>
  <conditionalFormatting sqref="B19:B26">
    <cfRule type="expression" dxfId="1139" priority="84">
      <formula>OR(L19&gt;0, N19&gt;0)</formula>
    </cfRule>
    <cfRule type="expression" dxfId="1138" priority="85">
      <formula>OR(K19&gt;1, M19&gt;1)</formula>
    </cfRule>
  </conditionalFormatting>
  <conditionalFormatting sqref="A19:B26">
    <cfRule type="expression" dxfId="1137" priority="79">
      <formula>OR(NOT(ISERROR(SEARCH("Halte", $A19))),      NOT(ISERROR(SEARCH("Prise serré", $A19))),      NOT(ISERROR(SEARCH("Close grip", $A19))),      NOT(ISERROR(SEARCH("Sumo", $A19))),      NOT(ISERROR(SEARCH("Tradi", $A19))),      NOT(ISERROR(SEARCH("Band", $A19))),      NOT(ISERROR(SEARCH("Prise large", $A19))),      NOT(ISERROR(SEARCH("RDL", $A19))),      NOT(ISERROR(SEARCH("Unilatéral", $A19))))</formula>
    </cfRule>
    <cfRule type="expression" dxfId="1136" priority="80">
      <formula>NOT(ISERROR(SEARCH("BI7", $A19)))</formula>
    </cfRule>
    <cfRule type="expression" dxfId="1135" priority="81">
      <formula>NOT(ISERROR(SEARCH("SUPER7", $A19)))</formula>
    </cfRule>
    <cfRule type="expression" dxfId="1134" priority="82">
      <formula>NOT(ISERROR(SEARCH("Larsen", $A19)))</formula>
    </cfRule>
    <cfRule type="expression" dxfId="1133" priority="83">
      <formula>OR(NOT(ISERROR(SEARCH("Tempo", A19))), NOT(ISERROR(SEARCH("Pausé", A19))), NOT(ISERROR(SEARCH("Isométrie", A19))))</formula>
    </cfRule>
    <cfRule type="expression" dxfId="1132" priority="86" stopIfTrue="1">
      <formula>OR(NOT(ISERROR(SEARCH("Position A", $A19))),NOT(ISERROR(SEARCH("Position B", $A19))),NOT(ISERROR(SEARCH("Position C", $A19))),NOT(ISERROR(SEARCH("Avec sangles", $A19))),NOT(ISERROR(SEARCH("SSB", $A19))),NOT(ISERROR(SEARCH("Halte", $A19))), NOT(ISERROR(SEARCH("Prise serré", $A19))), NOT(ISERROR(SEARCH("Close grip", $A19))), NOT(ISERROR(SEARCH("Sumo", $A19))), NOT(ISERROR(SEARCH("Tradi", $A19))), NOT(ISERROR(SEARCH("Band", $A19))), NOT(ISERROR(SEARCH("Prise large", $A19))), NOT(ISERROR(SEARCH("RDL", $A19))), NOT(ISERROR(SEARCH("Unilatéral", $A19))))</formula>
    </cfRule>
    <cfRule type="expression" dxfId="1131" priority="87" stopIfTrue="1">
      <formula>OR(NOT(ISERROR(SEARCH("Position A", $A19))),NOT(ISERROR(SEARCH("Position B", $A19))),NOT(ISERROR(SEARCH("Position C", $A19))),NOT(ISERROR(SEARCH("Avec sangles", $A19))),NOT(ISERROR(SEARCH("SSB", $A19))),NOT(ISERROR(SEARCH("Focus Hanche", $A19))),NOT(ISERROR(SEARCH("Focus GENOUX", $A19))),NOT(ISERROR(SEARCH("CALE", $A19))),NOT(ISERROR(SEARCH("Déficit", $A19))),NOT(ISERROR(SEARCH("Surélevé", $A19))),NOT(ISERROR(SEARCH("High bar", $A19))),NOT(ISERROR(SEARCH("à la poulie", $A19))),NOT(ISERROR(SEARCH("prise triange", $A19))),NOT(ISERROR(SEARCH("prise barre large", $A19))),NOT(ISERROR(SEARCH("prise barre serrée", $A19))),NOT(ISERROR(SEARCH("prise neutre", $A19))),NOT(ISERROR(SEARCH("supination", $A19))),NOT(ISERROR(SEARCH("pronation", $A19))),NOT(ISERROR(SEARCH("kettlebel", $A19))),NOT(ISERROR(SEARCH("aux haltères", $A19))),NOT(ISERROR(SEARCH("à la barre", $A19))),NOT(ISERROR(SEARCH("B STANCE", $A19))),NOT(ISERROR(SEARCH("Halte", $A19))), NOT(ISERROR(SEARCH("Prise serré", $A19))), NOT(ISERROR(SEARCH("Close grip", $A19))), NOT(ISERROR(SEARCH("Sumo", $A19))), NOT(ISERROR(SEARCH("Tradi", $A19))), NOT(ISERROR(SEARCH("Band", $A19))), NOT(ISERROR(SEARCH("Prise large", $A19))), NOT(ISERROR(SEARCH("RDL", $A19))), NOT(ISERROR(SEARCH("Unilatéral", $A19))))</formula>
    </cfRule>
  </conditionalFormatting>
  <conditionalFormatting sqref="B29">
    <cfRule type="expression" dxfId="1130" priority="75">
      <formula>OR(L29&gt;0, N29&gt;0)</formula>
    </cfRule>
    <cfRule type="expression" dxfId="1129" priority="76">
      <formula>OR(K29&gt;1, M29&gt;1)</formula>
    </cfRule>
  </conditionalFormatting>
  <conditionalFormatting sqref="A29:B29">
    <cfRule type="expression" dxfId="1128" priority="70">
      <formula>OR(NOT(ISERROR(SEARCH("Halte", $A29))),      NOT(ISERROR(SEARCH("Prise serré", $A29))),      NOT(ISERROR(SEARCH("Close grip", $A29))),      NOT(ISERROR(SEARCH("Sumo", $A29))),      NOT(ISERROR(SEARCH("Tradi", $A29))),      NOT(ISERROR(SEARCH("Band", $A29))),      NOT(ISERROR(SEARCH("Prise large", $A29))),      NOT(ISERROR(SEARCH("RDL", $A29))),      NOT(ISERROR(SEARCH("Unilatéral", $A29))))</formula>
    </cfRule>
    <cfRule type="expression" dxfId="1127" priority="71">
      <formula>NOT(ISERROR(SEARCH("BI7", $A29)))</formula>
    </cfRule>
    <cfRule type="expression" dxfId="1126" priority="72">
      <formula>NOT(ISERROR(SEARCH("SUPER7", $A29)))</formula>
    </cfRule>
    <cfRule type="expression" dxfId="1125" priority="73">
      <formula>NOT(ISERROR(SEARCH("Larsen", $A29)))</formula>
    </cfRule>
    <cfRule type="expression" dxfId="1124" priority="74">
      <formula>OR(NOT(ISERROR(SEARCH("Tempo", A29))), NOT(ISERROR(SEARCH("Pausé", A29))), NOT(ISERROR(SEARCH("Isométrie", A29))))</formula>
    </cfRule>
    <cfRule type="expression" dxfId="1123" priority="77" stopIfTrue="1">
      <formula>OR(NOT(ISERROR(SEARCH("Position A", $A29))),NOT(ISERROR(SEARCH("Position B", $A29))),NOT(ISERROR(SEARCH("Position C", $A29))),NOT(ISERROR(SEARCH("Avec sangles", $A29))),NOT(ISERROR(SEARCH("SSB", $A29))),NOT(ISERROR(SEARCH("Halte", $A29))), NOT(ISERROR(SEARCH("Prise serré", $A29))), NOT(ISERROR(SEARCH("Close grip", $A29))), NOT(ISERROR(SEARCH("Sumo", $A29))), NOT(ISERROR(SEARCH("Tradi", $A29))), NOT(ISERROR(SEARCH("Band", $A29))), NOT(ISERROR(SEARCH("Prise large", $A29))), NOT(ISERROR(SEARCH("RDL", $A29))), NOT(ISERROR(SEARCH("Unilatéral", $A29))))</formula>
    </cfRule>
    <cfRule type="expression" dxfId="1122" priority="78" stopIfTrue="1">
      <formula>OR(NOT(ISERROR(SEARCH("Position A", $A29))),NOT(ISERROR(SEARCH("Position B", $A29))),NOT(ISERROR(SEARCH("Position C", $A29))),NOT(ISERROR(SEARCH("Avec sangles", $A29))),NOT(ISERROR(SEARCH("SSB", $A29))),NOT(ISERROR(SEARCH("Focus Hanche", $A29))),NOT(ISERROR(SEARCH("Focus GENOUX", $A29))),NOT(ISERROR(SEARCH("CALE", $A29))),NOT(ISERROR(SEARCH("Déficit", $A29))),NOT(ISERROR(SEARCH("Surélevé", $A29))),NOT(ISERROR(SEARCH("High bar", $A29))),NOT(ISERROR(SEARCH("à la poulie", $A29))),NOT(ISERROR(SEARCH("prise triange", $A29))),NOT(ISERROR(SEARCH("prise barre large", $A29))),NOT(ISERROR(SEARCH("prise barre serrée", $A29))),NOT(ISERROR(SEARCH("prise neutre", $A29))),NOT(ISERROR(SEARCH("supination", $A29))),NOT(ISERROR(SEARCH("pronation", $A29))),NOT(ISERROR(SEARCH("kettlebel", $A29))),NOT(ISERROR(SEARCH("aux haltères", $A29))),NOT(ISERROR(SEARCH("à la barre", $A29))),NOT(ISERROR(SEARCH("B STANCE", $A29))),NOT(ISERROR(SEARCH("Halte", $A29))), NOT(ISERROR(SEARCH("Prise serré", $A29))), NOT(ISERROR(SEARCH("Close grip", $A29))), NOT(ISERROR(SEARCH("Sumo", $A29))), NOT(ISERROR(SEARCH("Tradi", $A29))), NOT(ISERROR(SEARCH("Band", $A29))), NOT(ISERROR(SEARCH("Prise large", $A29))), NOT(ISERROR(SEARCH("RDL", $A29))), NOT(ISERROR(SEARCH("Unilatéral", $A29))))</formula>
    </cfRule>
  </conditionalFormatting>
  <conditionalFormatting sqref="P30:P32 P36:P39 P7:P11 P15:P18 P43:P44">
    <cfRule type="expression" dxfId="1121" priority="68">
      <formula>P7&gt;Q7</formula>
    </cfRule>
    <cfRule type="expression" dxfId="1120" priority="69">
      <formula>P7&lt;Q7</formula>
    </cfRule>
  </conditionalFormatting>
  <conditionalFormatting sqref="R30:R32 R36:R39 R7:R11 R15:R18 R43:R44">
    <cfRule type="expression" dxfId="1119" priority="66">
      <formula>R7&lt;S7</formula>
    </cfRule>
    <cfRule type="expression" dxfId="1118" priority="67">
      <formula>R7&gt;S7</formula>
    </cfRule>
  </conditionalFormatting>
  <conditionalFormatting sqref="T30:T32 T36:T39 T7:T11 T15:T17 T43:T44">
    <cfRule type="expression" dxfId="1117" priority="64">
      <formula>T7&gt;U7</formula>
    </cfRule>
    <cfRule type="expression" dxfId="1116" priority="65">
      <formula>T7&lt;U7</formula>
    </cfRule>
  </conditionalFormatting>
  <conditionalFormatting sqref="P27:P28">
    <cfRule type="expression" dxfId="1115" priority="62">
      <formula>P27&gt;Q27</formula>
    </cfRule>
    <cfRule type="expression" dxfId="1114" priority="63">
      <formula>P27&lt;Q27</formula>
    </cfRule>
  </conditionalFormatting>
  <conditionalFormatting sqref="R27:R28">
    <cfRule type="expression" dxfId="1113" priority="60">
      <formula>R27&lt;S27</formula>
    </cfRule>
    <cfRule type="expression" dxfId="1112" priority="61">
      <formula>R27&gt;S27</formula>
    </cfRule>
  </conditionalFormatting>
  <conditionalFormatting sqref="T27:T28">
    <cfRule type="expression" dxfId="1111" priority="58">
      <formula>T27&gt;U27</formula>
    </cfRule>
    <cfRule type="expression" dxfId="1110" priority="59">
      <formula>T27&lt;U27</formula>
    </cfRule>
  </conditionalFormatting>
  <conditionalFormatting sqref="P33:P35">
    <cfRule type="expression" dxfId="1109" priority="56">
      <formula>P33&gt;Q33</formula>
    </cfRule>
    <cfRule type="expression" dxfId="1108" priority="57">
      <formula>P33&lt;Q33</formula>
    </cfRule>
  </conditionalFormatting>
  <conditionalFormatting sqref="R33:R35">
    <cfRule type="expression" dxfId="1107" priority="54">
      <formula>R33&lt;S33</formula>
    </cfRule>
    <cfRule type="expression" dxfId="1106" priority="55">
      <formula>R33&gt;S33</formula>
    </cfRule>
  </conditionalFormatting>
  <conditionalFormatting sqref="T33:T35">
    <cfRule type="expression" dxfId="1105" priority="52">
      <formula>T33&gt;U33</formula>
    </cfRule>
    <cfRule type="expression" dxfId="1104" priority="53">
      <formula>T33&lt;U33</formula>
    </cfRule>
  </conditionalFormatting>
  <conditionalFormatting sqref="P45">
    <cfRule type="expression" dxfId="1103" priority="50">
      <formula>P45&gt;Q45</formula>
    </cfRule>
    <cfRule type="expression" dxfId="1102" priority="51">
      <formula>P45&lt;Q45</formula>
    </cfRule>
  </conditionalFormatting>
  <conditionalFormatting sqref="R45">
    <cfRule type="expression" dxfId="1101" priority="48">
      <formula>R45&lt;S45</formula>
    </cfRule>
    <cfRule type="expression" dxfId="1100" priority="49">
      <formula>R45&gt;S45</formula>
    </cfRule>
  </conditionalFormatting>
  <conditionalFormatting sqref="T45">
    <cfRule type="expression" dxfId="1099" priority="46">
      <formula>T45&gt;U45</formula>
    </cfRule>
    <cfRule type="expression" dxfId="1098" priority="47">
      <formula>T45&lt;U45</formula>
    </cfRule>
  </conditionalFormatting>
  <conditionalFormatting sqref="T18">
    <cfRule type="expression" dxfId="1097" priority="44">
      <formula>T18&lt;U18</formula>
    </cfRule>
    <cfRule type="expression" dxfId="1096" priority="45">
      <formula>T18&gt;U18</formula>
    </cfRule>
  </conditionalFormatting>
  <conditionalFormatting sqref="P12:P14">
    <cfRule type="expression" dxfId="1095" priority="42">
      <formula>P12&gt;Q12</formula>
    </cfRule>
    <cfRule type="expression" dxfId="1094" priority="43">
      <formula>P12&lt;Q12</formula>
    </cfRule>
  </conditionalFormatting>
  <conditionalFormatting sqref="R12:R14">
    <cfRule type="expression" dxfId="1093" priority="40">
      <formula>R12&lt;S12</formula>
    </cfRule>
    <cfRule type="expression" dxfId="1092" priority="41">
      <formula>R12&gt;S12</formula>
    </cfRule>
  </conditionalFormatting>
  <conditionalFormatting sqref="T12:T14">
    <cfRule type="expression" dxfId="1091" priority="38">
      <formula>T12&gt;U12</formula>
    </cfRule>
    <cfRule type="expression" dxfId="1090" priority="39">
      <formula>T12&lt;U12</formula>
    </cfRule>
  </conditionalFormatting>
  <conditionalFormatting sqref="P19:P26">
    <cfRule type="expression" dxfId="1089" priority="36">
      <formula>P19&gt;Q19</formula>
    </cfRule>
    <cfRule type="expression" dxfId="1088" priority="37">
      <formula>P19&lt;Q19</formula>
    </cfRule>
  </conditionalFormatting>
  <conditionalFormatting sqref="R24:R26">
    <cfRule type="expression" dxfId="1087" priority="34">
      <formula>R24&lt;S24</formula>
    </cfRule>
    <cfRule type="expression" dxfId="1086" priority="35">
      <formula>R24&gt;S24</formula>
    </cfRule>
  </conditionalFormatting>
  <conditionalFormatting sqref="T24:T26">
    <cfRule type="expression" dxfId="1085" priority="32">
      <formula>T24&gt;U24</formula>
    </cfRule>
    <cfRule type="expression" dxfId="1084" priority="33">
      <formula>T24&lt;U24</formula>
    </cfRule>
  </conditionalFormatting>
  <conditionalFormatting sqref="R19:R23">
    <cfRule type="expression" dxfId="1083" priority="30">
      <formula>R19&gt;S19</formula>
    </cfRule>
    <cfRule type="expression" dxfId="1082" priority="31">
      <formula>R19&lt;S19</formula>
    </cfRule>
  </conditionalFormatting>
  <conditionalFormatting sqref="T19:T23">
    <cfRule type="expression" dxfId="1081" priority="28">
      <formula>T19&lt;U19</formula>
    </cfRule>
    <cfRule type="expression" dxfId="1080" priority="29">
      <formula>T19&gt;U19</formula>
    </cfRule>
  </conditionalFormatting>
  <conditionalFormatting sqref="P29">
    <cfRule type="expression" dxfId="1079" priority="26">
      <formula>P29&gt;Q29</formula>
    </cfRule>
    <cfRule type="expression" dxfId="1078" priority="27">
      <formula>P29&lt;Q29</formula>
    </cfRule>
  </conditionalFormatting>
  <conditionalFormatting sqref="R29">
    <cfRule type="expression" dxfId="1077" priority="24">
      <formula>R29&gt;S29</formula>
    </cfRule>
    <cfRule type="expression" dxfId="1076" priority="25">
      <formula>R29&lt;S29</formula>
    </cfRule>
  </conditionalFormatting>
  <conditionalFormatting sqref="T29">
    <cfRule type="expression" dxfId="1075" priority="22">
      <formula>T29&lt;U29</formula>
    </cfRule>
    <cfRule type="expression" dxfId="1074" priority="23">
      <formula>T29&gt;U29</formula>
    </cfRule>
  </conditionalFormatting>
  <conditionalFormatting sqref="P40:P42">
    <cfRule type="expression" dxfId="1073" priority="20">
      <formula>P40&gt;Q40</formula>
    </cfRule>
    <cfRule type="expression" dxfId="1072" priority="21">
      <formula>P40&lt;Q40</formula>
    </cfRule>
  </conditionalFormatting>
  <conditionalFormatting sqref="R40:R42">
    <cfRule type="expression" dxfId="1071" priority="18">
      <formula>R40&lt;S40</formula>
    </cfRule>
    <cfRule type="expression" dxfId="1070" priority="19">
      <formula>R40&gt;S40</formula>
    </cfRule>
  </conditionalFormatting>
  <conditionalFormatting sqref="T40:T42">
    <cfRule type="expression" dxfId="1069" priority="16">
      <formula>T40&gt;U40</formula>
    </cfRule>
    <cfRule type="expression" dxfId="1068" priority="17">
      <formula>T40&lt;U40</formula>
    </cfRule>
  </conditionalFormatting>
  <conditionalFormatting sqref="L32:L35">
    <cfRule type="cellIs" dxfId="1067" priority="15" operator="greaterThan">
      <formula>0</formula>
    </cfRule>
  </conditionalFormatting>
  <conditionalFormatting sqref="B30:B44">
    <cfRule type="expression" dxfId="1066" priority="8">
      <formula>OR(NOT(ISERROR(SEARCH("Halte",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1065" priority="9">
      <formula>NOT(ISERROR(SEARCH("BI7", $A30)))</formula>
    </cfRule>
    <cfRule type="expression" dxfId="1064" priority="10">
      <formula>NOT(ISERROR(SEARCH("SUPER7", $A30)))</formula>
    </cfRule>
    <cfRule type="expression" dxfId="1063" priority="11">
      <formula>NOT(ISERROR(SEARCH("Larsen", $A30)))</formula>
    </cfRule>
    <cfRule type="expression" dxfId="1062" priority="12">
      <formula>OR(NOT(ISERROR(SEARCH("Tempo", B30))), NOT(ISERROR(SEARCH("Pausé", B30))), NOT(ISERROR(SEARCH("Isométrie", B30))))</formula>
    </cfRule>
    <cfRule type="expression" dxfId="1061" priority="13" stopIfTrue="1">
      <formula>OR(NOT(ISERROR(SEARCH("Position A", $A30))),NOT(ISERROR(SEARCH("Position B", $A30))),NOT(ISERROR(SEARCH("Position C", $A30))),NOT(ISERROR(SEARCH("Avec sangles", $A30))),NOT(ISERROR(SEARCH("SSB", $A30))),NOT(ISERROR(SEARCH("Halte",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1060" priority="14" stopIfTrue="1">
      <formula>OR(NOT(ISERROR(SEARCH("Position A", $A30))),NOT(ISERROR(SEARCH("Position B", $A30))),NOT(ISERROR(SEARCH("Position C", $A30))),NOT(ISERROR(SEARCH("Avec sangles", $A30))),NOT(ISERROR(SEARCH("SSB", $A30))),NOT(ISERROR(SEARCH("Focus Hanche", $A30))),NOT(ISERROR(SEARCH("Focus GENOUX", $A30))),NOT(ISERROR(SEARCH("CALE", $A30))),NOT(ISERROR(SEARCH("Déficit", $A30))),NOT(ISERROR(SEARCH("Surélevé", $A30))),NOT(ISERROR(SEARCH("High bar", $A30))),NOT(ISERROR(SEARCH("à la poulie", $A30))),NOT(ISERROR(SEARCH("prise triange", $A30))),NOT(ISERROR(SEARCH("prise barre large", $A30))),NOT(ISERROR(SEARCH("prise barre serrée", $A30))),NOT(ISERROR(SEARCH("prise neutre", $A30))),NOT(ISERROR(SEARCH("supination", $A30))),NOT(ISERROR(SEARCH("pronation", $A30))),NOT(ISERROR(SEARCH("kettlebel", $A30))),NOT(ISERROR(SEARCH("aux haltères", $A30))),NOT(ISERROR(SEARCH("à la barre", $A30))),NOT(ISERROR(SEARCH("B STANCE",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conditionalFormatting sqref="A30:A44">
    <cfRule type="expression" dxfId="1059" priority="1">
      <formula>OR(NOT(ISERROR(SEARCH("Halte",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1058" priority="2">
      <formula>NOT(ISERROR(SEARCH("BI7", $A30)))</formula>
    </cfRule>
    <cfRule type="expression" dxfId="1057" priority="3">
      <formula>NOT(ISERROR(SEARCH("SUPER7", $A30)))</formula>
    </cfRule>
    <cfRule type="expression" dxfId="1056" priority="4">
      <formula>NOT(ISERROR(SEARCH("Larsen", $A30)))</formula>
    </cfRule>
    <cfRule type="expression" dxfId="1055" priority="5">
      <formula>OR(NOT(ISERROR(SEARCH("Tempo", A30))), NOT(ISERROR(SEARCH("Pausé", A30))), NOT(ISERROR(SEARCH("Isométrie", A30))))</formula>
    </cfRule>
    <cfRule type="expression" dxfId="1054" priority="7" stopIfTrue="1">
      <formula>OR(NOT(ISERROR(SEARCH("Position A", $A30))),NOT(ISERROR(SEARCH("Position B", $A30))),NOT(ISERROR(SEARCH("Position C", $A30))),NOT(ISERROR(SEARCH("Avec sangles", $A30))),NOT(ISERROR(SEARCH("SSB", $A30))),NOT(ISERROR(SEARCH("Focus Hanche", $A30))),NOT(ISERROR(SEARCH("Focus GENOUX", $A30))),NOT(ISERROR(SEARCH("CALE", $A30))),NOT(ISERROR(SEARCH("Déficit", $A30))),NOT(ISERROR(SEARCH("Surélevé", $A30))),NOT(ISERROR(SEARCH("High bar", $A30))),NOT(ISERROR(SEARCH("à la poulie", $A30))),NOT(ISERROR(SEARCH("prise triange", $A30))),NOT(ISERROR(SEARCH("prise barre large", $A30))),NOT(ISERROR(SEARCH("prise barre serrée", $A30))),NOT(ISERROR(SEARCH("prise neutre", $A30))),NOT(ISERROR(SEARCH("supination", $A30))),NOT(ISERROR(SEARCH("pronation", $A30))),NOT(ISERROR(SEARCH("kettlebel", $A30))),NOT(ISERROR(SEARCH("aux haltères", $A30))),NOT(ISERROR(SEARCH("à la barre", $A30))),NOT(ISERROR(SEARCH("B STANCE",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conditionalFormatting sqref="A30:A44">
    <cfRule type="expression" dxfId="1053" priority="6" stopIfTrue="1">
      <formula>OR(NOT(ISERROR(SEARCH("Position A", $A30))),NOT(ISERROR(SEARCH("Position B", $A30))),NOT(ISERROR(SEARCH("Position C", $A30))),NOT(ISERROR(SEARCH("Avec sangles", $A30))),NOT(ISERROR(SEARCH("SSB",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dataValidations count="6">
    <dataValidation type="list" allowBlank="1" showInputMessage="1" showErrorMessage="1" sqref="H79:H100" xr:uid="{1FD9B046-A902-447A-9015-13D082F740FB}">
      <formula1>"Oui, Non"</formula1>
    </dataValidation>
    <dataValidation type="list" allowBlank="1" showInputMessage="1" showErrorMessage="1" sqref="F79:F100" xr:uid="{D9440FCB-A965-44F8-95AA-7BB705D2B852}">
      <formula1>"Echauff, Préhab , Réhab"</formula1>
    </dataValidation>
    <dataValidation type="whole" operator="greaterThan" allowBlank="1" showInputMessage="1" showErrorMessage="1" sqref="C7:C55" xr:uid="{2428C51E-674D-4F48-AA25-54195C4F4879}">
      <formula1>-1</formula1>
    </dataValidation>
    <dataValidation type="whole" allowBlank="1" showInputMessage="1" showErrorMessage="1" sqref="A2 A5" xr:uid="{8C6EC132-C281-4E90-8DA2-CD2B82AC74C5}">
      <formula1>0</formula1>
      <formula2>3</formula2>
    </dataValidation>
    <dataValidation type="decimal" allowBlank="1" showInputMessage="1" showErrorMessage="1" sqref="F7:F55" xr:uid="{E8A248CE-31C5-4D94-8832-70554F3900EA}">
      <formula1>5</formula1>
      <formula2>10</formula2>
    </dataValidation>
    <dataValidation type="decimal" operator="greaterThan" allowBlank="1" showInputMessage="1" showErrorMessage="1" sqref="D7:E55" xr:uid="{213C6D66-DE04-42A9-B774-6742351C4338}">
      <formula1>-1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print="0" autoFill="0" autoPict="0" macro="[0]!ReplaceZerosWithBlanks">
                <anchor moveWithCells="1" sizeWithCells="1">
                  <from>
                    <xdr:col>14</xdr:col>
                    <xdr:colOff>95250</xdr:colOff>
                    <xdr:row>6</xdr:row>
                    <xdr:rowOff>114300</xdr:rowOff>
                  </from>
                  <to>
                    <xdr:col>14</xdr:col>
                    <xdr:colOff>962025</xdr:colOff>
                    <xdr:row>8</xdr:row>
                    <xdr:rowOff>104775</xdr:rowOff>
                  </to>
                </anchor>
              </controlPr>
            </control>
          </mc:Choice>
        </mc:AlternateContent>
        <mc:AlternateContent xmlns:mc="http://schemas.openxmlformats.org/markup-compatibility/2006">
          <mc:Choice Requires="x14">
            <control shapeId="119810" r:id="rId4" name="Button 2">
              <controlPr defaultSize="0" print="0" autoFill="0" autoPict="0" macro="[0]!AddValueToSelection">
                <anchor moveWithCells="1" sizeWithCells="1">
                  <from>
                    <xdr:col>14</xdr:col>
                    <xdr:colOff>95250</xdr:colOff>
                    <xdr:row>9</xdr:row>
                    <xdr:rowOff>114300</xdr:rowOff>
                  </from>
                  <to>
                    <xdr:col>14</xdr:col>
                    <xdr:colOff>952500</xdr:colOff>
                    <xdr:row>11</xdr:row>
                    <xdr:rowOff>180975</xdr:rowOff>
                  </to>
                </anchor>
              </controlPr>
            </control>
          </mc:Choice>
        </mc:AlternateContent>
        <mc:AlternateContent xmlns:mc="http://schemas.openxmlformats.org/markup-compatibility/2006">
          <mc:Choice Requires="x14">
            <control shapeId="119811" r:id="rId5" name="Button 3">
              <controlPr defaultSize="0" print="0" autoFill="0" autoPict="0" macro="[0]!SelectAndSwapCells">
                <anchor moveWithCells="1" sizeWithCells="1">
                  <from>
                    <xdr:col>14</xdr:col>
                    <xdr:colOff>152400</xdr:colOff>
                    <xdr:row>14</xdr:row>
                    <xdr:rowOff>152400</xdr:rowOff>
                  </from>
                  <to>
                    <xdr:col>14</xdr:col>
                    <xdr:colOff>923925</xdr:colOff>
                    <xdr:row>17</xdr:row>
                    <xdr:rowOff>9525</xdr:rowOff>
                  </to>
                </anchor>
              </controlPr>
            </control>
          </mc:Choice>
        </mc:AlternateContent>
        <mc:AlternateContent xmlns:mc="http://schemas.openxmlformats.org/markup-compatibility/2006">
          <mc:Choice Requires="x14">
            <control shapeId="119812" r:id="rId6" name="Button 4">
              <controlPr defaultSize="0" print="0" autoFill="0" autoPict="0" macro="[0]!DuplicateSheetAndRename">
                <anchor moveWithCells="1" sizeWithCells="1">
                  <from>
                    <xdr:col>14</xdr:col>
                    <xdr:colOff>114300</xdr:colOff>
                    <xdr:row>18</xdr:row>
                    <xdr:rowOff>142875</xdr:rowOff>
                  </from>
                  <to>
                    <xdr:col>14</xdr:col>
                    <xdr:colOff>942975</xdr:colOff>
                    <xdr:row>21</xdr:row>
                    <xdr:rowOff>28575</xdr:rowOff>
                  </to>
                </anchor>
              </controlPr>
            </control>
          </mc:Choice>
        </mc:AlternateContent>
        <mc:AlternateContent xmlns:mc="http://schemas.openxmlformats.org/markup-compatibility/2006">
          <mc:Choice Requires="x14">
            <control shapeId="119813" r:id="rId7" name="Button 5">
              <controlPr defaultSize="0" print="0" autoFill="0" autoPict="0" macro="[0]!SetMirrorFormulas">
                <anchor moveWithCells="1" sizeWithCells="1">
                  <from>
                    <xdr:col>14</xdr:col>
                    <xdr:colOff>142875</xdr:colOff>
                    <xdr:row>22</xdr:row>
                    <xdr:rowOff>133350</xdr:rowOff>
                  </from>
                  <to>
                    <xdr:col>14</xdr:col>
                    <xdr:colOff>942975</xdr:colOff>
                    <xdr:row>25</xdr:row>
                    <xdr:rowOff>47625</xdr:rowOff>
                  </to>
                </anchor>
              </controlPr>
            </control>
          </mc:Choice>
        </mc:AlternateContent>
        <mc:AlternateContent xmlns:mc="http://schemas.openxmlformats.org/markup-compatibility/2006">
          <mc:Choice Requires="x14">
            <control shapeId="119814" r:id="rId8" name="Button 6">
              <controlPr defaultSize="0" print="0" autoFill="0" autoPict="0" macro="[0]!ClearSpecificRanges">
                <anchor moveWithCells="1" sizeWithCells="1">
                  <from>
                    <xdr:col>14</xdr:col>
                    <xdr:colOff>142875</xdr:colOff>
                    <xdr:row>26</xdr:row>
                    <xdr:rowOff>219075</xdr:rowOff>
                  </from>
                  <to>
                    <xdr:col>14</xdr:col>
                    <xdr:colOff>933450</xdr:colOff>
                    <xdr:row>29</xdr:row>
                    <xdr:rowOff>95250</xdr:rowOff>
                  </to>
                </anchor>
              </controlPr>
            </control>
          </mc:Choice>
        </mc:AlternateContent>
        <mc:AlternateContent xmlns:mc="http://schemas.openxmlformats.org/markup-compatibility/2006">
          <mc:Choice Requires="x14">
            <control shapeId="119815" r:id="rId9" name="Button 7">
              <controlPr defaultSize="0" print="0" autoFill="0" autoPict="0" macro="[0]!SetPatternValues">
                <anchor moveWithCells="1" sizeWithCells="1">
                  <from>
                    <xdr:col>14</xdr:col>
                    <xdr:colOff>123825</xdr:colOff>
                    <xdr:row>30</xdr:row>
                    <xdr:rowOff>133350</xdr:rowOff>
                  </from>
                  <to>
                    <xdr:col>14</xdr:col>
                    <xdr:colOff>923925</xdr:colOff>
                    <xdr:row>32</xdr:row>
                    <xdr:rowOff>161925</xdr:rowOff>
                  </to>
                </anchor>
              </controlPr>
            </control>
          </mc:Choice>
        </mc:AlternateContent>
        <mc:AlternateContent xmlns:mc="http://schemas.openxmlformats.org/markup-compatibility/2006">
          <mc:Choice Requires="x14">
            <control shapeId="119816" r:id="rId10" name="Button 8">
              <controlPr defaultSize="0" print="0" autoFill="0" autoPict="0" macro="[0]!ResetTemplate">
                <anchor moveWithCells="1" sizeWithCells="1">
                  <from>
                    <xdr:col>14</xdr:col>
                    <xdr:colOff>152400</xdr:colOff>
                    <xdr:row>33</xdr:row>
                    <xdr:rowOff>57150</xdr:rowOff>
                  </from>
                  <to>
                    <xdr:col>14</xdr:col>
                    <xdr:colOff>895350</xdr:colOff>
                    <xdr:row>35</xdr:row>
                    <xdr:rowOff>228600</xdr:rowOff>
                  </to>
                </anchor>
              </controlPr>
            </control>
          </mc:Choice>
        </mc:AlternateContent>
        <mc:AlternateContent xmlns:mc="http://schemas.openxmlformats.org/markup-compatibility/2006">
          <mc:Choice Requires="x14">
            <control shapeId="119817" r:id="rId11" name="Button 9">
              <controlPr defaultSize="0" print="0" autoFill="0" autoPict="0" macro="[0]!ShowCustomForm">
                <anchor moveWithCells="1" sizeWithCells="1">
                  <from>
                    <xdr:col>14</xdr:col>
                    <xdr:colOff>152400</xdr:colOff>
                    <xdr:row>37</xdr:row>
                    <xdr:rowOff>0</xdr:rowOff>
                  </from>
                  <to>
                    <xdr:col>14</xdr:col>
                    <xdr:colOff>914400</xdr:colOff>
                    <xdr:row>40</xdr:row>
                    <xdr:rowOff>19050</xdr:rowOff>
                  </to>
                </anchor>
              </controlPr>
            </control>
          </mc:Choice>
        </mc:AlternateContent>
        <mc:AlternateContent xmlns:mc="http://schemas.openxmlformats.org/markup-compatibility/2006">
          <mc:Choice Requires="x14">
            <control shapeId="119818" r:id="rId12" name="Button 10">
              <controlPr defaultSize="0" print="0" autoFill="0" autoPict="0" macro="[0]!DupliquerFeuilles_ParVagues">
                <anchor moveWithCells="1" sizeWithCells="1">
                  <from>
                    <xdr:col>14</xdr:col>
                    <xdr:colOff>152400</xdr:colOff>
                    <xdr:row>41</xdr:row>
                    <xdr:rowOff>0</xdr:rowOff>
                  </from>
                  <to>
                    <xdr:col>14</xdr:col>
                    <xdr:colOff>914400</xdr:colOff>
                    <xdr:row>44</xdr:row>
                    <xdr:rowOff>19050</xdr:rowOff>
                  </to>
                </anchor>
              </controlPr>
            </control>
          </mc:Choice>
        </mc:AlternateContent>
      </controls>
    </mc:Choice>
  </mc:AlternateContent>
  <tableParts count="3">
    <tablePart r:id="rId13"/>
    <tablePart r:id="rId14"/>
    <tablePart r:id="rId15"/>
  </tableParts>
  <extLst>
    <ext xmlns:x14="http://schemas.microsoft.com/office/spreadsheetml/2009/9/main" uri="{CCE6A557-97BC-4b89-ADB6-D9C93CAAB3DF}">
      <x14:dataValidations xmlns:xm="http://schemas.microsoft.com/office/excel/2006/main" count="2">
        <x14:dataValidation type="list" allowBlank="1" showInputMessage="1" showErrorMessage="1" xr:uid="{100657CC-2C0D-4CF4-BC2F-FEBAE0BAEF52}">
          <x14:formula1>
            <xm:f>'Variables exercices'!$D$2:$D$600</xm:f>
          </x14:formula1>
          <xm:sqref>B7:B55</xm:sqref>
        </x14:dataValidation>
        <x14:dataValidation type="list" allowBlank="1" showInputMessage="1" showErrorMessage="1" xr:uid="{17557061-9FFF-496C-A01B-30DFB2FC449B}">
          <x14:formula1>
            <xm:f>'Variables exercices'!$E$2:$E$100</xm:f>
          </x14:formula1>
          <xm:sqref>A7:A55</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374B3-1D83-4031-87BF-3556C19DF961}">
  <sheetPr codeName="Feuil26"/>
  <dimension ref="A1:AC101"/>
  <sheetViews>
    <sheetView topLeftCell="C1" workbookViewId="0">
      <selection activeCell="C1" sqref="C1:F1"/>
    </sheetView>
  </sheetViews>
  <sheetFormatPr defaultColWidth="10.625" defaultRowHeight="15" x14ac:dyDescent="0.2"/>
  <cols>
    <col min="1" max="1" width="26.36328125" style="87" customWidth="1"/>
    <col min="2" max="2" width="44.390625" style="87" bestFit="1" customWidth="1"/>
    <col min="3" max="3" width="9.68359375" style="87" bestFit="1" customWidth="1"/>
    <col min="4" max="4" width="6.58984375" style="87" bestFit="1" customWidth="1"/>
    <col min="5" max="5" width="8.33984375" style="87" bestFit="1" customWidth="1"/>
    <col min="6" max="6" width="7.26171875" style="87" customWidth="1"/>
    <col min="7" max="7" width="13.5859375" style="87" customWidth="1"/>
    <col min="8" max="8" width="12.10546875" style="87" customWidth="1"/>
    <col min="9" max="9" width="16.94921875" style="87" bestFit="1" customWidth="1"/>
    <col min="10" max="10" width="12.64453125" style="87" bestFit="1" customWidth="1"/>
    <col min="11" max="11" width="11.1640625" style="87" customWidth="1"/>
    <col min="12" max="12" width="13.71875" style="87" customWidth="1"/>
    <col min="13" max="13" width="12.375" style="87" bestFit="1" customWidth="1"/>
    <col min="14" max="14" width="12.5078125" style="87" bestFit="1" customWidth="1"/>
    <col min="15" max="15" width="14.9296875" style="87" customWidth="1"/>
    <col min="16" max="16" width="9.68359375" style="87" customWidth="1"/>
    <col min="17" max="17" width="7.26171875" style="87" customWidth="1"/>
    <col min="18" max="18" width="11.296875" style="87" customWidth="1"/>
    <col min="19" max="19" width="11.1640625" style="87" customWidth="1"/>
    <col min="20" max="20" width="10.625" style="87"/>
    <col min="21" max="21" width="7.26171875" style="87" customWidth="1"/>
    <col min="22" max="22" width="12.10546875" style="87" customWidth="1"/>
    <col min="23" max="23" width="7.53125" style="87" customWidth="1"/>
    <col min="24" max="24" width="10.89453125" style="87" customWidth="1"/>
    <col min="25" max="25" width="9.14453125" style="87" customWidth="1"/>
    <col min="26" max="16384" width="10.625" style="87"/>
  </cols>
  <sheetData>
    <row r="1" spans="1:29" ht="21.75" customHeight="1" x14ac:dyDescent="0.2">
      <c r="A1" s="5" t="s">
        <v>257</v>
      </c>
      <c r="B1" s="5" t="s">
        <v>231</v>
      </c>
      <c r="C1" s="266">
        <v>46199</v>
      </c>
      <c r="D1" s="266"/>
      <c r="E1" s="266"/>
      <c r="F1" s="267"/>
      <c r="G1" s="208" t="s">
        <v>324</v>
      </c>
      <c r="H1" s="268" t="s">
        <v>325</v>
      </c>
      <c r="I1" s="269"/>
      <c r="J1" s="255">
        <f ca="1">_xlfn.MAXIFS(
  MAX_LOCAL!$D$2:$D$10000,
  MAX_LOCAL!$A$2:$A$10000, "SQUAT COMP",
  MAX_LOCAL!$C$2:$C$10000, "&gt;0"
)</f>
        <v>155</v>
      </c>
      <c r="K1" s="270" t="s">
        <v>326</v>
      </c>
      <c r="L1" s="271"/>
      <c r="M1" s="272">
        <f ca="1">_xlfn.MAXIFS(
  MAX_LOCAL!$D$2:$D$10000,
  MAX_LOCAL!$A$2:$A$10000, "SNATCH",
  MAX_LOCAL!$C$2:$C$10000, "&gt;0"
)</f>
        <v>0</v>
      </c>
      <c r="N1" s="273"/>
      <c r="O1" s="209" t="s">
        <v>327</v>
      </c>
      <c r="P1" s="274" t="s">
        <v>328</v>
      </c>
      <c r="Q1" s="274"/>
      <c r="R1" s="274"/>
      <c r="S1" s="274"/>
      <c r="T1" s="274"/>
      <c r="U1" s="274"/>
      <c r="V1" s="274"/>
      <c r="W1" s="274"/>
      <c r="X1" s="274"/>
      <c r="Y1" s="274"/>
      <c r="Z1">
        <v>20062026</v>
      </c>
      <c r="AA1" t="str">
        <f>LEFT(Z1,2)</f>
        <v>20</v>
      </c>
      <c r="AB1" t="str">
        <f>MID(Z1,3,2)</f>
        <v>06</v>
      </c>
      <c r="AC1" t="str">
        <f>RIGHT(Z1,4)</f>
        <v>2026</v>
      </c>
    </row>
    <row r="2" spans="1:29" ht="19.5" customHeight="1" thickBot="1" x14ac:dyDescent="0.25">
      <c r="A2" s="210"/>
      <c r="B2" s="6" t="s">
        <v>259</v>
      </c>
      <c r="C2" s="275">
        <v>12</v>
      </c>
      <c r="D2" s="275"/>
      <c r="E2" s="275"/>
      <c r="F2" s="276"/>
      <c r="G2" s="211"/>
      <c r="H2" s="270" t="s">
        <v>329</v>
      </c>
      <c r="I2" s="271"/>
      <c r="J2" s="255">
        <f ca="1">_xlfn.MAXIFS(
  MAX_LOCAL!$D$2:$D$10000,
  MAX_LOCAL!$A$2:$A$10000, "BENCH COMP",
  MAX_LOCAL!$C$2:$C$10000, "&gt;0"
)</f>
        <v>77.5</v>
      </c>
      <c r="K2" s="270" t="s">
        <v>330</v>
      </c>
      <c r="L2" s="271"/>
      <c r="M2" s="277">
        <f ca="1">_xlfn.MAXIFS(
  MAX_LOCAL!$D$2:$D$10000,
  MAX_LOCAL!$A$2:$A$10000, "CLEAN AND JERK",
  MAX_LOCAL!$C$2:$C$10000, "&gt;0"
)</f>
        <v>0</v>
      </c>
      <c r="N2" s="278"/>
      <c r="O2" s="212">
        <f>SUM(M1:N2)</f>
        <v>0</v>
      </c>
      <c r="P2" s="274"/>
      <c r="Q2" s="274"/>
      <c r="R2" s="274"/>
      <c r="S2" s="274"/>
      <c r="T2" s="274"/>
      <c r="U2" s="274"/>
      <c r="V2" s="274"/>
      <c r="W2" s="274"/>
      <c r="X2" s="274"/>
      <c r="Y2" s="274"/>
      <c r="Z2"/>
      <c r="AA2"/>
      <c r="AB2"/>
      <c r="AC2"/>
    </row>
    <row r="3" spans="1:29" ht="14.45" customHeight="1" x14ac:dyDescent="0.2">
      <c r="A3" s="287" t="s">
        <v>258</v>
      </c>
      <c r="B3" s="6" t="s">
        <v>331</v>
      </c>
      <c r="C3" s="289"/>
      <c r="D3" s="289"/>
      <c r="E3" s="289"/>
      <c r="F3" s="290"/>
      <c r="G3" s="213"/>
      <c r="H3" s="270" t="s">
        <v>332</v>
      </c>
      <c r="I3" s="271"/>
      <c r="J3" s="255">
        <f ca="1">_xlfn.MAXIFS(
  MAX_LOCAL!$D$2:$D$10000,
  MAX_LOCAL!$A$2:$A$10000, "DEADLIFT COMP",
  MAX_LOCAL!$C$2:$C$10000, "&gt;0"
)</f>
        <v>167.5</v>
      </c>
      <c r="K3" s="270" t="s">
        <v>333</v>
      </c>
      <c r="L3" s="271"/>
      <c r="M3" s="277">
        <f ca="1">_xlfn.MAXIFS(
  MAX_LOCAL!$D$2:$D$10000,
  MAX_LOCAL!$A$2:$A$10000, "MUSCLE UP",
  MAX_LOCAL!$C$2:$C$10000, "&gt;0"
)</f>
        <v>0</v>
      </c>
      <c r="N3" s="278"/>
      <c r="O3" s="34"/>
      <c r="P3" s="274"/>
      <c r="Q3" s="274"/>
      <c r="R3" s="274"/>
      <c r="S3" s="274"/>
      <c r="T3" s="274"/>
      <c r="U3" s="274"/>
      <c r="V3" s="274"/>
      <c r="W3" s="274"/>
      <c r="X3" s="274"/>
      <c r="Y3" s="274"/>
      <c r="Z3"/>
      <c r="AA3"/>
      <c r="AB3"/>
      <c r="AC3"/>
    </row>
    <row r="4" spans="1:29" ht="14.45" customHeight="1" x14ac:dyDescent="0.2">
      <c r="A4" s="288"/>
      <c r="B4" s="6" t="s">
        <v>334</v>
      </c>
      <c r="C4" s="291"/>
      <c r="D4" s="291"/>
      <c r="E4" s="291"/>
      <c r="F4" s="292"/>
      <c r="G4" s="213"/>
      <c r="H4" s="293" t="s">
        <v>335</v>
      </c>
      <c r="I4" s="294"/>
      <c r="J4" s="295"/>
      <c r="K4" s="270" t="s">
        <v>336</v>
      </c>
      <c r="L4" s="271"/>
      <c r="M4" s="277">
        <f ca="1">_xlfn.MAXIFS(
  MAX_LOCAL!$D$2:$D$10000,
  MAX_LOCAL!$A$2:$A$10000, "PULL UP",
  MAX_LOCAL!$C$2:$C$10000, "&gt;0"
)</f>
        <v>0</v>
      </c>
      <c r="N4" s="278"/>
      <c r="O4" s="214" t="s">
        <v>337</v>
      </c>
      <c r="P4" s="274"/>
      <c r="Q4" s="274"/>
      <c r="R4" s="274"/>
      <c r="S4" s="274"/>
      <c r="T4" s="274"/>
      <c r="U4" s="274"/>
      <c r="V4" s="274"/>
      <c r="W4" s="274"/>
      <c r="X4" s="274"/>
      <c r="Y4" s="274"/>
      <c r="Z4"/>
      <c r="AA4"/>
      <c r="AB4"/>
      <c r="AC4"/>
    </row>
    <row r="5" spans="1:29" ht="19.5" customHeight="1" thickBot="1" x14ac:dyDescent="0.25">
      <c r="A5" s="86"/>
      <c r="B5" s="8" t="s">
        <v>338</v>
      </c>
      <c r="C5" s="279" cm="1">
        <f t="array" ref="C5">(((SUM(E7:E55)/60+15+10+(SUMPRODUCT((K7:K55+L7:L55+M7:M55+N7:N55)*C7:C55)/60))*1.4)/(24*60))</f>
        <v>7.6675925925925911E-2</v>
      </c>
      <c r="D5" s="279"/>
      <c r="E5" s="279"/>
      <c r="F5" s="280"/>
      <c r="G5" s="215"/>
      <c r="H5" s="296">
        <f>SUM(J1:J3)</f>
        <v>400</v>
      </c>
      <c r="I5" s="297"/>
      <c r="J5" s="298"/>
      <c r="K5" s="299" t="s">
        <v>339</v>
      </c>
      <c r="L5" s="300"/>
      <c r="M5" s="301">
        <f ca="1">_xlfn.MAXIFS(
  MAX_LOCAL!$D$2:$D$10000,
  MAX_LOCAL!$A$2:$A$10000, "DIPS SUR STATION",
  MAX_LOCAL!$C$2:$C$10000, "&gt;0"
)</f>
        <v>0</v>
      </c>
      <c r="N5" s="302"/>
      <c r="O5" s="212">
        <f>SUM(M3:N5)+J1</f>
        <v>155</v>
      </c>
      <c r="P5" s="274"/>
      <c r="Q5" s="274"/>
      <c r="R5" s="274"/>
      <c r="S5" s="274"/>
      <c r="T5" s="274"/>
      <c r="U5" s="274"/>
      <c r="V5" s="274"/>
      <c r="W5" s="274"/>
      <c r="X5" s="274"/>
      <c r="Y5" s="274"/>
      <c r="Z5"/>
      <c r="AA5"/>
      <c r="AB5"/>
      <c r="AC5"/>
    </row>
    <row r="6" spans="1:29" s="220" customFormat="1" ht="40.5" customHeight="1" thickTop="1" thickBot="1" x14ac:dyDescent="0.3">
      <c r="A6" s="36" t="s">
        <v>2</v>
      </c>
      <c r="B6" s="9" t="s">
        <v>340</v>
      </c>
      <c r="C6" s="7" t="s">
        <v>341</v>
      </c>
      <c r="D6" s="7" t="s">
        <v>342</v>
      </c>
      <c r="E6" s="7" t="s">
        <v>343</v>
      </c>
      <c r="F6" s="10" t="s">
        <v>344</v>
      </c>
      <c r="G6" s="216" t="s">
        <v>345</v>
      </c>
      <c r="H6" s="250" t="str">
        <f ca="1">"Dernier tonnage (au "&amp;TEXT($C$1-7,"jj/mm/aaaa")&amp;")"</f>
        <v>Dernier tonnage (au 13/06/2026)</v>
      </c>
      <c r="I6" s="217" t="s">
        <v>346</v>
      </c>
      <c r="J6" s="218" t="s">
        <v>347</v>
      </c>
      <c r="K6" s="7" t="s">
        <v>348</v>
      </c>
      <c r="L6" s="7" t="s">
        <v>349</v>
      </c>
      <c r="M6" s="7" t="s">
        <v>350</v>
      </c>
      <c r="N6" s="11" t="s">
        <v>351</v>
      </c>
      <c r="O6" s="219" t="s">
        <v>352</v>
      </c>
      <c r="P6" s="12" t="s">
        <v>353</v>
      </c>
      <c r="Q6" s="13" t="s">
        <v>354</v>
      </c>
      <c r="R6" s="14" t="s">
        <v>355</v>
      </c>
      <c r="S6" s="15" t="s">
        <v>311</v>
      </c>
      <c r="T6" s="14" t="s">
        <v>356</v>
      </c>
      <c r="U6" s="15" t="s">
        <v>312</v>
      </c>
      <c r="V6" s="14" t="s">
        <v>357</v>
      </c>
      <c r="W6" s="15" t="s">
        <v>358</v>
      </c>
      <c r="X6" s="14" t="s">
        <v>359</v>
      </c>
      <c r="Y6" s="15" t="s">
        <v>360</v>
      </c>
    </row>
    <row r="7" spans="1:29" ht="20.100000000000001" customHeight="1" thickTop="1" x14ac:dyDescent="0.2">
      <c r="A7" s="60" t="s">
        <v>7</v>
      </c>
      <c r="B7" s="59" t="s">
        <v>4</v>
      </c>
      <c r="C7" s="23">
        <f>R7</f>
        <v>3</v>
      </c>
      <c r="D7" s="24">
        <f>T7</f>
        <v>75</v>
      </c>
      <c r="E7" s="24">
        <f>V7</f>
        <v>90</v>
      </c>
      <c r="F7" s="25"/>
      <c r="G7" s="221" t="str" cm="1">
        <f t="array" ref="G7">IF(OR($B7="",$C7=0,$D7=0),"",IF(AND($B7=$B8,$A7=$A8),"",IFERROR(
SUMPRODUCT(($B$7:$B$55=$B7)*($A$7:$A$55=$A7)*($C$7:$C$55)*($D$7:$D$55)),
"")))</f>
        <v/>
      </c>
      <c r="H7" s="222" t="str">
        <f ca="1">IF(OR($B7="",AND($B7=$B8,$A7=$A8)),"",_xlfn.LET(_xlpm.DateSeance,$C$1,_xlpm.Exo,$B7,_xlpm.Var,$A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7" s="222" t="str" cm="1">
        <f t="array" ref="I7">IF(OR($B7="",AND($B7=$B8,$A7=$A8)),"",
_xlfn.LET(
  _xlpm.Exo,TRIM(SUBSTITUTE($B7,CHAR(160),"")),
  _xlpm.Var,TRIM(SUBSTITUTE($A7,CHAR(160),"")),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7" s="251">
        <f ca="1">IF($C7=0,"",IFERROR(
_xlfn.LET(
  _xlpm.ExoMax, MAX_LOCAL!$A$2:$A$10000,
  _xlpm.VarMax, MAX_LOCAL!$B$2:$B$10000,
  _xlpm.RepsMax, MAX_LOCAL!$C$2:$C$10000,
  _xlpm.KgMax,  MAX_LOCAL!$D$2:$D$10000,
  _xlpm.Res, IF($A7="",
     _xlfn.MAXIFS(_xlpm.KgMax, _xlpm.ExoMax, $B7, _xlpm.RepsMax, $C7),
     _xlfn.MAXIFS(_xlpm.KgMax, _xlpm.ExoMax, $B7, _xlpm.RepsMax, $C7, _xlpm.VarMax, $A7)
  ),
  IF(_xlpm.Res=0,"",_xlpm.Res)
),
""))</f>
        <v>115</v>
      </c>
      <c r="K7" s="41">
        <v>2</v>
      </c>
      <c r="L7" s="41">
        <v>1</v>
      </c>
      <c r="M7" s="41">
        <v>2</v>
      </c>
      <c r="N7" s="41">
        <v>0</v>
      </c>
      <c r="O7" s="224"/>
      <c r="P7" s="42">
        <v>5</v>
      </c>
      <c r="Q7" s="43">
        <f t="shared" ref="Q7:Q38" si="0">F7</f>
        <v>0</v>
      </c>
      <c r="R7" s="42">
        <v>3</v>
      </c>
      <c r="S7" s="44">
        <f t="shared" ref="S7:S38" si="1">C7</f>
        <v>3</v>
      </c>
      <c r="T7" s="42">
        <v>75</v>
      </c>
      <c r="U7" s="44">
        <f t="shared" ref="U7:U38" si="2">D7</f>
        <v>75</v>
      </c>
      <c r="V7" s="42">
        <v>90</v>
      </c>
      <c r="W7" s="44">
        <f t="shared" ref="W7:W55" si="3">E7</f>
        <v>90</v>
      </c>
      <c r="X7" s="225">
        <f t="shared" ref="X7:X55" si="4">IF(B7="SQUAT Comp",T7/$J$1,
IF(B7="BENCH Comp",T7/$J$2,
IF(B7="DEADLIFT Comp",T7/$J$3,
IF(B7="Snatch",T7/$M$1,
IF(B7="Clean and Jerk",T7/$M$2,
IF(B7="MUSCLE UP",T7/$M$3,
IF(B7="PULL UP",T7/$M$4,
IF(B7="DIPS sur station",T7/$M$5,
""))))))))</f>
        <v>0.4838709677419355</v>
      </c>
      <c r="Y7" s="226">
        <f t="shared" ref="Y7:Y55" si="5">IF(B7="SQUAT Comp",T7/$J$1,
IF(B7="BENCH Comp",T7/$J$2,
IF(B7="DEADLIFT Comp",T7/$J$3,
IF(B7="Snatch",T7/$M$1,
IF(B7="Clean and Jerk",T7/$M$2,
IF(B7="MUSCLE UP",T7/$M$3,
IF(B7="PULL UP",T7/$M$4,
IF(B7="DIPS sur station",T7/$M$5,
""))))))))</f>
        <v>0.4838709677419355</v>
      </c>
    </row>
    <row r="8" spans="1:29" ht="20.100000000000001" customHeight="1" x14ac:dyDescent="0.2">
      <c r="A8" s="61" t="s">
        <v>7</v>
      </c>
      <c r="B8" s="59" t="s">
        <v>4</v>
      </c>
      <c r="C8" s="23">
        <f>R8</f>
        <v>3</v>
      </c>
      <c r="D8" s="24">
        <f>T8</f>
        <v>95</v>
      </c>
      <c r="E8" s="24">
        <f>V8</f>
        <v>120</v>
      </c>
      <c r="F8" s="25"/>
      <c r="G8" s="227" t="str" cm="1">
        <f t="array" ref="G8">IF(OR($B8="",$C8=0,$D8=0),"",IF(AND($B8=$B9,$A8=$A9),"",IFERROR(
SUMPRODUCT(($B$7:$B$55=$B8)*($A$7:$A$55=$A8)*($C$7:$C$55)*($D$7:$D$55)),
"")))</f>
        <v/>
      </c>
      <c r="H8" s="222" t="str">
        <f ca="1">IF(OR($B8="",AND($B8=$B9,$A8=$A9)),"",_xlfn.LET(_xlpm.DateSeance,$C$1,_xlpm.Exo,$B8,_xlpm.Var,$A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8" s="222" t="str" cm="1">
        <f t="array" ref="I8">IF(OR($B8="",AND($B8=$B9,$A8=$A9)),"",
_xlfn.LET(
  _xlpm.Exo,TRIM(SUBSTITUTE($B8,CHAR(160),"")),
  _xlpm.Var,TRIM(SUBSTITUTE($A8,CHAR(160),"")),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8" s="223">
        <f ca="1">IF($C8=0,"",IFERROR(
_xlfn.LET(
  _xlpm.ExoMax, MAX_LOCAL!$A$2:$A$10000,
  _xlpm.VarMax, MAX_LOCAL!$B$2:$B$10000,
  _xlpm.RepsMax, MAX_LOCAL!$C$2:$C$10000,
  _xlpm.KgMax,  MAX_LOCAL!$D$2:$D$10000,
  _xlpm.Res, IF($A8="",
     _xlfn.MAXIFS(_xlpm.KgMax, _xlpm.ExoMax, $B8, _xlpm.RepsMax, $C8),
     _xlfn.MAXIFS(_xlpm.KgMax, _xlpm.ExoMax, $B8, _xlpm.RepsMax, $C8, _xlpm.VarMax, $A8)
  ),
  IF(_xlpm.Res=0,"",_xlpm.Res)
),
""))</f>
        <v>115</v>
      </c>
      <c r="K8" s="41">
        <v>2</v>
      </c>
      <c r="L8" s="41">
        <v>1</v>
      </c>
      <c r="M8" s="41">
        <v>2</v>
      </c>
      <c r="N8" s="41">
        <v>0</v>
      </c>
      <c r="O8" s="228"/>
      <c r="P8" s="42">
        <v>6.5</v>
      </c>
      <c r="Q8" s="43">
        <f t="shared" si="0"/>
        <v>0</v>
      </c>
      <c r="R8" s="42">
        <v>3</v>
      </c>
      <c r="S8" s="44">
        <f t="shared" si="1"/>
        <v>3</v>
      </c>
      <c r="T8" s="42">
        <v>95</v>
      </c>
      <c r="U8" s="44">
        <f t="shared" si="2"/>
        <v>95</v>
      </c>
      <c r="V8" s="42">
        <v>120</v>
      </c>
      <c r="W8" s="44">
        <f t="shared" si="3"/>
        <v>120</v>
      </c>
      <c r="X8" s="225">
        <f t="shared" si="4"/>
        <v>0.61290322580645162</v>
      </c>
      <c r="Y8" s="226">
        <f t="shared" si="5"/>
        <v>0.61290322580645162</v>
      </c>
    </row>
    <row r="9" spans="1:29" ht="20.100000000000001" customHeight="1" x14ac:dyDescent="0.2">
      <c r="A9" s="61" t="s">
        <v>7</v>
      </c>
      <c r="B9" s="59" t="s">
        <v>4</v>
      </c>
      <c r="C9" s="23">
        <f>R9</f>
        <v>3</v>
      </c>
      <c r="D9" s="24">
        <f>T9</f>
        <v>115</v>
      </c>
      <c r="E9" s="24">
        <f>V9</f>
        <v>300</v>
      </c>
      <c r="F9" s="25"/>
      <c r="G9" s="227" t="str" cm="1">
        <f t="array" ref="G9">IF(OR($B9="",$C9=0,$D9=0),"",IF(AND($B9=$B10,$A9=$A10),"",IFERROR(
SUMPRODUCT(($B$7:$B$55=$B9)*($A$7:$A$55=$A9)*($C$7:$C$55)*($D$7:$D$55)),
"")))</f>
        <v/>
      </c>
      <c r="H9" s="222" t="str">
        <f ca="1">IF(OR($B9="",AND($B9=$B10,$A9=$A10)),"",_xlfn.LET(_xlpm.DateSeance,$C$1,_xlpm.Exo,$B9,_xlpm.Var,$A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9" s="222" t="str" cm="1">
        <f t="array" ref="I9">IF(OR($B9="",AND($B9=$B10,$A9=$A10)),"",
_xlfn.LET(
  _xlpm.Exo,TRIM(SUBSTITUTE($B9,CHAR(160),"")),
  _xlpm.Var,TRIM(SUBSTITUTE($A9,CHAR(160),"")),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9" s="223">
        <f ca="1">IF($C9=0,"",IFERROR(
_xlfn.LET(
  _xlpm.ExoMax, MAX_LOCAL!$A$2:$A$10000,
  _xlpm.VarMax, MAX_LOCAL!$B$2:$B$10000,
  _xlpm.RepsMax, MAX_LOCAL!$C$2:$C$10000,
  _xlpm.KgMax,  MAX_LOCAL!$D$2:$D$10000,
  _xlpm.Res, IF($A9="",
     _xlfn.MAXIFS(_xlpm.KgMax, _xlpm.ExoMax, $B9, _xlpm.RepsMax, $C9),
     _xlfn.MAXIFS(_xlpm.KgMax, _xlpm.ExoMax, $B9, _xlpm.RepsMax, $C9, _xlpm.VarMax, $A9)
  ),
  IF(_xlpm.Res=0,"",_xlpm.Res)
),
""))</f>
        <v>115</v>
      </c>
      <c r="K9" s="41">
        <v>2</v>
      </c>
      <c r="L9" s="41">
        <v>1</v>
      </c>
      <c r="M9" s="41">
        <v>2</v>
      </c>
      <c r="N9" s="41">
        <v>0</v>
      </c>
      <c r="O9" s="228"/>
      <c r="P9" s="42">
        <v>8</v>
      </c>
      <c r="Q9" s="43">
        <f t="shared" si="0"/>
        <v>0</v>
      </c>
      <c r="R9" s="42">
        <v>3</v>
      </c>
      <c r="S9" s="44">
        <f t="shared" si="1"/>
        <v>3</v>
      </c>
      <c r="T9" s="42">
        <v>115</v>
      </c>
      <c r="U9" s="44">
        <f t="shared" si="2"/>
        <v>115</v>
      </c>
      <c r="V9" s="42">
        <v>300</v>
      </c>
      <c r="W9" s="44">
        <f t="shared" si="3"/>
        <v>300</v>
      </c>
      <c r="X9" s="225">
        <f t="shared" si="4"/>
        <v>0.74193548387096775</v>
      </c>
      <c r="Y9" s="226">
        <f t="shared" si="5"/>
        <v>0.74193548387096775</v>
      </c>
    </row>
    <row r="10" spans="1:29" ht="20.100000000000001" customHeight="1" x14ac:dyDescent="0.2">
      <c r="A10" s="61" t="s">
        <v>7</v>
      </c>
      <c r="B10" s="59" t="s">
        <v>4</v>
      </c>
      <c r="C10" s="23">
        <f>R10</f>
        <v>3</v>
      </c>
      <c r="D10" s="45">
        <f>T10</f>
        <v>120</v>
      </c>
      <c r="E10" s="24">
        <f>V10</f>
        <v>300</v>
      </c>
      <c r="F10" s="25"/>
      <c r="G10" s="227" t="str" cm="1">
        <f t="array" ref="G10">IF(OR($B10="",$C10=0,$D10=0),"",IF(AND($B10=$B11,$A10=$A11),"",IFERROR(
SUMPRODUCT(($B$7:$B$55=$B10)*($A$7:$A$55=$A10)*($C$7:$C$55)*($D$7:$D$55)),
"")))</f>
        <v/>
      </c>
      <c r="H10" s="222" t="str">
        <f ca="1">IF(OR($B10="",AND($B10=$B11,$A10=$A11)),"",_xlfn.LET(_xlpm.DateSeance,$C$1,_xlpm.Exo,$B10,_xlpm.Var,$A10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0" s="222" t="str" cm="1">
        <f t="array" ref="I10">IF(OR($B10="",AND($B10=$B11,$A10=$A11)),"",
_xlfn.LET(
  _xlpm.Exo,TRIM(SUBSTITUTE($B10,CHAR(160),"")),
  _xlpm.Var,TRIM(SUBSTITUTE($A10,CHAR(160),"")),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0" s="223">
        <f ca="1">IF($C10=0,"",IFERROR(
_xlfn.LET(
  _xlpm.ExoMax, MAX_LOCAL!$A$2:$A$10000,
  _xlpm.VarMax, MAX_LOCAL!$B$2:$B$10000,
  _xlpm.RepsMax, MAX_LOCAL!$C$2:$C$10000,
  _xlpm.KgMax,  MAX_LOCAL!$D$2:$D$10000,
  _xlpm.Res, IF($A10="",
     _xlfn.MAXIFS(_xlpm.KgMax, _xlpm.ExoMax, $B10, _xlpm.RepsMax, $C10),
     _xlfn.MAXIFS(_xlpm.KgMax, _xlpm.ExoMax, $B10, _xlpm.RepsMax, $C10, _xlpm.VarMax, $A10)
  ),
  IF(_xlpm.Res=0,"",_xlpm.Res)
),
""))</f>
        <v>115</v>
      </c>
      <c r="K10" s="41">
        <v>2</v>
      </c>
      <c r="L10" s="41">
        <v>1</v>
      </c>
      <c r="M10" s="41">
        <v>2</v>
      </c>
      <c r="N10" s="41">
        <v>0</v>
      </c>
      <c r="O10" s="228"/>
      <c r="P10" s="42">
        <v>8.5</v>
      </c>
      <c r="Q10" s="43">
        <f t="shared" si="0"/>
        <v>0</v>
      </c>
      <c r="R10" s="42">
        <v>3</v>
      </c>
      <c r="S10" s="44">
        <f t="shared" si="1"/>
        <v>3</v>
      </c>
      <c r="T10" s="42">
        <v>120</v>
      </c>
      <c r="U10" s="44">
        <f t="shared" si="2"/>
        <v>120</v>
      </c>
      <c r="V10" s="42">
        <v>300</v>
      </c>
      <c r="W10" s="44">
        <f t="shared" si="3"/>
        <v>300</v>
      </c>
      <c r="X10" s="225">
        <f t="shared" si="4"/>
        <v>0.77419354838709675</v>
      </c>
      <c r="Y10" s="226">
        <f t="shared" si="5"/>
        <v>0.77419354838709675</v>
      </c>
    </row>
    <row r="11" spans="1:29" ht="20.100000000000001" customHeight="1" x14ac:dyDescent="0.2">
      <c r="A11" s="61" t="s">
        <v>7</v>
      </c>
      <c r="B11" s="59" t="s">
        <v>4</v>
      </c>
      <c r="C11" s="23">
        <f>R11</f>
        <v>3</v>
      </c>
      <c r="D11" s="24">
        <f>T11</f>
        <v>125</v>
      </c>
      <c r="E11" s="24">
        <f>V11</f>
        <v>300</v>
      </c>
      <c r="F11" s="25"/>
      <c r="G11" s="227" cm="1">
        <f t="array" ref="G11">IF(OR($B11="",$C11=0,$D11=0),"",IF(AND($B11=$B12,$A11=$A12),"",IFERROR(
SUMPRODUCT(($B$7:$B$55=$B11)*($A$7:$A$55=$A11)*($C$7:$C$55)*($D$7:$D$55)),
"")))</f>
        <v>1590</v>
      </c>
      <c r="H11" s="222">
        <f ca="1">IF(OR($B11="",AND($B11=$B12,$A11=$A12)),"",_xlfn.LET(_xlpm.DateSeance,$C$1,_xlpm.Exo,$B11,_xlpm.Var,$A11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11" s="222" cm="1">
        <f t="array" ref="I11">IF(OR($B11="",AND($B11=$B12,$A11=$A12)),"",
_xlfn.LET(
  _xlpm.Exo,TRIM(SUBSTITUTE($B11,CHAR(160),"")),
  _xlpm.Var,TRIM(SUBSTITUTE($A11,CHAR(160),"")),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1665</v>
      </c>
      <c r="J11" s="223">
        <f ca="1">IF($C11=0,"",IFERROR(
_xlfn.LET(
  _xlpm.ExoMax, MAX_LOCAL!$A$2:$A$10000,
  _xlpm.VarMax, MAX_LOCAL!$B$2:$B$10000,
  _xlpm.RepsMax, MAX_LOCAL!$C$2:$C$10000,
  _xlpm.KgMax,  MAX_LOCAL!$D$2:$D$10000,
  _xlpm.Res, IF($A11="",
     _xlfn.MAXIFS(_xlpm.KgMax, _xlpm.ExoMax, $B11, _xlpm.RepsMax, $C11),
     _xlfn.MAXIFS(_xlpm.KgMax, _xlpm.ExoMax, $B11, _xlpm.RepsMax, $C11, _xlpm.VarMax, $A11)
  ),
  IF(_xlpm.Res=0,"",_xlpm.Res)
),
""))</f>
        <v>115</v>
      </c>
      <c r="K11" s="41">
        <v>2</v>
      </c>
      <c r="L11" s="41">
        <v>1</v>
      </c>
      <c r="M11" s="41">
        <v>2</v>
      </c>
      <c r="N11" s="41">
        <v>0</v>
      </c>
      <c r="O11" s="228"/>
      <c r="P11" s="42">
        <v>9</v>
      </c>
      <c r="Q11" s="43">
        <f t="shared" si="0"/>
        <v>0</v>
      </c>
      <c r="R11" s="42">
        <v>3</v>
      </c>
      <c r="S11" s="44">
        <f t="shared" si="1"/>
        <v>3</v>
      </c>
      <c r="T11" s="42">
        <v>125</v>
      </c>
      <c r="U11" s="44">
        <f t="shared" si="2"/>
        <v>125</v>
      </c>
      <c r="V11" s="42">
        <v>300</v>
      </c>
      <c r="W11" s="44">
        <f t="shared" si="3"/>
        <v>300</v>
      </c>
      <c r="X11" s="225">
        <f t="shared" si="4"/>
        <v>0.80645161290322576</v>
      </c>
      <c r="Y11" s="226">
        <f t="shared" si="5"/>
        <v>0.80645161290322576</v>
      </c>
    </row>
    <row r="12" spans="1:29" ht="20.100000000000001" customHeight="1" x14ac:dyDescent="0.2">
      <c r="A12" s="61"/>
      <c r="B12" s="59"/>
      <c r="C12" s="23"/>
      <c r="D12" s="24"/>
      <c r="E12" s="24"/>
      <c r="F12" s="25"/>
      <c r="G12" s="227" t="str" cm="1">
        <f t="array" ref="G12">IF(OR($B12="",$C12=0,$D12=0),"",IF(AND($B12=$B13,$A12=$A13),"",IFERROR(
SUMPRODUCT(($B$7:$B$55=$B12)*($A$7:$A$55=$A12)*($C$7:$C$55)*($D$7:$D$55)),
"")))</f>
        <v/>
      </c>
      <c r="H12" s="222" t="str">
        <f ca="1">IF(OR($B12="",AND($B12=$B13,$A12=$A13)),"",_xlfn.LET(_xlpm.DateSeance,$C$1,_xlpm.Exo,$B12,_xlpm.Var,$A12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2" s="222" t="str" cm="1">
        <f t="array" ref="I12">IF(OR($B12="",AND($B12=$B13,$A12=$A13)),"",
_xlfn.LET(
  _xlpm.Exo,TRIM(SUBSTITUTE($B12,CHAR(160),"")),
  _xlpm.Var,TRIM(SUBSTITUTE($A12,CHAR(160),"")),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2" s="223" t="str">
        <f ca="1">IF($C12=0,"",IFERROR(
_xlfn.LET(
  _xlpm.ExoMax, MAX_LOCAL!$A$2:$A$10000,
  _xlpm.VarMax, MAX_LOCAL!$B$2:$B$10000,
  _xlpm.RepsMax, MAX_LOCAL!$C$2:$C$10000,
  _xlpm.KgMax,  MAX_LOCAL!$D$2:$D$10000,
  _xlpm.Res, IF($A12="",
     _xlfn.MAXIFS(_xlpm.KgMax, _xlpm.ExoMax, $B12, _xlpm.RepsMax, $C12),
     _xlfn.MAXIFS(_xlpm.KgMax, _xlpm.ExoMax, $B12, _xlpm.RepsMax, $C12, _xlpm.VarMax, $A12)
  ),
  IF(_xlpm.Res=0,"",_xlpm.Res)
),
""))</f>
        <v/>
      </c>
      <c r="K12" s="41">
        <v>1</v>
      </c>
      <c r="L12" s="41">
        <v>0</v>
      </c>
      <c r="M12" s="41">
        <v>1</v>
      </c>
      <c r="N12" s="41">
        <v>0</v>
      </c>
      <c r="O12" s="228"/>
      <c r="P12" s="42"/>
      <c r="Q12" s="43">
        <f t="shared" si="0"/>
        <v>0</v>
      </c>
      <c r="R12" s="42"/>
      <c r="S12" s="44">
        <f t="shared" si="1"/>
        <v>0</v>
      </c>
      <c r="T12" s="42"/>
      <c r="U12" s="44">
        <f t="shared" si="2"/>
        <v>0</v>
      </c>
      <c r="V12" s="42"/>
      <c r="W12" s="44">
        <f t="shared" si="3"/>
        <v>0</v>
      </c>
      <c r="X12" s="225" t="str">
        <f t="shared" si="4"/>
        <v/>
      </c>
      <c r="Y12" s="226" t="str">
        <f t="shared" si="5"/>
        <v/>
      </c>
    </row>
    <row r="13" spans="1:29" ht="20.100000000000001" customHeight="1" x14ac:dyDescent="0.2">
      <c r="A13" s="61"/>
      <c r="B13" s="59"/>
      <c r="C13" s="23"/>
      <c r="D13" s="24"/>
      <c r="E13" s="24"/>
      <c r="F13" s="25"/>
      <c r="G13" s="227" t="str" cm="1">
        <f t="array" ref="G13">IF(OR($B13="",$C13=0,$D13=0),"",IF(AND($B13=$B14,$A13=$A14),"",IFERROR(
SUMPRODUCT(($B$7:$B$55=$B13)*($A$7:$A$55=$A13)*($C$7:$C$55)*($D$7:$D$55)),
"")))</f>
        <v/>
      </c>
      <c r="H13" s="222" t="str">
        <f ca="1">IF(OR($B13="",AND($B13=$B14,$A13=$A14)),"",_xlfn.LET(_xlpm.DateSeance,$C$1,_xlpm.Exo,$B13,_xlpm.Var,$A13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3" s="222" t="str" cm="1">
        <f t="array" ref="I13">IF(OR($B13="",AND($B13=$B14,$A13=$A14)),"",
_xlfn.LET(
  _xlpm.Exo,TRIM(SUBSTITUTE($B13,CHAR(160),"")),
  _xlpm.Var,TRIM(SUBSTITUTE($A13,CHAR(160),"")),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3" s="223" t="str">
        <f ca="1">IF($C13=0,"",IFERROR(
_xlfn.LET(
  _xlpm.ExoMax, MAX_LOCAL!$A$2:$A$10000,
  _xlpm.VarMax, MAX_LOCAL!$B$2:$B$10000,
  _xlpm.RepsMax, MAX_LOCAL!$C$2:$C$10000,
  _xlpm.KgMax,  MAX_LOCAL!$D$2:$D$10000,
  _xlpm.Res, IF($A13="",
     _xlfn.MAXIFS(_xlpm.KgMax, _xlpm.ExoMax, $B13, _xlpm.RepsMax, $C13),
     _xlfn.MAXIFS(_xlpm.KgMax, _xlpm.ExoMax, $B13, _xlpm.RepsMax, $C13, _xlpm.VarMax, $A13)
  ),
  IF(_xlpm.Res=0,"",_xlpm.Res)
),
""))</f>
        <v/>
      </c>
      <c r="K13" s="41">
        <v>1</v>
      </c>
      <c r="L13" s="41">
        <v>0</v>
      </c>
      <c r="M13" s="41">
        <v>1</v>
      </c>
      <c r="N13" s="41">
        <v>0</v>
      </c>
      <c r="O13" s="229">
        <v>5</v>
      </c>
      <c r="P13" s="42"/>
      <c r="Q13" s="43">
        <f t="shared" si="0"/>
        <v>0</v>
      </c>
      <c r="R13" s="42"/>
      <c r="S13" s="44">
        <f t="shared" si="1"/>
        <v>0</v>
      </c>
      <c r="T13" s="42"/>
      <c r="U13" s="44">
        <f t="shared" si="2"/>
        <v>0</v>
      </c>
      <c r="V13" s="42"/>
      <c r="W13" s="44">
        <f t="shared" si="3"/>
        <v>0</v>
      </c>
      <c r="X13" s="225" t="str">
        <f t="shared" si="4"/>
        <v/>
      </c>
      <c r="Y13" s="226" t="str">
        <f t="shared" si="5"/>
        <v/>
      </c>
    </row>
    <row r="14" spans="1:29" ht="20.100000000000001" customHeight="1" x14ac:dyDescent="0.2">
      <c r="A14" s="61"/>
      <c r="B14" s="59"/>
      <c r="C14" s="23"/>
      <c r="D14" s="24"/>
      <c r="E14" s="24"/>
      <c r="F14" s="25"/>
      <c r="G14" s="227" t="str" cm="1">
        <f t="array" ref="G14">IF(OR($B14="",$C14=0,$D14=0),"",IF(AND($B14=$B15,$A14=$A15),"",IFERROR(
SUMPRODUCT(($B$7:$B$55=$B14)*($A$7:$A$55=$A14)*($C$7:$C$55)*($D$7:$D$55)),
"")))</f>
        <v/>
      </c>
      <c r="H14" s="222" t="str">
        <f ca="1">IF(OR($B14="",AND($B14=$B15,$A14=$A15)),"",_xlfn.LET(_xlpm.DateSeance,$C$1,_xlpm.Exo,$B14,_xlpm.Var,$A14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4" s="222" t="str" cm="1">
        <f t="array" ref="I14">IF(OR($B14="",AND($B14=$B15,$A14=$A15)),"",
_xlfn.LET(
  _xlpm.Exo,TRIM(SUBSTITUTE($B14,CHAR(160),"")),
  _xlpm.Var,TRIM(SUBSTITUTE($A14,CHAR(160),"")),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4" s="223" t="str">
        <f ca="1">IF($C14=0,"",IFERROR(
_xlfn.LET(
  _xlpm.ExoMax, MAX_LOCAL!$A$2:$A$10000,
  _xlpm.VarMax, MAX_LOCAL!$B$2:$B$10000,
  _xlpm.RepsMax, MAX_LOCAL!$C$2:$C$10000,
  _xlpm.KgMax,  MAX_LOCAL!$D$2:$D$10000,
  _xlpm.Res, IF($A14="",
     _xlfn.MAXIFS(_xlpm.KgMax, _xlpm.ExoMax, $B14, _xlpm.RepsMax, $C14),
     _xlfn.MAXIFS(_xlpm.KgMax, _xlpm.ExoMax, $B14, _xlpm.RepsMax, $C14, _xlpm.VarMax, $A14)
  ),
  IF(_xlpm.Res=0,"",_xlpm.Res)
),
""))</f>
        <v/>
      </c>
      <c r="K14" s="41">
        <v>1</v>
      </c>
      <c r="L14" s="41">
        <v>0</v>
      </c>
      <c r="M14" s="41">
        <v>1</v>
      </c>
      <c r="N14" s="41">
        <v>0</v>
      </c>
      <c r="O14" s="228"/>
      <c r="P14" s="42"/>
      <c r="Q14" s="43">
        <f t="shared" si="0"/>
        <v>0</v>
      </c>
      <c r="R14" s="42"/>
      <c r="S14" s="44">
        <f t="shared" si="1"/>
        <v>0</v>
      </c>
      <c r="T14" s="42"/>
      <c r="U14" s="44">
        <f t="shared" si="2"/>
        <v>0</v>
      </c>
      <c r="V14" s="42"/>
      <c r="W14" s="44">
        <f t="shared" si="3"/>
        <v>0</v>
      </c>
      <c r="X14" s="225" t="str">
        <f t="shared" si="4"/>
        <v/>
      </c>
      <c r="Y14" s="226" t="str">
        <f t="shared" si="5"/>
        <v/>
      </c>
    </row>
    <row r="15" spans="1:29" ht="20.100000000000001" customHeight="1" x14ac:dyDescent="0.2">
      <c r="A15" s="61"/>
      <c r="B15" s="59"/>
      <c r="C15" s="23"/>
      <c r="D15" s="24"/>
      <c r="E15" s="24"/>
      <c r="F15" s="25"/>
      <c r="G15" s="227" t="str" cm="1">
        <f t="array" ref="G15">IF(OR($B15="",$C15=0,$D15=0),"",IF(AND($B15=$B16,$A15=$A16),"",IFERROR(
SUMPRODUCT(($B$7:$B$55=$B15)*($A$7:$A$55=$A15)*($C$7:$C$55)*($D$7:$D$55)),
"")))</f>
        <v/>
      </c>
      <c r="H15" s="222" t="str">
        <f ca="1">IF(OR($B15="",AND($B15=$B16,$A15=$A16)),"",_xlfn.LET(_xlpm.DateSeance,$C$1,_xlpm.Exo,$B15,_xlpm.Var,$A15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5" s="222" t="str" cm="1">
        <f t="array" ref="I15">IF(OR($B15="",AND($B15=$B16,$A15=$A16)),"",
_xlfn.LET(
  _xlpm.Exo,TRIM(SUBSTITUTE($B15,CHAR(160),"")),
  _xlpm.Var,TRIM(SUBSTITUTE($A15,CHAR(160),"")),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5" s="223" t="str">
        <f ca="1">IF($C15=0,"",IFERROR(
_xlfn.LET(
  _xlpm.ExoMax, MAX_LOCAL!$A$2:$A$10000,
  _xlpm.VarMax, MAX_LOCAL!$B$2:$B$10000,
  _xlpm.RepsMax, MAX_LOCAL!$C$2:$C$10000,
  _xlpm.KgMax,  MAX_LOCAL!$D$2:$D$10000,
  _xlpm.Res, IF($A15="",
     _xlfn.MAXIFS(_xlpm.KgMax, _xlpm.ExoMax, $B15, _xlpm.RepsMax, $C15),
     _xlfn.MAXIFS(_xlpm.KgMax, _xlpm.ExoMax, $B15, _xlpm.RepsMax, $C15, _xlpm.VarMax, $A15)
  ),
  IF(_xlpm.Res=0,"",_xlpm.Res)
),
""))</f>
        <v/>
      </c>
      <c r="K15" s="41">
        <v>1</v>
      </c>
      <c r="L15" s="41">
        <v>0</v>
      </c>
      <c r="M15" s="41">
        <v>1</v>
      </c>
      <c r="N15" s="41">
        <v>0</v>
      </c>
      <c r="O15" s="228"/>
      <c r="P15" s="42"/>
      <c r="Q15" s="43">
        <f t="shared" si="0"/>
        <v>0</v>
      </c>
      <c r="R15" s="42"/>
      <c r="S15" s="44">
        <f t="shared" si="1"/>
        <v>0</v>
      </c>
      <c r="T15" s="42"/>
      <c r="U15" s="44">
        <f t="shared" si="2"/>
        <v>0</v>
      </c>
      <c r="V15" s="42"/>
      <c r="W15" s="44">
        <f t="shared" si="3"/>
        <v>0</v>
      </c>
      <c r="X15" s="225" t="str">
        <f t="shared" si="4"/>
        <v/>
      </c>
      <c r="Y15" s="226" t="str">
        <f t="shared" si="5"/>
        <v/>
      </c>
    </row>
    <row r="16" spans="1:29" ht="20.100000000000001" customHeight="1" x14ac:dyDescent="0.2">
      <c r="A16" s="61"/>
      <c r="B16" s="59"/>
      <c r="C16" s="23"/>
      <c r="D16" s="24"/>
      <c r="E16" s="24"/>
      <c r="F16" s="25"/>
      <c r="G16" s="227" t="str" cm="1">
        <f t="array" ref="G16">IF(OR($B16="",$C16=0,$D16=0),"",IF(AND($B16=$B17,$A16=$A17),"",IFERROR(
SUMPRODUCT(($B$7:$B$55=$B16)*($A$7:$A$55=$A16)*($C$7:$C$55)*($D$7:$D$55)),
"")))</f>
        <v/>
      </c>
      <c r="H16" s="222" t="str">
        <f ca="1">IF(OR($B16="",AND($B16=$B17,$A16=$A17)),"",_xlfn.LET(_xlpm.DateSeance,$C$1,_xlpm.Exo,$B16,_xlpm.Var,$A16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6" s="222" t="str" cm="1">
        <f t="array" ref="I16">IF(OR($B16="",AND($B16=$B17,$A16=$A17)),"",
_xlfn.LET(
  _xlpm.Exo,TRIM(SUBSTITUTE($B16,CHAR(160),"")),
  _xlpm.Var,TRIM(SUBSTITUTE($A16,CHAR(160),"")),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6" s="223" t="str">
        <f ca="1">IF($C16=0,"",IFERROR(
_xlfn.LET(
  _xlpm.ExoMax, MAX_LOCAL!$A$2:$A$10000,
  _xlpm.VarMax, MAX_LOCAL!$B$2:$B$10000,
  _xlpm.RepsMax, MAX_LOCAL!$C$2:$C$10000,
  _xlpm.KgMax,  MAX_LOCAL!$D$2:$D$10000,
  _xlpm.Res, IF($A16="",
     _xlfn.MAXIFS(_xlpm.KgMax, _xlpm.ExoMax, $B16, _xlpm.RepsMax, $C16),
     _xlfn.MAXIFS(_xlpm.KgMax, _xlpm.ExoMax, $B16, _xlpm.RepsMax, $C16, _xlpm.VarMax, $A16)
  ),
  IF(_xlpm.Res=0,"",_xlpm.Res)
),
""))</f>
        <v/>
      </c>
      <c r="K16" s="41">
        <v>1</v>
      </c>
      <c r="L16" s="41">
        <v>0</v>
      </c>
      <c r="M16" s="41">
        <v>1</v>
      </c>
      <c r="N16" s="41">
        <v>0</v>
      </c>
      <c r="O16" s="228"/>
      <c r="P16" s="42"/>
      <c r="Q16" s="43">
        <f t="shared" si="0"/>
        <v>0</v>
      </c>
      <c r="R16" s="42"/>
      <c r="S16" s="44">
        <f t="shared" si="1"/>
        <v>0</v>
      </c>
      <c r="T16" s="42"/>
      <c r="U16" s="44">
        <f t="shared" si="2"/>
        <v>0</v>
      </c>
      <c r="V16" s="42"/>
      <c r="W16" s="44">
        <f t="shared" si="3"/>
        <v>0</v>
      </c>
      <c r="X16" s="225" t="str">
        <f t="shared" si="4"/>
        <v/>
      </c>
      <c r="Y16" s="226" t="str">
        <f t="shared" si="5"/>
        <v/>
      </c>
    </row>
    <row r="17" spans="1:25" ht="20.100000000000001" customHeight="1" x14ac:dyDescent="0.2">
      <c r="A17" s="61"/>
      <c r="B17" s="59" t="s">
        <v>6</v>
      </c>
      <c r="C17" s="23">
        <f t="shared" ref="C17:C22" si="6">R17</f>
        <v>5</v>
      </c>
      <c r="D17" s="24">
        <f>T17</f>
        <v>40</v>
      </c>
      <c r="E17" s="24">
        <f t="shared" ref="E17:E22" si="7">V17</f>
        <v>90</v>
      </c>
      <c r="F17" s="25"/>
      <c r="G17" s="227" t="str" cm="1">
        <f t="array" ref="G17">IF(OR($B17="",$C17=0,$D17=0),"",IF(AND($B17=$B18,$A17=$A18),"",IFERROR(
SUMPRODUCT(($B$7:$B$55=$B17)*($A$7:$A$55=$A17)*($C$7:$C$55)*($D$7:$D$55)),
"")))</f>
        <v/>
      </c>
      <c r="H17" s="222" t="str">
        <f ca="1">IF(OR($B17="",AND($B17=$B18,$A17=$A18)),"",_xlfn.LET(_xlpm.DateSeance,$C$1,_xlpm.Exo,$B17,_xlpm.Var,$A17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7" s="222" t="str" cm="1">
        <f t="array" ref="I17">IF(OR($B17="",AND($B17=$B18,$A17=$A18)),"",
_xlfn.LET(
  _xlpm.Exo,TRIM(SUBSTITUTE($B17,CHAR(160),"")),
  _xlpm.Var,TRIM(SUBSTITUTE($A17,CHAR(160),"")),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7" s="223">
        <f ca="1">IF($C17=0,"",IFERROR(
_xlfn.LET(
  _xlpm.ExoMax, MAX_LOCAL!$A$2:$A$10000,
  _xlpm.VarMax, MAX_LOCAL!$B$2:$B$10000,
  _xlpm.RepsMax, MAX_LOCAL!$C$2:$C$10000,
  _xlpm.KgMax,  MAX_LOCAL!$D$2:$D$10000,
  _xlpm.Res, IF($A17="",
     _xlfn.MAXIFS(_xlpm.KgMax, _xlpm.ExoMax, $B17, _xlpm.RepsMax, $C17),
     _xlfn.MAXIFS(_xlpm.KgMax, _xlpm.ExoMax, $B17, _xlpm.RepsMax, $C17, _xlpm.VarMax, $A17)
  ),
  IF(_xlpm.Res=0,"",_xlpm.Res)
),
""))</f>
        <v>65</v>
      </c>
      <c r="K17" s="41">
        <v>1</v>
      </c>
      <c r="L17" s="41">
        <v>0</v>
      </c>
      <c r="M17" s="41">
        <v>1</v>
      </c>
      <c r="N17" s="41">
        <v>0</v>
      </c>
      <c r="O17" s="228"/>
      <c r="P17" s="42">
        <v>5</v>
      </c>
      <c r="Q17" s="43">
        <f t="shared" si="0"/>
        <v>0</v>
      </c>
      <c r="R17" s="42">
        <v>5</v>
      </c>
      <c r="S17" s="44">
        <f t="shared" si="1"/>
        <v>5</v>
      </c>
      <c r="T17" s="42">
        <v>40</v>
      </c>
      <c r="U17" s="44">
        <f t="shared" si="2"/>
        <v>40</v>
      </c>
      <c r="V17" s="42">
        <v>90</v>
      </c>
      <c r="W17" s="44">
        <f t="shared" si="3"/>
        <v>90</v>
      </c>
      <c r="X17" s="225">
        <f t="shared" si="4"/>
        <v>0.5161290322580645</v>
      </c>
      <c r="Y17" s="226">
        <f t="shared" si="5"/>
        <v>0.5161290322580645</v>
      </c>
    </row>
    <row r="18" spans="1:25" ht="20.100000000000001" customHeight="1" x14ac:dyDescent="0.2">
      <c r="A18" s="61"/>
      <c r="B18" s="59" t="s">
        <v>6</v>
      </c>
      <c r="C18" s="23">
        <f t="shared" si="6"/>
        <v>4</v>
      </c>
      <c r="D18" s="24">
        <f>T18</f>
        <v>50</v>
      </c>
      <c r="E18" s="24">
        <f t="shared" si="7"/>
        <v>120</v>
      </c>
      <c r="F18" s="25"/>
      <c r="G18" s="227" t="str" cm="1">
        <f t="array" ref="G18">IF(OR($B18="",$C18=0,$D18=0),"",IF(AND($B18=$B19,$A18=$A19),"",IFERROR(
SUMPRODUCT(($B$7:$B$55=$B18)*($A$7:$A$55=$A18)*($C$7:$C$55)*($D$7:$D$55)),
"")))</f>
        <v/>
      </c>
      <c r="H18" s="222" t="str">
        <f ca="1">IF(OR($B18="",AND($B18=$B19,$A18=$A19)),"",_xlfn.LET(_xlpm.DateSeance,$C$1,_xlpm.Exo,$B18,_xlpm.Var,$A18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8" s="222" t="str" cm="1">
        <f t="array" ref="I18">IF(OR($B18="",AND($B18=$B19,$A18=$A19)),"",
_xlfn.LET(
  _xlpm.Exo,TRIM(SUBSTITUTE($B18,CHAR(160),"")),
  _xlpm.Var,TRIM(SUBSTITUTE($A18,CHAR(160),"")),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8" s="223">
        <f ca="1">IF($C18=0,"",IFERROR(
_xlfn.LET(
  _xlpm.ExoMax, MAX_LOCAL!$A$2:$A$10000,
  _xlpm.VarMax, MAX_LOCAL!$B$2:$B$10000,
  _xlpm.RepsMax, MAX_LOCAL!$C$2:$C$10000,
  _xlpm.KgMax,  MAX_LOCAL!$D$2:$D$10000,
  _xlpm.Res, IF($A18="",
     _xlfn.MAXIFS(_xlpm.KgMax, _xlpm.ExoMax, $B18, _xlpm.RepsMax, $C18),
     _xlfn.MAXIFS(_xlpm.KgMax, _xlpm.ExoMax, $B18, _xlpm.RepsMax, $C18, _xlpm.VarMax, $A18)
  ),
  IF(_xlpm.Res=0,"",_xlpm.Res)
),
""))</f>
        <v>65</v>
      </c>
      <c r="K18" s="41">
        <v>1</v>
      </c>
      <c r="L18" s="41">
        <v>0</v>
      </c>
      <c r="M18" s="41">
        <v>1</v>
      </c>
      <c r="N18" s="41">
        <v>0</v>
      </c>
      <c r="O18" s="228"/>
      <c r="P18" s="42">
        <v>5</v>
      </c>
      <c r="Q18" s="43">
        <f t="shared" si="0"/>
        <v>0</v>
      </c>
      <c r="R18" s="42">
        <v>4</v>
      </c>
      <c r="S18" s="44">
        <f t="shared" si="1"/>
        <v>4</v>
      </c>
      <c r="T18" s="42">
        <v>50</v>
      </c>
      <c r="U18" s="44">
        <f t="shared" si="2"/>
        <v>50</v>
      </c>
      <c r="V18" s="42">
        <v>120</v>
      </c>
      <c r="W18" s="44">
        <f t="shared" si="3"/>
        <v>120</v>
      </c>
      <c r="X18" s="225">
        <f t="shared" si="4"/>
        <v>0.64516129032258063</v>
      </c>
      <c r="Y18" s="226">
        <f t="shared" si="5"/>
        <v>0.64516129032258063</v>
      </c>
    </row>
    <row r="19" spans="1:25" ht="20.100000000000001" customHeight="1" x14ac:dyDescent="0.2">
      <c r="A19" s="61"/>
      <c r="B19" s="59" t="s">
        <v>6</v>
      </c>
      <c r="C19" s="23">
        <f t="shared" si="6"/>
        <v>3</v>
      </c>
      <c r="D19" s="24">
        <f>T19</f>
        <v>60</v>
      </c>
      <c r="E19" s="24">
        <f t="shared" si="7"/>
        <v>300</v>
      </c>
      <c r="F19" s="25"/>
      <c r="G19" s="227" t="str" cm="1">
        <f t="array" ref="G19">IF(OR($B19="",$C19=0,$D19=0),"",IF(AND($B19=$B20,$A19=$A20),"",IFERROR(
SUMPRODUCT(($B$7:$B$55=$B19)*($A$7:$A$55=$A19)*($C$7:$C$55)*($D$7:$D$55)),
"")))</f>
        <v/>
      </c>
      <c r="H19" s="222" t="str">
        <f ca="1">IF(OR($B19="",AND($B19=$B20,$A19=$A20)),"",_xlfn.LET(_xlpm.DateSeance,$C$1,_xlpm.Exo,$B19,_xlpm.Var,$A19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9" s="222" t="str" cm="1">
        <f t="array" ref="I19">IF(OR($B19="",AND($B19=$B20,$A19=$A20)),"",
_xlfn.LET(
  _xlpm.Exo,TRIM(SUBSTITUTE($B19,CHAR(160),"")),
  _xlpm.Var,TRIM(SUBSTITUTE($A19,CHAR(160),"")),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9" s="223">
        <f ca="1">IF($C19=0,"",IFERROR(
_xlfn.LET(
  _xlpm.ExoMax, MAX_LOCAL!$A$2:$A$10000,
  _xlpm.VarMax, MAX_LOCAL!$B$2:$B$10000,
  _xlpm.RepsMax, MAX_LOCAL!$C$2:$C$10000,
  _xlpm.KgMax,  MAX_LOCAL!$D$2:$D$10000,
  _xlpm.Res, IF($A19="",
     _xlfn.MAXIFS(_xlpm.KgMax, _xlpm.ExoMax, $B19, _xlpm.RepsMax, $C19),
     _xlfn.MAXIFS(_xlpm.KgMax, _xlpm.ExoMax, $B19, _xlpm.RepsMax, $C19, _xlpm.VarMax, $A19)
  ),
  IF(_xlpm.Res=0,"",_xlpm.Res)
),
""))</f>
        <v>70</v>
      </c>
      <c r="K19" s="41">
        <v>1</v>
      </c>
      <c r="L19" s="41">
        <v>0</v>
      </c>
      <c r="M19" s="41">
        <v>1</v>
      </c>
      <c r="N19" s="41">
        <v>0</v>
      </c>
      <c r="O19" s="228"/>
      <c r="P19" s="42">
        <v>6.5</v>
      </c>
      <c r="Q19" s="43">
        <f t="shared" si="0"/>
        <v>0</v>
      </c>
      <c r="R19" s="42">
        <v>3</v>
      </c>
      <c r="S19" s="44">
        <f t="shared" si="1"/>
        <v>3</v>
      </c>
      <c r="T19" s="42">
        <v>60</v>
      </c>
      <c r="U19" s="44">
        <f t="shared" si="2"/>
        <v>60</v>
      </c>
      <c r="V19" s="42">
        <v>300</v>
      </c>
      <c r="W19" s="44">
        <f t="shared" si="3"/>
        <v>300</v>
      </c>
      <c r="X19" s="225">
        <f t="shared" si="4"/>
        <v>0.77419354838709675</v>
      </c>
      <c r="Y19" s="226">
        <f t="shared" si="5"/>
        <v>0.77419354838709675</v>
      </c>
    </row>
    <row r="20" spans="1:25" ht="20.100000000000001" customHeight="1" x14ac:dyDescent="0.2">
      <c r="A20" s="61"/>
      <c r="B20" s="59" t="s">
        <v>6</v>
      </c>
      <c r="C20" s="23">
        <f t="shared" si="6"/>
        <v>2</v>
      </c>
      <c r="D20" s="24">
        <f>T20</f>
        <v>65</v>
      </c>
      <c r="E20" s="24">
        <f t="shared" si="7"/>
        <v>300</v>
      </c>
      <c r="F20" s="25"/>
      <c r="G20" s="227" t="str" cm="1">
        <f t="array" ref="G20">IF(OR($B20="",$C20=0,$D20=0),"",IF(AND($B20=$B21,$A20=$A21),"",IFERROR(
SUMPRODUCT(($B$7:$B$55=$B20)*($A$7:$A$55=$A20)*($C$7:$C$55)*($D$7:$D$55)),
"")))</f>
        <v/>
      </c>
      <c r="H20" s="222" t="str">
        <f ca="1">IF(OR($B20="",AND($B20=$B21,$A20=$A21)),"",_xlfn.LET(_xlpm.DateSeance,$C$1,_xlpm.Exo,$B20,_xlpm.Var,$A20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0" s="222" t="str" cm="1">
        <f t="array" ref="I20">IF(OR($B20="",AND($B20=$B21,$A20=$A21)),"",
_xlfn.LET(
  _xlpm.Exo,TRIM(SUBSTITUTE($B20,CHAR(160),"")),
  _xlpm.Var,TRIM(SUBSTITUTE($A20,CHAR(160),"")),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0" s="223">
        <f ca="1">IF($C20=0,"",IFERROR(
_xlfn.LET(
  _xlpm.ExoMax, MAX_LOCAL!$A$2:$A$10000,
  _xlpm.VarMax, MAX_LOCAL!$B$2:$B$10000,
  _xlpm.RepsMax, MAX_LOCAL!$C$2:$C$10000,
  _xlpm.KgMax,  MAX_LOCAL!$D$2:$D$10000,
  _xlpm.Res, IF($A20="",
     _xlfn.MAXIFS(_xlpm.KgMax, _xlpm.ExoMax, $B20, _xlpm.RepsMax, $C20),
     _xlfn.MAXIFS(_xlpm.KgMax, _xlpm.ExoMax, $B20, _xlpm.RepsMax, $C20, _xlpm.VarMax, $A20)
  ),
  IF(_xlpm.Res=0,"",_xlpm.Res)
),
""))</f>
        <v>72.5</v>
      </c>
      <c r="K20" s="41">
        <v>1</v>
      </c>
      <c r="L20" s="41">
        <v>0</v>
      </c>
      <c r="M20" s="41">
        <v>1</v>
      </c>
      <c r="N20" s="41">
        <v>0</v>
      </c>
      <c r="O20" s="228"/>
      <c r="P20" s="42">
        <v>7</v>
      </c>
      <c r="Q20" s="43">
        <f t="shared" si="0"/>
        <v>0</v>
      </c>
      <c r="R20" s="42">
        <v>2</v>
      </c>
      <c r="S20" s="44">
        <f t="shared" si="1"/>
        <v>2</v>
      </c>
      <c r="T20" s="42">
        <v>65</v>
      </c>
      <c r="U20" s="44">
        <f t="shared" si="2"/>
        <v>65</v>
      </c>
      <c r="V20" s="42">
        <v>300</v>
      </c>
      <c r="W20" s="44">
        <f t="shared" si="3"/>
        <v>300</v>
      </c>
      <c r="X20" s="225">
        <f t="shared" si="4"/>
        <v>0.83870967741935487</v>
      </c>
      <c r="Y20" s="226">
        <f t="shared" si="5"/>
        <v>0.83870967741935487</v>
      </c>
    </row>
    <row r="21" spans="1:25" ht="20.100000000000001" customHeight="1" x14ac:dyDescent="0.2">
      <c r="A21" s="61"/>
      <c r="B21" s="59" t="s">
        <v>6</v>
      </c>
      <c r="C21" s="23">
        <f t="shared" si="6"/>
        <v>1</v>
      </c>
      <c r="D21" s="24"/>
      <c r="E21" s="24">
        <f t="shared" si="7"/>
        <v>300</v>
      </c>
      <c r="F21" s="25">
        <f>P21</f>
        <v>9</v>
      </c>
      <c r="G21" s="227" t="str" cm="1">
        <f t="array" ref="G21">IF(OR($B21="",$C21=0,$D21=0),"",IF(AND($B21=$B22,$A21=$A22),"",IFERROR(
SUMPRODUCT(($B$7:$B$55=$B21)*($A$7:$A$55=$A21)*($C$7:$C$55)*($D$7:$D$55)),
"")))</f>
        <v/>
      </c>
      <c r="H21" s="222" t="str">
        <f ca="1">IF(OR($B21="",AND($B21=$B22,$A21=$A22)),"",_xlfn.LET(_xlpm.DateSeance,$C$1,_xlpm.Exo,$B21,_xlpm.Var,$A21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1" s="222" t="str" cm="1">
        <f t="array" ref="I21">IF(OR($B21="",AND($B21=$B22,$A21=$A22)),"",
_xlfn.LET(
  _xlpm.Exo,TRIM(SUBSTITUTE($B21,CHAR(160),"")),
  _xlpm.Var,TRIM(SUBSTITUTE($A21,CHAR(160),"")),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1" s="223">
        <f ca="1">IF($C21=0,"",IFERROR(
_xlfn.LET(
  _xlpm.ExoMax, MAX_LOCAL!$A$2:$A$10000,
  _xlpm.VarMax, MAX_LOCAL!$B$2:$B$10000,
  _xlpm.RepsMax, MAX_LOCAL!$C$2:$C$10000,
  _xlpm.KgMax,  MAX_LOCAL!$D$2:$D$10000,
  _xlpm.Res, IF($A21="",
     _xlfn.MAXIFS(_xlpm.KgMax, _xlpm.ExoMax, $B21, _xlpm.RepsMax, $C21),
     _xlfn.MAXIFS(_xlpm.KgMax, _xlpm.ExoMax, $B21, _xlpm.RepsMax, $C21, _xlpm.VarMax, $A21)
  ),
  IF(_xlpm.Res=0,"",_xlpm.Res)
),
""))</f>
        <v>77.5</v>
      </c>
      <c r="K21" s="41">
        <v>1</v>
      </c>
      <c r="L21" s="41">
        <v>0</v>
      </c>
      <c r="M21" s="41">
        <v>1</v>
      </c>
      <c r="N21" s="41">
        <v>0</v>
      </c>
      <c r="O21" s="228"/>
      <c r="P21" s="42">
        <v>9</v>
      </c>
      <c r="Q21" s="43">
        <f t="shared" si="0"/>
        <v>9</v>
      </c>
      <c r="R21" s="42">
        <v>1</v>
      </c>
      <c r="S21" s="44">
        <f t="shared" si="1"/>
        <v>1</v>
      </c>
      <c r="T21" s="42">
        <v>0</v>
      </c>
      <c r="U21" s="44">
        <f t="shared" si="2"/>
        <v>0</v>
      </c>
      <c r="V21" s="42">
        <v>300</v>
      </c>
      <c r="W21" s="44">
        <f t="shared" si="3"/>
        <v>300</v>
      </c>
      <c r="X21" s="225">
        <f t="shared" si="4"/>
        <v>0</v>
      </c>
      <c r="Y21" s="226">
        <f t="shared" si="5"/>
        <v>0</v>
      </c>
    </row>
    <row r="22" spans="1:25" ht="20.100000000000001" customHeight="1" x14ac:dyDescent="0.2">
      <c r="A22" s="61"/>
      <c r="B22" s="59" t="s">
        <v>6</v>
      </c>
      <c r="C22" s="23">
        <f t="shared" si="6"/>
        <v>3</v>
      </c>
      <c r="D22" s="24">
        <f>T22</f>
        <v>-5</v>
      </c>
      <c r="E22" s="24">
        <f t="shared" si="7"/>
        <v>300</v>
      </c>
      <c r="F22" s="25"/>
      <c r="G22" s="227" cm="1">
        <f t="array" ref="G22">IF(OR($B22="",$C22=0,$D22=0),"",IF(AND($B22=$B23,$A22=$A23),"",IFERROR(
SUMPRODUCT(($B$7:$B$55=$B22)*($A$7:$A$55=$A22)*($C$7:$C$55)*($D$7:$D$55)),
"")))</f>
        <v>695</v>
      </c>
      <c r="H22" s="222">
        <f ca="1">IF(OR($B22="",AND($B22=$B23,$A22=$A23)),"",_xlfn.LET(_xlpm.DateSeance,$C$1,_xlpm.Exo,$B22,_xlpm.Var,$A22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22" s="222" cm="1">
        <f t="array" ref="I22">IF(OR($B22="",AND($B22=$B23,$A22=$A23)),"",
_xlfn.LET(
  _xlpm.Exo,TRIM(SUBSTITUTE($B22,CHAR(160),"")),
  _xlpm.Var,TRIM(SUBSTITUTE($A22,CHAR(160),"")),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1350</v>
      </c>
      <c r="J22" s="223">
        <f ca="1">IF($C22=0,"",IFERROR(
_xlfn.LET(
  _xlpm.ExoMax, MAX_LOCAL!$A$2:$A$10000,
  _xlpm.VarMax, MAX_LOCAL!$B$2:$B$10000,
  _xlpm.RepsMax, MAX_LOCAL!$C$2:$C$10000,
  _xlpm.KgMax,  MAX_LOCAL!$D$2:$D$10000,
  _xlpm.Res, IF($A22="",
     _xlfn.MAXIFS(_xlpm.KgMax, _xlpm.ExoMax, $B22, _xlpm.RepsMax, $C22),
     _xlfn.MAXIFS(_xlpm.KgMax, _xlpm.ExoMax, $B22, _xlpm.RepsMax, $C22, _xlpm.VarMax, $A22)
  ),
  IF(_xlpm.Res=0,"",_xlpm.Res)
),
""))</f>
        <v>70</v>
      </c>
      <c r="K22" s="41">
        <v>1</v>
      </c>
      <c r="L22" s="41">
        <v>0</v>
      </c>
      <c r="M22" s="41">
        <v>1</v>
      </c>
      <c r="N22" s="41">
        <v>0</v>
      </c>
      <c r="O22" s="228"/>
      <c r="P22" s="42">
        <v>8.5</v>
      </c>
      <c r="Q22" s="43">
        <f t="shared" si="0"/>
        <v>0</v>
      </c>
      <c r="R22" s="42">
        <v>3</v>
      </c>
      <c r="S22" s="44">
        <f t="shared" si="1"/>
        <v>3</v>
      </c>
      <c r="T22" s="42">
        <f>U21-5</f>
        <v>-5</v>
      </c>
      <c r="U22" s="44">
        <f t="shared" si="2"/>
        <v>-5</v>
      </c>
      <c r="V22" s="42">
        <v>300</v>
      </c>
      <c r="W22" s="44">
        <f t="shared" si="3"/>
        <v>300</v>
      </c>
      <c r="X22" s="225">
        <f t="shared" si="4"/>
        <v>-6.4516129032258063E-2</v>
      </c>
      <c r="Y22" s="226">
        <f t="shared" si="5"/>
        <v>-6.4516129032258063E-2</v>
      </c>
    </row>
    <row r="23" spans="1:25" ht="20.100000000000001" customHeight="1" x14ac:dyDescent="0.2">
      <c r="A23" s="61"/>
      <c r="B23" s="59"/>
      <c r="C23" s="23"/>
      <c r="D23" s="24"/>
      <c r="E23" s="24"/>
      <c r="F23" s="25"/>
      <c r="G23" s="227" t="str" cm="1">
        <f t="array" ref="G23">IF(OR($B23="",$C23=0,$D23=0),"",IF(AND($B23=$B24,$A23=$A24),"",IFERROR(
SUMPRODUCT(($B$7:$B$55=$B23)*($A$7:$A$55=$A23)*($C$7:$C$55)*($D$7:$D$55)),
"")))</f>
        <v/>
      </c>
      <c r="H23" s="222" t="str">
        <f ca="1">IF(OR($B23="",AND($B23=$B24,$A23=$A24)),"",_xlfn.LET(_xlpm.DateSeance,$C$1,_xlpm.Exo,$B23,_xlpm.Var,$A23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3" s="222" t="str" cm="1">
        <f t="array" ref="I23">IF(OR($B23="",AND($B23=$B24,$A23=$A24)),"",
_xlfn.LET(
  _xlpm.Exo,TRIM(SUBSTITUTE($B23,CHAR(160),"")),
  _xlpm.Var,TRIM(SUBSTITUTE($A23,CHAR(160),"")),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3" s="223" t="str">
        <f ca="1">IF($C23=0,"",IFERROR(
_xlfn.LET(
  _xlpm.ExoMax, MAX_LOCAL!$A$2:$A$10000,
  _xlpm.VarMax, MAX_LOCAL!$B$2:$B$10000,
  _xlpm.RepsMax, MAX_LOCAL!$C$2:$C$10000,
  _xlpm.KgMax,  MAX_LOCAL!$D$2:$D$10000,
  _xlpm.Res, IF($A23="",
     _xlfn.MAXIFS(_xlpm.KgMax, _xlpm.ExoMax, $B23, _xlpm.RepsMax, $C23),
     _xlfn.MAXIFS(_xlpm.KgMax, _xlpm.ExoMax, $B23, _xlpm.RepsMax, $C23, _xlpm.VarMax, $A23)
  ),
  IF(_xlpm.Res=0,"",_xlpm.Res)
),
""))</f>
        <v/>
      </c>
      <c r="K23" s="41">
        <v>1</v>
      </c>
      <c r="L23" s="41">
        <v>0</v>
      </c>
      <c r="M23" s="41">
        <v>1</v>
      </c>
      <c r="N23" s="41">
        <v>0</v>
      </c>
      <c r="O23" s="228"/>
      <c r="P23" s="42"/>
      <c r="Q23" s="43">
        <f t="shared" si="0"/>
        <v>0</v>
      </c>
      <c r="R23" s="42"/>
      <c r="S23" s="44">
        <f t="shared" si="1"/>
        <v>0</v>
      </c>
      <c r="T23" s="42"/>
      <c r="U23" s="44">
        <f t="shared" si="2"/>
        <v>0</v>
      </c>
      <c r="V23" s="42"/>
      <c r="W23" s="44">
        <f t="shared" si="3"/>
        <v>0</v>
      </c>
      <c r="X23" s="225" t="str">
        <f t="shared" si="4"/>
        <v/>
      </c>
      <c r="Y23" s="226" t="str">
        <f t="shared" si="5"/>
        <v/>
      </c>
    </row>
    <row r="24" spans="1:25" ht="20.100000000000001" customHeight="1" x14ac:dyDescent="0.2">
      <c r="A24" s="61"/>
      <c r="B24" s="59"/>
      <c r="C24" s="23"/>
      <c r="D24" s="24"/>
      <c r="E24" s="24"/>
      <c r="F24" s="25"/>
      <c r="G24" s="227" t="str" cm="1">
        <f t="array" ref="G24">IF(OR($B24="",$C24=0,$D24=0),"",IF(AND($B24=$B25,$A24=$A25),"",IFERROR(
SUMPRODUCT(($B$7:$B$55=$B24)*($A$7:$A$55=$A24)*($C$7:$C$55)*($D$7:$D$55)),
"")))</f>
        <v/>
      </c>
      <c r="H24" s="222" t="str">
        <f ca="1">IF(OR($B24="",AND($B24=$B25,$A24=$A25)),"",_xlfn.LET(_xlpm.DateSeance,$C$1,_xlpm.Exo,$B24,_xlpm.Var,$A24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4" s="222" t="str" cm="1">
        <f t="array" ref="I24">IF(OR($B24="",AND($B24=$B25,$A24=$A25)),"",
_xlfn.LET(
  _xlpm.Exo,TRIM(SUBSTITUTE($B24,CHAR(160),"")),
  _xlpm.Var,TRIM(SUBSTITUTE($A24,CHAR(160),"")),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4" s="223" t="str">
        <f ca="1">IF($C24=0,"",IFERROR(
_xlfn.LET(
  _xlpm.ExoMax, MAX_LOCAL!$A$2:$A$10000,
  _xlpm.VarMax, MAX_LOCAL!$B$2:$B$10000,
  _xlpm.RepsMax, MAX_LOCAL!$C$2:$C$10000,
  _xlpm.KgMax,  MAX_LOCAL!$D$2:$D$10000,
  _xlpm.Res, IF($A24="",
     _xlfn.MAXIFS(_xlpm.KgMax, _xlpm.ExoMax, $B24, _xlpm.RepsMax, $C24),
     _xlfn.MAXIFS(_xlpm.KgMax, _xlpm.ExoMax, $B24, _xlpm.RepsMax, $C24, _xlpm.VarMax, $A24)
  ),
  IF(_xlpm.Res=0,"",_xlpm.Res)
),
""))</f>
        <v/>
      </c>
      <c r="K24" s="41">
        <v>1</v>
      </c>
      <c r="L24" s="41">
        <v>0</v>
      </c>
      <c r="M24" s="41">
        <v>1</v>
      </c>
      <c r="N24" s="41">
        <v>0</v>
      </c>
      <c r="O24" s="228"/>
      <c r="P24" s="42"/>
      <c r="Q24" s="43">
        <f t="shared" si="0"/>
        <v>0</v>
      </c>
      <c r="R24" s="42"/>
      <c r="S24" s="44">
        <f t="shared" si="1"/>
        <v>0</v>
      </c>
      <c r="T24" s="42"/>
      <c r="U24" s="44">
        <f t="shared" si="2"/>
        <v>0</v>
      </c>
      <c r="V24" s="42"/>
      <c r="W24" s="44">
        <f t="shared" si="3"/>
        <v>0</v>
      </c>
      <c r="X24" s="225" t="str">
        <f t="shared" si="4"/>
        <v/>
      </c>
      <c r="Y24" s="226" t="str">
        <f t="shared" si="5"/>
        <v/>
      </c>
    </row>
    <row r="25" spans="1:25" ht="20.100000000000001" customHeight="1" x14ac:dyDescent="0.2">
      <c r="A25" s="61"/>
      <c r="B25" s="59"/>
      <c r="C25" s="23"/>
      <c r="D25" s="24"/>
      <c r="E25" s="24"/>
      <c r="F25" s="25"/>
      <c r="G25" s="227" t="str" cm="1">
        <f t="array" ref="G25">IF(OR($B25="",$C25=0,$D25=0),"",IF(AND($B25=$B26,$A25=$A26),"",IFERROR(
SUMPRODUCT(($B$7:$B$55=$B25)*($A$7:$A$55=$A25)*($C$7:$C$55)*($D$7:$D$55)),
"")))</f>
        <v/>
      </c>
      <c r="H25" s="222" t="str">
        <f ca="1">IF(OR($B25="",AND($B25=$B26,$A25=$A26)),"",_xlfn.LET(_xlpm.DateSeance,$C$1,_xlpm.Exo,$B25,_xlpm.Var,$A25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5" s="222" t="str" cm="1">
        <f t="array" ref="I25">IF(OR($B25="",AND($B25=$B26,$A25=$A26)),"",
_xlfn.LET(
  _xlpm.Exo,TRIM(SUBSTITUTE($B25,CHAR(160),"")),
  _xlpm.Var,TRIM(SUBSTITUTE($A25,CHAR(160),"")),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5" s="223" t="str">
        <f ca="1">IF($C25=0,"",IFERROR(
_xlfn.LET(
  _xlpm.ExoMax, MAX_LOCAL!$A$2:$A$10000,
  _xlpm.VarMax, MAX_LOCAL!$B$2:$B$10000,
  _xlpm.RepsMax, MAX_LOCAL!$C$2:$C$10000,
  _xlpm.KgMax,  MAX_LOCAL!$D$2:$D$10000,
  _xlpm.Res, IF($A25="",
     _xlfn.MAXIFS(_xlpm.KgMax, _xlpm.ExoMax, $B25, _xlpm.RepsMax, $C25),
     _xlfn.MAXIFS(_xlpm.KgMax, _xlpm.ExoMax, $B25, _xlpm.RepsMax, $C25, _xlpm.VarMax, $A25)
  ),
  IF(_xlpm.Res=0,"",_xlpm.Res)
),
""))</f>
        <v/>
      </c>
      <c r="K25" s="41">
        <v>1</v>
      </c>
      <c r="L25" s="41">
        <v>0</v>
      </c>
      <c r="M25" s="41">
        <v>1</v>
      </c>
      <c r="N25" s="41">
        <v>0</v>
      </c>
      <c r="O25" s="228"/>
      <c r="P25" s="42"/>
      <c r="Q25" s="43">
        <f t="shared" si="0"/>
        <v>0</v>
      </c>
      <c r="R25" s="42"/>
      <c r="S25" s="44">
        <f t="shared" si="1"/>
        <v>0</v>
      </c>
      <c r="T25" s="42"/>
      <c r="U25" s="44">
        <f t="shared" si="2"/>
        <v>0</v>
      </c>
      <c r="V25" s="42"/>
      <c r="W25" s="44">
        <f t="shared" si="3"/>
        <v>0</v>
      </c>
      <c r="X25" s="225" t="str">
        <f t="shared" si="4"/>
        <v/>
      </c>
      <c r="Y25" s="226" t="str">
        <f t="shared" si="5"/>
        <v/>
      </c>
    </row>
    <row r="26" spans="1:25" ht="20.100000000000001" customHeight="1" x14ac:dyDescent="0.2">
      <c r="A26" s="61"/>
      <c r="B26" s="59" t="s">
        <v>215</v>
      </c>
      <c r="C26" s="23"/>
      <c r="D26" s="24"/>
      <c r="E26" s="24">
        <f>V26</f>
        <v>120</v>
      </c>
      <c r="F26" s="25">
        <f>P26</f>
        <v>7</v>
      </c>
      <c r="G26" s="227" t="str" cm="1">
        <f t="array" ref="G26">IF(OR($B26="",$C26=0,$D26=0),"",IF(AND($B26=$B27,$A26=$A27),"",IFERROR(
SUMPRODUCT(($B$7:$B$55=$B26)*($A$7:$A$55=$A26)*($C$7:$C$55)*($D$7:$D$55)),
"")))</f>
        <v/>
      </c>
      <c r="H26" s="222" t="str">
        <f ca="1">IF(OR($B26="",AND($B26=$B27,$A26=$A27)),"",_xlfn.LET(_xlpm.DateSeance,$C$1,_xlpm.Exo,$B26,_xlpm.Var,$A26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6" s="222" t="str" cm="1">
        <f t="array" ref="I26">IF(OR($B26="",AND($B26=$B27,$A26=$A27)),"",
_xlfn.LET(
  _xlpm.Exo,TRIM(SUBSTITUTE($B26,CHAR(160),"")),
  _xlpm.Var,TRIM(SUBSTITUTE($A26,CHAR(160),"")),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6" s="223" t="str">
        <f ca="1">IF($C26=0,"",IFERROR(
_xlfn.LET(
  _xlpm.ExoMax, MAX_LOCAL!$A$2:$A$10000,
  _xlpm.VarMax, MAX_LOCAL!$B$2:$B$10000,
  _xlpm.RepsMax, MAX_LOCAL!$C$2:$C$10000,
  _xlpm.KgMax,  MAX_LOCAL!$D$2:$D$10000,
  _xlpm.Res, IF($A26="",
     _xlfn.MAXIFS(_xlpm.KgMax, _xlpm.ExoMax, $B26, _xlpm.RepsMax, $C26),
     _xlfn.MAXIFS(_xlpm.KgMax, _xlpm.ExoMax, $B26, _xlpm.RepsMax, $C26, _xlpm.VarMax, $A26)
  ),
  IF(_xlpm.Res=0,"",_xlpm.Res)
),
""))</f>
        <v/>
      </c>
      <c r="K26" s="41">
        <v>1</v>
      </c>
      <c r="L26" s="41">
        <v>0</v>
      </c>
      <c r="M26" s="41">
        <v>1</v>
      </c>
      <c r="N26" s="41">
        <v>0</v>
      </c>
      <c r="O26" s="228"/>
      <c r="P26" s="42">
        <v>7</v>
      </c>
      <c r="Q26" s="43">
        <f t="shared" si="0"/>
        <v>7</v>
      </c>
      <c r="R26" s="42">
        <v>10</v>
      </c>
      <c r="S26" s="44">
        <f t="shared" si="1"/>
        <v>0</v>
      </c>
      <c r="T26" s="42">
        <v>10</v>
      </c>
      <c r="U26" s="44">
        <f t="shared" si="2"/>
        <v>0</v>
      </c>
      <c r="V26" s="42">
        <v>120</v>
      </c>
      <c r="W26" s="44">
        <f t="shared" si="3"/>
        <v>120</v>
      </c>
      <c r="X26" s="225" t="str">
        <f t="shared" si="4"/>
        <v/>
      </c>
      <c r="Y26" s="226" t="str">
        <f t="shared" si="5"/>
        <v/>
      </c>
    </row>
    <row r="27" spans="1:25" ht="20.100000000000001" customHeight="1" x14ac:dyDescent="0.2">
      <c r="A27" s="61"/>
      <c r="B27" s="59" t="s">
        <v>215</v>
      </c>
      <c r="C27" s="23"/>
      <c r="D27" s="24"/>
      <c r="E27" s="24">
        <f>V27</f>
        <v>120</v>
      </c>
      <c r="F27" s="25">
        <f>P27</f>
        <v>8</v>
      </c>
      <c r="G27" s="227" t="str" cm="1">
        <f t="array" ref="G27">IF(OR($B27="",$C27=0,$D27=0),"",IF(AND($B27=$B28,$A27=$A28),"",IFERROR(
SUMPRODUCT(($B$7:$B$55=$B27)*($A$7:$A$55=$A27)*($C$7:$C$55)*($D$7:$D$55)),
"")))</f>
        <v/>
      </c>
      <c r="H27" s="222" t="str">
        <f ca="1">IF(OR($B27="",AND($B27=$B28,$A27=$A28)),"",_xlfn.LET(_xlpm.DateSeance,$C$1,_xlpm.Exo,$B27,_xlpm.Var,$A27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7" s="222" t="str" cm="1">
        <f t="array" ref="I27">IF(OR($B27="",AND($B27=$B28,$A27=$A28)),"",
_xlfn.LET(
  _xlpm.Exo,TRIM(SUBSTITUTE($B27,CHAR(160),"")),
  _xlpm.Var,TRIM(SUBSTITUTE($A27,CHAR(160),"")),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7" s="223" t="str">
        <f ca="1">IF($C27=0,"",IFERROR(
_xlfn.LET(
  _xlpm.ExoMax, MAX_LOCAL!$A$2:$A$10000,
  _xlpm.VarMax, MAX_LOCAL!$B$2:$B$10000,
  _xlpm.RepsMax, MAX_LOCAL!$C$2:$C$10000,
  _xlpm.KgMax,  MAX_LOCAL!$D$2:$D$10000,
  _xlpm.Res, IF($A27="",
     _xlfn.MAXIFS(_xlpm.KgMax, _xlpm.ExoMax, $B27, _xlpm.RepsMax, $C27),
     _xlfn.MAXIFS(_xlpm.KgMax, _xlpm.ExoMax, $B27, _xlpm.RepsMax, $C27, _xlpm.VarMax, $A27)
  ),
  IF(_xlpm.Res=0,"",_xlpm.Res)
),
""))</f>
        <v/>
      </c>
      <c r="K27" s="41">
        <v>1</v>
      </c>
      <c r="L27" s="41">
        <v>0</v>
      </c>
      <c r="M27" s="41">
        <v>1</v>
      </c>
      <c r="N27" s="41">
        <v>0</v>
      </c>
      <c r="O27" s="228"/>
      <c r="P27" s="42">
        <v>8</v>
      </c>
      <c r="Q27" s="43">
        <f t="shared" si="0"/>
        <v>8</v>
      </c>
      <c r="R27" s="42">
        <v>10</v>
      </c>
      <c r="S27" s="44">
        <f t="shared" si="1"/>
        <v>0</v>
      </c>
      <c r="T27" s="42">
        <v>10</v>
      </c>
      <c r="U27" s="44">
        <f t="shared" si="2"/>
        <v>0</v>
      </c>
      <c r="V27" s="42">
        <v>120</v>
      </c>
      <c r="W27" s="44">
        <f t="shared" si="3"/>
        <v>120</v>
      </c>
      <c r="X27" s="225" t="str">
        <f t="shared" si="4"/>
        <v/>
      </c>
      <c r="Y27" s="226" t="str">
        <f t="shared" si="5"/>
        <v/>
      </c>
    </row>
    <row r="28" spans="1:25" ht="20.100000000000001" customHeight="1" x14ac:dyDescent="0.2">
      <c r="A28" s="61"/>
      <c r="B28" s="59" t="s">
        <v>215</v>
      </c>
      <c r="C28" s="23"/>
      <c r="D28" s="24"/>
      <c r="E28" s="24">
        <f>V28</f>
        <v>120</v>
      </c>
      <c r="F28" s="25">
        <f>P28</f>
        <v>9</v>
      </c>
      <c r="G28" s="227" t="str" cm="1">
        <f t="array" ref="G28">IF(OR($B28="",$C28=0,$D28=0),"",IF(AND($B28=$B29,$A28=$A29),"",IFERROR(
SUMPRODUCT(($B$7:$B$55=$B28)*($A$7:$A$55=$A28)*($C$7:$C$55)*($D$7:$D$55)),
"")))</f>
        <v/>
      </c>
      <c r="H28" s="222">
        <f ca="1">IF(OR($B28="",AND($B28=$B29,$A28=$A29)),"",_xlfn.LET(_xlpm.DateSeance,$C$1,_xlpm.Exo,$B28,_xlpm.Var,$A28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28" s="222" cm="1">
        <f t="array" ref="I28">IF(OR($B28="",AND($B28=$B29,$A28=$A29)),"",
_xlfn.LET(
  _xlpm.Exo,TRIM(SUBSTITUTE($B28,CHAR(160),"")),
  _xlpm.Var,TRIM(SUBSTITUTE($A28,CHAR(160),"")),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300</v>
      </c>
      <c r="J28" s="223" t="str">
        <f ca="1">IF($C28=0,"",IFERROR(
_xlfn.LET(
  _xlpm.ExoMax, MAX_LOCAL!$A$2:$A$10000,
  _xlpm.VarMax, MAX_LOCAL!$B$2:$B$10000,
  _xlpm.RepsMax, MAX_LOCAL!$C$2:$C$10000,
  _xlpm.KgMax,  MAX_LOCAL!$D$2:$D$10000,
  _xlpm.Res, IF($A28="",
     _xlfn.MAXIFS(_xlpm.KgMax, _xlpm.ExoMax, $B28, _xlpm.RepsMax, $C28),
     _xlfn.MAXIFS(_xlpm.KgMax, _xlpm.ExoMax, $B28, _xlpm.RepsMax, $C28, _xlpm.VarMax, $A28)
  ),
  IF(_xlpm.Res=0,"",_xlpm.Res)
),
""))</f>
        <v/>
      </c>
      <c r="K28" s="41">
        <v>1</v>
      </c>
      <c r="L28" s="41">
        <v>0</v>
      </c>
      <c r="M28" s="41">
        <v>1</v>
      </c>
      <c r="N28" s="41">
        <v>0</v>
      </c>
      <c r="O28" s="228"/>
      <c r="P28" s="42">
        <v>9</v>
      </c>
      <c r="Q28" s="43">
        <f t="shared" si="0"/>
        <v>9</v>
      </c>
      <c r="R28" s="42">
        <v>10</v>
      </c>
      <c r="S28" s="44">
        <f t="shared" si="1"/>
        <v>0</v>
      </c>
      <c r="T28" s="42">
        <v>10</v>
      </c>
      <c r="U28" s="44">
        <f t="shared" si="2"/>
        <v>0</v>
      </c>
      <c r="V28" s="42">
        <v>120</v>
      </c>
      <c r="W28" s="44">
        <f t="shared" si="3"/>
        <v>120</v>
      </c>
      <c r="X28" s="225" t="str">
        <f t="shared" si="4"/>
        <v/>
      </c>
      <c r="Y28" s="226" t="str">
        <f t="shared" si="5"/>
        <v/>
      </c>
    </row>
    <row r="29" spans="1:25" ht="20.100000000000001" customHeight="1" x14ac:dyDescent="0.2">
      <c r="A29" s="61"/>
      <c r="B29" s="59"/>
      <c r="C29" s="23"/>
      <c r="D29" s="24"/>
      <c r="E29" s="24"/>
      <c r="F29" s="25"/>
      <c r="G29" s="227" t="str" cm="1">
        <f t="array" ref="G29">IF(OR($B29="",$C29=0,$D29=0),"",IF(AND($B29=$B30,$A29=$A30),"",IFERROR(
SUMPRODUCT(($B$7:$B$55=$B29)*($A$7:$A$55=$A29)*($C$7:$C$55)*($D$7:$D$55)),
"")))</f>
        <v/>
      </c>
      <c r="H29" s="222" t="str">
        <f ca="1">IF(OR($B29="",AND($B29=$B30,$A29=$A30)),"",_xlfn.LET(_xlpm.DateSeance,$C$1,_xlpm.Exo,$B29,_xlpm.Var,$A29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9" s="222" t="str" cm="1">
        <f t="array" ref="I29">IF(OR($B29="",AND($B29=$B30,$A29=$A30)),"",
_xlfn.LET(
  _xlpm.Exo,TRIM(SUBSTITUTE($B29,CHAR(160),"")),
  _xlpm.Var,TRIM(SUBSTITUTE($A29,CHAR(160),"")),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9" s="223" t="str">
        <f ca="1">IF($C29=0,"",IFERROR(
_xlfn.LET(
  _xlpm.ExoMax, MAX_LOCAL!$A$2:$A$10000,
  _xlpm.VarMax, MAX_LOCAL!$B$2:$B$10000,
  _xlpm.RepsMax, MAX_LOCAL!$C$2:$C$10000,
  _xlpm.KgMax,  MAX_LOCAL!$D$2:$D$10000,
  _xlpm.Res, IF($A29="",
     _xlfn.MAXIFS(_xlpm.KgMax, _xlpm.ExoMax, $B29, _xlpm.RepsMax, $C29),
     _xlfn.MAXIFS(_xlpm.KgMax, _xlpm.ExoMax, $B29, _xlpm.RepsMax, $C29, _xlpm.VarMax, $A29)
  ),
  IF(_xlpm.Res=0,"",_xlpm.Res)
),
""))</f>
        <v/>
      </c>
      <c r="K29" s="41">
        <v>1</v>
      </c>
      <c r="L29" s="41">
        <v>0</v>
      </c>
      <c r="M29" s="41">
        <v>1</v>
      </c>
      <c r="N29" s="41">
        <v>0</v>
      </c>
      <c r="O29" s="228"/>
      <c r="P29" s="42"/>
      <c r="Q29" s="43">
        <f t="shared" si="0"/>
        <v>0</v>
      </c>
      <c r="R29" s="42"/>
      <c r="S29" s="44">
        <f t="shared" si="1"/>
        <v>0</v>
      </c>
      <c r="T29" s="42"/>
      <c r="U29" s="44">
        <f t="shared" si="2"/>
        <v>0</v>
      </c>
      <c r="V29" s="42"/>
      <c r="W29" s="44">
        <f t="shared" si="3"/>
        <v>0</v>
      </c>
      <c r="X29" s="225" t="str">
        <f t="shared" si="4"/>
        <v/>
      </c>
      <c r="Y29" s="226" t="str">
        <f t="shared" si="5"/>
        <v/>
      </c>
    </row>
    <row r="30" spans="1:25" ht="20.100000000000001" customHeight="1" x14ac:dyDescent="0.2">
      <c r="A30" s="61"/>
      <c r="B30" s="59"/>
      <c r="C30" s="23"/>
      <c r="D30" s="24"/>
      <c r="E30" s="24"/>
      <c r="F30" s="25"/>
      <c r="G30" s="227" t="str" cm="1">
        <f t="array" ref="G30">IF(OR($B30="",$C30=0,$D30=0),"",IF(AND($B30=$B31,$A30=$A31),"",IFERROR(
SUMPRODUCT(($B$7:$B$55=$B30)*($A$7:$A$55=$A30)*($C$7:$C$55)*($D$7:$D$55)),
"")))</f>
        <v/>
      </c>
      <c r="H30" s="222" t="str">
        <f ca="1">IF(OR($B30="",AND($B30=$B31,$A30=$A31)),"",_xlfn.LET(_xlpm.DateSeance,$C$1,_xlpm.Exo,$B30,_xlpm.Var,$A30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0" s="222" t="str" cm="1">
        <f t="array" ref="I30">IF(OR($B30="",AND($B30=$B31,$A30=$A31)),"",
_xlfn.LET(
  _xlpm.Exo,TRIM(SUBSTITUTE($B30,CHAR(160),"")),
  _xlpm.Var,TRIM(SUBSTITUTE($A30,CHAR(160),"")),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0" s="223" t="str">
        <f ca="1">IF($C30=0,"",IFERROR(
_xlfn.LET(
  _xlpm.ExoMax, MAX_LOCAL!$A$2:$A$10000,
  _xlpm.VarMax, MAX_LOCAL!$B$2:$B$10000,
  _xlpm.RepsMax, MAX_LOCAL!$C$2:$C$10000,
  _xlpm.KgMax,  MAX_LOCAL!$D$2:$D$10000,
  _xlpm.Res, IF($A30="",
     _xlfn.MAXIFS(_xlpm.KgMax, _xlpm.ExoMax, $B30, _xlpm.RepsMax, $C30),
     _xlfn.MAXIFS(_xlpm.KgMax, _xlpm.ExoMax, $B30, _xlpm.RepsMax, $C30, _xlpm.VarMax, $A30)
  ),
  IF(_xlpm.Res=0,"",_xlpm.Res)
),
""))</f>
        <v/>
      </c>
      <c r="K30" s="41">
        <v>1</v>
      </c>
      <c r="L30" s="41">
        <v>0</v>
      </c>
      <c r="M30" s="41">
        <v>1</v>
      </c>
      <c r="N30" s="41">
        <v>0</v>
      </c>
      <c r="O30" s="228"/>
      <c r="P30" s="42"/>
      <c r="Q30" s="43">
        <f t="shared" si="0"/>
        <v>0</v>
      </c>
      <c r="R30" s="42"/>
      <c r="S30" s="44">
        <f t="shared" si="1"/>
        <v>0</v>
      </c>
      <c r="T30" s="42"/>
      <c r="U30" s="44">
        <f t="shared" si="2"/>
        <v>0</v>
      </c>
      <c r="V30" s="42"/>
      <c r="W30" s="44">
        <f t="shared" si="3"/>
        <v>0</v>
      </c>
      <c r="X30" s="225" t="str">
        <f t="shared" si="4"/>
        <v/>
      </c>
      <c r="Y30" s="226" t="str">
        <f t="shared" si="5"/>
        <v/>
      </c>
    </row>
    <row r="31" spans="1:25" ht="20.100000000000001" customHeight="1" x14ac:dyDescent="0.2">
      <c r="A31" s="61"/>
      <c r="B31" s="59"/>
      <c r="C31" s="23"/>
      <c r="D31" s="24"/>
      <c r="E31" s="24"/>
      <c r="F31" s="25"/>
      <c r="G31" s="227" t="str" cm="1">
        <f t="array" ref="G31">IF(OR($B31="",$C31=0,$D31=0),"",IF(AND($B31=$B32,$A31=$A32),"",IFERROR(
SUMPRODUCT(($B$7:$B$55=$B31)*($A$7:$A$55=$A31)*($C$7:$C$55)*($D$7:$D$55)),
"")))</f>
        <v/>
      </c>
      <c r="H31" s="222" t="str">
        <f ca="1">IF(OR($B31="",AND($B31=$B32,$A31=$A32)),"",_xlfn.LET(_xlpm.DateSeance,$C$1,_xlpm.Exo,$B31,_xlpm.Var,$A31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1" s="222" t="str" cm="1">
        <f t="array" ref="I31">IF(OR($B31="",AND($B31=$B32,$A31=$A32)),"",
_xlfn.LET(
  _xlpm.Exo,TRIM(SUBSTITUTE($B31,CHAR(160),"")),
  _xlpm.Var,TRIM(SUBSTITUTE($A31,CHAR(160),"")),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1" s="223" t="str">
        <f ca="1">IF($C31=0,"",IFERROR(
_xlfn.LET(
  _xlpm.ExoMax, MAX_LOCAL!$A$2:$A$10000,
  _xlpm.VarMax, MAX_LOCAL!$B$2:$B$10000,
  _xlpm.RepsMax, MAX_LOCAL!$C$2:$C$10000,
  _xlpm.KgMax,  MAX_LOCAL!$D$2:$D$10000,
  _xlpm.Res, IF($A31="",
     _xlfn.MAXIFS(_xlpm.KgMax, _xlpm.ExoMax, $B31, _xlpm.RepsMax, $C31),
     _xlfn.MAXIFS(_xlpm.KgMax, _xlpm.ExoMax, $B31, _xlpm.RepsMax, $C31, _xlpm.VarMax, $A31)
  ),
  IF(_xlpm.Res=0,"",_xlpm.Res)
),
""))</f>
        <v/>
      </c>
      <c r="K31" s="41">
        <v>1</v>
      </c>
      <c r="L31" s="41">
        <v>0</v>
      </c>
      <c r="M31" s="41">
        <v>1</v>
      </c>
      <c r="N31" s="41">
        <v>0</v>
      </c>
      <c r="O31" s="228"/>
      <c r="P31" s="42"/>
      <c r="Q31" s="43">
        <f t="shared" si="0"/>
        <v>0</v>
      </c>
      <c r="R31" s="42"/>
      <c r="S31" s="44">
        <f t="shared" si="1"/>
        <v>0</v>
      </c>
      <c r="T31" s="42"/>
      <c r="U31" s="44">
        <f t="shared" si="2"/>
        <v>0</v>
      </c>
      <c r="V31" s="42"/>
      <c r="W31" s="44">
        <f t="shared" si="3"/>
        <v>0</v>
      </c>
      <c r="X31" s="225" t="str">
        <f t="shared" si="4"/>
        <v/>
      </c>
      <c r="Y31" s="226" t="str">
        <f t="shared" si="5"/>
        <v/>
      </c>
    </row>
    <row r="32" spans="1:25" ht="20.100000000000001" customHeight="1" x14ac:dyDescent="0.2">
      <c r="A32" s="61"/>
      <c r="B32" s="59" t="s">
        <v>217</v>
      </c>
      <c r="C32" s="23"/>
      <c r="D32" s="24"/>
      <c r="E32" s="24">
        <f>V32</f>
        <v>120</v>
      </c>
      <c r="F32" s="25">
        <f>P32</f>
        <v>7</v>
      </c>
      <c r="G32" s="227" t="str" cm="1">
        <f t="array" ref="G32">IF(OR($B32="",$C32=0,$D32=0),"",IF(AND($B32=$B33,$A32=$A33),"",IFERROR(
SUMPRODUCT(($B$7:$B$55=$B32)*($A$7:$A$55=$A32)*($C$7:$C$55)*($D$7:$D$55)),
"")))</f>
        <v/>
      </c>
      <c r="H32" s="222" t="str">
        <f ca="1">IF(OR($B32="",AND($B32=$B33,$A32=$A33)),"",_xlfn.LET(_xlpm.DateSeance,$C$1,_xlpm.Exo,$B32,_xlpm.Var,$A32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2" s="222" t="str" cm="1">
        <f t="array" ref="I32">IF(OR($B32="",AND($B32=$B33,$A32=$A33)),"",
_xlfn.LET(
  _xlpm.Exo,TRIM(SUBSTITUTE($B32,CHAR(160),"")),
  _xlpm.Var,TRIM(SUBSTITUTE($A32,CHAR(160),"")),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2" s="223" t="str">
        <f ca="1">IF($C32=0,"",IFERROR(
_xlfn.LET(
  _xlpm.ExoMax, MAX_LOCAL!$A$2:$A$10000,
  _xlpm.VarMax, MAX_LOCAL!$B$2:$B$10000,
  _xlpm.RepsMax, MAX_LOCAL!$C$2:$C$10000,
  _xlpm.KgMax,  MAX_LOCAL!$D$2:$D$10000,
  _xlpm.Res, IF($A32="",
     _xlfn.MAXIFS(_xlpm.KgMax, _xlpm.ExoMax, $B32, _xlpm.RepsMax, $C32),
     _xlfn.MAXIFS(_xlpm.KgMax, _xlpm.ExoMax, $B32, _xlpm.RepsMax, $C32, _xlpm.VarMax, $A32)
  ),
  IF(_xlpm.Res=0,"",_xlpm.Res)
),
""))</f>
        <v/>
      </c>
      <c r="K32" s="41">
        <v>1</v>
      </c>
      <c r="L32" s="41">
        <v>0</v>
      </c>
      <c r="M32" s="41">
        <v>1</v>
      </c>
      <c r="N32" s="41">
        <v>0</v>
      </c>
      <c r="O32" s="228"/>
      <c r="P32" s="42">
        <v>7</v>
      </c>
      <c r="Q32" s="43">
        <f t="shared" si="0"/>
        <v>7</v>
      </c>
      <c r="R32" s="42">
        <v>8</v>
      </c>
      <c r="S32" s="44">
        <f t="shared" si="1"/>
        <v>0</v>
      </c>
      <c r="T32" s="42">
        <v>25</v>
      </c>
      <c r="U32" s="44">
        <f t="shared" si="2"/>
        <v>0</v>
      </c>
      <c r="V32" s="42">
        <v>120</v>
      </c>
      <c r="W32" s="44">
        <f t="shared" si="3"/>
        <v>120</v>
      </c>
      <c r="X32" s="225" t="str">
        <f t="shared" si="4"/>
        <v/>
      </c>
      <c r="Y32" s="226" t="str">
        <f t="shared" si="5"/>
        <v/>
      </c>
    </row>
    <row r="33" spans="1:25" ht="20.100000000000001" customHeight="1" x14ac:dyDescent="0.2">
      <c r="A33" s="61"/>
      <c r="B33" s="59" t="s">
        <v>217</v>
      </c>
      <c r="C33" s="23"/>
      <c r="D33" s="24"/>
      <c r="E33" s="24">
        <f>V33</f>
        <v>120</v>
      </c>
      <c r="F33" s="25">
        <f>P33</f>
        <v>8</v>
      </c>
      <c r="G33" s="227" t="str" cm="1">
        <f t="array" ref="G33">IF(OR($B33="",$C33=0,$D33=0),"",IF(AND($B33=$B34,$A33=$A34),"",IFERROR(
SUMPRODUCT(($B$7:$B$55=$B33)*($A$7:$A$55=$A33)*($C$7:$C$55)*($D$7:$D$55)),
"")))</f>
        <v/>
      </c>
      <c r="H33" s="222" t="str">
        <f ca="1">IF(OR($B33="",AND($B33=$B34,$A33=$A34)),"",_xlfn.LET(_xlpm.DateSeance,$C$1,_xlpm.Exo,$B33,_xlpm.Var,$A33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3" s="222" t="str" cm="1">
        <f t="array" ref="I33">IF(OR($B33="",AND($B33=$B34,$A33=$A34)),"",
_xlfn.LET(
  _xlpm.Exo,TRIM(SUBSTITUTE($B33,CHAR(160),"")),
  _xlpm.Var,TRIM(SUBSTITUTE($A33,CHAR(160),"")),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3" s="223" t="str">
        <f ca="1">IF($C33=0,"",IFERROR(
_xlfn.LET(
  _xlpm.ExoMax, MAX_LOCAL!$A$2:$A$10000,
  _xlpm.VarMax, MAX_LOCAL!$B$2:$B$10000,
  _xlpm.RepsMax, MAX_LOCAL!$C$2:$C$10000,
  _xlpm.KgMax,  MAX_LOCAL!$D$2:$D$10000,
  _xlpm.Res, IF($A33="",
     _xlfn.MAXIFS(_xlpm.KgMax, _xlpm.ExoMax, $B33, _xlpm.RepsMax, $C33),
     _xlfn.MAXIFS(_xlpm.KgMax, _xlpm.ExoMax, $B33, _xlpm.RepsMax, $C33, _xlpm.VarMax, $A33)
  ),
  IF(_xlpm.Res=0,"",_xlpm.Res)
),
""))</f>
        <v/>
      </c>
      <c r="K33" s="41">
        <v>1</v>
      </c>
      <c r="L33" s="41">
        <v>0</v>
      </c>
      <c r="M33" s="41">
        <v>1</v>
      </c>
      <c r="N33" s="41">
        <v>0</v>
      </c>
      <c r="O33" s="228"/>
      <c r="P33" s="42">
        <v>8</v>
      </c>
      <c r="Q33" s="43">
        <f t="shared" si="0"/>
        <v>8</v>
      </c>
      <c r="R33" s="42">
        <v>7</v>
      </c>
      <c r="S33" s="44">
        <f t="shared" si="1"/>
        <v>0</v>
      </c>
      <c r="T33" s="42">
        <v>30</v>
      </c>
      <c r="U33" s="44">
        <f t="shared" si="2"/>
        <v>0</v>
      </c>
      <c r="V33" s="42">
        <v>120</v>
      </c>
      <c r="W33" s="44">
        <f t="shared" si="3"/>
        <v>120</v>
      </c>
      <c r="X33" s="225" t="str">
        <f t="shared" si="4"/>
        <v/>
      </c>
      <c r="Y33" s="226" t="str">
        <f t="shared" si="5"/>
        <v/>
      </c>
    </row>
    <row r="34" spans="1:25" ht="20.100000000000001" customHeight="1" x14ac:dyDescent="0.2">
      <c r="A34" s="61"/>
      <c r="B34" s="59" t="s">
        <v>217</v>
      </c>
      <c r="C34" s="23"/>
      <c r="D34" s="24"/>
      <c r="E34" s="24">
        <f>V34</f>
        <v>1</v>
      </c>
      <c r="F34" s="25">
        <f>P34</f>
        <v>9</v>
      </c>
      <c r="G34" s="227" t="str" cm="1">
        <f t="array" ref="G34">IF(OR($B34="",$C34=0,$D34=0),"",IF(AND($B34=$B35,$A34=$A35),"",IFERROR(
SUMPRODUCT(($B$7:$B$55=$B34)*($A$7:$A$55=$A34)*($C$7:$C$55)*($D$7:$D$55)),
"")))</f>
        <v/>
      </c>
      <c r="H34" s="222">
        <f ca="1">IF(OR($B34="",AND($B34=$B35,$A34=$A35)),"",_xlfn.LET(_xlpm.DateSeance,$C$1,_xlpm.Exo,$B34,_xlpm.Var,$A34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4" s="222" cm="1">
        <f t="array" ref="I34">IF(OR($B34="",AND($B34=$B35,$A34=$A35)),"",
_xlfn.LET(
  _xlpm.Exo,TRIM(SUBSTITUTE($B34,CHAR(160),"")),
  _xlpm.Var,TRIM(SUBSTITUTE($A34,CHAR(160),"")),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660</v>
      </c>
      <c r="J34" s="223" t="str">
        <f ca="1">IF($C34=0,"",IFERROR(
_xlfn.LET(
  _xlpm.ExoMax, MAX_LOCAL!$A$2:$A$10000,
  _xlpm.VarMax, MAX_LOCAL!$B$2:$B$10000,
  _xlpm.RepsMax, MAX_LOCAL!$C$2:$C$10000,
  _xlpm.KgMax,  MAX_LOCAL!$D$2:$D$10000,
  _xlpm.Res, IF($A34="",
     _xlfn.MAXIFS(_xlpm.KgMax, _xlpm.ExoMax, $B34, _xlpm.RepsMax, $C34),
     _xlfn.MAXIFS(_xlpm.KgMax, _xlpm.ExoMax, $B34, _xlpm.RepsMax, $C34, _xlpm.VarMax, $A34)
  ),
  IF(_xlpm.Res=0,"",_xlpm.Res)
),
""))</f>
        <v/>
      </c>
      <c r="K34" s="41">
        <v>1</v>
      </c>
      <c r="L34" s="41">
        <v>0</v>
      </c>
      <c r="M34" s="41">
        <v>1</v>
      </c>
      <c r="N34" s="41">
        <v>0</v>
      </c>
      <c r="O34" s="228"/>
      <c r="P34" s="42">
        <v>9</v>
      </c>
      <c r="Q34" s="43">
        <f t="shared" si="0"/>
        <v>9</v>
      </c>
      <c r="R34" s="42">
        <v>5</v>
      </c>
      <c r="S34" s="44">
        <f t="shared" si="1"/>
        <v>0</v>
      </c>
      <c r="T34" s="42">
        <v>32.5</v>
      </c>
      <c r="U34" s="44">
        <f t="shared" si="2"/>
        <v>0</v>
      </c>
      <c r="V34" s="42">
        <v>1</v>
      </c>
      <c r="W34" s="44">
        <f t="shared" si="3"/>
        <v>1</v>
      </c>
      <c r="X34" s="225" t="str">
        <f t="shared" si="4"/>
        <v/>
      </c>
      <c r="Y34" s="226" t="str">
        <f t="shared" si="5"/>
        <v/>
      </c>
    </row>
    <row r="35" spans="1:25" ht="20.100000000000001" customHeight="1" x14ac:dyDescent="0.2">
      <c r="A35" s="61"/>
      <c r="B35" s="59"/>
      <c r="C35" s="23"/>
      <c r="D35" s="24"/>
      <c r="E35" s="24"/>
      <c r="F35" s="25"/>
      <c r="G35" s="227" t="str" cm="1">
        <f t="array" ref="G35">IF(OR($B35="",$C35=0,$D35=0),"",IF(AND($B35=$B36,$A35=$A36),"",IFERROR(
SUMPRODUCT(($B$7:$B$55=$B35)*($A$7:$A$55=$A35)*($C$7:$C$55)*($D$7:$D$55)),
"")))</f>
        <v/>
      </c>
      <c r="H35" s="222" t="str">
        <f ca="1">IF(OR($B35="",AND($B35=$B36,$A35=$A36)),"",_xlfn.LET(_xlpm.DateSeance,$C$1,_xlpm.Exo,$B35,_xlpm.Var,$A35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5" s="222" t="str" cm="1">
        <f t="array" ref="I35">IF(OR($B35="",AND($B35=$B36,$A35=$A36)),"",
_xlfn.LET(
  _xlpm.Exo,TRIM(SUBSTITUTE($B35,CHAR(160),"")),
  _xlpm.Var,TRIM(SUBSTITUTE($A35,CHAR(160),"")),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5" s="223" t="str">
        <f ca="1">IF($C35=0,"",IFERROR(
_xlfn.LET(
  _xlpm.ExoMax, MAX_LOCAL!$A$2:$A$10000,
  _xlpm.VarMax, MAX_LOCAL!$B$2:$B$10000,
  _xlpm.RepsMax, MAX_LOCAL!$C$2:$C$10000,
  _xlpm.KgMax,  MAX_LOCAL!$D$2:$D$10000,
  _xlpm.Res, IF($A35="",
     _xlfn.MAXIFS(_xlpm.KgMax, _xlpm.ExoMax, $B35, _xlpm.RepsMax, $C35),
     _xlfn.MAXIFS(_xlpm.KgMax, _xlpm.ExoMax, $B35, _xlpm.RepsMax, $C35, _xlpm.VarMax, $A35)
  ),
  IF(_xlpm.Res=0,"",_xlpm.Res)
),
""))</f>
        <v/>
      </c>
      <c r="K35" s="41">
        <v>1</v>
      </c>
      <c r="L35" s="41">
        <v>0</v>
      </c>
      <c r="M35" s="41">
        <v>1</v>
      </c>
      <c r="N35" s="41">
        <v>0</v>
      </c>
      <c r="O35" s="228"/>
      <c r="P35" s="42"/>
      <c r="Q35" s="43">
        <f t="shared" si="0"/>
        <v>0</v>
      </c>
      <c r="R35" s="42"/>
      <c r="S35" s="44">
        <f t="shared" si="1"/>
        <v>0</v>
      </c>
      <c r="T35" s="42"/>
      <c r="U35" s="44">
        <f t="shared" si="2"/>
        <v>0</v>
      </c>
      <c r="V35" s="42"/>
      <c r="W35" s="44">
        <f t="shared" si="3"/>
        <v>0</v>
      </c>
      <c r="X35" s="225" t="str">
        <f t="shared" si="4"/>
        <v/>
      </c>
      <c r="Y35" s="226" t="str">
        <f t="shared" si="5"/>
        <v/>
      </c>
    </row>
    <row r="36" spans="1:25" ht="20.100000000000001" customHeight="1" x14ac:dyDescent="0.2">
      <c r="A36" s="61"/>
      <c r="B36" s="59"/>
      <c r="C36" s="23"/>
      <c r="D36" s="24"/>
      <c r="E36" s="24"/>
      <c r="F36" s="25"/>
      <c r="G36" s="227" t="str" cm="1">
        <f t="array" ref="G36">IF(OR($B36="",$C36=0,$D36=0),"",IF(AND($B36=$B37,$A36=$A37),"",IFERROR(
SUMPRODUCT(($B$7:$B$55=$B36)*($A$7:$A$55=$A36)*($C$7:$C$55)*($D$7:$D$55)),
"")))</f>
        <v/>
      </c>
      <c r="H36" s="222" t="str">
        <f ca="1">IF(OR($B36="",AND($B36=$B37,$A36=$A37)),"",_xlfn.LET(_xlpm.DateSeance,$C$1,_xlpm.Exo,$B36,_xlpm.Var,$A36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6" s="222" t="str" cm="1">
        <f t="array" ref="I36">IF(OR($B36="",AND($B36=$B37,$A36=$A37)),"",
_xlfn.LET(
  _xlpm.Exo,TRIM(SUBSTITUTE($B36,CHAR(160),"")),
  _xlpm.Var,TRIM(SUBSTITUTE($A36,CHAR(160),"")),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6" s="223" t="str">
        <f ca="1">IF($C36=0,"",IFERROR(
_xlfn.LET(
  _xlpm.ExoMax, MAX_LOCAL!$A$2:$A$10000,
  _xlpm.VarMax, MAX_LOCAL!$B$2:$B$10000,
  _xlpm.RepsMax, MAX_LOCAL!$C$2:$C$10000,
  _xlpm.KgMax,  MAX_LOCAL!$D$2:$D$10000,
  _xlpm.Res, IF($A36="",
     _xlfn.MAXIFS(_xlpm.KgMax, _xlpm.ExoMax, $B36, _xlpm.RepsMax, $C36),
     _xlfn.MAXIFS(_xlpm.KgMax, _xlpm.ExoMax, $B36, _xlpm.RepsMax, $C36, _xlpm.VarMax, $A36)
  ),
  IF(_xlpm.Res=0,"",_xlpm.Res)
),
""))</f>
        <v/>
      </c>
      <c r="K36" s="41">
        <v>1</v>
      </c>
      <c r="L36" s="41">
        <v>0</v>
      </c>
      <c r="M36" s="41">
        <v>1</v>
      </c>
      <c r="N36" s="41">
        <v>0</v>
      </c>
      <c r="O36" s="228"/>
      <c r="P36" s="42"/>
      <c r="Q36" s="43">
        <f t="shared" si="0"/>
        <v>0</v>
      </c>
      <c r="R36" s="42"/>
      <c r="S36" s="44">
        <f t="shared" si="1"/>
        <v>0</v>
      </c>
      <c r="T36" s="42"/>
      <c r="U36" s="44">
        <f t="shared" si="2"/>
        <v>0</v>
      </c>
      <c r="V36" s="42"/>
      <c r="W36" s="44">
        <f t="shared" si="3"/>
        <v>0</v>
      </c>
      <c r="X36" s="225" t="str">
        <f t="shared" si="4"/>
        <v/>
      </c>
      <c r="Y36" s="226" t="str">
        <f t="shared" si="5"/>
        <v/>
      </c>
    </row>
    <row r="37" spans="1:25" ht="20.100000000000001" customHeight="1" x14ac:dyDescent="0.2">
      <c r="A37" s="61"/>
      <c r="B37" s="59"/>
      <c r="C37" s="23"/>
      <c r="D37" s="24"/>
      <c r="E37" s="24"/>
      <c r="F37" s="25"/>
      <c r="G37" s="227" t="str" cm="1">
        <f t="array" ref="G37">IF(OR($B37="",$C37=0,$D37=0),"",IF(AND($B37=$B38,$A37=$A38),"",IFERROR(
SUMPRODUCT(($B$7:$B$55=$B37)*($A$7:$A$55=$A37)*($C$7:$C$55)*($D$7:$D$55)),
"")))</f>
        <v/>
      </c>
      <c r="H37" s="222" t="str">
        <f ca="1">IF(OR($B37="",AND($B37=$B38,$A37=$A38)),"",_xlfn.LET(_xlpm.DateSeance,$C$1,_xlpm.Exo,$B37,_xlpm.Var,$A37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7" s="222" t="str" cm="1">
        <f t="array" ref="I37">IF(OR($B37="",AND($B37=$B38,$A37=$A38)),"",
_xlfn.LET(
  _xlpm.Exo,TRIM(SUBSTITUTE($B37,CHAR(160),"")),
  _xlpm.Var,TRIM(SUBSTITUTE($A37,CHAR(160),"")),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7" s="223" t="str">
        <f ca="1">IF($C37=0,"",IFERROR(
_xlfn.LET(
  _xlpm.ExoMax, MAX_LOCAL!$A$2:$A$10000,
  _xlpm.VarMax, MAX_LOCAL!$B$2:$B$10000,
  _xlpm.RepsMax, MAX_LOCAL!$C$2:$C$10000,
  _xlpm.KgMax,  MAX_LOCAL!$D$2:$D$10000,
  _xlpm.Res, IF($A37="",
     _xlfn.MAXIFS(_xlpm.KgMax, _xlpm.ExoMax, $B37, _xlpm.RepsMax, $C37),
     _xlfn.MAXIFS(_xlpm.KgMax, _xlpm.ExoMax, $B37, _xlpm.RepsMax, $C37, _xlpm.VarMax, $A37)
  ),
  IF(_xlpm.Res=0,"",_xlpm.Res)
),
""))</f>
        <v/>
      </c>
      <c r="K37" s="41">
        <v>1</v>
      </c>
      <c r="L37" s="41">
        <v>0</v>
      </c>
      <c r="M37" s="41">
        <v>1</v>
      </c>
      <c r="N37" s="41">
        <v>0</v>
      </c>
      <c r="O37" s="228"/>
      <c r="P37" s="42"/>
      <c r="Q37" s="43">
        <f t="shared" si="0"/>
        <v>0</v>
      </c>
      <c r="R37" s="42"/>
      <c r="S37" s="44">
        <f t="shared" si="1"/>
        <v>0</v>
      </c>
      <c r="T37" s="42"/>
      <c r="U37" s="44">
        <f t="shared" si="2"/>
        <v>0</v>
      </c>
      <c r="V37" s="42"/>
      <c r="W37" s="44">
        <f t="shared" si="3"/>
        <v>0</v>
      </c>
      <c r="X37" s="225" t="str">
        <f t="shared" si="4"/>
        <v/>
      </c>
      <c r="Y37" s="226" t="str">
        <f t="shared" si="5"/>
        <v/>
      </c>
    </row>
    <row r="38" spans="1:25" ht="20.100000000000001" customHeight="1" x14ac:dyDescent="0.2">
      <c r="A38" s="61"/>
      <c r="B38" s="59"/>
      <c r="C38" s="23"/>
      <c r="D38" s="24"/>
      <c r="E38" s="24"/>
      <c r="F38" s="25"/>
      <c r="G38" s="227" t="str" cm="1">
        <f t="array" ref="G38">IF(OR($B38="",$C38=0,$D38=0),"",IF(AND($B38=$B39,$A38=$A39),"",IFERROR(
SUMPRODUCT(($B$7:$B$55=$B38)*($A$7:$A$55=$A38)*($C$7:$C$55)*($D$7:$D$55)),
"")))</f>
        <v/>
      </c>
      <c r="H38" s="222" t="str">
        <f ca="1">IF(OR($B38="",AND($B38=$B39,$A38=$A39)),"",_xlfn.LET(_xlpm.DateSeance,$C$1,_xlpm.Exo,$B38,_xlpm.Var,$A38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8" s="222" t="str" cm="1">
        <f t="array" ref="I38">IF(OR($B38="",AND($B38=$B39,$A38=$A39)),"",
_xlfn.LET(
  _xlpm.Exo,TRIM(SUBSTITUTE($B38,CHAR(160),"")),
  _xlpm.Var,TRIM(SUBSTITUTE($A38,CHAR(160),"")),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8" s="223" t="str">
        <f ca="1">IF($C38=0,"",IFERROR(
_xlfn.LET(
  _xlpm.ExoMax, MAX_LOCAL!$A$2:$A$10000,
  _xlpm.VarMax, MAX_LOCAL!$B$2:$B$10000,
  _xlpm.RepsMax, MAX_LOCAL!$C$2:$C$10000,
  _xlpm.KgMax,  MAX_LOCAL!$D$2:$D$10000,
  _xlpm.Res, IF($A38="",
     _xlfn.MAXIFS(_xlpm.KgMax, _xlpm.ExoMax, $B38, _xlpm.RepsMax, $C38),
     _xlfn.MAXIFS(_xlpm.KgMax, _xlpm.ExoMax, $B38, _xlpm.RepsMax, $C38, _xlpm.VarMax, $A38)
  ),
  IF(_xlpm.Res=0,"",_xlpm.Res)
),
""))</f>
        <v/>
      </c>
      <c r="K38" s="41">
        <v>1</v>
      </c>
      <c r="L38" s="41">
        <v>0</v>
      </c>
      <c r="M38" s="41">
        <v>1</v>
      </c>
      <c r="N38" s="41">
        <v>0</v>
      </c>
      <c r="O38" s="228"/>
      <c r="P38" s="42"/>
      <c r="Q38" s="43">
        <f t="shared" si="0"/>
        <v>0</v>
      </c>
      <c r="R38" s="42"/>
      <c r="S38" s="44">
        <f t="shared" si="1"/>
        <v>0</v>
      </c>
      <c r="T38" s="42"/>
      <c r="U38" s="44">
        <f t="shared" si="2"/>
        <v>0</v>
      </c>
      <c r="V38" s="42"/>
      <c r="W38" s="44">
        <f t="shared" si="3"/>
        <v>0</v>
      </c>
      <c r="X38" s="225" t="str">
        <f t="shared" si="4"/>
        <v/>
      </c>
      <c r="Y38" s="226" t="str">
        <f t="shared" si="5"/>
        <v/>
      </c>
    </row>
    <row r="39" spans="1:25" ht="20.100000000000001" customHeight="1" x14ac:dyDescent="0.2">
      <c r="A39" s="61"/>
      <c r="B39" s="59"/>
      <c r="C39" s="23"/>
      <c r="D39" s="24"/>
      <c r="E39" s="24"/>
      <c r="F39" s="25"/>
      <c r="G39" s="227" t="str" cm="1">
        <f t="array" ref="G39">IF(OR($B39="",$C39=0,$D39=0),"",IF(AND($B39=$B40,$A39=$A40),"",IFERROR(
SUMPRODUCT(($B$7:$B$55=$B39)*($A$7:$A$55=$A39)*($C$7:$C$55)*($D$7:$D$55)),
"")))</f>
        <v/>
      </c>
      <c r="H39" s="222" t="str">
        <f ca="1">IF(OR($B39="",AND($B39=$B40,$A39=$A40)),"",_xlfn.LET(_xlpm.DateSeance,$C$1,_xlpm.Exo,$B39,_xlpm.Var,$A39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9" s="222" t="str" cm="1">
        <f t="array" ref="I39">IF(OR($B39="",AND($B39=$B40,$A39=$A40)),"",
_xlfn.LET(
  _xlpm.Exo,TRIM(SUBSTITUTE($B39,CHAR(160),"")),
  _xlpm.Var,TRIM(SUBSTITUTE($A39,CHAR(160),"")),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9" s="223" t="str">
        <f ca="1">IF($C39=0,"",IFERROR(
_xlfn.LET(
  _xlpm.ExoMax, MAX_LOCAL!$A$2:$A$10000,
  _xlpm.VarMax, MAX_LOCAL!$B$2:$B$10000,
  _xlpm.RepsMax, MAX_LOCAL!$C$2:$C$10000,
  _xlpm.KgMax,  MAX_LOCAL!$D$2:$D$10000,
  _xlpm.Res, IF($A39="",
     _xlfn.MAXIFS(_xlpm.KgMax, _xlpm.ExoMax, $B39, _xlpm.RepsMax, $C39),
     _xlfn.MAXIFS(_xlpm.KgMax, _xlpm.ExoMax, $B39, _xlpm.RepsMax, $C39, _xlpm.VarMax, $A39)
  ),
  IF(_xlpm.Res=0,"",_xlpm.Res)
),
""))</f>
        <v/>
      </c>
      <c r="K39" s="41">
        <v>1</v>
      </c>
      <c r="L39" s="41">
        <v>0</v>
      </c>
      <c r="M39" s="41">
        <v>1</v>
      </c>
      <c r="N39" s="41">
        <v>0</v>
      </c>
      <c r="O39" s="228"/>
      <c r="P39" s="42"/>
      <c r="Q39" s="43">
        <f t="shared" ref="Q39:Q55" si="8">F39</f>
        <v>0</v>
      </c>
      <c r="R39" s="42"/>
      <c r="S39" s="44">
        <f t="shared" ref="S39:S55" si="9">C39</f>
        <v>0</v>
      </c>
      <c r="T39" s="42"/>
      <c r="U39" s="44">
        <f t="shared" ref="U39:U55" si="10">D39</f>
        <v>0</v>
      </c>
      <c r="V39" s="42"/>
      <c r="W39" s="44">
        <f t="shared" si="3"/>
        <v>0</v>
      </c>
      <c r="X39" s="225" t="str">
        <f t="shared" si="4"/>
        <v/>
      </c>
      <c r="Y39" s="226" t="str">
        <f t="shared" si="5"/>
        <v/>
      </c>
    </row>
    <row r="40" spans="1:25" ht="20.100000000000001" customHeight="1" x14ac:dyDescent="0.2">
      <c r="A40" s="61"/>
      <c r="B40" s="59"/>
      <c r="C40" s="23"/>
      <c r="D40" s="24"/>
      <c r="E40" s="24"/>
      <c r="F40" s="25"/>
      <c r="G40" s="227" t="str" cm="1">
        <f t="array" ref="G40">IF(OR($B40="",$C40=0,$D40=0),"",IF(AND($B40=$B41,$A40=$A41),"",IFERROR(
SUMPRODUCT(($B$7:$B$55=$B40)*($A$7:$A$55=$A40)*($C$7:$C$55)*($D$7:$D$55)),
"")))</f>
        <v/>
      </c>
      <c r="H40" s="222" t="str">
        <f ca="1">IF(OR($B40="",AND($B40=$B41,$A40=$A41)),"",_xlfn.LET(_xlpm.DateSeance,$C$1,_xlpm.Exo,$B40,_xlpm.Var,$A40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0" s="222" t="str" cm="1">
        <f t="array" ref="I40">IF(OR($B40="",AND($B40=$B41,$A40=$A41)),"",
_xlfn.LET(
  _xlpm.Exo,TRIM(SUBSTITUTE($B40,CHAR(160),"")),
  _xlpm.Var,TRIM(SUBSTITUTE($A40,CHAR(160),"")),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0" s="223" t="str">
        <f ca="1">IF($C40=0,"",IFERROR(
_xlfn.LET(
  _xlpm.ExoMax, MAX_LOCAL!$A$2:$A$10000,
  _xlpm.VarMax, MAX_LOCAL!$B$2:$B$10000,
  _xlpm.RepsMax, MAX_LOCAL!$C$2:$C$10000,
  _xlpm.KgMax,  MAX_LOCAL!$D$2:$D$10000,
  _xlpm.Res, IF($A40="",
     _xlfn.MAXIFS(_xlpm.KgMax, _xlpm.ExoMax, $B40, _xlpm.RepsMax, $C40),
     _xlfn.MAXIFS(_xlpm.KgMax, _xlpm.ExoMax, $B40, _xlpm.RepsMax, $C40, _xlpm.VarMax, $A40)
  ),
  IF(_xlpm.Res=0,"",_xlpm.Res)
),
""))</f>
        <v/>
      </c>
      <c r="K40" s="41">
        <v>1</v>
      </c>
      <c r="L40" s="41">
        <v>0</v>
      </c>
      <c r="M40" s="41">
        <v>1</v>
      </c>
      <c r="N40" s="41">
        <v>0</v>
      </c>
      <c r="O40" s="228"/>
      <c r="P40" s="42"/>
      <c r="Q40" s="43">
        <f t="shared" si="8"/>
        <v>0</v>
      </c>
      <c r="R40" s="42"/>
      <c r="S40" s="44">
        <f t="shared" si="9"/>
        <v>0</v>
      </c>
      <c r="T40" s="42"/>
      <c r="U40" s="44">
        <f t="shared" si="10"/>
        <v>0</v>
      </c>
      <c r="V40" s="42"/>
      <c r="W40" s="44">
        <f t="shared" si="3"/>
        <v>0</v>
      </c>
      <c r="X40" s="225" t="str">
        <f t="shared" si="4"/>
        <v/>
      </c>
      <c r="Y40" s="226" t="str">
        <f t="shared" si="5"/>
        <v/>
      </c>
    </row>
    <row r="41" spans="1:25" ht="20.100000000000001" customHeight="1" x14ac:dyDescent="0.2">
      <c r="A41" s="61"/>
      <c r="B41" s="59"/>
      <c r="C41" s="23"/>
      <c r="D41" s="24"/>
      <c r="E41" s="24"/>
      <c r="F41" s="25"/>
      <c r="G41" s="227" t="str" cm="1">
        <f t="array" ref="G41">IF(OR($B41="",$C41=0,$D41=0),"",IF(AND($B41=$B42,$A41=$A42),"",IFERROR(
SUMPRODUCT(($B$7:$B$55=$B41)*($A$7:$A$55=$A41)*($C$7:$C$55)*($D$7:$D$55)),
"")))</f>
        <v/>
      </c>
      <c r="H41" s="222" t="str">
        <f ca="1">IF(OR($B41="",AND($B41=$B42,$A41=$A42)),"",_xlfn.LET(_xlpm.DateSeance,$C$1,_xlpm.Exo,$B41,_xlpm.Var,$A41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1" s="222" t="str" cm="1">
        <f t="array" ref="I41">IF(OR($B41="",AND($B41=$B42,$A41=$A42)),"",
_xlfn.LET(
  _xlpm.Exo,TRIM(SUBSTITUTE($B41,CHAR(160),"")),
  _xlpm.Var,TRIM(SUBSTITUTE($A41,CHAR(160),"")),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1" s="223" t="str">
        <f ca="1">IF($C41=0,"",IFERROR(
_xlfn.LET(
  _xlpm.ExoMax, MAX_LOCAL!$A$2:$A$10000,
  _xlpm.VarMax, MAX_LOCAL!$B$2:$B$10000,
  _xlpm.RepsMax, MAX_LOCAL!$C$2:$C$10000,
  _xlpm.KgMax,  MAX_LOCAL!$D$2:$D$10000,
  _xlpm.Res, IF($A41="",
     _xlfn.MAXIFS(_xlpm.KgMax, _xlpm.ExoMax, $B41, _xlpm.RepsMax, $C41),
     _xlfn.MAXIFS(_xlpm.KgMax, _xlpm.ExoMax, $B41, _xlpm.RepsMax, $C41, _xlpm.VarMax, $A41)
  ),
  IF(_xlpm.Res=0,"",_xlpm.Res)
),
""))</f>
        <v/>
      </c>
      <c r="K41" s="41">
        <v>1</v>
      </c>
      <c r="L41" s="41">
        <v>0</v>
      </c>
      <c r="M41" s="41">
        <v>1</v>
      </c>
      <c r="N41" s="41">
        <v>0</v>
      </c>
      <c r="O41" s="228"/>
      <c r="P41" s="42"/>
      <c r="Q41" s="43">
        <f t="shared" si="8"/>
        <v>0</v>
      </c>
      <c r="R41" s="42"/>
      <c r="S41" s="44">
        <f t="shared" si="9"/>
        <v>0</v>
      </c>
      <c r="T41" s="42"/>
      <c r="U41" s="44">
        <f t="shared" si="10"/>
        <v>0</v>
      </c>
      <c r="V41" s="42"/>
      <c r="W41" s="44">
        <f t="shared" si="3"/>
        <v>0</v>
      </c>
      <c r="X41" s="225" t="str">
        <f t="shared" si="4"/>
        <v/>
      </c>
      <c r="Y41" s="226" t="str">
        <f t="shared" si="5"/>
        <v/>
      </c>
    </row>
    <row r="42" spans="1:25" ht="20.100000000000001" customHeight="1" x14ac:dyDescent="0.2">
      <c r="A42" s="61"/>
      <c r="B42" s="59"/>
      <c r="C42" s="23"/>
      <c r="D42" s="24"/>
      <c r="E42" s="24"/>
      <c r="F42" s="25"/>
      <c r="G42" s="227" t="str" cm="1">
        <f t="array" ref="G42">IF(OR($B42="",$C42=0,$D42=0),"",IF(AND($B42=$B43,$A42=$A43),"",IFERROR(
SUMPRODUCT(($B$7:$B$55=$B42)*($A$7:$A$55=$A42)*($C$7:$C$55)*($D$7:$D$55)),
"")))</f>
        <v/>
      </c>
      <c r="H42" s="222" t="str">
        <f ca="1">IF(OR($B42="",AND($B42=$B43,$A42=$A43)),"",_xlfn.LET(_xlpm.DateSeance,$C$1,_xlpm.Exo,$B42,_xlpm.Var,$A42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2" s="222" t="str" cm="1">
        <f t="array" ref="I42">IF(OR($B42="",AND($B42=$B43,$A42=$A43)),"",
_xlfn.LET(
  _xlpm.Exo,TRIM(SUBSTITUTE($B42,CHAR(160),"")),
  _xlpm.Var,TRIM(SUBSTITUTE($A42,CHAR(160),"")),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2" s="223" t="str">
        <f ca="1">IF($C42=0,"",IFERROR(
_xlfn.LET(
  _xlpm.ExoMax, MAX_LOCAL!$A$2:$A$10000,
  _xlpm.VarMax, MAX_LOCAL!$B$2:$B$10000,
  _xlpm.RepsMax, MAX_LOCAL!$C$2:$C$10000,
  _xlpm.KgMax,  MAX_LOCAL!$D$2:$D$10000,
  _xlpm.Res, IF($A42="",
     _xlfn.MAXIFS(_xlpm.KgMax, _xlpm.ExoMax, $B42, _xlpm.RepsMax, $C42),
     _xlfn.MAXIFS(_xlpm.KgMax, _xlpm.ExoMax, $B42, _xlpm.RepsMax, $C42, _xlpm.VarMax, $A42)
  ),
  IF(_xlpm.Res=0,"",_xlpm.Res)
),
""))</f>
        <v/>
      </c>
      <c r="K42" s="41">
        <v>1</v>
      </c>
      <c r="L42" s="41">
        <v>0</v>
      </c>
      <c r="M42" s="41">
        <v>1</v>
      </c>
      <c r="N42" s="41">
        <v>0</v>
      </c>
      <c r="O42" s="228"/>
      <c r="P42" s="42"/>
      <c r="Q42" s="43">
        <f t="shared" si="8"/>
        <v>0</v>
      </c>
      <c r="R42" s="42"/>
      <c r="S42" s="44">
        <f t="shared" si="9"/>
        <v>0</v>
      </c>
      <c r="T42" s="42"/>
      <c r="U42" s="44">
        <f t="shared" si="10"/>
        <v>0</v>
      </c>
      <c r="V42" s="42"/>
      <c r="W42" s="44">
        <f t="shared" si="3"/>
        <v>0</v>
      </c>
      <c r="X42" s="225" t="str">
        <f t="shared" si="4"/>
        <v/>
      </c>
      <c r="Y42" s="226" t="str">
        <f t="shared" si="5"/>
        <v/>
      </c>
    </row>
    <row r="43" spans="1:25" ht="20.100000000000001" customHeight="1" x14ac:dyDescent="0.2">
      <c r="A43" s="61"/>
      <c r="B43" s="59"/>
      <c r="C43" s="23"/>
      <c r="D43" s="24"/>
      <c r="E43" s="24"/>
      <c r="F43" s="25"/>
      <c r="G43" s="227" t="str" cm="1">
        <f t="array" ref="G43">IF(OR($B43="",$C43=0,$D43=0),"",IF(AND($B43=$B44,$A43=$A44),"",IFERROR(
SUMPRODUCT(($B$7:$B$55=$B43)*($A$7:$A$55=$A43)*($C$7:$C$55)*($D$7:$D$55)),
"")))</f>
        <v/>
      </c>
      <c r="H43" s="222" t="str">
        <f ca="1">IF(OR($B43="",AND($B43=$B44,$A43=$A44)),"",_xlfn.LET(_xlpm.DateSeance,$C$1,_xlpm.Exo,$B43,_xlpm.Var,$A43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3" s="222" t="str" cm="1">
        <f t="array" ref="I43">IF(OR($B43="",AND($B43=$B44,$A43=$A44)),"",
_xlfn.LET(
  _xlpm.Exo,TRIM(SUBSTITUTE($B43,CHAR(160),"")),
  _xlpm.Var,TRIM(SUBSTITUTE($A43,CHAR(160),"")),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3" s="223" t="str">
        <f ca="1">IF($C43=0,"",IFERROR(
_xlfn.LET(
  _xlpm.ExoMax, MAX_LOCAL!$A$2:$A$10000,
  _xlpm.VarMax, MAX_LOCAL!$B$2:$B$10000,
  _xlpm.RepsMax, MAX_LOCAL!$C$2:$C$10000,
  _xlpm.KgMax,  MAX_LOCAL!$D$2:$D$10000,
  _xlpm.Res, IF($A43="",
     _xlfn.MAXIFS(_xlpm.KgMax, _xlpm.ExoMax, $B43, _xlpm.RepsMax, $C43),
     _xlfn.MAXIFS(_xlpm.KgMax, _xlpm.ExoMax, $B43, _xlpm.RepsMax, $C43, _xlpm.VarMax, $A43)
  ),
  IF(_xlpm.Res=0,"",_xlpm.Res)
),
""))</f>
        <v/>
      </c>
      <c r="K43" s="41">
        <v>1</v>
      </c>
      <c r="L43" s="41">
        <v>0</v>
      </c>
      <c r="M43" s="41">
        <v>1</v>
      </c>
      <c r="N43" s="41">
        <v>0</v>
      </c>
      <c r="O43" s="228"/>
      <c r="P43" s="42"/>
      <c r="Q43" s="43">
        <f t="shared" si="8"/>
        <v>0</v>
      </c>
      <c r="R43" s="42"/>
      <c r="S43" s="44">
        <f t="shared" si="9"/>
        <v>0</v>
      </c>
      <c r="T43" s="42"/>
      <c r="U43" s="44">
        <f t="shared" si="10"/>
        <v>0</v>
      </c>
      <c r="V43" s="42"/>
      <c r="W43" s="44">
        <f t="shared" si="3"/>
        <v>0</v>
      </c>
      <c r="X43" s="225" t="str">
        <f t="shared" si="4"/>
        <v/>
      </c>
      <c r="Y43" s="226" t="str">
        <f t="shared" si="5"/>
        <v/>
      </c>
    </row>
    <row r="44" spans="1:25" ht="20.100000000000001" customHeight="1" x14ac:dyDescent="0.2">
      <c r="A44" s="61"/>
      <c r="B44" s="59"/>
      <c r="C44" s="23"/>
      <c r="D44" s="24"/>
      <c r="E44" s="24"/>
      <c r="F44" s="25"/>
      <c r="G44" s="227" t="str" cm="1">
        <f t="array" ref="G44">IF(OR($B44="",$C44=0,$D44=0),"",IF(AND($B44=$B45,$A44=$A45),"",IFERROR(
SUMPRODUCT(($B$7:$B$55=$B44)*($A$7:$A$55=$A44)*($C$7:$C$55)*($D$7:$D$55)),
"")))</f>
        <v/>
      </c>
      <c r="H44" s="222" t="str">
        <f ca="1">IF(OR($B44="",AND($B44=$B45,$A44=$A45)),"",_xlfn.LET(_xlpm.DateSeance,$C$1,_xlpm.Exo,$B44,_xlpm.Var,$A44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4" s="222" t="str" cm="1">
        <f t="array" ref="I44">IF(OR($B44="",AND($B44=$B45,$A44=$A45)),"",
_xlfn.LET(
  _xlpm.Exo,TRIM(SUBSTITUTE($B44,CHAR(160),"")),
  _xlpm.Var,TRIM(SUBSTITUTE($A44,CHAR(160),"")),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4" s="223" t="str">
        <f ca="1">IF($C44=0,"",IFERROR(
_xlfn.LET(
  _xlpm.ExoMax, MAX_LOCAL!$A$2:$A$10000,
  _xlpm.VarMax, MAX_LOCAL!$B$2:$B$10000,
  _xlpm.RepsMax, MAX_LOCAL!$C$2:$C$10000,
  _xlpm.KgMax,  MAX_LOCAL!$D$2:$D$10000,
  _xlpm.Res, IF($A44="",
     _xlfn.MAXIFS(_xlpm.KgMax, _xlpm.ExoMax, $B44, _xlpm.RepsMax, $C44),
     _xlfn.MAXIFS(_xlpm.KgMax, _xlpm.ExoMax, $B44, _xlpm.RepsMax, $C44, _xlpm.VarMax, $A44)
  ),
  IF(_xlpm.Res=0,"",_xlpm.Res)
),
""))</f>
        <v/>
      </c>
      <c r="K44" s="41">
        <v>1</v>
      </c>
      <c r="L44" s="41">
        <v>0</v>
      </c>
      <c r="M44" s="41">
        <v>1</v>
      </c>
      <c r="N44" s="41">
        <v>0</v>
      </c>
      <c r="O44" s="228"/>
      <c r="P44" s="42"/>
      <c r="Q44" s="43">
        <f t="shared" si="8"/>
        <v>0</v>
      </c>
      <c r="R44" s="42"/>
      <c r="S44" s="44">
        <f t="shared" si="9"/>
        <v>0</v>
      </c>
      <c r="T44" s="42"/>
      <c r="U44" s="44">
        <f t="shared" si="10"/>
        <v>0</v>
      </c>
      <c r="V44" s="42"/>
      <c r="W44" s="44">
        <f t="shared" si="3"/>
        <v>0</v>
      </c>
      <c r="X44" s="225" t="str">
        <f t="shared" si="4"/>
        <v/>
      </c>
      <c r="Y44" s="226" t="str">
        <f t="shared" si="5"/>
        <v/>
      </c>
    </row>
    <row r="45" spans="1:25" ht="20.100000000000001" customHeight="1" x14ac:dyDescent="0.2">
      <c r="A45" s="61"/>
      <c r="B45" s="59"/>
      <c r="C45" s="23"/>
      <c r="D45" s="24"/>
      <c r="E45" s="24"/>
      <c r="F45" s="25"/>
      <c r="G45" s="227" t="str" cm="1">
        <f t="array" ref="G45">IF(OR($B45="",$C45=0,$D45=0),"",IF(AND($B45=$B46,$A45=$A46),"",IFERROR(
SUMPRODUCT(($B$7:$B$55=$B45)*($A$7:$A$55=$A45)*($C$7:$C$55)*($D$7:$D$55)),
"")))</f>
        <v/>
      </c>
      <c r="H45" s="222" t="str">
        <f ca="1">IF(OR($B45="",AND($B45=$B46,$A45=$A46)),"",_xlfn.LET(_xlpm.DateSeance,$C$1,_xlpm.Exo,$B45,_xlpm.Var,$A45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5" s="222" t="str" cm="1">
        <f t="array" ref="I45">IF(OR($B45="",AND($B45=$B46,$A45=$A46)),"",
_xlfn.LET(
  _xlpm.Exo,TRIM(SUBSTITUTE($B45,CHAR(160),"")),
  _xlpm.Var,TRIM(SUBSTITUTE($A45,CHAR(160),"")),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5" s="223" t="str">
        <f ca="1">IF($C45=0,"",IFERROR(
_xlfn.LET(
  _xlpm.ExoMax, MAX_LOCAL!$A$2:$A$10000,
  _xlpm.VarMax, MAX_LOCAL!$B$2:$B$10000,
  _xlpm.RepsMax, MAX_LOCAL!$C$2:$C$10000,
  _xlpm.KgMax,  MAX_LOCAL!$D$2:$D$10000,
  _xlpm.Res, IF($A45="",
     _xlfn.MAXIFS(_xlpm.KgMax, _xlpm.ExoMax, $B45, _xlpm.RepsMax, $C45),
     _xlfn.MAXIFS(_xlpm.KgMax, _xlpm.ExoMax, $B45, _xlpm.RepsMax, $C45, _xlpm.VarMax, $A45)
  ),
  IF(_xlpm.Res=0,"",_xlpm.Res)
),
""))</f>
        <v/>
      </c>
      <c r="K45" s="41">
        <v>1</v>
      </c>
      <c r="L45" s="41">
        <v>0</v>
      </c>
      <c r="M45" s="41">
        <v>1</v>
      </c>
      <c r="N45" s="41">
        <v>0</v>
      </c>
      <c r="O45" s="228"/>
      <c r="P45" s="42"/>
      <c r="Q45" s="43">
        <f t="shared" si="8"/>
        <v>0</v>
      </c>
      <c r="R45" s="42"/>
      <c r="S45" s="44">
        <f t="shared" si="9"/>
        <v>0</v>
      </c>
      <c r="T45" s="42"/>
      <c r="U45" s="44">
        <f t="shared" si="10"/>
        <v>0</v>
      </c>
      <c r="V45" s="42"/>
      <c r="W45" s="44">
        <f t="shared" si="3"/>
        <v>0</v>
      </c>
      <c r="X45" s="225" t="str">
        <f t="shared" si="4"/>
        <v/>
      </c>
      <c r="Y45" s="226" t="str">
        <f t="shared" si="5"/>
        <v/>
      </c>
    </row>
    <row r="46" spans="1:25" ht="20.100000000000001" customHeight="1" x14ac:dyDescent="0.2">
      <c r="A46" s="61"/>
      <c r="B46" s="59"/>
      <c r="C46" s="23"/>
      <c r="D46" s="24"/>
      <c r="E46" s="24"/>
      <c r="F46" s="25"/>
      <c r="G46" s="227" t="str" cm="1">
        <f t="array" ref="G46">IF(OR($B46="",$C46=0,$D46=0),"",IF(AND($B46=$B47,$A46=$A47),"",IFERROR(
SUMPRODUCT(($B$7:$B$55=$B46)*($A$7:$A$55=$A46)*($C$7:$C$55)*($D$7:$D$55)),
"")))</f>
        <v/>
      </c>
      <c r="H46" s="222" t="str">
        <f ca="1">IF(OR($B46="",AND($B46=$B47,$A46=$A47)),"",_xlfn.LET(_xlpm.DateSeance,$C$1,_xlpm.Exo,$B46,_xlpm.Var,$A46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6" s="222" t="str" cm="1">
        <f t="array" ref="I46">IF(OR($B46="",AND($B46=$B47,$A46=$A47)),"",
_xlfn.LET(
  _xlpm.Exo,TRIM(SUBSTITUTE($B46,CHAR(160),"")),
  _xlpm.Var,TRIM(SUBSTITUTE($A46,CHAR(160),"")),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6" s="223" t="str">
        <f ca="1">IF($C46=0,"",IFERROR(
_xlfn.LET(
  _xlpm.ExoMax, MAX_LOCAL!$A$2:$A$10000,
  _xlpm.VarMax, MAX_LOCAL!$B$2:$B$10000,
  _xlpm.RepsMax, MAX_LOCAL!$C$2:$C$10000,
  _xlpm.KgMax,  MAX_LOCAL!$D$2:$D$10000,
  _xlpm.Res, IF($A46="",
     _xlfn.MAXIFS(_xlpm.KgMax, _xlpm.ExoMax, $B46, _xlpm.RepsMax, $C46),
     _xlfn.MAXIFS(_xlpm.KgMax, _xlpm.ExoMax, $B46, _xlpm.RepsMax, $C46, _xlpm.VarMax, $A46)
  ),
  IF(_xlpm.Res=0,"",_xlpm.Res)
),
""))</f>
        <v/>
      </c>
      <c r="K46" s="41">
        <v>1</v>
      </c>
      <c r="L46" s="41">
        <v>0</v>
      </c>
      <c r="M46" s="41">
        <v>1</v>
      </c>
      <c r="N46" s="41">
        <v>0</v>
      </c>
      <c r="O46" s="228"/>
      <c r="P46" s="42"/>
      <c r="Q46" s="43">
        <f t="shared" si="8"/>
        <v>0</v>
      </c>
      <c r="R46" s="42"/>
      <c r="S46" s="44">
        <f t="shared" si="9"/>
        <v>0</v>
      </c>
      <c r="T46" s="42"/>
      <c r="U46" s="44">
        <f t="shared" si="10"/>
        <v>0</v>
      </c>
      <c r="V46" s="42"/>
      <c r="W46" s="44">
        <f t="shared" si="3"/>
        <v>0</v>
      </c>
      <c r="X46" s="225" t="str">
        <f t="shared" si="4"/>
        <v/>
      </c>
      <c r="Y46" s="226" t="str">
        <f t="shared" si="5"/>
        <v/>
      </c>
    </row>
    <row r="47" spans="1:25" ht="20.100000000000001" customHeight="1" x14ac:dyDescent="0.2">
      <c r="A47" s="61"/>
      <c r="B47" s="59"/>
      <c r="C47" s="23"/>
      <c r="D47" s="24"/>
      <c r="E47" s="24"/>
      <c r="F47" s="25"/>
      <c r="G47" s="227" t="str" cm="1">
        <f t="array" ref="G47">IF(OR($B47="",$C47=0,$D47=0),"",IF(AND($B47=$B48,$A47=$A48),"",IFERROR(
SUMPRODUCT(($B$7:$B$55=$B47)*($A$7:$A$55=$A47)*($C$7:$C$55)*($D$7:$D$55)),
"")))</f>
        <v/>
      </c>
      <c r="H47" s="222" t="str">
        <f ca="1">IF(OR($B47="",AND($B47=$B48,$A47=$A48)),"",_xlfn.LET(_xlpm.DateSeance,$C$1,_xlpm.Exo,$B47,_xlpm.Var,$A47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7" s="222" t="str" cm="1">
        <f t="array" ref="I47">IF(OR($B47="",AND($B47=$B48,$A47=$A48)),"",
_xlfn.LET(
  _xlpm.Exo,TRIM(SUBSTITUTE($B47,CHAR(160),"")),
  _xlpm.Var,TRIM(SUBSTITUTE($A47,CHAR(160),"")),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7" s="223" t="str">
        <f ca="1">IF($C47=0,"",IFERROR(
_xlfn.LET(
  _xlpm.ExoMax, MAX_LOCAL!$A$2:$A$10000,
  _xlpm.VarMax, MAX_LOCAL!$B$2:$B$10000,
  _xlpm.RepsMax, MAX_LOCAL!$C$2:$C$10000,
  _xlpm.KgMax,  MAX_LOCAL!$D$2:$D$10000,
  _xlpm.Res, IF($A47="",
     _xlfn.MAXIFS(_xlpm.KgMax, _xlpm.ExoMax, $B47, _xlpm.RepsMax, $C47),
     _xlfn.MAXIFS(_xlpm.KgMax, _xlpm.ExoMax, $B47, _xlpm.RepsMax, $C47, _xlpm.VarMax, $A47)
  ),
  IF(_xlpm.Res=0,"",_xlpm.Res)
),
""))</f>
        <v/>
      </c>
      <c r="K47" s="41">
        <v>1</v>
      </c>
      <c r="L47" s="41">
        <v>0</v>
      </c>
      <c r="M47" s="41">
        <v>1</v>
      </c>
      <c r="N47" s="41">
        <v>0</v>
      </c>
      <c r="O47" s="228"/>
      <c r="P47" s="42"/>
      <c r="Q47" s="43">
        <f t="shared" si="8"/>
        <v>0</v>
      </c>
      <c r="R47" s="42"/>
      <c r="S47" s="44">
        <f t="shared" si="9"/>
        <v>0</v>
      </c>
      <c r="T47" s="42"/>
      <c r="U47" s="44">
        <f t="shared" si="10"/>
        <v>0</v>
      </c>
      <c r="V47" s="42"/>
      <c r="W47" s="44">
        <f t="shared" si="3"/>
        <v>0</v>
      </c>
      <c r="X47" s="225" t="str">
        <f t="shared" si="4"/>
        <v/>
      </c>
      <c r="Y47" s="226" t="str">
        <f t="shared" si="5"/>
        <v/>
      </c>
    </row>
    <row r="48" spans="1:25" ht="20.100000000000001" customHeight="1" x14ac:dyDescent="0.2">
      <c r="A48" s="61"/>
      <c r="B48" s="59"/>
      <c r="C48" s="23"/>
      <c r="D48" s="24"/>
      <c r="E48" s="24"/>
      <c r="F48" s="25"/>
      <c r="G48" s="227" t="str" cm="1">
        <f t="array" ref="G48">IF(OR($B48="",$C48=0,$D48=0),"",IF(AND($B48=$B49,$A48=$A49),"",IFERROR(
SUMPRODUCT(($B$7:$B$55=$B48)*($A$7:$A$55=$A48)*($C$7:$C$55)*($D$7:$D$55)),
"")))</f>
        <v/>
      </c>
      <c r="H48" s="222" t="str">
        <f ca="1">IF(OR($B48="",AND($B48=$B49,$A48=$A49)),"",_xlfn.LET(_xlpm.DateSeance,$C$1,_xlpm.Exo,$B48,_xlpm.Var,$A48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8" s="222" t="str" cm="1">
        <f t="array" ref="I48">IF(OR($B48="",AND($B48=$B49,$A48=$A49)),"",
_xlfn.LET(
  _xlpm.Exo,TRIM(SUBSTITUTE($B48,CHAR(160),"")),
  _xlpm.Var,TRIM(SUBSTITUTE($A48,CHAR(160),"")),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8" s="223" t="str">
        <f ca="1">IF($C48=0,"",IFERROR(
_xlfn.LET(
  _xlpm.ExoMax, MAX_LOCAL!$A$2:$A$10000,
  _xlpm.VarMax, MAX_LOCAL!$B$2:$B$10000,
  _xlpm.RepsMax, MAX_LOCAL!$C$2:$C$10000,
  _xlpm.KgMax,  MAX_LOCAL!$D$2:$D$10000,
  _xlpm.Res, IF($A48="",
     _xlfn.MAXIFS(_xlpm.KgMax, _xlpm.ExoMax, $B48, _xlpm.RepsMax, $C48),
     _xlfn.MAXIFS(_xlpm.KgMax, _xlpm.ExoMax, $B48, _xlpm.RepsMax, $C48, _xlpm.VarMax, $A48)
  ),
  IF(_xlpm.Res=0,"",_xlpm.Res)
),
""))</f>
        <v/>
      </c>
      <c r="K48" s="41">
        <v>1</v>
      </c>
      <c r="L48" s="41">
        <v>0</v>
      </c>
      <c r="M48" s="41">
        <v>1</v>
      </c>
      <c r="N48" s="41">
        <v>0</v>
      </c>
      <c r="O48" s="228"/>
      <c r="P48" s="42"/>
      <c r="Q48" s="43">
        <f t="shared" si="8"/>
        <v>0</v>
      </c>
      <c r="R48" s="42"/>
      <c r="S48" s="44">
        <f t="shared" si="9"/>
        <v>0</v>
      </c>
      <c r="T48" s="42"/>
      <c r="U48" s="44">
        <f t="shared" si="10"/>
        <v>0</v>
      </c>
      <c r="V48" s="42"/>
      <c r="W48" s="44">
        <f t="shared" si="3"/>
        <v>0</v>
      </c>
      <c r="X48" s="225" t="str">
        <f t="shared" si="4"/>
        <v/>
      </c>
      <c r="Y48" s="226" t="str">
        <f t="shared" si="5"/>
        <v/>
      </c>
    </row>
    <row r="49" spans="1:25" ht="20.100000000000001" customHeight="1" x14ac:dyDescent="0.2">
      <c r="A49" s="61"/>
      <c r="B49" s="59"/>
      <c r="C49" s="23"/>
      <c r="D49" s="24"/>
      <c r="E49" s="24"/>
      <c r="F49" s="25"/>
      <c r="G49" s="227" t="str" cm="1">
        <f t="array" ref="G49">IF(OR($B49="",$C49=0,$D49=0),"",IF(AND($B49=$B50,$A49=$A50),"",IFERROR(
SUMPRODUCT(($B$7:$B$55=$B49)*($A$7:$A$55=$A49)*($C$7:$C$55)*($D$7:$D$55)),
"")))</f>
        <v/>
      </c>
      <c r="H49" s="222" t="str">
        <f ca="1">IF(OR($B49="",AND($B49=$B50,$A49=$A50)),"",_xlfn.LET(_xlpm.DateSeance,$C$1,_xlpm.Exo,$B49,_xlpm.Var,$A49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9" s="222" t="str" cm="1">
        <f t="array" ref="I49">IF(OR($B49="",AND($B49=$B50,$A49=$A50)),"",
_xlfn.LET(
  _xlpm.Exo,TRIM(SUBSTITUTE($B49,CHAR(160),"")),
  _xlpm.Var,TRIM(SUBSTITUTE($A49,CHAR(160),"")),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9" s="223" t="str">
        <f ca="1">IF($C49=0,"",IFERROR(
_xlfn.LET(
  _xlpm.ExoMax, MAX_LOCAL!$A$2:$A$10000,
  _xlpm.VarMax, MAX_LOCAL!$B$2:$B$10000,
  _xlpm.RepsMax, MAX_LOCAL!$C$2:$C$10000,
  _xlpm.KgMax,  MAX_LOCAL!$D$2:$D$10000,
  _xlpm.Res, IF($A49="",
     _xlfn.MAXIFS(_xlpm.KgMax, _xlpm.ExoMax, $B49, _xlpm.RepsMax, $C49),
     _xlfn.MAXIFS(_xlpm.KgMax, _xlpm.ExoMax, $B49, _xlpm.RepsMax, $C49, _xlpm.VarMax, $A49)
  ),
  IF(_xlpm.Res=0,"",_xlpm.Res)
),
""))</f>
        <v/>
      </c>
      <c r="K49" s="41">
        <v>1</v>
      </c>
      <c r="L49" s="41">
        <v>0</v>
      </c>
      <c r="M49" s="41">
        <v>1</v>
      </c>
      <c r="N49" s="41">
        <v>0</v>
      </c>
      <c r="O49" s="228"/>
      <c r="P49" s="42"/>
      <c r="Q49" s="43">
        <f t="shared" si="8"/>
        <v>0</v>
      </c>
      <c r="R49" s="42"/>
      <c r="S49" s="44">
        <f t="shared" si="9"/>
        <v>0</v>
      </c>
      <c r="T49" s="42"/>
      <c r="U49" s="44">
        <f t="shared" si="10"/>
        <v>0</v>
      </c>
      <c r="V49" s="42"/>
      <c r="W49" s="44">
        <f t="shared" si="3"/>
        <v>0</v>
      </c>
      <c r="X49" s="225" t="str">
        <f t="shared" si="4"/>
        <v/>
      </c>
      <c r="Y49" s="226" t="str">
        <f t="shared" si="5"/>
        <v/>
      </c>
    </row>
    <row r="50" spans="1:25" ht="20.100000000000001" customHeight="1" x14ac:dyDescent="0.2">
      <c r="A50" s="61"/>
      <c r="B50" s="59"/>
      <c r="C50" s="23"/>
      <c r="D50" s="24"/>
      <c r="E50" s="24"/>
      <c r="F50" s="25"/>
      <c r="G50" s="227" t="str" cm="1">
        <f t="array" ref="G50">IF(OR($B50="",$C50=0,$D50=0),"",IF(AND($B50=$B51,$A50=$A51),"",IFERROR(
SUMPRODUCT(($B$7:$B$55=$B50)*($A$7:$A$55=$A50)*($C$7:$C$55)*($D$7:$D$55)),
"")))</f>
        <v/>
      </c>
      <c r="H50" s="222" t="str">
        <f ca="1">IF(OR($B50="",AND($B50=$B51,$A50=$A51)),"",_xlfn.LET(_xlpm.DateSeance,$C$1,_xlpm.Exo,$B50,_xlpm.Var,$A50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0" s="222" t="str" cm="1">
        <f t="array" ref="I50">IF(OR($B50="",AND($B50=$B51,$A50=$A51)),"",
_xlfn.LET(
  _xlpm.Exo,TRIM(SUBSTITUTE($B50,CHAR(160),"")),
  _xlpm.Var,TRIM(SUBSTITUTE($A50,CHAR(160),"")),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0" s="223" t="str">
        <f ca="1">IF($C50=0,"",IFERROR(
_xlfn.LET(
  _xlpm.ExoMax, MAX_LOCAL!$A$2:$A$10000,
  _xlpm.VarMax, MAX_LOCAL!$B$2:$B$10000,
  _xlpm.RepsMax, MAX_LOCAL!$C$2:$C$10000,
  _xlpm.KgMax,  MAX_LOCAL!$D$2:$D$10000,
  _xlpm.Res, IF($A50="",
     _xlfn.MAXIFS(_xlpm.KgMax, _xlpm.ExoMax, $B50, _xlpm.RepsMax, $C50),
     _xlfn.MAXIFS(_xlpm.KgMax, _xlpm.ExoMax, $B50, _xlpm.RepsMax, $C50, _xlpm.VarMax, $A50)
  ),
  IF(_xlpm.Res=0,"",_xlpm.Res)
),
""))</f>
        <v/>
      </c>
      <c r="K50" s="41">
        <v>1</v>
      </c>
      <c r="L50" s="41">
        <v>0</v>
      </c>
      <c r="M50" s="41">
        <v>1</v>
      </c>
      <c r="N50" s="41">
        <v>0</v>
      </c>
      <c r="O50" s="228"/>
      <c r="P50" s="42"/>
      <c r="Q50" s="43">
        <f t="shared" si="8"/>
        <v>0</v>
      </c>
      <c r="R50" s="42"/>
      <c r="S50" s="44">
        <f t="shared" si="9"/>
        <v>0</v>
      </c>
      <c r="T50" s="42"/>
      <c r="U50" s="44">
        <f t="shared" si="10"/>
        <v>0</v>
      </c>
      <c r="V50" s="42"/>
      <c r="W50" s="44">
        <f t="shared" si="3"/>
        <v>0</v>
      </c>
      <c r="X50" s="225" t="str">
        <f t="shared" si="4"/>
        <v/>
      </c>
      <c r="Y50" s="226" t="str">
        <f t="shared" si="5"/>
        <v/>
      </c>
    </row>
    <row r="51" spans="1:25" ht="20.100000000000001" customHeight="1" x14ac:dyDescent="0.2">
      <c r="A51" s="61"/>
      <c r="B51" s="59"/>
      <c r="C51" s="23"/>
      <c r="D51" s="24"/>
      <c r="E51" s="24"/>
      <c r="F51" s="25"/>
      <c r="G51" s="227" t="str" cm="1">
        <f t="array" ref="G51">IF(OR($B51="",$C51=0,$D51=0),"",IF(AND($B51=$B52,$A51=$A52),"",IFERROR(
SUMPRODUCT(($B$7:$B$55=$B51)*($A$7:$A$55=$A51)*($C$7:$C$55)*($D$7:$D$55)),
"")))</f>
        <v/>
      </c>
      <c r="H51" s="222" t="str">
        <f ca="1">IF(OR($B51="",AND($B51=$B52,$A51=$A52)),"",_xlfn.LET(_xlpm.DateSeance,$C$1,_xlpm.Exo,$B51,_xlpm.Var,$A51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1" s="222" t="str" cm="1">
        <f t="array" ref="I51">IF(OR($B51="",AND($B51=$B52,$A51=$A52)),"",
_xlfn.LET(
  _xlpm.Exo,TRIM(SUBSTITUTE($B51,CHAR(160),"")),
  _xlpm.Var,TRIM(SUBSTITUTE($A51,CHAR(160),"")),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1" s="223" t="str">
        <f ca="1">IF($C51=0,"",IFERROR(
_xlfn.LET(
  _xlpm.ExoMax, MAX_LOCAL!$A$2:$A$10000,
  _xlpm.VarMax, MAX_LOCAL!$B$2:$B$10000,
  _xlpm.RepsMax, MAX_LOCAL!$C$2:$C$10000,
  _xlpm.KgMax,  MAX_LOCAL!$D$2:$D$10000,
  _xlpm.Res, IF($A51="",
     _xlfn.MAXIFS(_xlpm.KgMax, _xlpm.ExoMax, $B51, _xlpm.RepsMax, $C51),
     _xlfn.MAXIFS(_xlpm.KgMax, _xlpm.ExoMax, $B51, _xlpm.RepsMax, $C51, _xlpm.VarMax, $A51)
  ),
  IF(_xlpm.Res=0,"",_xlpm.Res)
),
""))</f>
        <v/>
      </c>
      <c r="K51" s="41">
        <v>1</v>
      </c>
      <c r="L51" s="41">
        <v>0</v>
      </c>
      <c r="M51" s="41">
        <v>1</v>
      </c>
      <c r="N51" s="41">
        <v>0</v>
      </c>
      <c r="O51" s="228"/>
      <c r="P51" s="42"/>
      <c r="Q51" s="43">
        <f t="shared" si="8"/>
        <v>0</v>
      </c>
      <c r="R51" s="42"/>
      <c r="S51" s="44">
        <f t="shared" si="9"/>
        <v>0</v>
      </c>
      <c r="T51" s="42"/>
      <c r="U51" s="44">
        <f t="shared" si="10"/>
        <v>0</v>
      </c>
      <c r="V51" s="42"/>
      <c r="W51" s="44">
        <f t="shared" si="3"/>
        <v>0</v>
      </c>
      <c r="X51" s="225" t="str">
        <f t="shared" si="4"/>
        <v/>
      </c>
      <c r="Y51" s="226" t="str">
        <f t="shared" si="5"/>
        <v/>
      </c>
    </row>
    <row r="52" spans="1:25" ht="20.100000000000001" customHeight="1" x14ac:dyDescent="0.2">
      <c r="A52" s="61"/>
      <c r="B52" s="59"/>
      <c r="C52" s="23"/>
      <c r="D52" s="24"/>
      <c r="E52" s="24"/>
      <c r="F52" s="25"/>
      <c r="G52" s="227" t="str" cm="1">
        <f t="array" ref="G52">IF(OR($B52="",$C52=0,$D52=0),"",IF(AND($B52=$B53,$A52=$A53),"",IFERROR(
SUMPRODUCT(($B$7:$B$55=$B52)*($A$7:$A$55=$A52)*($C$7:$C$55)*($D$7:$D$55)),
"")))</f>
        <v/>
      </c>
      <c r="H52" s="222" t="str">
        <f ca="1">IF(OR($B52="",AND($B52=$B53,$A52=$A53)),"",_xlfn.LET(_xlpm.DateSeance,$C$1,_xlpm.Exo,$B52,_xlpm.Var,$A52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2" s="222" t="str" cm="1">
        <f t="array" ref="I52">IF(OR($B52="",AND($B52=$B53,$A52=$A53)),"",
_xlfn.LET(
  _xlpm.Exo,TRIM(SUBSTITUTE($B52,CHAR(160),"")),
  _xlpm.Var,TRIM(SUBSTITUTE($A52,CHAR(160),"")),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2" s="223" t="str">
        <f ca="1">IF($C52=0,"",IFERROR(
_xlfn.LET(
  _xlpm.ExoMax, MAX_LOCAL!$A$2:$A$10000,
  _xlpm.VarMax, MAX_LOCAL!$B$2:$B$10000,
  _xlpm.RepsMax, MAX_LOCAL!$C$2:$C$10000,
  _xlpm.KgMax,  MAX_LOCAL!$D$2:$D$10000,
  _xlpm.Res, IF($A52="",
     _xlfn.MAXIFS(_xlpm.KgMax, _xlpm.ExoMax, $B52, _xlpm.RepsMax, $C52),
     _xlfn.MAXIFS(_xlpm.KgMax, _xlpm.ExoMax, $B52, _xlpm.RepsMax, $C52, _xlpm.VarMax, $A52)
  ),
  IF(_xlpm.Res=0,"",_xlpm.Res)
),
""))</f>
        <v/>
      </c>
      <c r="K52" s="41">
        <v>1</v>
      </c>
      <c r="L52" s="41">
        <v>0</v>
      </c>
      <c r="M52" s="41">
        <v>1</v>
      </c>
      <c r="N52" s="41">
        <v>0</v>
      </c>
      <c r="O52" s="228"/>
      <c r="P52" s="42"/>
      <c r="Q52" s="43">
        <f t="shared" si="8"/>
        <v>0</v>
      </c>
      <c r="R52" s="42"/>
      <c r="S52" s="44">
        <f t="shared" si="9"/>
        <v>0</v>
      </c>
      <c r="T52" s="42"/>
      <c r="U52" s="44">
        <f t="shared" si="10"/>
        <v>0</v>
      </c>
      <c r="V52" s="42"/>
      <c r="W52" s="44">
        <f t="shared" si="3"/>
        <v>0</v>
      </c>
      <c r="X52" s="225" t="str">
        <f t="shared" si="4"/>
        <v/>
      </c>
      <c r="Y52" s="226" t="str">
        <f t="shared" si="5"/>
        <v/>
      </c>
    </row>
    <row r="53" spans="1:25" ht="20.100000000000001" customHeight="1" x14ac:dyDescent="0.2">
      <c r="A53" s="61"/>
      <c r="B53" s="59"/>
      <c r="C53" s="23"/>
      <c r="D53" s="24"/>
      <c r="E53" s="24"/>
      <c r="F53" s="25"/>
      <c r="G53" s="227" t="str" cm="1">
        <f t="array" ref="G53">IF(OR($B53="",$C53=0,$D53=0),"",IF(AND($B53=$B54,$A53=$A54),"",IFERROR(
SUMPRODUCT(($B$7:$B$55=$B53)*($A$7:$A$55=$A53)*($C$7:$C$55)*($D$7:$D$55)),
"")))</f>
        <v/>
      </c>
      <c r="H53" s="222" t="str">
        <f ca="1">IF(OR($B53="",AND($B53=$B54,$A53=$A54)),"",_xlfn.LET(_xlpm.DateSeance,$C$1,_xlpm.Exo,$B53,_xlpm.Var,$A53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3" s="222" t="str" cm="1">
        <f t="array" ref="I53">IF(OR($B53="",AND($B53=$B54,$A53=$A54)),"",
_xlfn.LET(
  _xlpm.Exo,TRIM(SUBSTITUTE($B53,CHAR(160),"")),
  _xlpm.Var,TRIM(SUBSTITUTE($A53,CHAR(160),"")),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3" s="223" t="str">
        <f ca="1">IF($C53=0,"",IFERROR(
_xlfn.LET(
  _xlpm.ExoMax, MAX_LOCAL!$A$2:$A$10000,
  _xlpm.VarMax, MAX_LOCAL!$B$2:$B$10000,
  _xlpm.RepsMax, MAX_LOCAL!$C$2:$C$10000,
  _xlpm.KgMax,  MAX_LOCAL!$D$2:$D$10000,
  _xlpm.Res, IF($A53="",
     _xlfn.MAXIFS(_xlpm.KgMax, _xlpm.ExoMax, $B53, _xlpm.RepsMax, $C53),
     _xlfn.MAXIFS(_xlpm.KgMax, _xlpm.ExoMax, $B53, _xlpm.RepsMax, $C53, _xlpm.VarMax, $A53)
  ),
  IF(_xlpm.Res=0,"",_xlpm.Res)
),
""))</f>
        <v/>
      </c>
      <c r="K53" s="41">
        <v>1</v>
      </c>
      <c r="L53" s="41">
        <v>0</v>
      </c>
      <c r="M53" s="41">
        <v>1</v>
      </c>
      <c r="N53" s="41">
        <v>0</v>
      </c>
      <c r="O53" s="228"/>
      <c r="P53" s="42"/>
      <c r="Q53" s="43">
        <f t="shared" si="8"/>
        <v>0</v>
      </c>
      <c r="R53" s="42"/>
      <c r="S53" s="44">
        <f t="shared" si="9"/>
        <v>0</v>
      </c>
      <c r="T53" s="42"/>
      <c r="U53" s="44">
        <f t="shared" si="10"/>
        <v>0</v>
      </c>
      <c r="V53" s="42"/>
      <c r="W53" s="44">
        <f t="shared" si="3"/>
        <v>0</v>
      </c>
      <c r="X53" s="225" t="str">
        <f t="shared" si="4"/>
        <v/>
      </c>
      <c r="Y53" s="226" t="str">
        <f t="shared" si="5"/>
        <v/>
      </c>
    </row>
    <row r="54" spans="1:25" ht="20.100000000000001" customHeight="1" x14ac:dyDescent="0.2">
      <c r="A54" s="61"/>
      <c r="B54" s="59"/>
      <c r="C54" s="26"/>
      <c r="D54" s="24"/>
      <c r="E54" s="27"/>
      <c r="F54" s="28"/>
      <c r="G54" s="227" t="str" cm="1">
        <f t="array" ref="G54">IF(OR($B54="",$C54=0,$D54=0),"",IF(AND($B54=$B55,$A54=$A55),"",IFERROR(
SUMPRODUCT(($B$7:$B$55=$B54)*($A$7:$A$55=$A54)*($C$7:$C$55)*($D$7:$D$55)),
"")))</f>
        <v/>
      </c>
      <c r="H54" s="222" t="str">
        <f ca="1">IF(OR($B54="",AND($B54=$B55,$A54=$A55)),"",_xlfn.LET(_xlpm.DateSeance,$C$1,_xlpm.Exo,$B54,_xlpm.Var,$A54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4" s="222" t="str" cm="1">
        <f t="array" ref="I54">IF(OR($B54="",AND($B54=$B55,$A54=$A55)),"",
_xlfn.LET(
  _xlpm.Exo,TRIM(SUBSTITUTE($B54,CHAR(160),"")),
  _xlpm.Var,TRIM(SUBSTITUTE($A54,CHAR(160),"")),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4" s="223" t="str">
        <f ca="1">IF($C54=0,"",IFERROR(
_xlfn.LET(
  _xlpm.ExoMax, MAX_LOCAL!$A$2:$A$10000,
  _xlpm.VarMax, MAX_LOCAL!$B$2:$B$10000,
  _xlpm.RepsMax, MAX_LOCAL!$C$2:$C$10000,
  _xlpm.KgMax,  MAX_LOCAL!$D$2:$D$10000,
  _xlpm.Res, IF($A54="",
     _xlfn.MAXIFS(_xlpm.KgMax, _xlpm.ExoMax, $B54, _xlpm.RepsMax, $C54),
     _xlfn.MAXIFS(_xlpm.KgMax, _xlpm.ExoMax, $B54, _xlpm.RepsMax, $C54, _xlpm.VarMax, $A54)
  ),
  IF(_xlpm.Res=0,"",_xlpm.Res)
),
""))</f>
        <v/>
      </c>
      <c r="K54" s="41">
        <v>1</v>
      </c>
      <c r="L54" s="41">
        <v>0</v>
      </c>
      <c r="M54" s="41">
        <v>1</v>
      </c>
      <c r="N54" s="41">
        <v>0</v>
      </c>
      <c r="O54" s="228"/>
      <c r="P54" s="42"/>
      <c r="Q54" s="43">
        <f t="shared" si="8"/>
        <v>0</v>
      </c>
      <c r="R54" s="42"/>
      <c r="S54" s="44">
        <f t="shared" si="9"/>
        <v>0</v>
      </c>
      <c r="T54" s="42"/>
      <c r="U54" s="44">
        <f t="shared" si="10"/>
        <v>0</v>
      </c>
      <c r="V54" s="42"/>
      <c r="W54" s="44">
        <f t="shared" si="3"/>
        <v>0</v>
      </c>
      <c r="X54" s="225" t="str">
        <f t="shared" si="4"/>
        <v/>
      </c>
      <c r="Y54" s="226" t="str">
        <f t="shared" si="5"/>
        <v/>
      </c>
    </row>
    <row r="55" spans="1:25" ht="20.100000000000001" customHeight="1" thickBot="1" x14ac:dyDescent="0.25">
      <c r="A55" s="62"/>
      <c r="B55" s="230"/>
      <c r="C55" s="231"/>
      <c r="D55" s="232"/>
      <c r="E55" s="233"/>
      <c r="F55" s="234"/>
      <c r="G55" s="235" t="str" cm="1">
        <f t="array" ref="G55">IF(OR($B55="",$C55=0,$D55=0),"",IF(AND($B55=$B56,$A55=$A56),"",IFERROR(
SUMPRODUCT(($B$7:$B$55=$B55)*($A$7:$A$55=$A55)*($C$7:$C$55)*($D$7:$D$55)),
"")))</f>
        <v/>
      </c>
      <c r="H55" s="252" t="str">
        <f ca="1">IF(OR($B55="",AND($B55=$B56,$A55=$A56)),"",_xlfn.LET(_xlpm.DateSeance,$C$1,_xlpm.Exo,$B55,_xlpm.Var,$A55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5" s="252" t="str" cm="1">
        <f t="array" ref="I55">IF(OR($B55="",AND($B55=$B56,$A55=$A56)),"",
_xlfn.LET(
  _xlpm.Exo,TRIM(SUBSTITUTE($B55,CHAR(160),"")),
  _xlpm.Var,TRIM(SUBSTITUTE($A55,CHAR(160),"")),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5" s="223" t="str">
        <f ca="1">IF($C55=0,"",IFERROR(
_xlfn.LET(
  _xlpm.ExoMax, MAX_LOCAL!$A$2:$A$10000,
  _xlpm.VarMax, MAX_LOCAL!$B$2:$B$10000,
  _xlpm.RepsMax, MAX_LOCAL!$C$2:$C$10000,
  _xlpm.KgMax,  MAX_LOCAL!$D$2:$D$10000,
  _xlpm.Res, IF($A55="",
     _xlfn.MAXIFS(_xlpm.KgMax, _xlpm.ExoMax, $B55, _xlpm.RepsMax, $C55),
     _xlfn.MAXIFS(_xlpm.KgMax, _xlpm.ExoMax, $B55, _xlpm.RepsMax, $C55, _xlpm.VarMax, $A55)
  ),
  IF(_xlpm.Res=0,"",_xlpm.Res)
),
""))</f>
        <v/>
      </c>
      <c r="K55" s="41">
        <v>1</v>
      </c>
      <c r="L55" s="41">
        <v>0</v>
      </c>
      <c r="M55" s="41">
        <v>1</v>
      </c>
      <c r="N55" s="41">
        <v>0</v>
      </c>
      <c r="O55" s="228"/>
      <c r="P55" s="42"/>
      <c r="Q55" s="43">
        <f t="shared" si="8"/>
        <v>0</v>
      </c>
      <c r="R55" s="42"/>
      <c r="S55" s="44">
        <f t="shared" si="9"/>
        <v>0</v>
      </c>
      <c r="T55" s="42"/>
      <c r="U55" s="44">
        <f t="shared" si="10"/>
        <v>0</v>
      </c>
      <c r="V55" s="42"/>
      <c r="W55" s="44">
        <f t="shared" si="3"/>
        <v>0</v>
      </c>
      <c r="X55" s="225" t="str">
        <f t="shared" si="4"/>
        <v/>
      </c>
      <c r="Y55" s="226" t="str">
        <f t="shared" si="5"/>
        <v/>
      </c>
    </row>
    <row r="56" spans="1:25" ht="14.25" customHeight="1" thickTop="1" thickBot="1" x14ac:dyDescent="0.25">
      <c r="G56" s="236"/>
      <c r="H56" s="236"/>
      <c r="I56" s="236"/>
      <c r="J56" s="236"/>
    </row>
    <row r="57" spans="1:25" ht="26.25" customHeight="1" thickTop="1" x14ac:dyDescent="0.2">
      <c r="A57" s="303" t="s">
        <v>361</v>
      </c>
      <c r="B57" s="304"/>
      <c r="C57" s="304"/>
      <c r="D57" s="304"/>
      <c r="E57" s="304"/>
      <c r="F57" s="304"/>
      <c r="G57" s="304"/>
      <c r="H57" s="305"/>
      <c r="J57" s="303" t="s">
        <v>362</v>
      </c>
      <c r="K57" s="304"/>
      <c r="L57" s="304"/>
      <c r="M57" s="304"/>
      <c r="N57" s="304"/>
      <c r="O57" s="304"/>
      <c r="P57" s="304"/>
      <c r="Q57" s="305"/>
    </row>
    <row r="58" spans="1:25" ht="14.25" customHeight="1" x14ac:dyDescent="0.2">
      <c r="A58" s="281"/>
      <c r="B58" s="282"/>
      <c r="C58" s="282"/>
      <c r="D58" s="282"/>
      <c r="E58" s="282"/>
      <c r="F58" s="282"/>
      <c r="G58" s="282"/>
      <c r="H58" s="283"/>
      <c r="J58" s="281"/>
      <c r="K58" s="282"/>
      <c r="L58" s="282"/>
      <c r="M58" s="282"/>
      <c r="N58" s="282"/>
      <c r="O58" s="282"/>
      <c r="P58" s="282"/>
      <c r="Q58" s="283"/>
    </row>
    <row r="59" spans="1:25" ht="14.25" customHeight="1" x14ac:dyDescent="0.2">
      <c r="A59" s="281"/>
      <c r="B59" s="282"/>
      <c r="C59" s="282"/>
      <c r="D59" s="282"/>
      <c r="E59" s="282"/>
      <c r="F59" s="282"/>
      <c r="G59" s="282"/>
      <c r="H59" s="283"/>
      <c r="J59" s="281"/>
      <c r="K59" s="282"/>
      <c r="L59" s="282"/>
      <c r="M59" s="282"/>
      <c r="N59" s="282"/>
      <c r="O59" s="282"/>
      <c r="P59" s="282"/>
      <c r="Q59" s="283"/>
    </row>
    <row r="60" spans="1:25" ht="14.25" customHeight="1" x14ac:dyDescent="0.2">
      <c r="A60" s="281"/>
      <c r="B60" s="282"/>
      <c r="C60" s="282"/>
      <c r="D60" s="282"/>
      <c r="E60" s="282"/>
      <c r="F60" s="282"/>
      <c r="G60" s="282"/>
      <c r="H60" s="283"/>
      <c r="I60" s="236"/>
      <c r="J60" s="281"/>
      <c r="K60" s="282"/>
      <c r="L60" s="282"/>
      <c r="M60" s="282"/>
      <c r="N60" s="282"/>
      <c r="O60" s="282"/>
      <c r="P60" s="282"/>
      <c r="Q60" s="283"/>
    </row>
    <row r="61" spans="1:25" ht="14.25" customHeight="1" x14ac:dyDescent="0.2">
      <c r="A61" s="281"/>
      <c r="B61" s="282"/>
      <c r="C61" s="282"/>
      <c r="D61" s="282"/>
      <c r="E61" s="282"/>
      <c r="F61" s="282"/>
      <c r="G61" s="282"/>
      <c r="H61" s="283"/>
      <c r="I61" s="236"/>
      <c r="J61" s="281"/>
      <c r="K61" s="282"/>
      <c r="L61" s="282"/>
      <c r="M61" s="282"/>
      <c r="N61" s="282"/>
      <c r="O61" s="282"/>
      <c r="P61" s="282"/>
      <c r="Q61" s="283"/>
    </row>
    <row r="62" spans="1:25" ht="14.25" customHeight="1" x14ac:dyDescent="0.2">
      <c r="A62" s="281"/>
      <c r="B62" s="282"/>
      <c r="C62" s="282"/>
      <c r="D62" s="282"/>
      <c r="E62" s="282"/>
      <c r="F62" s="282"/>
      <c r="G62" s="282"/>
      <c r="H62" s="283"/>
      <c r="I62" s="236"/>
      <c r="J62" s="281"/>
      <c r="K62" s="282"/>
      <c r="L62" s="282"/>
      <c r="M62" s="282"/>
      <c r="N62" s="282"/>
      <c r="O62" s="282"/>
      <c r="P62" s="282"/>
      <c r="Q62" s="283"/>
    </row>
    <row r="63" spans="1:25" ht="14.25" customHeight="1" x14ac:dyDescent="0.2">
      <c r="A63" s="281"/>
      <c r="B63" s="282"/>
      <c r="C63" s="282"/>
      <c r="D63" s="282"/>
      <c r="E63" s="282"/>
      <c r="F63" s="282"/>
      <c r="G63" s="282"/>
      <c r="H63" s="283"/>
      <c r="I63" s="236"/>
      <c r="J63" s="281"/>
      <c r="K63" s="282"/>
      <c r="L63" s="282"/>
      <c r="M63" s="282"/>
      <c r="N63" s="282"/>
      <c r="O63" s="282"/>
      <c r="P63" s="282"/>
      <c r="Q63" s="283"/>
    </row>
    <row r="64" spans="1:25" ht="15" customHeight="1" x14ac:dyDescent="0.2">
      <c r="A64" s="281"/>
      <c r="B64" s="282"/>
      <c r="C64" s="282"/>
      <c r="D64" s="282"/>
      <c r="E64" s="282"/>
      <c r="F64" s="282"/>
      <c r="G64" s="282"/>
      <c r="H64" s="283"/>
      <c r="J64" s="281"/>
      <c r="K64" s="282"/>
      <c r="L64" s="282"/>
      <c r="M64" s="282"/>
      <c r="N64" s="282"/>
      <c r="O64" s="282"/>
      <c r="P64" s="282"/>
      <c r="Q64" s="283"/>
    </row>
    <row r="65" spans="1:17" ht="15" customHeight="1" x14ac:dyDescent="0.2">
      <c r="A65" s="281"/>
      <c r="B65" s="282"/>
      <c r="C65" s="282"/>
      <c r="D65" s="282"/>
      <c r="E65" s="282"/>
      <c r="F65" s="282"/>
      <c r="G65" s="282"/>
      <c r="H65" s="283"/>
      <c r="J65" s="281"/>
      <c r="K65" s="282"/>
      <c r="L65" s="282"/>
      <c r="M65" s="282"/>
      <c r="N65" s="282"/>
      <c r="O65" s="282"/>
      <c r="P65" s="282"/>
      <c r="Q65" s="283"/>
    </row>
    <row r="66" spans="1:17" ht="15" customHeight="1" x14ac:dyDescent="0.2">
      <c r="A66" s="281"/>
      <c r="B66" s="282"/>
      <c r="C66" s="282"/>
      <c r="D66" s="282"/>
      <c r="E66" s="282"/>
      <c r="F66" s="282"/>
      <c r="G66" s="282"/>
      <c r="H66" s="283"/>
      <c r="J66" s="281"/>
      <c r="K66" s="282"/>
      <c r="L66" s="282"/>
      <c r="M66" s="282"/>
      <c r="N66" s="282"/>
      <c r="O66" s="282"/>
      <c r="P66" s="282"/>
      <c r="Q66" s="283"/>
    </row>
    <row r="67" spans="1:17" ht="15" customHeight="1" x14ac:dyDescent="0.2">
      <c r="A67" s="281"/>
      <c r="B67" s="282"/>
      <c r="C67" s="282"/>
      <c r="D67" s="282"/>
      <c r="E67" s="282"/>
      <c r="F67" s="282"/>
      <c r="G67" s="282"/>
      <c r="H67" s="283"/>
      <c r="J67" s="281"/>
      <c r="K67" s="282"/>
      <c r="L67" s="282"/>
      <c r="M67" s="282"/>
      <c r="N67" s="282"/>
      <c r="O67" s="282"/>
      <c r="P67" s="282"/>
      <c r="Q67" s="283"/>
    </row>
    <row r="68" spans="1:17" ht="15" customHeight="1" x14ac:dyDescent="0.2">
      <c r="A68" s="281"/>
      <c r="B68" s="282"/>
      <c r="C68" s="282"/>
      <c r="D68" s="282"/>
      <c r="E68" s="282"/>
      <c r="F68" s="282"/>
      <c r="G68" s="282"/>
      <c r="H68" s="283"/>
      <c r="J68" s="281"/>
      <c r="K68" s="282"/>
      <c r="L68" s="282"/>
      <c r="M68" s="282"/>
      <c r="N68" s="282"/>
      <c r="O68" s="282"/>
      <c r="P68" s="282"/>
      <c r="Q68" s="283"/>
    </row>
    <row r="69" spans="1:17" ht="15.75" customHeight="1" x14ac:dyDescent="0.2">
      <c r="A69" s="281"/>
      <c r="B69" s="282"/>
      <c r="C69" s="282"/>
      <c r="D69" s="282"/>
      <c r="E69" s="282"/>
      <c r="F69" s="282"/>
      <c r="G69" s="282"/>
      <c r="H69" s="283"/>
      <c r="J69" s="281"/>
      <c r="K69" s="282"/>
      <c r="L69" s="282"/>
      <c r="M69" s="282"/>
      <c r="N69" s="282"/>
      <c r="O69" s="282"/>
      <c r="P69" s="282"/>
      <c r="Q69" s="283"/>
    </row>
    <row r="70" spans="1:17" ht="15" customHeight="1" x14ac:dyDescent="0.2">
      <c r="A70" s="281"/>
      <c r="B70" s="282"/>
      <c r="C70" s="282"/>
      <c r="D70" s="282"/>
      <c r="E70" s="282"/>
      <c r="F70" s="282"/>
      <c r="G70" s="282"/>
      <c r="H70" s="283"/>
      <c r="J70" s="281"/>
      <c r="K70" s="282"/>
      <c r="L70" s="282"/>
      <c r="M70" s="282"/>
      <c r="N70" s="282"/>
      <c r="O70" s="282"/>
      <c r="P70" s="282"/>
      <c r="Q70" s="283"/>
    </row>
    <row r="71" spans="1:17" ht="15" customHeight="1" x14ac:dyDescent="0.2">
      <c r="A71" s="281"/>
      <c r="B71" s="282"/>
      <c r="C71" s="282"/>
      <c r="D71" s="282"/>
      <c r="E71" s="282"/>
      <c r="F71" s="282"/>
      <c r="G71" s="282"/>
      <c r="H71" s="283"/>
      <c r="J71" s="281"/>
      <c r="K71" s="282"/>
      <c r="L71" s="282"/>
      <c r="M71" s="282"/>
      <c r="N71" s="282"/>
      <c r="O71" s="282"/>
      <c r="P71" s="282"/>
      <c r="Q71" s="283"/>
    </row>
    <row r="72" spans="1:17" ht="15" customHeight="1" x14ac:dyDescent="0.2">
      <c r="A72" s="281"/>
      <c r="B72" s="282"/>
      <c r="C72" s="282"/>
      <c r="D72" s="282"/>
      <c r="E72" s="282"/>
      <c r="F72" s="282"/>
      <c r="G72" s="282"/>
      <c r="H72" s="283"/>
      <c r="J72" s="281"/>
      <c r="K72" s="282"/>
      <c r="L72" s="282"/>
      <c r="M72" s="282"/>
      <c r="N72" s="282"/>
      <c r="O72" s="282"/>
      <c r="P72" s="282"/>
      <c r="Q72" s="283"/>
    </row>
    <row r="73" spans="1:17" ht="15" customHeight="1" x14ac:dyDescent="0.2">
      <c r="A73" s="281"/>
      <c r="B73" s="282"/>
      <c r="C73" s="282"/>
      <c r="D73" s="282"/>
      <c r="E73" s="282"/>
      <c r="F73" s="282"/>
      <c r="G73" s="282"/>
      <c r="H73" s="283"/>
      <c r="J73" s="281"/>
      <c r="K73" s="282"/>
      <c r="L73" s="282"/>
      <c r="M73" s="282"/>
      <c r="N73" s="282"/>
      <c r="O73" s="282"/>
      <c r="P73" s="282"/>
      <c r="Q73" s="283"/>
    </row>
    <row r="74" spans="1:17" ht="15" customHeight="1" x14ac:dyDescent="0.2">
      <c r="A74" s="281"/>
      <c r="B74" s="282"/>
      <c r="C74" s="282"/>
      <c r="D74" s="282"/>
      <c r="E74" s="282"/>
      <c r="F74" s="282"/>
      <c r="G74" s="282"/>
      <c r="H74" s="283"/>
      <c r="J74" s="281"/>
      <c r="K74" s="282"/>
      <c r="L74" s="282"/>
      <c r="M74" s="282"/>
      <c r="N74" s="282"/>
      <c r="O74" s="282"/>
      <c r="P74" s="282"/>
      <c r="Q74" s="283"/>
    </row>
    <row r="75" spans="1:17" ht="15" customHeight="1" thickBot="1" x14ac:dyDescent="0.25">
      <c r="A75" s="284"/>
      <c r="B75" s="285"/>
      <c r="C75" s="285"/>
      <c r="D75" s="285"/>
      <c r="E75" s="285"/>
      <c r="F75" s="285"/>
      <c r="G75" s="285"/>
      <c r="H75" s="286"/>
      <c r="J75" s="284"/>
      <c r="K75" s="285"/>
      <c r="L75" s="285"/>
      <c r="M75" s="285"/>
      <c r="N75" s="285"/>
      <c r="O75" s="285"/>
      <c r="P75" s="285"/>
      <c r="Q75" s="286"/>
    </row>
    <row r="76" spans="1:17" ht="15" customHeight="1" thickTop="1" thickBot="1" x14ac:dyDescent="0.25">
      <c r="A76" s="41"/>
      <c r="B76" s="41"/>
      <c r="C76" s="41"/>
      <c r="D76" s="41"/>
      <c r="E76" s="41"/>
      <c r="F76" s="41"/>
      <c r="G76" s="41"/>
      <c r="H76" s="41"/>
    </row>
    <row r="77" spans="1:17" ht="26.25" customHeight="1" thickTop="1" x14ac:dyDescent="0.2">
      <c r="A77" s="303" t="s">
        <v>363</v>
      </c>
      <c r="B77" s="304"/>
      <c r="C77" s="304"/>
      <c r="D77" s="304"/>
      <c r="E77" s="304"/>
      <c r="F77" s="304"/>
      <c r="G77" s="304"/>
      <c r="H77" s="305"/>
    </row>
    <row r="78" spans="1:17" ht="39" customHeight="1" thickBot="1" x14ac:dyDescent="0.3">
      <c r="A78" s="237" t="s">
        <v>340</v>
      </c>
      <c r="B78" s="307" t="s">
        <v>364</v>
      </c>
      <c r="C78" s="307"/>
      <c r="D78" s="307"/>
      <c r="E78" s="307"/>
      <c r="F78" s="238" t="s">
        <v>365</v>
      </c>
      <c r="G78" s="239" t="s">
        <v>366</v>
      </c>
      <c r="H78" s="240" t="s">
        <v>367</v>
      </c>
    </row>
    <row r="79" spans="1:17" ht="15.75" thickTop="1" x14ac:dyDescent="0.2">
      <c r="A79" s="241"/>
      <c r="B79" s="308"/>
      <c r="C79" s="308"/>
      <c r="D79" s="308"/>
      <c r="E79" s="308"/>
      <c r="F79" s="253"/>
      <c r="G79" s="242"/>
      <c r="H79" s="243"/>
    </row>
    <row r="80" spans="1:17" x14ac:dyDescent="0.2">
      <c r="A80" s="244"/>
      <c r="B80" s="306"/>
      <c r="C80" s="306"/>
      <c r="D80" s="306"/>
      <c r="E80" s="306"/>
      <c r="F80" s="245"/>
      <c r="G80" s="245"/>
      <c r="H80" s="246"/>
    </row>
    <row r="81" spans="1:8" x14ac:dyDescent="0.2">
      <c r="A81" s="244"/>
      <c r="B81" s="306"/>
      <c r="C81" s="306"/>
      <c r="D81" s="306"/>
      <c r="E81" s="306"/>
      <c r="F81" s="245"/>
      <c r="G81" s="245"/>
      <c r="H81" s="246"/>
    </row>
    <row r="82" spans="1:8" x14ac:dyDescent="0.2">
      <c r="A82" s="244"/>
      <c r="B82" s="306"/>
      <c r="C82" s="306"/>
      <c r="D82" s="306"/>
      <c r="E82" s="306"/>
      <c r="F82" s="245"/>
      <c r="G82" s="245"/>
      <c r="H82" s="246"/>
    </row>
    <row r="83" spans="1:8" x14ac:dyDescent="0.2">
      <c r="A83" s="244"/>
      <c r="B83" s="306"/>
      <c r="C83" s="306"/>
      <c r="D83" s="306"/>
      <c r="E83" s="306"/>
      <c r="F83" s="245"/>
      <c r="G83" s="245"/>
      <c r="H83" s="246"/>
    </row>
    <row r="84" spans="1:8" x14ac:dyDescent="0.2">
      <c r="A84" s="244"/>
      <c r="B84" s="306"/>
      <c r="C84" s="306"/>
      <c r="D84" s="306"/>
      <c r="E84" s="306"/>
      <c r="F84" s="245"/>
      <c r="G84" s="245"/>
      <c r="H84" s="246"/>
    </row>
    <row r="85" spans="1:8" x14ac:dyDescent="0.2">
      <c r="A85" s="244"/>
      <c r="B85" s="306"/>
      <c r="C85" s="306"/>
      <c r="D85" s="306"/>
      <c r="E85" s="306"/>
      <c r="F85" s="245"/>
      <c r="G85" s="245"/>
      <c r="H85" s="246"/>
    </row>
    <row r="86" spans="1:8" x14ac:dyDescent="0.2">
      <c r="A86" s="244"/>
      <c r="B86" s="306"/>
      <c r="C86" s="306"/>
      <c r="D86" s="306"/>
      <c r="E86" s="306"/>
      <c r="F86" s="245"/>
      <c r="G86" s="245"/>
      <c r="H86" s="246"/>
    </row>
    <row r="87" spans="1:8" x14ac:dyDescent="0.2">
      <c r="A87" s="244"/>
      <c r="B87" s="306"/>
      <c r="C87" s="306"/>
      <c r="D87" s="306"/>
      <c r="E87" s="306"/>
      <c r="F87" s="245"/>
      <c r="G87" s="245"/>
      <c r="H87" s="246"/>
    </row>
    <row r="88" spans="1:8" x14ac:dyDescent="0.2">
      <c r="A88" s="244"/>
      <c r="B88" s="306"/>
      <c r="C88" s="306"/>
      <c r="D88" s="306"/>
      <c r="E88" s="306"/>
      <c r="F88" s="245"/>
      <c r="G88" s="245"/>
      <c r="H88" s="246"/>
    </row>
    <row r="89" spans="1:8" x14ac:dyDescent="0.2">
      <c r="A89" s="244"/>
      <c r="B89" s="306"/>
      <c r="C89" s="306"/>
      <c r="D89" s="306"/>
      <c r="E89" s="306"/>
      <c r="F89" s="245"/>
      <c r="G89" s="245"/>
      <c r="H89" s="246"/>
    </row>
    <row r="90" spans="1:8" x14ac:dyDescent="0.2">
      <c r="A90" s="244"/>
      <c r="B90" s="306"/>
      <c r="C90" s="306"/>
      <c r="D90" s="306"/>
      <c r="E90" s="306"/>
      <c r="F90" s="245"/>
      <c r="G90" s="245"/>
      <c r="H90" s="246"/>
    </row>
    <row r="91" spans="1:8" x14ac:dyDescent="0.2">
      <c r="A91" s="244"/>
      <c r="B91" s="306"/>
      <c r="C91" s="306"/>
      <c r="D91" s="306"/>
      <c r="E91" s="306"/>
      <c r="F91" s="245"/>
      <c r="G91" s="245"/>
      <c r="H91" s="246"/>
    </row>
    <row r="92" spans="1:8" x14ac:dyDescent="0.2">
      <c r="A92" s="244"/>
      <c r="B92" s="306"/>
      <c r="C92" s="306"/>
      <c r="D92" s="306"/>
      <c r="E92" s="306"/>
      <c r="F92" s="245"/>
      <c r="G92" s="245"/>
      <c r="H92" s="246"/>
    </row>
    <row r="93" spans="1:8" x14ac:dyDescent="0.2">
      <c r="A93" s="244"/>
      <c r="B93" s="306"/>
      <c r="C93" s="306"/>
      <c r="D93" s="306"/>
      <c r="E93" s="306"/>
      <c r="F93" s="245"/>
      <c r="G93" s="245"/>
      <c r="H93" s="246"/>
    </row>
    <row r="94" spans="1:8" x14ac:dyDescent="0.2">
      <c r="A94" s="244"/>
      <c r="B94" s="306"/>
      <c r="C94" s="306"/>
      <c r="D94" s="306"/>
      <c r="E94" s="306"/>
      <c r="F94" s="245"/>
      <c r="G94" s="245"/>
      <c r="H94" s="246"/>
    </row>
    <row r="95" spans="1:8" x14ac:dyDescent="0.2">
      <c r="A95" s="244"/>
      <c r="B95" s="306"/>
      <c r="C95" s="306"/>
      <c r="D95" s="306"/>
      <c r="E95" s="306"/>
      <c r="F95" s="245"/>
      <c r="G95" s="245"/>
      <c r="H95" s="246"/>
    </row>
    <row r="96" spans="1:8" x14ac:dyDescent="0.2">
      <c r="A96" s="244"/>
      <c r="B96" s="306"/>
      <c r="C96" s="306"/>
      <c r="D96" s="306"/>
      <c r="E96" s="306"/>
      <c r="F96" s="245"/>
      <c r="G96" s="245"/>
      <c r="H96" s="246"/>
    </row>
    <row r="97" spans="1:8" x14ac:dyDescent="0.2">
      <c r="A97" s="244"/>
      <c r="B97" s="306"/>
      <c r="C97" s="306"/>
      <c r="D97" s="306"/>
      <c r="E97" s="306"/>
      <c r="F97" s="245"/>
      <c r="G97" s="245"/>
      <c r="H97" s="246"/>
    </row>
    <row r="98" spans="1:8" x14ac:dyDescent="0.2">
      <c r="A98" s="244"/>
      <c r="B98" s="306"/>
      <c r="C98" s="306"/>
      <c r="D98" s="306"/>
      <c r="E98" s="306"/>
      <c r="F98" s="245"/>
      <c r="G98" s="245"/>
      <c r="H98" s="246"/>
    </row>
    <row r="99" spans="1:8" x14ac:dyDescent="0.2">
      <c r="A99" s="244"/>
      <c r="B99" s="306"/>
      <c r="C99" s="306"/>
      <c r="D99" s="306"/>
      <c r="E99" s="306"/>
      <c r="F99" s="245"/>
      <c r="G99" s="245"/>
      <c r="H99" s="246"/>
    </row>
    <row r="100" spans="1:8" ht="15.75" thickBot="1" x14ac:dyDescent="0.25">
      <c r="A100" s="247"/>
      <c r="B100" s="309"/>
      <c r="C100" s="309"/>
      <c r="D100" s="309"/>
      <c r="E100" s="309"/>
      <c r="F100" s="248"/>
      <c r="G100" s="248"/>
      <c r="H100" s="249"/>
    </row>
    <row r="101" spans="1:8" ht="15.75" thickTop="1" x14ac:dyDescent="0.2"/>
  </sheetData>
  <protectedRanges>
    <protectedRange algorithmName="SHA-512" hashValue="JvjMKu/zoSOmLPEd+zdE+EXXZjtKkSh9HDg50CMrqkZ83H1vl0cCU8iBs8tQ6JONcooUDlPnG5rwG1Ru4mNLnA==" saltValue="LaSrkDeK21JLn7o5I3umPw==" spinCount="100000" sqref="C54:F55" name="Plage1"/>
    <protectedRange algorithmName="SHA-512" hashValue="JvjMKu/zoSOmLPEd+zdE+EXXZjtKkSh9HDg50CMrqkZ83H1vl0cCU8iBs8tQ6JONcooUDlPnG5rwG1Ru4mNLnA==" saltValue="LaSrkDeK21JLn7o5I3umPw==" spinCount="100000" sqref="C46:F51 C53:F53" name="Plage1_1"/>
    <protectedRange algorithmName="SHA-512" hashValue="JvjMKu/zoSOmLPEd+zdE+EXXZjtKkSh9HDg50CMrqkZ83H1vl0cCU8iBs8tQ6JONcooUDlPnG5rwG1Ru4mNLnA==" saltValue="LaSrkDeK21JLn7o5I3umPw==" spinCount="100000" sqref="C52:F52" name="Plage1_3"/>
    <protectedRange algorithmName="SHA-512" hashValue="JvjMKu/zoSOmLPEd+zdE+EXXZjtKkSh9HDg50CMrqkZ83H1vl0cCU8iBs8tQ6JONcooUDlPnG5rwG1Ru4mNLnA==" saltValue="LaSrkDeK21JLn7o5I3umPw==" spinCount="100000" sqref="E45 C27:F28 C7:F11 C15:F18 C30:F44" name="Plage1_4"/>
    <protectedRange algorithmName="SHA-512" hashValue="JvjMKu/zoSOmLPEd+zdE+EXXZjtKkSh9HDg50CMrqkZ83H1vl0cCU8iBs8tQ6JONcooUDlPnG5rwG1Ru4mNLnA==" saltValue="LaSrkDeK21JLn7o5I3umPw==" spinCount="100000" sqref="C45:D45 F45" name="Plage1_1_4"/>
    <protectedRange algorithmName="SHA-512" hashValue="JvjMKu/zoSOmLPEd+zdE+EXXZjtKkSh9HDg50CMrqkZ83H1vl0cCU8iBs8tQ6JONcooUDlPnG5rwG1Ru4mNLnA==" saltValue="LaSrkDeK21JLn7o5I3umPw==" spinCount="100000" sqref="C12:F14" name="Plage1_3_1"/>
    <protectedRange algorithmName="SHA-512" hashValue="JvjMKu/zoSOmLPEd+zdE+EXXZjtKkSh9HDg50CMrqkZ83H1vl0cCU8iBs8tQ6JONcooUDlPnG5rwG1Ru4mNLnA==" saltValue="LaSrkDeK21JLn7o5I3umPw==" spinCount="100000" sqref="C19:F26 C29:F29" name="Plage1_4_1"/>
  </protectedRanges>
  <mergeCells count="50">
    <mergeCell ref="B100:E100"/>
    <mergeCell ref="B89:E89"/>
    <mergeCell ref="B90:E90"/>
    <mergeCell ref="B91:E91"/>
    <mergeCell ref="B92:E92"/>
    <mergeCell ref="B93:E93"/>
    <mergeCell ref="B94:E94"/>
    <mergeCell ref="B95:E95"/>
    <mergeCell ref="B96:E96"/>
    <mergeCell ref="B97:E97"/>
    <mergeCell ref="B98:E98"/>
    <mergeCell ref="B99:E99"/>
    <mergeCell ref="B88:E88"/>
    <mergeCell ref="A77:H77"/>
    <mergeCell ref="B78:E78"/>
    <mergeCell ref="B79:E79"/>
    <mergeCell ref="B80:E80"/>
    <mergeCell ref="B81:E81"/>
    <mergeCell ref="B82:E82"/>
    <mergeCell ref="B83:E83"/>
    <mergeCell ref="B84:E84"/>
    <mergeCell ref="B85:E85"/>
    <mergeCell ref="B86:E86"/>
    <mergeCell ref="B87:E87"/>
    <mergeCell ref="A58:H75"/>
    <mergeCell ref="J58:Q75"/>
    <mergeCell ref="A3:A4"/>
    <mergeCell ref="C3:F3"/>
    <mergeCell ref="H3:I3"/>
    <mergeCell ref="K3:L3"/>
    <mergeCell ref="M3:N3"/>
    <mergeCell ref="C4:F4"/>
    <mergeCell ref="H4:J4"/>
    <mergeCell ref="K4:L4"/>
    <mergeCell ref="M4:N4"/>
    <mergeCell ref="H5:J5"/>
    <mergeCell ref="K5:L5"/>
    <mergeCell ref="M5:N5"/>
    <mergeCell ref="A57:H57"/>
    <mergeCell ref="J57:Q57"/>
    <mergeCell ref="C1:F1"/>
    <mergeCell ref="H1:I1"/>
    <mergeCell ref="K1:L1"/>
    <mergeCell ref="M1:N1"/>
    <mergeCell ref="P1:Y5"/>
    <mergeCell ref="C2:F2"/>
    <mergeCell ref="H2:I2"/>
    <mergeCell ref="K2:L2"/>
    <mergeCell ref="M2:N2"/>
    <mergeCell ref="C5:F5"/>
  </mergeCells>
  <conditionalFormatting sqref="M7:M55">
    <cfRule type="cellIs" dxfId="1024" priority="175" operator="greaterThan">
      <formula>1</formula>
    </cfRule>
  </conditionalFormatting>
  <conditionalFormatting sqref="P54:P55">
    <cfRule type="expression" dxfId="1023" priority="173">
      <formula>P54&gt;Q54</formula>
    </cfRule>
    <cfRule type="expression" dxfId="1022" priority="174">
      <formula>P54&lt;Q54</formula>
    </cfRule>
  </conditionalFormatting>
  <conditionalFormatting sqref="R54:R55">
    <cfRule type="expression" dxfId="1021" priority="171">
      <formula>R54&lt;S54</formula>
    </cfRule>
    <cfRule type="expression" dxfId="1020" priority="172">
      <formula>R54&gt;S54</formula>
    </cfRule>
  </conditionalFormatting>
  <conditionalFormatting sqref="T54:T55">
    <cfRule type="expression" dxfId="1019" priority="169">
      <formula>T54&gt;U54</formula>
    </cfRule>
    <cfRule type="expression" dxfId="1018" priority="170">
      <formula>T54&lt;U54</formula>
    </cfRule>
  </conditionalFormatting>
  <conditionalFormatting sqref="K7:K55">
    <cfRule type="cellIs" dxfId="1017" priority="168" operator="greaterThan">
      <formula>1</formula>
    </cfRule>
  </conditionalFormatting>
  <conditionalFormatting sqref="L7:L31 L36:L55">
    <cfRule type="cellIs" dxfId="1016" priority="167" operator="greaterThan">
      <formula>0</formula>
    </cfRule>
  </conditionalFormatting>
  <conditionalFormatting sqref="N7:N55">
    <cfRule type="cellIs" dxfId="1015" priority="166" operator="greaterThan">
      <formula>0</formula>
    </cfRule>
  </conditionalFormatting>
  <conditionalFormatting sqref="O79 P80">
    <cfRule type="expression" dxfId="1014" priority="159">
      <formula>OR(NOT(ISERROR(SEARCH("Halte", $A70))),      NOT(ISERROR(SEARCH("Prise serré", $A70))),      NOT(ISERROR(SEARCH("Close grip", $A70))),      NOT(ISERROR(SEARCH("Sumo", $A70))),      NOT(ISERROR(SEARCH("Tradi", $A70))),      NOT(ISERROR(SEARCH("Band", $A70))),      NOT(ISERROR(SEARCH("Prise large", $A70))),      NOT(ISERROR(SEARCH("RDL", $A70))),      NOT(ISERROR(SEARCH("Unilatéral", $A70))))</formula>
    </cfRule>
    <cfRule type="expression" dxfId="1013" priority="160">
      <formula>NOT(ISERROR(SEARCH("BI7", $A70)))</formula>
    </cfRule>
    <cfRule type="expression" dxfId="1012" priority="161">
      <formula>NOT(ISERROR(SEARCH("SUPER7", $A70)))</formula>
    </cfRule>
    <cfRule type="expression" dxfId="1011" priority="162">
      <formula>NOT(ISERROR(SEARCH("Larsen", $A70)))</formula>
    </cfRule>
    <cfRule type="expression" dxfId="1010" priority="163">
      <formula>OR(NOT(ISERROR(SEARCH("Tempo", O79))), NOT(ISERROR(SEARCH("Pausé", O79))), NOT(ISERROR(SEARCH("Isométrie", O79))))</formula>
    </cfRule>
    <cfRule type="expression" dxfId="1009" priority="164" stopIfTrue="1">
      <formula>OR(NOT(ISERROR(SEARCH("Position A", $A70))),NOT(ISERROR(SEARCH("Position B", $A70))),NOT(ISERROR(SEARCH("Position C", $A70))),NOT(ISERROR(SEARCH("Avec sangles", $A70))),NOT(ISERROR(SEARCH("SSB", $A70))),NOT(ISERROR(SEARCH("Halte", $A70))), NOT(ISERROR(SEARCH("Prise serré", $A70))), NOT(ISERROR(SEARCH("Close grip", $A70))), NOT(ISERROR(SEARCH("Sumo", $A70))), NOT(ISERROR(SEARCH("Tradi", $A70))), NOT(ISERROR(SEARCH("Band", $A70))), NOT(ISERROR(SEARCH("Prise large", $A70))), NOT(ISERROR(SEARCH("RDL", $A70))), NOT(ISERROR(SEARCH("Unilatéral", $A70))))</formula>
    </cfRule>
    <cfRule type="expression" dxfId="1008" priority="165" stopIfTrue="1">
      <formula>OR(NOT(ISERROR(SEARCH("Position A", $A70))),NOT(ISERROR(SEARCH("Position B", $A70))),NOT(ISERROR(SEARCH("Position C", $A70))),NOT(ISERROR(SEARCH("Avec sangles", $A70))),NOT(ISERROR(SEARCH("SSB", $A70))),NOT(ISERROR(SEARCH("Focus Hanche", $A70))),NOT(ISERROR(SEARCH("Focus GENOUX", $A70))),NOT(ISERROR(SEARCH("CALE", $A70))),NOT(ISERROR(SEARCH("Déficit", $A70))),NOT(ISERROR(SEARCH("Surélevé", $A70))),NOT(ISERROR(SEARCH("High bar", $A70))),NOT(ISERROR(SEARCH("à la poulie", $A70))),NOT(ISERROR(SEARCH("prise triange", $A70))),NOT(ISERROR(SEARCH("prise barre large", $A70))),NOT(ISERROR(SEARCH("prise barre serrée", $A70))),NOT(ISERROR(SEARCH("prise neutre", $A70))),NOT(ISERROR(SEARCH("supination", $A70))),NOT(ISERROR(SEARCH("pronation", $A70))),NOT(ISERROR(SEARCH("kettlebel", $A70))),NOT(ISERROR(SEARCH("aux haltères", $A70))),NOT(ISERROR(SEARCH("à la barre", $A70))),NOT(ISERROR(SEARCH("B STANCE", $A70))),NOT(ISERROR(SEARCH("Halte", $A70))), NOT(ISERROR(SEARCH("Prise serré", $A70))), NOT(ISERROR(SEARCH("Close grip", $A70))), NOT(ISERROR(SEARCH("Sumo", $A70))), NOT(ISERROR(SEARCH("Tradi", $A70))), NOT(ISERROR(SEARCH("Band", $A70))), NOT(ISERROR(SEARCH("Prise large", $A70))), NOT(ISERROR(SEARCH("RDL", $A70))), NOT(ISERROR(SEARCH("Unilatéral", $A70))))</formula>
    </cfRule>
  </conditionalFormatting>
  <conditionalFormatting sqref="P76:P78">
    <cfRule type="expression" dxfId="1007" priority="155">
      <formula>OR(M67&gt;0, O67&gt;0)</formula>
    </cfRule>
    <cfRule type="expression" dxfId="1006" priority="156">
      <formula>OR(L67&gt;1, N67&gt;1)</formula>
    </cfRule>
  </conditionalFormatting>
  <conditionalFormatting sqref="P76:P78">
    <cfRule type="expression" dxfId="1005" priority="150">
      <formula>OR(NOT(ISERROR(SEARCH("Halte", $A67))),      NOT(ISERROR(SEARCH("Prise serré", $A67))),      NOT(ISERROR(SEARCH("Close grip", $A67))),      NOT(ISERROR(SEARCH("Sumo", $A67))),      NOT(ISERROR(SEARCH("Tradi", $A67))),      NOT(ISERROR(SEARCH("Band", $A67))),      NOT(ISERROR(SEARCH("Prise large", $A67))),      NOT(ISERROR(SEARCH("RDL", $A67))),      NOT(ISERROR(SEARCH("Unilatéral", $A67))))</formula>
    </cfRule>
    <cfRule type="expression" dxfId="1004" priority="151">
      <formula>NOT(ISERROR(SEARCH("BI7", $A67)))</formula>
    </cfRule>
    <cfRule type="expression" dxfId="1003" priority="152">
      <formula>NOT(ISERROR(SEARCH("SUPER7", $A67)))</formula>
    </cfRule>
    <cfRule type="expression" dxfId="1002" priority="153">
      <formula>NOT(ISERROR(SEARCH("Larsen", $A67)))</formula>
    </cfRule>
    <cfRule type="expression" dxfId="1001" priority="154">
      <formula>OR(NOT(ISERROR(SEARCH("Tempo", P76))), NOT(ISERROR(SEARCH("Pausé", P76))), NOT(ISERROR(SEARCH("Isométrie", P76))))</formula>
    </cfRule>
    <cfRule type="expression" dxfId="1000" priority="157" stopIfTrue="1">
      <formula>OR(NOT(ISERROR(SEARCH("Position A", $A67))),NOT(ISERROR(SEARCH("Position B", $A67))),NOT(ISERROR(SEARCH("Position C", $A67))),NOT(ISERROR(SEARCH("Avec sangles", $A67))),NOT(ISERROR(SEARCH("SSB", $A67))),NOT(ISERROR(SEARCH("Halte", $A67))), NOT(ISERROR(SEARCH("Prise serré", $A67))), NOT(ISERROR(SEARCH("Close grip", $A67))), NOT(ISERROR(SEARCH("Sumo", $A67))), NOT(ISERROR(SEARCH("Tradi", $A67))), NOT(ISERROR(SEARCH("Band", $A67))), NOT(ISERROR(SEARCH("Prise large", $A67))), NOT(ISERROR(SEARCH("RDL", $A67))), NOT(ISERROR(SEARCH("Unilatéral", $A67))))</formula>
    </cfRule>
    <cfRule type="expression" dxfId="999" priority="158" stopIfTrue="1">
      <formula>OR(NOT(ISERROR(SEARCH("Position A", $A67))),NOT(ISERROR(SEARCH("Position B", $A67))),NOT(ISERROR(SEARCH("Position C", $A67))),NOT(ISERROR(SEARCH("Avec sangles", $A67))),NOT(ISERROR(SEARCH("SSB", $A67))),NOT(ISERROR(SEARCH("Focus Hanche", $A67))),NOT(ISERROR(SEARCH("Focus GENOUX", $A67))),NOT(ISERROR(SEARCH("CALE", $A67))),NOT(ISERROR(SEARCH("Déficit", $A67))),NOT(ISERROR(SEARCH("Surélevé", $A67))),NOT(ISERROR(SEARCH("High bar", $A67))),NOT(ISERROR(SEARCH("à la poulie", $A67))),NOT(ISERROR(SEARCH("prise triange", $A67))),NOT(ISERROR(SEARCH("prise barre large", $A67))),NOT(ISERROR(SEARCH("prise barre serrée", $A67))),NOT(ISERROR(SEARCH("prise neutre", $A67))),NOT(ISERROR(SEARCH("supination", $A67))),NOT(ISERROR(SEARCH("pronation", $A67))),NOT(ISERROR(SEARCH("kettlebel", $A67))),NOT(ISERROR(SEARCH("aux haltères", $A67))),NOT(ISERROR(SEARCH("à la barre", $A67))),NOT(ISERROR(SEARCH("B STANCE", $A67))),NOT(ISERROR(SEARCH("Halte", $A67))), NOT(ISERROR(SEARCH("Prise serré", $A67))), NOT(ISERROR(SEARCH("Close grip", $A67))), NOT(ISERROR(SEARCH("Sumo", $A67))), NOT(ISERROR(SEARCH("Tradi", $A67))), NOT(ISERROR(SEARCH("Band", $A67))), NOT(ISERROR(SEARCH("Prise large", $A67))), NOT(ISERROR(SEARCH("RDL", $A67))), NOT(ISERROR(SEARCH("Unilatéral", $A67))))</formula>
    </cfRule>
  </conditionalFormatting>
  <conditionalFormatting sqref="P80">
    <cfRule type="expression" dxfId="998" priority="176">
      <formula>OR(M71&gt;0, #REF!&gt;0)</formula>
    </cfRule>
    <cfRule type="expression" dxfId="997" priority="177">
      <formula>OR(L71&gt;1, N71&gt;1)</formula>
    </cfRule>
  </conditionalFormatting>
  <conditionalFormatting sqref="P46:P51 P53">
    <cfRule type="expression" dxfId="996" priority="148">
      <formula>P46&gt;Q46</formula>
    </cfRule>
    <cfRule type="expression" dxfId="995" priority="149">
      <formula>P46&lt;Q46</formula>
    </cfRule>
  </conditionalFormatting>
  <conditionalFormatting sqref="R46:R51 R53">
    <cfRule type="expression" dxfId="994" priority="146">
      <formula>R46&lt;S46</formula>
    </cfRule>
    <cfRule type="expression" dxfId="993" priority="147">
      <formula>R46&gt;S46</formula>
    </cfRule>
  </conditionalFormatting>
  <conditionalFormatting sqref="T46:T51 T53">
    <cfRule type="expression" dxfId="992" priority="144">
      <formula>T46&gt;U46</formula>
    </cfRule>
    <cfRule type="expression" dxfId="991" priority="145">
      <formula>T46&lt;U46</formula>
    </cfRule>
  </conditionalFormatting>
  <conditionalFormatting sqref="P52">
    <cfRule type="expression" dxfId="990" priority="142">
      <formula>P52&gt;Q52</formula>
    </cfRule>
    <cfRule type="expression" dxfId="989" priority="143">
      <formula>P52&lt;Q52</formula>
    </cfRule>
  </conditionalFormatting>
  <conditionalFormatting sqref="R52">
    <cfRule type="expression" dxfId="988" priority="140">
      <formula>R52&lt;S52</formula>
    </cfRule>
    <cfRule type="expression" dxfId="987" priority="141">
      <formula>R52&gt;S52</formula>
    </cfRule>
  </conditionalFormatting>
  <conditionalFormatting sqref="T52">
    <cfRule type="expression" dxfId="986" priority="138">
      <formula>T52&gt;U52</formula>
    </cfRule>
    <cfRule type="expression" dxfId="985" priority="139">
      <formula>T52&lt;U52</formula>
    </cfRule>
  </conditionalFormatting>
  <conditionalFormatting sqref="B46:B55">
    <cfRule type="expression" dxfId="984" priority="134">
      <formula>OR(L46&gt;0, N46&gt;0)</formula>
    </cfRule>
    <cfRule type="expression" dxfId="983" priority="135">
      <formula>OR(K46&gt;1, M46&gt;1)</formula>
    </cfRule>
  </conditionalFormatting>
  <conditionalFormatting sqref="A46:B55">
    <cfRule type="expression" dxfId="982" priority="129">
      <formula>OR(NOT(ISERROR(SEARCH("Halte", $A46))),      NOT(ISERROR(SEARCH("Prise serré", $A46))),      NOT(ISERROR(SEARCH("Close grip", $A46))),      NOT(ISERROR(SEARCH("Sumo", $A46))),      NOT(ISERROR(SEARCH("Tradi", $A46))),      NOT(ISERROR(SEARCH("Band", $A46))),      NOT(ISERROR(SEARCH("Prise large", $A46))),      NOT(ISERROR(SEARCH("RDL", $A46))),      NOT(ISERROR(SEARCH("Unilatéral", $A46))))</formula>
    </cfRule>
    <cfRule type="expression" dxfId="981" priority="130">
      <formula>NOT(ISERROR(SEARCH("BI7", $A46)))</formula>
    </cfRule>
    <cfRule type="expression" dxfId="980" priority="131">
      <formula>NOT(ISERROR(SEARCH("SUPER7", $A46)))</formula>
    </cfRule>
    <cfRule type="expression" dxfId="979" priority="132">
      <formula>NOT(ISERROR(SEARCH("Larsen", $A46)))</formula>
    </cfRule>
    <cfRule type="expression" dxfId="978" priority="133">
      <formula>OR(NOT(ISERROR(SEARCH("Tempo", A46))), NOT(ISERROR(SEARCH("Pausé", A46))), NOT(ISERROR(SEARCH("Isométrie", A46))))</formula>
    </cfRule>
    <cfRule type="expression" dxfId="977" priority="136" stopIfTrue="1">
      <formula>OR(NOT(ISERROR(SEARCH("Position A", $A46))),NOT(ISERROR(SEARCH("Position B", $A46))),NOT(ISERROR(SEARCH("Position C", $A46))),NOT(ISERROR(SEARCH("Avec sangles", $A46))),NOT(ISERROR(SEARCH("SSB", $A46))),NOT(ISERROR(SEARCH("Halte", $A46))), NOT(ISERROR(SEARCH("Prise serré", $A46))), NOT(ISERROR(SEARCH("Close grip", $A46))), NOT(ISERROR(SEARCH("Sumo", $A46))), NOT(ISERROR(SEARCH("Tradi", $A46))), NOT(ISERROR(SEARCH("Band", $A46))), NOT(ISERROR(SEARCH("Prise large", $A46))), NOT(ISERROR(SEARCH("RDL", $A46))), NOT(ISERROR(SEARCH("Unilatéral", $A46))))</formula>
    </cfRule>
    <cfRule type="expression" dxfId="976" priority="137" stopIfTrue="1">
      <formula>OR(NOT(ISERROR(SEARCH("Position A", $A46))),NOT(ISERROR(SEARCH("Position B", $A46))),NOT(ISERROR(SEARCH("Position C", $A46))),NOT(ISERROR(SEARCH("Avec sangles", $A46))),NOT(ISERROR(SEARCH("SSB", $A46))),NOT(ISERROR(SEARCH("Focus Hanche", $A46))),NOT(ISERROR(SEARCH("Focus GENOUX", $A46))),NOT(ISERROR(SEARCH("CALE", $A46))),NOT(ISERROR(SEARCH("Déficit", $A46))),NOT(ISERROR(SEARCH("Surélevé", $A46))),NOT(ISERROR(SEARCH("High bar", $A46))),NOT(ISERROR(SEARCH("à la poulie", $A46))),NOT(ISERROR(SEARCH("prise triange", $A46))),NOT(ISERROR(SEARCH("prise barre large", $A46))),NOT(ISERROR(SEARCH("prise barre serrée", $A46))),NOT(ISERROR(SEARCH("prise neutre", $A46))),NOT(ISERROR(SEARCH("supination", $A46))),NOT(ISERROR(SEARCH("pronation", $A46))),NOT(ISERROR(SEARCH("kettlebel", $A46))),NOT(ISERROR(SEARCH("aux haltères", $A46))),NOT(ISERROR(SEARCH("à la barre", $A46))),NOT(ISERROR(SEARCH("B STANCE", $A46))),NOT(ISERROR(SEARCH("Halte", $A46))), NOT(ISERROR(SEARCH("Prise serré", $A46))), NOT(ISERROR(SEARCH("Close grip", $A46))), NOT(ISERROR(SEARCH("Sumo", $A46))), NOT(ISERROR(SEARCH("Tradi", $A46))), NOT(ISERROR(SEARCH("Band", $A46))), NOT(ISERROR(SEARCH("Prise large", $A46))), NOT(ISERROR(SEARCH("RDL", $A46))), NOT(ISERROR(SEARCH("Unilatéral", $A46))))</formula>
    </cfRule>
  </conditionalFormatting>
  <conditionalFormatting sqref="B27:B28 B7:B11 B15:B18 B30:B44">
    <cfRule type="expression" dxfId="975" priority="125">
      <formula>OR(L7&gt;0, N7&gt;0)</formula>
    </cfRule>
    <cfRule type="expression" dxfId="974" priority="126">
      <formula>OR(K7&gt;1, M7&gt;1)</formula>
    </cfRule>
  </conditionalFormatting>
  <conditionalFormatting sqref="A7:B11 A15:B18">
    <cfRule type="expression" dxfId="973" priority="120">
      <formula>OR(NOT(ISERROR(SEARCH("Halte", $A7))),      NOT(ISERROR(SEARCH("Prise serré", $A7))),      NOT(ISERROR(SEARCH("Close grip", $A7))),      NOT(ISERROR(SEARCH("Sumo", $A7))),      NOT(ISERROR(SEARCH("Tradi", $A7))),      NOT(ISERROR(SEARCH("Band", $A7))),      NOT(ISERROR(SEARCH("Prise large", $A7))),      NOT(ISERROR(SEARCH("RDL", $A7))),      NOT(ISERROR(SEARCH("Unilatéral", $A7))))</formula>
    </cfRule>
    <cfRule type="expression" dxfId="972" priority="121">
      <formula>NOT(ISERROR(SEARCH("BI7", $A7)))</formula>
    </cfRule>
    <cfRule type="expression" dxfId="971" priority="122">
      <formula>NOT(ISERROR(SEARCH("SUPER7", $A7)))</formula>
    </cfRule>
    <cfRule type="expression" dxfId="970" priority="123">
      <formula>NOT(ISERROR(SEARCH("Larsen", $A7)))</formula>
    </cfRule>
    <cfRule type="expression" dxfId="969" priority="124">
      <formula>OR(NOT(ISERROR(SEARCH("Tempo", A7))), NOT(ISERROR(SEARCH("Pausé", A7))), NOT(ISERROR(SEARCH("Isométrie", A7))))</formula>
    </cfRule>
    <cfRule type="expression" dxfId="968" priority="127" stopIfTrue="1">
      <formula>OR(NOT(ISERROR(SEARCH("Position A", $A7))),NOT(ISERROR(SEARCH("Position B", $A7))),NOT(ISERROR(SEARCH("Position C", $A7))),NOT(ISERROR(SEARCH("Avec sangles", $A7))),NOT(ISERROR(SEARCH("SSB", $A7))),NOT(ISERROR(SEARCH("Halte", $A7))), NOT(ISERROR(SEARCH("Prise serré", $A7))), NOT(ISERROR(SEARCH("Close grip", $A7))), NOT(ISERROR(SEARCH("Sumo", $A7))), NOT(ISERROR(SEARCH("Tradi", $A7))), NOT(ISERROR(SEARCH("Band", $A7))), NOT(ISERROR(SEARCH("Prise large", $A7))), NOT(ISERROR(SEARCH("RDL", $A7))), NOT(ISERROR(SEARCH("Unilatéral", $A7))))</formula>
    </cfRule>
    <cfRule type="expression" dxfId="967" priority="128" stopIfTrue="1">
      <formula>OR(NOT(ISERROR(SEARCH("Position A", $A7))),NOT(ISERROR(SEARCH("Position B", $A7))),NOT(ISERROR(SEARCH("Position C", $A7))),NOT(ISERROR(SEARCH("Avec sangles", $A7))),NOT(ISERROR(SEARCH("SSB", $A7))),NOT(ISERROR(SEARCH("Focus Hanche", $A7))),NOT(ISERROR(SEARCH("Focus GENOUX", $A7))),NOT(ISERROR(SEARCH("CALE", $A7))),NOT(ISERROR(SEARCH("Déficit", $A7))),NOT(ISERROR(SEARCH("Surélevé", $A7))),NOT(ISERROR(SEARCH("High bar", $A7))),NOT(ISERROR(SEARCH("à la poulie", $A7))),NOT(ISERROR(SEARCH("prise triange", $A7))),NOT(ISERROR(SEARCH("prise barre large", $A7))),NOT(ISERROR(SEARCH("prise barre serrée", $A7))),NOT(ISERROR(SEARCH("prise neutre", $A7))),NOT(ISERROR(SEARCH("supination", $A7))),NOT(ISERROR(SEARCH("pronation", $A7))),NOT(ISERROR(SEARCH("kettlebel", $A7))),NOT(ISERROR(SEARCH("aux haltères", $A7))),NOT(ISERROR(SEARCH("à la barre", $A7))),NOT(ISERROR(SEARCH("B STANCE", $A7))),NOT(ISERROR(SEARCH("Halte", $A7))), NOT(ISERROR(SEARCH("Prise serré", $A7))), NOT(ISERROR(SEARCH("Close grip", $A7))), NOT(ISERROR(SEARCH("Sumo", $A7))), NOT(ISERROR(SEARCH("Tradi", $A7))), NOT(ISERROR(SEARCH("Band", $A7))), NOT(ISERROR(SEARCH("Prise large", $A7))), NOT(ISERROR(SEARCH("RDL", $A7))), NOT(ISERROR(SEARCH("Unilatéral", $A7))))</formula>
    </cfRule>
  </conditionalFormatting>
  <conditionalFormatting sqref="B45">
    <cfRule type="expression" dxfId="966" priority="116">
      <formula>OR(L45&gt;0, N45&gt;0)</formula>
    </cfRule>
    <cfRule type="expression" dxfId="965" priority="117">
      <formula>OR(K45&gt;1, M45&gt;1)</formula>
    </cfRule>
  </conditionalFormatting>
  <conditionalFormatting sqref="A45:B45">
    <cfRule type="expression" dxfId="964" priority="111">
      <formula>OR(NOT(ISERROR(SEARCH("Halte", $A45))),      NOT(ISERROR(SEARCH("Prise serré", $A45))),      NOT(ISERROR(SEARCH("Close grip", $A45))),      NOT(ISERROR(SEARCH("Sumo", $A45))),      NOT(ISERROR(SEARCH("Tradi", $A45))),      NOT(ISERROR(SEARCH("Band", $A45))),      NOT(ISERROR(SEARCH("Prise large", $A45))),      NOT(ISERROR(SEARCH("RDL", $A45))),      NOT(ISERROR(SEARCH("Unilatéral", $A45))))</formula>
    </cfRule>
    <cfRule type="expression" dxfId="963" priority="112">
      <formula>NOT(ISERROR(SEARCH("BI7", $A45)))</formula>
    </cfRule>
    <cfRule type="expression" dxfId="962" priority="113">
      <formula>NOT(ISERROR(SEARCH("SUPER7", $A45)))</formula>
    </cfRule>
    <cfRule type="expression" dxfId="961" priority="114">
      <formula>NOT(ISERROR(SEARCH("Larsen", $A45)))</formula>
    </cfRule>
    <cfRule type="expression" dxfId="960" priority="115">
      <formula>OR(NOT(ISERROR(SEARCH("Tempo", A45))), NOT(ISERROR(SEARCH("Pausé", A45))), NOT(ISERROR(SEARCH("Isométrie", A45))))</formula>
    </cfRule>
    <cfRule type="expression" dxfId="959" priority="118" stopIfTrue="1">
      <formula>OR(NOT(ISERROR(SEARCH("Position A", $A45))),NOT(ISERROR(SEARCH("Position B", $A45))),NOT(ISERROR(SEARCH("Position C", $A45))),NOT(ISERROR(SEARCH("Avec sangles", $A45))),NOT(ISERROR(SEARCH("SSB", $A45))),NOT(ISERROR(SEARCH("Halte", $A45))), NOT(ISERROR(SEARCH("Prise serré", $A45))), NOT(ISERROR(SEARCH("Close grip", $A45))), NOT(ISERROR(SEARCH("Sumo", $A45))), NOT(ISERROR(SEARCH("Tradi", $A45))), NOT(ISERROR(SEARCH("Band", $A45))), NOT(ISERROR(SEARCH("Prise large", $A45))), NOT(ISERROR(SEARCH("RDL", $A45))), NOT(ISERROR(SEARCH("Unilatéral", $A45))))</formula>
    </cfRule>
    <cfRule type="expression" dxfId="958" priority="119" stopIfTrue="1">
      <formula>OR(NOT(ISERROR(SEARCH("Position A", $A45))),NOT(ISERROR(SEARCH("Position B", $A45))),NOT(ISERROR(SEARCH("Position C", $A45))),NOT(ISERROR(SEARCH("Avec sangles", $A45))),NOT(ISERROR(SEARCH("SSB", $A45))),NOT(ISERROR(SEARCH("Focus Hanche", $A45))),NOT(ISERROR(SEARCH("Focus GENOUX", $A45))),NOT(ISERROR(SEARCH("CALE", $A45))),NOT(ISERROR(SEARCH("Déficit", $A45))),NOT(ISERROR(SEARCH("Surélevé", $A45))),NOT(ISERROR(SEARCH("High bar", $A45))),NOT(ISERROR(SEARCH("à la poulie", $A45))),NOT(ISERROR(SEARCH("prise triange", $A45))),NOT(ISERROR(SEARCH("prise barre large", $A45))),NOT(ISERROR(SEARCH("prise barre serrée", $A45))),NOT(ISERROR(SEARCH("prise neutre", $A45))),NOT(ISERROR(SEARCH("supination", $A45))),NOT(ISERROR(SEARCH("pronation", $A45))),NOT(ISERROR(SEARCH("kettlebel", $A45))),NOT(ISERROR(SEARCH("aux haltères", $A45))),NOT(ISERROR(SEARCH("à la barre", $A45))),NOT(ISERROR(SEARCH("B STANCE", $A45))),NOT(ISERROR(SEARCH("Halte", $A45))), NOT(ISERROR(SEARCH("Prise serré", $A45))), NOT(ISERROR(SEARCH("Close grip", $A45))), NOT(ISERROR(SEARCH("Sumo", $A45))), NOT(ISERROR(SEARCH("Tradi", $A45))), NOT(ISERROR(SEARCH("Band", $A45))), NOT(ISERROR(SEARCH("Prise large", $A45))), NOT(ISERROR(SEARCH("RDL", $A45))), NOT(ISERROR(SEARCH("Unilatéral", $A45))))</formula>
    </cfRule>
  </conditionalFormatting>
  <conditionalFormatting sqref="B27:B28">
    <cfRule type="expression" dxfId="957" priority="104">
      <formula>OR(NOT(ISERROR(SEARCH("Halte",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956" priority="105">
      <formula>NOT(ISERROR(SEARCH("BI7", $A27)))</formula>
    </cfRule>
    <cfRule type="expression" dxfId="955" priority="106">
      <formula>NOT(ISERROR(SEARCH("SUPER7", $A27)))</formula>
    </cfRule>
    <cfRule type="expression" dxfId="954" priority="107">
      <formula>NOT(ISERROR(SEARCH("Larsen", $A27)))</formula>
    </cfRule>
    <cfRule type="expression" dxfId="953" priority="108">
      <formula>OR(NOT(ISERROR(SEARCH("Tempo", B27))), NOT(ISERROR(SEARCH("Pausé", B27))), NOT(ISERROR(SEARCH("Isométrie", B27))))</formula>
    </cfRule>
    <cfRule type="expression" dxfId="952" priority="109" stopIfTrue="1">
      <formula>OR(NOT(ISERROR(SEARCH("Position A", $A27))),NOT(ISERROR(SEARCH("Position B", $A27))),NOT(ISERROR(SEARCH("Position C", $A27))),NOT(ISERROR(SEARCH("Avec sangles", $A27))),NOT(ISERROR(SEARCH("SSB", $A27))),NOT(ISERROR(SEARCH("Halte",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951" priority="110" stopIfTrue="1">
      <formula>OR(NOT(ISERROR(SEARCH("Position A", $A27))),NOT(ISERROR(SEARCH("Position B", $A27))),NOT(ISERROR(SEARCH("Position C", $A27))),NOT(ISERROR(SEARCH("Avec sangles", $A27))),NOT(ISERROR(SEARCH("SSB", $A27))),NOT(ISERROR(SEARCH("Focus Hanche", $A27))),NOT(ISERROR(SEARCH("Focus GENOUX", $A27))),NOT(ISERROR(SEARCH("CALE", $A27))),NOT(ISERROR(SEARCH("Déficit", $A27))),NOT(ISERROR(SEARCH("Surélevé", $A27))),NOT(ISERROR(SEARCH("High bar", $A27))),NOT(ISERROR(SEARCH("à la poulie", $A27))),NOT(ISERROR(SEARCH("prise triange", $A27))),NOT(ISERROR(SEARCH("prise barre large", $A27))),NOT(ISERROR(SEARCH("prise barre serrée", $A27))),NOT(ISERROR(SEARCH("prise neutre", $A27))),NOT(ISERROR(SEARCH("supination", $A27))),NOT(ISERROR(SEARCH("pronation", $A27))),NOT(ISERROR(SEARCH("kettlebel", $A27))),NOT(ISERROR(SEARCH("aux haltères", $A27))),NOT(ISERROR(SEARCH("à la barre", $A27))),NOT(ISERROR(SEARCH("B STANCE",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A27:A28">
    <cfRule type="expression" dxfId="950" priority="97">
      <formula>OR(NOT(ISERROR(SEARCH("Halte",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949" priority="98">
      <formula>NOT(ISERROR(SEARCH("BI7", $A27)))</formula>
    </cfRule>
    <cfRule type="expression" dxfId="948" priority="99">
      <formula>NOT(ISERROR(SEARCH("SUPER7", $A27)))</formula>
    </cfRule>
    <cfRule type="expression" dxfId="947" priority="100">
      <formula>NOT(ISERROR(SEARCH("Larsen", $A27)))</formula>
    </cfRule>
    <cfRule type="expression" dxfId="946" priority="101">
      <formula>OR(NOT(ISERROR(SEARCH("Tempo", A27))), NOT(ISERROR(SEARCH("Pausé", A27))), NOT(ISERROR(SEARCH("Isométrie", A27))))</formula>
    </cfRule>
    <cfRule type="expression" dxfId="945" priority="103" stopIfTrue="1">
      <formula>OR(NOT(ISERROR(SEARCH("Position A", $A27))),NOT(ISERROR(SEARCH("Position B", $A27))),NOT(ISERROR(SEARCH("Position C", $A27))),NOT(ISERROR(SEARCH("Avec sangles", $A27))),NOT(ISERROR(SEARCH("SSB", $A27))),NOT(ISERROR(SEARCH("Focus Hanche", $A27))),NOT(ISERROR(SEARCH("Focus GENOUX", $A27))),NOT(ISERROR(SEARCH("CALE", $A27))),NOT(ISERROR(SEARCH("Déficit", $A27))),NOT(ISERROR(SEARCH("Surélevé", $A27))),NOT(ISERROR(SEARCH("High bar", $A27))),NOT(ISERROR(SEARCH("à la poulie", $A27))),NOT(ISERROR(SEARCH("prise triange", $A27))),NOT(ISERROR(SEARCH("prise barre large", $A27))),NOT(ISERROR(SEARCH("prise barre serrée", $A27))),NOT(ISERROR(SEARCH("prise neutre", $A27))),NOT(ISERROR(SEARCH("supination", $A27))),NOT(ISERROR(SEARCH("pronation", $A27))),NOT(ISERROR(SEARCH("kettlebel", $A27))),NOT(ISERROR(SEARCH("aux haltères", $A27))),NOT(ISERROR(SEARCH("à la barre", $A27))),NOT(ISERROR(SEARCH("B STANCE",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A27:A28">
    <cfRule type="expression" dxfId="944" priority="102" stopIfTrue="1">
      <formula>OR(NOT(ISERROR(SEARCH("Position A", $A27))),NOT(ISERROR(SEARCH("Position B", $A27))),NOT(ISERROR(SEARCH("Position C", $A27))),NOT(ISERROR(SEARCH("Avec sangles", $A27))),NOT(ISERROR(SEARCH("SSB",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B12:B14">
    <cfRule type="expression" dxfId="943" priority="93">
      <formula>OR(L12&gt;0, N12&gt;0)</formula>
    </cfRule>
    <cfRule type="expression" dxfId="942" priority="94">
      <formula>OR(K12&gt;1, M12&gt;1)</formula>
    </cfRule>
  </conditionalFormatting>
  <conditionalFormatting sqref="A12:B14">
    <cfRule type="expression" dxfId="941" priority="88">
      <formula>OR(NOT(ISERROR(SEARCH("Halte", $A12))),      NOT(ISERROR(SEARCH("Prise serré", $A12))),      NOT(ISERROR(SEARCH("Close grip", $A12))),      NOT(ISERROR(SEARCH("Sumo", $A12))),      NOT(ISERROR(SEARCH("Tradi", $A12))),      NOT(ISERROR(SEARCH("Band", $A12))),      NOT(ISERROR(SEARCH("Prise large", $A12))),      NOT(ISERROR(SEARCH("RDL", $A12))),      NOT(ISERROR(SEARCH("Unilatéral", $A12))))</formula>
    </cfRule>
    <cfRule type="expression" dxfId="940" priority="89">
      <formula>NOT(ISERROR(SEARCH("BI7", $A12)))</formula>
    </cfRule>
    <cfRule type="expression" dxfId="939" priority="90">
      <formula>NOT(ISERROR(SEARCH("SUPER7", $A12)))</formula>
    </cfRule>
    <cfRule type="expression" dxfId="938" priority="91">
      <formula>NOT(ISERROR(SEARCH("Larsen", $A12)))</formula>
    </cfRule>
    <cfRule type="expression" dxfId="937" priority="92">
      <formula>OR(NOT(ISERROR(SEARCH("Tempo", A12))), NOT(ISERROR(SEARCH("Pausé", A12))), NOT(ISERROR(SEARCH("Isométrie", A12))))</formula>
    </cfRule>
    <cfRule type="expression" dxfId="936" priority="95" stopIfTrue="1">
      <formula>OR(NOT(ISERROR(SEARCH("Position A", $A12))),NOT(ISERROR(SEARCH("Position B", $A12))),NOT(ISERROR(SEARCH("Position C", $A12))),NOT(ISERROR(SEARCH("Avec sangles", $A12))),NOT(ISERROR(SEARCH("SSB", $A12))),NOT(ISERROR(SEARCH("Halte", $A12))), NOT(ISERROR(SEARCH("Prise serré", $A12))), NOT(ISERROR(SEARCH("Close grip", $A12))), NOT(ISERROR(SEARCH("Sumo", $A12))), NOT(ISERROR(SEARCH("Tradi", $A12))), NOT(ISERROR(SEARCH("Band", $A12))), NOT(ISERROR(SEARCH("Prise large", $A12))), NOT(ISERROR(SEARCH("RDL", $A12))), NOT(ISERROR(SEARCH("Unilatéral", $A12))))</formula>
    </cfRule>
    <cfRule type="expression" dxfId="935" priority="96" stopIfTrue="1">
      <formula>OR(NOT(ISERROR(SEARCH("Position A", $A12))),NOT(ISERROR(SEARCH("Position B", $A12))),NOT(ISERROR(SEARCH("Position C", $A12))),NOT(ISERROR(SEARCH("Avec sangles", $A12))),NOT(ISERROR(SEARCH("SSB", $A12))),NOT(ISERROR(SEARCH("Focus Hanche", $A12))),NOT(ISERROR(SEARCH("Focus GENOUX", $A12))),NOT(ISERROR(SEARCH("CALE", $A12))),NOT(ISERROR(SEARCH("Déficit", $A12))),NOT(ISERROR(SEARCH("Surélevé", $A12))),NOT(ISERROR(SEARCH("High bar", $A12))),NOT(ISERROR(SEARCH("à la poulie", $A12))),NOT(ISERROR(SEARCH("prise triange", $A12))),NOT(ISERROR(SEARCH("prise barre large", $A12))),NOT(ISERROR(SEARCH("prise barre serrée", $A12))),NOT(ISERROR(SEARCH("prise neutre", $A12))),NOT(ISERROR(SEARCH("supination", $A12))),NOT(ISERROR(SEARCH("pronation", $A12))),NOT(ISERROR(SEARCH("kettlebel", $A12))),NOT(ISERROR(SEARCH("aux haltères", $A12))),NOT(ISERROR(SEARCH("à la barre", $A12))),NOT(ISERROR(SEARCH("B STANCE", $A12))),NOT(ISERROR(SEARCH("Halte", $A12))), NOT(ISERROR(SEARCH("Prise serré", $A12))), NOT(ISERROR(SEARCH("Close grip", $A12))), NOT(ISERROR(SEARCH("Sumo", $A12))), NOT(ISERROR(SEARCH("Tradi", $A12))), NOT(ISERROR(SEARCH("Band", $A12))), NOT(ISERROR(SEARCH("Prise large", $A12))), NOT(ISERROR(SEARCH("RDL", $A12))), NOT(ISERROR(SEARCH("Unilatéral", $A12))))</formula>
    </cfRule>
  </conditionalFormatting>
  <conditionalFormatting sqref="B19:B26">
    <cfRule type="expression" dxfId="934" priority="84">
      <formula>OR(L19&gt;0, N19&gt;0)</formula>
    </cfRule>
    <cfRule type="expression" dxfId="933" priority="85">
      <formula>OR(K19&gt;1, M19&gt;1)</formula>
    </cfRule>
  </conditionalFormatting>
  <conditionalFormatting sqref="A19:B26">
    <cfRule type="expression" dxfId="932" priority="79">
      <formula>OR(NOT(ISERROR(SEARCH("Halte", $A19))),      NOT(ISERROR(SEARCH("Prise serré", $A19))),      NOT(ISERROR(SEARCH("Close grip", $A19))),      NOT(ISERROR(SEARCH("Sumo", $A19))),      NOT(ISERROR(SEARCH("Tradi", $A19))),      NOT(ISERROR(SEARCH("Band", $A19))),      NOT(ISERROR(SEARCH("Prise large", $A19))),      NOT(ISERROR(SEARCH("RDL", $A19))),      NOT(ISERROR(SEARCH("Unilatéral", $A19))))</formula>
    </cfRule>
    <cfRule type="expression" dxfId="931" priority="80">
      <formula>NOT(ISERROR(SEARCH("BI7", $A19)))</formula>
    </cfRule>
    <cfRule type="expression" dxfId="930" priority="81">
      <formula>NOT(ISERROR(SEARCH("SUPER7", $A19)))</formula>
    </cfRule>
    <cfRule type="expression" dxfId="929" priority="82">
      <formula>NOT(ISERROR(SEARCH("Larsen", $A19)))</formula>
    </cfRule>
    <cfRule type="expression" dxfId="928" priority="83">
      <formula>OR(NOT(ISERROR(SEARCH("Tempo", A19))), NOT(ISERROR(SEARCH("Pausé", A19))), NOT(ISERROR(SEARCH("Isométrie", A19))))</formula>
    </cfRule>
    <cfRule type="expression" dxfId="927" priority="86" stopIfTrue="1">
      <formula>OR(NOT(ISERROR(SEARCH("Position A", $A19))),NOT(ISERROR(SEARCH("Position B", $A19))),NOT(ISERROR(SEARCH("Position C", $A19))),NOT(ISERROR(SEARCH("Avec sangles", $A19))),NOT(ISERROR(SEARCH("SSB", $A19))),NOT(ISERROR(SEARCH("Halte", $A19))), NOT(ISERROR(SEARCH("Prise serré", $A19))), NOT(ISERROR(SEARCH("Close grip", $A19))), NOT(ISERROR(SEARCH("Sumo", $A19))), NOT(ISERROR(SEARCH("Tradi", $A19))), NOT(ISERROR(SEARCH("Band", $A19))), NOT(ISERROR(SEARCH("Prise large", $A19))), NOT(ISERROR(SEARCH("RDL", $A19))), NOT(ISERROR(SEARCH("Unilatéral", $A19))))</formula>
    </cfRule>
    <cfRule type="expression" dxfId="926" priority="87" stopIfTrue="1">
      <formula>OR(NOT(ISERROR(SEARCH("Position A", $A19))),NOT(ISERROR(SEARCH("Position B", $A19))),NOT(ISERROR(SEARCH("Position C", $A19))),NOT(ISERROR(SEARCH("Avec sangles", $A19))),NOT(ISERROR(SEARCH("SSB", $A19))),NOT(ISERROR(SEARCH("Focus Hanche", $A19))),NOT(ISERROR(SEARCH("Focus GENOUX", $A19))),NOT(ISERROR(SEARCH("CALE", $A19))),NOT(ISERROR(SEARCH("Déficit", $A19))),NOT(ISERROR(SEARCH("Surélevé", $A19))),NOT(ISERROR(SEARCH("High bar", $A19))),NOT(ISERROR(SEARCH("à la poulie", $A19))),NOT(ISERROR(SEARCH("prise triange", $A19))),NOT(ISERROR(SEARCH("prise barre large", $A19))),NOT(ISERROR(SEARCH("prise barre serrée", $A19))),NOT(ISERROR(SEARCH("prise neutre", $A19))),NOT(ISERROR(SEARCH("supination", $A19))),NOT(ISERROR(SEARCH("pronation", $A19))),NOT(ISERROR(SEARCH("kettlebel", $A19))),NOT(ISERROR(SEARCH("aux haltères", $A19))),NOT(ISERROR(SEARCH("à la barre", $A19))),NOT(ISERROR(SEARCH("B STANCE", $A19))),NOT(ISERROR(SEARCH("Halte", $A19))), NOT(ISERROR(SEARCH("Prise serré", $A19))), NOT(ISERROR(SEARCH("Close grip", $A19))), NOT(ISERROR(SEARCH("Sumo", $A19))), NOT(ISERROR(SEARCH("Tradi", $A19))), NOT(ISERROR(SEARCH("Band", $A19))), NOT(ISERROR(SEARCH("Prise large", $A19))), NOT(ISERROR(SEARCH("RDL", $A19))), NOT(ISERROR(SEARCH("Unilatéral", $A19))))</formula>
    </cfRule>
  </conditionalFormatting>
  <conditionalFormatting sqref="B29">
    <cfRule type="expression" dxfId="925" priority="75">
      <formula>OR(L29&gt;0, N29&gt;0)</formula>
    </cfRule>
    <cfRule type="expression" dxfId="924" priority="76">
      <formula>OR(K29&gt;1, M29&gt;1)</formula>
    </cfRule>
  </conditionalFormatting>
  <conditionalFormatting sqref="A29:B29">
    <cfRule type="expression" dxfId="923" priority="70">
      <formula>OR(NOT(ISERROR(SEARCH("Halte", $A29))),      NOT(ISERROR(SEARCH("Prise serré", $A29))),      NOT(ISERROR(SEARCH("Close grip", $A29))),      NOT(ISERROR(SEARCH("Sumo", $A29))),      NOT(ISERROR(SEARCH("Tradi", $A29))),      NOT(ISERROR(SEARCH("Band", $A29))),      NOT(ISERROR(SEARCH("Prise large", $A29))),      NOT(ISERROR(SEARCH("RDL", $A29))),      NOT(ISERROR(SEARCH("Unilatéral", $A29))))</formula>
    </cfRule>
    <cfRule type="expression" dxfId="922" priority="71">
      <formula>NOT(ISERROR(SEARCH("BI7", $A29)))</formula>
    </cfRule>
    <cfRule type="expression" dxfId="921" priority="72">
      <formula>NOT(ISERROR(SEARCH("SUPER7", $A29)))</formula>
    </cfRule>
    <cfRule type="expression" dxfId="920" priority="73">
      <formula>NOT(ISERROR(SEARCH("Larsen", $A29)))</formula>
    </cfRule>
    <cfRule type="expression" dxfId="919" priority="74">
      <formula>OR(NOT(ISERROR(SEARCH("Tempo", A29))), NOT(ISERROR(SEARCH("Pausé", A29))), NOT(ISERROR(SEARCH("Isométrie", A29))))</formula>
    </cfRule>
    <cfRule type="expression" dxfId="918" priority="77" stopIfTrue="1">
      <formula>OR(NOT(ISERROR(SEARCH("Position A", $A29))),NOT(ISERROR(SEARCH("Position B", $A29))),NOT(ISERROR(SEARCH("Position C", $A29))),NOT(ISERROR(SEARCH("Avec sangles", $A29))),NOT(ISERROR(SEARCH("SSB", $A29))),NOT(ISERROR(SEARCH("Halte", $A29))), NOT(ISERROR(SEARCH("Prise serré", $A29))), NOT(ISERROR(SEARCH("Close grip", $A29))), NOT(ISERROR(SEARCH("Sumo", $A29))), NOT(ISERROR(SEARCH("Tradi", $A29))), NOT(ISERROR(SEARCH("Band", $A29))), NOT(ISERROR(SEARCH("Prise large", $A29))), NOT(ISERROR(SEARCH("RDL", $A29))), NOT(ISERROR(SEARCH("Unilatéral", $A29))))</formula>
    </cfRule>
    <cfRule type="expression" dxfId="917" priority="78" stopIfTrue="1">
      <formula>OR(NOT(ISERROR(SEARCH("Position A", $A29))),NOT(ISERROR(SEARCH("Position B", $A29))),NOT(ISERROR(SEARCH("Position C", $A29))),NOT(ISERROR(SEARCH("Avec sangles", $A29))),NOT(ISERROR(SEARCH("SSB", $A29))),NOT(ISERROR(SEARCH("Focus Hanche", $A29))),NOT(ISERROR(SEARCH("Focus GENOUX", $A29))),NOT(ISERROR(SEARCH("CALE", $A29))),NOT(ISERROR(SEARCH("Déficit", $A29))),NOT(ISERROR(SEARCH("Surélevé", $A29))),NOT(ISERROR(SEARCH("High bar", $A29))),NOT(ISERROR(SEARCH("à la poulie", $A29))),NOT(ISERROR(SEARCH("prise triange", $A29))),NOT(ISERROR(SEARCH("prise barre large", $A29))),NOT(ISERROR(SEARCH("prise barre serrée", $A29))),NOT(ISERROR(SEARCH("prise neutre", $A29))),NOT(ISERROR(SEARCH("supination", $A29))),NOT(ISERROR(SEARCH("pronation", $A29))),NOT(ISERROR(SEARCH("kettlebel", $A29))),NOT(ISERROR(SEARCH("aux haltères", $A29))),NOT(ISERROR(SEARCH("à la barre", $A29))),NOT(ISERROR(SEARCH("B STANCE", $A29))),NOT(ISERROR(SEARCH("Halte", $A29))), NOT(ISERROR(SEARCH("Prise serré", $A29))), NOT(ISERROR(SEARCH("Close grip", $A29))), NOT(ISERROR(SEARCH("Sumo", $A29))), NOT(ISERROR(SEARCH("Tradi", $A29))), NOT(ISERROR(SEARCH("Band", $A29))), NOT(ISERROR(SEARCH("Prise large", $A29))), NOT(ISERROR(SEARCH("RDL", $A29))), NOT(ISERROR(SEARCH("Unilatéral", $A29))))</formula>
    </cfRule>
  </conditionalFormatting>
  <conditionalFormatting sqref="P30:P32 P36:P39 P7:P11 P15:P18 P43:P44">
    <cfRule type="expression" dxfId="916" priority="68">
      <formula>P7&gt;Q7</formula>
    </cfRule>
    <cfRule type="expression" dxfId="915" priority="69">
      <formula>P7&lt;Q7</formula>
    </cfRule>
  </conditionalFormatting>
  <conditionalFormatting sqref="R30:R32 R36:R39 R7:R11 R15:R18 R43:R44">
    <cfRule type="expression" dxfId="914" priority="66">
      <formula>R7&lt;S7</formula>
    </cfRule>
    <cfRule type="expression" dxfId="913" priority="67">
      <formula>R7&gt;S7</formula>
    </cfRule>
  </conditionalFormatting>
  <conditionalFormatting sqref="T30:T32 T36:T39 T7:T11 T15:T17 T43:T44">
    <cfRule type="expression" dxfId="912" priority="64">
      <formula>T7&gt;U7</formula>
    </cfRule>
    <cfRule type="expression" dxfId="911" priority="65">
      <formula>T7&lt;U7</formula>
    </cfRule>
  </conditionalFormatting>
  <conditionalFormatting sqref="P27:P28">
    <cfRule type="expression" dxfId="910" priority="62">
      <formula>P27&gt;Q27</formula>
    </cfRule>
    <cfRule type="expression" dxfId="909" priority="63">
      <formula>P27&lt;Q27</formula>
    </cfRule>
  </conditionalFormatting>
  <conditionalFormatting sqref="R27:R28">
    <cfRule type="expression" dxfId="908" priority="60">
      <formula>R27&lt;S27</formula>
    </cfRule>
    <cfRule type="expression" dxfId="907" priority="61">
      <formula>R27&gt;S27</formula>
    </cfRule>
  </conditionalFormatting>
  <conditionalFormatting sqref="T27:T28">
    <cfRule type="expression" dxfId="906" priority="58">
      <formula>T27&gt;U27</formula>
    </cfRule>
    <cfRule type="expression" dxfId="905" priority="59">
      <formula>T27&lt;U27</formula>
    </cfRule>
  </conditionalFormatting>
  <conditionalFormatting sqref="P33:P35">
    <cfRule type="expression" dxfId="904" priority="56">
      <formula>P33&gt;Q33</formula>
    </cfRule>
    <cfRule type="expression" dxfId="903" priority="57">
      <formula>P33&lt;Q33</formula>
    </cfRule>
  </conditionalFormatting>
  <conditionalFormatting sqref="R33:R35">
    <cfRule type="expression" dxfId="902" priority="54">
      <formula>R33&lt;S33</formula>
    </cfRule>
    <cfRule type="expression" dxfId="901" priority="55">
      <formula>R33&gt;S33</formula>
    </cfRule>
  </conditionalFormatting>
  <conditionalFormatting sqref="T33:T35">
    <cfRule type="expression" dxfId="900" priority="52">
      <formula>T33&gt;U33</formula>
    </cfRule>
    <cfRule type="expression" dxfId="899" priority="53">
      <formula>T33&lt;U33</formula>
    </cfRule>
  </conditionalFormatting>
  <conditionalFormatting sqref="P45">
    <cfRule type="expression" dxfId="898" priority="50">
      <formula>P45&gt;Q45</formula>
    </cfRule>
    <cfRule type="expression" dxfId="897" priority="51">
      <formula>P45&lt;Q45</formula>
    </cfRule>
  </conditionalFormatting>
  <conditionalFormatting sqref="R45">
    <cfRule type="expression" dxfId="896" priority="48">
      <formula>R45&lt;S45</formula>
    </cfRule>
    <cfRule type="expression" dxfId="895" priority="49">
      <formula>R45&gt;S45</formula>
    </cfRule>
  </conditionalFormatting>
  <conditionalFormatting sqref="T45">
    <cfRule type="expression" dxfId="894" priority="46">
      <formula>T45&gt;U45</formula>
    </cfRule>
    <cfRule type="expression" dxfId="893" priority="47">
      <formula>T45&lt;U45</formula>
    </cfRule>
  </conditionalFormatting>
  <conditionalFormatting sqref="T18">
    <cfRule type="expression" dxfId="892" priority="44">
      <formula>T18&lt;U18</formula>
    </cfRule>
    <cfRule type="expression" dxfId="891" priority="45">
      <formula>T18&gt;U18</formula>
    </cfRule>
  </conditionalFormatting>
  <conditionalFormatting sqref="P12:P14">
    <cfRule type="expression" dxfId="890" priority="42">
      <formula>P12&gt;Q12</formula>
    </cfRule>
    <cfRule type="expression" dxfId="889" priority="43">
      <formula>P12&lt;Q12</formula>
    </cfRule>
  </conditionalFormatting>
  <conditionalFormatting sqref="R12:R14">
    <cfRule type="expression" dxfId="888" priority="40">
      <formula>R12&lt;S12</formula>
    </cfRule>
    <cfRule type="expression" dxfId="887" priority="41">
      <formula>R12&gt;S12</formula>
    </cfRule>
  </conditionalFormatting>
  <conditionalFormatting sqref="T12:T14">
    <cfRule type="expression" dxfId="886" priority="38">
      <formula>T12&gt;U12</formula>
    </cfRule>
    <cfRule type="expression" dxfId="885" priority="39">
      <formula>T12&lt;U12</formula>
    </cfRule>
  </conditionalFormatting>
  <conditionalFormatting sqref="P19:P26">
    <cfRule type="expression" dxfId="884" priority="36">
      <formula>P19&gt;Q19</formula>
    </cfRule>
    <cfRule type="expression" dxfId="883" priority="37">
      <formula>P19&lt;Q19</formula>
    </cfRule>
  </conditionalFormatting>
  <conditionalFormatting sqref="R24:R26">
    <cfRule type="expression" dxfId="882" priority="34">
      <formula>R24&lt;S24</formula>
    </cfRule>
    <cfRule type="expression" dxfId="881" priority="35">
      <formula>R24&gt;S24</formula>
    </cfRule>
  </conditionalFormatting>
  <conditionalFormatting sqref="T24:T26">
    <cfRule type="expression" dxfId="880" priority="32">
      <formula>T24&gt;U24</formula>
    </cfRule>
    <cfRule type="expression" dxfId="879" priority="33">
      <formula>T24&lt;U24</formula>
    </cfRule>
  </conditionalFormatting>
  <conditionalFormatting sqref="R19:R23">
    <cfRule type="expression" dxfId="878" priority="30">
      <formula>R19&gt;S19</formula>
    </cfRule>
    <cfRule type="expression" dxfId="877" priority="31">
      <formula>R19&lt;S19</formula>
    </cfRule>
  </conditionalFormatting>
  <conditionalFormatting sqref="T19:T23">
    <cfRule type="expression" dxfId="876" priority="28">
      <formula>T19&lt;U19</formula>
    </cfRule>
    <cfRule type="expression" dxfId="875" priority="29">
      <formula>T19&gt;U19</formula>
    </cfRule>
  </conditionalFormatting>
  <conditionalFormatting sqref="P29">
    <cfRule type="expression" dxfId="874" priority="26">
      <formula>P29&gt;Q29</formula>
    </cfRule>
    <cfRule type="expression" dxfId="873" priority="27">
      <formula>P29&lt;Q29</formula>
    </cfRule>
  </conditionalFormatting>
  <conditionalFormatting sqref="R29">
    <cfRule type="expression" dxfId="872" priority="24">
      <formula>R29&gt;S29</formula>
    </cfRule>
    <cfRule type="expression" dxfId="871" priority="25">
      <formula>R29&lt;S29</formula>
    </cfRule>
  </conditionalFormatting>
  <conditionalFormatting sqref="T29">
    <cfRule type="expression" dxfId="870" priority="22">
      <formula>T29&lt;U29</formula>
    </cfRule>
    <cfRule type="expression" dxfId="869" priority="23">
      <formula>T29&gt;U29</formula>
    </cfRule>
  </conditionalFormatting>
  <conditionalFormatting sqref="P40:P42">
    <cfRule type="expression" dxfId="868" priority="20">
      <formula>P40&gt;Q40</formula>
    </cfRule>
    <cfRule type="expression" dxfId="867" priority="21">
      <formula>P40&lt;Q40</formula>
    </cfRule>
  </conditionalFormatting>
  <conditionalFormatting sqref="R40:R42">
    <cfRule type="expression" dxfId="866" priority="18">
      <formula>R40&lt;S40</formula>
    </cfRule>
    <cfRule type="expression" dxfId="865" priority="19">
      <formula>R40&gt;S40</formula>
    </cfRule>
  </conditionalFormatting>
  <conditionalFormatting sqref="T40:T42">
    <cfRule type="expression" dxfId="864" priority="16">
      <formula>T40&gt;U40</formula>
    </cfRule>
    <cfRule type="expression" dxfId="863" priority="17">
      <formula>T40&lt;U40</formula>
    </cfRule>
  </conditionalFormatting>
  <conditionalFormatting sqref="L32:L35">
    <cfRule type="cellIs" dxfId="862" priority="15" operator="greaterThan">
      <formula>0</formula>
    </cfRule>
  </conditionalFormatting>
  <conditionalFormatting sqref="B30:B44">
    <cfRule type="expression" dxfId="861" priority="8">
      <formula>OR(NOT(ISERROR(SEARCH("Halte",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860" priority="9">
      <formula>NOT(ISERROR(SEARCH("BI7", $A30)))</formula>
    </cfRule>
    <cfRule type="expression" dxfId="859" priority="10">
      <formula>NOT(ISERROR(SEARCH("SUPER7", $A30)))</formula>
    </cfRule>
    <cfRule type="expression" dxfId="858" priority="11">
      <formula>NOT(ISERROR(SEARCH("Larsen", $A30)))</formula>
    </cfRule>
    <cfRule type="expression" dxfId="857" priority="12">
      <formula>OR(NOT(ISERROR(SEARCH("Tempo", B30))), NOT(ISERROR(SEARCH("Pausé", B30))), NOT(ISERROR(SEARCH("Isométrie", B30))))</formula>
    </cfRule>
    <cfRule type="expression" dxfId="856" priority="13" stopIfTrue="1">
      <formula>OR(NOT(ISERROR(SEARCH("Position A", $A30))),NOT(ISERROR(SEARCH("Position B", $A30))),NOT(ISERROR(SEARCH("Position C", $A30))),NOT(ISERROR(SEARCH("Avec sangles", $A30))),NOT(ISERROR(SEARCH("SSB", $A30))),NOT(ISERROR(SEARCH("Halte",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855" priority="14" stopIfTrue="1">
      <formula>OR(NOT(ISERROR(SEARCH("Position A", $A30))),NOT(ISERROR(SEARCH("Position B", $A30))),NOT(ISERROR(SEARCH("Position C", $A30))),NOT(ISERROR(SEARCH("Avec sangles", $A30))),NOT(ISERROR(SEARCH("SSB", $A30))),NOT(ISERROR(SEARCH("Focus Hanche", $A30))),NOT(ISERROR(SEARCH("Focus GENOUX", $A30))),NOT(ISERROR(SEARCH("CALE", $A30))),NOT(ISERROR(SEARCH("Déficit", $A30))),NOT(ISERROR(SEARCH("Surélevé", $A30))),NOT(ISERROR(SEARCH("High bar", $A30))),NOT(ISERROR(SEARCH("à la poulie", $A30))),NOT(ISERROR(SEARCH("prise triange", $A30))),NOT(ISERROR(SEARCH("prise barre large", $A30))),NOT(ISERROR(SEARCH("prise barre serrée", $A30))),NOT(ISERROR(SEARCH("prise neutre", $A30))),NOT(ISERROR(SEARCH("supination", $A30))),NOT(ISERROR(SEARCH("pronation", $A30))),NOT(ISERROR(SEARCH("kettlebel", $A30))),NOT(ISERROR(SEARCH("aux haltères", $A30))),NOT(ISERROR(SEARCH("à la barre", $A30))),NOT(ISERROR(SEARCH("B STANCE",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conditionalFormatting sqref="A30:A44">
    <cfRule type="expression" dxfId="854" priority="1">
      <formula>OR(NOT(ISERROR(SEARCH("Halte",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853" priority="2">
      <formula>NOT(ISERROR(SEARCH("BI7", $A30)))</formula>
    </cfRule>
    <cfRule type="expression" dxfId="852" priority="3">
      <formula>NOT(ISERROR(SEARCH("SUPER7", $A30)))</formula>
    </cfRule>
    <cfRule type="expression" dxfId="851" priority="4">
      <formula>NOT(ISERROR(SEARCH("Larsen", $A30)))</formula>
    </cfRule>
    <cfRule type="expression" dxfId="850" priority="5">
      <formula>OR(NOT(ISERROR(SEARCH("Tempo", A30))), NOT(ISERROR(SEARCH("Pausé", A30))), NOT(ISERROR(SEARCH("Isométrie", A30))))</formula>
    </cfRule>
    <cfRule type="expression" dxfId="849" priority="7" stopIfTrue="1">
      <formula>OR(NOT(ISERROR(SEARCH("Position A", $A30))),NOT(ISERROR(SEARCH("Position B", $A30))),NOT(ISERROR(SEARCH("Position C", $A30))),NOT(ISERROR(SEARCH("Avec sangles", $A30))),NOT(ISERROR(SEARCH("SSB", $A30))),NOT(ISERROR(SEARCH("Focus Hanche", $A30))),NOT(ISERROR(SEARCH("Focus GENOUX", $A30))),NOT(ISERROR(SEARCH("CALE", $A30))),NOT(ISERROR(SEARCH("Déficit", $A30))),NOT(ISERROR(SEARCH("Surélevé", $A30))),NOT(ISERROR(SEARCH("High bar", $A30))),NOT(ISERROR(SEARCH("à la poulie", $A30))),NOT(ISERROR(SEARCH("prise triange", $A30))),NOT(ISERROR(SEARCH("prise barre large", $A30))),NOT(ISERROR(SEARCH("prise barre serrée", $A30))),NOT(ISERROR(SEARCH("prise neutre", $A30))),NOT(ISERROR(SEARCH("supination", $A30))),NOT(ISERROR(SEARCH("pronation", $A30))),NOT(ISERROR(SEARCH("kettlebel", $A30))),NOT(ISERROR(SEARCH("aux haltères", $A30))),NOT(ISERROR(SEARCH("à la barre", $A30))),NOT(ISERROR(SEARCH("B STANCE",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conditionalFormatting sqref="A30:A44">
    <cfRule type="expression" dxfId="848" priority="6" stopIfTrue="1">
      <formula>OR(NOT(ISERROR(SEARCH("Position A", $A30))),NOT(ISERROR(SEARCH("Position B", $A30))),NOT(ISERROR(SEARCH("Position C", $A30))),NOT(ISERROR(SEARCH("Avec sangles", $A30))),NOT(ISERROR(SEARCH("SSB",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dataValidations count="6">
    <dataValidation type="list" allowBlank="1" showInputMessage="1" showErrorMessage="1" sqref="H79:H100" xr:uid="{1B0427CA-73CB-4B6F-BE1C-BDB32D173FBB}">
      <formula1>"Oui, Non"</formula1>
    </dataValidation>
    <dataValidation type="list" allowBlank="1" showInputMessage="1" showErrorMessage="1" sqref="F79:F100" xr:uid="{ABF0DA11-9F73-4D20-81E3-8D986A77BBBE}">
      <formula1>"Echauff, Préhab , Réhab"</formula1>
    </dataValidation>
    <dataValidation type="whole" operator="greaterThan" allowBlank="1" showInputMessage="1" showErrorMessage="1" sqref="C7:C55" xr:uid="{526E28CF-CE6E-43EE-B60B-21C3E460DABF}">
      <formula1>-1</formula1>
    </dataValidation>
    <dataValidation type="whole" allowBlank="1" showInputMessage="1" showErrorMessage="1" sqref="A2 A5" xr:uid="{EDA722AF-F1D8-4F9F-92CC-5244CA6E6BA0}">
      <formula1>0</formula1>
      <formula2>3</formula2>
    </dataValidation>
    <dataValidation type="decimal" allowBlank="1" showInputMessage="1" showErrorMessage="1" sqref="F7:F55" xr:uid="{2F1B8A30-F807-44B3-94AA-885822F8D7E6}">
      <formula1>5</formula1>
      <formula2>10</formula2>
    </dataValidation>
    <dataValidation type="decimal" operator="greaterThan" allowBlank="1" showInputMessage="1" showErrorMessage="1" sqref="D7:E55" xr:uid="{9DC98E72-6468-4818-A419-6D0CE6FFCD37}">
      <formula1>-1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print="0" autoFill="0" autoPict="0" macro="[0]!ReplaceZerosWithBlanks">
                <anchor moveWithCells="1" sizeWithCells="1">
                  <from>
                    <xdr:col>14</xdr:col>
                    <xdr:colOff>95250</xdr:colOff>
                    <xdr:row>6</xdr:row>
                    <xdr:rowOff>114300</xdr:rowOff>
                  </from>
                  <to>
                    <xdr:col>14</xdr:col>
                    <xdr:colOff>962025</xdr:colOff>
                    <xdr:row>8</xdr:row>
                    <xdr:rowOff>104775</xdr:rowOff>
                  </to>
                </anchor>
              </controlPr>
            </control>
          </mc:Choice>
        </mc:AlternateContent>
        <mc:AlternateContent xmlns:mc="http://schemas.openxmlformats.org/markup-compatibility/2006">
          <mc:Choice Requires="x14">
            <control shapeId="120834" r:id="rId4" name="Button 2">
              <controlPr defaultSize="0" print="0" autoFill="0" autoPict="0" macro="[0]!AddValueToSelection">
                <anchor moveWithCells="1" sizeWithCells="1">
                  <from>
                    <xdr:col>14</xdr:col>
                    <xdr:colOff>95250</xdr:colOff>
                    <xdr:row>9</xdr:row>
                    <xdr:rowOff>114300</xdr:rowOff>
                  </from>
                  <to>
                    <xdr:col>14</xdr:col>
                    <xdr:colOff>952500</xdr:colOff>
                    <xdr:row>11</xdr:row>
                    <xdr:rowOff>180975</xdr:rowOff>
                  </to>
                </anchor>
              </controlPr>
            </control>
          </mc:Choice>
        </mc:AlternateContent>
        <mc:AlternateContent xmlns:mc="http://schemas.openxmlformats.org/markup-compatibility/2006">
          <mc:Choice Requires="x14">
            <control shapeId="120835" r:id="rId5" name="Button 3">
              <controlPr defaultSize="0" print="0" autoFill="0" autoPict="0" macro="[0]!SelectAndSwapCells">
                <anchor moveWithCells="1" sizeWithCells="1">
                  <from>
                    <xdr:col>14</xdr:col>
                    <xdr:colOff>152400</xdr:colOff>
                    <xdr:row>14</xdr:row>
                    <xdr:rowOff>152400</xdr:rowOff>
                  </from>
                  <to>
                    <xdr:col>14</xdr:col>
                    <xdr:colOff>923925</xdr:colOff>
                    <xdr:row>17</xdr:row>
                    <xdr:rowOff>9525</xdr:rowOff>
                  </to>
                </anchor>
              </controlPr>
            </control>
          </mc:Choice>
        </mc:AlternateContent>
        <mc:AlternateContent xmlns:mc="http://schemas.openxmlformats.org/markup-compatibility/2006">
          <mc:Choice Requires="x14">
            <control shapeId="120836" r:id="rId6" name="Button 4">
              <controlPr defaultSize="0" print="0" autoFill="0" autoPict="0" macro="[0]!DuplicateSheetAndRename">
                <anchor moveWithCells="1" sizeWithCells="1">
                  <from>
                    <xdr:col>14</xdr:col>
                    <xdr:colOff>114300</xdr:colOff>
                    <xdr:row>18</xdr:row>
                    <xdr:rowOff>142875</xdr:rowOff>
                  </from>
                  <to>
                    <xdr:col>14</xdr:col>
                    <xdr:colOff>942975</xdr:colOff>
                    <xdr:row>21</xdr:row>
                    <xdr:rowOff>28575</xdr:rowOff>
                  </to>
                </anchor>
              </controlPr>
            </control>
          </mc:Choice>
        </mc:AlternateContent>
        <mc:AlternateContent xmlns:mc="http://schemas.openxmlformats.org/markup-compatibility/2006">
          <mc:Choice Requires="x14">
            <control shapeId="120837" r:id="rId7" name="Button 5">
              <controlPr defaultSize="0" print="0" autoFill="0" autoPict="0" macro="[0]!SetMirrorFormulas">
                <anchor moveWithCells="1" sizeWithCells="1">
                  <from>
                    <xdr:col>14</xdr:col>
                    <xdr:colOff>142875</xdr:colOff>
                    <xdr:row>22</xdr:row>
                    <xdr:rowOff>133350</xdr:rowOff>
                  </from>
                  <to>
                    <xdr:col>14</xdr:col>
                    <xdr:colOff>942975</xdr:colOff>
                    <xdr:row>25</xdr:row>
                    <xdr:rowOff>47625</xdr:rowOff>
                  </to>
                </anchor>
              </controlPr>
            </control>
          </mc:Choice>
        </mc:AlternateContent>
        <mc:AlternateContent xmlns:mc="http://schemas.openxmlformats.org/markup-compatibility/2006">
          <mc:Choice Requires="x14">
            <control shapeId="120838" r:id="rId8" name="Button 6">
              <controlPr defaultSize="0" print="0" autoFill="0" autoPict="0" macro="[0]!ClearSpecificRanges">
                <anchor moveWithCells="1" sizeWithCells="1">
                  <from>
                    <xdr:col>14</xdr:col>
                    <xdr:colOff>142875</xdr:colOff>
                    <xdr:row>26</xdr:row>
                    <xdr:rowOff>219075</xdr:rowOff>
                  </from>
                  <to>
                    <xdr:col>14</xdr:col>
                    <xdr:colOff>933450</xdr:colOff>
                    <xdr:row>29</xdr:row>
                    <xdr:rowOff>95250</xdr:rowOff>
                  </to>
                </anchor>
              </controlPr>
            </control>
          </mc:Choice>
        </mc:AlternateContent>
        <mc:AlternateContent xmlns:mc="http://schemas.openxmlformats.org/markup-compatibility/2006">
          <mc:Choice Requires="x14">
            <control shapeId="120839" r:id="rId9" name="Button 7">
              <controlPr defaultSize="0" print="0" autoFill="0" autoPict="0" macro="[0]!SetPatternValues">
                <anchor moveWithCells="1" sizeWithCells="1">
                  <from>
                    <xdr:col>14</xdr:col>
                    <xdr:colOff>123825</xdr:colOff>
                    <xdr:row>30</xdr:row>
                    <xdr:rowOff>133350</xdr:rowOff>
                  </from>
                  <to>
                    <xdr:col>14</xdr:col>
                    <xdr:colOff>923925</xdr:colOff>
                    <xdr:row>32</xdr:row>
                    <xdr:rowOff>161925</xdr:rowOff>
                  </to>
                </anchor>
              </controlPr>
            </control>
          </mc:Choice>
        </mc:AlternateContent>
        <mc:AlternateContent xmlns:mc="http://schemas.openxmlformats.org/markup-compatibility/2006">
          <mc:Choice Requires="x14">
            <control shapeId="120840" r:id="rId10" name="Button 8">
              <controlPr defaultSize="0" print="0" autoFill="0" autoPict="0" macro="[0]!ResetTemplate">
                <anchor moveWithCells="1" sizeWithCells="1">
                  <from>
                    <xdr:col>14</xdr:col>
                    <xdr:colOff>152400</xdr:colOff>
                    <xdr:row>33</xdr:row>
                    <xdr:rowOff>57150</xdr:rowOff>
                  </from>
                  <to>
                    <xdr:col>14</xdr:col>
                    <xdr:colOff>895350</xdr:colOff>
                    <xdr:row>35</xdr:row>
                    <xdr:rowOff>228600</xdr:rowOff>
                  </to>
                </anchor>
              </controlPr>
            </control>
          </mc:Choice>
        </mc:AlternateContent>
        <mc:AlternateContent xmlns:mc="http://schemas.openxmlformats.org/markup-compatibility/2006">
          <mc:Choice Requires="x14">
            <control shapeId="120841" r:id="rId11" name="Button 9">
              <controlPr defaultSize="0" print="0" autoFill="0" autoPict="0" macro="[0]!ShowCustomForm">
                <anchor moveWithCells="1" sizeWithCells="1">
                  <from>
                    <xdr:col>14</xdr:col>
                    <xdr:colOff>152400</xdr:colOff>
                    <xdr:row>37</xdr:row>
                    <xdr:rowOff>0</xdr:rowOff>
                  </from>
                  <to>
                    <xdr:col>14</xdr:col>
                    <xdr:colOff>914400</xdr:colOff>
                    <xdr:row>40</xdr:row>
                    <xdr:rowOff>19050</xdr:rowOff>
                  </to>
                </anchor>
              </controlPr>
            </control>
          </mc:Choice>
        </mc:AlternateContent>
        <mc:AlternateContent xmlns:mc="http://schemas.openxmlformats.org/markup-compatibility/2006">
          <mc:Choice Requires="x14">
            <control shapeId="120842" r:id="rId12" name="Button 10">
              <controlPr defaultSize="0" print="0" autoFill="0" autoPict="0" macro="[0]!DupliquerFeuilles_ParVagues">
                <anchor moveWithCells="1" sizeWithCells="1">
                  <from>
                    <xdr:col>14</xdr:col>
                    <xdr:colOff>152400</xdr:colOff>
                    <xdr:row>41</xdr:row>
                    <xdr:rowOff>0</xdr:rowOff>
                  </from>
                  <to>
                    <xdr:col>14</xdr:col>
                    <xdr:colOff>914400</xdr:colOff>
                    <xdr:row>44</xdr:row>
                    <xdr:rowOff>19050</xdr:rowOff>
                  </to>
                </anchor>
              </controlPr>
            </control>
          </mc:Choice>
        </mc:AlternateContent>
      </controls>
    </mc:Choice>
  </mc:AlternateContent>
  <tableParts count="3">
    <tablePart r:id="rId13"/>
    <tablePart r:id="rId14"/>
    <tablePart r:id="rId15"/>
  </tableParts>
  <extLst>
    <ext xmlns:x14="http://schemas.microsoft.com/office/spreadsheetml/2009/9/main" uri="{CCE6A557-97BC-4b89-ADB6-D9C93CAAB3DF}">
      <x14:dataValidations xmlns:xm="http://schemas.microsoft.com/office/excel/2006/main" count="2">
        <x14:dataValidation type="list" allowBlank="1" showInputMessage="1" showErrorMessage="1" xr:uid="{BAD1D9C2-4494-4693-BC37-3645DEC7089C}">
          <x14:formula1>
            <xm:f>'Variables exercices'!$D$2:$D$600</xm:f>
          </x14:formula1>
          <xm:sqref>B7:B55</xm:sqref>
        </x14:dataValidation>
        <x14:dataValidation type="list" allowBlank="1" showInputMessage="1" showErrorMessage="1" xr:uid="{B017B97A-1646-49A8-A7B1-3CC35C3B3E34}">
          <x14:formula1>
            <xm:f>'Variables exercices'!$E$2:$E$100</xm:f>
          </x14:formula1>
          <xm:sqref>A7:A55</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03E8B-AA19-4454-9EC8-6188AB1D4FB3}">
  <sheetPr codeName="Feuil27"/>
  <dimension ref="A1:AC101"/>
  <sheetViews>
    <sheetView topLeftCell="B1" workbookViewId="0">
      <selection activeCell="C1" sqref="C1:F1"/>
    </sheetView>
  </sheetViews>
  <sheetFormatPr defaultColWidth="10.625" defaultRowHeight="15" x14ac:dyDescent="0.2"/>
  <cols>
    <col min="1" max="1" width="26.36328125" style="87" customWidth="1"/>
    <col min="2" max="2" width="44.390625" style="87" bestFit="1" customWidth="1"/>
    <col min="3" max="3" width="9.68359375" style="87" bestFit="1" customWidth="1"/>
    <col min="4" max="4" width="6.58984375" style="87" bestFit="1" customWidth="1"/>
    <col min="5" max="5" width="8.33984375" style="87" bestFit="1" customWidth="1"/>
    <col min="6" max="6" width="7.26171875" style="87" customWidth="1"/>
    <col min="7" max="7" width="13.5859375" style="87" customWidth="1"/>
    <col min="8" max="8" width="12.10546875" style="87" customWidth="1"/>
    <col min="9" max="9" width="16.94921875" style="87" bestFit="1" customWidth="1"/>
    <col min="10" max="10" width="12.64453125" style="87" bestFit="1" customWidth="1"/>
    <col min="11" max="11" width="11.1640625" style="87" customWidth="1"/>
    <col min="12" max="12" width="13.71875" style="87" customWidth="1"/>
    <col min="13" max="13" width="12.375" style="87" bestFit="1" customWidth="1"/>
    <col min="14" max="14" width="12.5078125" style="87" bestFit="1" customWidth="1"/>
    <col min="15" max="15" width="14.9296875" style="87" customWidth="1"/>
    <col min="16" max="16" width="9.68359375" style="87" customWidth="1"/>
    <col min="17" max="17" width="7.26171875" style="87" customWidth="1"/>
    <col min="18" max="18" width="11.296875" style="87" customWidth="1"/>
    <col min="19" max="19" width="11.1640625" style="87" customWidth="1"/>
    <col min="20" max="20" width="10.625" style="87"/>
    <col min="21" max="21" width="7.26171875" style="87" customWidth="1"/>
    <col min="22" max="22" width="12.10546875" style="87" customWidth="1"/>
    <col min="23" max="23" width="7.53125" style="87" customWidth="1"/>
    <col min="24" max="24" width="10.89453125" style="87" customWidth="1"/>
    <col min="25" max="25" width="9.14453125" style="87" customWidth="1"/>
    <col min="26" max="16384" width="10.625" style="87"/>
  </cols>
  <sheetData>
    <row r="1" spans="1:29" ht="21.75" customHeight="1" x14ac:dyDescent="0.2">
      <c r="A1" s="5" t="s">
        <v>257</v>
      </c>
      <c r="B1" s="5" t="s">
        <v>231</v>
      </c>
      <c r="C1" s="266">
        <v>46202</v>
      </c>
      <c r="D1" s="266"/>
      <c r="E1" s="266"/>
      <c r="F1" s="267"/>
      <c r="G1" s="208" t="s">
        <v>324</v>
      </c>
      <c r="H1" s="268" t="s">
        <v>325</v>
      </c>
      <c r="I1" s="269"/>
      <c r="J1" s="255">
        <f ca="1">_xlfn.MAXIFS(
  MAX_LOCAL!$D$2:$D$10000,
  MAX_LOCAL!$A$2:$A$10000, "SQUAT COMP",
  MAX_LOCAL!$C$2:$C$10000, "&gt;0"
)</f>
        <v>155</v>
      </c>
      <c r="K1" s="270" t="s">
        <v>326</v>
      </c>
      <c r="L1" s="271"/>
      <c r="M1" s="272">
        <f ca="1">_xlfn.MAXIFS(
  MAX_LOCAL!$D$2:$D$10000,
  MAX_LOCAL!$A$2:$A$10000, "SNATCH",
  MAX_LOCAL!$C$2:$C$10000, "&gt;0"
)</f>
        <v>0</v>
      </c>
      <c r="N1" s="273"/>
      <c r="O1" s="209" t="s">
        <v>327</v>
      </c>
      <c r="P1" s="274" t="s">
        <v>328</v>
      </c>
      <c r="Q1" s="274"/>
      <c r="R1" s="274"/>
      <c r="S1" s="274"/>
      <c r="T1" s="274"/>
      <c r="U1" s="274"/>
      <c r="V1" s="274"/>
      <c r="W1" s="274"/>
      <c r="X1" s="274"/>
      <c r="Y1" s="274"/>
      <c r="Z1">
        <v>21062026</v>
      </c>
      <c r="AA1" t="str">
        <f>LEFT(Z1,2)</f>
        <v>21</v>
      </c>
      <c r="AB1" t="str">
        <f>MID(Z1,3,2)</f>
        <v>06</v>
      </c>
      <c r="AC1" t="str">
        <f>RIGHT(Z1,4)</f>
        <v>2026</v>
      </c>
    </row>
    <row r="2" spans="1:29" ht="19.5" customHeight="1" thickBot="1" x14ac:dyDescent="0.25">
      <c r="A2" s="210"/>
      <c r="B2" s="6" t="s">
        <v>259</v>
      </c>
      <c r="C2" s="275">
        <v>12</v>
      </c>
      <c r="D2" s="275"/>
      <c r="E2" s="275"/>
      <c r="F2" s="276"/>
      <c r="G2" s="211"/>
      <c r="H2" s="270" t="s">
        <v>329</v>
      </c>
      <c r="I2" s="271"/>
      <c r="J2" s="255">
        <f ca="1">_xlfn.MAXIFS(
  MAX_LOCAL!$D$2:$D$10000,
  MAX_LOCAL!$A$2:$A$10000, "BENCH COMP",
  MAX_LOCAL!$C$2:$C$10000, "&gt;0"
)</f>
        <v>77.5</v>
      </c>
      <c r="K2" s="270" t="s">
        <v>330</v>
      </c>
      <c r="L2" s="271"/>
      <c r="M2" s="277">
        <f ca="1">_xlfn.MAXIFS(
  MAX_LOCAL!$D$2:$D$10000,
  MAX_LOCAL!$A$2:$A$10000, "CLEAN AND JERK",
  MAX_LOCAL!$C$2:$C$10000, "&gt;0"
)</f>
        <v>0</v>
      </c>
      <c r="N2" s="278"/>
      <c r="O2" s="212">
        <f>SUM(M1:N2)</f>
        <v>0</v>
      </c>
      <c r="P2" s="274"/>
      <c r="Q2" s="274"/>
      <c r="R2" s="274"/>
      <c r="S2" s="274"/>
      <c r="T2" s="274"/>
      <c r="U2" s="274"/>
      <c r="V2" s="274"/>
      <c r="W2" s="274"/>
      <c r="X2" s="274"/>
      <c r="Y2" s="274"/>
      <c r="Z2"/>
      <c r="AA2"/>
      <c r="AB2"/>
      <c r="AC2"/>
    </row>
    <row r="3" spans="1:29" ht="14.45" customHeight="1" x14ac:dyDescent="0.2">
      <c r="A3" s="287" t="s">
        <v>258</v>
      </c>
      <c r="B3" s="6" t="s">
        <v>331</v>
      </c>
      <c r="C3" s="289"/>
      <c r="D3" s="289"/>
      <c r="E3" s="289"/>
      <c r="F3" s="290"/>
      <c r="G3" s="213"/>
      <c r="H3" s="270" t="s">
        <v>332</v>
      </c>
      <c r="I3" s="271"/>
      <c r="J3" s="255">
        <f ca="1">_xlfn.MAXIFS(
  MAX_LOCAL!$D$2:$D$10000,
  MAX_LOCAL!$A$2:$A$10000, "DEADLIFT COMP",
  MAX_LOCAL!$C$2:$C$10000, "&gt;0"
)</f>
        <v>167.5</v>
      </c>
      <c r="K3" s="270" t="s">
        <v>333</v>
      </c>
      <c r="L3" s="271"/>
      <c r="M3" s="277">
        <f ca="1">_xlfn.MAXIFS(
  MAX_LOCAL!$D$2:$D$10000,
  MAX_LOCAL!$A$2:$A$10000, "MUSCLE UP",
  MAX_LOCAL!$C$2:$C$10000, "&gt;0"
)</f>
        <v>0</v>
      </c>
      <c r="N3" s="278"/>
      <c r="O3" s="34"/>
      <c r="P3" s="274"/>
      <c r="Q3" s="274"/>
      <c r="R3" s="274"/>
      <c r="S3" s="274"/>
      <c r="T3" s="274"/>
      <c r="U3" s="274"/>
      <c r="V3" s="274"/>
      <c r="W3" s="274"/>
      <c r="X3" s="274"/>
      <c r="Y3" s="274"/>
      <c r="Z3"/>
      <c r="AA3"/>
      <c r="AB3"/>
      <c r="AC3"/>
    </row>
    <row r="4" spans="1:29" ht="14.45" customHeight="1" x14ac:dyDescent="0.2">
      <c r="A4" s="288"/>
      <c r="B4" s="6" t="s">
        <v>334</v>
      </c>
      <c r="C4" s="291"/>
      <c r="D4" s="291"/>
      <c r="E4" s="291"/>
      <c r="F4" s="292"/>
      <c r="G4" s="213"/>
      <c r="H4" s="293" t="s">
        <v>335</v>
      </c>
      <c r="I4" s="294"/>
      <c r="J4" s="295"/>
      <c r="K4" s="270" t="s">
        <v>336</v>
      </c>
      <c r="L4" s="271"/>
      <c r="M4" s="277">
        <f ca="1">_xlfn.MAXIFS(
  MAX_LOCAL!$D$2:$D$10000,
  MAX_LOCAL!$A$2:$A$10000, "PULL UP",
  MAX_LOCAL!$C$2:$C$10000, "&gt;0"
)</f>
        <v>0</v>
      </c>
      <c r="N4" s="278"/>
      <c r="O4" s="214" t="s">
        <v>337</v>
      </c>
      <c r="P4" s="274"/>
      <c r="Q4" s="274"/>
      <c r="R4" s="274"/>
      <c r="S4" s="274"/>
      <c r="T4" s="274"/>
      <c r="U4" s="274"/>
      <c r="V4" s="274"/>
      <c r="W4" s="274"/>
      <c r="X4" s="274"/>
      <c r="Y4" s="274"/>
      <c r="Z4"/>
      <c r="AA4"/>
      <c r="AB4"/>
      <c r="AC4"/>
    </row>
    <row r="5" spans="1:29" ht="19.5" customHeight="1" thickBot="1" x14ac:dyDescent="0.25">
      <c r="A5" s="86"/>
      <c r="B5" s="8" t="s">
        <v>338</v>
      </c>
      <c r="C5" s="279" cm="1">
        <f t="array" ref="C5">(((SUM(E7:E55)/60+15+10+(SUMPRODUCT((K7:K55+L7:L55+M7:M55+N7:N55)*C7:C55)/60))*1.4)/(24*60))</f>
        <v>7.9641203703703686E-2</v>
      </c>
      <c r="D5" s="279"/>
      <c r="E5" s="279"/>
      <c r="F5" s="280"/>
      <c r="G5" s="215"/>
      <c r="H5" s="296">
        <f>SUM(J1:J3)</f>
        <v>400</v>
      </c>
      <c r="I5" s="297"/>
      <c r="J5" s="298"/>
      <c r="K5" s="299" t="s">
        <v>339</v>
      </c>
      <c r="L5" s="300"/>
      <c r="M5" s="301">
        <f ca="1">_xlfn.MAXIFS(
  MAX_LOCAL!$D$2:$D$10000,
  MAX_LOCAL!$A$2:$A$10000, "DIPS SUR STATION",
  MAX_LOCAL!$C$2:$C$10000, "&gt;0"
)</f>
        <v>0</v>
      </c>
      <c r="N5" s="302"/>
      <c r="O5" s="212">
        <f>SUM(M3:N5)+J1</f>
        <v>155</v>
      </c>
      <c r="P5" s="274"/>
      <c r="Q5" s="274"/>
      <c r="R5" s="274"/>
      <c r="S5" s="274"/>
      <c r="T5" s="274"/>
      <c r="U5" s="274"/>
      <c r="V5" s="274"/>
      <c r="W5" s="274"/>
      <c r="X5" s="274"/>
      <c r="Y5" s="274"/>
      <c r="Z5"/>
      <c r="AA5"/>
      <c r="AB5"/>
      <c r="AC5"/>
    </row>
    <row r="6" spans="1:29" s="220" customFormat="1" ht="40.5" customHeight="1" thickTop="1" thickBot="1" x14ac:dyDescent="0.3">
      <c r="A6" s="36" t="s">
        <v>2</v>
      </c>
      <c r="B6" s="9" t="s">
        <v>340</v>
      </c>
      <c r="C6" s="7" t="s">
        <v>341</v>
      </c>
      <c r="D6" s="7" t="s">
        <v>342</v>
      </c>
      <c r="E6" s="7" t="s">
        <v>343</v>
      </c>
      <c r="F6" s="10" t="s">
        <v>344</v>
      </c>
      <c r="G6" s="216" t="s">
        <v>345</v>
      </c>
      <c r="H6" s="250" t="str">
        <f ca="1">"Dernier tonnage (au "&amp;TEXT($C$1-7,"jj/mm/aaaa")&amp;")"</f>
        <v>Dernier tonnage (au 14/06/2026)</v>
      </c>
      <c r="I6" s="217" t="s">
        <v>346</v>
      </c>
      <c r="J6" s="218" t="s">
        <v>347</v>
      </c>
      <c r="K6" s="7" t="s">
        <v>348</v>
      </c>
      <c r="L6" s="7" t="s">
        <v>349</v>
      </c>
      <c r="M6" s="7" t="s">
        <v>350</v>
      </c>
      <c r="N6" s="11" t="s">
        <v>351</v>
      </c>
      <c r="O6" s="219" t="s">
        <v>352</v>
      </c>
      <c r="P6" s="12" t="s">
        <v>353</v>
      </c>
      <c r="Q6" s="13" t="s">
        <v>354</v>
      </c>
      <c r="R6" s="14" t="s">
        <v>355</v>
      </c>
      <c r="S6" s="15" t="s">
        <v>311</v>
      </c>
      <c r="T6" s="14" t="s">
        <v>356</v>
      </c>
      <c r="U6" s="15" t="s">
        <v>312</v>
      </c>
      <c r="V6" s="14" t="s">
        <v>357</v>
      </c>
      <c r="W6" s="15" t="s">
        <v>358</v>
      </c>
      <c r="X6" s="14" t="s">
        <v>359</v>
      </c>
      <c r="Y6" s="15" t="s">
        <v>360</v>
      </c>
    </row>
    <row r="7" spans="1:29" ht="20.100000000000001" customHeight="1" thickTop="1" x14ac:dyDescent="0.2">
      <c r="A7" s="60"/>
      <c r="B7" s="59" t="s">
        <v>4</v>
      </c>
      <c r="C7" s="23">
        <f t="shared" ref="C7:C14" si="0">R7</f>
        <v>5</v>
      </c>
      <c r="D7" s="24">
        <f t="shared" ref="D7:D14" si="1">T7</f>
        <v>70</v>
      </c>
      <c r="E7" s="24">
        <f t="shared" ref="E7:E14" si="2">V7</f>
        <v>90</v>
      </c>
      <c r="F7" s="25"/>
      <c r="G7" s="221" t="str" cm="1">
        <f t="array" ref="G7">IF(OR($B7="",$C7=0,$D7=0),"",IF(AND($B7=$B8,$A7=$A8),"",IFERROR(
SUMPRODUCT(($B$7:$B$55=$B7)*($A$7:$A$55=$A7)*($C$7:$C$55)*($D$7:$D$55)),
"")))</f>
        <v/>
      </c>
      <c r="H7" s="222" t="str">
        <f ca="1">IF(OR($B7="",AND($B7=$B8,$A7=$A8)),"",_xlfn.LET(_xlpm.DateSeance,$C$1,_xlpm.Exo,$B7,_xlpm.Var,$A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7" s="222" t="str" cm="1">
        <f t="array" ref="I7">IF(OR($B7="",AND($B7=$B8,$A7=$A8)),"",
_xlfn.LET(
  _xlpm.Exo,TRIM(SUBSTITUTE($B7,CHAR(160),"")),
  _xlpm.Var,TRIM(SUBSTITUTE($A7,CHAR(160),"")),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7" s="251">
        <f ca="1">IF($C7=0,"",IFERROR(
_xlfn.LET(
  _xlpm.ExoMax, MAX_LOCAL!$A$2:$A$10000,
  _xlpm.VarMax, MAX_LOCAL!$B$2:$B$10000,
  _xlpm.RepsMax, MAX_LOCAL!$C$2:$C$10000,
  _xlpm.KgMax,  MAX_LOCAL!$D$2:$D$10000,
  _xlpm.Res, IF($A7="",
     _xlfn.MAXIFS(_xlpm.KgMax, _xlpm.ExoMax, $B7, _xlpm.RepsMax, $C7),
     _xlfn.MAXIFS(_xlpm.KgMax, _xlpm.ExoMax, $B7, _xlpm.RepsMax, $C7, _xlpm.VarMax, $A7)
  ),
  IF(_xlpm.Res=0,"",_xlpm.Res)
),
""))</f>
        <v>120</v>
      </c>
      <c r="K7" s="41">
        <v>1</v>
      </c>
      <c r="L7" s="41">
        <v>0</v>
      </c>
      <c r="M7" s="41">
        <v>1</v>
      </c>
      <c r="N7" s="41">
        <v>0</v>
      </c>
      <c r="O7" s="224"/>
      <c r="P7" s="42">
        <v>5</v>
      </c>
      <c r="Q7" s="43">
        <f t="shared" ref="Q7:Q38" si="3">F7</f>
        <v>0</v>
      </c>
      <c r="R7" s="42">
        <v>5</v>
      </c>
      <c r="S7" s="44">
        <f t="shared" ref="S7:S38" si="4">C7</f>
        <v>5</v>
      </c>
      <c r="T7" s="42">
        <v>70</v>
      </c>
      <c r="U7" s="44">
        <f t="shared" ref="U7:U38" si="5">D7</f>
        <v>70</v>
      </c>
      <c r="V7" s="42">
        <v>90</v>
      </c>
      <c r="W7" s="44">
        <f t="shared" ref="W7:W55" si="6">E7</f>
        <v>90</v>
      </c>
      <c r="X7" s="225">
        <f t="shared" ref="X7:X55" si="7">IF(B7="SQUAT Comp",T7/$J$1,
IF(B7="BENCH Comp",T7/$J$2,
IF(B7="DEADLIFT Comp",T7/$J$3,
IF(B7="Snatch",T7/$M$1,
IF(B7="Clean and Jerk",T7/$M$2,
IF(B7="MUSCLE UP",T7/$M$3,
IF(B7="PULL UP",T7/$M$4,
IF(B7="DIPS sur station",T7/$M$5,
""))))))))</f>
        <v>0.45161290322580644</v>
      </c>
      <c r="Y7" s="226">
        <f t="shared" ref="Y7:Y55" si="8">IF(B7="SQUAT Comp",T7/$J$1,
IF(B7="BENCH Comp",T7/$J$2,
IF(B7="DEADLIFT Comp",T7/$J$3,
IF(B7="Snatch",T7/$M$1,
IF(B7="Clean and Jerk",T7/$M$2,
IF(B7="MUSCLE UP",T7/$M$3,
IF(B7="PULL UP",T7/$M$4,
IF(B7="DIPS sur station",T7/$M$5,
""))))))))</f>
        <v>0.45161290322580644</v>
      </c>
    </row>
    <row r="8" spans="1:29" ht="20.100000000000001" customHeight="1" x14ac:dyDescent="0.2">
      <c r="A8" s="61"/>
      <c r="B8" s="59" t="s">
        <v>4</v>
      </c>
      <c r="C8" s="23">
        <f t="shared" si="0"/>
        <v>4</v>
      </c>
      <c r="D8" s="24">
        <f t="shared" si="1"/>
        <v>105</v>
      </c>
      <c r="E8" s="24">
        <f t="shared" si="2"/>
        <v>120</v>
      </c>
      <c r="F8" s="25"/>
      <c r="G8" s="227" t="str" cm="1">
        <f t="array" ref="G8">IF(OR($B8="",$C8=0,$D8=0),"",IF(AND($B8=$B9,$A8=$A9),"",IFERROR(
SUMPRODUCT(($B$7:$B$55=$B8)*($A$7:$A$55=$A8)*($C$7:$C$55)*($D$7:$D$55)),
"")))</f>
        <v/>
      </c>
      <c r="H8" s="222" t="str">
        <f ca="1">IF(OR($B8="",AND($B8=$B9,$A8=$A9)),"",_xlfn.LET(_xlpm.DateSeance,$C$1,_xlpm.Exo,$B8,_xlpm.Var,$A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8" s="222" t="str" cm="1">
        <f t="array" ref="I8">IF(OR($B8="",AND($B8=$B9,$A8=$A9)),"",
_xlfn.LET(
  _xlpm.Exo,TRIM(SUBSTITUTE($B8,CHAR(160),"")),
  _xlpm.Var,TRIM(SUBSTITUTE($A8,CHAR(160),"")),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8" s="223">
        <f ca="1">IF($C8=0,"",IFERROR(
_xlfn.LET(
  _xlpm.ExoMax, MAX_LOCAL!$A$2:$A$10000,
  _xlpm.VarMax, MAX_LOCAL!$B$2:$B$10000,
  _xlpm.RepsMax, MAX_LOCAL!$C$2:$C$10000,
  _xlpm.KgMax,  MAX_LOCAL!$D$2:$D$10000,
  _xlpm.Res, IF($A8="",
     _xlfn.MAXIFS(_xlpm.KgMax, _xlpm.ExoMax, $B8, _xlpm.RepsMax, $C8),
     _xlfn.MAXIFS(_xlpm.KgMax, _xlpm.ExoMax, $B8, _xlpm.RepsMax, $C8, _xlpm.VarMax, $A8)
  ),
  IF(_xlpm.Res=0,"",_xlpm.Res)
),
""))</f>
        <v>110</v>
      </c>
      <c r="K8" s="41">
        <v>1</v>
      </c>
      <c r="L8" s="41">
        <v>0</v>
      </c>
      <c r="M8" s="41">
        <v>1</v>
      </c>
      <c r="N8" s="41">
        <v>0</v>
      </c>
      <c r="O8" s="228"/>
      <c r="P8" s="42">
        <v>6</v>
      </c>
      <c r="Q8" s="43">
        <f t="shared" si="3"/>
        <v>0</v>
      </c>
      <c r="R8" s="42">
        <v>4</v>
      </c>
      <c r="S8" s="44">
        <f t="shared" si="4"/>
        <v>4</v>
      </c>
      <c r="T8" s="42">
        <v>105</v>
      </c>
      <c r="U8" s="44">
        <f t="shared" si="5"/>
        <v>105</v>
      </c>
      <c r="V8" s="42">
        <v>120</v>
      </c>
      <c r="W8" s="44">
        <f t="shared" si="6"/>
        <v>120</v>
      </c>
      <c r="X8" s="225">
        <f t="shared" si="7"/>
        <v>0.67741935483870963</v>
      </c>
      <c r="Y8" s="226">
        <f t="shared" si="8"/>
        <v>0.67741935483870963</v>
      </c>
    </row>
    <row r="9" spans="1:29" ht="20.100000000000001" customHeight="1" x14ac:dyDescent="0.2">
      <c r="A9" s="61"/>
      <c r="B9" s="59" t="s">
        <v>4</v>
      </c>
      <c r="C9" s="23">
        <f t="shared" si="0"/>
        <v>3</v>
      </c>
      <c r="D9" s="24">
        <f t="shared" si="1"/>
        <v>120</v>
      </c>
      <c r="E9" s="24">
        <f t="shared" si="2"/>
        <v>180</v>
      </c>
      <c r="F9" s="25"/>
      <c r="G9" s="227" t="str" cm="1">
        <f t="array" ref="G9">IF(OR($B9="",$C9=0,$D9=0),"",IF(AND($B9=$B10,$A9=$A10),"",IFERROR(
SUMPRODUCT(($B$7:$B$55=$B9)*($A$7:$A$55=$A9)*($C$7:$C$55)*($D$7:$D$55)),
"")))</f>
        <v/>
      </c>
      <c r="H9" s="222" t="str">
        <f ca="1">IF(OR($B9="",AND($B9=$B10,$A9=$A10)),"",_xlfn.LET(_xlpm.DateSeance,$C$1,_xlpm.Exo,$B9,_xlpm.Var,$A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9" s="222" t="str" cm="1">
        <f t="array" ref="I9">IF(OR($B9="",AND($B9=$B10,$A9=$A10)),"",
_xlfn.LET(
  _xlpm.Exo,TRIM(SUBSTITUTE($B9,CHAR(160),"")),
  _xlpm.Var,TRIM(SUBSTITUTE($A9,CHAR(160),"")),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9" s="223">
        <f ca="1">IF($C9=0,"",IFERROR(
_xlfn.LET(
  _xlpm.ExoMax, MAX_LOCAL!$A$2:$A$10000,
  _xlpm.VarMax, MAX_LOCAL!$B$2:$B$10000,
  _xlpm.RepsMax, MAX_LOCAL!$C$2:$C$10000,
  _xlpm.KgMax,  MAX_LOCAL!$D$2:$D$10000,
  _xlpm.Res, IF($A9="",
     _xlfn.MAXIFS(_xlpm.KgMax, _xlpm.ExoMax, $B9, _xlpm.RepsMax, $C9),
     _xlfn.MAXIFS(_xlpm.KgMax, _xlpm.ExoMax, $B9, _xlpm.RepsMax, $C9, _xlpm.VarMax, $A9)
  ),
  IF(_xlpm.Res=0,"",_xlpm.Res)
),
""))</f>
        <v>132.5</v>
      </c>
      <c r="K9" s="41">
        <v>1</v>
      </c>
      <c r="L9" s="41">
        <v>0</v>
      </c>
      <c r="M9" s="41">
        <v>1</v>
      </c>
      <c r="N9" s="41">
        <v>0</v>
      </c>
      <c r="O9" s="228"/>
      <c r="P9" s="42">
        <v>7</v>
      </c>
      <c r="Q9" s="43">
        <f t="shared" si="3"/>
        <v>0</v>
      </c>
      <c r="R9" s="42">
        <v>3</v>
      </c>
      <c r="S9" s="44">
        <f t="shared" si="4"/>
        <v>3</v>
      </c>
      <c r="T9" s="42">
        <v>120</v>
      </c>
      <c r="U9" s="44">
        <f t="shared" si="5"/>
        <v>120</v>
      </c>
      <c r="V9" s="42">
        <v>180</v>
      </c>
      <c r="W9" s="44">
        <f t="shared" si="6"/>
        <v>180</v>
      </c>
      <c r="X9" s="225">
        <f t="shared" si="7"/>
        <v>0.77419354838709675</v>
      </c>
      <c r="Y9" s="226">
        <f t="shared" si="8"/>
        <v>0.77419354838709675</v>
      </c>
    </row>
    <row r="10" spans="1:29" ht="20.100000000000001" customHeight="1" x14ac:dyDescent="0.2">
      <c r="A10" s="61"/>
      <c r="B10" s="59" t="s">
        <v>4</v>
      </c>
      <c r="C10" s="23">
        <f t="shared" si="0"/>
        <v>2</v>
      </c>
      <c r="D10" s="45">
        <f t="shared" si="1"/>
        <v>130</v>
      </c>
      <c r="E10" s="24">
        <f t="shared" si="2"/>
        <v>300</v>
      </c>
      <c r="F10" s="25"/>
      <c r="G10" s="227" t="str" cm="1">
        <f t="array" ref="G10">IF(OR($B10="",$C10=0,$D10=0),"",IF(AND($B10=$B11,$A10=$A11),"",IFERROR(
SUMPRODUCT(($B$7:$B$55=$B10)*($A$7:$A$55=$A10)*($C$7:$C$55)*($D$7:$D$55)),
"")))</f>
        <v/>
      </c>
      <c r="H10" s="222" t="str">
        <f ca="1">IF(OR($B10="",AND($B10=$B11,$A10=$A11)),"",_xlfn.LET(_xlpm.DateSeance,$C$1,_xlpm.Exo,$B10,_xlpm.Var,$A10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0" s="222" t="str" cm="1">
        <f t="array" ref="I10">IF(OR($B10="",AND($B10=$B11,$A10=$A11)),"",
_xlfn.LET(
  _xlpm.Exo,TRIM(SUBSTITUTE($B10,CHAR(160),"")),
  _xlpm.Var,TRIM(SUBSTITUTE($A10,CHAR(160),"")),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0" s="223">
        <f ca="1">IF($C10=0,"",IFERROR(
_xlfn.LET(
  _xlpm.ExoMax, MAX_LOCAL!$A$2:$A$10000,
  _xlpm.VarMax, MAX_LOCAL!$B$2:$B$10000,
  _xlpm.RepsMax, MAX_LOCAL!$C$2:$C$10000,
  _xlpm.KgMax,  MAX_LOCAL!$D$2:$D$10000,
  _xlpm.Res, IF($A10="",
     _xlfn.MAXIFS(_xlpm.KgMax, _xlpm.ExoMax, $B10, _xlpm.RepsMax, $C10),
     _xlfn.MAXIFS(_xlpm.KgMax, _xlpm.ExoMax, $B10, _xlpm.RepsMax, $C10, _xlpm.VarMax, $A10)
  ),
  IF(_xlpm.Res=0,"",_xlpm.Res)
),
""))</f>
        <v>140</v>
      </c>
      <c r="K10" s="41">
        <v>1</v>
      </c>
      <c r="L10" s="41">
        <v>0</v>
      </c>
      <c r="M10" s="41">
        <v>1</v>
      </c>
      <c r="N10" s="41">
        <v>0</v>
      </c>
      <c r="O10" s="228"/>
      <c r="P10" s="42">
        <v>8</v>
      </c>
      <c r="Q10" s="43">
        <f t="shared" si="3"/>
        <v>0</v>
      </c>
      <c r="R10" s="42">
        <v>2</v>
      </c>
      <c r="S10" s="44">
        <f t="shared" si="4"/>
        <v>2</v>
      </c>
      <c r="T10" s="42">
        <v>130</v>
      </c>
      <c r="U10" s="44">
        <f t="shared" si="5"/>
        <v>130</v>
      </c>
      <c r="V10" s="42">
        <v>300</v>
      </c>
      <c r="W10" s="44">
        <f t="shared" si="6"/>
        <v>300</v>
      </c>
      <c r="X10" s="225">
        <f t="shared" si="7"/>
        <v>0.83870967741935487</v>
      </c>
      <c r="Y10" s="226">
        <f t="shared" si="8"/>
        <v>0.83870967741935487</v>
      </c>
    </row>
    <row r="11" spans="1:29" ht="20.100000000000001" customHeight="1" x14ac:dyDescent="0.2">
      <c r="A11" s="61"/>
      <c r="B11" s="59" t="s">
        <v>4</v>
      </c>
      <c r="C11" s="23">
        <f t="shared" si="0"/>
        <v>2</v>
      </c>
      <c r="D11" s="24">
        <f t="shared" si="1"/>
        <v>140</v>
      </c>
      <c r="E11" s="24">
        <f t="shared" si="2"/>
        <v>300</v>
      </c>
      <c r="F11" s="25"/>
      <c r="G11" s="227" t="str" cm="1">
        <f t="array" ref="G11">IF(OR($B11="",$C11=0,$D11=0),"",IF(AND($B11=$B12,$A11=$A12),"",IFERROR(
SUMPRODUCT(($B$7:$B$55=$B11)*($A$7:$A$55=$A11)*($C$7:$C$55)*($D$7:$D$55)),
"")))</f>
        <v/>
      </c>
      <c r="H11" s="222" t="str">
        <f ca="1">IF(OR($B11="",AND($B11=$B12,$A11=$A12)),"",_xlfn.LET(_xlpm.DateSeance,$C$1,_xlpm.Exo,$B11,_xlpm.Var,$A11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1" s="222" t="str" cm="1">
        <f t="array" ref="I11">IF(OR($B11="",AND($B11=$B12,$A11=$A12)),"",
_xlfn.LET(
  _xlpm.Exo,TRIM(SUBSTITUTE($B11,CHAR(160),"")),
  _xlpm.Var,TRIM(SUBSTITUTE($A11,CHAR(160),"")),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1" s="223">
        <f ca="1">IF($C11=0,"",IFERROR(
_xlfn.LET(
  _xlpm.ExoMax, MAX_LOCAL!$A$2:$A$10000,
  _xlpm.VarMax, MAX_LOCAL!$B$2:$B$10000,
  _xlpm.RepsMax, MAX_LOCAL!$C$2:$C$10000,
  _xlpm.KgMax,  MAX_LOCAL!$D$2:$D$10000,
  _xlpm.Res, IF($A11="",
     _xlfn.MAXIFS(_xlpm.KgMax, _xlpm.ExoMax, $B11, _xlpm.RepsMax, $C11),
     _xlfn.MAXIFS(_xlpm.KgMax, _xlpm.ExoMax, $B11, _xlpm.RepsMax, $C11, _xlpm.VarMax, $A11)
  ),
  IF(_xlpm.Res=0,"",_xlpm.Res)
),
""))</f>
        <v>140</v>
      </c>
      <c r="K11" s="41">
        <v>1</v>
      </c>
      <c r="L11" s="41">
        <v>0</v>
      </c>
      <c r="M11" s="41">
        <v>1</v>
      </c>
      <c r="N11" s="41">
        <v>0</v>
      </c>
      <c r="O11" s="228"/>
      <c r="P11" s="42">
        <v>9</v>
      </c>
      <c r="Q11" s="43">
        <f t="shared" si="3"/>
        <v>0</v>
      </c>
      <c r="R11" s="42">
        <v>2</v>
      </c>
      <c r="S11" s="44">
        <f t="shared" si="4"/>
        <v>2</v>
      </c>
      <c r="T11" s="42">
        <v>140</v>
      </c>
      <c r="U11" s="44">
        <f t="shared" si="5"/>
        <v>140</v>
      </c>
      <c r="V11" s="42">
        <v>300</v>
      </c>
      <c r="W11" s="44">
        <f t="shared" si="6"/>
        <v>300</v>
      </c>
      <c r="X11" s="225">
        <f t="shared" si="7"/>
        <v>0.90322580645161288</v>
      </c>
      <c r="Y11" s="226">
        <f t="shared" si="8"/>
        <v>0.90322580645161288</v>
      </c>
    </row>
    <row r="12" spans="1:29" ht="20.100000000000001" customHeight="1" x14ac:dyDescent="0.2">
      <c r="A12" s="61"/>
      <c r="B12" s="59" t="s">
        <v>4</v>
      </c>
      <c r="C12" s="23">
        <f t="shared" si="0"/>
        <v>2</v>
      </c>
      <c r="D12" s="24">
        <f t="shared" si="1"/>
        <v>145</v>
      </c>
      <c r="E12" s="24">
        <f t="shared" si="2"/>
        <v>300</v>
      </c>
      <c r="F12" s="25"/>
      <c r="G12" s="227" t="str" cm="1">
        <f t="array" ref="G12">IF(OR($B12="",$C12=0,$D12=0),"",IF(AND($B12=$B13,$A12=$A13),"",IFERROR(
SUMPRODUCT(($B$7:$B$55=$B12)*($A$7:$A$55=$A12)*($C$7:$C$55)*($D$7:$D$55)),
"")))</f>
        <v/>
      </c>
      <c r="H12" s="222" t="str">
        <f ca="1">IF(OR($B12="",AND($B12=$B13,$A12=$A13)),"",_xlfn.LET(_xlpm.DateSeance,$C$1,_xlpm.Exo,$B12,_xlpm.Var,$A12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2" s="222" t="str" cm="1">
        <f t="array" ref="I12">IF(OR($B12="",AND($B12=$B13,$A12=$A13)),"",
_xlfn.LET(
  _xlpm.Exo,TRIM(SUBSTITUTE($B12,CHAR(160),"")),
  _xlpm.Var,TRIM(SUBSTITUTE($A12,CHAR(160),"")),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2" s="223">
        <f ca="1">IF($C12=0,"",IFERROR(
_xlfn.LET(
  _xlpm.ExoMax, MAX_LOCAL!$A$2:$A$10000,
  _xlpm.VarMax, MAX_LOCAL!$B$2:$B$10000,
  _xlpm.RepsMax, MAX_LOCAL!$C$2:$C$10000,
  _xlpm.KgMax,  MAX_LOCAL!$D$2:$D$10000,
  _xlpm.Res, IF($A12="",
     _xlfn.MAXIFS(_xlpm.KgMax, _xlpm.ExoMax, $B12, _xlpm.RepsMax, $C12),
     _xlfn.MAXIFS(_xlpm.KgMax, _xlpm.ExoMax, $B12, _xlpm.RepsMax, $C12, _xlpm.VarMax, $A12)
  ),
  IF(_xlpm.Res=0,"",_xlpm.Res)
),
""))</f>
        <v>140</v>
      </c>
      <c r="K12" s="41">
        <v>1</v>
      </c>
      <c r="L12" s="41">
        <v>0</v>
      </c>
      <c r="M12" s="41">
        <v>1</v>
      </c>
      <c r="N12" s="41">
        <v>0</v>
      </c>
      <c r="O12" s="228"/>
      <c r="P12" s="42">
        <v>10</v>
      </c>
      <c r="Q12" s="43">
        <f t="shared" si="3"/>
        <v>0</v>
      </c>
      <c r="R12" s="42">
        <v>2</v>
      </c>
      <c r="S12" s="44">
        <f t="shared" si="4"/>
        <v>2</v>
      </c>
      <c r="T12" s="42">
        <v>145</v>
      </c>
      <c r="U12" s="44">
        <f t="shared" si="5"/>
        <v>145</v>
      </c>
      <c r="V12" s="42">
        <v>300</v>
      </c>
      <c r="W12" s="44">
        <f t="shared" si="6"/>
        <v>300</v>
      </c>
      <c r="X12" s="225">
        <f t="shared" si="7"/>
        <v>0.93548387096774188</v>
      </c>
      <c r="Y12" s="226">
        <f t="shared" si="8"/>
        <v>0.93548387096774188</v>
      </c>
    </row>
    <row r="13" spans="1:29" ht="20.100000000000001" customHeight="1" x14ac:dyDescent="0.2">
      <c r="A13" s="61"/>
      <c r="B13" s="59" t="s">
        <v>4</v>
      </c>
      <c r="C13" s="23">
        <f t="shared" si="0"/>
        <v>2</v>
      </c>
      <c r="D13" s="24">
        <f t="shared" si="1"/>
        <v>125</v>
      </c>
      <c r="E13" s="24">
        <f t="shared" si="2"/>
        <v>300</v>
      </c>
      <c r="F13" s="25"/>
      <c r="G13" s="227" t="str" cm="1">
        <f t="array" ref="G13">IF(OR($B13="",$C13=0,$D13=0),"",IF(AND($B13=$B14,$A13=$A14),"",IFERROR(
SUMPRODUCT(($B$7:$B$55=$B13)*($A$7:$A$55=$A13)*($C$7:$C$55)*($D$7:$D$55)),
"")))</f>
        <v/>
      </c>
      <c r="H13" s="222" t="str">
        <f ca="1">IF(OR($B13="",AND($B13=$B14,$A13=$A14)),"",_xlfn.LET(_xlpm.DateSeance,$C$1,_xlpm.Exo,$B13,_xlpm.Var,$A13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3" s="222" t="str" cm="1">
        <f t="array" ref="I13">IF(OR($B13="",AND($B13=$B14,$A13=$A14)),"",
_xlfn.LET(
  _xlpm.Exo,TRIM(SUBSTITUTE($B13,CHAR(160),"")),
  _xlpm.Var,TRIM(SUBSTITUTE($A13,CHAR(160),"")),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3" s="223">
        <f ca="1">IF($C13=0,"",IFERROR(
_xlfn.LET(
  _xlpm.ExoMax, MAX_LOCAL!$A$2:$A$10000,
  _xlpm.VarMax, MAX_LOCAL!$B$2:$B$10000,
  _xlpm.RepsMax, MAX_LOCAL!$C$2:$C$10000,
  _xlpm.KgMax,  MAX_LOCAL!$D$2:$D$10000,
  _xlpm.Res, IF($A13="",
     _xlfn.MAXIFS(_xlpm.KgMax, _xlpm.ExoMax, $B13, _xlpm.RepsMax, $C13),
     _xlfn.MAXIFS(_xlpm.KgMax, _xlpm.ExoMax, $B13, _xlpm.RepsMax, $C13, _xlpm.VarMax, $A13)
  ),
  IF(_xlpm.Res=0,"",_xlpm.Res)
),
""))</f>
        <v>140</v>
      </c>
      <c r="K13" s="41">
        <v>1</v>
      </c>
      <c r="L13" s="41">
        <v>0</v>
      </c>
      <c r="M13" s="41">
        <v>1</v>
      </c>
      <c r="N13" s="41">
        <v>0</v>
      </c>
      <c r="O13" s="229">
        <v>5</v>
      </c>
      <c r="P13" s="42">
        <v>7.5</v>
      </c>
      <c r="Q13" s="43">
        <f t="shared" si="3"/>
        <v>0</v>
      </c>
      <c r="R13" s="42">
        <v>2</v>
      </c>
      <c r="S13" s="44">
        <f t="shared" si="4"/>
        <v>2</v>
      </c>
      <c r="T13" s="42">
        <v>125</v>
      </c>
      <c r="U13" s="44">
        <f t="shared" si="5"/>
        <v>125</v>
      </c>
      <c r="V13" s="42">
        <v>300</v>
      </c>
      <c r="W13" s="44">
        <f t="shared" si="6"/>
        <v>300</v>
      </c>
      <c r="X13" s="225">
        <f t="shared" si="7"/>
        <v>0.80645161290322576</v>
      </c>
      <c r="Y13" s="226">
        <f t="shared" si="8"/>
        <v>0.80645161290322576</v>
      </c>
    </row>
    <row r="14" spans="1:29" ht="20.100000000000001" customHeight="1" x14ac:dyDescent="0.2">
      <c r="A14" s="61"/>
      <c r="B14" s="59" t="s">
        <v>4</v>
      </c>
      <c r="C14" s="23">
        <f t="shared" si="0"/>
        <v>2</v>
      </c>
      <c r="D14" s="24">
        <f t="shared" si="1"/>
        <v>125</v>
      </c>
      <c r="E14" s="24">
        <f t="shared" si="2"/>
        <v>300</v>
      </c>
      <c r="F14" s="25"/>
      <c r="G14" s="227" cm="1">
        <f t="array" ref="G14">IF(OR($B14="",$C14=0,$D14=0),"",IF(AND($B14=$B15,$A14=$A15),"",IFERROR(
SUMPRODUCT(($B$7:$B$55=$B14)*($A$7:$A$55=$A14)*($C$7:$C$55)*($D$7:$D$55)),
"")))</f>
        <v>2460</v>
      </c>
      <c r="H14" s="222">
        <f ca="1">IF(OR($B14="",AND($B14=$B15,$A14=$A15)),"",_xlfn.LET(_xlpm.DateSeance,$C$1,_xlpm.Exo,$B14,_xlpm.Var,$A14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14" s="222" cm="1">
        <f t="array" ref="I14">IF(OR($B14="",AND($B14=$B15,$A14=$A15)),"",
_xlfn.LET(
  _xlpm.Exo,TRIM(SUBSTITUTE($B14,CHAR(160),"")),
  _xlpm.Var,TRIM(SUBSTITUTE($A14,CHAR(160),"")),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2461.25</v>
      </c>
      <c r="J14" s="223">
        <f ca="1">IF($C14=0,"",IFERROR(
_xlfn.LET(
  _xlpm.ExoMax, MAX_LOCAL!$A$2:$A$10000,
  _xlpm.VarMax, MAX_LOCAL!$B$2:$B$10000,
  _xlpm.RepsMax, MAX_LOCAL!$C$2:$C$10000,
  _xlpm.KgMax,  MAX_LOCAL!$D$2:$D$10000,
  _xlpm.Res, IF($A14="",
     _xlfn.MAXIFS(_xlpm.KgMax, _xlpm.ExoMax, $B14, _xlpm.RepsMax, $C14),
     _xlfn.MAXIFS(_xlpm.KgMax, _xlpm.ExoMax, $B14, _xlpm.RepsMax, $C14, _xlpm.VarMax, $A14)
  ),
  IF(_xlpm.Res=0,"",_xlpm.Res)
),
""))</f>
        <v>140</v>
      </c>
      <c r="K14" s="41">
        <v>1</v>
      </c>
      <c r="L14" s="41">
        <v>0</v>
      </c>
      <c r="M14" s="41">
        <v>1</v>
      </c>
      <c r="N14" s="41">
        <v>0</v>
      </c>
      <c r="O14" s="228"/>
      <c r="P14" s="42">
        <v>8.5</v>
      </c>
      <c r="Q14" s="43">
        <f t="shared" si="3"/>
        <v>0</v>
      </c>
      <c r="R14" s="42">
        <v>2</v>
      </c>
      <c r="S14" s="44">
        <f t="shared" si="4"/>
        <v>2</v>
      </c>
      <c r="T14" s="42">
        <v>125</v>
      </c>
      <c r="U14" s="44">
        <f t="shared" si="5"/>
        <v>125</v>
      </c>
      <c r="V14" s="42">
        <v>300</v>
      </c>
      <c r="W14" s="44">
        <f t="shared" si="6"/>
        <v>300</v>
      </c>
      <c r="X14" s="225">
        <f t="shared" si="7"/>
        <v>0.80645161290322576</v>
      </c>
      <c r="Y14" s="226">
        <f t="shared" si="8"/>
        <v>0.80645161290322576</v>
      </c>
    </row>
    <row r="15" spans="1:29" ht="20.100000000000001" customHeight="1" x14ac:dyDescent="0.2">
      <c r="A15" s="61"/>
      <c r="B15" s="59"/>
      <c r="C15" s="23"/>
      <c r="D15" s="24"/>
      <c r="E15" s="24"/>
      <c r="F15" s="25"/>
      <c r="G15" s="227" t="str" cm="1">
        <f t="array" ref="G15">IF(OR($B15="",$C15=0,$D15=0),"",IF(AND($B15=$B16,$A15=$A16),"",IFERROR(
SUMPRODUCT(($B$7:$B$55=$B15)*($A$7:$A$55=$A15)*($C$7:$C$55)*($D$7:$D$55)),
"")))</f>
        <v/>
      </c>
      <c r="H15" s="222" t="str">
        <f ca="1">IF(OR($B15="",AND($B15=$B16,$A15=$A16)),"",_xlfn.LET(_xlpm.DateSeance,$C$1,_xlpm.Exo,$B15,_xlpm.Var,$A15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5" s="222" t="str" cm="1">
        <f t="array" ref="I15">IF(OR($B15="",AND($B15=$B16,$A15=$A16)),"",
_xlfn.LET(
  _xlpm.Exo,TRIM(SUBSTITUTE($B15,CHAR(160),"")),
  _xlpm.Var,TRIM(SUBSTITUTE($A15,CHAR(160),"")),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5" s="223" t="str">
        <f ca="1">IF($C15=0,"",IFERROR(
_xlfn.LET(
  _xlpm.ExoMax, MAX_LOCAL!$A$2:$A$10000,
  _xlpm.VarMax, MAX_LOCAL!$B$2:$B$10000,
  _xlpm.RepsMax, MAX_LOCAL!$C$2:$C$10000,
  _xlpm.KgMax,  MAX_LOCAL!$D$2:$D$10000,
  _xlpm.Res, IF($A15="",
     _xlfn.MAXIFS(_xlpm.KgMax, _xlpm.ExoMax, $B15, _xlpm.RepsMax, $C15),
     _xlfn.MAXIFS(_xlpm.KgMax, _xlpm.ExoMax, $B15, _xlpm.RepsMax, $C15, _xlpm.VarMax, $A15)
  ),
  IF(_xlpm.Res=0,"",_xlpm.Res)
),
""))</f>
        <v/>
      </c>
      <c r="K15" s="41">
        <v>1</v>
      </c>
      <c r="L15" s="41">
        <v>0</v>
      </c>
      <c r="M15" s="41">
        <v>1</v>
      </c>
      <c r="N15" s="41">
        <v>0</v>
      </c>
      <c r="O15" s="228"/>
      <c r="P15" s="42"/>
      <c r="Q15" s="43">
        <f t="shared" si="3"/>
        <v>0</v>
      </c>
      <c r="R15" s="42"/>
      <c r="S15" s="44">
        <f t="shared" si="4"/>
        <v>0</v>
      </c>
      <c r="T15" s="42"/>
      <c r="U15" s="44">
        <f t="shared" si="5"/>
        <v>0</v>
      </c>
      <c r="V15" s="42"/>
      <c r="W15" s="44">
        <f t="shared" si="6"/>
        <v>0</v>
      </c>
      <c r="X15" s="225" t="str">
        <f t="shared" si="7"/>
        <v/>
      </c>
      <c r="Y15" s="226" t="str">
        <f t="shared" si="8"/>
        <v/>
      </c>
    </row>
    <row r="16" spans="1:29" ht="20.100000000000001" customHeight="1" x14ac:dyDescent="0.2">
      <c r="A16" s="61"/>
      <c r="B16" s="59"/>
      <c r="C16" s="23"/>
      <c r="D16" s="24"/>
      <c r="E16" s="24"/>
      <c r="F16" s="25"/>
      <c r="G16" s="227" t="str" cm="1">
        <f t="array" ref="G16">IF(OR($B16="",$C16=0,$D16=0),"",IF(AND($B16=$B17,$A16=$A17),"",IFERROR(
SUMPRODUCT(($B$7:$B$55=$B16)*($A$7:$A$55=$A16)*($C$7:$C$55)*($D$7:$D$55)),
"")))</f>
        <v/>
      </c>
      <c r="H16" s="222" t="str">
        <f ca="1">IF(OR($B16="",AND($B16=$B17,$A16=$A17)),"",_xlfn.LET(_xlpm.DateSeance,$C$1,_xlpm.Exo,$B16,_xlpm.Var,$A16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6" s="222" t="str" cm="1">
        <f t="array" ref="I16">IF(OR($B16="",AND($B16=$B17,$A16=$A17)),"",
_xlfn.LET(
  _xlpm.Exo,TRIM(SUBSTITUTE($B16,CHAR(160),"")),
  _xlpm.Var,TRIM(SUBSTITUTE($A16,CHAR(160),"")),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6" s="223" t="str">
        <f ca="1">IF($C16=0,"",IFERROR(
_xlfn.LET(
  _xlpm.ExoMax, MAX_LOCAL!$A$2:$A$10000,
  _xlpm.VarMax, MAX_LOCAL!$B$2:$B$10000,
  _xlpm.RepsMax, MAX_LOCAL!$C$2:$C$10000,
  _xlpm.KgMax,  MAX_LOCAL!$D$2:$D$10000,
  _xlpm.Res, IF($A16="",
     _xlfn.MAXIFS(_xlpm.KgMax, _xlpm.ExoMax, $B16, _xlpm.RepsMax, $C16),
     _xlfn.MAXIFS(_xlpm.KgMax, _xlpm.ExoMax, $B16, _xlpm.RepsMax, $C16, _xlpm.VarMax, $A16)
  ),
  IF(_xlpm.Res=0,"",_xlpm.Res)
),
""))</f>
        <v/>
      </c>
      <c r="K16" s="41">
        <v>1</v>
      </c>
      <c r="L16" s="41">
        <v>0</v>
      </c>
      <c r="M16" s="41">
        <v>1</v>
      </c>
      <c r="N16" s="41">
        <v>0</v>
      </c>
      <c r="O16" s="228"/>
      <c r="P16" s="42"/>
      <c r="Q16" s="43">
        <f t="shared" si="3"/>
        <v>0</v>
      </c>
      <c r="R16" s="42"/>
      <c r="S16" s="44">
        <f t="shared" si="4"/>
        <v>0</v>
      </c>
      <c r="T16" s="42"/>
      <c r="U16" s="44">
        <f t="shared" si="5"/>
        <v>0</v>
      </c>
      <c r="V16" s="42"/>
      <c r="W16" s="44">
        <f t="shared" si="6"/>
        <v>0</v>
      </c>
      <c r="X16" s="225" t="str">
        <f t="shared" si="7"/>
        <v/>
      </c>
      <c r="Y16" s="226" t="str">
        <f t="shared" si="8"/>
        <v/>
      </c>
    </row>
    <row r="17" spans="1:25" ht="20.100000000000001" customHeight="1" x14ac:dyDescent="0.2">
      <c r="A17" s="61" t="s">
        <v>7</v>
      </c>
      <c r="B17" s="59" t="s">
        <v>6</v>
      </c>
      <c r="C17" s="23">
        <f>R17</f>
        <v>1</v>
      </c>
      <c r="D17" s="24">
        <f>T17</f>
        <v>45</v>
      </c>
      <c r="E17" s="24">
        <f>V17</f>
        <v>120</v>
      </c>
      <c r="F17" s="25"/>
      <c r="G17" s="227" t="str" cm="1">
        <f t="array" ref="G17">IF(OR($B17="",$C17=0,$D17=0),"",IF(AND($B17=$B18,$A17=$A18),"",IFERROR(
SUMPRODUCT(($B$7:$B$55=$B17)*($A$7:$A$55=$A17)*($C$7:$C$55)*($D$7:$D$55)),
"")))</f>
        <v/>
      </c>
      <c r="H17" s="222" t="str">
        <f ca="1">IF(OR($B17="",AND($B17=$B18,$A17=$A18)),"",_xlfn.LET(_xlpm.DateSeance,$C$1,_xlpm.Exo,$B17,_xlpm.Var,$A17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7" s="222" t="str" cm="1">
        <f t="array" ref="I17">IF(OR($B17="",AND($B17=$B18,$A17=$A18)),"",
_xlfn.LET(
  _xlpm.Exo,TRIM(SUBSTITUTE($B17,CHAR(160),"")),
  _xlpm.Var,TRIM(SUBSTITUTE($A17,CHAR(160),"")),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7" s="223">
        <f ca="1">IF($C17=0,"",IFERROR(
_xlfn.LET(
  _xlpm.ExoMax, MAX_LOCAL!$A$2:$A$10000,
  _xlpm.VarMax, MAX_LOCAL!$B$2:$B$10000,
  _xlpm.RepsMax, MAX_LOCAL!$C$2:$C$10000,
  _xlpm.KgMax,  MAX_LOCAL!$D$2:$D$10000,
  _xlpm.Res, IF($A17="",
     _xlfn.MAXIFS(_xlpm.KgMax, _xlpm.ExoMax, $B17, _xlpm.RepsMax, $C17),
     _xlfn.MAXIFS(_xlpm.KgMax, _xlpm.ExoMax, $B17, _xlpm.RepsMax, $C17, _xlpm.VarMax, $A17)
  ),
  IF(_xlpm.Res=0,"",_xlpm.Res)
),
""))</f>
        <v>75</v>
      </c>
      <c r="K17" s="41">
        <v>1</v>
      </c>
      <c r="L17" s="41">
        <v>3</v>
      </c>
      <c r="M17" s="41">
        <v>1</v>
      </c>
      <c r="N17" s="41">
        <v>0</v>
      </c>
      <c r="O17" s="228"/>
      <c r="P17" s="42">
        <v>5</v>
      </c>
      <c r="Q17" s="43">
        <f t="shared" si="3"/>
        <v>0</v>
      </c>
      <c r="R17" s="42">
        <v>1</v>
      </c>
      <c r="S17" s="44">
        <f t="shared" si="4"/>
        <v>1</v>
      </c>
      <c r="T17" s="42">
        <v>45</v>
      </c>
      <c r="U17" s="44">
        <f t="shared" si="5"/>
        <v>45</v>
      </c>
      <c r="V17" s="42">
        <v>120</v>
      </c>
      <c r="W17" s="44">
        <f t="shared" si="6"/>
        <v>120</v>
      </c>
      <c r="X17" s="225">
        <f t="shared" si="7"/>
        <v>0.58064516129032262</v>
      </c>
      <c r="Y17" s="226">
        <f t="shared" si="8"/>
        <v>0.58064516129032262</v>
      </c>
    </row>
    <row r="18" spans="1:25" ht="20.100000000000001" customHeight="1" x14ac:dyDescent="0.2">
      <c r="A18" s="61" t="s">
        <v>7</v>
      </c>
      <c r="B18" s="59" t="s">
        <v>6</v>
      </c>
      <c r="C18" s="23">
        <f>R18</f>
        <v>1</v>
      </c>
      <c r="D18" s="24">
        <f>T18</f>
        <v>57.5</v>
      </c>
      <c r="E18" s="24">
        <f>V18</f>
        <v>180</v>
      </c>
      <c r="F18" s="25"/>
      <c r="G18" s="227" t="str" cm="1">
        <f t="array" ref="G18">IF(OR($B18="",$C18=0,$D18=0),"",IF(AND($B18=$B19,$A18=$A19),"",IFERROR(
SUMPRODUCT(($B$7:$B$55=$B18)*($A$7:$A$55=$A18)*($C$7:$C$55)*($D$7:$D$55)),
"")))</f>
        <v/>
      </c>
      <c r="H18" s="222" t="str">
        <f ca="1">IF(OR($B18="",AND($B18=$B19,$A18=$A19)),"",_xlfn.LET(_xlpm.DateSeance,$C$1,_xlpm.Exo,$B18,_xlpm.Var,$A18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8" s="222" t="str" cm="1">
        <f t="array" ref="I18">IF(OR($B18="",AND($B18=$B19,$A18=$A19)),"",
_xlfn.LET(
  _xlpm.Exo,TRIM(SUBSTITUTE($B18,CHAR(160),"")),
  _xlpm.Var,TRIM(SUBSTITUTE($A18,CHAR(160),"")),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8" s="223">
        <f ca="1">IF($C18=0,"",IFERROR(
_xlfn.LET(
  _xlpm.ExoMax, MAX_LOCAL!$A$2:$A$10000,
  _xlpm.VarMax, MAX_LOCAL!$B$2:$B$10000,
  _xlpm.RepsMax, MAX_LOCAL!$C$2:$C$10000,
  _xlpm.KgMax,  MAX_LOCAL!$D$2:$D$10000,
  _xlpm.Res, IF($A18="",
     _xlfn.MAXIFS(_xlpm.KgMax, _xlpm.ExoMax, $B18, _xlpm.RepsMax, $C18),
     _xlfn.MAXIFS(_xlpm.KgMax, _xlpm.ExoMax, $B18, _xlpm.RepsMax, $C18, _xlpm.VarMax, $A18)
  ),
  IF(_xlpm.Res=0,"",_xlpm.Res)
),
""))</f>
        <v>75</v>
      </c>
      <c r="K18" s="41">
        <v>1</v>
      </c>
      <c r="L18" s="41">
        <v>3</v>
      </c>
      <c r="M18" s="41">
        <v>1</v>
      </c>
      <c r="N18" s="41">
        <v>0</v>
      </c>
      <c r="O18" s="228"/>
      <c r="P18" s="42">
        <v>6</v>
      </c>
      <c r="Q18" s="43">
        <f t="shared" si="3"/>
        <v>0</v>
      </c>
      <c r="R18" s="42">
        <v>1</v>
      </c>
      <c r="S18" s="44">
        <f t="shared" si="4"/>
        <v>1</v>
      </c>
      <c r="T18" s="42">
        <v>57.5</v>
      </c>
      <c r="U18" s="44">
        <f t="shared" si="5"/>
        <v>57.5</v>
      </c>
      <c r="V18" s="42">
        <v>180</v>
      </c>
      <c r="W18" s="44">
        <f t="shared" si="6"/>
        <v>180</v>
      </c>
      <c r="X18" s="225">
        <f t="shared" si="7"/>
        <v>0.74193548387096775</v>
      </c>
      <c r="Y18" s="226">
        <f t="shared" si="8"/>
        <v>0.74193548387096775</v>
      </c>
    </row>
    <row r="19" spans="1:25" ht="20.100000000000001" customHeight="1" x14ac:dyDescent="0.2">
      <c r="A19" s="61" t="s">
        <v>7</v>
      </c>
      <c r="B19" s="59" t="s">
        <v>6</v>
      </c>
      <c r="C19" s="23">
        <f>R19</f>
        <v>1</v>
      </c>
      <c r="D19" s="24">
        <f>T19</f>
        <v>67.5</v>
      </c>
      <c r="E19" s="24">
        <f>V19</f>
        <v>180</v>
      </c>
      <c r="F19" s="25"/>
      <c r="G19" s="227" t="str" cm="1">
        <f t="array" ref="G19">IF(OR($B19="",$C19=0,$D19=0),"",IF(AND($B19=$B20,$A19=$A20),"",IFERROR(
SUMPRODUCT(($B$7:$B$55=$B19)*($A$7:$A$55=$A19)*($C$7:$C$55)*($D$7:$D$55)),
"")))</f>
        <v/>
      </c>
      <c r="H19" s="222" t="str">
        <f ca="1">IF(OR($B19="",AND($B19=$B20,$A19=$A20)),"",_xlfn.LET(_xlpm.DateSeance,$C$1,_xlpm.Exo,$B19,_xlpm.Var,$A19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9" s="222" t="str" cm="1">
        <f t="array" ref="I19">IF(OR($B19="",AND($B19=$B20,$A19=$A20)),"",
_xlfn.LET(
  _xlpm.Exo,TRIM(SUBSTITUTE($B19,CHAR(160),"")),
  _xlpm.Var,TRIM(SUBSTITUTE($A19,CHAR(160),"")),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9" s="223">
        <f ca="1">IF($C19=0,"",IFERROR(
_xlfn.LET(
  _xlpm.ExoMax, MAX_LOCAL!$A$2:$A$10000,
  _xlpm.VarMax, MAX_LOCAL!$B$2:$B$10000,
  _xlpm.RepsMax, MAX_LOCAL!$C$2:$C$10000,
  _xlpm.KgMax,  MAX_LOCAL!$D$2:$D$10000,
  _xlpm.Res, IF($A19="",
     _xlfn.MAXIFS(_xlpm.KgMax, _xlpm.ExoMax, $B19, _xlpm.RepsMax, $C19),
     _xlfn.MAXIFS(_xlpm.KgMax, _xlpm.ExoMax, $B19, _xlpm.RepsMax, $C19, _xlpm.VarMax, $A19)
  ),
  IF(_xlpm.Res=0,"",_xlpm.Res)
),
""))</f>
        <v>75</v>
      </c>
      <c r="K19" s="41">
        <v>1</v>
      </c>
      <c r="L19" s="41">
        <v>3</v>
      </c>
      <c r="M19" s="41">
        <v>1</v>
      </c>
      <c r="N19" s="41">
        <v>0</v>
      </c>
      <c r="O19" s="228"/>
      <c r="P19" s="42">
        <v>8</v>
      </c>
      <c r="Q19" s="43">
        <f t="shared" si="3"/>
        <v>0</v>
      </c>
      <c r="R19" s="42">
        <v>1</v>
      </c>
      <c r="S19" s="44">
        <f t="shared" si="4"/>
        <v>1</v>
      </c>
      <c r="T19" s="42">
        <v>67.5</v>
      </c>
      <c r="U19" s="44">
        <f t="shared" si="5"/>
        <v>67.5</v>
      </c>
      <c r="V19" s="42">
        <v>180</v>
      </c>
      <c r="W19" s="44">
        <f t="shared" si="6"/>
        <v>180</v>
      </c>
      <c r="X19" s="225">
        <f t="shared" si="7"/>
        <v>0.87096774193548387</v>
      </c>
      <c r="Y19" s="226">
        <f t="shared" si="8"/>
        <v>0.87096774193548387</v>
      </c>
    </row>
    <row r="20" spans="1:25" ht="20.100000000000001" customHeight="1" x14ac:dyDescent="0.2">
      <c r="A20" s="61" t="s">
        <v>7</v>
      </c>
      <c r="B20" s="59" t="s">
        <v>6</v>
      </c>
      <c r="C20" s="23">
        <f>R20</f>
        <v>1</v>
      </c>
      <c r="D20" s="24">
        <f>T20</f>
        <v>72.5</v>
      </c>
      <c r="E20" s="24">
        <f>V20</f>
        <v>180</v>
      </c>
      <c r="F20" s="25"/>
      <c r="G20" s="227" cm="1">
        <f t="array" ref="G20">IF(OR($B20="",$C20=0,$D20=0),"",IF(AND($B20=$B21,$A20=$A21),"",IFERROR(
SUMPRODUCT(($B$7:$B$55=$B20)*($A$7:$A$55=$A20)*($C$7:$C$55)*($D$7:$D$55)),
"")))</f>
        <v>242.5</v>
      </c>
      <c r="H20" s="222">
        <f ca="1">IF(OR($B20="",AND($B20=$B21,$A20=$A21)),"",_xlfn.LET(_xlpm.DateSeance,$C$1,_xlpm.Exo,$B20,_xlpm.Var,$A20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20" s="222" cm="1">
        <f t="array" ref="I20">IF(OR($B20="",AND($B20=$B21,$A20=$A21)),"",
_xlfn.LET(
  _xlpm.Exo,TRIM(SUBSTITUTE($B20,CHAR(160),"")),
  _xlpm.Var,TRIM(SUBSTITUTE($A20,CHAR(160),"")),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300</v>
      </c>
      <c r="J20" s="223">
        <f ca="1">IF($C20=0,"",IFERROR(
_xlfn.LET(
  _xlpm.ExoMax, MAX_LOCAL!$A$2:$A$10000,
  _xlpm.VarMax, MAX_LOCAL!$B$2:$B$10000,
  _xlpm.RepsMax, MAX_LOCAL!$C$2:$C$10000,
  _xlpm.KgMax,  MAX_LOCAL!$D$2:$D$10000,
  _xlpm.Res, IF($A20="",
     _xlfn.MAXIFS(_xlpm.KgMax, _xlpm.ExoMax, $B20, _xlpm.RepsMax, $C20),
     _xlfn.MAXIFS(_xlpm.KgMax, _xlpm.ExoMax, $B20, _xlpm.RepsMax, $C20, _xlpm.VarMax, $A20)
  ),
  IF(_xlpm.Res=0,"",_xlpm.Res)
),
""))</f>
        <v>75</v>
      </c>
      <c r="K20" s="41">
        <v>1</v>
      </c>
      <c r="L20" s="41">
        <v>3</v>
      </c>
      <c r="M20" s="41">
        <v>1</v>
      </c>
      <c r="N20" s="41">
        <v>0</v>
      </c>
      <c r="O20" s="228"/>
      <c r="P20" s="42">
        <v>9</v>
      </c>
      <c r="Q20" s="43">
        <f t="shared" si="3"/>
        <v>0</v>
      </c>
      <c r="R20" s="42">
        <v>1</v>
      </c>
      <c r="S20" s="44">
        <f t="shared" si="4"/>
        <v>1</v>
      </c>
      <c r="T20" s="42">
        <v>72.5</v>
      </c>
      <c r="U20" s="44">
        <f t="shared" si="5"/>
        <v>72.5</v>
      </c>
      <c r="V20" s="42">
        <v>180</v>
      </c>
      <c r="W20" s="44">
        <f t="shared" si="6"/>
        <v>180</v>
      </c>
      <c r="X20" s="225">
        <f t="shared" si="7"/>
        <v>0.93548387096774188</v>
      </c>
      <c r="Y20" s="226">
        <f t="shared" si="8"/>
        <v>0.93548387096774188</v>
      </c>
    </row>
    <row r="21" spans="1:25" ht="20.100000000000001" customHeight="1" x14ac:dyDescent="0.2">
      <c r="A21" s="61"/>
      <c r="B21" s="59"/>
      <c r="C21" s="23"/>
      <c r="D21" s="24"/>
      <c r="E21" s="24"/>
      <c r="F21" s="25"/>
      <c r="G21" s="227" t="str" cm="1">
        <f t="array" ref="G21">IF(OR($B21="",$C21=0,$D21=0),"",IF(AND($B21=$B22,$A21=$A22),"",IFERROR(
SUMPRODUCT(($B$7:$B$55=$B21)*($A$7:$A$55=$A21)*($C$7:$C$55)*($D$7:$D$55)),
"")))</f>
        <v/>
      </c>
      <c r="H21" s="222" t="str">
        <f ca="1">IF(OR($B21="",AND($B21=$B22,$A21=$A22)),"",_xlfn.LET(_xlpm.DateSeance,$C$1,_xlpm.Exo,$B21,_xlpm.Var,$A21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1" s="222" t="str" cm="1">
        <f t="array" ref="I21">IF(OR($B21="",AND($B21=$B22,$A21=$A22)),"",
_xlfn.LET(
  _xlpm.Exo,TRIM(SUBSTITUTE($B21,CHAR(160),"")),
  _xlpm.Var,TRIM(SUBSTITUTE($A21,CHAR(160),"")),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1" s="223" t="str">
        <f ca="1">IF($C21=0,"",IFERROR(
_xlfn.LET(
  _xlpm.ExoMax, MAX_LOCAL!$A$2:$A$10000,
  _xlpm.VarMax, MAX_LOCAL!$B$2:$B$10000,
  _xlpm.RepsMax, MAX_LOCAL!$C$2:$C$10000,
  _xlpm.KgMax,  MAX_LOCAL!$D$2:$D$10000,
  _xlpm.Res, IF($A21="",
     _xlfn.MAXIFS(_xlpm.KgMax, _xlpm.ExoMax, $B21, _xlpm.RepsMax, $C21),
     _xlfn.MAXIFS(_xlpm.KgMax, _xlpm.ExoMax, $B21, _xlpm.RepsMax, $C21, _xlpm.VarMax, $A21)
  ),
  IF(_xlpm.Res=0,"",_xlpm.Res)
),
""))</f>
        <v/>
      </c>
      <c r="K21" s="41">
        <v>1</v>
      </c>
      <c r="L21" s="41">
        <v>0</v>
      </c>
      <c r="M21" s="41">
        <v>1</v>
      </c>
      <c r="N21" s="41">
        <v>0</v>
      </c>
      <c r="O21" s="228"/>
      <c r="P21" s="42"/>
      <c r="Q21" s="43">
        <f t="shared" si="3"/>
        <v>0</v>
      </c>
      <c r="R21" s="42"/>
      <c r="S21" s="44">
        <f t="shared" si="4"/>
        <v>0</v>
      </c>
      <c r="T21" s="42"/>
      <c r="U21" s="44">
        <f t="shared" si="5"/>
        <v>0</v>
      </c>
      <c r="V21" s="42"/>
      <c r="W21" s="44">
        <f t="shared" si="6"/>
        <v>0</v>
      </c>
      <c r="X21" s="225" t="str">
        <f t="shared" si="7"/>
        <v/>
      </c>
      <c r="Y21" s="226" t="str">
        <f t="shared" si="8"/>
        <v/>
      </c>
    </row>
    <row r="22" spans="1:25" ht="20.100000000000001" customHeight="1" x14ac:dyDescent="0.2">
      <c r="A22" s="61"/>
      <c r="B22" s="59"/>
      <c r="C22" s="23"/>
      <c r="D22" s="24"/>
      <c r="E22" s="24"/>
      <c r="F22" s="25"/>
      <c r="G22" s="227" t="str" cm="1">
        <f t="array" ref="G22">IF(OR($B22="",$C22=0,$D22=0),"",IF(AND($B22=$B23,$A22=$A23),"",IFERROR(
SUMPRODUCT(($B$7:$B$55=$B22)*($A$7:$A$55=$A22)*($C$7:$C$55)*($D$7:$D$55)),
"")))</f>
        <v/>
      </c>
      <c r="H22" s="222" t="str">
        <f ca="1">IF(OR($B22="",AND($B22=$B23,$A22=$A23)),"",_xlfn.LET(_xlpm.DateSeance,$C$1,_xlpm.Exo,$B22,_xlpm.Var,$A22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2" s="222" t="str" cm="1">
        <f t="array" ref="I22">IF(OR($B22="",AND($B22=$B23,$A22=$A23)),"",
_xlfn.LET(
  _xlpm.Exo,TRIM(SUBSTITUTE($B22,CHAR(160),"")),
  _xlpm.Var,TRIM(SUBSTITUTE($A22,CHAR(160),"")),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2" s="223" t="str">
        <f ca="1">IF($C22=0,"",IFERROR(
_xlfn.LET(
  _xlpm.ExoMax, MAX_LOCAL!$A$2:$A$10000,
  _xlpm.VarMax, MAX_LOCAL!$B$2:$B$10000,
  _xlpm.RepsMax, MAX_LOCAL!$C$2:$C$10000,
  _xlpm.KgMax,  MAX_LOCAL!$D$2:$D$10000,
  _xlpm.Res, IF($A22="",
     _xlfn.MAXIFS(_xlpm.KgMax, _xlpm.ExoMax, $B22, _xlpm.RepsMax, $C22),
     _xlfn.MAXIFS(_xlpm.KgMax, _xlpm.ExoMax, $B22, _xlpm.RepsMax, $C22, _xlpm.VarMax, $A22)
  ),
  IF(_xlpm.Res=0,"",_xlpm.Res)
),
""))</f>
        <v/>
      </c>
      <c r="K22" s="41">
        <v>1</v>
      </c>
      <c r="L22" s="41">
        <v>0</v>
      </c>
      <c r="M22" s="41">
        <v>1</v>
      </c>
      <c r="N22" s="41">
        <v>0</v>
      </c>
      <c r="O22" s="228"/>
      <c r="P22" s="42"/>
      <c r="Q22" s="43">
        <f t="shared" si="3"/>
        <v>0</v>
      </c>
      <c r="R22" s="42"/>
      <c r="S22" s="44">
        <f t="shared" si="4"/>
        <v>0</v>
      </c>
      <c r="T22" s="42"/>
      <c r="U22" s="44">
        <f t="shared" si="5"/>
        <v>0</v>
      </c>
      <c r="V22" s="42"/>
      <c r="W22" s="44">
        <f t="shared" si="6"/>
        <v>0</v>
      </c>
      <c r="X22" s="225" t="str">
        <f t="shared" si="7"/>
        <v/>
      </c>
      <c r="Y22" s="226" t="str">
        <f t="shared" si="8"/>
        <v/>
      </c>
    </row>
    <row r="23" spans="1:25" ht="20.100000000000001" customHeight="1" x14ac:dyDescent="0.2">
      <c r="A23" s="61"/>
      <c r="B23" s="59"/>
      <c r="C23" s="23"/>
      <c r="D23" s="24"/>
      <c r="E23" s="24"/>
      <c r="F23" s="25"/>
      <c r="G23" s="227" t="str" cm="1">
        <f t="array" ref="G23">IF(OR($B23="",$C23=0,$D23=0),"",IF(AND($B23=$B24,$A23=$A24),"",IFERROR(
SUMPRODUCT(($B$7:$B$55=$B23)*($A$7:$A$55=$A23)*($C$7:$C$55)*($D$7:$D$55)),
"")))</f>
        <v/>
      </c>
      <c r="H23" s="222" t="str">
        <f ca="1">IF(OR($B23="",AND($B23=$B24,$A23=$A24)),"",_xlfn.LET(_xlpm.DateSeance,$C$1,_xlpm.Exo,$B23,_xlpm.Var,$A23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3" s="222" t="str" cm="1">
        <f t="array" ref="I23">IF(OR($B23="",AND($B23=$B24,$A23=$A24)),"",
_xlfn.LET(
  _xlpm.Exo,TRIM(SUBSTITUTE($B23,CHAR(160),"")),
  _xlpm.Var,TRIM(SUBSTITUTE($A23,CHAR(160),"")),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3" s="223" t="str">
        <f ca="1">IF($C23=0,"",IFERROR(
_xlfn.LET(
  _xlpm.ExoMax, MAX_LOCAL!$A$2:$A$10000,
  _xlpm.VarMax, MAX_LOCAL!$B$2:$B$10000,
  _xlpm.RepsMax, MAX_LOCAL!$C$2:$C$10000,
  _xlpm.KgMax,  MAX_LOCAL!$D$2:$D$10000,
  _xlpm.Res, IF($A23="",
     _xlfn.MAXIFS(_xlpm.KgMax, _xlpm.ExoMax, $B23, _xlpm.RepsMax, $C23),
     _xlfn.MAXIFS(_xlpm.KgMax, _xlpm.ExoMax, $B23, _xlpm.RepsMax, $C23, _xlpm.VarMax, $A23)
  ),
  IF(_xlpm.Res=0,"",_xlpm.Res)
),
""))</f>
        <v/>
      </c>
      <c r="K23" s="41">
        <v>1</v>
      </c>
      <c r="L23" s="41">
        <v>0</v>
      </c>
      <c r="M23" s="41">
        <v>1</v>
      </c>
      <c r="N23" s="41">
        <v>0</v>
      </c>
      <c r="O23" s="228"/>
      <c r="P23" s="42"/>
      <c r="Q23" s="43">
        <f t="shared" si="3"/>
        <v>0</v>
      </c>
      <c r="R23" s="42"/>
      <c r="S23" s="44">
        <f t="shared" si="4"/>
        <v>0</v>
      </c>
      <c r="T23" s="42"/>
      <c r="U23" s="44">
        <f t="shared" si="5"/>
        <v>0</v>
      </c>
      <c r="V23" s="42"/>
      <c r="W23" s="44">
        <f t="shared" si="6"/>
        <v>0</v>
      </c>
      <c r="X23" s="225" t="str">
        <f t="shared" si="7"/>
        <v/>
      </c>
      <c r="Y23" s="226" t="str">
        <f t="shared" si="8"/>
        <v/>
      </c>
    </row>
    <row r="24" spans="1:25" ht="20.100000000000001" customHeight="1" x14ac:dyDescent="0.2">
      <c r="A24" s="61"/>
      <c r="B24" s="59"/>
      <c r="C24" s="23"/>
      <c r="D24" s="24"/>
      <c r="E24" s="24"/>
      <c r="F24" s="25"/>
      <c r="G24" s="227" t="str" cm="1">
        <f t="array" ref="G24">IF(OR($B24="",$C24=0,$D24=0),"",IF(AND($B24=$B25,$A24=$A25),"",IFERROR(
SUMPRODUCT(($B$7:$B$55=$B24)*($A$7:$A$55=$A24)*($C$7:$C$55)*($D$7:$D$55)),
"")))</f>
        <v/>
      </c>
      <c r="H24" s="222" t="str">
        <f ca="1">IF(OR($B24="",AND($B24=$B25,$A24=$A25)),"",_xlfn.LET(_xlpm.DateSeance,$C$1,_xlpm.Exo,$B24,_xlpm.Var,$A24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4" s="222" t="str" cm="1">
        <f t="array" ref="I24">IF(OR($B24="",AND($B24=$B25,$A24=$A25)),"",
_xlfn.LET(
  _xlpm.Exo,TRIM(SUBSTITUTE($B24,CHAR(160),"")),
  _xlpm.Var,TRIM(SUBSTITUTE($A24,CHAR(160),"")),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4" s="223" t="str">
        <f ca="1">IF($C24=0,"",IFERROR(
_xlfn.LET(
  _xlpm.ExoMax, MAX_LOCAL!$A$2:$A$10000,
  _xlpm.VarMax, MAX_LOCAL!$B$2:$B$10000,
  _xlpm.RepsMax, MAX_LOCAL!$C$2:$C$10000,
  _xlpm.KgMax,  MAX_LOCAL!$D$2:$D$10000,
  _xlpm.Res, IF($A24="",
     _xlfn.MAXIFS(_xlpm.KgMax, _xlpm.ExoMax, $B24, _xlpm.RepsMax, $C24),
     _xlfn.MAXIFS(_xlpm.KgMax, _xlpm.ExoMax, $B24, _xlpm.RepsMax, $C24, _xlpm.VarMax, $A24)
  ),
  IF(_xlpm.Res=0,"",_xlpm.Res)
),
""))</f>
        <v/>
      </c>
      <c r="K24" s="41">
        <v>1</v>
      </c>
      <c r="L24" s="41">
        <v>0</v>
      </c>
      <c r="M24" s="41">
        <v>1</v>
      </c>
      <c r="N24" s="41">
        <v>0</v>
      </c>
      <c r="O24" s="228"/>
      <c r="P24" s="42"/>
      <c r="Q24" s="43">
        <f t="shared" si="3"/>
        <v>0</v>
      </c>
      <c r="R24" s="42"/>
      <c r="S24" s="44">
        <f t="shared" si="4"/>
        <v>0</v>
      </c>
      <c r="T24" s="42"/>
      <c r="U24" s="44">
        <f t="shared" si="5"/>
        <v>0</v>
      </c>
      <c r="V24" s="42"/>
      <c r="W24" s="44">
        <f t="shared" si="6"/>
        <v>0</v>
      </c>
      <c r="X24" s="225" t="str">
        <f t="shared" si="7"/>
        <v/>
      </c>
      <c r="Y24" s="226" t="str">
        <f t="shared" si="8"/>
        <v/>
      </c>
    </row>
    <row r="25" spans="1:25" ht="20.100000000000001" customHeight="1" x14ac:dyDescent="0.2">
      <c r="A25" s="61" t="s">
        <v>44</v>
      </c>
      <c r="B25" s="59" t="s">
        <v>189</v>
      </c>
      <c r="C25" s="23"/>
      <c r="D25" s="24"/>
      <c r="E25" s="24">
        <f>V25</f>
        <v>90</v>
      </c>
      <c r="F25" s="25">
        <f>P25</f>
        <v>8</v>
      </c>
      <c r="G25" s="227" t="str" cm="1">
        <f t="array" ref="G25">IF(OR($B25="",$C25=0,$D25=0),"",IF(AND($B25=$B26,$A25=$A26),"",IFERROR(
SUMPRODUCT(($B$7:$B$55=$B25)*($A$7:$A$55=$A25)*($C$7:$C$55)*($D$7:$D$55)),
"")))</f>
        <v/>
      </c>
      <c r="H25" s="222" t="str">
        <f ca="1">IF(OR($B25="",AND($B25=$B26,$A25=$A26)),"",_xlfn.LET(_xlpm.DateSeance,$C$1,_xlpm.Exo,$B25,_xlpm.Var,$A25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5" s="222" t="str" cm="1">
        <f t="array" ref="I25">IF(OR($B25="",AND($B25=$B26,$A25=$A26)),"",
_xlfn.LET(
  _xlpm.Exo,TRIM(SUBSTITUTE($B25,CHAR(160),"")),
  _xlpm.Var,TRIM(SUBSTITUTE($A25,CHAR(160),"")),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5" s="223" t="str">
        <f ca="1">IF($C25=0,"",IFERROR(
_xlfn.LET(
  _xlpm.ExoMax, MAX_LOCAL!$A$2:$A$10000,
  _xlpm.VarMax, MAX_LOCAL!$B$2:$B$10000,
  _xlpm.RepsMax, MAX_LOCAL!$C$2:$C$10000,
  _xlpm.KgMax,  MAX_LOCAL!$D$2:$D$10000,
  _xlpm.Res, IF($A25="",
     _xlfn.MAXIFS(_xlpm.KgMax, _xlpm.ExoMax, $B25, _xlpm.RepsMax, $C25),
     _xlfn.MAXIFS(_xlpm.KgMax, _xlpm.ExoMax, $B25, _xlpm.RepsMax, $C25, _xlpm.VarMax, $A25)
  ),
  IF(_xlpm.Res=0,"",_xlpm.Res)
),
""))</f>
        <v/>
      </c>
      <c r="K25" s="41">
        <v>1</v>
      </c>
      <c r="L25" s="41">
        <v>0</v>
      </c>
      <c r="M25" s="41">
        <v>1</v>
      </c>
      <c r="N25" s="41">
        <v>0</v>
      </c>
      <c r="O25" s="228"/>
      <c r="P25" s="42">
        <v>8</v>
      </c>
      <c r="Q25" s="43">
        <f t="shared" si="3"/>
        <v>8</v>
      </c>
      <c r="R25" s="42"/>
      <c r="S25" s="44">
        <f t="shared" si="4"/>
        <v>0</v>
      </c>
      <c r="T25" s="42"/>
      <c r="U25" s="44">
        <f t="shared" si="5"/>
        <v>0</v>
      </c>
      <c r="V25" s="42">
        <v>90</v>
      </c>
      <c r="W25" s="44">
        <f t="shared" si="6"/>
        <v>90</v>
      </c>
      <c r="X25" s="225" t="str">
        <f t="shared" si="7"/>
        <v/>
      </c>
      <c r="Y25" s="226" t="str">
        <f t="shared" si="8"/>
        <v/>
      </c>
    </row>
    <row r="26" spans="1:25" ht="20.100000000000001" customHeight="1" x14ac:dyDescent="0.2">
      <c r="A26" s="61" t="s">
        <v>44</v>
      </c>
      <c r="B26" s="59" t="s">
        <v>189</v>
      </c>
      <c r="C26" s="23"/>
      <c r="D26" s="24"/>
      <c r="E26" s="24">
        <f>V26</f>
        <v>90</v>
      </c>
      <c r="F26" s="25">
        <f>P26</f>
        <v>9</v>
      </c>
      <c r="G26" s="227" t="str" cm="1">
        <f t="array" ref="G26">IF(OR($B26="",$C26=0,$D26=0),"",IF(AND($B26=$B27,$A26=$A27),"",IFERROR(
SUMPRODUCT(($B$7:$B$55=$B26)*($A$7:$A$55=$A26)*($C$7:$C$55)*($D$7:$D$55)),
"")))</f>
        <v/>
      </c>
      <c r="H26" s="222">
        <f ca="1">IF(OR($B26="",AND($B26=$B27,$A26=$A27)),"",_xlfn.LET(_xlpm.DateSeance,$C$1,_xlpm.Exo,$B26,_xlpm.Var,$A26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26" s="222" cm="1">
        <f t="array" ref="I26">IF(OR($B26="",AND($B26=$B27,$A26=$A27)),"",
_xlfn.LET(
  _xlpm.Exo,TRIM(SUBSTITUTE($B26,CHAR(160),"")),
  _xlpm.Var,TRIM(SUBSTITUTE($A26,CHAR(160),"")),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650</v>
      </c>
      <c r="J26" s="223" t="str">
        <f ca="1">IF($C26=0,"",IFERROR(
_xlfn.LET(
  _xlpm.ExoMax, MAX_LOCAL!$A$2:$A$10000,
  _xlpm.VarMax, MAX_LOCAL!$B$2:$B$10000,
  _xlpm.RepsMax, MAX_LOCAL!$C$2:$C$10000,
  _xlpm.KgMax,  MAX_LOCAL!$D$2:$D$10000,
  _xlpm.Res, IF($A26="",
     _xlfn.MAXIFS(_xlpm.KgMax, _xlpm.ExoMax, $B26, _xlpm.RepsMax, $C26),
     _xlfn.MAXIFS(_xlpm.KgMax, _xlpm.ExoMax, $B26, _xlpm.RepsMax, $C26, _xlpm.VarMax, $A26)
  ),
  IF(_xlpm.Res=0,"",_xlpm.Res)
),
""))</f>
        <v/>
      </c>
      <c r="K26" s="41">
        <v>1</v>
      </c>
      <c r="L26" s="41">
        <v>0</v>
      </c>
      <c r="M26" s="41">
        <v>1</v>
      </c>
      <c r="N26" s="41">
        <v>0</v>
      </c>
      <c r="O26" s="228"/>
      <c r="P26" s="42">
        <v>9</v>
      </c>
      <c r="Q26" s="43">
        <f t="shared" si="3"/>
        <v>9</v>
      </c>
      <c r="R26" s="42"/>
      <c r="S26" s="44">
        <f t="shared" si="4"/>
        <v>0</v>
      </c>
      <c r="T26" s="42"/>
      <c r="U26" s="44">
        <f t="shared" si="5"/>
        <v>0</v>
      </c>
      <c r="V26" s="42">
        <v>90</v>
      </c>
      <c r="W26" s="44">
        <f t="shared" si="6"/>
        <v>90</v>
      </c>
      <c r="X26" s="225" t="str">
        <f t="shared" si="7"/>
        <v/>
      </c>
      <c r="Y26" s="226" t="str">
        <f t="shared" si="8"/>
        <v/>
      </c>
    </row>
    <row r="27" spans="1:25" ht="20.100000000000001" customHeight="1" x14ac:dyDescent="0.2">
      <c r="A27" s="61"/>
      <c r="B27" s="59"/>
      <c r="C27" s="23"/>
      <c r="D27" s="24"/>
      <c r="E27" s="24"/>
      <c r="F27" s="25"/>
      <c r="G27" s="227" t="str" cm="1">
        <f t="array" ref="G27">IF(OR($B27="",$C27=0,$D27=0),"",IF(AND($B27=$B28,$A27=$A28),"",IFERROR(
SUMPRODUCT(($B$7:$B$55=$B27)*($A$7:$A$55=$A27)*($C$7:$C$55)*($D$7:$D$55)),
"")))</f>
        <v/>
      </c>
      <c r="H27" s="222" t="str">
        <f ca="1">IF(OR($B27="",AND($B27=$B28,$A27=$A28)),"",_xlfn.LET(_xlpm.DateSeance,$C$1,_xlpm.Exo,$B27,_xlpm.Var,$A27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7" s="222" t="str" cm="1">
        <f t="array" ref="I27">IF(OR($B27="",AND($B27=$B28,$A27=$A28)),"",
_xlfn.LET(
  _xlpm.Exo,TRIM(SUBSTITUTE($B27,CHAR(160),"")),
  _xlpm.Var,TRIM(SUBSTITUTE($A27,CHAR(160),"")),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7" s="223" t="str">
        <f ca="1">IF($C27=0,"",IFERROR(
_xlfn.LET(
  _xlpm.ExoMax, MAX_LOCAL!$A$2:$A$10000,
  _xlpm.VarMax, MAX_LOCAL!$B$2:$B$10000,
  _xlpm.RepsMax, MAX_LOCAL!$C$2:$C$10000,
  _xlpm.KgMax,  MAX_LOCAL!$D$2:$D$10000,
  _xlpm.Res, IF($A27="",
     _xlfn.MAXIFS(_xlpm.KgMax, _xlpm.ExoMax, $B27, _xlpm.RepsMax, $C27),
     _xlfn.MAXIFS(_xlpm.KgMax, _xlpm.ExoMax, $B27, _xlpm.RepsMax, $C27, _xlpm.VarMax, $A27)
  ),
  IF(_xlpm.Res=0,"",_xlpm.Res)
),
""))</f>
        <v/>
      </c>
      <c r="K27" s="41">
        <v>1</v>
      </c>
      <c r="L27" s="41">
        <v>0</v>
      </c>
      <c r="M27" s="41">
        <v>1</v>
      </c>
      <c r="N27" s="41">
        <v>0</v>
      </c>
      <c r="O27" s="228"/>
      <c r="P27" s="42"/>
      <c r="Q27" s="43">
        <f t="shared" si="3"/>
        <v>0</v>
      </c>
      <c r="R27" s="42"/>
      <c r="S27" s="44">
        <f t="shared" si="4"/>
        <v>0</v>
      </c>
      <c r="T27" s="42"/>
      <c r="U27" s="44">
        <f t="shared" si="5"/>
        <v>0</v>
      </c>
      <c r="V27" s="42">
        <v>120</v>
      </c>
      <c r="W27" s="44">
        <f t="shared" si="6"/>
        <v>0</v>
      </c>
      <c r="X27" s="225" t="str">
        <f t="shared" si="7"/>
        <v/>
      </c>
      <c r="Y27" s="226" t="str">
        <f t="shared" si="8"/>
        <v/>
      </c>
    </row>
    <row r="28" spans="1:25" ht="20.100000000000001" customHeight="1" x14ac:dyDescent="0.2">
      <c r="A28" s="61"/>
      <c r="B28" s="59"/>
      <c r="C28" s="23"/>
      <c r="D28" s="24"/>
      <c r="E28" s="24"/>
      <c r="F28" s="25"/>
      <c r="G28" s="227" t="str" cm="1">
        <f t="array" ref="G28">IF(OR($B28="",$C28=0,$D28=0),"",IF(AND($B28=$B29,$A28=$A29),"",IFERROR(
SUMPRODUCT(($B$7:$B$55=$B28)*($A$7:$A$55=$A28)*($C$7:$C$55)*($D$7:$D$55)),
"")))</f>
        <v/>
      </c>
      <c r="H28" s="222" t="str">
        <f ca="1">IF(OR($B28="",AND($B28=$B29,$A28=$A29)),"",_xlfn.LET(_xlpm.DateSeance,$C$1,_xlpm.Exo,$B28,_xlpm.Var,$A28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8" s="222" t="str" cm="1">
        <f t="array" ref="I28">IF(OR($B28="",AND($B28=$B29,$A28=$A29)),"",
_xlfn.LET(
  _xlpm.Exo,TRIM(SUBSTITUTE($B28,CHAR(160),"")),
  _xlpm.Var,TRIM(SUBSTITUTE($A28,CHAR(160),"")),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8" s="223" t="str">
        <f ca="1">IF($C28=0,"",IFERROR(
_xlfn.LET(
  _xlpm.ExoMax, MAX_LOCAL!$A$2:$A$10000,
  _xlpm.VarMax, MAX_LOCAL!$B$2:$B$10000,
  _xlpm.RepsMax, MAX_LOCAL!$C$2:$C$10000,
  _xlpm.KgMax,  MAX_LOCAL!$D$2:$D$10000,
  _xlpm.Res, IF($A28="",
     _xlfn.MAXIFS(_xlpm.KgMax, _xlpm.ExoMax, $B28, _xlpm.RepsMax, $C28),
     _xlfn.MAXIFS(_xlpm.KgMax, _xlpm.ExoMax, $B28, _xlpm.RepsMax, $C28, _xlpm.VarMax, $A28)
  ),
  IF(_xlpm.Res=0,"",_xlpm.Res)
),
""))</f>
        <v/>
      </c>
      <c r="K28" s="41">
        <v>1</v>
      </c>
      <c r="L28" s="41">
        <v>0</v>
      </c>
      <c r="M28" s="41">
        <v>1</v>
      </c>
      <c r="N28" s="41">
        <v>0</v>
      </c>
      <c r="O28" s="228"/>
      <c r="P28" s="42"/>
      <c r="Q28" s="43">
        <f t="shared" si="3"/>
        <v>0</v>
      </c>
      <c r="R28" s="42"/>
      <c r="S28" s="44">
        <f t="shared" si="4"/>
        <v>0</v>
      </c>
      <c r="T28" s="42"/>
      <c r="U28" s="44">
        <f t="shared" si="5"/>
        <v>0</v>
      </c>
      <c r="V28" s="42"/>
      <c r="W28" s="44">
        <f t="shared" si="6"/>
        <v>0</v>
      </c>
      <c r="X28" s="225" t="str">
        <f t="shared" si="7"/>
        <v/>
      </c>
      <c r="Y28" s="226" t="str">
        <f t="shared" si="8"/>
        <v/>
      </c>
    </row>
    <row r="29" spans="1:25" ht="20.100000000000001" customHeight="1" x14ac:dyDescent="0.2">
      <c r="A29" s="61" t="s">
        <v>44</v>
      </c>
      <c r="B29" s="59" t="s">
        <v>192</v>
      </c>
      <c r="C29" s="23"/>
      <c r="D29" s="24"/>
      <c r="E29" s="24">
        <f>V29</f>
        <v>90</v>
      </c>
      <c r="F29" s="25">
        <f>P29</f>
        <v>7</v>
      </c>
      <c r="G29" s="227" t="str" cm="1">
        <f t="array" ref="G29">IF(OR($B29="",$C29=0,$D29=0),"",IF(AND($B29=$B30,$A29=$A30),"",IFERROR(
SUMPRODUCT(($B$7:$B$55=$B29)*($A$7:$A$55=$A29)*($C$7:$C$55)*($D$7:$D$55)),
"")))</f>
        <v/>
      </c>
      <c r="H29" s="222" t="str">
        <f ca="1">IF(OR($B29="",AND($B29=$B30,$A29=$A30)),"",_xlfn.LET(_xlpm.DateSeance,$C$1,_xlpm.Exo,$B29,_xlpm.Var,$A29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9" s="222" t="str" cm="1">
        <f t="array" ref="I29">IF(OR($B29="",AND($B29=$B30,$A29=$A30)),"",
_xlfn.LET(
  _xlpm.Exo,TRIM(SUBSTITUTE($B29,CHAR(160),"")),
  _xlpm.Var,TRIM(SUBSTITUTE($A29,CHAR(160),"")),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9" s="223" t="str">
        <f ca="1">IF($C29=0,"",IFERROR(
_xlfn.LET(
  _xlpm.ExoMax, MAX_LOCAL!$A$2:$A$10000,
  _xlpm.VarMax, MAX_LOCAL!$B$2:$B$10000,
  _xlpm.RepsMax, MAX_LOCAL!$C$2:$C$10000,
  _xlpm.KgMax,  MAX_LOCAL!$D$2:$D$10000,
  _xlpm.Res, IF($A29="",
     _xlfn.MAXIFS(_xlpm.KgMax, _xlpm.ExoMax, $B29, _xlpm.RepsMax, $C29),
     _xlfn.MAXIFS(_xlpm.KgMax, _xlpm.ExoMax, $B29, _xlpm.RepsMax, $C29, _xlpm.VarMax, $A29)
  ),
  IF(_xlpm.Res=0,"",_xlpm.Res)
),
""))</f>
        <v/>
      </c>
      <c r="K29" s="41">
        <v>1</v>
      </c>
      <c r="L29" s="41">
        <v>0</v>
      </c>
      <c r="M29" s="41">
        <v>1</v>
      </c>
      <c r="N29" s="41">
        <v>0</v>
      </c>
      <c r="O29" s="228"/>
      <c r="P29" s="42">
        <v>7</v>
      </c>
      <c r="Q29" s="43">
        <f t="shared" si="3"/>
        <v>7</v>
      </c>
      <c r="R29" s="42"/>
      <c r="S29" s="44">
        <f t="shared" si="4"/>
        <v>0</v>
      </c>
      <c r="T29" s="42"/>
      <c r="U29" s="44">
        <f t="shared" si="5"/>
        <v>0</v>
      </c>
      <c r="V29" s="42">
        <v>90</v>
      </c>
      <c r="W29" s="44">
        <f t="shared" si="6"/>
        <v>90</v>
      </c>
      <c r="X29" s="225" t="str">
        <f t="shared" si="7"/>
        <v/>
      </c>
      <c r="Y29" s="226" t="str">
        <f t="shared" si="8"/>
        <v/>
      </c>
    </row>
    <row r="30" spans="1:25" ht="20.100000000000001" customHeight="1" x14ac:dyDescent="0.2">
      <c r="A30" s="61" t="s">
        <v>44</v>
      </c>
      <c r="B30" s="59" t="s">
        <v>192</v>
      </c>
      <c r="C30" s="23"/>
      <c r="D30" s="24"/>
      <c r="E30" s="24">
        <f>V30</f>
        <v>90</v>
      </c>
      <c r="F30" s="25">
        <f>P30</f>
        <v>10</v>
      </c>
      <c r="G30" s="227" t="str" cm="1">
        <f t="array" ref="G30">IF(OR($B30="",$C30=0,$D30=0),"",IF(AND($B30=$B31,$A30=$A31),"",IFERROR(
SUMPRODUCT(($B$7:$B$55=$B30)*($A$7:$A$55=$A30)*($C$7:$C$55)*($D$7:$D$55)),
"")))</f>
        <v/>
      </c>
      <c r="H30" s="222">
        <f ca="1">IF(OR($B30="",AND($B30=$B31,$A30=$A31)),"",_xlfn.LET(_xlpm.DateSeance,$C$1,_xlpm.Exo,$B30,_xlpm.Var,$A30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0" s="222" cm="1">
        <f t="array" ref="I30">IF(OR($B30="",AND($B30=$B31,$A30=$A31)),"",
_xlfn.LET(
  _xlpm.Exo,TRIM(SUBSTITUTE($B30,CHAR(160),"")),
  _xlpm.Var,TRIM(SUBSTITUTE($A30,CHAR(160),"")),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364</v>
      </c>
      <c r="J30" s="223" t="str">
        <f ca="1">IF($C30=0,"",IFERROR(
_xlfn.LET(
  _xlpm.ExoMax, MAX_LOCAL!$A$2:$A$10000,
  _xlpm.VarMax, MAX_LOCAL!$B$2:$B$10000,
  _xlpm.RepsMax, MAX_LOCAL!$C$2:$C$10000,
  _xlpm.KgMax,  MAX_LOCAL!$D$2:$D$10000,
  _xlpm.Res, IF($A30="",
     _xlfn.MAXIFS(_xlpm.KgMax, _xlpm.ExoMax, $B30, _xlpm.RepsMax, $C30),
     _xlfn.MAXIFS(_xlpm.KgMax, _xlpm.ExoMax, $B30, _xlpm.RepsMax, $C30, _xlpm.VarMax, $A30)
  ),
  IF(_xlpm.Res=0,"",_xlpm.Res)
),
""))</f>
        <v/>
      </c>
      <c r="K30" s="41">
        <v>1</v>
      </c>
      <c r="L30" s="41">
        <v>0</v>
      </c>
      <c r="M30" s="41">
        <v>1</v>
      </c>
      <c r="N30" s="41">
        <v>0</v>
      </c>
      <c r="O30" s="228"/>
      <c r="P30" s="42">
        <v>10</v>
      </c>
      <c r="Q30" s="43">
        <f t="shared" si="3"/>
        <v>10</v>
      </c>
      <c r="R30" s="42"/>
      <c r="S30" s="44">
        <f t="shared" si="4"/>
        <v>0</v>
      </c>
      <c r="T30" s="42"/>
      <c r="U30" s="44">
        <f t="shared" si="5"/>
        <v>0</v>
      </c>
      <c r="V30" s="42">
        <v>90</v>
      </c>
      <c r="W30" s="44">
        <f t="shared" si="6"/>
        <v>90</v>
      </c>
      <c r="X30" s="225" t="str">
        <f t="shared" si="7"/>
        <v/>
      </c>
      <c r="Y30" s="226" t="str">
        <f t="shared" si="8"/>
        <v/>
      </c>
    </row>
    <row r="31" spans="1:25" ht="20.100000000000001" customHeight="1" x14ac:dyDescent="0.2">
      <c r="A31" s="61"/>
      <c r="B31" s="59"/>
      <c r="C31" s="23"/>
      <c r="D31" s="24"/>
      <c r="E31" s="24"/>
      <c r="F31" s="25"/>
      <c r="G31" s="227" t="str" cm="1">
        <f t="array" ref="G31">IF(OR($B31="",$C31=0,$D31=0),"",IF(AND($B31=$B32,$A31=$A32),"",IFERROR(
SUMPRODUCT(($B$7:$B$55=$B31)*($A$7:$A$55=$A31)*($C$7:$C$55)*($D$7:$D$55)),
"")))</f>
        <v/>
      </c>
      <c r="H31" s="222" t="str">
        <f ca="1">IF(OR($B31="",AND($B31=$B32,$A31=$A32)),"",_xlfn.LET(_xlpm.DateSeance,$C$1,_xlpm.Exo,$B31,_xlpm.Var,$A31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1" s="222" t="str" cm="1">
        <f t="array" ref="I31">IF(OR($B31="",AND($B31=$B32,$A31=$A32)),"",
_xlfn.LET(
  _xlpm.Exo,TRIM(SUBSTITUTE($B31,CHAR(160),"")),
  _xlpm.Var,TRIM(SUBSTITUTE($A31,CHAR(160),"")),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1" s="223" t="str">
        <f ca="1">IF($C31=0,"",IFERROR(
_xlfn.LET(
  _xlpm.ExoMax, MAX_LOCAL!$A$2:$A$10000,
  _xlpm.VarMax, MAX_LOCAL!$B$2:$B$10000,
  _xlpm.RepsMax, MAX_LOCAL!$C$2:$C$10000,
  _xlpm.KgMax,  MAX_LOCAL!$D$2:$D$10000,
  _xlpm.Res, IF($A31="",
     _xlfn.MAXIFS(_xlpm.KgMax, _xlpm.ExoMax, $B31, _xlpm.RepsMax, $C31),
     _xlfn.MAXIFS(_xlpm.KgMax, _xlpm.ExoMax, $B31, _xlpm.RepsMax, $C31, _xlpm.VarMax, $A31)
  ),
  IF(_xlpm.Res=0,"",_xlpm.Res)
),
""))</f>
        <v/>
      </c>
      <c r="K31" s="41">
        <v>1</v>
      </c>
      <c r="L31" s="41">
        <v>0</v>
      </c>
      <c r="M31" s="41">
        <v>1</v>
      </c>
      <c r="N31" s="41">
        <v>0</v>
      </c>
      <c r="O31" s="228"/>
      <c r="P31" s="42"/>
      <c r="Q31" s="43">
        <f t="shared" si="3"/>
        <v>0</v>
      </c>
      <c r="R31" s="42"/>
      <c r="S31" s="44">
        <f t="shared" si="4"/>
        <v>0</v>
      </c>
      <c r="T31" s="42"/>
      <c r="U31" s="44">
        <f t="shared" si="5"/>
        <v>0</v>
      </c>
      <c r="V31" s="42"/>
      <c r="W31" s="44">
        <f t="shared" si="6"/>
        <v>0</v>
      </c>
      <c r="X31" s="225" t="str">
        <f t="shared" si="7"/>
        <v/>
      </c>
      <c r="Y31" s="226" t="str">
        <f t="shared" si="8"/>
        <v/>
      </c>
    </row>
    <row r="32" spans="1:25" ht="20.100000000000001" customHeight="1" x14ac:dyDescent="0.2">
      <c r="A32" s="61"/>
      <c r="B32" s="59"/>
      <c r="C32" s="23"/>
      <c r="D32" s="24"/>
      <c r="E32" s="24"/>
      <c r="F32" s="25"/>
      <c r="G32" s="227" t="str" cm="1">
        <f t="array" ref="G32">IF(OR($B32="",$C32=0,$D32=0),"",IF(AND($B32=$B33,$A32=$A33),"",IFERROR(
SUMPRODUCT(($B$7:$B$55=$B32)*($A$7:$A$55=$A32)*($C$7:$C$55)*($D$7:$D$55)),
"")))</f>
        <v/>
      </c>
      <c r="H32" s="222" t="str">
        <f ca="1">IF(OR($B32="",AND($B32=$B33,$A32=$A33)),"",_xlfn.LET(_xlpm.DateSeance,$C$1,_xlpm.Exo,$B32,_xlpm.Var,$A32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2" s="222" t="str" cm="1">
        <f t="array" ref="I32">IF(OR($B32="",AND($B32=$B33,$A32=$A33)),"",
_xlfn.LET(
  _xlpm.Exo,TRIM(SUBSTITUTE($B32,CHAR(160),"")),
  _xlpm.Var,TRIM(SUBSTITUTE($A32,CHAR(160),"")),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2" s="223" t="str">
        <f ca="1">IF($C32=0,"",IFERROR(
_xlfn.LET(
  _xlpm.ExoMax, MAX_LOCAL!$A$2:$A$10000,
  _xlpm.VarMax, MAX_LOCAL!$B$2:$B$10000,
  _xlpm.RepsMax, MAX_LOCAL!$C$2:$C$10000,
  _xlpm.KgMax,  MAX_LOCAL!$D$2:$D$10000,
  _xlpm.Res, IF($A32="",
     _xlfn.MAXIFS(_xlpm.KgMax, _xlpm.ExoMax, $B32, _xlpm.RepsMax, $C32),
     _xlfn.MAXIFS(_xlpm.KgMax, _xlpm.ExoMax, $B32, _xlpm.RepsMax, $C32, _xlpm.VarMax, $A32)
  ),
  IF(_xlpm.Res=0,"",_xlpm.Res)
),
""))</f>
        <v/>
      </c>
      <c r="K32" s="41">
        <v>1</v>
      </c>
      <c r="L32" s="41">
        <v>0</v>
      </c>
      <c r="M32" s="41">
        <v>1</v>
      </c>
      <c r="N32" s="41">
        <v>0</v>
      </c>
      <c r="O32" s="228"/>
      <c r="P32" s="42"/>
      <c r="Q32" s="43">
        <f t="shared" si="3"/>
        <v>0</v>
      </c>
      <c r="R32" s="42"/>
      <c r="S32" s="44">
        <f t="shared" si="4"/>
        <v>0</v>
      </c>
      <c r="T32" s="42"/>
      <c r="U32" s="44">
        <f t="shared" si="5"/>
        <v>0</v>
      </c>
      <c r="V32" s="42"/>
      <c r="W32" s="44">
        <f t="shared" si="6"/>
        <v>0</v>
      </c>
      <c r="X32" s="225" t="str">
        <f t="shared" si="7"/>
        <v/>
      </c>
      <c r="Y32" s="226" t="str">
        <f t="shared" si="8"/>
        <v/>
      </c>
    </row>
    <row r="33" spans="1:25" ht="20.100000000000001" customHeight="1" x14ac:dyDescent="0.2">
      <c r="A33" s="61"/>
      <c r="B33" s="59"/>
      <c r="C33" s="23"/>
      <c r="D33" s="24"/>
      <c r="E33" s="24"/>
      <c r="F33" s="25"/>
      <c r="G33" s="227" t="str" cm="1">
        <f t="array" ref="G33">IF(OR($B33="",$C33=0,$D33=0),"",IF(AND($B33=$B34,$A33=$A34),"",IFERROR(
SUMPRODUCT(($B$7:$B$55=$B33)*($A$7:$A$55=$A33)*($C$7:$C$55)*($D$7:$D$55)),
"")))</f>
        <v/>
      </c>
      <c r="H33" s="222" t="str">
        <f ca="1">IF(OR($B33="",AND($B33=$B34,$A33=$A34)),"",_xlfn.LET(_xlpm.DateSeance,$C$1,_xlpm.Exo,$B33,_xlpm.Var,$A33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3" s="222" t="str" cm="1">
        <f t="array" ref="I33">IF(OR($B33="",AND($B33=$B34,$A33=$A34)),"",
_xlfn.LET(
  _xlpm.Exo,TRIM(SUBSTITUTE($B33,CHAR(160),"")),
  _xlpm.Var,TRIM(SUBSTITUTE($A33,CHAR(160),"")),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3" s="223" t="str">
        <f ca="1">IF($C33=0,"",IFERROR(
_xlfn.LET(
  _xlpm.ExoMax, MAX_LOCAL!$A$2:$A$10000,
  _xlpm.VarMax, MAX_LOCAL!$B$2:$B$10000,
  _xlpm.RepsMax, MAX_LOCAL!$C$2:$C$10000,
  _xlpm.KgMax,  MAX_LOCAL!$D$2:$D$10000,
  _xlpm.Res, IF($A33="",
     _xlfn.MAXIFS(_xlpm.KgMax, _xlpm.ExoMax, $B33, _xlpm.RepsMax, $C33),
     _xlfn.MAXIFS(_xlpm.KgMax, _xlpm.ExoMax, $B33, _xlpm.RepsMax, $C33, _xlpm.VarMax, $A33)
  ),
  IF(_xlpm.Res=0,"",_xlpm.Res)
),
""))</f>
        <v/>
      </c>
      <c r="K33" s="41">
        <v>1</v>
      </c>
      <c r="L33" s="41">
        <v>0</v>
      </c>
      <c r="M33" s="41">
        <v>1</v>
      </c>
      <c r="N33" s="41">
        <v>0</v>
      </c>
      <c r="O33" s="228"/>
      <c r="P33" s="42"/>
      <c r="Q33" s="43">
        <f t="shared" si="3"/>
        <v>0</v>
      </c>
      <c r="R33" s="42"/>
      <c r="S33" s="44">
        <f t="shared" si="4"/>
        <v>0</v>
      </c>
      <c r="T33" s="42"/>
      <c r="U33" s="44">
        <f t="shared" si="5"/>
        <v>0</v>
      </c>
      <c r="V33" s="42"/>
      <c r="W33" s="44">
        <f t="shared" si="6"/>
        <v>0</v>
      </c>
      <c r="X33" s="225" t="str">
        <f t="shared" si="7"/>
        <v/>
      </c>
      <c r="Y33" s="226" t="str">
        <f t="shared" si="8"/>
        <v/>
      </c>
    </row>
    <row r="34" spans="1:25" ht="20.100000000000001" customHeight="1" x14ac:dyDescent="0.2">
      <c r="A34" s="61" t="s">
        <v>39</v>
      </c>
      <c r="B34" s="59" t="s">
        <v>186</v>
      </c>
      <c r="C34" s="23"/>
      <c r="D34" s="24"/>
      <c r="E34" s="24">
        <f>V34</f>
        <v>10</v>
      </c>
      <c r="F34" s="25">
        <f>P34</f>
        <v>7</v>
      </c>
      <c r="G34" s="227" t="str" cm="1">
        <f t="array" ref="G34">IF(OR($B34="",$C34=0,$D34=0),"",IF(AND($B34=$B35,$A34=$A35),"",IFERROR(
SUMPRODUCT(($B$7:$B$55=$B34)*($A$7:$A$55=$A34)*($C$7:$C$55)*($D$7:$D$55)),
"")))</f>
        <v/>
      </c>
      <c r="H34" s="222">
        <f ca="1">IF(OR($B34="",AND($B34=$B35,$A34=$A35)),"",_xlfn.LET(_xlpm.DateSeance,$C$1,_xlpm.Exo,$B34,_xlpm.Var,$A34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4" s="222" cm="1">
        <f t="array" ref="I34">IF(OR($B34="",AND($B34=$B35,$A34=$A35)),"",
_xlfn.LET(
  _xlpm.Exo,TRIM(SUBSTITUTE($B34,CHAR(160),"")),
  _xlpm.Var,TRIM(SUBSTITUTE($A34,CHAR(160),"")),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1570</v>
      </c>
      <c r="J34" s="223" t="str">
        <f ca="1">IF($C34=0,"",IFERROR(
_xlfn.LET(
  _xlpm.ExoMax, MAX_LOCAL!$A$2:$A$10000,
  _xlpm.VarMax, MAX_LOCAL!$B$2:$B$10000,
  _xlpm.RepsMax, MAX_LOCAL!$C$2:$C$10000,
  _xlpm.KgMax,  MAX_LOCAL!$D$2:$D$10000,
  _xlpm.Res, IF($A34="",
     _xlfn.MAXIFS(_xlpm.KgMax, _xlpm.ExoMax, $B34, _xlpm.RepsMax, $C34),
     _xlfn.MAXIFS(_xlpm.KgMax, _xlpm.ExoMax, $B34, _xlpm.RepsMax, $C34, _xlpm.VarMax, $A34)
  ),
  IF(_xlpm.Res=0,"",_xlpm.Res)
),
""))</f>
        <v/>
      </c>
      <c r="K34" s="41">
        <v>1</v>
      </c>
      <c r="L34" s="41">
        <v>0</v>
      </c>
      <c r="M34" s="41">
        <v>1</v>
      </c>
      <c r="N34" s="41">
        <v>0</v>
      </c>
      <c r="O34" s="228"/>
      <c r="P34" s="42">
        <v>7</v>
      </c>
      <c r="Q34" s="43">
        <f t="shared" si="3"/>
        <v>7</v>
      </c>
      <c r="R34" s="42"/>
      <c r="S34" s="44">
        <f t="shared" si="4"/>
        <v>0</v>
      </c>
      <c r="T34" s="42"/>
      <c r="U34" s="44">
        <f t="shared" si="5"/>
        <v>0</v>
      </c>
      <c r="V34" s="42">
        <v>10</v>
      </c>
      <c r="W34" s="44">
        <f t="shared" si="6"/>
        <v>10</v>
      </c>
      <c r="X34" s="225" t="str">
        <f t="shared" si="7"/>
        <v/>
      </c>
      <c r="Y34" s="226" t="str">
        <f t="shared" si="8"/>
        <v/>
      </c>
    </row>
    <row r="35" spans="1:25" ht="20.100000000000001" customHeight="1" x14ac:dyDescent="0.2">
      <c r="A35" s="61" t="s">
        <v>39</v>
      </c>
      <c r="B35" s="59" t="s">
        <v>188</v>
      </c>
      <c r="C35" s="23"/>
      <c r="D35" s="24"/>
      <c r="E35" s="24">
        <f>V35</f>
        <v>90</v>
      </c>
      <c r="F35" s="25">
        <f>P35</f>
        <v>7</v>
      </c>
      <c r="G35" s="227" t="str" cm="1">
        <f t="array" ref="G35">IF(OR($B35="",$C35=0,$D35=0),"",IF(AND($B35=$B36,$A35=$A36),"",IFERROR(
SUMPRODUCT(($B$7:$B$55=$B35)*($A$7:$A$55=$A35)*($C$7:$C$55)*($D$7:$D$55)),
"")))</f>
        <v/>
      </c>
      <c r="H35" s="222">
        <f ca="1">IF(OR($B35="",AND($B35=$B36,$A35=$A36)),"",_xlfn.LET(_xlpm.DateSeance,$C$1,_xlpm.Exo,$B35,_xlpm.Var,$A35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5" s="222" cm="1">
        <f t="array" ref="I35">IF(OR($B35="",AND($B35=$B36,$A35=$A36)),"",
_xlfn.LET(
  _xlpm.Exo,TRIM(SUBSTITUTE($B35,CHAR(160),"")),
  _xlpm.Var,TRIM(SUBSTITUTE($A35,CHAR(160),"")),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3524</v>
      </c>
      <c r="J35" s="223" t="str">
        <f ca="1">IF($C35=0,"",IFERROR(
_xlfn.LET(
  _xlpm.ExoMax, MAX_LOCAL!$A$2:$A$10000,
  _xlpm.VarMax, MAX_LOCAL!$B$2:$B$10000,
  _xlpm.RepsMax, MAX_LOCAL!$C$2:$C$10000,
  _xlpm.KgMax,  MAX_LOCAL!$D$2:$D$10000,
  _xlpm.Res, IF($A35="",
     _xlfn.MAXIFS(_xlpm.KgMax, _xlpm.ExoMax, $B35, _xlpm.RepsMax, $C35),
     _xlfn.MAXIFS(_xlpm.KgMax, _xlpm.ExoMax, $B35, _xlpm.RepsMax, $C35, _xlpm.VarMax, $A35)
  ),
  IF(_xlpm.Res=0,"",_xlpm.Res)
),
""))</f>
        <v/>
      </c>
      <c r="K35" s="41">
        <v>1</v>
      </c>
      <c r="L35" s="41">
        <v>0</v>
      </c>
      <c r="M35" s="41">
        <v>1</v>
      </c>
      <c r="N35" s="41">
        <v>0</v>
      </c>
      <c r="O35" s="228"/>
      <c r="P35" s="42">
        <v>7</v>
      </c>
      <c r="Q35" s="43">
        <f t="shared" si="3"/>
        <v>7</v>
      </c>
      <c r="R35" s="42"/>
      <c r="S35" s="44">
        <f t="shared" si="4"/>
        <v>0</v>
      </c>
      <c r="T35" s="42"/>
      <c r="U35" s="44">
        <f t="shared" si="5"/>
        <v>0</v>
      </c>
      <c r="V35" s="42">
        <v>90</v>
      </c>
      <c r="W35" s="44">
        <f t="shared" si="6"/>
        <v>90</v>
      </c>
      <c r="X35" s="225" t="str">
        <f t="shared" si="7"/>
        <v/>
      </c>
      <c r="Y35" s="226" t="str">
        <f t="shared" si="8"/>
        <v/>
      </c>
    </row>
    <row r="36" spans="1:25" ht="20.100000000000001" customHeight="1" x14ac:dyDescent="0.2">
      <c r="A36" s="61" t="s">
        <v>39</v>
      </c>
      <c r="B36" s="59" t="s">
        <v>186</v>
      </c>
      <c r="C36" s="23"/>
      <c r="D36" s="24"/>
      <c r="E36" s="24">
        <f>V36</f>
        <v>10</v>
      </c>
      <c r="F36" s="25">
        <f>P36</f>
        <v>9</v>
      </c>
      <c r="G36" s="227" t="str" cm="1">
        <f t="array" ref="G36">IF(OR($B36="",$C36=0,$D36=0),"",IF(AND($B36=$B37,$A36=$A37),"",IFERROR(
SUMPRODUCT(($B$7:$B$55=$B36)*($A$7:$A$55=$A36)*($C$7:$C$55)*($D$7:$D$55)),
"")))</f>
        <v/>
      </c>
      <c r="H36" s="222">
        <f ca="1">IF(OR($B36="",AND($B36=$B37,$A36=$A37)),"",_xlfn.LET(_xlpm.DateSeance,$C$1,_xlpm.Exo,$B36,_xlpm.Var,$A36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6" s="222" cm="1">
        <f t="array" ref="I36">IF(OR($B36="",AND($B36=$B37,$A36=$A37)),"",
_xlfn.LET(
  _xlpm.Exo,TRIM(SUBSTITUTE($B36,CHAR(160),"")),
  _xlpm.Var,TRIM(SUBSTITUTE($A36,CHAR(160),"")),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1570</v>
      </c>
      <c r="J36" s="223" t="str">
        <f ca="1">IF($C36=0,"",IFERROR(
_xlfn.LET(
  _xlpm.ExoMax, MAX_LOCAL!$A$2:$A$10000,
  _xlpm.VarMax, MAX_LOCAL!$B$2:$B$10000,
  _xlpm.RepsMax, MAX_LOCAL!$C$2:$C$10000,
  _xlpm.KgMax,  MAX_LOCAL!$D$2:$D$10000,
  _xlpm.Res, IF($A36="",
     _xlfn.MAXIFS(_xlpm.KgMax, _xlpm.ExoMax, $B36, _xlpm.RepsMax, $C36),
     _xlfn.MAXIFS(_xlpm.KgMax, _xlpm.ExoMax, $B36, _xlpm.RepsMax, $C36, _xlpm.VarMax, $A36)
  ),
  IF(_xlpm.Res=0,"",_xlpm.Res)
),
""))</f>
        <v/>
      </c>
      <c r="K36" s="41">
        <v>1</v>
      </c>
      <c r="L36" s="41">
        <v>0</v>
      </c>
      <c r="M36" s="41">
        <v>1</v>
      </c>
      <c r="N36" s="41">
        <v>0</v>
      </c>
      <c r="O36" s="228"/>
      <c r="P36" s="42">
        <v>9</v>
      </c>
      <c r="Q36" s="43">
        <f t="shared" si="3"/>
        <v>9</v>
      </c>
      <c r="R36" s="42"/>
      <c r="S36" s="44">
        <f t="shared" si="4"/>
        <v>0</v>
      </c>
      <c r="T36" s="42"/>
      <c r="U36" s="44">
        <f t="shared" si="5"/>
        <v>0</v>
      </c>
      <c r="V36" s="42">
        <v>10</v>
      </c>
      <c r="W36" s="44">
        <f t="shared" si="6"/>
        <v>10</v>
      </c>
      <c r="X36" s="225" t="str">
        <f t="shared" si="7"/>
        <v/>
      </c>
      <c r="Y36" s="226" t="str">
        <f t="shared" si="8"/>
        <v/>
      </c>
    </row>
    <row r="37" spans="1:25" ht="20.100000000000001" customHeight="1" x14ac:dyDescent="0.2">
      <c r="A37" s="61" t="s">
        <v>39</v>
      </c>
      <c r="B37" s="59" t="s">
        <v>188</v>
      </c>
      <c r="C37" s="23"/>
      <c r="D37" s="24"/>
      <c r="E37" s="24">
        <f>V37</f>
        <v>90</v>
      </c>
      <c r="F37" s="25">
        <f>P37</f>
        <v>9</v>
      </c>
      <c r="G37" s="227" t="str" cm="1">
        <f t="array" ref="G37">IF(OR($B37="",$C37=0,$D37=0),"",IF(AND($B37=$B38,$A37=$A38),"",IFERROR(
SUMPRODUCT(($B$7:$B$55=$B37)*($A$7:$A$55=$A37)*($C$7:$C$55)*($D$7:$D$55)),
"")))</f>
        <v/>
      </c>
      <c r="H37" s="222">
        <f ca="1">IF(OR($B37="",AND($B37=$B38,$A37=$A38)),"",_xlfn.LET(_xlpm.DateSeance,$C$1,_xlpm.Exo,$B37,_xlpm.Var,$A37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7" s="222" cm="1">
        <f t="array" ref="I37">IF(OR($B37="",AND($B37=$B38,$A37=$A38)),"",
_xlfn.LET(
  _xlpm.Exo,TRIM(SUBSTITUTE($B37,CHAR(160),"")),
  _xlpm.Var,TRIM(SUBSTITUTE($A37,CHAR(160),"")),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3524</v>
      </c>
      <c r="J37" s="223" t="str">
        <f ca="1">IF($C37=0,"",IFERROR(
_xlfn.LET(
  _xlpm.ExoMax, MAX_LOCAL!$A$2:$A$10000,
  _xlpm.VarMax, MAX_LOCAL!$B$2:$B$10000,
  _xlpm.RepsMax, MAX_LOCAL!$C$2:$C$10000,
  _xlpm.KgMax,  MAX_LOCAL!$D$2:$D$10000,
  _xlpm.Res, IF($A37="",
     _xlfn.MAXIFS(_xlpm.KgMax, _xlpm.ExoMax, $B37, _xlpm.RepsMax, $C37),
     _xlfn.MAXIFS(_xlpm.KgMax, _xlpm.ExoMax, $B37, _xlpm.RepsMax, $C37, _xlpm.VarMax, $A37)
  ),
  IF(_xlpm.Res=0,"",_xlpm.Res)
),
""))</f>
        <v/>
      </c>
      <c r="K37" s="41">
        <v>1</v>
      </c>
      <c r="L37" s="41">
        <v>0</v>
      </c>
      <c r="M37" s="41">
        <v>1</v>
      </c>
      <c r="N37" s="41">
        <v>0</v>
      </c>
      <c r="O37" s="228"/>
      <c r="P37" s="42">
        <v>9</v>
      </c>
      <c r="Q37" s="43">
        <f t="shared" si="3"/>
        <v>9</v>
      </c>
      <c r="R37" s="42"/>
      <c r="S37" s="44">
        <f t="shared" si="4"/>
        <v>0</v>
      </c>
      <c r="T37" s="42"/>
      <c r="U37" s="44">
        <f t="shared" si="5"/>
        <v>0</v>
      </c>
      <c r="V37" s="42">
        <v>90</v>
      </c>
      <c r="W37" s="44">
        <f t="shared" si="6"/>
        <v>90</v>
      </c>
      <c r="X37" s="225" t="str">
        <f t="shared" si="7"/>
        <v/>
      </c>
      <c r="Y37" s="226" t="str">
        <f t="shared" si="8"/>
        <v/>
      </c>
    </row>
    <row r="38" spans="1:25" ht="20.100000000000001" customHeight="1" x14ac:dyDescent="0.2">
      <c r="A38" s="61"/>
      <c r="B38" s="59"/>
      <c r="C38" s="23"/>
      <c r="D38" s="24"/>
      <c r="E38" s="24"/>
      <c r="F38" s="25"/>
      <c r="G38" s="227" t="str" cm="1">
        <f t="array" ref="G38">IF(OR($B38="",$C38=0,$D38=0),"",IF(AND($B38=$B39,$A38=$A39),"",IFERROR(
SUMPRODUCT(($B$7:$B$55=$B38)*($A$7:$A$55=$A38)*($C$7:$C$55)*($D$7:$D$55)),
"")))</f>
        <v/>
      </c>
      <c r="H38" s="222" t="str">
        <f ca="1">IF(OR($B38="",AND($B38=$B39,$A38=$A39)),"",_xlfn.LET(_xlpm.DateSeance,$C$1,_xlpm.Exo,$B38,_xlpm.Var,$A38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8" s="222" t="str" cm="1">
        <f t="array" ref="I38">IF(OR($B38="",AND($B38=$B39,$A38=$A39)),"",
_xlfn.LET(
  _xlpm.Exo,TRIM(SUBSTITUTE($B38,CHAR(160),"")),
  _xlpm.Var,TRIM(SUBSTITUTE($A38,CHAR(160),"")),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8" s="223" t="str">
        <f ca="1">IF($C38=0,"",IFERROR(
_xlfn.LET(
  _xlpm.ExoMax, MAX_LOCAL!$A$2:$A$10000,
  _xlpm.VarMax, MAX_LOCAL!$B$2:$B$10000,
  _xlpm.RepsMax, MAX_LOCAL!$C$2:$C$10000,
  _xlpm.KgMax,  MAX_LOCAL!$D$2:$D$10000,
  _xlpm.Res, IF($A38="",
     _xlfn.MAXIFS(_xlpm.KgMax, _xlpm.ExoMax, $B38, _xlpm.RepsMax, $C38),
     _xlfn.MAXIFS(_xlpm.KgMax, _xlpm.ExoMax, $B38, _xlpm.RepsMax, $C38, _xlpm.VarMax, $A38)
  ),
  IF(_xlpm.Res=0,"",_xlpm.Res)
),
""))</f>
        <v/>
      </c>
      <c r="K38" s="41">
        <v>1</v>
      </c>
      <c r="L38" s="41">
        <v>0</v>
      </c>
      <c r="M38" s="41">
        <v>1</v>
      </c>
      <c r="N38" s="41">
        <v>0</v>
      </c>
      <c r="O38" s="228"/>
      <c r="P38" s="42"/>
      <c r="Q38" s="43">
        <f t="shared" si="3"/>
        <v>0</v>
      </c>
      <c r="R38" s="42"/>
      <c r="S38" s="44">
        <f t="shared" si="4"/>
        <v>0</v>
      </c>
      <c r="T38" s="42"/>
      <c r="U38" s="44">
        <f t="shared" si="5"/>
        <v>0</v>
      </c>
      <c r="V38" s="42"/>
      <c r="W38" s="44">
        <f t="shared" si="6"/>
        <v>0</v>
      </c>
      <c r="X38" s="225" t="str">
        <f t="shared" si="7"/>
        <v/>
      </c>
      <c r="Y38" s="226" t="str">
        <f t="shared" si="8"/>
        <v/>
      </c>
    </row>
    <row r="39" spans="1:25" ht="20.100000000000001" customHeight="1" x14ac:dyDescent="0.2">
      <c r="A39" s="61"/>
      <c r="B39" s="59"/>
      <c r="C39" s="23"/>
      <c r="D39" s="24"/>
      <c r="E39" s="24"/>
      <c r="F39" s="25"/>
      <c r="G39" s="227" t="str" cm="1">
        <f t="array" ref="G39">IF(OR($B39="",$C39=0,$D39=0),"",IF(AND($B39=$B40,$A39=$A40),"",IFERROR(
SUMPRODUCT(($B$7:$B$55=$B39)*($A$7:$A$55=$A39)*($C$7:$C$55)*($D$7:$D$55)),
"")))</f>
        <v/>
      </c>
      <c r="H39" s="222" t="str">
        <f ca="1">IF(OR($B39="",AND($B39=$B40,$A39=$A40)),"",_xlfn.LET(_xlpm.DateSeance,$C$1,_xlpm.Exo,$B39,_xlpm.Var,$A39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9" s="222" t="str" cm="1">
        <f t="array" ref="I39">IF(OR($B39="",AND($B39=$B40,$A39=$A40)),"",
_xlfn.LET(
  _xlpm.Exo,TRIM(SUBSTITUTE($B39,CHAR(160),"")),
  _xlpm.Var,TRIM(SUBSTITUTE($A39,CHAR(160),"")),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9" s="223" t="str">
        <f ca="1">IF($C39=0,"",IFERROR(
_xlfn.LET(
  _xlpm.ExoMax, MAX_LOCAL!$A$2:$A$10000,
  _xlpm.VarMax, MAX_LOCAL!$B$2:$B$10000,
  _xlpm.RepsMax, MAX_LOCAL!$C$2:$C$10000,
  _xlpm.KgMax,  MAX_LOCAL!$D$2:$D$10000,
  _xlpm.Res, IF($A39="",
     _xlfn.MAXIFS(_xlpm.KgMax, _xlpm.ExoMax, $B39, _xlpm.RepsMax, $C39),
     _xlfn.MAXIFS(_xlpm.KgMax, _xlpm.ExoMax, $B39, _xlpm.RepsMax, $C39, _xlpm.VarMax, $A39)
  ),
  IF(_xlpm.Res=0,"",_xlpm.Res)
),
""))</f>
        <v/>
      </c>
      <c r="K39" s="41">
        <v>1</v>
      </c>
      <c r="L39" s="41">
        <v>0</v>
      </c>
      <c r="M39" s="41">
        <v>1</v>
      </c>
      <c r="N39" s="41">
        <v>0</v>
      </c>
      <c r="O39" s="228"/>
      <c r="P39" s="42"/>
      <c r="Q39" s="43">
        <f t="shared" ref="Q39:Q55" si="9">F39</f>
        <v>0</v>
      </c>
      <c r="R39" s="42"/>
      <c r="S39" s="44">
        <f t="shared" ref="S39:S55" si="10">C39</f>
        <v>0</v>
      </c>
      <c r="T39" s="42"/>
      <c r="U39" s="44">
        <f t="shared" ref="U39:U55" si="11">D39</f>
        <v>0</v>
      </c>
      <c r="V39" s="42"/>
      <c r="W39" s="44">
        <f t="shared" si="6"/>
        <v>0</v>
      </c>
      <c r="X39" s="225" t="str">
        <f t="shared" si="7"/>
        <v/>
      </c>
      <c r="Y39" s="226" t="str">
        <f t="shared" si="8"/>
        <v/>
      </c>
    </row>
    <row r="40" spans="1:25" ht="20.100000000000001" customHeight="1" x14ac:dyDescent="0.2">
      <c r="A40" s="61"/>
      <c r="B40" s="59" t="s">
        <v>109</v>
      </c>
      <c r="C40" s="23"/>
      <c r="D40" s="24"/>
      <c r="E40" s="24">
        <f>V40</f>
        <v>120</v>
      </c>
      <c r="F40" s="25">
        <f>6</f>
        <v>6</v>
      </c>
      <c r="G40" s="227" t="str" cm="1">
        <f t="array" ref="G40">IF(OR($B40="",$C40=0,$D40=0),"",IF(AND($B40=$B41,$A40=$A41),"",IFERROR(
SUMPRODUCT(($B$7:$B$55=$B40)*($A$7:$A$55=$A40)*($C$7:$C$55)*($D$7:$D$55)),
"")))</f>
        <v/>
      </c>
      <c r="H40" s="222" t="str">
        <f ca="1">IF(OR($B40="",AND($B40=$B41,$A40=$A41)),"",_xlfn.LET(_xlpm.DateSeance,$C$1,_xlpm.Exo,$B40,_xlpm.Var,$A40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0" s="222" t="str" cm="1">
        <f t="array" ref="I40">IF(OR($B40="",AND($B40=$B41,$A40=$A41)),"",
_xlfn.LET(
  _xlpm.Exo,TRIM(SUBSTITUTE($B40,CHAR(160),"")),
  _xlpm.Var,TRIM(SUBSTITUTE($A40,CHAR(160),"")),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0" s="223" t="str">
        <f ca="1">IF($C40=0,"",IFERROR(
_xlfn.LET(
  _xlpm.ExoMax, MAX_LOCAL!$A$2:$A$10000,
  _xlpm.VarMax, MAX_LOCAL!$B$2:$B$10000,
  _xlpm.RepsMax, MAX_LOCAL!$C$2:$C$10000,
  _xlpm.KgMax,  MAX_LOCAL!$D$2:$D$10000,
  _xlpm.Res, IF($A40="",
     _xlfn.MAXIFS(_xlpm.KgMax, _xlpm.ExoMax, $B40, _xlpm.RepsMax, $C40),
     _xlfn.MAXIFS(_xlpm.KgMax, _xlpm.ExoMax, $B40, _xlpm.RepsMax, $C40, _xlpm.VarMax, $A40)
  ),
  IF(_xlpm.Res=0,"",_xlpm.Res)
),
""))</f>
        <v/>
      </c>
      <c r="K40" s="41">
        <v>1</v>
      </c>
      <c r="L40" s="41">
        <v>0</v>
      </c>
      <c r="M40" s="41">
        <v>1</v>
      </c>
      <c r="N40" s="41">
        <v>0</v>
      </c>
      <c r="O40" s="228"/>
      <c r="P40" s="42">
        <v>6</v>
      </c>
      <c r="Q40" s="43">
        <f t="shared" si="9"/>
        <v>6</v>
      </c>
      <c r="R40" s="42">
        <v>10</v>
      </c>
      <c r="S40" s="44">
        <f t="shared" si="10"/>
        <v>0</v>
      </c>
      <c r="T40" s="42">
        <v>45</v>
      </c>
      <c r="U40" s="44">
        <f t="shared" si="11"/>
        <v>0</v>
      </c>
      <c r="V40" s="42">
        <v>120</v>
      </c>
      <c r="W40" s="44">
        <f t="shared" si="6"/>
        <v>120</v>
      </c>
      <c r="X40" s="225" t="str">
        <f t="shared" si="7"/>
        <v/>
      </c>
      <c r="Y40" s="226" t="str">
        <f t="shared" si="8"/>
        <v/>
      </c>
    </row>
    <row r="41" spans="1:25" ht="20.100000000000001" customHeight="1" x14ac:dyDescent="0.2">
      <c r="A41" s="61"/>
      <c r="B41" s="59" t="s">
        <v>109</v>
      </c>
      <c r="C41" s="23"/>
      <c r="D41" s="24"/>
      <c r="E41" s="24">
        <f>V41</f>
        <v>120</v>
      </c>
      <c r="F41" s="25">
        <f>P41</f>
        <v>9</v>
      </c>
      <c r="G41" s="227" t="str" cm="1">
        <f t="array" ref="G41">IF(OR($B41="",$C41=0,$D41=0),"",IF(AND($B41=$B42,$A41=$A42),"",IFERROR(
SUMPRODUCT(($B$7:$B$55=$B41)*($A$7:$A$55=$A41)*($C$7:$C$55)*($D$7:$D$55)),
"")))</f>
        <v/>
      </c>
      <c r="H41" s="222" t="str">
        <f ca="1">IF(OR($B41="",AND($B41=$B42,$A41=$A42)),"",_xlfn.LET(_xlpm.DateSeance,$C$1,_xlpm.Exo,$B41,_xlpm.Var,$A41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1" s="222" t="str" cm="1">
        <f t="array" ref="I41">IF(OR($B41="",AND($B41=$B42,$A41=$A42)),"",
_xlfn.LET(
  _xlpm.Exo,TRIM(SUBSTITUTE($B41,CHAR(160),"")),
  _xlpm.Var,TRIM(SUBSTITUTE($A41,CHAR(160),"")),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1" s="223" t="str">
        <f ca="1">IF($C41=0,"",IFERROR(
_xlfn.LET(
  _xlpm.ExoMax, MAX_LOCAL!$A$2:$A$10000,
  _xlpm.VarMax, MAX_LOCAL!$B$2:$B$10000,
  _xlpm.RepsMax, MAX_LOCAL!$C$2:$C$10000,
  _xlpm.KgMax,  MAX_LOCAL!$D$2:$D$10000,
  _xlpm.Res, IF($A41="",
     _xlfn.MAXIFS(_xlpm.KgMax, _xlpm.ExoMax, $B41, _xlpm.RepsMax, $C41),
     _xlfn.MAXIFS(_xlpm.KgMax, _xlpm.ExoMax, $B41, _xlpm.RepsMax, $C41, _xlpm.VarMax, $A41)
  ),
  IF(_xlpm.Res=0,"",_xlpm.Res)
),
""))</f>
        <v/>
      </c>
      <c r="K41" s="41">
        <v>1</v>
      </c>
      <c r="L41" s="41">
        <v>0</v>
      </c>
      <c r="M41" s="41">
        <v>1</v>
      </c>
      <c r="N41" s="41">
        <v>0</v>
      </c>
      <c r="O41" s="228"/>
      <c r="P41" s="42">
        <v>9</v>
      </c>
      <c r="Q41" s="43">
        <f t="shared" si="9"/>
        <v>9</v>
      </c>
      <c r="R41" s="42">
        <v>10</v>
      </c>
      <c r="S41" s="44">
        <f t="shared" si="10"/>
        <v>0</v>
      </c>
      <c r="T41" s="42">
        <v>52</v>
      </c>
      <c r="U41" s="44">
        <f t="shared" si="11"/>
        <v>0</v>
      </c>
      <c r="V41" s="42">
        <v>120</v>
      </c>
      <c r="W41" s="44">
        <f t="shared" si="6"/>
        <v>120</v>
      </c>
      <c r="X41" s="225" t="str">
        <f t="shared" si="7"/>
        <v/>
      </c>
      <c r="Y41" s="226" t="str">
        <f t="shared" si="8"/>
        <v/>
      </c>
    </row>
    <row r="42" spans="1:25" ht="20.100000000000001" customHeight="1" x14ac:dyDescent="0.2">
      <c r="A42" s="61"/>
      <c r="B42" s="59" t="s">
        <v>109</v>
      </c>
      <c r="C42" s="23"/>
      <c r="D42" s="24"/>
      <c r="E42" s="24">
        <f>V42</f>
        <v>1</v>
      </c>
      <c r="F42" s="25">
        <f>P42</f>
        <v>9</v>
      </c>
      <c r="G42" s="227" t="str" cm="1">
        <f t="array" ref="G42">IF(OR($B42="",$C42=0,$D42=0),"",IF(AND($B42=$B43,$A42=$A43),"",IFERROR(
SUMPRODUCT(($B$7:$B$55=$B42)*($A$7:$A$55=$A42)*($C$7:$C$55)*($D$7:$D$55)),
"")))</f>
        <v/>
      </c>
      <c r="H42" s="222">
        <f ca="1">IF(OR($B42="",AND($B42=$B43,$A42=$A43)),"",_xlfn.LET(_xlpm.DateSeance,$C$1,_xlpm.Exo,$B42,_xlpm.Var,$A42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42" s="222" cm="1">
        <f t="array" ref="I42">IF(OR($B42="",AND($B42=$B43,$A42=$A43)),"",
_xlfn.LET(
  _xlpm.Exo,TRIM(SUBSTITUTE($B42,CHAR(160),"")),
  _xlpm.Var,TRIM(SUBSTITUTE($A42,CHAR(160),"")),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2000</v>
      </c>
      <c r="J42" s="223" t="str">
        <f ca="1">IF($C42=0,"",IFERROR(
_xlfn.LET(
  _xlpm.ExoMax, MAX_LOCAL!$A$2:$A$10000,
  _xlpm.VarMax, MAX_LOCAL!$B$2:$B$10000,
  _xlpm.RepsMax, MAX_LOCAL!$C$2:$C$10000,
  _xlpm.KgMax,  MAX_LOCAL!$D$2:$D$10000,
  _xlpm.Res, IF($A42="",
     _xlfn.MAXIFS(_xlpm.KgMax, _xlpm.ExoMax, $B42, _xlpm.RepsMax, $C42),
     _xlfn.MAXIFS(_xlpm.KgMax, _xlpm.ExoMax, $B42, _xlpm.RepsMax, $C42, _xlpm.VarMax, $A42)
  ),
  IF(_xlpm.Res=0,"",_xlpm.Res)
),
""))</f>
        <v/>
      </c>
      <c r="K42" s="41">
        <v>1</v>
      </c>
      <c r="L42" s="41">
        <v>0</v>
      </c>
      <c r="M42" s="41">
        <v>1</v>
      </c>
      <c r="N42" s="41">
        <v>0</v>
      </c>
      <c r="O42" s="228"/>
      <c r="P42" s="42">
        <v>9</v>
      </c>
      <c r="Q42" s="43">
        <f t="shared" si="9"/>
        <v>9</v>
      </c>
      <c r="R42" s="42">
        <v>8</v>
      </c>
      <c r="S42" s="44">
        <f t="shared" si="10"/>
        <v>0</v>
      </c>
      <c r="T42" s="42">
        <v>59</v>
      </c>
      <c r="U42" s="44">
        <f t="shared" si="11"/>
        <v>0</v>
      </c>
      <c r="V42" s="42">
        <v>1</v>
      </c>
      <c r="W42" s="44">
        <f t="shared" si="6"/>
        <v>1</v>
      </c>
      <c r="X42" s="225" t="str">
        <f t="shared" si="7"/>
        <v/>
      </c>
      <c r="Y42" s="226" t="str">
        <f t="shared" si="8"/>
        <v/>
      </c>
    </row>
    <row r="43" spans="1:25" ht="20.100000000000001" customHeight="1" x14ac:dyDescent="0.2">
      <c r="A43" s="61"/>
      <c r="B43" s="59"/>
      <c r="C43" s="23"/>
      <c r="D43" s="24"/>
      <c r="E43" s="24"/>
      <c r="F43" s="25"/>
      <c r="G43" s="227" t="str" cm="1">
        <f t="array" ref="G43">IF(OR($B43="",$C43=0,$D43=0),"",IF(AND($B43=$B44,$A43=$A44),"",IFERROR(
SUMPRODUCT(($B$7:$B$55=$B43)*($A$7:$A$55=$A43)*($C$7:$C$55)*($D$7:$D$55)),
"")))</f>
        <v/>
      </c>
      <c r="H43" s="222" t="str">
        <f ca="1">IF(OR($B43="",AND($B43=$B44,$A43=$A44)),"",_xlfn.LET(_xlpm.DateSeance,$C$1,_xlpm.Exo,$B43,_xlpm.Var,$A43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3" s="222" t="str" cm="1">
        <f t="array" ref="I43">IF(OR($B43="",AND($B43=$B44,$A43=$A44)),"",
_xlfn.LET(
  _xlpm.Exo,TRIM(SUBSTITUTE($B43,CHAR(160),"")),
  _xlpm.Var,TRIM(SUBSTITUTE($A43,CHAR(160),"")),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3" s="223" t="str">
        <f ca="1">IF($C43=0,"",IFERROR(
_xlfn.LET(
  _xlpm.ExoMax, MAX_LOCAL!$A$2:$A$10000,
  _xlpm.VarMax, MAX_LOCAL!$B$2:$B$10000,
  _xlpm.RepsMax, MAX_LOCAL!$C$2:$C$10000,
  _xlpm.KgMax,  MAX_LOCAL!$D$2:$D$10000,
  _xlpm.Res, IF($A43="",
     _xlfn.MAXIFS(_xlpm.KgMax, _xlpm.ExoMax, $B43, _xlpm.RepsMax, $C43),
     _xlfn.MAXIFS(_xlpm.KgMax, _xlpm.ExoMax, $B43, _xlpm.RepsMax, $C43, _xlpm.VarMax, $A43)
  ),
  IF(_xlpm.Res=0,"",_xlpm.Res)
),
""))</f>
        <v/>
      </c>
      <c r="K43" s="41">
        <v>1</v>
      </c>
      <c r="L43" s="41">
        <v>0</v>
      </c>
      <c r="M43" s="41">
        <v>1</v>
      </c>
      <c r="N43" s="41">
        <v>0</v>
      </c>
      <c r="O43" s="228"/>
      <c r="P43" s="42"/>
      <c r="Q43" s="43">
        <f t="shared" si="9"/>
        <v>0</v>
      </c>
      <c r="R43" s="42"/>
      <c r="S43" s="44">
        <f t="shared" si="10"/>
        <v>0</v>
      </c>
      <c r="T43" s="42"/>
      <c r="U43" s="44">
        <f t="shared" si="11"/>
        <v>0</v>
      </c>
      <c r="V43" s="42"/>
      <c r="W43" s="44">
        <f t="shared" si="6"/>
        <v>0</v>
      </c>
      <c r="X43" s="225" t="str">
        <f t="shared" si="7"/>
        <v/>
      </c>
      <c r="Y43" s="226" t="str">
        <f t="shared" si="8"/>
        <v/>
      </c>
    </row>
    <row r="44" spans="1:25" ht="20.100000000000001" customHeight="1" x14ac:dyDescent="0.2">
      <c r="A44" s="61"/>
      <c r="B44" s="59"/>
      <c r="C44" s="23"/>
      <c r="D44" s="24"/>
      <c r="E44" s="24"/>
      <c r="F44" s="25"/>
      <c r="G44" s="227" t="str" cm="1">
        <f t="array" ref="G44">IF(OR($B44="",$C44=0,$D44=0),"",IF(AND($B44=$B45,$A44=$A45),"",IFERROR(
SUMPRODUCT(($B$7:$B$55=$B44)*($A$7:$A$55=$A44)*($C$7:$C$55)*($D$7:$D$55)),
"")))</f>
        <v/>
      </c>
      <c r="H44" s="222" t="str">
        <f ca="1">IF(OR($B44="",AND($B44=$B45,$A44=$A45)),"",_xlfn.LET(_xlpm.DateSeance,$C$1,_xlpm.Exo,$B44,_xlpm.Var,$A44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4" s="222" t="str" cm="1">
        <f t="array" ref="I44">IF(OR($B44="",AND($B44=$B45,$A44=$A45)),"",
_xlfn.LET(
  _xlpm.Exo,TRIM(SUBSTITUTE($B44,CHAR(160),"")),
  _xlpm.Var,TRIM(SUBSTITUTE($A44,CHAR(160),"")),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4" s="223" t="str">
        <f ca="1">IF($C44=0,"",IFERROR(
_xlfn.LET(
  _xlpm.ExoMax, MAX_LOCAL!$A$2:$A$10000,
  _xlpm.VarMax, MAX_LOCAL!$B$2:$B$10000,
  _xlpm.RepsMax, MAX_LOCAL!$C$2:$C$10000,
  _xlpm.KgMax,  MAX_LOCAL!$D$2:$D$10000,
  _xlpm.Res, IF($A44="",
     _xlfn.MAXIFS(_xlpm.KgMax, _xlpm.ExoMax, $B44, _xlpm.RepsMax, $C44),
     _xlfn.MAXIFS(_xlpm.KgMax, _xlpm.ExoMax, $B44, _xlpm.RepsMax, $C44, _xlpm.VarMax, $A44)
  ),
  IF(_xlpm.Res=0,"",_xlpm.Res)
),
""))</f>
        <v/>
      </c>
      <c r="K44" s="41">
        <v>1</v>
      </c>
      <c r="L44" s="41">
        <v>0</v>
      </c>
      <c r="M44" s="41">
        <v>1</v>
      </c>
      <c r="N44" s="41">
        <v>0</v>
      </c>
      <c r="O44" s="228"/>
      <c r="P44" s="42"/>
      <c r="Q44" s="43">
        <f t="shared" si="9"/>
        <v>0</v>
      </c>
      <c r="R44" s="42"/>
      <c r="S44" s="44">
        <f t="shared" si="10"/>
        <v>0</v>
      </c>
      <c r="T44" s="42"/>
      <c r="U44" s="44">
        <f t="shared" si="11"/>
        <v>0</v>
      </c>
      <c r="V44" s="42"/>
      <c r="W44" s="44">
        <f t="shared" si="6"/>
        <v>0</v>
      </c>
      <c r="X44" s="225" t="str">
        <f t="shared" si="7"/>
        <v/>
      </c>
      <c r="Y44" s="226" t="str">
        <f t="shared" si="8"/>
        <v/>
      </c>
    </row>
    <row r="45" spans="1:25" ht="20.100000000000001" customHeight="1" x14ac:dyDescent="0.2">
      <c r="A45" s="61"/>
      <c r="B45" s="59"/>
      <c r="C45" s="23"/>
      <c r="D45" s="24"/>
      <c r="E45" s="24"/>
      <c r="F45" s="25"/>
      <c r="G45" s="227" t="str" cm="1">
        <f t="array" ref="G45">IF(OR($B45="",$C45=0,$D45=0),"",IF(AND($B45=$B46,$A45=$A46),"",IFERROR(
SUMPRODUCT(($B$7:$B$55=$B45)*($A$7:$A$55=$A45)*($C$7:$C$55)*($D$7:$D$55)),
"")))</f>
        <v/>
      </c>
      <c r="H45" s="222" t="str">
        <f ca="1">IF(OR($B45="",AND($B45=$B46,$A45=$A46)),"",_xlfn.LET(_xlpm.DateSeance,$C$1,_xlpm.Exo,$B45,_xlpm.Var,$A45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5" s="222" t="str" cm="1">
        <f t="array" ref="I45">IF(OR($B45="",AND($B45=$B46,$A45=$A46)),"",
_xlfn.LET(
  _xlpm.Exo,TRIM(SUBSTITUTE($B45,CHAR(160),"")),
  _xlpm.Var,TRIM(SUBSTITUTE($A45,CHAR(160),"")),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5" s="223" t="str">
        <f ca="1">IF($C45=0,"",IFERROR(
_xlfn.LET(
  _xlpm.ExoMax, MAX_LOCAL!$A$2:$A$10000,
  _xlpm.VarMax, MAX_LOCAL!$B$2:$B$10000,
  _xlpm.RepsMax, MAX_LOCAL!$C$2:$C$10000,
  _xlpm.KgMax,  MAX_LOCAL!$D$2:$D$10000,
  _xlpm.Res, IF($A45="",
     _xlfn.MAXIFS(_xlpm.KgMax, _xlpm.ExoMax, $B45, _xlpm.RepsMax, $C45),
     _xlfn.MAXIFS(_xlpm.KgMax, _xlpm.ExoMax, $B45, _xlpm.RepsMax, $C45, _xlpm.VarMax, $A45)
  ),
  IF(_xlpm.Res=0,"",_xlpm.Res)
),
""))</f>
        <v/>
      </c>
      <c r="K45" s="41">
        <v>1</v>
      </c>
      <c r="L45" s="41">
        <v>0</v>
      </c>
      <c r="M45" s="41">
        <v>1</v>
      </c>
      <c r="N45" s="41">
        <v>0</v>
      </c>
      <c r="O45" s="228"/>
      <c r="P45" s="42"/>
      <c r="Q45" s="43">
        <f t="shared" si="9"/>
        <v>0</v>
      </c>
      <c r="R45" s="42"/>
      <c r="S45" s="44">
        <f t="shared" si="10"/>
        <v>0</v>
      </c>
      <c r="T45" s="42"/>
      <c r="U45" s="44">
        <f t="shared" si="11"/>
        <v>0</v>
      </c>
      <c r="V45" s="42"/>
      <c r="W45" s="44">
        <f t="shared" si="6"/>
        <v>0</v>
      </c>
      <c r="X45" s="225" t="str">
        <f t="shared" si="7"/>
        <v/>
      </c>
      <c r="Y45" s="226" t="str">
        <f t="shared" si="8"/>
        <v/>
      </c>
    </row>
    <row r="46" spans="1:25" ht="20.100000000000001" customHeight="1" x14ac:dyDescent="0.2">
      <c r="A46" s="61"/>
      <c r="B46" s="59"/>
      <c r="C46" s="23"/>
      <c r="D46" s="24"/>
      <c r="E46" s="24"/>
      <c r="F46" s="25"/>
      <c r="G46" s="227" t="str" cm="1">
        <f t="array" ref="G46">IF(OR($B46="",$C46=0,$D46=0),"",IF(AND($B46=$B47,$A46=$A47),"",IFERROR(
SUMPRODUCT(($B$7:$B$55=$B46)*($A$7:$A$55=$A46)*($C$7:$C$55)*($D$7:$D$55)),
"")))</f>
        <v/>
      </c>
      <c r="H46" s="222" t="str">
        <f ca="1">IF(OR($B46="",AND($B46=$B47,$A46=$A47)),"",_xlfn.LET(_xlpm.DateSeance,$C$1,_xlpm.Exo,$B46,_xlpm.Var,$A46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6" s="222" t="str" cm="1">
        <f t="array" ref="I46">IF(OR($B46="",AND($B46=$B47,$A46=$A47)),"",
_xlfn.LET(
  _xlpm.Exo,TRIM(SUBSTITUTE($B46,CHAR(160),"")),
  _xlpm.Var,TRIM(SUBSTITUTE($A46,CHAR(160),"")),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6" s="223" t="str">
        <f ca="1">IF($C46=0,"",IFERROR(
_xlfn.LET(
  _xlpm.ExoMax, MAX_LOCAL!$A$2:$A$10000,
  _xlpm.VarMax, MAX_LOCAL!$B$2:$B$10000,
  _xlpm.RepsMax, MAX_LOCAL!$C$2:$C$10000,
  _xlpm.KgMax,  MAX_LOCAL!$D$2:$D$10000,
  _xlpm.Res, IF($A46="",
     _xlfn.MAXIFS(_xlpm.KgMax, _xlpm.ExoMax, $B46, _xlpm.RepsMax, $C46),
     _xlfn.MAXIFS(_xlpm.KgMax, _xlpm.ExoMax, $B46, _xlpm.RepsMax, $C46, _xlpm.VarMax, $A46)
  ),
  IF(_xlpm.Res=0,"",_xlpm.Res)
),
""))</f>
        <v/>
      </c>
      <c r="K46" s="41">
        <v>1</v>
      </c>
      <c r="L46" s="41">
        <v>0</v>
      </c>
      <c r="M46" s="41">
        <v>1</v>
      </c>
      <c r="N46" s="41">
        <v>0</v>
      </c>
      <c r="O46" s="228"/>
      <c r="P46" s="42"/>
      <c r="Q46" s="43">
        <f t="shared" si="9"/>
        <v>0</v>
      </c>
      <c r="R46" s="42"/>
      <c r="S46" s="44">
        <f t="shared" si="10"/>
        <v>0</v>
      </c>
      <c r="T46" s="42"/>
      <c r="U46" s="44">
        <f t="shared" si="11"/>
        <v>0</v>
      </c>
      <c r="V46" s="42"/>
      <c r="W46" s="44">
        <f t="shared" si="6"/>
        <v>0</v>
      </c>
      <c r="X46" s="225" t="str">
        <f t="shared" si="7"/>
        <v/>
      </c>
      <c r="Y46" s="226" t="str">
        <f t="shared" si="8"/>
        <v/>
      </c>
    </row>
    <row r="47" spans="1:25" ht="20.100000000000001" customHeight="1" x14ac:dyDescent="0.2">
      <c r="A47" s="61"/>
      <c r="B47" s="59"/>
      <c r="C47" s="23"/>
      <c r="D47" s="24"/>
      <c r="E47" s="24"/>
      <c r="F47" s="25"/>
      <c r="G47" s="227" t="str" cm="1">
        <f t="array" ref="G47">IF(OR($B47="",$C47=0,$D47=0),"",IF(AND($B47=$B48,$A47=$A48),"",IFERROR(
SUMPRODUCT(($B$7:$B$55=$B47)*($A$7:$A$55=$A47)*($C$7:$C$55)*($D$7:$D$55)),
"")))</f>
        <v/>
      </c>
      <c r="H47" s="222" t="str">
        <f ca="1">IF(OR($B47="",AND($B47=$B48,$A47=$A48)),"",_xlfn.LET(_xlpm.DateSeance,$C$1,_xlpm.Exo,$B47,_xlpm.Var,$A47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7" s="222" t="str" cm="1">
        <f t="array" ref="I47">IF(OR($B47="",AND($B47=$B48,$A47=$A48)),"",
_xlfn.LET(
  _xlpm.Exo,TRIM(SUBSTITUTE($B47,CHAR(160),"")),
  _xlpm.Var,TRIM(SUBSTITUTE($A47,CHAR(160),"")),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7" s="223" t="str">
        <f ca="1">IF($C47=0,"",IFERROR(
_xlfn.LET(
  _xlpm.ExoMax, MAX_LOCAL!$A$2:$A$10000,
  _xlpm.VarMax, MAX_LOCAL!$B$2:$B$10000,
  _xlpm.RepsMax, MAX_LOCAL!$C$2:$C$10000,
  _xlpm.KgMax,  MAX_LOCAL!$D$2:$D$10000,
  _xlpm.Res, IF($A47="",
     _xlfn.MAXIFS(_xlpm.KgMax, _xlpm.ExoMax, $B47, _xlpm.RepsMax, $C47),
     _xlfn.MAXIFS(_xlpm.KgMax, _xlpm.ExoMax, $B47, _xlpm.RepsMax, $C47, _xlpm.VarMax, $A47)
  ),
  IF(_xlpm.Res=0,"",_xlpm.Res)
),
""))</f>
        <v/>
      </c>
      <c r="K47" s="41">
        <v>1</v>
      </c>
      <c r="L47" s="41">
        <v>0</v>
      </c>
      <c r="M47" s="41">
        <v>1</v>
      </c>
      <c r="N47" s="41">
        <v>0</v>
      </c>
      <c r="O47" s="228"/>
      <c r="P47" s="42"/>
      <c r="Q47" s="43">
        <f t="shared" si="9"/>
        <v>0</v>
      </c>
      <c r="R47" s="42"/>
      <c r="S47" s="44">
        <f t="shared" si="10"/>
        <v>0</v>
      </c>
      <c r="T47" s="42"/>
      <c r="U47" s="44">
        <f t="shared" si="11"/>
        <v>0</v>
      </c>
      <c r="V47" s="42"/>
      <c r="W47" s="44">
        <f t="shared" si="6"/>
        <v>0</v>
      </c>
      <c r="X47" s="225" t="str">
        <f t="shared" si="7"/>
        <v/>
      </c>
      <c r="Y47" s="226" t="str">
        <f t="shared" si="8"/>
        <v/>
      </c>
    </row>
    <row r="48" spans="1:25" ht="20.100000000000001" customHeight="1" x14ac:dyDescent="0.2">
      <c r="A48" s="61"/>
      <c r="B48" s="59"/>
      <c r="C48" s="23"/>
      <c r="D48" s="24"/>
      <c r="E48" s="24"/>
      <c r="F48" s="25"/>
      <c r="G48" s="227" t="str" cm="1">
        <f t="array" ref="G48">IF(OR($B48="",$C48=0,$D48=0),"",IF(AND($B48=$B49,$A48=$A49),"",IFERROR(
SUMPRODUCT(($B$7:$B$55=$B48)*($A$7:$A$55=$A48)*($C$7:$C$55)*($D$7:$D$55)),
"")))</f>
        <v/>
      </c>
      <c r="H48" s="222" t="str">
        <f ca="1">IF(OR($B48="",AND($B48=$B49,$A48=$A49)),"",_xlfn.LET(_xlpm.DateSeance,$C$1,_xlpm.Exo,$B48,_xlpm.Var,$A48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8" s="222" t="str" cm="1">
        <f t="array" ref="I48">IF(OR($B48="",AND($B48=$B49,$A48=$A49)),"",
_xlfn.LET(
  _xlpm.Exo,TRIM(SUBSTITUTE($B48,CHAR(160),"")),
  _xlpm.Var,TRIM(SUBSTITUTE($A48,CHAR(160),"")),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8" s="223" t="str">
        <f ca="1">IF($C48=0,"",IFERROR(
_xlfn.LET(
  _xlpm.ExoMax, MAX_LOCAL!$A$2:$A$10000,
  _xlpm.VarMax, MAX_LOCAL!$B$2:$B$10000,
  _xlpm.RepsMax, MAX_LOCAL!$C$2:$C$10000,
  _xlpm.KgMax,  MAX_LOCAL!$D$2:$D$10000,
  _xlpm.Res, IF($A48="",
     _xlfn.MAXIFS(_xlpm.KgMax, _xlpm.ExoMax, $B48, _xlpm.RepsMax, $C48),
     _xlfn.MAXIFS(_xlpm.KgMax, _xlpm.ExoMax, $B48, _xlpm.RepsMax, $C48, _xlpm.VarMax, $A48)
  ),
  IF(_xlpm.Res=0,"",_xlpm.Res)
),
""))</f>
        <v/>
      </c>
      <c r="K48" s="41">
        <v>1</v>
      </c>
      <c r="L48" s="41">
        <v>0</v>
      </c>
      <c r="M48" s="41">
        <v>1</v>
      </c>
      <c r="N48" s="41">
        <v>0</v>
      </c>
      <c r="O48" s="228"/>
      <c r="P48" s="42"/>
      <c r="Q48" s="43">
        <f t="shared" si="9"/>
        <v>0</v>
      </c>
      <c r="R48" s="42"/>
      <c r="S48" s="44">
        <f t="shared" si="10"/>
        <v>0</v>
      </c>
      <c r="T48" s="42"/>
      <c r="U48" s="44">
        <f t="shared" si="11"/>
        <v>0</v>
      </c>
      <c r="V48" s="42"/>
      <c r="W48" s="44">
        <f t="shared" si="6"/>
        <v>0</v>
      </c>
      <c r="X48" s="225" t="str">
        <f t="shared" si="7"/>
        <v/>
      </c>
      <c r="Y48" s="226" t="str">
        <f t="shared" si="8"/>
        <v/>
      </c>
    </row>
    <row r="49" spans="1:25" ht="20.100000000000001" customHeight="1" x14ac:dyDescent="0.2">
      <c r="A49" s="61"/>
      <c r="B49" s="59"/>
      <c r="C49" s="23"/>
      <c r="D49" s="24"/>
      <c r="E49" s="24"/>
      <c r="F49" s="25"/>
      <c r="G49" s="227" t="str" cm="1">
        <f t="array" ref="G49">IF(OR($B49="",$C49=0,$D49=0),"",IF(AND($B49=$B50,$A49=$A50),"",IFERROR(
SUMPRODUCT(($B$7:$B$55=$B49)*($A$7:$A$55=$A49)*($C$7:$C$55)*($D$7:$D$55)),
"")))</f>
        <v/>
      </c>
      <c r="H49" s="222" t="str">
        <f ca="1">IF(OR($B49="",AND($B49=$B50,$A49=$A50)),"",_xlfn.LET(_xlpm.DateSeance,$C$1,_xlpm.Exo,$B49,_xlpm.Var,$A49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9" s="222" t="str" cm="1">
        <f t="array" ref="I49">IF(OR($B49="",AND($B49=$B50,$A49=$A50)),"",
_xlfn.LET(
  _xlpm.Exo,TRIM(SUBSTITUTE($B49,CHAR(160),"")),
  _xlpm.Var,TRIM(SUBSTITUTE($A49,CHAR(160),"")),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9" s="223" t="str">
        <f ca="1">IF($C49=0,"",IFERROR(
_xlfn.LET(
  _xlpm.ExoMax, MAX_LOCAL!$A$2:$A$10000,
  _xlpm.VarMax, MAX_LOCAL!$B$2:$B$10000,
  _xlpm.RepsMax, MAX_LOCAL!$C$2:$C$10000,
  _xlpm.KgMax,  MAX_LOCAL!$D$2:$D$10000,
  _xlpm.Res, IF($A49="",
     _xlfn.MAXIFS(_xlpm.KgMax, _xlpm.ExoMax, $B49, _xlpm.RepsMax, $C49),
     _xlfn.MAXIFS(_xlpm.KgMax, _xlpm.ExoMax, $B49, _xlpm.RepsMax, $C49, _xlpm.VarMax, $A49)
  ),
  IF(_xlpm.Res=0,"",_xlpm.Res)
),
""))</f>
        <v/>
      </c>
      <c r="K49" s="41">
        <v>1</v>
      </c>
      <c r="L49" s="41">
        <v>0</v>
      </c>
      <c r="M49" s="41">
        <v>1</v>
      </c>
      <c r="N49" s="41">
        <v>0</v>
      </c>
      <c r="O49" s="228"/>
      <c r="P49" s="42"/>
      <c r="Q49" s="43">
        <f t="shared" si="9"/>
        <v>0</v>
      </c>
      <c r="R49" s="42"/>
      <c r="S49" s="44">
        <f t="shared" si="10"/>
        <v>0</v>
      </c>
      <c r="T49" s="42"/>
      <c r="U49" s="44">
        <f t="shared" si="11"/>
        <v>0</v>
      </c>
      <c r="V49" s="42"/>
      <c r="W49" s="44">
        <f t="shared" si="6"/>
        <v>0</v>
      </c>
      <c r="X49" s="225" t="str">
        <f t="shared" si="7"/>
        <v/>
      </c>
      <c r="Y49" s="226" t="str">
        <f t="shared" si="8"/>
        <v/>
      </c>
    </row>
    <row r="50" spans="1:25" ht="20.100000000000001" customHeight="1" x14ac:dyDescent="0.2">
      <c r="A50" s="61"/>
      <c r="B50" s="59"/>
      <c r="C50" s="23"/>
      <c r="D50" s="24"/>
      <c r="E50" s="24"/>
      <c r="F50" s="25"/>
      <c r="G50" s="227" t="str" cm="1">
        <f t="array" ref="G50">IF(OR($B50="",$C50=0,$D50=0),"",IF(AND($B50=$B51,$A50=$A51),"",IFERROR(
SUMPRODUCT(($B$7:$B$55=$B50)*($A$7:$A$55=$A50)*($C$7:$C$55)*($D$7:$D$55)),
"")))</f>
        <v/>
      </c>
      <c r="H50" s="222" t="str">
        <f ca="1">IF(OR($B50="",AND($B50=$B51,$A50=$A51)),"",_xlfn.LET(_xlpm.DateSeance,$C$1,_xlpm.Exo,$B50,_xlpm.Var,$A50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0" s="222" t="str" cm="1">
        <f t="array" ref="I50">IF(OR($B50="",AND($B50=$B51,$A50=$A51)),"",
_xlfn.LET(
  _xlpm.Exo,TRIM(SUBSTITUTE($B50,CHAR(160),"")),
  _xlpm.Var,TRIM(SUBSTITUTE($A50,CHAR(160),"")),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0" s="223" t="str">
        <f ca="1">IF($C50=0,"",IFERROR(
_xlfn.LET(
  _xlpm.ExoMax, MAX_LOCAL!$A$2:$A$10000,
  _xlpm.VarMax, MAX_LOCAL!$B$2:$B$10000,
  _xlpm.RepsMax, MAX_LOCAL!$C$2:$C$10000,
  _xlpm.KgMax,  MAX_LOCAL!$D$2:$D$10000,
  _xlpm.Res, IF($A50="",
     _xlfn.MAXIFS(_xlpm.KgMax, _xlpm.ExoMax, $B50, _xlpm.RepsMax, $C50),
     _xlfn.MAXIFS(_xlpm.KgMax, _xlpm.ExoMax, $B50, _xlpm.RepsMax, $C50, _xlpm.VarMax, $A50)
  ),
  IF(_xlpm.Res=0,"",_xlpm.Res)
),
""))</f>
        <v/>
      </c>
      <c r="K50" s="41">
        <v>1</v>
      </c>
      <c r="L50" s="41">
        <v>0</v>
      </c>
      <c r="M50" s="41">
        <v>1</v>
      </c>
      <c r="N50" s="41">
        <v>0</v>
      </c>
      <c r="O50" s="228"/>
      <c r="P50" s="42"/>
      <c r="Q50" s="43">
        <f t="shared" si="9"/>
        <v>0</v>
      </c>
      <c r="R50" s="42"/>
      <c r="S50" s="44">
        <f t="shared" si="10"/>
        <v>0</v>
      </c>
      <c r="T50" s="42"/>
      <c r="U50" s="44">
        <f t="shared" si="11"/>
        <v>0</v>
      </c>
      <c r="V50" s="42"/>
      <c r="W50" s="44">
        <f t="shared" si="6"/>
        <v>0</v>
      </c>
      <c r="X50" s="225" t="str">
        <f t="shared" si="7"/>
        <v/>
      </c>
      <c r="Y50" s="226" t="str">
        <f t="shared" si="8"/>
        <v/>
      </c>
    </row>
    <row r="51" spans="1:25" ht="20.100000000000001" customHeight="1" x14ac:dyDescent="0.2">
      <c r="A51" s="61"/>
      <c r="B51" s="59"/>
      <c r="C51" s="23"/>
      <c r="D51" s="24"/>
      <c r="E51" s="24"/>
      <c r="F51" s="25"/>
      <c r="G51" s="227" t="str" cm="1">
        <f t="array" ref="G51">IF(OR($B51="",$C51=0,$D51=0),"",IF(AND($B51=$B52,$A51=$A52),"",IFERROR(
SUMPRODUCT(($B$7:$B$55=$B51)*($A$7:$A$55=$A51)*($C$7:$C$55)*($D$7:$D$55)),
"")))</f>
        <v/>
      </c>
      <c r="H51" s="222" t="str">
        <f ca="1">IF(OR($B51="",AND($B51=$B52,$A51=$A52)),"",_xlfn.LET(_xlpm.DateSeance,$C$1,_xlpm.Exo,$B51,_xlpm.Var,$A51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1" s="222" t="str" cm="1">
        <f t="array" ref="I51">IF(OR($B51="",AND($B51=$B52,$A51=$A52)),"",
_xlfn.LET(
  _xlpm.Exo,TRIM(SUBSTITUTE($B51,CHAR(160),"")),
  _xlpm.Var,TRIM(SUBSTITUTE($A51,CHAR(160),"")),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1" s="223" t="str">
        <f ca="1">IF($C51=0,"",IFERROR(
_xlfn.LET(
  _xlpm.ExoMax, MAX_LOCAL!$A$2:$A$10000,
  _xlpm.VarMax, MAX_LOCAL!$B$2:$B$10000,
  _xlpm.RepsMax, MAX_LOCAL!$C$2:$C$10000,
  _xlpm.KgMax,  MAX_LOCAL!$D$2:$D$10000,
  _xlpm.Res, IF($A51="",
     _xlfn.MAXIFS(_xlpm.KgMax, _xlpm.ExoMax, $B51, _xlpm.RepsMax, $C51),
     _xlfn.MAXIFS(_xlpm.KgMax, _xlpm.ExoMax, $B51, _xlpm.RepsMax, $C51, _xlpm.VarMax, $A51)
  ),
  IF(_xlpm.Res=0,"",_xlpm.Res)
),
""))</f>
        <v/>
      </c>
      <c r="K51" s="41">
        <v>1</v>
      </c>
      <c r="L51" s="41">
        <v>0</v>
      </c>
      <c r="M51" s="41">
        <v>1</v>
      </c>
      <c r="N51" s="41">
        <v>0</v>
      </c>
      <c r="O51" s="228"/>
      <c r="P51" s="42"/>
      <c r="Q51" s="43">
        <f t="shared" si="9"/>
        <v>0</v>
      </c>
      <c r="R51" s="42"/>
      <c r="S51" s="44">
        <f t="shared" si="10"/>
        <v>0</v>
      </c>
      <c r="T51" s="42"/>
      <c r="U51" s="44">
        <f t="shared" si="11"/>
        <v>0</v>
      </c>
      <c r="V51" s="42"/>
      <c r="W51" s="44">
        <f t="shared" si="6"/>
        <v>0</v>
      </c>
      <c r="X51" s="225" t="str">
        <f t="shared" si="7"/>
        <v/>
      </c>
      <c r="Y51" s="226" t="str">
        <f t="shared" si="8"/>
        <v/>
      </c>
    </row>
    <row r="52" spans="1:25" ht="20.100000000000001" customHeight="1" x14ac:dyDescent="0.2">
      <c r="A52" s="61"/>
      <c r="B52" s="59"/>
      <c r="C52" s="23"/>
      <c r="D52" s="24"/>
      <c r="E52" s="24"/>
      <c r="F52" s="25"/>
      <c r="G52" s="227" t="str" cm="1">
        <f t="array" ref="G52">IF(OR($B52="",$C52=0,$D52=0),"",IF(AND($B52=$B53,$A52=$A53),"",IFERROR(
SUMPRODUCT(($B$7:$B$55=$B52)*($A$7:$A$55=$A52)*($C$7:$C$55)*($D$7:$D$55)),
"")))</f>
        <v/>
      </c>
      <c r="H52" s="222" t="str">
        <f ca="1">IF(OR($B52="",AND($B52=$B53,$A52=$A53)),"",_xlfn.LET(_xlpm.DateSeance,$C$1,_xlpm.Exo,$B52,_xlpm.Var,$A52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2" s="222" t="str" cm="1">
        <f t="array" ref="I52">IF(OR($B52="",AND($B52=$B53,$A52=$A53)),"",
_xlfn.LET(
  _xlpm.Exo,TRIM(SUBSTITUTE($B52,CHAR(160),"")),
  _xlpm.Var,TRIM(SUBSTITUTE($A52,CHAR(160),"")),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2" s="223" t="str">
        <f ca="1">IF($C52=0,"",IFERROR(
_xlfn.LET(
  _xlpm.ExoMax, MAX_LOCAL!$A$2:$A$10000,
  _xlpm.VarMax, MAX_LOCAL!$B$2:$B$10000,
  _xlpm.RepsMax, MAX_LOCAL!$C$2:$C$10000,
  _xlpm.KgMax,  MAX_LOCAL!$D$2:$D$10000,
  _xlpm.Res, IF($A52="",
     _xlfn.MAXIFS(_xlpm.KgMax, _xlpm.ExoMax, $B52, _xlpm.RepsMax, $C52),
     _xlfn.MAXIFS(_xlpm.KgMax, _xlpm.ExoMax, $B52, _xlpm.RepsMax, $C52, _xlpm.VarMax, $A52)
  ),
  IF(_xlpm.Res=0,"",_xlpm.Res)
),
""))</f>
        <v/>
      </c>
      <c r="K52" s="41">
        <v>1</v>
      </c>
      <c r="L52" s="41">
        <v>0</v>
      </c>
      <c r="M52" s="41">
        <v>1</v>
      </c>
      <c r="N52" s="41">
        <v>0</v>
      </c>
      <c r="O52" s="228"/>
      <c r="P52" s="42"/>
      <c r="Q52" s="43">
        <f t="shared" si="9"/>
        <v>0</v>
      </c>
      <c r="R52" s="42"/>
      <c r="S52" s="44">
        <f t="shared" si="10"/>
        <v>0</v>
      </c>
      <c r="T52" s="42"/>
      <c r="U52" s="44">
        <f t="shared" si="11"/>
        <v>0</v>
      </c>
      <c r="V52" s="42"/>
      <c r="W52" s="44">
        <f t="shared" si="6"/>
        <v>0</v>
      </c>
      <c r="X52" s="225" t="str">
        <f t="shared" si="7"/>
        <v/>
      </c>
      <c r="Y52" s="226" t="str">
        <f t="shared" si="8"/>
        <v/>
      </c>
    </row>
    <row r="53" spans="1:25" ht="20.100000000000001" customHeight="1" x14ac:dyDescent="0.2">
      <c r="A53" s="61"/>
      <c r="B53" s="59"/>
      <c r="C53" s="23"/>
      <c r="D53" s="24"/>
      <c r="E53" s="24"/>
      <c r="F53" s="25"/>
      <c r="G53" s="227" t="str" cm="1">
        <f t="array" ref="G53">IF(OR($B53="",$C53=0,$D53=0),"",IF(AND($B53=$B54,$A53=$A54),"",IFERROR(
SUMPRODUCT(($B$7:$B$55=$B53)*($A$7:$A$55=$A53)*($C$7:$C$55)*($D$7:$D$55)),
"")))</f>
        <v/>
      </c>
      <c r="H53" s="222" t="str">
        <f ca="1">IF(OR($B53="",AND($B53=$B54,$A53=$A54)),"",_xlfn.LET(_xlpm.DateSeance,$C$1,_xlpm.Exo,$B53,_xlpm.Var,$A53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3" s="222" t="str" cm="1">
        <f t="array" ref="I53">IF(OR($B53="",AND($B53=$B54,$A53=$A54)),"",
_xlfn.LET(
  _xlpm.Exo,TRIM(SUBSTITUTE($B53,CHAR(160),"")),
  _xlpm.Var,TRIM(SUBSTITUTE($A53,CHAR(160),"")),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3" s="223" t="str">
        <f ca="1">IF($C53=0,"",IFERROR(
_xlfn.LET(
  _xlpm.ExoMax, MAX_LOCAL!$A$2:$A$10000,
  _xlpm.VarMax, MAX_LOCAL!$B$2:$B$10000,
  _xlpm.RepsMax, MAX_LOCAL!$C$2:$C$10000,
  _xlpm.KgMax,  MAX_LOCAL!$D$2:$D$10000,
  _xlpm.Res, IF($A53="",
     _xlfn.MAXIFS(_xlpm.KgMax, _xlpm.ExoMax, $B53, _xlpm.RepsMax, $C53),
     _xlfn.MAXIFS(_xlpm.KgMax, _xlpm.ExoMax, $B53, _xlpm.RepsMax, $C53, _xlpm.VarMax, $A53)
  ),
  IF(_xlpm.Res=0,"",_xlpm.Res)
),
""))</f>
        <v/>
      </c>
      <c r="K53" s="41">
        <v>1</v>
      </c>
      <c r="L53" s="41">
        <v>0</v>
      </c>
      <c r="M53" s="41">
        <v>1</v>
      </c>
      <c r="N53" s="41">
        <v>0</v>
      </c>
      <c r="O53" s="228"/>
      <c r="P53" s="42"/>
      <c r="Q53" s="43">
        <f t="shared" si="9"/>
        <v>0</v>
      </c>
      <c r="R53" s="42"/>
      <c r="S53" s="44">
        <f t="shared" si="10"/>
        <v>0</v>
      </c>
      <c r="T53" s="42"/>
      <c r="U53" s="44">
        <f t="shared" si="11"/>
        <v>0</v>
      </c>
      <c r="V53" s="42"/>
      <c r="W53" s="44">
        <f t="shared" si="6"/>
        <v>0</v>
      </c>
      <c r="X53" s="225" t="str">
        <f t="shared" si="7"/>
        <v/>
      </c>
      <c r="Y53" s="226" t="str">
        <f t="shared" si="8"/>
        <v/>
      </c>
    </row>
    <row r="54" spans="1:25" ht="20.100000000000001" customHeight="1" x14ac:dyDescent="0.2">
      <c r="A54" s="61"/>
      <c r="B54" s="59"/>
      <c r="C54" s="26"/>
      <c r="D54" s="24"/>
      <c r="E54" s="27"/>
      <c r="F54" s="28"/>
      <c r="G54" s="227" t="str" cm="1">
        <f t="array" ref="G54">IF(OR($B54="",$C54=0,$D54=0),"",IF(AND($B54=$B55,$A54=$A55),"",IFERROR(
SUMPRODUCT(($B$7:$B$55=$B54)*($A$7:$A$55=$A54)*($C$7:$C$55)*($D$7:$D$55)),
"")))</f>
        <v/>
      </c>
      <c r="H54" s="222" t="str">
        <f ca="1">IF(OR($B54="",AND($B54=$B55,$A54=$A55)),"",_xlfn.LET(_xlpm.DateSeance,$C$1,_xlpm.Exo,$B54,_xlpm.Var,$A54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4" s="222" t="str" cm="1">
        <f t="array" ref="I54">IF(OR($B54="",AND($B54=$B55,$A54=$A55)),"",
_xlfn.LET(
  _xlpm.Exo,TRIM(SUBSTITUTE($B54,CHAR(160),"")),
  _xlpm.Var,TRIM(SUBSTITUTE($A54,CHAR(160),"")),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4" s="223" t="str">
        <f ca="1">IF($C54=0,"",IFERROR(
_xlfn.LET(
  _xlpm.ExoMax, MAX_LOCAL!$A$2:$A$10000,
  _xlpm.VarMax, MAX_LOCAL!$B$2:$B$10000,
  _xlpm.RepsMax, MAX_LOCAL!$C$2:$C$10000,
  _xlpm.KgMax,  MAX_LOCAL!$D$2:$D$10000,
  _xlpm.Res, IF($A54="",
     _xlfn.MAXIFS(_xlpm.KgMax, _xlpm.ExoMax, $B54, _xlpm.RepsMax, $C54),
     _xlfn.MAXIFS(_xlpm.KgMax, _xlpm.ExoMax, $B54, _xlpm.RepsMax, $C54, _xlpm.VarMax, $A54)
  ),
  IF(_xlpm.Res=0,"",_xlpm.Res)
),
""))</f>
        <v/>
      </c>
      <c r="K54" s="41">
        <v>1</v>
      </c>
      <c r="L54" s="41">
        <v>0</v>
      </c>
      <c r="M54" s="41">
        <v>1</v>
      </c>
      <c r="N54" s="41">
        <v>0</v>
      </c>
      <c r="O54" s="228"/>
      <c r="P54" s="42"/>
      <c r="Q54" s="43">
        <f t="shared" si="9"/>
        <v>0</v>
      </c>
      <c r="R54" s="42"/>
      <c r="S54" s="44">
        <f t="shared" si="10"/>
        <v>0</v>
      </c>
      <c r="T54" s="42"/>
      <c r="U54" s="44">
        <f t="shared" si="11"/>
        <v>0</v>
      </c>
      <c r="V54" s="42"/>
      <c r="W54" s="44">
        <f t="shared" si="6"/>
        <v>0</v>
      </c>
      <c r="X54" s="225" t="str">
        <f t="shared" si="7"/>
        <v/>
      </c>
      <c r="Y54" s="226" t="str">
        <f t="shared" si="8"/>
        <v/>
      </c>
    </row>
    <row r="55" spans="1:25" ht="20.100000000000001" customHeight="1" thickBot="1" x14ac:dyDescent="0.25">
      <c r="A55" s="62"/>
      <c r="B55" s="230"/>
      <c r="C55" s="231"/>
      <c r="D55" s="232"/>
      <c r="E55" s="233"/>
      <c r="F55" s="234"/>
      <c r="G55" s="235" t="str" cm="1">
        <f t="array" ref="G55">IF(OR($B55="",$C55=0,$D55=0),"",IF(AND($B55=$B56,$A55=$A56),"",IFERROR(
SUMPRODUCT(($B$7:$B$55=$B55)*($A$7:$A$55=$A55)*($C$7:$C$55)*($D$7:$D$55)),
"")))</f>
        <v/>
      </c>
      <c r="H55" s="252" t="str">
        <f ca="1">IF(OR($B55="",AND($B55=$B56,$A55=$A56)),"",_xlfn.LET(_xlpm.DateSeance,$C$1,_xlpm.Exo,$B55,_xlpm.Var,$A55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5" s="252" t="str" cm="1">
        <f t="array" ref="I55">IF(OR($B55="",AND($B55=$B56,$A55=$A56)),"",
_xlfn.LET(
  _xlpm.Exo,TRIM(SUBSTITUTE($B55,CHAR(160),"")),
  _xlpm.Var,TRIM(SUBSTITUTE($A55,CHAR(160),"")),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5" s="223" t="str">
        <f ca="1">IF($C55=0,"",IFERROR(
_xlfn.LET(
  _xlpm.ExoMax, MAX_LOCAL!$A$2:$A$10000,
  _xlpm.VarMax, MAX_LOCAL!$B$2:$B$10000,
  _xlpm.RepsMax, MAX_LOCAL!$C$2:$C$10000,
  _xlpm.KgMax,  MAX_LOCAL!$D$2:$D$10000,
  _xlpm.Res, IF($A55="",
     _xlfn.MAXIFS(_xlpm.KgMax, _xlpm.ExoMax, $B55, _xlpm.RepsMax, $C55),
     _xlfn.MAXIFS(_xlpm.KgMax, _xlpm.ExoMax, $B55, _xlpm.RepsMax, $C55, _xlpm.VarMax, $A55)
  ),
  IF(_xlpm.Res=0,"",_xlpm.Res)
),
""))</f>
        <v/>
      </c>
      <c r="K55" s="41">
        <v>1</v>
      </c>
      <c r="L55" s="41">
        <v>0</v>
      </c>
      <c r="M55" s="41">
        <v>1</v>
      </c>
      <c r="N55" s="41">
        <v>0</v>
      </c>
      <c r="O55" s="228"/>
      <c r="P55" s="42"/>
      <c r="Q55" s="43">
        <f t="shared" si="9"/>
        <v>0</v>
      </c>
      <c r="R55" s="42"/>
      <c r="S55" s="44">
        <f t="shared" si="10"/>
        <v>0</v>
      </c>
      <c r="T55" s="42"/>
      <c r="U55" s="44">
        <f t="shared" si="11"/>
        <v>0</v>
      </c>
      <c r="V55" s="42"/>
      <c r="W55" s="44">
        <f t="shared" si="6"/>
        <v>0</v>
      </c>
      <c r="X55" s="225" t="str">
        <f t="shared" si="7"/>
        <v/>
      </c>
      <c r="Y55" s="226" t="str">
        <f t="shared" si="8"/>
        <v/>
      </c>
    </row>
    <row r="56" spans="1:25" ht="14.25" customHeight="1" thickTop="1" thickBot="1" x14ac:dyDescent="0.25">
      <c r="G56" s="236"/>
      <c r="H56" s="236"/>
      <c r="I56" s="236"/>
      <c r="J56" s="236"/>
    </row>
    <row r="57" spans="1:25" ht="26.25" customHeight="1" thickTop="1" x14ac:dyDescent="0.2">
      <c r="A57" s="303" t="s">
        <v>361</v>
      </c>
      <c r="B57" s="304"/>
      <c r="C57" s="304"/>
      <c r="D57" s="304"/>
      <c r="E57" s="304"/>
      <c r="F57" s="304"/>
      <c r="G57" s="304"/>
      <c r="H57" s="305"/>
      <c r="J57" s="303" t="s">
        <v>362</v>
      </c>
      <c r="K57" s="304"/>
      <c r="L57" s="304"/>
      <c r="M57" s="304"/>
      <c r="N57" s="304"/>
      <c r="O57" s="304"/>
      <c r="P57" s="304"/>
      <c r="Q57" s="305"/>
    </row>
    <row r="58" spans="1:25" ht="14.25" customHeight="1" x14ac:dyDescent="0.2">
      <c r="A58" s="281"/>
      <c r="B58" s="282"/>
      <c r="C58" s="282"/>
      <c r="D58" s="282"/>
      <c r="E58" s="282"/>
      <c r="F58" s="282"/>
      <c r="G58" s="282"/>
      <c r="H58" s="283"/>
      <c r="J58" s="281">
        <v>1442</v>
      </c>
      <c r="K58" s="282"/>
      <c r="L58" s="282"/>
      <c r="M58" s="282"/>
      <c r="N58" s="282"/>
      <c r="O58" s="282"/>
      <c r="P58" s="282"/>
      <c r="Q58" s="283"/>
    </row>
    <row r="59" spans="1:25" ht="14.25" customHeight="1" x14ac:dyDescent="0.2">
      <c r="A59" s="281"/>
      <c r="B59" s="282"/>
      <c r="C59" s="282"/>
      <c r="D59" s="282"/>
      <c r="E59" s="282"/>
      <c r="F59" s="282"/>
      <c r="G59" s="282"/>
      <c r="H59" s="283"/>
      <c r="J59" s="281"/>
      <c r="K59" s="282"/>
      <c r="L59" s="282"/>
      <c r="M59" s="282"/>
      <c r="N59" s="282"/>
      <c r="O59" s="282"/>
      <c r="P59" s="282"/>
      <c r="Q59" s="283"/>
    </row>
    <row r="60" spans="1:25" ht="14.25" customHeight="1" x14ac:dyDescent="0.2">
      <c r="A60" s="281"/>
      <c r="B60" s="282"/>
      <c r="C60" s="282"/>
      <c r="D60" s="282"/>
      <c r="E60" s="282"/>
      <c r="F60" s="282"/>
      <c r="G60" s="282"/>
      <c r="H60" s="283"/>
      <c r="I60" s="236"/>
      <c r="J60" s="281"/>
      <c r="K60" s="282"/>
      <c r="L60" s="282"/>
      <c r="M60" s="282"/>
      <c r="N60" s="282"/>
      <c r="O60" s="282"/>
      <c r="P60" s="282"/>
      <c r="Q60" s="283"/>
    </row>
    <row r="61" spans="1:25" ht="14.25" customHeight="1" x14ac:dyDescent="0.2">
      <c r="A61" s="281"/>
      <c r="B61" s="282"/>
      <c r="C61" s="282"/>
      <c r="D61" s="282"/>
      <c r="E61" s="282"/>
      <c r="F61" s="282"/>
      <c r="G61" s="282"/>
      <c r="H61" s="283"/>
      <c r="I61" s="236"/>
      <c r="J61" s="281"/>
      <c r="K61" s="282"/>
      <c r="L61" s="282"/>
      <c r="M61" s="282"/>
      <c r="N61" s="282"/>
      <c r="O61" s="282"/>
      <c r="P61" s="282"/>
      <c r="Q61" s="283"/>
    </row>
    <row r="62" spans="1:25" ht="14.25" customHeight="1" x14ac:dyDescent="0.2">
      <c r="A62" s="281"/>
      <c r="B62" s="282"/>
      <c r="C62" s="282"/>
      <c r="D62" s="282"/>
      <c r="E62" s="282"/>
      <c r="F62" s="282"/>
      <c r="G62" s="282"/>
      <c r="H62" s="283"/>
      <c r="I62" s="236"/>
      <c r="J62" s="281"/>
      <c r="K62" s="282"/>
      <c r="L62" s="282"/>
      <c r="M62" s="282"/>
      <c r="N62" s="282"/>
      <c r="O62" s="282"/>
      <c r="P62" s="282"/>
      <c r="Q62" s="283"/>
    </row>
    <row r="63" spans="1:25" ht="14.25" customHeight="1" x14ac:dyDescent="0.2">
      <c r="A63" s="281"/>
      <c r="B63" s="282"/>
      <c r="C63" s="282"/>
      <c r="D63" s="282"/>
      <c r="E63" s="282"/>
      <c r="F63" s="282"/>
      <c r="G63" s="282"/>
      <c r="H63" s="283"/>
      <c r="I63" s="236"/>
      <c r="J63" s="281"/>
      <c r="K63" s="282"/>
      <c r="L63" s="282"/>
      <c r="M63" s="282"/>
      <c r="N63" s="282"/>
      <c r="O63" s="282"/>
      <c r="P63" s="282"/>
      <c r="Q63" s="283"/>
    </row>
    <row r="64" spans="1:25" ht="15" customHeight="1" x14ac:dyDescent="0.2">
      <c r="A64" s="281"/>
      <c r="B64" s="282"/>
      <c r="C64" s="282"/>
      <c r="D64" s="282"/>
      <c r="E64" s="282"/>
      <c r="F64" s="282"/>
      <c r="G64" s="282"/>
      <c r="H64" s="283"/>
      <c r="J64" s="281"/>
      <c r="K64" s="282"/>
      <c r="L64" s="282"/>
      <c r="M64" s="282"/>
      <c r="N64" s="282"/>
      <c r="O64" s="282"/>
      <c r="P64" s="282"/>
      <c r="Q64" s="283"/>
    </row>
    <row r="65" spans="1:17" ht="15" customHeight="1" x14ac:dyDescent="0.2">
      <c r="A65" s="281"/>
      <c r="B65" s="282"/>
      <c r="C65" s="282"/>
      <c r="D65" s="282"/>
      <c r="E65" s="282"/>
      <c r="F65" s="282"/>
      <c r="G65" s="282"/>
      <c r="H65" s="283"/>
      <c r="J65" s="281"/>
      <c r="K65" s="282"/>
      <c r="L65" s="282"/>
      <c r="M65" s="282"/>
      <c r="N65" s="282"/>
      <c r="O65" s="282"/>
      <c r="P65" s="282"/>
      <c r="Q65" s="283"/>
    </row>
    <row r="66" spans="1:17" ht="15" customHeight="1" x14ac:dyDescent="0.2">
      <c r="A66" s="281"/>
      <c r="B66" s="282"/>
      <c r="C66" s="282"/>
      <c r="D66" s="282"/>
      <c r="E66" s="282"/>
      <c r="F66" s="282"/>
      <c r="G66" s="282"/>
      <c r="H66" s="283"/>
      <c r="J66" s="281"/>
      <c r="K66" s="282"/>
      <c r="L66" s="282"/>
      <c r="M66" s="282"/>
      <c r="N66" s="282"/>
      <c r="O66" s="282"/>
      <c r="P66" s="282"/>
      <c r="Q66" s="283"/>
    </row>
    <row r="67" spans="1:17" ht="15" customHeight="1" x14ac:dyDescent="0.2">
      <c r="A67" s="281"/>
      <c r="B67" s="282"/>
      <c r="C67" s="282"/>
      <c r="D67" s="282"/>
      <c r="E67" s="282"/>
      <c r="F67" s="282"/>
      <c r="G67" s="282"/>
      <c r="H67" s="283"/>
      <c r="J67" s="281"/>
      <c r="K67" s="282"/>
      <c r="L67" s="282"/>
      <c r="M67" s="282"/>
      <c r="N67" s="282"/>
      <c r="O67" s="282"/>
      <c r="P67" s="282"/>
      <c r="Q67" s="283"/>
    </row>
    <row r="68" spans="1:17" ht="15" customHeight="1" x14ac:dyDescent="0.2">
      <c r="A68" s="281"/>
      <c r="B68" s="282"/>
      <c r="C68" s="282"/>
      <c r="D68" s="282"/>
      <c r="E68" s="282"/>
      <c r="F68" s="282"/>
      <c r="G68" s="282"/>
      <c r="H68" s="283"/>
      <c r="J68" s="281"/>
      <c r="K68" s="282"/>
      <c r="L68" s="282"/>
      <c r="M68" s="282"/>
      <c r="N68" s="282"/>
      <c r="O68" s="282"/>
      <c r="P68" s="282"/>
      <c r="Q68" s="283"/>
    </row>
    <row r="69" spans="1:17" ht="15.75" customHeight="1" x14ac:dyDescent="0.2">
      <c r="A69" s="281"/>
      <c r="B69" s="282"/>
      <c r="C69" s="282"/>
      <c r="D69" s="282"/>
      <c r="E69" s="282"/>
      <c r="F69" s="282"/>
      <c r="G69" s="282"/>
      <c r="H69" s="283"/>
      <c r="J69" s="281"/>
      <c r="K69" s="282"/>
      <c r="L69" s="282"/>
      <c r="M69" s="282"/>
      <c r="N69" s="282"/>
      <c r="O69" s="282"/>
      <c r="P69" s="282"/>
      <c r="Q69" s="283"/>
    </row>
    <row r="70" spans="1:17" ht="15" customHeight="1" x14ac:dyDescent="0.2">
      <c r="A70" s="281"/>
      <c r="B70" s="282"/>
      <c r="C70" s="282"/>
      <c r="D70" s="282"/>
      <c r="E70" s="282"/>
      <c r="F70" s="282"/>
      <c r="G70" s="282"/>
      <c r="H70" s="283"/>
      <c r="J70" s="281"/>
      <c r="K70" s="282"/>
      <c r="L70" s="282"/>
      <c r="M70" s="282"/>
      <c r="N70" s="282"/>
      <c r="O70" s="282"/>
      <c r="P70" s="282"/>
      <c r="Q70" s="283"/>
    </row>
    <row r="71" spans="1:17" ht="15" customHeight="1" x14ac:dyDescent="0.2">
      <c r="A71" s="281"/>
      <c r="B71" s="282"/>
      <c r="C71" s="282"/>
      <c r="D71" s="282"/>
      <c r="E71" s="282"/>
      <c r="F71" s="282"/>
      <c r="G71" s="282"/>
      <c r="H71" s="283"/>
      <c r="J71" s="281"/>
      <c r="K71" s="282"/>
      <c r="L71" s="282"/>
      <c r="M71" s="282"/>
      <c r="N71" s="282"/>
      <c r="O71" s="282"/>
      <c r="P71" s="282"/>
      <c r="Q71" s="283"/>
    </row>
    <row r="72" spans="1:17" ht="15" customHeight="1" x14ac:dyDescent="0.2">
      <c r="A72" s="281"/>
      <c r="B72" s="282"/>
      <c r="C72" s="282"/>
      <c r="D72" s="282"/>
      <c r="E72" s="282"/>
      <c r="F72" s="282"/>
      <c r="G72" s="282"/>
      <c r="H72" s="283"/>
      <c r="J72" s="281"/>
      <c r="K72" s="282"/>
      <c r="L72" s="282"/>
      <c r="M72" s="282"/>
      <c r="N72" s="282"/>
      <c r="O72" s="282"/>
      <c r="P72" s="282"/>
      <c r="Q72" s="283"/>
    </row>
    <row r="73" spans="1:17" ht="15" customHeight="1" x14ac:dyDescent="0.2">
      <c r="A73" s="281"/>
      <c r="B73" s="282"/>
      <c r="C73" s="282"/>
      <c r="D73" s="282"/>
      <c r="E73" s="282"/>
      <c r="F73" s="282"/>
      <c r="G73" s="282"/>
      <c r="H73" s="283"/>
      <c r="J73" s="281"/>
      <c r="K73" s="282"/>
      <c r="L73" s="282"/>
      <c r="M73" s="282"/>
      <c r="N73" s="282"/>
      <c r="O73" s="282"/>
      <c r="P73" s="282"/>
      <c r="Q73" s="283"/>
    </row>
    <row r="74" spans="1:17" ht="15" customHeight="1" x14ac:dyDescent="0.2">
      <c r="A74" s="281"/>
      <c r="B74" s="282"/>
      <c r="C74" s="282"/>
      <c r="D74" s="282"/>
      <c r="E74" s="282"/>
      <c r="F74" s="282"/>
      <c r="G74" s="282"/>
      <c r="H74" s="283"/>
      <c r="J74" s="281"/>
      <c r="K74" s="282"/>
      <c r="L74" s="282"/>
      <c r="M74" s="282"/>
      <c r="N74" s="282"/>
      <c r="O74" s="282"/>
      <c r="P74" s="282"/>
      <c r="Q74" s="283"/>
    </row>
    <row r="75" spans="1:17" ht="15" customHeight="1" thickBot="1" x14ac:dyDescent="0.25">
      <c r="A75" s="284"/>
      <c r="B75" s="285"/>
      <c r="C75" s="285"/>
      <c r="D75" s="285"/>
      <c r="E75" s="285"/>
      <c r="F75" s="285"/>
      <c r="G75" s="285"/>
      <c r="H75" s="286"/>
      <c r="J75" s="284"/>
      <c r="K75" s="285"/>
      <c r="L75" s="285"/>
      <c r="M75" s="285"/>
      <c r="N75" s="285"/>
      <c r="O75" s="285"/>
      <c r="P75" s="285"/>
      <c r="Q75" s="286"/>
    </row>
    <row r="76" spans="1:17" ht="15" customHeight="1" thickTop="1" thickBot="1" x14ac:dyDescent="0.25">
      <c r="A76" s="41"/>
      <c r="B76" s="41"/>
      <c r="C76" s="41"/>
      <c r="D76" s="41"/>
      <c r="E76" s="41"/>
      <c r="F76" s="41"/>
      <c r="G76" s="41"/>
      <c r="H76" s="41"/>
    </row>
    <row r="77" spans="1:17" ht="26.25" customHeight="1" thickTop="1" x14ac:dyDescent="0.2">
      <c r="A77" s="303" t="s">
        <v>363</v>
      </c>
      <c r="B77" s="304"/>
      <c r="C77" s="304"/>
      <c r="D77" s="304"/>
      <c r="E77" s="304"/>
      <c r="F77" s="304"/>
      <c r="G77" s="304"/>
      <c r="H77" s="305"/>
    </row>
    <row r="78" spans="1:17" ht="39" customHeight="1" thickBot="1" x14ac:dyDescent="0.3">
      <c r="A78" s="237" t="s">
        <v>340</v>
      </c>
      <c r="B78" s="307" t="s">
        <v>364</v>
      </c>
      <c r="C78" s="307"/>
      <c r="D78" s="307"/>
      <c r="E78" s="307"/>
      <c r="F78" s="238" t="s">
        <v>365</v>
      </c>
      <c r="G78" s="239" t="s">
        <v>366</v>
      </c>
      <c r="H78" s="240" t="s">
        <v>367</v>
      </c>
    </row>
    <row r="79" spans="1:17" ht="15.75" thickTop="1" x14ac:dyDescent="0.2">
      <c r="A79" s="241"/>
      <c r="B79" s="308"/>
      <c r="C79" s="308"/>
      <c r="D79" s="308"/>
      <c r="E79" s="308"/>
      <c r="F79" s="253"/>
      <c r="G79" s="242"/>
      <c r="H79" s="243"/>
    </row>
    <row r="80" spans="1:17" x14ac:dyDescent="0.2">
      <c r="A80" s="244"/>
      <c r="B80" s="306"/>
      <c r="C80" s="306"/>
      <c r="D80" s="306"/>
      <c r="E80" s="306"/>
      <c r="F80" s="245"/>
      <c r="G80" s="245"/>
      <c r="H80" s="246"/>
    </row>
    <row r="81" spans="1:8" x14ac:dyDescent="0.2">
      <c r="A81" s="244"/>
      <c r="B81" s="306"/>
      <c r="C81" s="306"/>
      <c r="D81" s="306"/>
      <c r="E81" s="306"/>
      <c r="F81" s="245"/>
      <c r="G81" s="245"/>
      <c r="H81" s="246"/>
    </row>
    <row r="82" spans="1:8" x14ac:dyDescent="0.2">
      <c r="A82" s="244"/>
      <c r="B82" s="306"/>
      <c r="C82" s="306"/>
      <c r="D82" s="306"/>
      <c r="E82" s="306"/>
      <c r="F82" s="245"/>
      <c r="G82" s="245"/>
      <c r="H82" s="246"/>
    </row>
    <row r="83" spans="1:8" x14ac:dyDescent="0.2">
      <c r="A83" s="244"/>
      <c r="B83" s="306"/>
      <c r="C83" s="306"/>
      <c r="D83" s="306"/>
      <c r="E83" s="306"/>
      <c r="F83" s="245"/>
      <c r="G83" s="245"/>
      <c r="H83" s="246"/>
    </row>
    <row r="84" spans="1:8" x14ac:dyDescent="0.2">
      <c r="A84" s="244"/>
      <c r="B84" s="306"/>
      <c r="C84" s="306"/>
      <c r="D84" s="306"/>
      <c r="E84" s="306"/>
      <c r="F84" s="245"/>
      <c r="G84" s="245"/>
      <c r="H84" s="246"/>
    </row>
    <row r="85" spans="1:8" x14ac:dyDescent="0.2">
      <c r="A85" s="244"/>
      <c r="B85" s="306"/>
      <c r="C85" s="306"/>
      <c r="D85" s="306"/>
      <c r="E85" s="306"/>
      <c r="F85" s="245"/>
      <c r="G85" s="245"/>
      <c r="H85" s="246"/>
    </row>
    <row r="86" spans="1:8" x14ac:dyDescent="0.2">
      <c r="A86" s="244"/>
      <c r="B86" s="306"/>
      <c r="C86" s="306"/>
      <c r="D86" s="306"/>
      <c r="E86" s="306"/>
      <c r="F86" s="245"/>
      <c r="G86" s="245"/>
      <c r="H86" s="246"/>
    </row>
    <row r="87" spans="1:8" x14ac:dyDescent="0.2">
      <c r="A87" s="244"/>
      <c r="B87" s="306"/>
      <c r="C87" s="306"/>
      <c r="D87" s="306"/>
      <c r="E87" s="306"/>
      <c r="F87" s="245"/>
      <c r="G87" s="245"/>
      <c r="H87" s="246"/>
    </row>
    <row r="88" spans="1:8" x14ac:dyDescent="0.2">
      <c r="A88" s="244"/>
      <c r="B88" s="306"/>
      <c r="C88" s="306"/>
      <c r="D88" s="306"/>
      <c r="E88" s="306"/>
      <c r="F88" s="245"/>
      <c r="G88" s="245"/>
      <c r="H88" s="246"/>
    </row>
    <row r="89" spans="1:8" x14ac:dyDescent="0.2">
      <c r="A89" s="244"/>
      <c r="B89" s="306"/>
      <c r="C89" s="306"/>
      <c r="D89" s="306"/>
      <c r="E89" s="306"/>
      <c r="F89" s="245"/>
      <c r="G89" s="245"/>
      <c r="H89" s="246"/>
    </row>
    <row r="90" spans="1:8" x14ac:dyDescent="0.2">
      <c r="A90" s="244"/>
      <c r="B90" s="306"/>
      <c r="C90" s="306"/>
      <c r="D90" s="306"/>
      <c r="E90" s="306"/>
      <c r="F90" s="245"/>
      <c r="G90" s="245"/>
      <c r="H90" s="246"/>
    </row>
    <row r="91" spans="1:8" x14ac:dyDescent="0.2">
      <c r="A91" s="244"/>
      <c r="B91" s="306"/>
      <c r="C91" s="306"/>
      <c r="D91" s="306"/>
      <c r="E91" s="306"/>
      <c r="F91" s="245"/>
      <c r="G91" s="245"/>
      <c r="H91" s="246"/>
    </row>
    <row r="92" spans="1:8" x14ac:dyDescent="0.2">
      <c r="A92" s="244"/>
      <c r="B92" s="306"/>
      <c r="C92" s="306"/>
      <c r="D92" s="306"/>
      <c r="E92" s="306"/>
      <c r="F92" s="245"/>
      <c r="G92" s="245"/>
      <c r="H92" s="246"/>
    </row>
    <row r="93" spans="1:8" x14ac:dyDescent="0.2">
      <c r="A93" s="244"/>
      <c r="B93" s="306"/>
      <c r="C93" s="306"/>
      <c r="D93" s="306"/>
      <c r="E93" s="306"/>
      <c r="F93" s="245"/>
      <c r="G93" s="245"/>
      <c r="H93" s="246"/>
    </row>
    <row r="94" spans="1:8" x14ac:dyDescent="0.2">
      <c r="A94" s="244"/>
      <c r="B94" s="306"/>
      <c r="C94" s="306"/>
      <c r="D94" s="306"/>
      <c r="E94" s="306"/>
      <c r="F94" s="245"/>
      <c r="G94" s="245"/>
      <c r="H94" s="246"/>
    </row>
    <row r="95" spans="1:8" x14ac:dyDescent="0.2">
      <c r="A95" s="244"/>
      <c r="B95" s="306"/>
      <c r="C95" s="306"/>
      <c r="D95" s="306"/>
      <c r="E95" s="306"/>
      <c r="F95" s="245"/>
      <c r="G95" s="245"/>
      <c r="H95" s="246"/>
    </row>
    <row r="96" spans="1:8" x14ac:dyDescent="0.2">
      <c r="A96" s="244"/>
      <c r="B96" s="306"/>
      <c r="C96" s="306"/>
      <c r="D96" s="306"/>
      <c r="E96" s="306"/>
      <c r="F96" s="245"/>
      <c r="G96" s="245"/>
      <c r="H96" s="246"/>
    </row>
    <row r="97" spans="1:8" x14ac:dyDescent="0.2">
      <c r="A97" s="244"/>
      <c r="B97" s="306"/>
      <c r="C97" s="306"/>
      <c r="D97" s="306"/>
      <c r="E97" s="306"/>
      <c r="F97" s="245"/>
      <c r="G97" s="245"/>
      <c r="H97" s="246"/>
    </row>
    <row r="98" spans="1:8" x14ac:dyDescent="0.2">
      <c r="A98" s="244"/>
      <c r="B98" s="306"/>
      <c r="C98" s="306"/>
      <c r="D98" s="306"/>
      <c r="E98" s="306"/>
      <c r="F98" s="245"/>
      <c r="G98" s="245"/>
      <c r="H98" s="246"/>
    </row>
    <row r="99" spans="1:8" x14ac:dyDescent="0.2">
      <c r="A99" s="244"/>
      <c r="B99" s="306"/>
      <c r="C99" s="306"/>
      <c r="D99" s="306"/>
      <c r="E99" s="306"/>
      <c r="F99" s="245"/>
      <c r="G99" s="245"/>
      <c r="H99" s="246"/>
    </row>
    <row r="100" spans="1:8" ht="15.75" thickBot="1" x14ac:dyDescent="0.25">
      <c r="A100" s="247"/>
      <c r="B100" s="309"/>
      <c r="C100" s="309"/>
      <c r="D100" s="309"/>
      <c r="E100" s="309"/>
      <c r="F100" s="248"/>
      <c r="G100" s="248"/>
      <c r="H100" s="249"/>
    </row>
    <row r="101" spans="1:8" ht="15.75" thickTop="1" x14ac:dyDescent="0.2"/>
  </sheetData>
  <protectedRanges>
    <protectedRange algorithmName="SHA-512" hashValue="JvjMKu/zoSOmLPEd+zdE+EXXZjtKkSh9HDg50CMrqkZ83H1vl0cCU8iBs8tQ6JONcooUDlPnG5rwG1Ru4mNLnA==" saltValue="LaSrkDeK21JLn7o5I3umPw==" spinCount="100000" sqref="C54:F55" name="Plage1"/>
    <protectedRange algorithmName="SHA-512" hashValue="JvjMKu/zoSOmLPEd+zdE+EXXZjtKkSh9HDg50CMrqkZ83H1vl0cCU8iBs8tQ6JONcooUDlPnG5rwG1Ru4mNLnA==" saltValue="LaSrkDeK21JLn7o5I3umPw==" spinCount="100000" sqref="C46:F51 C53:F53" name="Plage1_1"/>
    <protectedRange algorithmName="SHA-512" hashValue="JvjMKu/zoSOmLPEd+zdE+EXXZjtKkSh9HDg50CMrqkZ83H1vl0cCU8iBs8tQ6JONcooUDlPnG5rwG1Ru4mNLnA==" saltValue="LaSrkDeK21JLn7o5I3umPw==" spinCount="100000" sqref="C52:F52" name="Plage1_3"/>
    <protectedRange algorithmName="SHA-512" hashValue="JvjMKu/zoSOmLPEd+zdE+EXXZjtKkSh9HDg50CMrqkZ83H1vl0cCU8iBs8tQ6JONcooUDlPnG5rwG1Ru4mNLnA==" saltValue="LaSrkDeK21JLn7o5I3umPw==" spinCount="100000" sqref="E45 C27:F28 C7:F11 C15:F18 C30:F44" name="Plage1_4"/>
    <protectedRange algorithmName="SHA-512" hashValue="JvjMKu/zoSOmLPEd+zdE+EXXZjtKkSh9HDg50CMrqkZ83H1vl0cCU8iBs8tQ6JONcooUDlPnG5rwG1Ru4mNLnA==" saltValue="LaSrkDeK21JLn7o5I3umPw==" spinCount="100000" sqref="C45:D45 F45" name="Plage1_1_4"/>
    <protectedRange algorithmName="SHA-512" hashValue="JvjMKu/zoSOmLPEd+zdE+EXXZjtKkSh9HDg50CMrqkZ83H1vl0cCU8iBs8tQ6JONcooUDlPnG5rwG1Ru4mNLnA==" saltValue="LaSrkDeK21JLn7o5I3umPw==" spinCount="100000" sqref="C12:F14" name="Plage1_3_1"/>
    <protectedRange algorithmName="SHA-512" hashValue="JvjMKu/zoSOmLPEd+zdE+EXXZjtKkSh9HDg50CMrqkZ83H1vl0cCU8iBs8tQ6JONcooUDlPnG5rwG1Ru4mNLnA==" saltValue="LaSrkDeK21JLn7o5I3umPw==" spinCount="100000" sqref="C19:F26 C29:F29" name="Plage1_4_1"/>
  </protectedRanges>
  <mergeCells count="50">
    <mergeCell ref="B100:E100"/>
    <mergeCell ref="B89:E89"/>
    <mergeCell ref="B90:E90"/>
    <mergeCell ref="B91:E91"/>
    <mergeCell ref="B92:E92"/>
    <mergeCell ref="B93:E93"/>
    <mergeCell ref="B94:E94"/>
    <mergeCell ref="B95:E95"/>
    <mergeCell ref="B96:E96"/>
    <mergeCell ref="B97:E97"/>
    <mergeCell ref="B98:E98"/>
    <mergeCell ref="B99:E99"/>
    <mergeCell ref="B88:E88"/>
    <mergeCell ref="A77:H77"/>
    <mergeCell ref="B78:E78"/>
    <mergeCell ref="B79:E79"/>
    <mergeCell ref="B80:E80"/>
    <mergeCell ref="B81:E81"/>
    <mergeCell ref="B82:E82"/>
    <mergeCell ref="B83:E83"/>
    <mergeCell ref="B84:E84"/>
    <mergeCell ref="B85:E85"/>
    <mergeCell ref="B86:E86"/>
    <mergeCell ref="B87:E87"/>
    <mergeCell ref="A58:H75"/>
    <mergeCell ref="J58:Q75"/>
    <mergeCell ref="A3:A4"/>
    <mergeCell ref="C3:F3"/>
    <mergeCell ref="H3:I3"/>
    <mergeCell ref="K3:L3"/>
    <mergeCell ref="M3:N3"/>
    <mergeCell ref="C4:F4"/>
    <mergeCell ref="H4:J4"/>
    <mergeCell ref="K4:L4"/>
    <mergeCell ref="M4:N4"/>
    <mergeCell ref="H5:J5"/>
    <mergeCell ref="K5:L5"/>
    <mergeCell ref="M5:N5"/>
    <mergeCell ref="A57:H57"/>
    <mergeCell ref="J57:Q57"/>
    <mergeCell ref="C1:F1"/>
    <mergeCell ref="H1:I1"/>
    <mergeCell ref="K1:L1"/>
    <mergeCell ref="M1:N1"/>
    <mergeCell ref="P1:Y5"/>
    <mergeCell ref="C2:F2"/>
    <mergeCell ref="H2:I2"/>
    <mergeCell ref="K2:L2"/>
    <mergeCell ref="M2:N2"/>
    <mergeCell ref="C5:F5"/>
  </mergeCells>
  <conditionalFormatting sqref="M7:M55">
    <cfRule type="cellIs" dxfId="819" priority="175" operator="greaterThan">
      <formula>1</formula>
    </cfRule>
  </conditionalFormatting>
  <conditionalFormatting sqref="P54:P55">
    <cfRule type="expression" dxfId="818" priority="173">
      <formula>P54&gt;Q54</formula>
    </cfRule>
    <cfRule type="expression" dxfId="817" priority="174">
      <formula>P54&lt;Q54</formula>
    </cfRule>
  </conditionalFormatting>
  <conditionalFormatting sqref="R54:R55">
    <cfRule type="expression" dxfId="816" priority="171">
      <formula>R54&lt;S54</formula>
    </cfRule>
    <cfRule type="expression" dxfId="815" priority="172">
      <formula>R54&gt;S54</formula>
    </cfRule>
  </conditionalFormatting>
  <conditionalFormatting sqref="T54:T55">
    <cfRule type="expression" dxfId="814" priority="169">
      <formula>T54&gt;U54</formula>
    </cfRule>
    <cfRule type="expression" dxfId="813" priority="170">
      <formula>T54&lt;U54</formula>
    </cfRule>
  </conditionalFormatting>
  <conditionalFormatting sqref="K7:K55">
    <cfRule type="cellIs" dxfId="812" priority="168" operator="greaterThan">
      <formula>1</formula>
    </cfRule>
  </conditionalFormatting>
  <conditionalFormatting sqref="L7:L31 L36:L55">
    <cfRule type="cellIs" dxfId="811" priority="167" operator="greaterThan">
      <formula>0</formula>
    </cfRule>
  </conditionalFormatting>
  <conditionalFormatting sqref="N7:N55">
    <cfRule type="cellIs" dxfId="810" priority="166" operator="greaterThan">
      <formula>0</formula>
    </cfRule>
  </conditionalFormatting>
  <conditionalFormatting sqref="O79 P80">
    <cfRule type="expression" dxfId="809" priority="159">
      <formula>OR(NOT(ISERROR(SEARCH("Halte", $A70))),      NOT(ISERROR(SEARCH("Prise serré", $A70))),      NOT(ISERROR(SEARCH("Close grip", $A70))),      NOT(ISERROR(SEARCH("Sumo", $A70))),      NOT(ISERROR(SEARCH("Tradi", $A70))),      NOT(ISERROR(SEARCH("Band", $A70))),      NOT(ISERROR(SEARCH("Prise large", $A70))),      NOT(ISERROR(SEARCH("RDL", $A70))),      NOT(ISERROR(SEARCH("Unilatéral", $A70))))</formula>
    </cfRule>
    <cfRule type="expression" dxfId="808" priority="160">
      <formula>NOT(ISERROR(SEARCH("BI7", $A70)))</formula>
    </cfRule>
    <cfRule type="expression" dxfId="807" priority="161">
      <formula>NOT(ISERROR(SEARCH("SUPER7", $A70)))</formula>
    </cfRule>
    <cfRule type="expression" dxfId="806" priority="162">
      <formula>NOT(ISERROR(SEARCH("Larsen", $A70)))</formula>
    </cfRule>
    <cfRule type="expression" dxfId="805" priority="163">
      <formula>OR(NOT(ISERROR(SEARCH("Tempo", O79))), NOT(ISERROR(SEARCH("Pausé", O79))), NOT(ISERROR(SEARCH("Isométrie", O79))))</formula>
    </cfRule>
    <cfRule type="expression" dxfId="804" priority="164" stopIfTrue="1">
      <formula>OR(NOT(ISERROR(SEARCH("Position A", $A70))),NOT(ISERROR(SEARCH("Position B", $A70))),NOT(ISERROR(SEARCH("Position C", $A70))),NOT(ISERROR(SEARCH("Avec sangles", $A70))),NOT(ISERROR(SEARCH("SSB", $A70))),NOT(ISERROR(SEARCH("Halte", $A70))), NOT(ISERROR(SEARCH("Prise serré", $A70))), NOT(ISERROR(SEARCH("Close grip", $A70))), NOT(ISERROR(SEARCH("Sumo", $A70))), NOT(ISERROR(SEARCH("Tradi", $A70))), NOT(ISERROR(SEARCH("Band", $A70))), NOT(ISERROR(SEARCH("Prise large", $A70))), NOT(ISERROR(SEARCH("RDL", $A70))), NOT(ISERROR(SEARCH("Unilatéral", $A70))))</formula>
    </cfRule>
    <cfRule type="expression" dxfId="803" priority="165" stopIfTrue="1">
      <formula>OR(NOT(ISERROR(SEARCH("Position A", $A70))),NOT(ISERROR(SEARCH("Position B", $A70))),NOT(ISERROR(SEARCH("Position C", $A70))),NOT(ISERROR(SEARCH("Avec sangles", $A70))),NOT(ISERROR(SEARCH("SSB", $A70))),NOT(ISERROR(SEARCH("Focus Hanche", $A70))),NOT(ISERROR(SEARCH("Focus GENOUX", $A70))),NOT(ISERROR(SEARCH("CALE", $A70))),NOT(ISERROR(SEARCH("Déficit", $A70))),NOT(ISERROR(SEARCH("Surélevé", $A70))),NOT(ISERROR(SEARCH("High bar", $A70))),NOT(ISERROR(SEARCH("à la poulie", $A70))),NOT(ISERROR(SEARCH("prise triange", $A70))),NOT(ISERROR(SEARCH("prise barre large", $A70))),NOT(ISERROR(SEARCH("prise barre serrée", $A70))),NOT(ISERROR(SEARCH("prise neutre", $A70))),NOT(ISERROR(SEARCH("supination", $A70))),NOT(ISERROR(SEARCH("pronation", $A70))),NOT(ISERROR(SEARCH("kettlebel", $A70))),NOT(ISERROR(SEARCH("aux haltères", $A70))),NOT(ISERROR(SEARCH("à la barre", $A70))),NOT(ISERROR(SEARCH("B STANCE", $A70))),NOT(ISERROR(SEARCH("Halte", $A70))), NOT(ISERROR(SEARCH("Prise serré", $A70))), NOT(ISERROR(SEARCH("Close grip", $A70))), NOT(ISERROR(SEARCH("Sumo", $A70))), NOT(ISERROR(SEARCH("Tradi", $A70))), NOT(ISERROR(SEARCH("Band", $A70))), NOT(ISERROR(SEARCH("Prise large", $A70))), NOT(ISERROR(SEARCH("RDL", $A70))), NOT(ISERROR(SEARCH("Unilatéral", $A70))))</formula>
    </cfRule>
  </conditionalFormatting>
  <conditionalFormatting sqref="P76:P78">
    <cfRule type="expression" dxfId="802" priority="155">
      <formula>OR(M67&gt;0, O67&gt;0)</formula>
    </cfRule>
    <cfRule type="expression" dxfId="801" priority="156">
      <formula>OR(L67&gt;1, N67&gt;1)</formula>
    </cfRule>
  </conditionalFormatting>
  <conditionalFormatting sqref="P76:P78">
    <cfRule type="expression" dxfId="800" priority="150">
      <formula>OR(NOT(ISERROR(SEARCH("Halte", $A67))),      NOT(ISERROR(SEARCH("Prise serré", $A67))),      NOT(ISERROR(SEARCH("Close grip", $A67))),      NOT(ISERROR(SEARCH("Sumo", $A67))),      NOT(ISERROR(SEARCH("Tradi", $A67))),      NOT(ISERROR(SEARCH("Band", $A67))),      NOT(ISERROR(SEARCH("Prise large", $A67))),      NOT(ISERROR(SEARCH("RDL", $A67))),      NOT(ISERROR(SEARCH("Unilatéral", $A67))))</formula>
    </cfRule>
    <cfRule type="expression" dxfId="799" priority="151">
      <formula>NOT(ISERROR(SEARCH("BI7", $A67)))</formula>
    </cfRule>
    <cfRule type="expression" dxfId="798" priority="152">
      <formula>NOT(ISERROR(SEARCH("SUPER7", $A67)))</formula>
    </cfRule>
    <cfRule type="expression" dxfId="797" priority="153">
      <formula>NOT(ISERROR(SEARCH("Larsen", $A67)))</formula>
    </cfRule>
    <cfRule type="expression" dxfId="796" priority="154">
      <formula>OR(NOT(ISERROR(SEARCH("Tempo", P76))), NOT(ISERROR(SEARCH("Pausé", P76))), NOT(ISERROR(SEARCH("Isométrie", P76))))</formula>
    </cfRule>
    <cfRule type="expression" dxfId="795" priority="157" stopIfTrue="1">
      <formula>OR(NOT(ISERROR(SEARCH("Position A", $A67))),NOT(ISERROR(SEARCH("Position B", $A67))),NOT(ISERROR(SEARCH("Position C", $A67))),NOT(ISERROR(SEARCH("Avec sangles", $A67))),NOT(ISERROR(SEARCH("SSB", $A67))),NOT(ISERROR(SEARCH("Halte", $A67))), NOT(ISERROR(SEARCH("Prise serré", $A67))), NOT(ISERROR(SEARCH("Close grip", $A67))), NOT(ISERROR(SEARCH("Sumo", $A67))), NOT(ISERROR(SEARCH("Tradi", $A67))), NOT(ISERROR(SEARCH("Band", $A67))), NOT(ISERROR(SEARCH("Prise large", $A67))), NOT(ISERROR(SEARCH("RDL", $A67))), NOT(ISERROR(SEARCH("Unilatéral", $A67))))</formula>
    </cfRule>
    <cfRule type="expression" dxfId="794" priority="158" stopIfTrue="1">
      <formula>OR(NOT(ISERROR(SEARCH("Position A", $A67))),NOT(ISERROR(SEARCH("Position B", $A67))),NOT(ISERROR(SEARCH("Position C", $A67))),NOT(ISERROR(SEARCH("Avec sangles", $A67))),NOT(ISERROR(SEARCH("SSB", $A67))),NOT(ISERROR(SEARCH("Focus Hanche", $A67))),NOT(ISERROR(SEARCH("Focus GENOUX", $A67))),NOT(ISERROR(SEARCH("CALE", $A67))),NOT(ISERROR(SEARCH("Déficit", $A67))),NOT(ISERROR(SEARCH("Surélevé", $A67))),NOT(ISERROR(SEARCH("High bar", $A67))),NOT(ISERROR(SEARCH("à la poulie", $A67))),NOT(ISERROR(SEARCH("prise triange", $A67))),NOT(ISERROR(SEARCH("prise barre large", $A67))),NOT(ISERROR(SEARCH("prise barre serrée", $A67))),NOT(ISERROR(SEARCH("prise neutre", $A67))),NOT(ISERROR(SEARCH("supination", $A67))),NOT(ISERROR(SEARCH("pronation", $A67))),NOT(ISERROR(SEARCH("kettlebel", $A67))),NOT(ISERROR(SEARCH("aux haltères", $A67))),NOT(ISERROR(SEARCH("à la barre", $A67))),NOT(ISERROR(SEARCH("B STANCE", $A67))),NOT(ISERROR(SEARCH("Halte", $A67))), NOT(ISERROR(SEARCH("Prise serré", $A67))), NOT(ISERROR(SEARCH("Close grip", $A67))), NOT(ISERROR(SEARCH("Sumo", $A67))), NOT(ISERROR(SEARCH("Tradi", $A67))), NOT(ISERROR(SEARCH("Band", $A67))), NOT(ISERROR(SEARCH("Prise large", $A67))), NOT(ISERROR(SEARCH("RDL", $A67))), NOT(ISERROR(SEARCH("Unilatéral", $A67))))</formula>
    </cfRule>
  </conditionalFormatting>
  <conditionalFormatting sqref="P80">
    <cfRule type="expression" dxfId="793" priority="176">
      <formula>OR(M71&gt;0, #REF!&gt;0)</formula>
    </cfRule>
    <cfRule type="expression" dxfId="792" priority="177">
      <formula>OR(L71&gt;1, N71&gt;1)</formula>
    </cfRule>
  </conditionalFormatting>
  <conditionalFormatting sqref="P46:P51 P53">
    <cfRule type="expression" dxfId="791" priority="148">
      <formula>P46&gt;Q46</formula>
    </cfRule>
    <cfRule type="expression" dxfId="790" priority="149">
      <formula>P46&lt;Q46</formula>
    </cfRule>
  </conditionalFormatting>
  <conditionalFormatting sqref="R46:R51 R53">
    <cfRule type="expression" dxfId="789" priority="146">
      <formula>R46&lt;S46</formula>
    </cfRule>
    <cfRule type="expression" dxfId="788" priority="147">
      <formula>R46&gt;S46</formula>
    </cfRule>
  </conditionalFormatting>
  <conditionalFormatting sqref="T46:T51 T53">
    <cfRule type="expression" dxfId="787" priority="144">
      <formula>T46&gt;U46</formula>
    </cfRule>
    <cfRule type="expression" dxfId="786" priority="145">
      <formula>T46&lt;U46</formula>
    </cfRule>
  </conditionalFormatting>
  <conditionalFormatting sqref="P52">
    <cfRule type="expression" dxfId="785" priority="142">
      <formula>P52&gt;Q52</formula>
    </cfRule>
    <cfRule type="expression" dxfId="784" priority="143">
      <formula>P52&lt;Q52</formula>
    </cfRule>
  </conditionalFormatting>
  <conditionalFormatting sqref="R52">
    <cfRule type="expression" dxfId="783" priority="140">
      <formula>R52&lt;S52</formula>
    </cfRule>
    <cfRule type="expression" dxfId="782" priority="141">
      <formula>R52&gt;S52</formula>
    </cfRule>
  </conditionalFormatting>
  <conditionalFormatting sqref="T52">
    <cfRule type="expression" dxfId="781" priority="138">
      <formula>T52&gt;U52</formula>
    </cfRule>
    <cfRule type="expression" dxfId="780" priority="139">
      <formula>T52&lt;U52</formula>
    </cfRule>
  </conditionalFormatting>
  <conditionalFormatting sqref="B46:B55">
    <cfRule type="expression" dxfId="779" priority="134">
      <formula>OR(L46&gt;0, N46&gt;0)</formula>
    </cfRule>
    <cfRule type="expression" dxfId="778" priority="135">
      <formula>OR(K46&gt;1, M46&gt;1)</formula>
    </cfRule>
  </conditionalFormatting>
  <conditionalFormatting sqref="A46:B55">
    <cfRule type="expression" dxfId="777" priority="129">
      <formula>OR(NOT(ISERROR(SEARCH("Halte", $A46))),      NOT(ISERROR(SEARCH("Prise serré", $A46))),      NOT(ISERROR(SEARCH("Close grip", $A46))),      NOT(ISERROR(SEARCH("Sumo", $A46))),      NOT(ISERROR(SEARCH("Tradi", $A46))),      NOT(ISERROR(SEARCH("Band", $A46))),      NOT(ISERROR(SEARCH("Prise large", $A46))),      NOT(ISERROR(SEARCH("RDL", $A46))),      NOT(ISERROR(SEARCH("Unilatéral", $A46))))</formula>
    </cfRule>
    <cfRule type="expression" dxfId="776" priority="130">
      <formula>NOT(ISERROR(SEARCH("BI7", $A46)))</formula>
    </cfRule>
    <cfRule type="expression" dxfId="775" priority="131">
      <formula>NOT(ISERROR(SEARCH("SUPER7", $A46)))</formula>
    </cfRule>
    <cfRule type="expression" dxfId="774" priority="132">
      <formula>NOT(ISERROR(SEARCH("Larsen", $A46)))</formula>
    </cfRule>
    <cfRule type="expression" dxfId="773" priority="133">
      <formula>OR(NOT(ISERROR(SEARCH("Tempo", A46))), NOT(ISERROR(SEARCH("Pausé", A46))), NOT(ISERROR(SEARCH("Isométrie", A46))))</formula>
    </cfRule>
    <cfRule type="expression" dxfId="772" priority="136" stopIfTrue="1">
      <formula>OR(NOT(ISERROR(SEARCH("Position A", $A46))),NOT(ISERROR(SEARCH("Position B", $A46))),NOT(ISERROR(SEARCH("Position C", $A46))),NOT(ISERROR(SEARCH("Avec sangles", $A46))),NOT(ISERROR(SEARCH("SSB", $A46))),NOT(ISERROR(SEARCH("Halte", $A46))), NOT(ISERROR(SEARCH("Prise serré", $A46))), NOT(ISERROR(SEARCH("Close grip", $A46))), NOT(ISERROR(SEARCH("Sumo", $A46))), NOT(ISERROR(SEARCH("Tradi", $A46))), NOT(ISERROR(SEARCH("Band", $A46))), NOT(ISERROR(SEARCH("Prise large", $A46))), NOT(ISERROR(SEARCH("RDL", $A46))), NOT(ISERROR(SEARCH("Unilatéral", $A46))))</formula>
    </cfRule>
    <cfRule type="expression" dxfId="771" priority="137" stopIfTrue="1">
      <formula>OR(NOT(ISERROR(SEARCH("Position A", $A46))),NOT(ISERROR(SEARCH("Position B", $A46))),NOT(ISERROR(SEARCH("Position C", $A46))),NOT(ISERROR(SEARCH("Avec sangles", $A46))),NOT(ISERROR(SEARCH("SSB", $A46))),NOT(ISERROR(SEARCH("Focus Hanche", $A46))),NOT(ISERROR(SEARCH("Focus GENOUX", $A46))),NOT(ISERROR(SEARCH("CALE", $A46))),NOT(ISERROR(SEARCH("Déficit", $A46))),NOT(ISERROR(SEARCH("Surélevé", $A46))),NOT(ISERROR(SEARCH("High bar", $A46))),NOT(ISERROR(SEARCH("à la poulie", $A46))),NOT(ISERROR(SEARCH("prise triange", $A46))),NOT(ISERROR(SEARCH("prise barre large", $A46))),NOT(ISERROR(SEARCH("prise barre serrée", $A46))),NOT(ISERROR(SEARCH("prise neutre", $A46))),NOT(ISERROR(SEARCH("supination", $A46))),NOT(ISERROR(SEARCH("pronation", $A46))),NOT(ISERROR(SEARCH("kettlebel", $A46))),NOT(ISERROR(SEARCH("aux haltères", $A46))),NOT(ISERROR(SEARCH("à la barre", $A46))),NOT(ISERROR(SEARCH("B STANCE", $A46))),NOT(ISERROR(SEARCH("Halte", $A46))), NOT(ISERROR(SEARCH("Prise serré", $A46))), NOT(ISERROR(SEARCH("Close grip", $A46))), NOT(ISERROR(SEARCH("Sumo", $A46))), NOT(ISERROR(SEARCH("Tradi", $A46))), NOT(ISERROR(SEARCH("Band", $A46))), NOT(ISERROR(SEARCH("Prise large", $A46))), NOT(ISERROR(SEARCH("RDL", $A46))), NOT(ISERROR(SEARCH("Unilatéral", $A46))))</formula>
    </cfRule>
  </conditionalFormatting>
  <conditionalFormatting sqref="B27:B28 B7:B11 B15:B18 B30:B44">
    <cfRule type="expression" dxfId="770" priority="125">
      <formula>OR(L7&gt;0, N7&gt;0)</formula>
    </cfRule>
    <cfRule type="expression" dxfId="769" priority="126">
      <formula>OR(K7&gt;1, M7&gt;1)</formula>
    </cfRule>
  </conditionalFormatting>
  <conditionalFormatting sqref="A7:B11 A15:B18">
    <cfRule type="expression" dxfId="768" priority="120">
      <formula>OR(NOT(ISERROR(SEARCH("Halte", $A7))),      NOT(ISERROR(SEARCH("Prise serré", $A7))),      NOT(ISERROR(SEARCH("Close grip", $A7))),      NOT(ISERROR(SEARCH("Sumo", $A7))),      NOT(ISERROR(SEARCH("Tradi", $A7))),      NOT(ISERROR(SEARCH("Band", $A7))),      NOT(ISERROR(SEARCH("Prise large", $A7))),      NOT(ISERROR(SEARCH("RDL", $A7))),      NOT(ISERROR(SEARCH("Unilatéral", $A7))))</formula>
    </cfRule>
    <cfRule type="expression" dxfId="767" priority="121">
      <formula>NOT(ISERROR(SEARCH("BI7", $A7)))</formula>
    </cfRule>
    <cfRule type="expression" dxfId="766" priority="122">
      <formula>NOT(ISERROR(SEARCH("SUPER7", $A7)))</formula>
    </cfRule>
    <cfRule type="expression" dxfId="765" priority="123">
      <formula>NOT(ISERROR(SEARCH("Larsen", $A7)))</formula>
    </cfRule>
    <cfRule type="expression" dxfId="764" priority="124">
      <formula>OR(NOT(ISERROR(SEARCH("Tempo", A7))), NOT(ISERROR(SEARCH("Pausé", A7))), NOT(ISERROR(SEARCH("Isométrie", A7))))</formula>
    </cfRule>
    <cfRule type="expression" dxfId="763" priority="127" stopIfTrue="1">
      <formula>OR(NOT(ISERROR(SEARCH("Position A", $A7))),NOT(ISERROR(SEARCH("Position B", $A7))),NOT(ISERROR(SEARCH("Position C", $A7))),NOT(ISERROR(SEARCH("Avec sangles", $A7))),NOT(ISERROR(SEARCH("SSB", $A7))),NOT(ISERROR(SEARCH("Halte", $A7))), NOT(ISERROR(SEARCH("Prise serré", $A7))), NOT(ISERROR(SEARCH("Close grip", $A7))), NOT(ISERROR(SEARCH("Sumo", $A7))), NOT(ISERROR(SEARCH("Tradi", $A7))), NOT(ISERROR(SEARCH("Band", $A7))), NOT(ISERROR(SEARCH("Prise large", $A7))), NOT(ISERROR(SEARCH("RDL", $A7))), NOT(ISERROR(SEARCH("Unilatéral", $A7))))</formula>
    </cfRule>
    <cfRule type="expression" dxfId="762" priority="128" stopIfTrue="1">
      <formula>OR(NOT(ISERROR(SEARCH("Position A", $A7))),NOT(ISERROR(SEARCH("Position B", $A7))),NOT(ISERROR(SEARCH("Position C", $A7))),NOT(ISERROR(SEARCH("Avec sangles", $A7))),NOT(ISERROR(SEARCH("SSB", $A7))),NOT(ISERROR(SEARCH("Focus Hanche", $A7))),NOT(ISERROR(SEARCH("Focus GENOUX", $A7))),NOT(ISERROR(SEARCH("CALE", $A7))),NOT(ISERROR(SEARCH("Déficit", $A7))),NOT(ISERROR(SEARCH("Surélevé", $A7))),NOT(ISERROR(SEARCH("High bar", $A7))),NOT(ISERROR(SEARCH("à la poulie", $A7))),NOT(ISERROR(SEARCH("prise triange", $A7))),NOT(ISERROR(SEARCH("prise barre large", $A7))),NOT(ISERROR(SEARCH("prise barre serrée", $A7))),NOT(ISERROR(SEARCH("prise neutre", $A7))),NOT(ISERROR(SEARCH("supination", $A7))),NOT(ISERROR(SEARCH("pronation", $A7))),NOT(ISERROR(SEARCH("kettlebel", $A7))),NOT(ISERROR(SEARCH("aux haltères", $A7))),NOT(ISERROR(SEARCH("à la barre", $A7))),NOT(ISERROR(SEARCH("B STANCE", $A7))),NOT(ISERROR(SEARCH("Halte", $A7))), NOT(ISERROR(SEARCH("Prise serré", $A7))), NOT(ISERROR(SEARCH("Close grip", $A7))), NOT(ISERROR(SEARCH("Sumo", $A7))), NOT(ISERROR(SEARCH("Tradi", $A7))), NOT(ISERROR(SEARCH("Band", $A7))), NOT(ISERROR(SEARCH("Prise large", $A7))), NOT(ISERROR(SEARCH("RDL", $A7))), NOT(ISERROR(SEARCH("Unilatéral", $A7))))</formula>
    </cfRule>
  </conditionalFormatting>
  <conditionalFormatting sqref="B45">
    <cfRule type="expression" dxfId="761" priority="116">
      <formula>OR(L45&gt;0, N45&gt;0)</formula>
    </cfRule>
    <cfRule type="expression" dxfId="760" priority="117">
      <formula>OR(K45&gt;1, M45&gt;1)</formula>
    </cfRule>
  </conditionalFormatting>
  <conditionalFormatting sqref="A45:B45">
    <cfRule type="expression" dxfId="759" priority="111">
      <formula>OR(NOT(ISERROR(SEARCH("Halte", $A45))),      NOT(ISERROR(SEARCH("Prise serré", $A45))),      NOT(ISERROR(SEARCH("Close grip", $A45))),      NOT(ISERROR(SEARCH("Sumo", $A45))),      NOT(ISERROR(SEARCH("Tradi", $A45))),      NOT(ISERROR(SEARCH("Band", $A45))),      NOT(ISERROR(SEARCH("Prise large", $A45))),      NOT(ISERROR(SEARCH("RDL", $A45))),      NOT(ISERROR(SEARCH("Unilatéral", $A45))))</formula>
    </cfRule>
    <cfRule type="expression" dxfId="758" priority="112">
      <formula>NOT(ISERROR(SEARCH("BI7", $A45)))</formula>
    </cfRule>
    <cfRule type="expression" dxfId="757" priority="113">
      <formula>NOT(ISERROR(SEARCH("SUPER7", $A45)))</formula>
    </cfRule>
    <cfRule type="expression" dxfId="756" priority="114">
      <formula>NOT(ISERROR(SEARCH("Larsen", $A45)))</formula>
    </cfRule>
    <cfRule type="expression" dxfId="755" priority="115">
      <formula>OR(NOT(ISERROR(SEARCH("Tempo", A45))), NOT(ISERROR(SEARCH("Pausé", A45))), NOT(ISERROR(SEARCH("Isométrie", A45))))</formula>
    </cfRule>
    <cfRule type="expression" dxfId="754" priority="118" stopIfTrue="1">
      <formula>OR(NOT(ISERROR(SEARCH("Position A", $A45))),NOT(ISERROR(SEARCH("Position B", $A45))),NOT(ISERROR(SEARCH("Position C", $A45))),NOT(ISERROR(SEARCH("Avec sangles", $A45))),NOT(ISERROR(SEARCH("SSB", $A45))),NOT(ISERROR(SEARCH("Halte", $A45))), NOT(ISERROR(SEARCH("Prise serré", $A45))), NOT(ISERROR(SEARCH("Close grip", $A45))), NOT(ISERROR(SEARCH("Sumo", $A45))), NOT(ISERROR(SEARCH("Tradi", $A45))), NOT(ISERROR(SEARCH("Band", $A45))), NOT(ISERROR(SEARCH("Prise large", $A45))), NOT(ISERROR(SEARCH("RDL", $A45))), NOT(ISERROR(SEARCH("Unilatéral", $A45))))</formula>
    </cfRule>
    <cfRule type="expression" dxfId="753" priority="119" stopIfTrue="1">
      <formula>OR(NOT(ISERROR(SEARCH("Position A", $A45))),NOT(ISERROR(SEARCH("Position B", $A45))),NOT(ISERROR(SEARCH("Position C", $A45))),NOT(ISERROR(SEARCH("Avec sangles", $A45))),NOT(ISERROR(SEARCH("SSB", $A45))),NOT(ISERROR(SEARCH("Focus Hanche", $A45))),NOT(ISERROR(SEARCH("Focus GENOUX", $A45))),NOT(ISERROR(SEARCH("CALE", $A45))),NOT(ISERROR(SEARCH("Déficit", $A45))),NOT(ISERROR(SEARCH("Surélevé", $A45))),NOT(ISERROR(SEARCH("High bar", $A45))),NOT(ISERROR(SEARCH("à la poulie", $A45))),NOT(ISERROR(SEARCH("prise triange", $A45))),NOT(ISERROR(SEARCH("prise barre large", $A45))),NOT(ISERROR(SEARCH("prise barre serrée", $A45))),NOT(ISERROR(SEARCH("prise neutre", $A45))),NOT(ISERROR(SEARCH("supination", $A45))),NOT(ISERROR(SEARCH("pronation", $A45))),NOT(ISERROR(SEARCH("kettlebel", $A45))),NOT(ISERROR(SEARCH("aux haltères", $A45))),NOT(ISERROR(SEARCH("à la barre", $A45))),NOT(ISERROR(SEARCH("B STANCE", $A45))),NOT(ISERROR(SEARCH("Halte", $A45))), NOT(ISERROR(SEARCH("Prise serré", $A45))), NOT(ISERROR(SEARCH("Close grip", $A45))), NOT(ISERROR(SEARCH("Sumo", $A45))), NOT(ISERROR(SEARCH("Tradi", $A45))), NOT(ISERROR(SEARCH("Band", $A45))), NOT(ISERROR(SEARCH("Prise large", $A45))), NOT(ISERROR(SEARCH("RDL", $A45))), NOT(ISERROR(SEARCH("Unilatéral", $A45))))</formula>
    </cfRule>
  </conditionalFormatting>
  <conditionalFormatting sqref="B27:B28">
    <cfRule type="expression" dxfId="752" priority="104">
      <formula>OR(NOT(ISERROR(SEARCH("Halte",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751" priority="105">
      <formula>NOT(ISERROR(SEARCH("BI7", $A27)))</formula>
    </cfRule>
    <cfRule type="expression" dxfId="750" priority="106">
      <formula>NOT(ISERROR(SEARCH("SUPER7", $A27)))</formula>
    </cfRule>
    <cfRule type="expression" dxfId="749" priority="107">
      <formula>NOT(ISERROR(SEARCH("Larsen", $A27)))</formula>
    </cfRule>
    <cfRule type="expression" dxfId="748" priority="108">
      <formula>OR(NOT(ISERROR(SEARCH("Tempo", B27))), NOT(ISERROR(SEARCH("Pausé", B27))), NOT(ISERROR(SEARCH("Isométrie", B27))))</formula>
    </cfRule>
    <cfRule type="expression" dxfId="747" priority="109" stopIfTrue="1">
      <formula>OR(NOT(ISERROR(SEARCH("Position A", $A27))),NOT(ISERROR(SEARCH("Position B", $A27))),NOT(ISERROR(SEARCH("Position C", $A27))),NOT(ISERROR(SEARCH("Avec sangles", $A27))),NOT(ISERROR(SEARCH("SSB", $A27))),NOT(ISERROR(SEARCH("Halte",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746" priority="110" stopIfTrue="1">
      <formula>OR(NOT(ISERROR(SEARCH("Position A", $A27))),NOT(ISERROR(SEARCH("Position B", $A27))),NOT(ISERROR(SEARCH("Position C", $A27))),NOT(ISERROR(SEARCH("Avec sangles", $A27))),NOT(ISERROR(SEARCH("SSB", $A27))),NOT(ISERROR(SEARCH("Focus Hanche", $A27))),NOT(ISERROR(SEARCH("Focus GENOUX", $A27))),NOT(ISERROR(SEARCH("CALE", $A27))),NOT(ISERROR(SEARCH("Déficit", $A27))),NOT(ISERROR(SEARCH("Surélevé", $A27))),NOT(ISERROR(SEARCH("High bar", $A27))),NOT(ISERROR(SEARCH("à la poulie", $A27))),NOT(ISERROR(SEARCH("prise triange", $A27))),NOT(ISERROR(SEARCH("prise barre large", $A27))),NOT(ISERROR(SEARCH("prise barre serrée", $A27))),NOT(ISERROR(SEARCH("prise neutre", $A27))),NOT(ISERROR(SEARCH("supination", $A27))),NOT(ISERROR(SEARCH("pronation", $A27))),NOT(ISERROR(SEARCH("kettlebel", $A27))),NOT(ISERROR(SEARCH("aux haltères", $A27))),NOT(ISERROR(SEARCH("à la barre", $A27))),NOT(ISERROR(SEARCH("B STANCE",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A27:A28">
    <cfRule type="expression" dxfId="745" priority="97">
      <formula>OR(NOT(ISERROR(SEARCH("Halte",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744" priority="98">
      <formula>NOT(ISERROR(SEARCH("BI7", $A27)))</formula>
    </cfRule>
    <cfRule type="expression" dxfId="743" priority="99">
      <formula>NOT(ISERROR(SEARCH("SUPER7", $A27)))</formula>
    </cfRule>
    <cfRule type="expression" dxfId="742" priority="100">
      <formula>NOT(ISERROR(SEARCH("Larsen", $A27)))</formula>
    </cfRule>
    <cfRule type="expression" dxfId="741" priority="101">
      <formula>OR(NOT(ISERROR(SEARCH("Tempo", A27))), NOT(ISERROR(SEARCH("Pausé", A27))), NOT(ISERROR(SEARCH("Isométrie", A27))))</formula>
    </cfRule>
    <cfRule type="expression" dxfId="740" priority="103" stopIfTrue="1">
      <formula>OR(NOT(ISERROR(SEARCH("Position A", $A27))),NOT(ISERROR(SEARCH("Position B", $A27))),NOT(ISERROR(SEARCH("Position C", $A27))),NOT(ISERROR(SEARCH("Avec sangles", $A27))),NOT(ISERROR(SEARCH("SSB", $A27))),NOT(ISERROR(SEARCH("Focus Hanche", $A27))),NOT(ISERROR(SEARCH("Focus GENOUX", $A27))),NOT(ISERROR(SEARCH("CALE", $A27))),NOT(ISERROR(SEARCH("Déficit", $A27))),NOT(ISERROR(SEARCH("Surélevé", $A27))),NOT(ISERROR(SEARCH("High bar", $A27))),NOT(ISERROR(SEARCH("à la poulie", $A27))),NOT(ISERROR(SEARCH("prise triange", $A27))),NOT(ISERROR(SEARCH("prise barre large", $A27))),NOT(ISERROR(SEARCH("prise barre serrée", $A27))),NOT(ISERROR(SEARCH("prise neutre", $A27))),NOT(ISERROR(SEARCH("supination", $A27))),NOT(ISERROR(SEARCH("pronation", $A27))),NOT(ISERROR(SEARCH("kettlebel", $A27))),NOT(ISERROR(SEARCH("aux haltères", $A27))),NOT(ISERROR(SEARCH("à la barre", $A27))),NOT(ISERROR(SEARCH("B STANCE",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A27:A28">
    <cfRule type="expression" dxfId="739" priority="102" stopIfTrue="1">
      <formula>OR(NOT(ISERROR(SEARCH("Position A", $A27))),NOT(ISERROR(SEARCH("Position B", $A27))),NOT(ISERROR(SEARCH("Position C", $A27))),NOT(ISERROR(SEARCH("Avec sangles", $A27))),NOT(ISERROR(SEARCH("SSB",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B12:B14">
    <cfRule type="expression" dxfId="738" priority="93">
      <formula>OR(L12&gt;0, N12&gt;0)</formula>
    </cfRule>
    <cfRule type="expression" dxfId="737" priority="94">
      <formula>OR(K12&gt;1, M12&gt;1)</formula>
    </cfRule>
  </conditionalFormatting>
  <conditionalFormatting sqref="A12:B14">
    <cfRule type="expression" dxfId="736" priority="88">
      <formula>OR(NOT(ISERROR(SEARCH("Halte", $A12))),      NOT(ISERROR(SEARCH("Prise serré", $A12))),      NOT(ISERROR(SEARCH("Close grip", $A12))),      NOT(ISERROR(SEARCH("Sumo", $A12))),      NOT(ISERROR(SEARCH("Tradi", $A12))),      NOT(ISERROR(SEARCH("Band", $A12))),      NOT(ISERROR(SEARCH("Prise large", $A12))),      NOT(ISERROR(SEARCH("RDL", $A12))),      NOT(ISERROR(SEARCH("Unilatéral", $A12))))</formula>
    </cfRule>
    <cfRule type="expression" dxfId="735" priority="89">
      <formula>NOT(ISERROR(SEARCH("BI7", $A12)))</formula>
    </cfRule>
    <cfRule type="expression" dxfId="734" priority="90">
      <formula>NOT(ISERROR(SEARCH("SUPER7", $A12)))</formula>
    </cfRule>
    <cfRule type="expression" dxfId="733" priority="91">
      <formula>NOT(ISERROR(SEARCH("Larsen", $A12)))</formula>
    </cfRule>
    <cfRule type="expression" dxfId="732" priority="92">
      <formula>OR(NOT(ISERROR(SEARCH("Tempo", A12))), NOT(ISERROR(SEARCH("Pausé", A12))), NOT(ISERROR(SEARCH("Isométrie", A12))))</formula>
    </cfRule>
    <cfRule type="expression" dxfId="731" priority="95" stopIfTrue="1">
      <formula>OR(NOT(ISERROR(SEARCH("Position A", $A12))),NOT(ISERROR(SEARCH("Position B", $A12))),NOT(ISERROR(SEARCH("Position C", $A12))),NOT(ISERROR(SEARCH("Avec sangles", $A12))),NOT(ISERROR(SEARCH("SSB", $A12))),NOT(ISERROR(SEARCH("Halte", $A12))), NOT(ISERROR(SEARCH("Prise serré", $A12))), NOT(ISERROR(SEARCH("Close grip", $A12))), NOT(ISERROR(SEARCH("Sumo", $A12))), NOT(ISERROR(SEARCH("Tradi", $A12))), NOT(ISERROR(SEARCH("Band", $A12))), NOT(ISERROR(SEARCH("Prise large", $A12))), NOT(ISERROR(SEARCH("RDL", $A12))), NOT(ISERROR(SEARCH("Unilatéral", $A12))))</formula>
    </cfRule>
    <cfRule type="expression" dxfId="730" priority="96" stopIfTrue="1">
      <formula>OR(NOT(ISERROR(SEARCH("Position A", $A12))),NOT(ISERROR(SEARCH("Position B", $A12))),NOT(ISERROR(SEARCH("Position C", $A12))),NOT(ISERROR(SEARCH("Avec sangles", $A12))),NOT(ISERROR(SEARCH("SSB", $A12))),NOT(ISERROR(SEARCH("Focus Hanche", $A12))),NOT(ISERROR(SEARCH("Focus GENOUX", $A12))),NOT(ISERROR(SEARCH("CALE", $A12))),NOT(ISERROR(SEARCH("Déficit", $A12))),NOT(ISERROR(SEARCH("Surélevé", $A12))),NOT(ISERROR(SEARCH("High bar", $A12))),NOT(ISERROR(SEARCH("à la poulie", $A12))),NOT(ISERROR(SEARCH("prise triange", $A12))),NOT(ISERROR(SEARCH("prise barre large", $A12))),NOT(ISERROR(SEARCH("prise barre serrée", $A12))),NOT(ISERROR(SEARCH("prise neutre", $A12))),NOT(ISERROR(SEARCH("supination", $A12))),NOT(ISERROR(SEARCH("pronation", $A12))),NOT(ISERROR(SEARCH("kettlebel", $A12))),NOT(ISERROR(SEARCH("aux haltères", $A12))),NOT(ISERROR(SEARCH("à la barre", $A12))),NOT(ISERROR(SEARCH("B STANCE", $A12))),NOT(ISERROR(SEARCH("Halte", $A12))), NOT(ISERROR(SEARCH("Prise serré", $A12))), NOT(ISERROR(SEARCH("Close grip", $A12))), NOT(ISERROR(SEARCH("Sumo", $A12))), NOT(ISERROR(SEARCH("Tradi", $A12))), NOT(ISERROR(SEARCH("Band", $A12))), NOT(ISERROR(SEARCH("Prise large", $A12))), NOT(ISERROR(SEARCH("RDL", $A12))), NOT(ISERROR(SEARCH("Unilatéral", $A12))))</formula>
    </cfRule>
  </conditionalFormatting>
  <conditionalFormatting sqref="B19:B26">
    <cfRule type="expression" dxfId="729" priority="84">
      <formula>OR(L19&gt;0, N19&gt;0)</formula>
    </cfRule>
    <cfRule type="expression" dxfId="728" priority="85">
      <formula>OR(K19&gt;1, M19&gt;1)</formula>
    </cfRule>
  </conditionalFormatting>
  <conditionalFormatting sqref="A19:B26">
    <cfRule type="expression" dxfId="727" priority="79">
      <formula>OR(NOT(ISERROR(SEARCH("Halte", $A19))),      NOT(ISERROR(SEARCH("Prise serré", $A19))),      NOT(ISERROR(SEARCH("Close grip", $A19))),      NOT(ISERROR(SEARCH("Sumo", $A19))),      NOT(ISERROR(SEARCH("Tradi", $A19))),      NOT(ISERROR(SEARCH("Band", $A19))),      NOT(ISERROR(SEARCH("Prise large", $A19))),      NOT(ISERROR(SEARCH("RDL", $A19))),      NOT(ISERROR(SEARCH("Unilatéral", $A19))))</formula>
    </cfRule>
    <cfRule type="expression" dxfId="726" priority="80">
      <formula>NOT(ISERROR(SEARCH("BI7", $A19)))</formula>
    </cfRule>
    <cfRule type="expression" dxfId="725" priority="81">
      <formula>NOT(ISERROR(SEARCH("SUPER7", $A19)))</formula>
    </cfRule>
    <cfRule type="expression" dxfId="724" priority="82">
      <formula>NOT(ISERROR(SEARCH("Larsen", $A19)))</formula>
    </cfRule>
    <cfRule type="expression" dxfId="723" priority="83">
      <formula>OR(NOT(ISERROR(SEARCH("Tempo", A19))), NOT(ISERROR(SEARCH("Pausé", A19))), NOT(ISERROR(SEARCH("Isométrie", A19))))</formula>
    </cfRule>
    <cfRule type="expression" dxfId="722" priority="86" stopIfTrue="1">
      <formula>OR(NOT(ISERROR(SEARCH("Position A", $A19))),NOT(ISERROR(SEARCH("Position B", $A19))),NOT(ISERROR(SEARCH("Position C", $A19))),NOT(ISERROR(SEARCH("Avec sangles", $A19))),NOT(ISERROR(SEARCH("SSB", $A19))),NOT(ISERROR(SEARCH("Halte", $A19))), NOT(ISERROR(SEARCH("Prise serré", $A19))), NOT(ISERROR(SEARCH("Close grip", $A19))), NOT(ISERROR(SEARCH("Sumo", $A19))), NOT(ISERROR(SEARCH("Tradi", $A19))), NOT(ISERROR(SEARCH("Band", $A19))), NOT(ISERROR(SEARCH("Prise large", $A19))), NOT(ISERROR(SEARCH("RDL", $A19))), NOT(ISERROR(SEARCH("Unilatéral", $A19))))</formula>
    </cfRule>
    <cfRule type="expression" dxfId="721" priority="87" stopIfTrue="1">
      <formula>OR(NOT(ISERROR(SEARCH("Position A", $A19))),NOT(ISERROR(SEARCH("Position B", $A19))),NOT(ISERROR(SEARCH("Position C", $A19))),NOT(ISERROR(SEARCH("Avec sangles", $A19))),NOT(ISERROR(SEARCH("SSB", $A19))),NOT(ISERROR(SEARCH("Focus Hanche", $A19))),NOT(ISERROR(SEARCH("Focus GENOUX", $A19))),NOT(ISERROR(SEARCH("CALE", $A19))),NOT(ISERROR(SEARCH("Déficit", $A19))),NOT(ISERROR(SEARCH("Surélevé", $A19))),NOT(ISERROR(SEARCH("High bar", $A19))),NOT(ISERROR(SEARCH("à la poulie", $A19))),NOT(ISERROR(SEARCH("prise triange", $A19))),NOT(ISERROR(SEARCH("prise barre large", $A19))),NOT(ISERROR(SEARCH("prise barre serrée", $A19))),NOT(ISERROR(SEARCH("prise neutre", $A19))),NOT(ISERROR(SEARCH("supination", $A19))),NOT(ISERROR(SEARCH("pronation", $A19))),NOT(ISERROR(SEARCH("kettlebel", $A19))),NOT(ISERROR(SEARCH("aux haltères", $A19))),NOT(ISERROR(SEARCH("à la barre", $A19))),NOT(ISERROR(SEARCH("B STANCE", $A19))),NOT(ISERROR(SEARCH("Halte", $A19))), NOT(ISERROR(SEARCH("Prise serré", $A19))), NOT(ISERROR(SEARCH("Close grip", $A19))), NOT(ISERROR(SEARCH("Sumo", $A19))), NOT(ISERROR(SEARCH("Tradi", $A19))), NOT(ISERROR(SEARCH("Band", $A19))), NOT(ISERROR(SEARCH("Prise large", $A19))), NOT(ISERROR(SEARCH("RDL", $A19))), NOT(ISERROR(SEARCH("Unilatéral", $A19))))</formula>
    </cfRule>
  </conditionalFormatting>
  <conditionalFormatting sqref="B29">
    <cfRule type="expression" dxfId="720" priority="75">
      <formula>OR(L29&gt;0, N29&gt;0)</formula>
    </cfRule>
    <cfRule type="expression" dxfId="719" priority="76">
      <formula>OR(K29&gt;1, M29&gt;1)</formula>
    </cfRule>
  </conditionalFormatting>
  <conditionalFormatting sqref="A29:B29">
    <cfRule type="expression" dxfId="718" priority="70">
      <formula>OR(NOT(ISERROR(SEARCH("Halte", $A29))),      NOT(ISERROR(SEARCH("Prise serré", $A29))),      NOT(ISERROR(SEARCH("Close grip", $A29))),      NOT(ISERROR(SEARCH("Sumo", $A29))),      NOT(ISERROR(SEARCH("Tradi", $A29))),      NOT(ISERROR(SEARCH("Band", $A29))),      NOT(ISERROR(SEARCH("Prise large", $A29))),      NOT(ISERROR(SEARCH("RDL", $A29))),      NOT(ISERROR(SEARCH("Unilatéral", $A29))))</formula>
    </cfRule>
    <cfRule type="expression" dxfId="717" priority="71">
      <formula>NOT(ISERROR(SEARCH("BI7", $A29)))</formula>
    </cfRule>
    <cfRule type="expression" dxfId="716" priority="72">
      <formula>NOT(ISERROR(SEARCH("SUPER7", $A29)))</formula>
    </cfRule>
    <cfRule type="expression" dxfId="715" priority="73">
      <formula>NOT(ISERROR(SEARCH("Larsen", $A29)))</formula>
    </cfRule>
    <cfRule type="expression" dxfId="714" priority="74">
      <formula>OR(NOT(ISERROR(SEARCH("Tempo", A29))), NOT(ISERROR(SEARCH("Pausé", A29))), NOT(ISERROR(SEARCH("Isométrie", A29))))</formula>
    </cfRule>
    <cfRule type="expression" dxfId="713" priority="77" stopIfTrue="1">
      <formula>OR(NOT(ISERROR(SEARCH("Position A", $A29))),NOT(ISERROR(SEARCH("Position B", $A29))),NOT(ISERROR(SEARCH("Position C", $A29))),NOT(ISERROR(SEARCH("Avec sangles", $A29))),NOT(ISERROR(SEARCH("SSB", $A29))),NOT(ISERROR(SEARCH("Halte", $A29))), NOT(ISERROR(SEARCH("Prise serré", $A29))), NOT(ISERROR(SEARCH("Close grip", $A29))), NOT(ISERROR(SEARCH("Sumo", $A29))), NOT(ISERROR(SEARCH("Tradi", $A29))), NOT(ISERROR(SEARCH("Band", $A29))), NOT(ISERROR(SEARCH("Prise large", $A29))), NOT(ISERROR(SEARCH("RDL", $A29))), NOT(ISERROR(SEARCH("Unilatéral", $A29))))</formula>
    </cfRule>
    <cfRule type="expression" dxfId="712" priority="78" stopIfTrue="1">
      <formula>OR(NOT(ISERROR(SEARCH("Position A", $A29))),NOT(ISERROR(SEARCH("Position B", $A29))),NOT(ISERROR(SEARCH("Position C", $A29))),NOT(ISERROR(SEARCH("Avec sangles", $A29))),NOT(ISERROR(SEARCH("SSB", $A29))),NOT(ISERROR(SEARCH("Focus Hanche", $A29))),NOT(ISERROR(SEARCH("Focus GENOUX", $A29))),NOT(ISERROR(SEARCH("CALE", $A29))),NOT(ISERROR(SEARCH("Déficit", $A29))),NOT(ISERROR(SEARCH("Surélevé", $A29))),NOT(ISERROR(SEARCH("High bar", $A29))),NOT(ISERROR(SEARCH("à la poulie", $A29))),NOT(ISERROR(SEARCH("prise triange", $A29))),NOT(ISERROR(SEARCH("prise barre large", $A29))),NOT(ISERROR(SEARCH("prise barre serrée", $A29))),NOT(ISERROR(SEARCH("prise neutre", $A29))),NOT(ISERROR(SEARCH("supination", $A29))),NOT(ISERROR(SEARCH("pronation", $A29))),NOT(ISERROR(SEARCH("kettlebel", $A29))),NOT(ISERROR(SEARCH("aux haltères", $A29))),NOT(ISERROR(SEARCH("à la barre", $A29))),NOT(ISERROR(SEARCH("B STANCE", $A29))),NOT(ISERROR(SEARCH("Halte", $A29))), NOT(ISERROR(SEARCH("Prise serré", $A29))), NOT(ISERROR(SEARCH("Close grip", $A29))), NOT(ISERROR(SEARCH("Sumo", $A29))), NOT(ISERROR(SEARCH("Tradi", $A29))), NOT(ISERROR(SEARCH("Band", $A29))), NOT(ISERROR(SEARCH("Prise large", $A29))), NOT(ISERROR(SEARCH("RDL", $A29))), NOT(ISERROR(SEARCH("Unilatéral", $A29))))</formula>
    </cfRule>
  </conditionalFormatting>
  <conditionalFormatting sqref="P30:P32 P36:P39 P7:P11 P15:P18 P43:P44">
    <cfRule type="expression" dxfId="711" priority="68">
      <formula>P7&gt;Q7</formula>
    </cfRule>
    <cfRule type="expression" dxfId="710" priority="69">
      <formula>P7&lt;Q7</formula>
    </cfRule>
  </conditionalFormatting>
  <conditionalFormatting sqref="R30:R32 R36:R39 R7:R11 R15:R18 R43:R44">
    <cfRule type="expression" dxfId="709" priority="66">
      <formula>R7&lt;S7</formula>
    </cfRule>
    <cfRule type="expression" dxfId="708" priority="67">
      <formula>R7&gt;S7</formula>
    </cfRule>
  </conditionalFormatting>
  <conditionalFormatting sqref="T30:T32 T36:T39 T7:T11 T15:T17 T43:T44">
    <cfRule type="expression" dxfId="707" priority="64">
      <formula>T7&gt;U7</formula>
    </cfRule>
    <cfRule type="expression" dxfId="706" priority="65">
      <formula>T7&lt;U7</formula>
    </cfRule>
  </conditionalFormatting>
  <conditionalFormatting sqref="P27:P28">
    <cfRule type="expression" dxfId="705" priority="62">
      <formula>P27&gt;Q27</formula>
    </cfRule>
    <cfRule type="expression" dxfId="704" priority="63">
      <formula>P27&lt;Q27</formula>
    </cfRule>
  </conditionalFormatting>
  <conditionalFormatting sqref="R27:R28">
    <cfRule type="expression" dxfId="703" priority="60">
      <formula>R27&lt;S27</formula>
    </cfRule>
    <cfRule type="expression" dxfId="702" priority="61">
      <formula>R27&gt;S27</formula>
    </cfRule>
  </conditionalFormatting>
  <conditionalFormatting sqref="T27:T28">
    <cfRule type="expression" dxfId="701" priority="58">
      <formula>T27&gt;U27</formula>
    </cfRule>
    <cfRule type="expression" dxfId="700" priority="59">
      <formula>T27&lt;U27</formula>
    </cfRule>
  </conditionalFormatting>
  <conditionalFormatting sqref="P33:P35">
    <cfRule type="expression" dxfId="699" priority="56">
      <formula>P33&gt;Q33</formula>
    </cfRule>
    <cfRule type="expression" dxfId="698" priority="57">
      <formula>P33&lt;Q33</formula>
    </cfRule>
  </conditionalFormatting>
  <conditionalFormatting sqref="R33:R35">
    <cfRule type="expression" dxfId="697" priority="54">
      <formula>R33&lt;S33</formula>
    </cfRule>
    <cfRule type="expression" dxfId="696" priority="55">
      <formula>R33&gt;S33</formula>
    </cfRule>
  </conditionalFormatting>
  <conditionalFormatting sqref="T33:T35">
    <cfRule type="expression" dxfId="695" priority="52">
      <formula>T33&gt;U33</formula>
    </cfRule>
    <cfRule type="expression" dxfId="694" priority="53">
      <formula>T33&lt;U33</formula>
    </cfRule>
  </conditionalFormatting>
  <conditionalFormatting sqref="P45">
    <cfRule type="expression" dxfId="693" priority="50">
      <formula>P45&gt;Q45</formula>
    </cfRule>
    <cfRule type="expression" dxfId="692" priority="51">
      <formula>P45&lt;Q45</formula>
    </cfRule>
  </conditionalFormatting>
  <conditionalFormatting sqref="R45">
    <cfRule type="expression" dxfId="691" priority="48">
      <formula>R45&lt;S45</formula>
    </cfRule>
    <cfRule type="expression" dxfId="690" priority="49">
      <formula>R45&gt;S45</formula>
    </cfRule>
  </conditionalFormatting>
  <conditionalFormatting sqref="T45">
    <cfRule type="expression" dxfId="689" priority="46">
      <formula>T45&gt;U45</formula>
    </cfRule>
    <cfRule type="expression" dxfId="688" priority="47">
      <formula>T45&lt;U45</formula>
    </cfRule>
  </conditionalFormatting>
  <conditionalFormatting sqref="T18">
    <cfRule type="expression" dxfId="687" priority="44">
      <formula>T18&lt;U18</formula>
    </cfRule>
    <cfRule type="expression" dxfId="686" priority="45">
      <formula>T18&gt;U18</formula>
    </cfRule>
  </conditionalFormatting>
  <conditionalFormatting sqref="P12:P14">
    <cfRule type="expression" dxfId="685" priority="42">
      <formula>P12&gt;Q12</formula>
    </cfRule>
    <cfRule type="expression" dxfId="684" priority="43">
      <formula>P12&lt;Q12</formula>
    </cfRule>
  </conditionalFormatting>
  <conditionalFormatting sqref="R12:R14">
    <cfRule type="expression" dxfId="683" priority="40">
      <formula>R12&lt;S12</formula>
    </cfRule>
    <cfRule type="expression" dxfId="682" priority="41">
      <formula>R12&gt;S12</formula>
    </cfRule>
  </conditionalFormatting>
  <conditionalFormatting sqref="T12:T14">
    <cfRule type="expression" dxfId="681" priority="38">
      <formula>T12&gt;U12</formula>
    </cfRule>
    <cfRule type="expression" dxfId="680" priority="39">
      <formula>T12&lt;U12</formula>
    </cfRule>
  </conditionalFormatting>
  <conditionalFormatting sqref="P19:P26">
    <cfRule type="expression" dxfId="679" priority="36">
      <formula>P19&gt;Q19</formula>
    </cfRule>
    <cfRule type="expression" dxfId="678" priority="37">
      <formula>P19&lt;Q19</formula>
    </cfRule>
  </conditionalFormatting>
  <conditionalFormatting sqref="R24:R26">
    <cfRule type="expression" dxfId="677" priority="34">
      <formula>R24&lt;S24</formula>
    </cfRule>
    <cfRule type="expression" dxfId="676" priority="35">
      <formula>R24&gt;S24</formula>
    </cfRule>
  </conditionalFormatting>
  <conditionalFormatting sqref="T24:T26">
    <cfRule type="expression" dxfId="675" priority="32">
      <formula>T24&gt;U24</formula>
    </cfRule>
    <cfRule type="expression" dxfId="674" priority="33">
      <formula>T24&lt;U24</formula>
    </cfRule>
  </conditionalFormatting>
  <conditionalFormatting sqref="R19:R23">
    <cfRule type="expression" dxfId="673" priority="30">
      <formula>R19&gt;S19</formula>
    </cfRule>
    <cfRule type="expression" dxfId="672" priority="31">
      <formula>R19&lt;S19</formula>
    </cfRule>
  </conditionalFormatting>
  <conditionalFormatting sqref="T19:T23">
    <cfRule type="expression" dxfId="671" priority="28">
      <formula>T19&lt;U19</formula>
    </cfRule>
    <cfRule type="expression" dxfId="670" priority="29">
      <formula>T19&gt;U19</formula>
    </cfRule>
  </conditionalFormatting>
  <conditionalFormatting sqref="P29">
    <cfRule type="expression" dxfId="669" priority="26">
      <formula>P29&gt;Q29</formula>
    </cfRule>
    <cfRule type="expression" dxfId="668" priority="27">
      <formula>P29&lt;Q29</formula>
    </cfRule>
  </conditionalFormatting>
  <conditionalFormatting sqref="R29">
    <cfRule type="expression" dxfId="667" priority="24">
      <formula>R29&gt;S29</formula>
    </cfRule>
    <cfRule type="expression" dxfId="666" priority="25">
      <formula>R29&lt;S29</formula>
    </cfRule>
  </conditionalFormatting>
  <conditionalFormatting sqref="T29">
    <cfRule type="expression" dxfId="665" priority="22">
      <formula>T29&lt;U29</formula>
    </cfRule>
    <cfRule type="expression" dxfId="664" priority="23">
      <formula>T29&gt;U29</formula>
    </cfRule>
  </conditionalFormatting>
  <conditionalFormatting sqref="P40:P42">
    <cfRule type="expression" dxfId="663" priority="20">
      <formula>P40&gt;Q40</formula>
    </cfRule>
    <cfRule type="expression" dxfId="662" priority="21">
      <formula>P40&lt;Q40</formula>
    </cfRule>
  </conditionalFormatting>
  <conditionalFormatting sqref="R40:R42">
    <cfRule type="expression" dxfId="661" priority="18">
      <formula>R40&lt;S40</formula>
    </cfRule>
    <cfRule type="expression" dxfId="660" priority="19">
      <formula>R40&gt;S40</formula>
    </cfRule>
  </conditionalFormatting>
  <conditionalFormatting sqref="T40:T42">
    <cfRule type="expression" dxfId="659" priority="16">
      <formula>T40&gt;U40</formula>
    </cfRule>
    <cfRule type="expression" dxfId="658" priority="17">
      <formula>T40&lt;U40</formula>
    </cfRule>
  </conditionalFormatting>
  <conditionalFormatting sqref="L32:L35">
    <cfRule type="cellIs" dxfId="657" priority="15" operator="greaterThan">
      <formula>0</formula>
    </cfRule>
  </conditionalFormatting>
  <conditionalFormatting sqref="B30:B44">
    <cfRule type="expression" dxfId="656" priority="8">
      <formula>OR(NOT(ISERROR(SEARCH("Halte",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655" priority="9">
      <formula>NOT(ISERROR(SEARCH("BI7", $A30)))</formula>
    </cfRule>
    <cfRule type="expression" dxfId="654" priority="10">
      <formula>NOT(ISERROR(SEARCH("SUPER7", $A30)))</formula>
    </cfRule>
    <cfRule type="expression" dxfId="653" priority="11">
      <formula>NOT(ISERROR(SEARCH("Larsen", $A30)))</formula>
    </cfRule>
    <cfRule type="expression" dxfId="652" priority="12">
      <formula>OR(NOT(ISERROR(SEARCH("Tempo", B30))), NOT(ISERROR(SEARCH("Pausé", B30))), NOT(ISERROR(SEARCH("Isométrie", B30))))</formula>
    </cfRule>
    <cfRule type="expression" dxfId="651" priority="13" stopIfTrue="1">
      <formula>OR(NOT(ISERROR(SEARCH("Position A", $A30))),NOT(ISERROR(SEARCH("Position B", $A30))),NOT(ISERROR(SEARCH("Position C", $A30))),NOT(ISERROR(SEARCH("Avec sangles", $A30))),NOT(ISERROR(SEARCH("SSB", $A30))),NOT(ISERROR(SEARCH("Halte",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650" priority="14" stopIfTrue="1">
      <formula>OR(NOT(ISERROR(SEARCH("Position A", $A30))),NOT(ISERROR(SEARCH("Position B", $A30))),NOT(ISERROR(SEARCH("Position C", $A30))),NOT(ISERROR(SEARCH("Avec sangles", $A30))),NOT(ISERROR(SEARCH("SSB", $A30))),NOT(ISERROR(SEARCH("Focus Hanche", $A30))),NOT(ISERROR(SEARCH("Focus GENOUX", $A30))),NOT(ISERROR(SEARCH("CALE", $A30))),NOT(ISERROR(SEARCH("Déficit", $A30))),NOT(ISERROR(SEARCH("Surélevé", $A30))),NOT(ISERROR(SEARCH("High bar", $A30))),NOT(ISERROR(SEARCH("à la poulie", $A30))),NOT(ISERROR(SEARCH("prise triange", $A30))),NOT(ISERROR(SEARCH("prise barre large", $A30))),NOT(ISERROR(SEARCH("prise barre serrée", $A30))),NOT(ISERROR(SEARCH("prise neutre", $A30))),NOT(ISERROR(SEARCH("supination", $A30))),NOT(ISERROR(SEARCH("pronation", $A30))),NOT(ISERROR(SEARCH("kettlebel", $A30))),NOT(ISERROR(SEARCH("aux haltères", $A30))),NOT(ISERROR(SEARCH("à la barre", $A30))),NOT(ISERROR(SEARCH("B STANCE",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conditionalFormatting sqref="A30:A44">
    <cfRule type="expression" dxfId="649" priority="1">
      <formula>OR(NOT(ISERROR(SEARCH("Halte",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648" priority="2">
      <formula>NOT(ISERROR(SEARCH("BI7", $A30)))</formula>
    </cfRule>
    <cfRule type="expression" dxfId="647" priority="3">
      <formula>NOT(ISERROR(SEARCH("SUPER7", $A30)))</formula>
    </cfRule>
    <cfRule type="expression" dxfId="646" priority="4">
      <formula>NOT(ISERROR(SEARCH("Larsen", $A30)))</formula>
    </cfRule>
    <cfRule type="expression" dxfId="645" priority="5">
      <formula>OR(NOT(ISERROR(SEARCH("Tempo", A30))), NOT(ISERROR(SEARCH("Pausé", A30))), NOT(ISERROR(SEARCH("Isométrie", A30))))</formula>
    </cfRule>
    <cfRule type="expression" dxfId="644" priority="7" stopIfTrue="1">
      <formula>OR(NOT(ISERROR(SEARCH("Position A", $A30))),NOT(ISERROR(SEARCH("Position B", $A30))),NOT(ISERROR(SEARCH("Position C", $A30))),NOT(ISERROR(SEARCH("Avec sangles", $A30))),NOT(ISERROR(SEARCH("SSB", $A30))),NOT(ISERROR(SEARCH("Focus Hanche", $A30))),NOT(ISERROR(SEARCH("Focus GENOUX", $A30))),NOT(ISERROR(SEARCH("CALE", $A30))),NOT(ISERROR(SEARCH("Déficit", $A30))),NOT(ISERROR(SEARCH("Surélevé", $A30))),NOT(ISERROR(SEARCH("High bar", $A30))),NOT(ISERROR(SEARCH("à la poulie", $A30))),NOT(ISERROR(SEARCH("prise triange", $A30))),NOT(ISERROR(SEARCH("prise barre large", $A30))),NOT(ISERROR(SEARCH("prise barre serrée", $A30))),NOT(ISERROR(SEARCH("prise neutre", $A30))),NOT(ISERROR(SEARCH("supination", $A30))),NOT(ISERROR(SEARCH("pronation", $A30))),NOT(ISERROR(SEARCH("kettlebel", $A30))),NOT(ISERROR(SEARCH("aux haltères", $A30))),NOT(ISERROR(SEARCH("à la barre", $A30))),NOT(ISERROR(SEARCH("B STANCE",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conditionalFormatting sqref="A30:A44">
    <cfRule type="expression" dxfId="643" priority="6" stopIfTrue="1">
      <formula>OR(NOT(ISERROR(SEARCH("Position A", $A30))),NOT(ISERROR(SEARCH("Position B", $A30))),NOT(ISERROR(SEARCH("Position C", $A30))),NOT(ISERROR(SEARCH("Avec sangles", $A30))),NOT(ISERROR(SEARCH("SSB",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dataValidations count="6">
    <dataValidation type="decimal" operator="greaterThan" allowBlank="1" showInputMessage="1" showErrorMessage="1" sqref="D7:E55" xr:uid="{BB5737BA-05CD-444F-87AB-5354E686CAD0}">
      <formula1>-1</formula1>
    </dataValidation>
    <dataValidation type="decimal" allowBlank="1" showInputMessage="1" showErrorMessage="1" sqref="F7:F55" xr:uid="{59FDA47A-B909-440D-A89E-8BDCAC1A90C3}">
      <formula1>5</formula1>
      <formula2>10</formula2>
    </dataValidation>
    <dataValidation type="whole" allowBlank="1" showInputMessage="1" showErrorMessage="1" sqref="A2 A5" xr:uid="{91FEF429-A621-4451-B212-A9B16E381570}">
      <formula1>0</formula1>
      <formula2>3</formula2>
    </dataValidation>
    <dataValidation type="whole" operator="greaterThan" allowBlank="1" showInputMessage="1" showErrorMessage="1" sqref="C7:C55" xr:uid="{DCBFFC6B-586E-4D27-A552-DA45A918ED04}">
      <formula1>-1</formula1>
    </dataValidation>
    <dataValidation type="list" allowBlank="1" showInputMessage="1" showErrorMessage="1" sqref="F79:F100" xr:uid="{D9826907-F860-4751-AE7D-856537E0260C}">
      <formula1>"Echauff, Préhab , Réhab"</formula1>
    </dataValidation>
    <dataValidation type="list" allowBlank="1" showInputMessage="1" showErrorMessage="1" sqref="H79:H100" xr:uid="{23CA5BDD-9292-48CB-BFA7-4F3F76D34B5B}">
      <formula1>"Oui, Non"</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1857" r:id="rId3" name="Button 1">
              <controlPr defaultSize="0" print="0" autoFill="0" autoPict="0" macro="[0]!ReplaceZerosWithBlanks">
                <anchor moveWithCells="1" sizeWithCells="1">
                  <from>
                    <xdr:col>14</xdr:col>
                    <xdr:colOff>95250</xdr:colOff>
                    <xdr:row>6</xdr:row>
                    <xdr:rowOff>114300</xdr:rowOff>
                  </from>
                  <to>
                    <xdr:col>14</xdr:col>
                    <xdr:colOff>962025</xdr:colOff>
                    <xdr:row>8</xdr:row>
                    <xdr:rowOff>104775</xdr:rowOff>
                  </to>
                </anchor>
              </controlPr>
            </control>
          </mc:Choice>
        </mc:AlternateContent>
        <mc:AlternateContent xmlns:mc="http://schemas.openxmlformats.org/markup-compatibility/2006">
          <mc:Choice Requires="x14">
            <control shapeId="121858" r:id="rId4" name="Button 2">
              <controlPr defaultSize="0" print="0" autoFill="0" autoPict="0" macro="[0]!AddValueToSelection">
                <anchor moveWithCells="1" sizeWithCells="1">
                  <from>
                    <xdr:col>14</xdr:col>
                    <xdr:colOff>95250</xdr:colOff>
                    <xdr:row>9</xdr:row>
                    <xdr:rowOff>114300</xdr:rowOff>
                  </from>
                  <to>
                    <xdr:col>14</xdr:col>
                    <xdr:colOff>952500</xdr:colOff>
                    <xdr:row>11</xdr:row>
                    <xdr:rowOff>180975</xdr:rowOff>
                  </to>
                </anchor>
              </controlPr>
            </control>
          </mc:Choice>
        </mc:AlternateContent>
        <mc:AlternateContent xmlns:mc="http://schemas.openxmlformats.org/markup-compatibility/2006">
          <mc:Choice Requires="x14">
            <control shapeId="121859" r:id="rId5" name="Button 3">
              <controlPr defaultSize="0" print="0" autoFill="0" autoPict="0" macro="[0]!SelectAndSwapCells">
                <anchor moveWithCells="1" sizeWithCells="1">
                  <from>
                    <xdr:col>14</xdr:col>
                    <xdr:colOff>152400</xdr:colOff>
                    <xdr:row>14</xdr:row>
                    <xdr:rowOff>152400</xdr:rowOff>
                  </from>
                  <to>
                    <xdr:col>14</xdr:col>
                    <xdr:colOff>923925</xdr:colOff>
                    <xdr:row>17</xdr:row>
                    <xdr:rowOff>9525</xdr:rowOff>
                  </to>
                </anchor>
              </controlPr>
            </control>
          </mc:Choice>
        </mc:AlternateContent>
        <mc:AlternateContent xmlns:mc="http://schemas.openxmlformats.org/markup-compatibility/2006">
          <mc:Choice Requires="x14">
            <control shapeId="121860" r:id="rId6" name="Button 4">
              <controlPr defaultSize="0" print="0" autoFill="0" autoPict="0" macro="[0]!DuplicateSheetAndRename">
                <anchor moveWithCells="1" sizeWithCells="1">
                  <from>
                    <xdr:col>14</xdr:col>
                    <xdr:colOff>114300</xdr:colOff>
                    <xdr:row>18</xdr:row>
                    <xdr:rowOff>142875</xdr:rowOff>
                  </from>
                  <to>
                    <xdr:col>14</xdr:col>
                    <xdr:colOff>942975</xdr:colOff>
                    <xdr:row>21</xdr:row>
                    <xdr:rowOff>28575</xdr:rowOff>
                  </to>
                </anchor>
              </controlPr>
            </control>
          </mc:Choice>
        </mc:AlternateContent>
        <mc:AlternateContent xmlns:mc="http://schemas.openxmlformats.org/markup-compatibility/2006">
          <mc:Choice Requires="x14">
            <control shapeId="121861" r:id="rId7" name="Button 5">
              <controlPr defaultSize="0" print="0" autoFill="0" autoPict="0" macro="[0]!SetMirrorFormulas">
                <anchor moveWithCells="1" sizeWithCells="1">
                  <from>
                    <xdr:col>14</xdr:col>
                    <xdr:colOff>142875</xdr:colOff>
                    <xdr:row>22</xdr:row>
                    <xdr:rowOff>133350</xdr:rowOff>
                  </from>
                  <to>
                    <xdr:col>14</xdr:col>
                    <xdr:colOff>942975</xdr:colOff>
                    <xdr:row>25</xdr:row>
                    <xdr:rowOff>47625</xdr:rowOff>
                  </to>
                </anchor>
              </controlPr>
            </control>
          </mc:Choice>
        </mc:AlternateContent>
        <mc:AlternateContent xmlns:mc="http://schemas.openxmlformats.org/markup-compatibility/2006">
          <mc:Choice Requires="x14">
            <control shapeId="121862" r:id="rId8" name="Button 6">
              <controlPr defaultSize="0" print="0" autoFill="0" autoPict="0" macro="[0]!ClearSpecificRanges">
                <anchor moveWithCells="1" sizeWithCells="1">
                  <from>
                    <xdr:col>14</xdr:col>
                    <xdr:colOff>142875</xdr:colOff>
                    <xdr:row>26</xdr:row>
                    <xdr:rowOff>219075</xdr:rowOff>
                  </from>
                  <to>
                    <xdr:col>14</xdr:col>
                    <xdr:colOff>933450</xdr:colOff>
                    <xdr:row>29</xdr:row>
                    <xdr:rowOff>95250</xdr:rowOff>
                  </to>
                </anchor>
              </controlPr>
            </control>
          </mc:Choice>
        </mc:AlternateContent>
        <mc:AlternateContent xmlns:mc="http://schemas.openxmlformats.org/markup-compatibility/2006">
          <mc:Choice Requires="x14">
            <control shapeId="121863" r:id="rId9" name="Button 7">
              <controlPr defaultSize="0" print="0" autoFill="0" autoPict="0" macro="[0]!SetPatternValues">
                <anchor moveWithCells="1" sizeWithCells="1">
                  <from>
                    <xdr:col>14</xdr:col>
                    <xdr:colOff>123825</xdr:colOff>
                    <xdr:row>30</xdr:row>
                    <xdr:rowOff>133350</xdr:rowOff>
                  </from>
                  <to>
                    <xdr:col>14</xdr:col>
                    <xdr:colOff>923925</xdr:colOff>
                    <xdr:row>32</xdr:row>
                    <xdr:rowOff>161925</xdr:rowOff>
                  </to>
                </anchor>
              </controlPr>
            </control>
          </mc:Choice>
        </mc:AlternateContent>
        <mc:AlternateContent xmlns:mc="http://schemas.openxmlformats.org/markup-compatibility/2006">
          <mc:Choice Requires="x14">
            <control shapeId="121864" r:id="rId10" name="Button 8">
              <controlPr defaultSize="0" print="0" autoFill="0" autoPict="0" macro="[0]!ResetTemplate">
                <anchor moveWithCells="1" sizeWithCells="1">
                  <from>
                    <xdr:col>14</xdr:col>
                    <xdr:colOff>152400</xdr:colOff>
                    <xdr:row>33</xdr:row>
                    <xdr:rowOff>57150</xdr:rowOff>
                  </from>
                  <to>
                    <xdr:col>14</xdr:col>
                    <xdr:colOff>895350</xdr:colOff>
                    <xdr:row>35</xdr:row>
                    <xdr:rowOff>228600</xdr:rowOff>
                  </to>
                </anchor>
              </controlPr>
            </control>
          </mc:Choice>
        </mc:AlternateContent>
        <mc:AlternateContent xmlns:mc="http://schemas.openxmlformats.org/markup-compatibility/2006">
          <mc:Choice Requires="x14">
            <control shapeId="121865" r:id="rId11" name="Button 9">
              <controlPr defaultSize="0" print="0" autoFill="0" autoPict="0" macro="[0]!ShowCustomForm">
                <anchor moveWithCells="1" sizeWithCells="1">
                  <from>
                    <xdr:col>14</xdr:col>
                    <xdr:colOff>152400</xdr:colOff>
                    <xdr:row>37</xdr:row>
                    <xdr:rowOff>0</xdr:rowOff>
                  </from>
                  <to>
                    <xdr:col>14</xdr:col>
                    <xdr:colOff>914400</xdr:colOff>
                    <xdr:row>40</xdr:row>
                    <xdr:rowOff>19050</xdr:rowOff>
                  </to>
                </anchor>
              </controlPr>
            </control>
          </mc:Choice>
        </mc:AlternateContent>
        <mc:AlternateContent xmlns:mc="http://schemas.openxmlformats.org/markup-compatibility/2006">
          <mc:Choice Requires="x14">
            <control shapeId="121866" r:id="rId12" name="Button 10">
              <controlPr defaultSize="0" print="0" autoFill="0" autoPict="0" macro="[0]!DupliquerFeuilles_ParVagues">
                <anchor moveWithCells="1" sizeWithCells="1">
                  <from>
                    <xdr:col>14</xdr:col>
                    <xdr:colOff>152400</xdr:colOff>
                    <xdr:row>41</xdr:row>
                    <xdr:rowOff>0</xdr:rowOff>
                  </from>
                  <to>
                    <xdr:col>14</xdr:col>
                    <xdr:colOff>914400</xdr:colOff>
                    <xdr:row>44</xdr:row>
                    <xdr:rowOff>19050</xdr:rowOff>
                  </to>
                </anchor>
              </controlPr>
            </control>
          </mc:Choice>
        </mc:AlternateContent>
      </controls>
    </mc:Choice>
  </mc:AlternateContent>
  <tableParts count="3">
    <tablePart r:id="rId13"/>
    <tablePart r:id="rId14"/>
    <tablePart r:id="rId15"/>
  </tableParts>
  <extLst>
    <ext xmlns:x14="http://schemas.microsoft.com/office/spreadsheetml/2009/9/main" uri="{CCE6A557-97BC-4b89-ADB6-D9C93CAAB3DF}">
      <x14:dataValidations xmlns:xm="http://schemas.microsoft.com/office/excel/2006/main" count="2">
        <x14:dataValidation type="list" allowBlank="1" showInputMessage="1" showErrorMessage="1" xr:uid="{76095CBB-3D8B-4DC7-B6DB-ED00506BAD35}">
          <x14:formula1>
            <xm:f>'Variables exercices'!$E$2:$E$100</xm:f>
          </x14:formula1>
          <xm:sqref>A7:A55</xm:sqref>
        </x14:dataValidation>
        <x14:dataValidation type="list" allowBlank="1" showInputMessage="1" showErrorMessage="1" xr:uid="{36EE6779-05F8-49B4-8765-6DC746CAC7AB}">
          <x14:formula1>
            <xm:f>'Variables exercices'!$D$2:$D$600</xm:f>
          </x14:formula1>
          <xm:sqref>B7:B55</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BAE615-00F9-4F3F-9F33-CF414BAF3D35}">
  <sheetPr codeName="Feuil28"/>
  <dimension ref="A1:AC101"/>
  <sheetViews>
    <sheetView topLeftCell="B1" workbookViewId="0">
      <selection activeCell="C1" sqref="C1:F1"/>
    </sheetView>
  </sheetViews>
  <sheetFormatPr defaultColWidth="10.625" defaultRowHeight="15" x14ac:dyDescent="0.2"/>
  <cols>
    <col min="1" max="1" width="26.36328125" style="87" customWidth="1"/>
    <col min="2" max="2" width="44.390625" style="87" bestFit="1" customWidth="1"/>
    <col min="3" max="3" width="9.68359375" style="87" bestFit="1" customWidth="1"/>
    <col min="4" max="4" width="6.58984375" style="87" bestFit="1" customWidth="1"/>
    <col min="5" max="5" width="8.33984375" style="87" bestFit="1" customWidth="1"/>
    <col min="6" max="6" width="7.26171875" style="87" customWidth="1"/>
    <col min="7" max="7" width="13.5859375" style="87" customWidth="1"/>
    <col min="8" max="8" width="12.10546875" style="87" customWidth="1"/>
    <col min="9" max="9" width="16.94921875" style="87" bestFit="1" customWidth="1"/>
    <col min="10" max="10" width="12.64453125" style="87" bestFit="1" customWidth="1"/>
    <col min="11" max="11" width="11.1640625" style="87" customWidth="1"/>
    <col min="12" max="12" width="13.71875" style="87" customWidth="1"/>
    <col min="13" max="13" width="12.375" style="87" bestFit="1" customWidth="1"/>
    <col min="14" max="14" width="12.5078125" style="87" bestFit="1" customWidth="1"/>
    <col min="15" max="15" width="14.9296875" style="87" customWidth="1"/>
    <col min="16" max="16" width="9.68359375" style="87" customWidth="1"/>
    <col min="17" max="17" width="7.26171875" style="87" customWidth="1"/>
    <col min="18" max="18" width="11.296875" style="87" customWidth="1"/>
    <col min="19" max="19" width="11.1640625" style="87" customWidth="1"/>
    <col min="20" max="20" width="10.625" style="87"/>
    <col min="21" max="21" width="7.26171875" style="87" customWidth="1"/>
    <col min="22" max="22" width="12.10546875" style="87" customWidth="1"/>
    <col min="23" max="23" width="7.53125" style="87" customWidth="1"/>
    <col min="24" max="24" width="10.89453125" style="87" customWidth="1"/>
    <col min="25" max="25" width="9.14453125" style="87" customWidth="1"/>
    <col min="26" max="16384" width="10.625" style="87"/>
  </cols>
  <sheetData>
    <row r="1" spans="1:29" ht="21.75" customHeight="1" x14ac:dyDescent="0.2">
      <c r="A1" s="5" t="s">
        <v>257</v>
      </c>
      <c r="B1" s="5" t="s">
        <v>231</v>
      </c>
      <c r="C1" s="266">
        <v>46203</v>
      </c>
      <c r="D1" s="266"/>
      <c r="E1" s="266"/>
      <c r="F1" s="267"/>
      <c r="G1" s="208" t="s">
        <v>324</v>
      </c>
      <c r="H1" s="268" t="s">
        <v>325</v>
      </c>
      <c r="I1" s="269"/>
      <c r="J1" s="255">
        <f ca="1">_xlfn.MAXIFS(
  MAX_LOCAL!$D$2:$D$10000,
  MAX_LOCAL!$A$2:$A$10000, "SQUAT COMP",
  MAX_LOCAL!$C$2:$C$10000, "&gt;0"
)</f>
        <v>155</v>
      </c>
      <c r="K1" s="270" t="s">
        <v>326</v>
      </c>
      <c r="L1" s="271"/>
      <c r="M1" s="272">
        <f ca="1">_xlfn.MAXIFS(
  MAX_LOCAL!$D$2:$D$10000,
  MAX_LOCAL!$A$2:$A$10000, "SNATCH",
  MAX_LOCAL!$C$2:$C$10000, "&gt;0"
)</f>
        <v>0</v>
      </c>
      <c r="N1" s="273"/>
      <c r="O1" s="209" t="s">
        <v>327</v>
      </c>
      <c r="P1" s="274" t="s">
        <v>328</v>
      </c>
      <c r="Q1" s="274"/>
      <c r="R1" s="274"/>
      <c r="S1" s="274"/>
      <c r="T1" s="274"/>
      <c r="U1" s="274"/>
      <c r="V1" s="274"/>
      <c r="W1" s="274"/>
      <c r="X1" s="274"/>
      <c r="Y1" s="274"/>
      <c r="Z1">
        <v>23062026</v>
      </c>
      <c r="AA1" t="str">
        <f>LEFT(Z1,2)</f>
        <v>23</v>
      </c>
      <c r="AB1" t="str">
        <f>MID(Z1,3,2)</f>
        <v>06</v>
      </c>
      <c r="AC1" t="str">
        <f>RIGHT(Z1,4)</f>
        <v>2026</v>
      </c>
    </row>
    <row r="2" spans="1:29" ht="19.5" customHeight="1" thickBot="1" x14ac:dyDescent="0.25">
      <c r="A2" s="210"/>
      <c r="B2" s="6" t="s">
        <v>259</v>
      </c>
      <c r="C2" s="275">
        <v>12</v>
      </c>
      <c r="D2" s="275"/>
      <c r="E2" s="275"/>
      <c r="F2" s="276"/>
      <c r="G2" s="211"/>
      <c r="H2" s="270" t="s">
        <v>329</v>
      </c>
      <c r="I2" s="271"/>
      <c r="J2" s="255">
        <f ca="1">_xlfn.MAXIFS(
  MAX_LOCAL!$D$2:$D$10000,
  MAX_LOCAL!$A$2:$A$10000, "BENCH COMP",
  MAX_LOCAL!$C$2:$C$10000, "&gt;0"
)</f>
        <v>77.5</v>
      </c>
      <c r="K2" s="270" t="s">
        <v>330</v>
      </c>
      <c r="L2" s="271"/>
      <c r="M2" s="277">
        <f ca="1">_xlfn.MAXIFS(
  MAX_LOCAL!$D$2:$D$10000,
  MAX_LOCAL!$A$2:$A$10000, "CLEAN AND JERK",
  MAX_LOCAL!$C$2:$C$10000, "&gt;0"
)</f>
        <v>0</v>
      </c>
      <c r="N2" s="278"/>
      <c r="O2" s="212">
        <f>SUM(M1:N2)</f>
        <v>0</v>
      </c>
      <c r="P2" s="274"/>
      <c r="Q2" s="274"/>
      <c r="R2" s="274"/>
      <c r="S2" s="274"/>
      <c r="T2" s="274"/>
      <c r="U2" s="274"/>
      <c r="V2" s="274"/>
      <c r="W2" s="274"/>
      <c r="X2" s="274"/>
      <c r="Y2" s="274"/>
      <c r="Z2"/>
      <c r="AA2"/>
      <c r="AB2"/>
      <c r="AC2"/>
    </row>
    <row r="3" spans="1:29" ht="14.45" customHeight="1" x14ac:dyDescent="0.2">
      <c r="A3" s="287" t="s">
        <v>258</v>
      </c>
      <c r="B3" s="6" t="s">
        <v>331</v>
      </c>
      <c r="C3" s="289"/>
      <c r="D3" s="289"/>
      <c r="E3" s="289"/>
      <c r="F3" s="290"/>
      <c r="G3" s="213"/>
      <c r="H3" s="270" t="s">
        <v>332</v>
      </c>
      <c r="I3" s="271"/>
      <c r="J3" s="255">
        <f ca="1">_xlfn.MAXIFS(
  MAX_LOCAL!$D$2:$D$10000,
  MAX_LOCAL!$A$2:$A$10000, "DEADLIFT COMP",
  MAX_LOCAL!$C$2:$C$10000, "&gt;0"
)</f>
        <v>167.5</v>
      </c>
      <c r="K3" s="270" t="s">
        <v>333</v>
      </c>
      <c r="L3" s="271"/>
      <c r="M3" s="277">
        <f ca="1">_xlfn.MAXIFS(
  MAX_LOCAL!$D$2:$D$10000,
  MAX_LOCAL!$A$2:$A$10000, "MUSCLE UP",
  MAX_LOCAL!$C$2:$C$10000, "&gt;0"
)</f>
        <v>0</v>
      </c>
      <c r="N3" s="278"/>
      <c r="O3" s="34"/>
      <c r="P3" s="274"/>
      <c r="Q3" s="274"/>
      <c r="R3" s="274"/>
      <c r="S3" s="274"/>
      <c r="T3" s="274"/>
      <c r="U3" s="274"/>
      <c r="V3" s="274"/>
      <c r="W3" s="274"/>
      <c r="X3" s="274"/>
      <c r="Y3" s="274"/>
      <c r="Z3"/>
      <c r="AA3"/>
      <c r="AB3"/>
      <c r="AC3"/>
    </row>
    <row r="4" spans="1:29" ht="14.45" customHeight="1" x14ac:dyDescent="0.2">
      <c r="A4" s="288"/>
      <c r="B4" s="6" t="s">
        <v>334</v>
      </c>
      <c r="C4" s="291"/>
      <c r="D4" s="291"/>
      <c r="E4" s="291"/>
      <c r="F4" s="292"/>
      <c r="G4" s="213"/>
      <c r="H4" s="293" t="s">
        <v>335</v>
      </c>
      <c r="I4" s="294"/>
      <c r="J4" s="295"/>
      <c r="K4" s="270" t="s">
        <v>336</v>
      </c>
      <c r="L4" s="271"/>
      <c r="M4" s="277">
        <f ca="1">_xlfn.MAXIFS(
  MAX_LOCAL!$D$2:$D$10000,
  MAX_LOCAL!$A$2:$A$10000, "PULL UP",
  MAX_LOCAL!$C$2:$C$10000, "&gt;0"
)</f>
        <v>0</v>
      </c>
      <c r="N4" s="278"/>
      <c r="O4" s="214" t="s">
        <v>337</v>
      </c>
      <c r="P4" s="274"/>
      <c r="Q4" s="274"/>
      <c r="R4" s="274"/>
      <c r="S4" s="274"/>
      <c r="T4" s="274"/>
      <c r="U4" s="274"/>
      <c r="V4" s="274"/>
      <c r="W4" s="274"/>
      <c r="X4" s="274"/>
      <c r="Y4" s="274"/>
      <c r="Z4"/>
      <c r="AA4"/>
      <c r="AB4"/>
      <c r="AC4"/>
    </row>
    <row r="5" spans="1:29" ht="19.5" customHeight="1" thickBot="1" x14ac:dyDescent="0.25">
      <c r="A5" s="86"/>
      <c r="B5" s="8" t="s">
        <v>338</v>
      </c>
      <c r="C5" s="279" cm="1">
        <f t="array" ref="C5">(((SUM(E7:E55)/60+15+10+(SUMPRODUCT((K7:K55+L7:L55+M7:M55+N7:N55)*C7:C55)/60))*1.4)/(24*60))</f>
        <v>7.0534722222222221E-2</v>
      </c>
      <c r="D5" s="279"/>
      <c r="E5" s="279"/>
      <c r="F5" s="280"/>
      <c r="G5" s="215"/>
      <c r="H5" s="296">
        <f>SUM(J1:J3)</f>
        <v>400</v>
      </c>
      <c r="I5" s="297"/>
      <c r="J5" s="298"/>
      <c r="K5" s="299" t="s">
        <v>339</v>
      </c>
      <c r="L5" s="300"/>
      <c r="M5" s="301">
        <f ca="1">_xlfn.MAXIFS(
  MAX_LOCAL!$D$2:$D$10000,
  MAX_LOCAL!$A$2:$A$10000, "DIPS SUR STATION",
  MAX_LOCAL!$C$2:$C$10000, "&gt;0"
)</f>
        <v>0</v>
      </c>
      <c r="N5" s="302"/>
      <c r="O5" s="212">
        <f>SUM(M3:N5)+J1</f>
        <v>155</v>
      </c>
      <c r="P5" s="274"/>
      <c r="Q5" s="274"/>
      <c r="R5" s="274"/>
      <c r="S5" s="274"/>
      <c r="T5" s="274"/>
      <c r="U5" s="274"/>
      <c r="V5" s="274"/>
      <c r="W5" s="274"/>
      <c r="X5" s="274"/>
      <c r="Y5" s="274"/>
      <c r="Z5"/>
      <c r="AA5"/>
      <c r="AB5"/>
      <c r="AC5"/>
    </row>
    <row r="6" spans="1:29" s="220" customFormat="1" ht="40.5" customHeight="1" thickTop="1" thickBot="1" x14ac:dyDescent="0.3">
      <c r="A6" s="36" t="s">
        <v>2</v>
      </c>
      <c r="B6" s="9" t="s">
        <v>340</v>
      </c>
      <c r="C6" s="7" t="s">
        <v>341</v>
      </c>
      <c r="D6" s="7" t="s">
        <v>342</v>
      </c>
      <c r="E6" s="7" t="s">
        <v>343</v>
      </c>
      <c r="F6" s="10" t="s">
        <v>344</v>
      </c>
      <c r="G6" s="216" t="s">
        <v>345</v>
      </c>
      <c r="H6" s="250" t="str">
        <f ca="1">"Dernier tonnage (au "&amp;TEXT($C$1-7,"jj/mm/aaaa")&amp;")"</f>
        <v>Dernier tonnage (au 16/06/2026)</v>
      </c>
      <c r="I6" s="217" t="s">
        <v>346</v>
      </c>
      <c r="J6" s="218" t="s">
        <v>347</v>
      </c>
      <c r="K6" s="7" t="s">
        <v>348</v>
      </c>
      <c r="L6" s="7" t="s">
        <v>349</v>
      </c>
      <c r="M6" s="7" t="s">
        <v>350</v>
      </c>
      <c r="N6" s="11" t="s">
        <v>351</v>
      </c>
      <c r="O6" s="219" t="s">
        <v>352</v>
      </c>
      <c r="P6" s="12" t="s">
        <v>353</v>
      </c>
      <c r="Q6" s="13" t="s">
        <v>354</v>
      </c>
      <c r="R6" s="14" t="s">
        <v>355</v>
      </c>
      <c r="S6" s="15" t="s">
        <v>311</v>
      </c>
      <c r="T6" s="14" t="s">
        <v>356</v>
      </c>
      <c r="U6" s="15" t="s">
        <v>312</v>
      </c>
      <c r="V6" s="14" t="s">
        <v>357</v>
      </c>
      <c r="W6" s="15" t="s">
        <v>358</v>
      </c>
      <c r="X6" s="14" t="s">
        <v>359</v>
      </c>
      <c r="Y6" s="15" t="s">
        <v>360</v>
      </c>
    </row>
    <row r="7" spans="1:29" ht="20.100000000000001" customHeight="1" thickTop="1" x14ac:dyDescent="0.2">
      <c r="A7" s="60"/>
      <c r="B7" s="59" t="s">
        <v>6</v>
      </c>
      <c r="C7" s="23">
        <f t="shared" ref="C7:C12" si="0">R7</f>
        <v>3</v>
      </c>
      <c r="D7" s="24">
        <f t="shared" ref="D7:D12" si="1">T7</f>
        <v>40</v>
      </c>
      <c r="E7" s="24">
        <f t="shared" ref="E7:E12" si="2">V7</f>
        <v>90</v>
      </c>
      <c r="F7" s="25"/>
      <c r="G7" s="221" t="str" cm="1">
        <f t="array" ref="G7">IF(OR($B7="",$C7=0,$D7=0),"",IF(AND($B7=$B8,$A7=$A8),"",IFERROR(
SUMPRODUCT(($B$7:$B$55=$B7)*($A$7:$A$55=$A7)*($C$7:$C$55)*($D$7:$D$55)),
"")))</f>
        <v/>
      </c>
      <c r="H7" s="222" t="str">
        <f ca="1">IF(OR($B7="",AND($B7=$B8,$A7=$A8)),"",_xlfn.LET(_xlpm.DateSeance,$C$1,_xlpm.Exo,$B7,_xlpm.Var,$A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7" s="222" t="str" cm="1">
        <f t="array" ref="I7">IF(OR($B7="",AND($B7=$B8,$A7=$A8)),"",
_xlfn.LET(
  _xlpm.Exo,TRIM(SUBSTITUTE($B7,CHAR(160),"")),
  _xlpm.Var,TRIM(SUBSTITUTE($A7,CHAR(160),"")),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7" s="251">
        <f ca="1">IF($C7=0,"",IFERROR(
_xlfn.LET(
  _xlpm.ExoMax, MAX_LOCAL!$A$2:$A$10000,
  _xlpm.VarMax, MAX_LOCAL!$B$2:$B$10000,
  _xlpm.RepsMax, MAX_LOCAL!$C$2:$C$10000,
  _xlpm.KgMax,  MAX_LOCAL!$D$2:$D$10000,
  _xlpm.Res, IF($A7="",
     _xlfn.MAXIFS(_xlpm.KgMax, _xlpm.ExoMax, $B7, _xlpm.RepsMax, $C7),
     _xlfn.MAXIFS(_xlpm.KgMax, _xlpm.ExoMax, $B7, _xlpm.RepsMax, $C7, _xlpm.VarMax, $A7)
  ),
  IF(_xlpm.Res=0,"",_xlpm.Res)
),
""))</f>
        <v>70</v>
      </c>
      <c r="K7" s="41">
        <v>1</v>
      </c>
      <c r="L7" s="41">
        <v>0</v>
      </c>
      <c r="M7" s="41">
        <v>1</v>
      </c>
      <c r="N7" s="41">
        <v>0</v>
      </c>
      <c r="O7" s="224"/>
      <c r="P7" s="42">
        <v>5</v>
      </c>
      <c r="Q7" s="43">
        <f t="shared" ref="Q7:Q38" si="3">F7</f>
        <v>0</v>
      </c>
      <c r="R7" s="42">
        <v>3</v>
      </c>
      <c r="S7" s="44">
        <f t="shared" ref="S7:S38" si="4">C7</f>
        <v>3</v>
      </c>
      <c r="T7" s="42">
        <v>40</v>
      </c>
      <c r="U7" s="44">
        <f t="shared" ref="U7:U38" si="5">D7</f>
        <v>40</v>
      </c>
      <c r="V7" s="42">
        <v>90</v>
      </c>
      <c r="W7" s="44">
        <f t="shared" ref="W7:W55" si="6">E7</f>
        <v>90</v>
      </c>
      <c r="X7" s="225">
        <f t="shared" ref="X7:X55" si="7">IF(B7="SQUAT Comp",T7/$J$1,
IF(B7="BENCH Comp",T7/$J$2,
IF(B7="DEADLIFT Comp",T7/$J$3,
IF(B7="Snatch",T7/$M$1,
IF(B7="Clean and Jerk",T7/$M$2,
IF(B7="MUSCLE UP",T7/$M$3,
IF(B7="PULL UP",T7/$M$4,
IF(B7="DIPS sur station",T7/$M$5,
""))))))))</f>
        <v>0.5161290322580645</v>
      </c>
      <c r="Y7" s="226">
        <f t="shared" ref="Y7:Y55" si="8">IF(B7="SQUAT Comp",T7/$J$1,
IF(B7="BENCH Comp",T7/$J$2,
IF(B7="DEADLIFT Comp",T7/$J$3,
IF(B7="Snatch",T7/$M$1,
IF(B7="Clean and Jerk",T7/$M$2,
IF(B7="MUSCLE UP",T7/$M$3,
IF(B7="PULL UP",T7/$M$4,
IF(B7="DIPS sur station",T7/$M$5,
""))))))))</f>
        <v>0.5161290322580645</v>
      </c>
    </row>
    <row r="8" spans="1:29" ht="20.100000000000001" customHeight="1" x14ac:dyDescent="0.2">
      <c r="A8" s="61"/>
      <c r="B8" s="59" t="s">
        <v>6</v>
      </c>
      <c r="C8" s="23">
        <f t="shared" si="0"/>
        <v>3</v>
      </c>
      <c r="D8" s="24">
        <f t="shared" si="1"/>
        <v>50</v>
      </c>
      <c r="E8" s="24">
        <f t="shared" si="2"/>
        <v>90</v>
      </c>
      <c r="F8" s="25"/>
      <c r="G8" s="227" t="str" cm="1">
        <f t="array" ref="G8">IF(OR($B8="",$C8=0,$D8=0),"",IF(AND($B8=$B9,$A8=$A9),"",IFERROR(
SUMPRODUCT(($B$7:$B$55=$B8)*($A$7:$A$55=$A8)*($C$7:$C$55)*($D$7:$D$55)),
"")))</f>
        <v/>
      </c>
      <c r="H8" s="222" t="str">
        <f ca="1">IF(OR($B8="",AND($B8=$B9,$A8=$A9)),"",_xlfn.LET(_xlpm.DateSeance,$C$1,_xlpm.Exo,$B8,_xlpm.Var,$A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8" s="222" t="str" cm="1">
        <f t="array" ref="I8">IF(OR($B8="",AND($B8=$B9,$A8=$A9)),"",
_xlfn.LET(
  _xlpm.Exo,TRIM(SUBSTITUTE($B8,CHAR(160),"")),
  _xlpm.Var,TRIM(SUBSTITUTE($A8,CHAR(160),"")),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8" s="223">
        <f ca="1">IF($C8=0,"",IFERROR(
_xlfn.LET(
  _xlpm.ExoMax, MAX_LOCAL!$A$2:$A$10000,
  _xlpm.VarMax, MAX_LOCAL!$B$2:$B$10000,
  _xlpm.RepsMax, MAX_LOCAL!$C$2:$C$10000,
  _xlpm.KgMax,  MAX_LOCAL!$D$2:$D$10000,
  _xlpm.Res, IF($A8="",
     _xlfn.MAXIFS(_xlpm.KgMax, _xlpm.ExoMax, $B8, _xlpm.RepsMax, $C8),
     _xlfn.MAXIFS(_xlpm.KgMax, _xlpm.ExoMax, $B8, _xlpm.RepsMax, $C8, _xlpm.VarMax, $A8)
  ),
  IF(_xlpm.Res=0,"",_xlpm.Res)
),
""))</f>
        <v>70</v>
      </c>
      <c r="K8" s="41">
        <v>1</v>
      </c>
      <c r="L8" s="41">
        <v>0</v>
      </c>
      <c r="M8" s="41">
        <v>1</v>
      </c>
      <c r="N8" s="41">
        <v>0</v>
      </c>
      <c r="O8" s="228"/>
      <c r="P8" s="42">
        <v>5</v>
      </c>
      <c r="Q8" s="43">
        <f t="shared" si="3"/>
        <v>0</v>
      </c>
      <c r="R8" s="42">
        <v>3</v>
      </c>
      <c r="S8" s="44">
        <f t="shared" si="4"/>
        <v>3</v>
      </c>
      <c r="T8" s="42">
        <v>50</v>
      </c>
      <c r="U8" s="44">
        <f t="shared" si="5"/>
        <v>50</v>
      </c>
      <c r="V8" s="42">
        <v>90</v>
      </c>
      <c r="W8" s="44">
        <f t="shared" si="6"/>
        <v>90</v>
      </c>
      <c r="X8" s="225">
        <f t="shared" si="7"/>
        <v>0.64516129032258063</v>
      </c>
      <c r="Y8" s="226">
        <f t="shared" si="8"/>
        <v>0.64516129032258063</v>
      </c>
    </row>
    <row r="9" spans="1:29" ht="20.100000000000001" customHeight="1" x14ac:dyDescent="0.2">
      <c r="A9" s="61"/>
      <c r="B9" s="59" t="s">
        <v>6</v>
      </c>
      <c r="C9" s="23">
        <f t="shared" si="0"/>
        <v>3</v>
      </c>
      <c r="D9" s="24">
        <f t="shared" si="1"/>
        <v>60</v>
      </c>
      <c r="E9" s="24">
        <f t="shared" si="2"/>
        <v>300</v>
      </c>
      <c r="F9" s="25"/>
      <c r="G9" s="227" t="str" cm="1">
        <f t="array" ref="G9">IF(OR($B9="",$C9=0,$D9=0),"",IF(AND($B9=$B10,$A9=$A10),"",IFERROR(
SUMPRODUCT(($B$7:$B$55=$B9)*($A$7:$A$55=$A9)*($C$7:$C$55)*($D$7:$D$55)),
"")))</f>
        <v/>
      </c>
      <c r="H9" s="222" t="str">
        <f ca="1">IF(OR($B9="",AND($B9=$B10,$A9=$A10)),"",_xlfn.LET(_xlpm.DateSeance,$C$1,_xlpm.Exo,$B9,_xlpm.Var,$A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9" s="222" t="str" cm="1">
        <f t="array" ref="I9">IF(OR($B9="",AND($B9=$B10,$A9=$A10)),"",
_xlfn.LET(
  _xlpm.Exo,TRIM(SUBSTITUTE($B9,CHAR(160),"")),
  _xlpm.Var,TRIM(SUBSTITUTE($A9,CHAR(160),"")),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9" s="223">
        <f ca="1">IF($C9=0,"",IFERROR(
_xlfn.LET(
  _xlpm.ExoMax, MAX_LOCAL!$A$2:$A$10000,
  _xlpm.VarMax, MAX_LOCAL!$B$2:$B$10000,
  _xlpm.RepsMax, MAX_LOCAL!$C$2:$C$10000,
  _xlpm.KgMax,  MAX_LOCAL!$D$2:$D$10000,
  _xlpm.Res, IF($A9="",
     _xlfn.MAXIFS(_xlpm.KgMax, _xlpm.ExoMax, $B9, _xlpm.RepsMax, $C9),
     _xlfn.MAXIFS(_xlpm.KgMax, _xlpm.ExoMax, $B9, _xlpm.RepsMax, $C9, _xlpm.VarMax, $A9)
  ),
  IF(_xlpm.Res=0,"",_xlpm.Res)
),
""))</f>
        <v>70</v>
      </c>
      <c r="K9" s="41">
        <v>1</v>
      </c>
      <c r="L9" s="41">
        <v>0</v>
      </c>
      <c r="M9" s="41">
        <v>1</v>
      </c>
      <c r="N9" s="41">
        <v>0</v>
      </c>
      <c r="O9" s="228"/>
      <c r="P9" s="42">
        <v>6</v>
      </c>
      <c r="Q9" s="43">
        <f t="shared" si="3"/>
        <v>0</v>
      </c>
      <c r="R9" s="42">
        <v>3</v>
      </c>
      <c r="S9" s="44">
        <f t="shared" si="4"/>
        <v>3</v>
      </c>
      <c r="T9" s="42">
        <v>60</v>
      </c>
      <c r="U9" s="44">
        <f t="shared" si="5"/>
        <v>60</v>
      </c>
      <c r="V9" s="42">
        <v>300</v>
      </c>
      <c r="W9" s="44">
        <f t="shared" si="6"/>
        <v>300</v>
      </c>
      <c r="X9" s="225">
        <f t="shared" si="7"/>
        <v>0.77419354838709675</v>
      </c>
      <c r="Y9" s="226">
        <f t="shared" si="8"/>
        <v>0.77419354838709675</v>
      </c>
    </row>
    <row r="10" spans="1:29" ht="20.100000000000001" customHeight="1" x14ac:dyDescent="0.2">
      <c r="A10" s="61"/>
      <c r="B10" s="59" t="s">
        <v>6</v>
      </c>
      <c r="C10" s="23">
        <f t="shared" si="0"/>
        <v>3</v>
      </c>
      <c r="D10" s="45">
        <f t="shared" si="1"/>
        <v>67.5</v>
      </c>
      <c r="E10" s="24">
        <f t="shared" si="2"/>
        <v>300</v>
      </c>
      <c r="F10" s="25"/>
      <c r="G10" s="227" t="str" cm="1">
        <f t="array" ref="G10">IF(OR($B10="",$C10=0,$D10=0),"",IF(AND($B10=$B11,$A10=$A11),"",IFERROR(
SUMPRODUCT(($B$7:$B$55=$B10)*($A$7:$A$55=$A10)*($C$7:$C$55)*($D$7:$D$55)),
"")))</f>
        <v/>
      </c>
      <c r="H10" s="222" t="str">
        <f ca="1">IF(OR($B10="",AND($B10=$B11,$A10=$A11)),"",_xlfn.LET(_xlpm.DateSeance,$C$1,_xlpm.Exo,$B10,_xlpm.Var,$A10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0" s="222" t="str" cm="1">
        <f t="array" ref="I10">IF(OR($B10="",AND($B10=$B11,$A10=$A11)),"",
_xlfn.LET(
  _xlpm.Exo,TRIM(SUBSTITUTE($B10,CHAR(160),"")),
  _xlpm.Var,TRIM(SUBSTITUTE($A10,CHAR(160),"")),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0" s="223">
        <f ca="1">IF($C10=0,"",IFERROR(
_xlfn.LET(
  _xlpm.ExoMax, MAX_LOCAL!$A$2:$A$10000,
  _xlpm.VarMax, MAX_LOCAL!$B$2:$B$10000,
  _xlpm.RepsMax, MAX_LOCAL!$C$2:$C$10000,
  _xlpm.KgMax,  MAX_LOCAL!$D$2:$D$10000,
  _xlpm.Res, IF($A10="",
     _xlfn.MAXIFS(_xlpm.KgMax, _xlpm.ExoMax, $B10, _xlpm.RepsMax, $C10),
     _xlfn.MAXIFS(_xlpm.KgMax, _xlpm.ExoMax, $B10, _xlpm.RepsMax, $C10, _xlpm.VarMax, $A10)
  ),
  IF(_xlpm.Res=0,"",_xlpm.Res)
),
""))</f>
        <v>70</v>
      </c>
      <c r="K10" s="41">
        <v>1</v>
      </c>
      <c r="L10" s="41">
        <v>0</v>
      </c>
      <c r="M10" s="41">
        <v>1</v>
      </c>
      <c r="N10" s="41">
        <v>0</v>
      </c>
      <c r="O10" s="228"/>
      <c r="P10" s="42">
        <v>8</v>
      </c>
      <c r="Q10" s="43">
        <f t="shared" si="3"/>
        <v>0</v>
      </c>
      <c r="R10" s="42">
        <v>3</v>
      </c>
      <c r="S10" s="44">
        <f t="shared" si="4"/>
        <v>3</v>
      </c>
      <c r="T10" s="42">
        <v>67.5</v>
      </c>
      <c r="U10" s="44">
        <f t="shared" si="5"/>
        <v>67.5</v>
      </c>
      <c r="V10" s="42">
        <v>300</v>
      </c>
      <c r="W10" s="44">
        <f t="shared" si="6"/>
        <v>300</v>
      </c>
      <c r="X10" s="225">
        <f t="shared" si="7"/>
        <v>0.87096774193548387</v>
      </c>
      <c r="Y10" s="226">
        <f t="shared" si="8"/>
        <v>0.87096774193548387</v>
      </c>
    </row>
    <row r="11" spans="1:29" ht="20.100000000000001" customHeight="1" x14ac:dyDescent="0.2">
      <c r="A11" s="61"/>
      <c r="B11" s="59" t="s">
        <v>6</v>
      </c>
      <c r="C11" s="23">
        <f t="shared" si="0"/>
        <v>3</v>
      </c>
      <c r="D11" s="24">
        <f t="shared" si="1"/>
        <v>70</v>
      </c>
      <c r="E11" s="24">
        <f t="shared" si="2"/>
        <v>300</v>
      </c>
      <c r="F11" s="25"/>
      <c r="G11" s="227" t="str" cm="1">
        <f t="array" ref="G11">IF(OR($B11="",$C11=0,$D11=0),"",IF(AND($B11=$B12,$A11=$A12),"",IFERROR(
SUMPRODUCT(($B$7:$B$55=$B11)*($A$7:$A$55=$A11)*($C$7:$C$55)*($D$7:$D$55)),
"")))</f>
        <v/>
      </c>
      <c r="H11" s="222" t="str">
        <f ca="1">IF(OR($B11="",AND($B11=$B12,$A11=$A12)),"",_xlfn.LET(_xlpm.DateSeance,$C$1,_xlpm.Exo,$B11,_xlpm.Var,$A11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1" s="222" t="str" cm="1">
        <f t="array" ref="I11">IF(OR($B11="",AND($B11=$B12,$A11=$A12)),"",
_xlfn.LET(
  _xlpm.Exo,TRIM(SUBSTITUTE($B11,CHAR(160),"")),
  _xlpm.Var,TRIM(SUBSTITUTE($A11,CHAR(160),"")),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1" s="223">
        <f ca="1">IF($C11=0,"",IFERROR(
_xlfn.LET(
  _xlpm.ExoMax, MAX_LOCAL!$A$2:$A$10000,
  _xlpm.VarMax, MAX_LOCAL!$B$2:$B$10000,
  _xlpm.RepsMax, MAX_LOCAL!$C$2:$C$10000,
  _xlpm.KgMax,  MAX_LOCAL!$D$2:$D$10000,
  _xlpm.Res, IF($A11="",
     _xlfn.MAXIFS(_xlpm.KgMax, _xlpm.ExoMax, $B11, _xlpm.RepsMax, $C11),
     _xlfn.MAXIFS(_xlpm.KgMax, _xlpm.ExoMax, $B11, _xlpm.RepsMax, $C11, _xlpm.VarMax, $A11)
  ),
  IF(_xlpm.Res=0,"",_xlpm.Res)
),
""))</f>
        <v>70</v>
      </c>
      <c r="K11" s="41">
        <v>1</v>
      </c>
      <c r="L11" s="41">
        <v>0</v>
      </c>
      <c r="M11" s="41">
        <v>1</v>
      </c>
      <c r="N11" s="41">
        <v>0</v>
      </c>
      <c r="O11" s="228"/>
      <c r="P11" s="42">
        <v>9</v>
      </c>
      <c r="Q11" s="43">
        <f t="shared" si="3"/>
        <v>0</v>
      </c>
      <c r="R11" s="42">
        <v>3</v>
      </c>
      <c r="S11" s="44">
        <f t="shared" si="4"/>
        <v>3</v>
      </c>
      <c r="T11" s="42">
        <v>70</v>
      </c>
      <c r="U11" s="44">
        <f t="shared" si="5"/>
        <v>70</v>
      </c>
      <c r="V11" s="42">
        <v>300</v>
      </c>
      <c r="W11" s="44">
        <f t="shared" si="6"/>
        <v>300</v>
      </c>
      <c r="X11" s="225">
        <f t="shared" si="7"/>
        <v>0.90322580645161288</v>
      </c>
      <c r="Y11" s="226">
        <f t="shared" si="8"/>
        <v>0.90322580645161288</v>
      </c>
    </row>
    <row r="12" spans="1:29" ht="20.100000000000001" customHeight="1" x14ac:dyDescent="0.2">
      <c r="A12" s="61"/>
      <c r="B12" s="59" t="s">
        <v>6</v>
      </c>
      <c r="C12" s="23">
        <f t="shared" si="0"/>
        <v>3</v>
      </c>
      <c r="D12" s="24">
        <f t="shared" si="1"/>
        <v>72.5</v>
      </c>
      <c r="E12" s="24">
        <f t="shared" si="2"/>
        <v>300</v>
      </c>
      <c r="F12" s="25"/>
      <c r="G12" s="227" cm="1">
        <f t="array" ref="G12">IF(OR($B12="",$C12=0,$D12=0),"",IF(AND($B12=$B13,$A12=$A13),"",IFERROR(
SUMPRODUCT(($B$7:$B$55=$B12)*($A$7:$A$55=$A12)*($C$7:$C$55)*($D$7:$D$55)),
"")))</f>
        <v>1080</v>
      </c>
      <c r="H12" s="222">
        <f ca="1">IF(OR($B12="",AND($B12=$B13,$A12=$A13)),"",_xlfn.LET(_xlpm.DateSeance,$C$1,_xlpm.Exo,$B12,_xlpm.Var,$A12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12" s="222" cm="1">
        <f t="array" ref="I12">IF(OR($B12="",AND($B12=$B13,$A12=$A13)),"",
_xlfn.LET(
  _xlpm.Exo,TRIM(SUBSTITUTE($B12,CHAR(160),"")),
  _xlpm.Var,TRIM(SUBSTITUTE($A12,CHAR(160),"")),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1350</v>
      </c>
      <c r="J12" s="223">
        <f ca="1">IF($C12=0,"",IFERROR(
_xlfn.LET(
  _xlpm.ExoMax, MAX_LOCAL!$A$2:$A$10000,
  _xlpm.VarMax, MAX_LOCAL!$B$2:$B$10000,
  _xlpm.RepsMax, MAX_LOCAL!$C$2:$C$10000,
  _xlpm.KgMax,  MAX_LOCAL!$D$2:$D$10000,
  _xlpm.Res, IF($A12="",
     _xlfn.MAXIFS(_xlpm.KgMax, _xlpm.ExoMax, $B12, _xlpm.RepsMax, $C12),
     _xlfn.MAXIFS(_xlpm.KgMax, _xlpm.ExoMax, $B12, _xlpm.RepsMax, $C12, _xlpm.VarMax, $A12)
  ),
  IF(_xlpm.Res=0,"",_xlpm.Res)
),
""))</f>
        <v>70</v>
      </c>
      <c r="K12" s="41">
        <v>1</v>
      </c>
      <c r="L12" s="41">
        <v>0</v>
      </c>
      <c r="M12" s="41">
        <v>1</v>
      </c>
      <c r="N12" s="41">
        <v>0</v>
      </c>
      <c r="O12" s="228"/>
      <c r="P12" s="42">
        <v>10</v>
      </c>
      <c r="Q12" s="43">
        <f t="shared" si="3"/>
        <v>0</v>
      </c>
      <c r="R12" s="42">
        <v>3</v>
      </c>
      <c r="S12" s="44">
        <f t="shared" si="4"/>
        <v>3</v>
      </c>
      <c r="T12" s="42">
        <v>72.5</v>
      </c>
      <c r="U12" s="44">
        <f t="shared" si="5"/>
        <v>72.5</v>
      </c>
      <c r="V12" s="42">
        <v>300</v>
      </c>
      <c r="W12" s="44">
        <f t="shared" si="6"/>
        <v>300</v>
      </c>
      <c r="X12" s="225">
        <f t="shared" si="7"/>
        <v>0.93548387096774188</v>
      </c>
      <c r="Y12" s="226">
        <f t="shared" si="8"/>
        <v>0.93548387096774188</v>
      </c>
    </row>
    <row r="13" spans="1:29" ht="20.100000000000001" customHeight="1" x14ac:dyDescent="0.2">
      <c r="A13" s="61"/>
      <c r="B13" s="59"/>
      <c r="C13" s="23"/>
      <c r="D13" s="24"/>
      <c r="E13" s="24"/>
      <c r="F13" s="25"/>
      <c r="G13" s="227" t="str" cm="1">
        <f t="array" ref="G13">IF(OR($B13="",$C13=0,$D13=0),"",IF(AND($B13=$B14,$A13=$A14),"",IFERROR(
SUMPRODUCT(($B$7:$B$55=$B13)*($A$7:$A$55=$A13)*($C$7:$C$55)*($D$7:$D$55)),
"")))</f>
        <v/>
      </c>
      <c r="H13" s="222" t="str">
        <f ca="1">IF(OR($B13="",AND($B13=$B14,$A13=$A14)),"",_xlfn.LET(_xlpm.DateSeance,$C$1,_xlpm.Exo,$B13,_xlpm.Var,$A13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3" s="222" t="str" cm="1">
        <f t="array" ref="I13">IF(OR($B13="",AND($B13=$B14,$A13=$A14)),"",
_xlfn.LET(
  _xlpm.Exo,TRIM(SUBSTITUTE($B13,CHAR(160),"")),
  _xlpm.Var,TRIM(SUBSTITUTE($A13,CHAR(160),"")),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3" s="223" t="str">
        <f ca="1">IF($C13=0,"",IFERROR(
_xlfn.LET(
  _xlpm.ExoMax, MAX_LOCAL!$A$2:$A$10000,
  _xlpm.VarMax, MAX_LOCAL!$B$2:$B$10000,
  _xlpm.RepsMax, MAX_LOCAL!$C$2:$C$10000,
  _xlpm.KgMax,  MAX_LOCAL!$D$2:$D$10000,
  _xlpm.Res, IF($A13="",
     _xlfn.MAXIFS(_xlpm.KgMax, _xlpm.ExoMax, $B13, _xlpm.RepsMax, $C13),
     _xlfn.MAXIFS(_xlpm.KgMax, _xlpm.ExoMax, $B13, _xlpm.RepsMax, $C13, _xlpm.VarMax, $A13)
  ),
  IF(_xlpm.Res=0,"",_xlpm.Res)
),
""))</f>
        <v/>
      </c>
      <c r="K13" s="41">
        <v>1</v>
      </c>
      <c r="L13" s="41">
        <v>0</v>
      </c>
      <c r="M13" s="41">
        <v>1</v>
      </c>
      <c r="N13" s="41">
        <v>0</v>
      </c>
      <c r="O13" s="229">
        <v>5</v>
      </c>
      <c r="P13" s="42"/>
      <c r="Q13" s="43">
        <f t="shared" si="3"/>
        <v>0</v>
      </c>
      <c r="R13" s="42"/>
      <c r="S13" s="44">
        <f t="shared" si="4"/>
        <v>0</v>
      </c>
      <c r="T13" s="42"/>
      <c r="U13" s="44">
        <f t="shared" si="5"/>
        <v>0</v>
      </c>
      <c r="V13" s="42"/>
      <c r="W13" s="44">
        <f t="shared" si="6"/>
        <v>0</v>
      </c>
      <c r="X13" s="225" t="str">
        <f t="shared" si="7"/>
        <v/>
      </c>
      <c r="Y13" s="226" t="str">
        <f t="shared" si="8"/>
        <v/>
      </c>
    </row>
    <row r="14" spans="1:29" ht="20.100000000000001" customHeight="1" x14ac:dyDescent="0.2">
      <c r="A14" s="61"/>
      <c r="B14" s="59"/>
      <c r="C14" s="23"/>
      <c r="D14" s="24"/>
      <c r="E14" s="24"/>
      <c r="F14" s="25"/>
      <c r="G14" s="227" t="str" cm="1">
        <f t="array" ref="G14">IF(OR($B14="",$C14=0,$D14=0),"",IF(AND($B14=$B15,$A14=$A15),"",IFERROR(
SUMPRODUCT(($B$7:$B$55=$B14)*($A$7:$A$55=$A14)*($C$7:$C$55)*($D$7:$D$55)),
"")))</f>
        <v/>
      </c>
      <c r="H14" s="222" t="str">
        <f ca="1">IF(OR($B14="",AND($B14=$B15,$A14=$A15)),"",_xlfn.LET(_xlpm.DateSeance,$C$1,_xlpm.Exo,$B14,_xlpm.Var,$A14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4" s="222" t="str" cm="1">
        <f t="array" ref="I14">IF(OR($B14="",AND($B14=$B15,$A14=$A15)),"",
_xlfn.LET(
  _xlpm.Exo,TRIM(SUBSTITUTE($B14,CHAR(160),"")),
  _xlpm.Var,TRIM(SUBSTITUTE($A14,CHAR(160),"")),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4" s="223" t="str">
        <f ca="1">IF($C14=0,"",IFERROR(
_xlfn.LET(
  _xlpm.ExoMax, MAX_LOCAL!$A$2:$A$10000,
  _xlpm.VarMax, MAX_LOCAL!$B$2:$B$10000,
  _xlpm.RepsMax, MAX_LOCAL!$C$2:$C$10000,
  _xlpm.KgMax,  MAX_LOCAL!$D$2:$D$10000,
  _xlpm.Res, IF($A14="",
     _xlfn.MAXIFS(_xlpm.KgMax, _xlpm.ExoMax, $B14, _xlpm.RepsMax, $C14),
     _xlfn.MAXIFS(_xlpm.KgMax, _xlpm.ExoMax, $B14, _xlpm.RepsMax, $C14, _xlpm.VarMax, $A14)
  ),
  IF(_xlpm.Res=0,"",_xlpm.Res)
),
""))</f>
        <v/>
      </c>
      <c r="K14" s="41">
        <v>1</v>
      </c>
      <c r="L14" s="41">
        <v>0</v>
      </c>
      <c r="M14" s="41">
        <v>1</v>
      </c>
      <c r="N14" s="41">
        <v>0</v>
      </c>
      <c r="O14" s="228"/>
      <c r="P14" s="42"/>
      <c r="Q14" s="43">
        <f t="shared" si="3"/>
        <v>0</v>
      </c>
      <c r="R14" s="42"/>
      <c r="S14" s="44">
        <f t="shared" si="4"/>
        <v>0</v>
      </c>
      <c r="T14" s="42"/>
      <c r="U14" s="44">
        <f t="shared" si="5"/>
        <v>0</v>
      </c>
      <c r="V14" s="42"/>
      <c r="W14" s="44">
        <f t="shared" si="6"/>
        <v>0</v>
      </c>
      <c r="X14" s="225" t="str">
        <f t="shared" si="7"/>
        <v/>
      </c>
      <c r="Y14" s="226" t="str">
        <f t="shared" si="8"/>
        <v/>
      </c>
    </row>
    <row r="15" spans="1:29" ht="20.100000000000001" customHeight="1" x14ac:dyDescent="0.2">
      <c r="A15" s="61"/>
      <c r="B15" s="59"/>
      <c r="C15" s="23"/>
      <c r="D15" s="24"/>
      <c r="E15" s="24"/>
      <c r="F15" s="25"/>
      <c r="G15" s="227" t="str" cm="1">
        <f t="array" ref="G15">IF(OR($B15="",$C15=0,$D15=0),"",IF(AND($B15=$B16,$A15=$A16),"",IFERROR(
SUMPRODUCT(($B$7:$B$55=$B15)*($A$7:$A$55=$A15)*($C$7:$C$55)*($D$7:$D$55)),
"")))</f>
        <v/>
      </c>
      <c r="H15" s="222" t="str">
        <f ca="1">IF(OR($B15="",AND($B15=$B16,$A15=$A16)),"",_xlfn.LET(_xlpm.DateSeance,$C$1,_xlpm.Exo,$B15,_xlpm.Var,$A15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5" s="222" t="str" cm="1">
        <f t="array" ref="I15">IF(OR($B15="",AND($B15=$B16,$A15=$A16)),"",
_xlfn.LET(
  _xlpm.Exo,TRIM(SUBSTITUTE($B15,CHAR(160),"")),
  _xlpm.Var,TRIM(SUBSTITUTE($A15,CHAR(160),"")),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5" s="223" t="str">
        <f ca="1">IF($C15=0,"",IFERROR(
_xlfn.LET(
  _xlpm.ExoMax, MAX_LOCAL!$A$2:$A$10000,
  _xlpm.VarMax, MAX_LOCAL!$B$2:$B$10000,
  _xlpm.RepsMax, MAX_LOCAL!$C$2:$C$10000,
  _xlpm.KgMax,  MAX_LOCAL!$D$2:$D$10000,
  _xlpm.Res, IF($A15="",
     _xlfn.MAXIFS(_xlpm.KgMax, _xlpm.ExoMax, $B15, _xlpm.RepsMax, $C15),
     _xlfn.MAXIFS(_xlpm.KgMax, _xlpm.ExoMax, $B15, _xlpm.RepsMax, $C15, _xlpm.VarMax, $A15)
  ),
  IF(_xlpm.Res=0,"",_xlpm.Res)
),
""))</f>
        <v/>
      </c>
      <c r="K15" s="41">
        <v>1</v>
      </c>
      <c r="L15" s="41">
        <v>0</v>
      </c>
      <c r="M15" s="41">
        <v>1</v>
      </c>
      <c r="N15" s="41">
        <v>0</v>
      </c>
      <c r="O15" s="228"/>
      <c r="P15" s="42"/>
      <c r="Q15" s="43">
        <f t="shared" si="3"/>
        <v>0</v>
      </c>
      <c r="R15" s="42"/>
      <c r="S15" s="44">
        <f t="shared" si="4"/>
        <v>0</v>
      </c>
      <c r="T15" s="42"/>
      <c r="U15" s="44">
        <f t="shared" si="5"/>
        <v>0</v>
      </c>
      <c r="V15" s="42"/>
      <c r="W15" s="44">
        <f t="shared" si="6"/>
        <v>0</v>
      </c>
      <c r="X15" s="225" t="str">
        <f t="shared" si="7"/>
        <v/>
      </c>
      <c r="Y15" s="226" t="str">
        <f t="shared" si="8"/>
        <v/>
      </c>
    </row>
    <row r="16" spans="1:29" ht="20.100000000000001" customHeight="1" x14ac:dyDescent="0.2">
      <c r="A16" s="61" t="s">
        <v>9</v>
      </c>
      <c r="B16" s="59" t="s">
        <v>8</v>
      </c>
      <c r="C16" s="23">
        <f>R16</f>
        <v>5</v>
      </c>
      <c r="D16" s="24">
        <f>T16</f>
        <v>70</v>
      </c>
      <c r="E16" s="24">
        <f>V16</f>
        <v>90</v>
      </c>
      <c r="F16" s="25"/>
      <c r="G16" s="227" t="str" cm="1">
        <f t="array" ref="G16">IF(OR($B16="",$C16=0,$D16=0),"",IF(AND($B16=$B17,$A16=$A17),"",IFERROR(
SUMPRODUCT(($B$7:$B$55=$B16)*($A$7:$A$55=$A16)*($C$7:$C$55)*($D$7:$D$55)),
"")))</f>
        <v/>
      </c>
      <c r="H16" s="222" t="str">
        <f ca="1">IF(OR($B16="",AND($B16=$B17,$A16=$A17)),"",_xlfn.LET(_xlpm.DateSeance,$C$1,_xlpm.Exo,$B16,_xlpm.Var,$A16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6" s="222" t="str" cm="1">
        <f t="array" ref="I16">IF(OR($B16="",AND($B16=$B17,$A16=$A17)),"",
_xlfn.LET(
  _xlpm.Exo,TRIM(SUBSTITUTE($B16,CHAR(160),"")),
  _xlpm.Var,TRIM(SUBSTITUTE($A16,CHAR(160),"")),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6" s="223" t="str">
        <f ca="1">IF($C16=0,"",IFERROR(
_xlfn.LET(
  _xlpm.ExoMax, MAX_LOCAL!$A$2:$A$10000,
  _xlpm.VarMax, MAX_LOCAL!$B$2:$B$10000,
  _xlpm.RepsMax, MAX_LOCAL!$C$2:$C$10000,
  _xlpm.KgMax,  MAX_LOCAL!$D$2:$D$10000,
  _xlpm.Res, IF($A16="",
     _xlfn.MAXIFS(_xlpm.KgMax, _xlpm.ExoMax, $B16, _xlpm.RepsMax, $C16),
     _xlfn.MAXIFS(_xlpm.KgMax, _xlpm.ExoMax, $B16, _xlpm.RepsMax, $C16, _xlpm.VarMax, $A16)
  ),
  IF(_xlpm.Res=0,"",_xlpm.Res)
),
""))</f>
        <v/>
      </c>
      <c r="K16" s="41">
        <v>1</v>
      </c>
      <c r="L16" s="41">
        <v>0</v>
      </c>
      <c r="M16" s="41">
        <v>1</v>
      </c>
      <c r="N16" s="41">
        <v>0</v>
      </c>
      <c r="O16" s="228"/>
      <c r="P16" s="42">
        <v>5</v>
      </c>
      <c r="Q16" s="43">
        <f t="shared" si="3"/>
        <v>0</v>
      </c>
      <c r="R16" s="42">
        <v>5</v>
      </c>
      <c r="S16" s="44">
        <f t="shared" si="4"/>
        <v>5</v>
      </c>
      <c r="T16" s="42">
        <v>70</v>
      </c>
      <c r="U16" s="44">
        <f t="shared" si="5"/>
        <v>70</v>
      </c>
      <c r="V16" s="42">
        <v>90</v>
      </c>
      <c r="W16" s="44">
        <f t="shared" si="6"/>
        <v>90</v>
      </c>
      <c r="X16" s="225">
        <f t="shared" si="7"/>
        <v>0.41791044776119401</v>
      </c>
      <c r="Y16" s="226">
        <f t="shared" si="8"/>
        <v>0.41791044776119401</v>
      </c>
    </row>
    <row r="17" spans="1:25" ht="20.100000000000001" customHeight="1" x14ac:dyDescent="0.2">
      <c r="A17" s="61" t="s">
        <v>9</v>
      </c>
      <c r="B17" s="59" t="s">
        <v>8</v>
      </c>
      <c r="C17" s="23">
        <f>R17</f>
        <v>4</v>
      </c>
      <c r="D17" s="24">
        <f>T17</f>
        <v>110</v>
      </c>
      <c r="E17" s="24">
        <f>V17</f>
        <v>90</v>
      </c>
      <c r="F17" s="25"/>
      <c r="G17" s="227" t="str" cm="1">
        <f t="array" ref="G17">IF(OR($B17="",$C17=0,$D17=0),"",IF(AND($B17=$B18,$A17=$A18),"",IFERROR(
SUMPRODUCT(($B$7:$B$55=$B17)*($A$7:$A$55=$A17)*($C$7:$C$55)*($D$7:$D$55)),
"")))</f>
        <v/>
      </c>
      <c r="H17" s="222" t="str">
        <f ca="1">IF(OR($B17="",AND($B17=$B18,$A17=$A18)),"",_xlfn.LET(_xlpm.DateSeance,$C$1,_xlpm.Exo,$B17,_xlpm.Var,$A17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7" s="222" t="str" cm="1">
        <f t="array" ref="I17">IF(OR($B17="",AND($B17=$B18,$A17=$A18)),"",
_xlfn.LET(
  _xlpm.Exo,TRIM(SUBSTITUTE($B17,CHAR(160),"")),
  _xlpm.Var,TRIM(SUBSTITUTE($A17,CHAR(160),"")),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7" s="223" t="str">
        <f ca="1">IF($C17=0,"",IFERROR(
_xlfn.LET(
  _xlpm.ExoMax, MAX_LOCAL!$A$2:$A$10000,
  _xlpm.VarMax, MAX_LOCAL!$B$2:$B$10000,
  _xlpm.RepsMax, MAX_LOCAL!$C$2:$C$10000,
  _xlpm.KgMax,  MAX_LOCAL!$D$2:$D$10000,
  _xlpm.Res, IF($A17="",
     _xlfn.MAXIFS(_xlpm.KgMax, _xlpm.ExoMax, $B17, _xlpm.RepsMax, $C17),
     _xlfn.MAXIFS(_xlpm.KgMax, _xlpm.ExoMax, $B17, _xlpm.RepsMax, $C17, _xlpm.VarMax, $A17)
  ),
  IF(_xlpm.Res=0,"",_xlpm.Res)
),
""))</f>
        <v/>
      </c>
      <c r="K17" s="41">
        <v>1</v>
      </c>
      <c r="L17" s="41">
        <v>0</v>
      </c>
      <c r="M17" s="41">
        <v>1</v>
      </c>
      <c r="N17" s="41">
        <v>0</v>
      </c>
      <c r="O17" s="228"/>
      <c r="P17" s="42">
        <v>6</v>
      </c>
      <c r="Q17" s="43">
        <f t="shared" si="3"/>
        <v>0</v>
      </c>
      <c r="R17" s="42">
        <v>4</v>
      </c>
      <c r="S17" s="44">
        <f t="shared" si="4"/>
        <v>4</v>
      </c>
      <c r="T17" s="42">
        <v>110</v>
      </c>
      <c r="U17" s="44">
        <f t="shared" si="5"/>
        <v>110</v>
      </c>
      <c r="V17" s="42">
        <v>90</v>
      </c>
      <c r="W17" s="44">
        <f t="shared" si="6"/>
        <v>90</v>
      </c>
      <c r="X17" s="225">
        <f t="shared" si="7"/>
        <v>0.65671641791044777</v>
      </c>
      <c r="Y17" s="226">
        <f t="shared" si="8"/>
        <v>0.65671641791044777</v>
      </c>
    </row>
    <row r="18" spans="1:25" ht="20.100000000000001" customHeight="1" x14ac:dyDescent="0.2">
      <c r="A18" s="61" t="s">
        <v>9</v>
      </c>
      <c r="B18" s="59" t="s">
        <v>8</v>
      </c>
      <c r="C18" s="23">
        <f>R18</f>
        <v>3</v>
      </c>
      <c r="D18" s="24">
        <f>T18</f>
        <v>120</v>
      </c>
      <c r="E18" s="24">
        <f>V18</f>
        <v>120</v>
      </c>
      <c r="F18" s="25"/>
      <c r="G18" s="227" t="str" cm="1">
        <f t="array" ref="G18">IF(OR($B18="",$C18=0,$D18=0),"",IF(AND($B18=$B19,$A18=$A19),"",IFERROR(
SUMPRODUCT(($B$7:$B$55=$B18)*($A$7:$A$55=$A18)*($C$7:$C$55)*($D$7:$D$55)),
"")))</f>
        <v/>
      </c>
      <c r="H18" s="222" t="str">
        <f ca="1">IF(OR($B18="",AND($B18=$B19,$A18=$A19)),"",_xlfn.LET(_xlpm.DateSeance,$C$1,_xlpm.Exo,$B18,_xlpm.Var,$A18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8" s="222" t="str" cm="1">
        <f t="array" ref="I18">IF(OR($B18="",AND($B18=$B19,$A18=$A19)),"",
_xlfn.LET(
  _xlpm.Exo,TRIM(SUBSTITUTE($B18,CHAR(160),"")),
  _xlpm.Var,TRIM(SUBSTITUTE($A18,CHAR(160),"")),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8" s="223" t="str">
        <f ca="1">IF($C18=0,"",IFERROR(
_xlfn.LET(
  _xlpm.ExoMax, MAX_LOCAL!$A$2:$A$10000,
  _xlpm.VarMax, MAX_LOCAL!$B$2:$B$10000,
  _xlpm.RepsMax, MAX_LOCAL!$C$2:$C$10000,
  _xlpm.KgMax,  MAX_LOCAL!$D$2:$D$10000,
  _xlpm.Res, IF($A18="",
     _xlfn.MAXIFS(_xlpm.KgMax, _xlpm.ExoMax, $B18, _xlpm.RepsMax, $C18),
     _xlfn.MAXIFS(_xlpm.KgMax, _xlpm.ExoMax, $B18, _xlpm.RepsMax, $C18, _xlpm.VarMax, $A18)
  ),
  IF(_xlpm.Res=0,"",_xlpm.Res)
),
""))</f>
        <v/>
      </c>
      <c r="K18" s="41">
        <v>1</v>
      </c>
      <c r="L18" s="41">
        <v>0</v>
      </c>
      <c r="M18" s="41">
        <v>1</v>
      </c>
      <c r="N18" s="41">
        <v>0</v>
      </c>
      <c r="O18" s="228"/>
      <c r="P18" s="42">
        <v>8</v>
      </c>
      <c r="Q18" s="43">
        <f t="shared" si="3"/>
        <v>0</v>
      </c>
      <c r="R18" s="42">
        <v>3</v>
      </c>
      <c r="S18" s="44">
        <f t="shared" si="4"/>
        <v>3</v>
      </c>
      <c r="T18" s="42">
        <v>120</v>
      </c>
      <c r="U18" s="44">
        <f t="shared" si="5"/>
        <v>120</v>
      </c>
      <c r="V18" s="42">
        <v>120</v>
      </c>
      <c r="W18" s="44">
        <f t="shared" si="6"/>
        <v>120</v>
      </c>
      <c r="X18" s="225">
        <f t="shared" si="7"/>
        <v>0.71641791044776115</v>
      </c>
      <c r="Y18" s="226">
        <f t="shared" si="8"/>
        <v>0.71641791044776115</v>
      </c>
    </row>
    <row r="19" spans="1:25" ht="20.100000000000001" customHeight="1" x14ac:dyDescent="0.2">
      <c r="A19" s="61" t="s">
        <v>9</v>
      </c>
      <c r="B19" s="59" t="s">
        <v>8</v>
      </c>
      <c r="C19" s="23">
        <f>R19</f>
        <v>3</v>
      </c>
      <c r="D19" s="24">
        <f>T19</f>
        <v>130</v>
      </c>
      <c r="E19" s="24">
        <f>V19</f>
        <v>180</v>
      </c>
      <c r="F19" s="25"/>
      <c r="G19" s="227" t="str" cm="1">
        <f t="array" ref="G19">IF(OR($B19="",$C19=0,$D19=0),"",IF(AND($B19=$B20,$A19=$A20),"",IFERROR(
SUMPRODUCT(($B$7:$B$55=$B19)*($A$7:$A$55=$A19)*($C$7:$C$55)*($D$7:$D$55)),
"")))</f>
        <v/>
      </c>
      <c r="H19" s="222" t="str">
        <f ca="1">IF(OR($B19="",AND($B19=$B20,$A19=$A20)),"",_xlfn.LET(_xlpm.DateSeance,$C$1,_xlpm.Exo,$B19,_xlpm.Var,$A19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9" s="222" t="str" cm="1">
        <f t="array" ref="I19">IF(OR($B19="",AND($B19=$B20,$A19=$A20)),"",
_xlfn.LET(
  _xlpm.Exo,TRIM(SUBSTITUTE($B19,CHAR(160),"")),
  _xlpm.Var,TRIM(SUBSTITUTE($A19,CHAR(160),"")),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9" s="223" t="str">
        <f ca="1">IF($C19=0,"",IFERROR(
_xlfn.LET(
  _xlpm.ExoMax, MAX_LOCAL!$A$2:$A$10000,
  _xlpm.VarMax, MAX_LOCAL!$B$2:$B$10000,
  _xlpm.RepsMax, MAX_LOCAL!$C$2:$C$10000,
  _xlpm.KgMax,  MAX_LOCAL!$D$2:$D$10000,
  _xlpm.Res, IF($A19="",
     _xlfn.MAXIFS(_xlpm.KgMax, _xlpm.ExoMax, $B19, _xlpm.RepsMax, $C19),
     _xlfn.MAXIFS(_xlpm.KgMax, _xlpm.ExoMax, $B19, _xlpm.RepsMax, $C19, _xlpm.VarMax, $A19)
  ),
  IF(_xlpm.Res=0,"",_xlpm.Res)
),
""))</f>
        <v/>
      </c>
      <c r="K19" s="41">
        <v>1</v>
      </c>
      <c r="L19" s="41">
        <v>0</v>
      </c>
      <c r="M19" s="41">
        <v>1</v>
      </c>
      <c r="N19" s="41">
        <v>0</v>
      </c>
      <c r="O19" s="228"/>
      <c r="P19" s="42">
        <v>8.5</v>
      </c>
      <c r="Q19" s="43">
        <f t="shared" si="3"/>
        <v>0</v>
      </c>
      <c r="R19" s="42">
        <v>3</v>
      </c>
      <c r="S19" s="44">
        <f t="shared" si="4"/>
        <v>3</v>
      </c>
      <c r="T19" s="42">
        <v>130</v>
      </c>
      <c r="U19" s="44">
        <f t="shared" si="5"/>
        <v>130</v>
      </c>
      <c r="V19" s="42">
        <v>180</v>
      </c>
      <c r="W19" s="44">
        <f t="shared" si="6"/>
        <v>180</v>
      </c>
      <c r="X19" s="225">
        <f t="shared" si="7"/>
        <v>0.77611940298507465</v>
      </c>
      <c r="Y19" s="226">
        <f t="shared" si="8"/>
        <v>0.77611940298507465</v>
      </c>
    </row>
    <row r="20" spans="1:25" ht="20.100000000000001" customHeight="1" x14ac:dyDescent="0.2">
      <c r="A20" s="61" t="s">
        <v>9</v>
      </c>
      <c r="B20" s="59" t="s">
        <v>8</v>
      </c>
      <c r="C20" s="23">
        <f>R20</f>
        <v>3</v>
      </c>
      <c r="D20" s="24">
        <f>T20</f>
        <v>140</v>
      </c>
      <c r="E20" s="24">
        <f>V20</f>
        <v>180</v>
      </c>
      <c r="F20" s="25"/>
      <c r="G20" s="227" cm="1">
        <f t="array" ref="G20">IF(OR($B20="",$C20=0,$D20=0),"",IF(AND($B20=$B21,$A20=$A21),"",IFERROR(
SUMPRODUCT(($B$7:$B$55=$B20)*($A$7:$A$55=$A20)*($C$7:$C$55)*($D$7:$D$55)),
"")))</f>
        <v>1960</v>
      </c>
      <c r="H20" s="222">
        <f ca="1">IF(OR($B20="",AND($B20=$B21,$A20=$A21)),"",_xlfn.LET(_xlpm.DateSeance,$C$1,_xlpm.Exo,$B20,_xlpm.Var,$A20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20" s="222" cm="1">
        <f t="array" ref="I20">IF(OR($B20="",AND($B20=$B21,$A20=$A21)),"",
_xlfn.LET(
  _xlpm.Exo,TRIM(SUBSTITUTE($B20,CHAR(160),"")),
  _xlpm.Var,TRIM(SUBSTITUTE($A20,CHAR(160),"")),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0</v>
      </c>
      <c r="J20" s="223" t="str">
        <f ca="1">IF($C20=0,"",IFERROR(
_xlfn.LET(
  _xlpm.ExoMax, MAX_LOCAL!$A$2:$A$10000,
  _xlpm.VarMax, MAX_LOCAL!$B$2:$B$10000,
  _xlpm.RepsMax, MAX_LOCAL!$C$2:$C$10000,
  _xlpm.KgMax,  MAX_LOCAL!$D$2:$D$10000,
  _xlpm.Res, IF($A20="",
     _xlfn.MAXIFS(_xlpm.KgMax, _xlpm.ExoMax, $B20, _xlpm.RepsMax, $C20),
     _xlfn.MAXIFS(_xlpm.KgMax, _xlpm.ExoMax, $B20, _xlpm.RepsMax, $C20, _xlpm.VarMax, $A20)
  ),
  IF(_xlpm.Res=0,"",_xlpm.Res)
),
""))</f>
        <v/>
      </c>
      <c r="K20" s="41">
        <v>1</v>
      </c>
      <c r="L20" s="41">
        <v>0</v>
      </c>
      <c r="M20" s="41">
        <v>1</v>
      </c>
      <c r="N20" s="41">
        <v>0</v>
      </c>
      <c r="O20" s="228"/>
      <c r="P20" s="42">
        <v>9.5</v>
      </c>
      <c r="Q20" s="43">
        <f t="shared" si="3"/>
        <v>0</v>
      </c>
      <c r="R20" s="42">
        <v>3</v>
      </c>
      <c r="S20" s="44">
        <f t="shared" si="4"/>
        <v>3</v>
      </c>
      <c r="T20" s="42">
        <v>140</v>
      </c>
      <c r="U20" s="44">
        <f t="shared" si="5"/>
        <v>140</v>
      </c>
      <c r="V20" s="42">
        <v>180</v>
      </c>
      <c r="W20" s="44">
        <f t="shared" si="6"/>
        <v>180</v>
      </c>
      <c r="X20" s="225">
        <f t="shared" si="7"/>
        <v>0.83582089552238803</v>
      </c>
      <c r="Y20" s="226">
        <f t="shared" si="8"/>
        <v>0.83582089552238803</v>
      </c>
    </row>
    <row r="21" spans="1:25" ht="20.100000000000001" customHeight="1" x14ac:dyDescent="0.2">
      <c r="A21" s="61"/>
      <c r="B21" s="59"/>
      <c r="C21" s="23"/>
      <c r="D21" s="24"/>
      <c r="E21" s="24"/>
      <c r="F21" s="25"/>
      <c r="G21" s="227" t="str" cm="1">
        <f t="array" ref="G21">IF(OR($B21="",$C21=0,$D21=0),"",IF(AND($B21=$B22,$A21=$A22),"",IFERROR(
SUMPRODUCT(($B$7:$B$55=$B21)*($A$7:$A$55=$A21)*($C$7:$C$55)*($D$7:$D$55)),
"")))</f>
        <v/>
      </c>
      <c r="H21" s="222" t="str">
        <f ca="1">IF(OR($B21="",AND($B21=$B22,$A21=$A22)),"",_xlfn.LET(_xlpm.DateSeance,$C$1,_xlpm.Exo,$B21,_xlpm.Var,$A21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1" s="222" t="str" cm="1">
        <f t="array" ref="I21">IF(OR($B21="",AND($B21=$B22,$A21=$A22)),"",
_xlfn.LET(
  _xlpm.Exo,TRIM(SUBSTITUTE($B21,CHAR(160),"")),
  _xlpm.Var,TRIM(SUBSTITUTE($A21,CHAR(160),"")),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1" s="223" t="str">
        <f ca="1">IF($C21=0,"",IFERROR(
_xlfn.LET(
  _xlpm.ExoMax, MAX_LOCAL!$A$2:$A$10000,
  _xlpm.VarMax, MAX_LOCAL!$B$2:$B$10000,
  _xlpm.RepsMax, MAX_LOCAL!$C$2:$C$10000,
  _xlpm.KgMax,  MAX_LOCAL!$D$2:$D$10000,
  _xlpm.Res, IF($A21="",
     _xlfn.MAXIFS(_xlpm.KgMax, _xlpm.ExoMax, $B21, _xlpm.RepsMax, $C21),
     _xlfn.MAXIFS(_xlpm.KgMax, _xlpm.ExoMax, $B21, _xlpm.RepsMax, $C21, _xlpm.VarMax, $A21)
  ),
  IF(_xlpm.Res=0,"",_xlpm.Res)
),
""))</f>
        <v/>
      </c>
      <c r="K21" s="41">
        <v>1</v>
      </c>
      <c r="L21" s="41">
        <v>0</v>
      </c>
      <c r="M21" s="41">
        <v>1</v>
      </c>
      <c r="N21" s="41">
        <v>0</v>
      </c>
      <c r="O21" s="228"/>
      <c r="P21" s="42"/>
      <c r="Q21" s="43">
        <f t="shared" si="3"/>
        <v>0</v>
      </c>
      <c r="R21" s="42"/>
      <c r="S21" s="44">
        <f t="shared" si="4"/>
        <v>0</v>
      </c>
      <c r="T21" s="42"/>
      <c r="U21" s="44">
        <f t="shared" si="5"/>
        <v>0</v>
      </c>
      <c r="V21" s="42"/>
      <c r="W21" s="44">
        <f t="shared" si="6"/>
        <v>0</v>
      </c>
      <c r="X21" s="225" t="str">
        <f t="shared" si="7"/>
        <v/>
      </c>
      <c r="Y21" s="226" t="str">
        <f t="shared" si="8"/>
        <v/>
      </c>
    </row>
    <row r="22" spans="1:25" ht="20.100000000000001" customHeight="1" x14ac:dyDescent="0.2">
      <c r="A22" s="61"/>
      <c r="B22" s="59"/>
      <c r="C22" s="23"/>
      <c r="D22" s="24"/>
      <c r="E22" s="24"/>
      <c r="F22" s="25"/>
      <c r="G22" s="227" t="str" cm="1">
        <f t="array" ref="G22">IF(OR($B22="",$C22=0,$D22=0),"",IF(AND($B22=$B23,$A22=$A23),"",IFERROR(
SUMPRODUCT(($B$7:$B$55=$B22)*($A$7:$A$55=$A22)*($C$7:$C$55)*($D$7:$D$55)),
"")))</f>
        <v/>
      </c>
      <c r="H22" s="222" t="str">
        <f ca="1">IF(OR($B22="",AND($B22=$B23,$A22=$A23)),"",_xlfn.LET(_xlpm.DateSeance,$C$1,_xlpm.Exo,$B22,_xlpm.Var,$A22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2" s="222" t="str" cm="1">
        <f t="array" ref="I22">IF(OR($B22="",AND($B22=$B23,$A22=$A23)),"",
_xlfn.LET(
  _xlpm.Exo,TRIM(SUBSTITUTE($B22,CHAR(160),"")),
  _xlpm.Var,TRIM(SUBSTITUTE($A22,CHAR(160),"")),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2" s="223" t="str">
        <f ca="1">IF($C22=0,"",IFERROR(
_xlfn.LET(
  _xlpm.ExoMax, MAX_LOCAL!$A$2:$A$10000,
  _xlpm.VarMax, MAX_LOCAL!$B$2:$B$10000,
  _xlpm.RepsMax, MAX_LOCAL!$C$2:$C$10000,
  _xlpm.KgMax,  MAX_LOCAL!$D$2:$D$10000,
  _xlpm.Res, IF($A22="",
     _xlfn.MAXIFS(_xlpm.KgMax, _xlpm.ExoMax, $B22, _xlpm.RepsMax, $C22),
     _xlfn.MAXIFS(_xlpm.KgMax, _xlpm.ExoMax, $B22, _xlpm.RepsMax, $C22, _xlpm.VarMax, $A22)
  ),
  IF(_xlpm.Res=0,"",_xlpm.Res)
),
""))</f>
        <v/>
      </c>
      <c r="K22" s="41">
        <v>1</v>
      </c>
      <c r="L22" s="41">
        <v>0</v>
      </c>
      <c r="M22" s="41">
        <v>1</v>
      </c>
      <c r="N22" s="41">
        <v>0</v>
      </c>
      <c r="O22" s="228"/>
      <c r="P22" s="42"/>
      <c r="Q22" s="43">
        <f t="shared" si="3"/>
        <v>0</v>
      </c>
      <c r="R22" s="42"/>
      <c r="S22" s="44">
        <f t="shared" si="4"/>
        <v>0</v>
      </c>
      <c r="T22" s="42"/>
      <c r="U22" s="44">
        <f t="shared" si="5"/>
        <v>0</v>
      </c>
      <c r="V22" s="42"/>
      <c r="W22" s="44">
        <f t="shared" si="6"/>
        <v>0</v>
      </c>
      <c r="X22" s="225" t="str">
        <f t="shared" si="7"/>
        <v/>
      </c>
      <c r="Y22" s="226" t="str">
        <f t="shared" si="8"/>
        <v/>
      </c>
    </row>
    <row r="23" spans="1:25" ht="20.100000000000001" customHeight="1" x14ac:dyDescent="0.2">
      <c r="A23" s="61"/>
      <c r="B23" s="59"/>
      <c r="C23" s="23"/>
      <c r="D23" s="24"/>
      <c r="E23" s="24"/>
      <c r="F23" s="25"/>
      <c r="G23" s="227" t="str" cm="1">
        <f t="array" ref="G23">IF(OR($B23="",$C23=0,$D23=0),"",IF(AND($B23=$B24,$A23=$A24),"",IFERROR(
SUMPRODUCT(($B$7:$B$55=$B23)*($A$7:$A$55=$A23)*($C$7:$C$55)*($D$7:$D$55)),
"")))</f>
        <v/>
      </c>
      <c r="H23" s="222" t="str">
        <f ca="1">IF(OR($B23="",AND($B23=$B24,$A23=$A24)),"",_xlfn.LET(_xlpm.DateSeance,$C$1,_xlpm.Exo,$B23,_xlpm.Var,$A23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3" s="222" t="str" cm="1">
        <f t="array" ref="I23">IF(OR($B23="",AND($B23=$B24,$A23=$A24)),"",
_xlfn.LET(
  _xlpm.Exo,TRIM(SUBSTITUTE($B23,CHAR(160),"")),
  _xlpm.Var,TRIM(SUBSTITUTE($A23,CHAR(160),"")),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3" s="223" t="str">
        <f ca="1">IF($C23=0,"",IFERROR(
_xlfn.LET(
  _xlpm.ExoMax, MAX_LOCAL!$A$2:$A$10000,
  _xlpm.VarMax, MAX_LOCAL!$B$2:$B$10000,
  _xlpm.RepsMax, MAX_LOCAL!$C$2:$C$10000,
  _xlpm.KgMax,  MAX_LOCAL!$D$2:$D$10000,
  _xlpm.Res, IF($A23="",
     _xlfn.MAXIFS(_xlpm.KgMax, _xlpm.ExoMax, $B23, _xlpm.RepsMax, $C23),
     _xlfn.MAXIFS(_xlpm.KgMax, _xlpm.ExoMax, $B23, _xlpm.RepsMax, $C23, _xlpm.VarMax, $A23)
  ),
  IF(_xlpm.Res=0,"",_xlpm.Res)
),
""))</f>
        <v/>
      </c>
      <c r="K23" s="41">
        <v>1</v>
      </c>
      <c r="L23" s="41">
        <v>0</v>
      </c>
      <c r="M23" s="41">
        <v>1</v>
      </c>
      <c r="N23" s="41">
        <v>0</v>
      </c>
      <c r="O23" s="228"/>
      <c r="P23" s="42"/>
      <c r="Q23" s="43">
        <f t="shared" si="3"/>
        <v>0</v>
      </c>
      <c r="R23" s="42"/>
      <c r="S23" s="44">
        <f t="shared" si="4"/>
        <v>0</v>
      </c>
      <c r="T23" s="42"/>
      <c r="U23" s="44">
        <f t="shared" si="5"/>
        <v>0</v>
      </c>
      <c r="V23" s="42"/>
      <c r="W23" s="44">
        <f t="shared" si="6"/>
        <v>0</v>
      </c>
      <c r="X23" s="225" t="str">
        <f t="shared" si="7"/>
        <v/>
      </c>
      <c r="Y23" s="226" t="str">
        <f t="shared" si="8"/>
        <v/>
      </c>
    </row>
    <row r="24" spans="1:25" ht="20.100000000000001" customHeight="1" x14ac:dyDescent="0.2">
      <c r="A24" s="61" t="s">
        <v>39</v>
      </c>
      <c r="B24" s="59" t="s">
        <v>73</v>
      </c>
      <c r="C24" s="23"/>
      <c r="D24" s="24"/>
      <c r="E24" s="24">
        <f>V24</f>
        <v>10</v>
      </c>
      <c r="F24" s="25">
        <f>P24</f>
        <v>8</v>
      </c>
      <c r="G24" s="227" t="str" cm="1">
        <f t="array" ref="G24">IF(OR($B24="",$C24=0,$D24=0),"",IF(AND($B24=$B25,$A24=$A25),"",IFERROR(
SUMPRODUCT(($B$7:$B$55=$B24)*($A$7:$A$55=$A24)*($C$7:$C$55)*($D$7:$D$55)),
"")))</f>
        <v/>
      </c>
      <c r="H24" s="222">
        <f ca="1">IF(OR($B24="",AND($B24=$B25,$A24=$A25)),"",_xlfn.LET(_xlpm.DateSeance,$C$1,_xlpm.Exo,$B24,_xlpm.Var,$A24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24" s="222" cm="1">
        <f t="array" ref="I24">IF(OR($B24="",AND($B24=$B25,$A24=$A25)),"",
_xlfn.LET(
  _xlpm.Exo,TRIM(SUBSTITUTE($B24,CHAR(160),"")),
  _xlpm.Var,TRIM(SUBSTITUTE($A24,CHAR(160),"")),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0</v>
      </c>
      <c r="J24" s="223" t="str">
        <f ca="1">IF($C24=0,"",IFERROR(
_xlfn.LET(
  _xlpm.ExoMax, MAX_LOCAL!$A$2:$A$10000,
  _xlpm.VarMax, MAX_LOCAL!$B$2:$B$10000,
  _xlpm.RepsMax, MAX_LOCAL!$C$2:$C$10000,
  _xlpm.KgMax,  MAX_LOCAL!$D$2:$D$10000,
  _xlpm.Res, IF($A24="",
     _xlfn.MAXIFS(_xlpm.KgMax, _xlpm.ExoMax, $B24, _xlpm.RepsMax, $C24),
     _xlfn.MAXIFS(_xlpm.KgMax, _xlpm.ExoMax, $B24, _xlpm.RepsMax, $C24, _xlpm.VarMax, $A24)
  ),
  IF(_xlpm.Res=0,"",_xlpm.Res)
),
""))</f>
        <v/>
      </c>
      <c r="K24" s="41">
        <v>1</v>
      </c>
      <c r="L24" s="41">
        <v>0</v>
      </c>
      <c r="M24" s="41">
        <v>1</v>
      </c>
      <c r="N24" s="41">
        <v>0</v>
      </c>
      <c r="O24" s="228"/>
      <c r="P24" s="42">
        <v>8</v>
      </c>
      <c r="Q24" s="43">
        <f t="shared" si="3"/>
        <v>8</v>
      </c>
      <c r="R24" s="42">
        <v>10</v>
      </c>
      <c r="S24" s="44">
        <f t="shared" si="4"/>
        <v>0</v>
      </c>
      <c r="T24" s="42">
        <v>14</v>
      </c>
      <c r="U24" s="44">
        <f t="shared" si="5"/>
        <v>0</v>
      </c>
      <c r="V24" s="42">
        <v>10</v>
      </c>
      <c r="W24" s="44">
        <f t="shared" si="6"/>
        <v>10</v>
      </c>
      <c r="X24" s="225" t="str">
        <f t="shared" si="7"/>
        <v/>
      </c>
      <c r="Y24" s="226" t="str">
        <f t="shared" si="8"/>
        <v/>
      </c>
    </row>
    <row r="25" spans="1:25" ht="20.100000000000001" customHeight="1" x14ac:dyDescent="0.2">
      <c r="A25" s="61" t="s">
        <v>39</v>
      </c>
      <c r="B25" s="59" t="s">
        <v>89</v>
      </c>
      <c r="C25" s="23"/>
      <c r="D25" s="24"/>
      <c r="E25" s="24">
        <f>V25</f>
        <v>90</v>
      </c>
      <c r="F25" s="25">
        <f>P25</f>
        <v>8</v>
      </c>
      <c r="G25" s="227" t="str" cm="1">
        <f t="array" ref="G25">IF(OR($B25="",$C25=0,$D25=0),"",IF(AND($B25=$B26,$A25=$A26),"",IFERROR(
SUMPRODUCT(($B$7:$B$55=$B25)*($A$7:$A$55=$A25)*($C$7:$C$55)*($D$7:$D$55)),
"")))</f>
        <v/>
      </c>
      <c r="H25" s="222">
        <f ca="1">IF(OR($B25="",AND($B25=$B26,$A25=$A26)),"",_xlfn.LET(_xlpm.DateSeance,$C$1,_xlpm.Exo,$B25,_xlpm.Var,$A25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25" s="222" cm="1">
        <f t="array" ref="I25">IF(OR($B25="",AND($B25=$B26,$A25=$A26)),"",
_xlfn.LET(
  _xlpm.Exo,TRIM(SUBSTITUTE($B25,CHAR(160),"")),
  _xlpm.Var,TRIM(SUBSTITUTE($A25,CHAR(160),"")),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410.4</v>
      </c>
      <c r="J25" s="223" t="str">
        <f ca="1">IF($C25=0,"",IFERROR(
_xlfn.LET(
  _xlpm.ExoMax, MAX_LOCAL!$A$2:$A$10000,
  _xlpm.VarMax, MAX_LOCAL!$B$2:$B$10000,
  _xlpm.RepsMax, MAX_LOCAL!$C$2:$C$10000,
  _xlpm.KgMax,  MAX_LOCAL!$D$2:$D$10000,
  _xlpm.Res, IF($A25="",
     _xlfn.MAXIFS(_xlpm.KgMax, _xlpm.ExoMax, $B25, _xlpm.RepsMax, $C25),
     _xlfn.MAXIFS(_xlpm.KgMax, _xlpm.ExoMax, $B25, _xlpm.RepsMax, $C25, _xlpm.VarMax, $A25)
  ),
  IF(_xlpm.Res=0,"",_xlpm.Res)
),
""))</f>
        <v/>
      </c>
      <c r="K25" s="41">
        <v>1</v>
      </c>
      <c r="L25" s="41">
        <v>0</v>
      </c>
      <c r="M25" s="41">
        <v>1</v>
      </c>
      <c r="N25" s="41">
        <v>0</v>
      </c>
      <c r="O25" s="228"/>
      <c r="P25" s="42">
        <v>8</v>
      </c>
      <c r="Q25" s="43">
        <f t="shared" si="3"/>
        <v>8</v>
      </c>
      <c r="R25" s="42">
        <v>10</v>
      </c>
      <c r="S25" s="44">
        <f t="shared" si="4"/>
        <v>0</v>
      </c>
      <c r="T25" s="42">
        <v>10</v>
      </c>
      <c r="U25" s="44">
        <f t="shared" si="5"/>
        <v>0</v>
      </c>
      <c r="V25" s="42">
        <v>90</v>
      </c>
      <c r="W25" s="44">
        <f t="shared" si="6"/>
        <v>90</v>
      </c>
      <c r="X25" s="225" t="str">
        <f t="shared" si="7"/>
        <v/>
      </c>
      <c r="Y25" s="226" t="str">
        <f t="shared" si="8"/>
        <v/>
      </c>
    </row>
    <row r="26" spans="1:25" ht="20.100000000000001" customHeight="1" x14ac:dyDescent="0.2">
      <c r="A26" s="61" t="s">
        <v>39</v>
      </c>
      <c r="B26" s="59" t="s">
        <v>73</v>
      </c>
      <c r="C26" s="23"/>
      <c r="D26" s="24"/>
      <c r="E26" s="24">
        <f>V26</f>
        <v>10</v>
      </c>
      <c r="F26" s="25">
        <f>P26</f>
        <v>9</v>
      </c>
      <c r="G26" s="227" t="str" cm="1">
        <f t="array" ref="G26">IF(OR($B26="",$C26=0,$D26=0),"",IF(AND($B26=$B27,$A26=$A27),"",IFERROR(
SUMPRODUCT(($B$7:$B$55=$B26)*($A$7:$A$55=$A26)*($C$7:$C$55)*($D$7:$D$55)),
"")))</f>
        <v/>
      </c>
      <c r="H26" s="222">
        <f ca="1">IF(OR($B26="",AND($B26=$B27,$A26=$A27)),"",_xlfn.LET(_xlpm.DateSeance,$C$1,_xlpm.Exo,$B26,_xlpm.Var,$A26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26" s="222" cm="1">
        <f t="array" ref="I26">IF(OR($B26="",AND($B26=$B27,$A26=$A27)),"",
_xlfn.LET(
  _xlpm.Exo,TRIM(SUBSTITUTE($B26,CHAR(160),"")),
  _xlpm.Var,TRIM(SUBSTITUTE($A26,CHAR(160),"")),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0</v>
      </c>
      <c r="J26" s="223" t="str">
        <f ca="1">IF($C26=0,"",IFERROR(
_xlfn.LET(
  _xlpm.ExoMax, MAX_LOCAL!$A$2:$A$10000,
  _xlpm.VarMax, MAX_LOCAL!$B$2:$B$10000,
  _xlpm.RepsMax, MAX_LOCAL!$C$2:$C$10000,
  _xlpm.KgMax,  MAX_LOCAL!$D$2:$D$10000,
  _xlpm.Res, IF($A26="",
     _xlfn.MAXIFS(_xlpm.KgMax, _xlpm.ExoMax, $B26, _xlpm.RepsMax, $C26),
     _xlfn.MAXIFS(_xlpm.KgMax, _xlpm.ExoMax, $B26, _xlpm.RepsMax, $C26, _xlpm.VarMax, $A26)
  ),
  IF(_xlpm.Res=0,"",_xlpm.Res)
),
""))</f>
        <v/>
      </c>
      <c r="K26" s="41">
        <v>1</v>
      </c>
      <c r="L26" s="41">
        <v>0</v>
      </c>
      <c r="M26" s="41">
        <v>1</v>
      </c>
      <c r="N26" s="41">
        <v>0</v>
      </c>
      <c r="O26" s="228"/>
      <c r="P26" s="42">
        <v>9</v>
      </c>
      <c r="Q26" s="43">
        <f t="shared" si="3"/>
        <v>9</v>
      </c>
      <c r="R26" s="42">
        <v>10</v>
      </c>
      <c r="S26" s="44">
        <f t="shared" si="4"/>
        <v>0</v>
      </c>
      <c r="T26" s="42">
        <v>18</v>
      </c>
      <c r="U26" s="44">
        <f t="shared" si="5"/>
        <v>0</v>
      </c>
      <c r="V26" s="42">
        <v>10</v>
      </c>
      <c r="W26" s="44">
        <f t="shared" si="6"/>
        <v>10</v>
      </c>
      <c r="X26" s="225" t="str">
        <f t="shared" si="7"/>
        <v/>
      </c>
      <c r="Y26" s="226" t="str">
        <f t="shared" si="8"/>
        <v/>
      </c>
    </row>
    <row r="27" spans="1:25" ht="20.100000000000001" customHeight="1" x14ac:dyDescent="0.2">
      <c r="A27" s="61" t="s">
        <v>39</v>
      </c>
      <c r="B27" s="59" t="s">
        <v>89</v>
      </c>
      <c r="C27" s="23"/>
      <c r="D27" s="24"/>
      <c r="E27" s="24">
        <f>V27</f>
        <v>120</v>
      </c>
      <c r="F27" s="25">
        <f>P27</f>
        <v>9</v>
      </c>
      <c r="G27" s="227" t="str" cm="1">
        <f t="array" ref="G27">IF(OR($B27="",$C27=0,$D27=0),"",IF(AND($B27=$B28,$A27=$A28),"",IFERROR(
SUMPRODUCT(($B$7:$B$55=$B27)*($A$7:$A$55=$A27)*($C$7:$C$55)*($D$7:$D$55)),
"")))</f>
        <v/>
      </c>
      <c r="H27" s="222">
        <f ca="1">IF(OR($B27="",AND($B27=$B28,$A27=$A28)),"",_xlfn.LET(_xlpm.DateSeance,$C$1,_xlpm.Exo,$B27,_xlpm.Var,$A27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27" s="222" cm="1">
        <f t="array" ref="I27">IF(OR($B27="",AND($B27=$B28,$A27=$A28)),"",
_xlfn.LET(
  _xlpm.Exo,TRIM(SUBSTITUTE($B27,CHAR(160),"")),
  _xlpm.Var,TRIM(SUBSTITUTE($A27,CHAR(160),"")),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410.4</v>
      </c>
      <c r="J27" s="223" t="str">
        <f ca="1">IF($C27=0,"",IFERROR(
_xlfn.LET(
  _xlpm.ExoMax, MAX_LOCAL!$A$2:$A$10000,
  _xlpm.VarMax, MAX_LOCAL!$B$2:$B$10000,
  _xlpm.RepsMax, MAX_LOCAL!$C$2:$C$10000,
  _xlpm.KgMax,  MAX_LOCAL!$D$2:$D$10000,
  _xlpm.Res, IF($A27="",
     _xlfn.MAXIFS(_xlpm.KgMax, _xlpm.ExoMax, $B27, _xlpm.RepsMax, $C27),
     _xlfn.MAXIFS(_xlpm.KgMax, _xlpm.ExoMax, $B27, _xlpm.RepsMax, $C27, _xlpm.VarMax, $A27)
  ),
  IF(_xlpm.Res=0,"",_xlpm.Res)
),
""))</f>
        <v/>
      </c>
      <c r="K27" s="41">
        <v>1</v>
      </c>
      <c r="L27" s="41">
        <v>0</v>
      </c>
      <c r="M27" s="41">
        <v>1</v>
      </c>
      <c r="N27" s="41">
        <v>0</v>
      </c>
      <c r="O27" s="228"/>
      <c r="P27" s="42">
        <v>9</v>
      </c>
      <c r="Q27" s="43">
        <f t="shared" si="3"/>
        <v>9</v>
      </c>
      <c r="R27" s="42">
        <v>10</v>
      </c>
      <c r="S27" s="44">
        <f t="shared" si="4"/>
        <v>0</v>
      </c>
      <c r="T27" s="42">
        <v>14</v>
      </c>
      <c r="U27" s="44">
        <f t="shared" si="5"/>
        <v>0</v>
      </c>
      <c r="V27" s="42">
        <v>120</v>
      </c>
      <c r="W27" s="44">
        <f t="shared" si="6"/>
        <v>120</v>
      </c>
      <c r="X27" s="225" t="str">
        <f t="shared" si="7"/>
        <v/>
      </c>
      <c r="Y27" s="226" t="str">
        <f t="shared" si="8"/>
        <v/>
      </c>
    </row>
    <row r="28" spans="1:25" ht="20.100000000000001" customHeight="1" x14ac:dyDescent="0.2">
      <c r="A28" s="61"/>
      <c r="B28" s="59"/>
      <c r="C28" s="23"/>
      <c r="D28" s="24"/>
      <c r="E28" s="24"/>
      <c r="F28" s="25"/>
      <c r="G28" s="227" t="str" cm="1">
        <f t="array" ref="G28">IF(OR($B28="",$C28=0,$D28=0),"",IF(AND($B28=$B29,$A28=$A29),"",IFERROR(
SUMPRODUCT(($B$7:$B$55=$B28)*($A$7:$A$55=$A28)*($C$7:$C$55)*($D$7:$D$55)),
"")))</f>
        <v/>
      </c>
      <c r="H28" s="222" t="str">
        <f ca="1">IF(OR($B28="",AND($B28=$B29,$A28=$A29)),"",_xlfn.LET(_xlpm.DateSeance,$C$1,_xlpm.Exo,$B28,_xlpm.Var,$A28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8" s="222" t="str" cm="1">
        <f t="array" ref="I28">IF(OR($B28="",AND($B28=$B29,$A28=$A29)),"",
_xlfn.LET(
  _xlpm.Exo,TRIM(SUBSTITUTE($B28,CHAR(160),"")),
  _xlpm.Var,TRIM(SUBSTITUTE($A28,CHAR(160),"")),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8" s="223" t="str">
        <f ca="1">IF($C28=0,"",IFERROR(
_xlfn.LET(
  _xlpm.ExoMax, MAX_LOCAL!$A$2:$A$10000,
  _xlpm.VarMax, MAX_LOCAL!$B$2:$B$10000,
  _xlpm.RepsMax, MAX_LOCAL!$C$2:$C$10000,
  _xlpm.KgMax,  MAX_LOCAL!$D$2:$D$10000,
  _xlpm.Res, IF($A28="",
     _xlfn.MAXIFS(_xlpm.KgMax, _xlpm.ExoMax, $B28, _xlpm.RepsMax, $C28),
     _xlfn.MAXIFS(_xlpm.KgMax, _xlpm.ExoMax, $B28, _xlpm.RepsMax, $C28, _xlpm.VarMax, $A28)
  ),
  IF(_xlpm.Res=0,"",_xlpm.Res)
),
""))</f>
        <v/>
      </c>
      <c r="K28" s="41">
        <v>1</v>
      </c>
      <c r="L28" s="41">
        <v>0</v>
      </c>
      <c r="M28" s="41">
        <v>1</v>
      </c>
      <c r="N28" s="41">
        <v>0</v>
      </c>
      <c r="O28" s="228"/>
      <c r="P28" s="42"/>
      <c r="Q28" s="43">
        <f t="shared" si="3"/>
        <v>0</v>
      </c>
      <c r="R28" s="42"/>
      <c r="S28" s="44">
        <f t="shared" si="4"/>
        <v>0</v>
      </c>
      <c r="T28" s="42"/>
      <c r="U28" s="44">
        <f t="shared" si="5"/>
        <v>0</v>
      </c>
      <c r="V28" s="42"/>
      <c r="W28" s="44">
        <f t="shared" si="6"/>
        <v>0</v>
      </c>
      <c r="X28" s="225" t="str">
        <f t="shared" si="7"/>
        <v/>
      </c>
      <c r="Y28" s="226" t="str">
        <f t="shared" si="8"/>
        <v/>
      </c>
    </row>
    <row r="29" spans="1:25" ht="20.100000000000001" customHeight="1" x14ac:dyDescent="0.2">
      <c r="A29" s="61"/>
      <c r="B29" s="59"/>
      <c r="C29" s="23"/>
      <c r="D29" s="24"/>
      <c r="E29" s="24"/>
      <c r="F29" s="25"/>
      <c r="G29" s="227" t="str" cm="1">
        <f t="array" ref="G29">IF(OR($B29="",$C29=0,$D29=0),"",IF(AND($B29=$B30,$A29=$A30),"",IFERROR(
SUMPRODUCT(($B$7:$B$55=$B29)*($A$7:$A$55=$A29)*($C$7:$C$55)*($D$7:$D$55)),
"")))</f>
        <v/>
      </c>
      <c r="H29" s="222" t="str">
        <f ca="1">IF(OR($B29="",AND($B29=$B30,$A29=$A30)),"",_xlfn.LET(_xlpm.DateSeance,$C$1,_xlpm.Exo,$B29,_xlpm.Var,$A29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9" s="222" t="str" cm="1">
        <f t="array" ref="I29">IF(OR($B29="",AND($B29=$B30,$A29=$A30)),"",
_xlfn.LET(
  _xlpm.Exo,TRIM(SUBSTITUTE($B29,CHAR(160),"")),
  _xlpm.Var,TRIM(SUBSTITUTE($A29,CHAR(160),"")),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9" s="223" t="str">
        <f ca="1">IF($C29=0,"",IFERROR(
_xlfn.LET(
  _xlpm.ExoMax, MAX_LOCAL!$A$2:$A$10000,
  _xlpm.VarMax, MAX_LOCAL!$B$2:$B$10000,
  _xlpm.RepsMax, MAX_LOCAL!$C$2:$C$10000,
  _xlpm.KgMax,  MAX_LOCAL!$D$2:$D$10000,
  _xlpm.Res, IF($A29="",
     _xlfn.MAXIFS(_xlpm.KgMax, _xlpm.ExoMax, $B29, _xlpm.RepsMax, $C29),
     _xlfn.MAXIFS(_xlpm.KgMax, _xlpm.ExoMax, $B29, _xlpm.RepsMax, $C29, _xlpm.VarMax, $A29)
  ),
  IF(_xlpm.Res=0,"",_xlpm.Res)
),
""))</f>
        <v/>
      </c>
      <c r="K29" s="41">
        <v>1</v>
      </c>
      <c r="L29" s="41">
        <v>0</v>
      </c>
      <c r="M29" s="41">
        <v>1</v>
      </c>
      <c r="N29" s="41">
        <v>0</v>
      </c>
      <c r="O29" s="228"/>
      <c r="P29" s="42"/>
      <c r="Q29" s="43">
        <f t="shared" si="3"/>
        <v>0</v>
      </c>
      <c r="R29" s="42"/>
      <c r="S29" s="44">
        <f t="shared" si="4"/>
        <v>0</v>
      </c>
      <c r="T29" s="42"/>
      <c r="U29" s="44">
        <f t="shared" si="5"/>
        <v>0</v>
      </c>
      <c r="V29" s="42"/>
      <c r="W29" s="44">
        <f t="shared" si="6"/>
        <v>0</v>
      </c>
      <c r="X29" s="225" t="str">
        <f t="shared" si="7"/>
        <v/>
      </c>
      <c r="Y29" s="226" t="str">
        <f t="shared" si="8"/>
        <v/>
      </c>
    </row>
    <row r="30" spans="1:25" ht="20.100000000000001" customHeight="1" x14ac:dyDescent="0.2">
      <c r="A30" s="61"/>
      <c r="B30" s="59"/>
      <c r="C30" s="23"/>
      <c r="D30" s="24"/>
      <c r="E30" s="24"/>
      <c r="F30" s="25"/>
      <c r="G30" s="227" t="str" cm="1">
        <f t="array" ref="G30">IF(OR($B30="",$C30=0,$D30=0),"",IF(AND($B30=$B31,$A30=$A31),"",IFERROR(
SUMPRODUCT(($B$7:$B$55=$B30)*($A$7:$A$55=$A30)*($C$7:$C$55)*($D$7:$D$55)),
"")))</f>
        <v/>
      </c>
      <c r="H30" s="222" t="str">
        <f ca="1">IF(OR($B30="",AND($B30=$B31,$A30=$A31)),"",_xlfn.LET(_xlpm.DateSeance,$C$1,_xlpm.Exo,$B30,_xlpm.Var,$A30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0" s="222" t="str" cm="1">
        <f t="array" ref="I30">IF(OR($B30="",AND($B30=$B31,$A30=$A31)),"",
_xlfn.LET(
  _xlpm.Exo,TRIM(SUBSTITUTE($B30,CHAR(160),"")),
  _xlpm.Var,TRIM(SUBSTITUTE($A30,CHAR(160),"")),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0" s="223" t="str">
        <f ca="1">IF($C30=0,"",IFERROR(
_xlfn.LET(
  _xlpm.ExoMax, MAX_LOCAL!$A$2:$A$10000,
  _xlpm.VarMax, MAX_LOCAL!$B$2:$B$10000,
  _xlpm.RepsMax, MAX_LOCAL!$C$2:$C$10000,
  _xlpm.KgMax,  MAX_LOCAL!$D$2:$D$10000,
  _xlpm.Res, IF($A30="",
     _xlfn.MAXIFS(_xlpm.KgMax, _xlpm.ExoMax, $B30, _xlpm.RepsMax, $C30),
     _xlfn.MAXIFS(_xlpm.KgMax, _xlpm.ExoMax, $B30, _xlpm.RepsMax, $C30, _xlpm.VarMax, $A30)
  ),
  IF(_xlpm.Res=0,"",_xlpm.Res)
),
""))</f>
        <v/>
      </c>
      <c r="K30" s="41">
        <v>1</v>
      </c>
      <c r="L30" s="41">
        <v>0</v>
      </c>
      <c r="M30" s="41">
        <v>1</v>
      </c>
      <c r="N30" s="41">
        <v>0</v>
      </c>
      <c r="O30" s="228"/>
      <c r="P30" s="42"/>
      <c r="Q30" s="43">
        <f t="shared" si="3"/>
        <v>0</v>
      </c>
      <c r="R30" s="42"/>
      <c r="S30" s="44">
        <f t="shared" si="4"/>
        <v>0</v>
      </c>
      <c r="T30" s="42"/>
      <c r="U30" s="44">
        <f t="shared" si="5"/>
        <v>0</v>
      </c>
      <c r="V30" s="42"/>
      <c r="W30" s="44">
        <f t="shared" si="6"/>
        <v>0</v>
      </c>
      <c r="X30" s="225" t="str">
        <f t="shared" si="7"/>
        <v/>
      </c>
      <c r="Y30" s="226" t="str">
        <f t="shared" si="8"/>
        <v/>
      </c>
    </row>
    <row r="31" spans="1:25" ht="20.100000000000001" customHeight="1" x14ac:dyDescent="0.2">
      <c r="A31" s="61" t="s">
        <v>39</v>
      </c>
      <c r="B31" s="59" t="s">
        <v>206</v>
      </c>
      <c r="C31" s="23"/>
      <c r="D31" s="24"/>
      <c r="E31" s="24">
        <f t="shared" ref="E31:E36" si="9">V31</f>
        <v>10</v>
      </c>
      <c r="F31" s="25">
        <f t="shared" ref="F31:F36" si="10">P31</f>
        <v>7</v>
      </c>
      <c r="G31" s="227" t="str" cm="1">
        <f t="array" ref="G31">IF(OR($B31="",$C31=0,$D31=0),"",IF(AND($B31=$B32,$A31=$A32),"",IFERROR(
SUMPRODUCT(($B$7:$B$55=$B31)*($A$7:$A$55=$A31)*($C$7:$C$55)*($D$7:$D$55)),
"")))</f>
        <v/>
      </c>
      <c r="H31" s="222">
        <f ca="1">IF(OR($B31="",AND($B31=$B32,$A31=$A32)),"",_xlfn.LET(_xlpm.DateSeance,$C$1,_xlpm.Exo,$B31,_xlpm.Var,$A31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1" s="222" cm="1">
        <f t="array" ref="I31">IF(OR($B31="",AND($B31=$B32,$A31=$A32)),"",
_xlfn.LET(
  _xlpm.Exo,TRIM(SUBSTITUTE($B31,CHAR(160),"")),
  _xlpm.Var,TRIM(SUBSTITUTE($A31,CHAR(160),"")),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1910</v>
      </c>
      <c r="J31" s="223" t="str">
        <f ca="1">IF($C31=0,"",IFERROR(
_xlfn.LET(
  _xlpm.ExoMax, MAX_LOCAL!$A$2:$A$10000,
  _xlpm.VarMax, MAX_LOCAL!$B$2:$B$10000,
  _xlpm.RepsMax, MAX_LOCAL!$C$2:$C$10000,
  _xlpm.KgMax,  MAX_LOCAL!$D$2:$D$10000,
  _xlpm.Res, IF($A31="",
     _xlfn.MAXIFS(_xlpm.KgMax, _xlpm.ExoMax, $B31, _xlpm.RepsMax, $C31),
     _xlfn.MAXIFS(_xlpm.KgMax, _xlpm.ExoMax, $B31, _xlpm.RepsMax, $C31, _xlpm.VarMax, $A31)
  ),
  IF(_xlpm.Res=0,"",_xlpm.Res)
),
""))</f>
        <v/>
      </c>
      <c r="K31" s="41">
        <v>1</v>
      </c>
      <c r="L31" s="41">
        <v>0</v>
      </c>
      <c r="M31" s="41">
        <v>1</v>
      </c>
      <c r="N31" s="41">
        <v>0</v>
      </c>
      <c r="O31" s="228"/>
      <c r="P31" s="42">
        <v>7</v>
      </c>
      <c r="Q31" s="43">
        <f t="shared" si="3"/>
        <v>7</v>
      </c>
      <c r="R31" s="42">
        <v>0</v>
      </c>
      <c r="S31" s="44">
        <f t="shared" si="4"/>
        <v>0</v>
      </c>
      <c r="T31" s="42">
        <v>0</v>
      </c>
      <c r="U31" s="44">
        <f t="shared" si="5"/>
        <v>0</v>
      </c>
      <c r="V31" s="42">
        <v>10</v>
      </c>
      <c r="W31" s="44">
        <f t="shared" si="6"/>
        <v>10</v>
      </c>
      <c r="X31" s="225" t="str">
        <f t="shared" si="7"/>
        <v/>
      </c>
      <c r="Y31" s="226" t="str">
        <f t="shared" si="8"/>
        <v/>
      </c>
    </row>
    <row r="32" spans="1:25" ht="20.100000000000001" customHeight="1" x14ac:dyDescent="0.2">
      <c r="A32" s="61" t="s">
        <v>39</v>
      </c>
      <c r="B32" s="59" t="s">
        <v>205</v>
      </c>
      <c r="C32" s="23"/>
      <c r="D32" s="24"/>
      <c r="E32" s="24">
        <f t="shared" si="9"/>
        <v>90</v>
      </c>
      <c r="F32" s="25">
        <f t="shared" si="10"/>
        <v>7</v>
      </c>
      <c r="G32" s="227" t="str" cm="1">
        <f t="array" ref="G32">IF(OR($B32="",$C32=0,$D32=0),"",IF(AND($B32=$B33,$A32=$A33),"",IFERROR(
SUMPRODUCT(($B$7:$B$55=$B32)*($A$7:$A$55=$A32)*($C$7:$C$55)*($D$7:$D$55)),
"")))</f>
        <v/>
      </c>
      <c r="H32" s="222">
        <f ca="1">IF(OR($B32="",AND($B32=$B33,$A32=$A33)),"",_xlfn.LET(_xlpm.DateSeance,$C$1,_xlpm.Exo,$B32,_xlpm.Var,$A32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2" s="222" cm="1">
        <f t="array" ref="I32">IF(OR($B32="",AND($B32=$B33,$A32=$A33)),"",
_xlfn.LET(
  _xlpm.Exo,TRIM(SUBSTITUTE($B32,CHAR(160),"")),
  _xlpm.Var,TRIM(SUBSTITUTE($A32,CHAR(160),"")),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1770</v>
      </c>
      <c r="J32" s="223" t="str">
        <f ca="1">IF($C32=0,"",IFERROR(
_xlfn.LET(
  _xlpm.ExoMax, MAX_LOCAL!$A$2:$A$10000,
  _xlpm.VarMax, MAX_LOCAL!$B$2:$B$10000,
  _xlpm.RepsMax, MAX_LOCAL!$C$2:$C$10000,
  _xlpm.KgMax,  MAX_LOCAL!$D$2:$D$10000,
  _xlpm.Res, IF($A32="",
     _xlfn.MAXIFS(_xlpm.KgMax, _xlpm.ExoMax, $B32, _xlpm.RepsMax, $C32),
     _xlfn.MAXIFS(_xlpm.KgMax, _xlpm.ExoMax, $B32, _xlpm.RepsMax, $C32, _xlpm.VarMax, $A32)
  ),
  IF(_xlpm.Res=0,"",_xlpm.Res)
),
""))</f>
        <v/>
      </c>
      <c r="K32" s="41">
        <v>1</v>
      </c>
      <c r="L32" s="41">
        <v>0</v>
      </c>
      <c r="M32" s="41">
        <v>1</v>
      </c>
      <c r="N32" s="41">
        <v>0</v>
      </c>
      <c r="O32" s="228"/>
      <c r="P32" s="42">
        <v>7</v>
      </c>
      <c r="Q32" s="43">
        <f t="shared" si="3"/>
        <v>7</v>
      </c>
      <c r="R32" s="42">
        <v>0</v>
      </c>
      <c r="S32" s="44">
        <f t="shared" si="4"/>
        <v>0</v>
      </c>
      <c r="T32" s="42">
        <v>0</v>
      </c>
      <c r="U32" s="44">
        <f t="shared" si="5"/>
        <v>0</v>
      </c>
      <c r="V32" s="42">
        <v>90</v>
      </c>
      <c r="W32" s="44">
        <f t="shared" si="6"/>
        <v>90</v>
      </c>
      <c r="X32" s="225" t="str">
        <f t="shared" si="7"/>
        <v/>
      </c>
      <c r="Y32" s="226" t="str">
        <f t="shared" si="8"/>
        <v/>
      </c>
    </row>
    <row r="33" spans="1:25" ht="20.100000000000001" customHeight="1" x14ac:dyDescent="0.2">
      <c r="A33" s="61" t="s">
        <v>39</v>
      </c>
      <c r="B33" s="59" t="s">
        <v>206</v>
      </c>
      <c r="C33" s="23"/>
      <c r="D33" s="24"/>
      <c r="E33" s="24">
        <f t="shared" si="9"/>
        <v>10</v>
      </c>
      <c r="F33" s="25">
        <f t="shared" si="10"/>
        <v>9</v>
      </c>
      <c r="G33" s="227" t="str" cm="1">
        <f t="array" ref="G33">IF(OR($B33="",$C33=0,$D33=0),"",IF(AND($B33=$B34,$A33=$A34),"",IFERROR(
SUMPRODUCT(($B$7:$B$55=$B33)*($A$7:$A$55=$A33)*($C$7:$C$55)*($D$7:$D$55)),
"")))</f>
        <v/>
      </c>
      <c r="H33" s="222">
        <f ca="1">IF(OR($B33="",AND($B33=$B34,$A33=$A34)),"",_xlfn.LET(_xlpm.DateSeance,$C$1,_xlpm.Exo,$B33,_xlpm.Var,$A33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3" s="222" cm="1">
        <f t="array" ref="I33">IF(OR($B33="",AND($B33=$B34,$A33=$A34)),"",
_xlfn.LET(
  _xlpm.Exo,TRIM(SUBSTITUTE($B33,CHAR(160),"")),
  _xlpm.Var,TRIM(SUBSTITUTE($A33,CHAR(160),"")),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1910</v>
      </c>
      <c r="J33" s="223" t="str">
        <f ca="1">IF($C33=0,"",IFERROR(
_xlfn.LET(
  _xlpm.ExoMax, MAX_LOCAL!$A$2:$A$10000,
  _xlpm.VarMax, MAX_LOCAL!$B$2:$B$10000,
  _xlpm.RepsMax, MAX_LOCAL!$C$2:$C$10000,
  _xlpm.KgMax,  MAX_LOCAL!$D$2:$D$10000,
  _xlpm.Res, IF($A33="",
     _xlfn.MAXIFS(_xlpm.KgMax, _xlpm.ExoMax, $B33, _xlpm.RepsMax, $C33),
     _xlfn.MAXIFS(_xlpm.KgMax, _xlpm.ExoMax, $B33, _xlpm.RepsMax, $C33, _xlpm.VarMax, $A33)
  ),
  IF(_xlpm.Res=0,"",_xlpm.Res)
),
""))</f>
        <v/>
      </c>
      <c r="K33" s="41">
        <v>1</v>
      </c>
      <c r="L33" s="41">
        <v>0</v>
      </c>
      <c r="M33" s="41">
        <v>1</v>
      </c>
      <c r="N33" s="41">
        <v>0</v>
      </c>
      <c r="O33" s="228"/>
      <c r="P33" s="42">
        <v>9</v>
      </c>
      <c r="Q33" s="43">
        <f t="shared" si="3"/>
        <v>9</v>
      </c>
      <c r="R33" s="42">
        <v>0</v>
      </c>
      <c r="S33" s="44">
        <f t="shared" si="4"/>
        <v>0</v>
      </c>
      <c r="T33" s="42">
        <v>0</v>
      </c>
      <c r="U33" s="44">
        <f t="shared" si="5"/>
        <v>0</v>
      </c>
      <c r="V33" s="42">
        <v>10</v>
      </c>
      <c r="W33" s="44">
        <f t="shared" si="6"/>
        <v>10</v>
      </c>
      <c r="X33" s="225" t="str">
        <f t="shared" si="7"/>
        <v/>
      </c>
      <c r="Y33" s="226" t="str">
        <f t="shared" si="8"/>
        <v/>
      </c>
    </row>
    <row r="34" spans="1:25" ht="20.100000000000001" customHeight="1" x14ac:dyDescent="0.2">
      <c r="A34" s="61" t="s">
        <v>39</v>
      </c>
      <c r="B34" s="59" t="s">
        <v>205</v>
      </c>
      <c r="C34" s="23"/>
      <c r="D34" s="24"/>
      <c r="E34" s="24">
        <f t="shared" si="9"/>
        <v>90</v>
      </c>
      <c r="F34" s="25">
        <f t="shared" si="10"/>
        <v>9</v>
      </c>
      <c r="G34" s="227" t="str" cm="1">
        <f t="array" ref="G34">IF(OR($B34="",$C34=0,$D34=0),"",IF(AND($B34=$B35,$A34=$A35),"",IFERROR(
SUMPRODUCT(($B$7:$B$55=$B34)*($A$7:$A$55=$A34)*($C$7:$C$55)*($D$7:$D$55)),
"")))</f>
        <v/>
      </c>
      <c r="H34" s="222">
        <f ca="1">IF(OR($B34="",AND($B34=$B35,$A34=$A35)),"",_xlfn.LET(_xlpm.DateSeance,$C$1,_xlpm.Exo,$B34,_xlpm.Var,$A34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4" s="222" cm="1">
        <f t="array" ref="I34">IF(OR($B34="",AND($B34=$B35,$A34=$A35)),"",
_xlfn.LET(
  _xlpm.Exo,TRIM(SUBSTITUTE($B34,CHAR(160),"")),
  _xlpm.Var,TRIM(SUBSTITUTE($A34,CHAR(160),"")),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1770</v>
      </c>
      <c r="J34" s="223" t="str">
        <f ca="1">IF($C34=0,"",IFERROR(
_xlfn.LET(
  _xlpm.ExoMax, MAX_LOCAL!$A$2:$A$10000,
  _xlpm.VarMax, MAX_LOCAL!$B$2:$B$10000,
  _xlpm.RepsMax, MAX_LOCAL!$C$2:$C$10000,
  _xlpm.KgMax,  MAX_LOCAL!$D$2:$D$10000,
  _xlpm.Res, IF($A34="",
     _xlfn.MAXIFS(_xlpm.KgMax, _xlpm.ExoMax, $B34, _xlpm.RepsMax, $C34),
     _xlfn.MAXIFS(_xlpm.KgMax, _xlpm.ExoMax, $B34, _xlpm.RepsMax, $C34, _xlpm.VarMax, $A34)
  ),
  IF(_xlpm.Res=0,"",_xlpm.Res)
),
""))</f>
        <v/>
      </c>
      <c r="K34" s="41">
        <v>1</v>
      </c>
      <c r="L34" s="41">
        <v>0</v>
      </c>
      <c r="M34" s="41">
        <v>1</v>
      </c>
      <c r="N34" s="41">
        <v>0</v>
      </c>
      <c r="O34" s="228"/>
      <c r="P34" s="42">
        <v>9</v>
      </c>
      <c r="Q34" s="43">
        <f t="shared" si="3"/>
        <v>9</v>
      </c>
      <c r="R34" s="42">
        <v>0</v>
      </c>
      <c r="S34" s="44">
        <f t="shared" si="4"/>
        <v>0</v>
      </c>
      <c r="T34" s="42">
        <v>0</v>
      </c>
      <c r="U34" s="44">
        <f t="shared" si="5"/>
        <v>0</v>
      </c>
      <c r="V34" s="42">
        <v>90</v>
      </c>
      <c r="W34" s="44">
        <f t="shared" si="6"/>
        <v>90</v>
      </c>
      <c r="X34" s="225" t="str">
        <f t="shared" si="7"/>
        <v/>
      </c>
      <c r="Y34" s="226" t="str">
        <f t="shared" si="8"/>
        <v/>
      </c>
    </row>
    <row r="35" spans="1:25" ht="20.100000000000001" customHeight="1" x14ac:dyDescent="0.2">
      <c r="A35" s="61" t="s">
        <v>39</v>
      </c>
      <c r="B35" s="59" t="s">
        <v>206</v>
      </c>
      <c r="C35" s="23"/>
      <c r="D35" s="24"/>
      <c r="E35" s="24">
        <f t="shared" si="9"/>
        <v>10</v>
      </c>
      <c r="F35" s="25">
        <f t="shared" si="10"/>
        <v>9</v>
      </c>
      <c r="G35" s="227" t="str" cm="1">
        <f t="array" ref="G35">IF(OR($B35="",$C35=0,$D35=0),"",IF(AND($B35=$B36,$A35=$A36),"",IFERROR(
SUMPRODUCT(($B$7:$B$55=$B35)*($A$7:$A$55=$A35)*($C$7:$C$55)*($D$7:$D$55)),
"")))</f>
        <v/>
      </c>
      <c r="H35" s="222">
        <f ca="1">IF(OR($B35="",AND($B35=$B36,$A35=$A36)),"",_xlfn.LET(_xlpm.DateSeance,$C$1,_xlpm.Exo,$B35,_xlpm.Var,$A35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5" s="222" cm="1">
        <f t="array" ref="I35">IF(OR($B35="",AND($B35=$B36,$A35=$A36)),"",
_xlfn.LET(
  _xlpm.Exo,TRIM(SUBSTITUTE($B35,CHAR(160),"")),
  _xlpm.Var,TRIM(SUBSTITUTE($A35,CHAR(160),"")),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1910</v>
      </c>
      <c r="J35" s="223" t="str">
        <f ca="1">IF($C35=0,"",IFERROR(
_xlfn.LET(
  _xlpm.ExoMax, MAX_LOCAL!$A$2:$A$10000,
  _xlpm.VarMax, MAX_LOCAL!$B$2:$B$10000,
  _xlpm.RepsMax, MAX_LOCAL!$C$2:$C$10000,
  _xlpm.KgMax,  MAX_LOCAL!$D$2:$D$10000,
  _xlpm.Res, IF($A35="",
     _xlfn.MAXIFS(_xlpm.KgMax, _xlpm.ExoMax, $B35, _xlpm.RepsMax, $C35),
     _xlfn.MAXIFS(_xlpm.KgMax, _xlpm.ExoMax, $B35, _xlpm.RepsMax, $C35, _xlpm.VarMax, $A35)
  ),
  IF(_xlpm.Res=0,"",_xlpm.Res)
),
""))</f>
        <v/>
      </c>
      <c r="K35" s="41">
        <v>1</v>
      </c>
      <c r="L35" s="41">
        <v>0</v>
      </c>
      <c r="M35" s="41">
        <v>1</v>
      </c>
      <c r="N35" s="41">
        <v>0</v>
      </c>
      <c r="O35" s="228"/>
      <c r="P35" s="42">
        <v>9</v>
      </c>
      <c r="Q35" s="43">
        <f t="shared" si="3"/>
        <v>9</v>
      </c>
      <c r="R35" s="42">
        <v>0</v>
      </c>
      <c r="S35" s="44">
        <f t="shared" si="4"/>
        <v>0</v>
      </c>
      <c r="T35" s="42">
        <v>0</v>
      </c>
      <c r="U35" s="44">
        <f t="shared" si="5"/>
        <v>0</v>
      </c>
      <c r="V35" s="42">
        <v>10</v>
      </c>
      <c r="W35" s="44">
        <f t="shared" si="6"/>
        <v>10</v>
      </c>
      <c r="X35" s="225" t="str">
        <f t="shared" si="7"/>
        <v/>
      </c>
      <c r="Y35" s="226" t="str">
        <f t="shared" si="8"/>
        <v/>
      </c>
    </row>
    <row r="36" spans="1:25" ht="20.100000000000001" customHeight="1" x14ac:dyDescent="0.2">
      <c r="A36" s="61" t="s">
        <v>39</v>
      </c>
      <c r="B36" s="59" t="s">
        <v>205</v>
      </c>
      <c r="C36" s="23"/>
      <c r="D36" s="24"/>
      <c r="E36" s="24">
        <f t="shared" si="9"/>
        <v>120</v>
      </c>
      <c r="F36" s="25">
        <f t="shared" si="10"/>
        <v>9</v>
      </c>
      <c r="G36" s="227" t="str" cm="1">
        <f t="array" ref="G36">IF(OR($B36="",$C36=0,$D36=0),"",IF(AND($B36=$B37,$A36=$A37),"",IFERROR(
SUMPRODUCT(($B$7:$B$55=$B36)*($A$7:$A$55=$A36)*($C$7:$C$55)*($D$7:$D$55)),
"")))</f>
        <v/>
      </c>
      <c r="H36" s="222">
        <f ca="1">IF(OR($B36="",AND($B36=$B37,$A36=$A37)),"",_xlfn.LET(_xlpm.DateSeance,$C$1,_xlpm.Exo,$B36,_xlpm.Var,$A36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6" s="222" cm="1">
        <f t="array" ref="I36">IF(OR($B36="",AND($B36=$B37,$A36=$A37)),"",
_xlfn.LET(
  _xlpm.Exo,TRIM(SUBSTITUTE($B36,CHAR(160),"")),
  _xlpm.Var,TRIM(SUBSTITUTE($A36,CHAR(160),"")),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1770</v>
      </c>
      <c r="J36" s="223" t="str">
        <f ca="1">IF($C36=0,"",IFERROR(
_xlfn.LET(
  _xlpm.ExoMax, MAX_LOCAL!$A$2:$A$10000,
  _xlpm.VarMax, MAX_LOCAL!$B$2:$B$10000,
  _xlpm.RepsMax, MAX_LOCAL!$C$2:$C$10000,
  _xlpm.KgMax,  MAX_LOCAL!$D$2:$D$10000,
  _xlpm.Res, IF($A36="",
     _xlfn.MAXIFS(_xlpm.KgMax, _xlpm.ExoMax, $B36, _xlpm.RepsMax, $C36),
     _xlfn.MAXIFS(_xlpm.KgMax, _xlpm.ExoMax, $B36, _xlpm.RepsMax, $C36, _xlpm.VarMax, $A36)
  ),
  IF(_xlpm.Res=0,"",_xlpm.Res)
),
""))</f>
        <v/>
      </c>
      <c r="K36" s="41">
        <v>1</v>
      </c>
      <c r="L36" s="41">
        <v>0</v>
      </c>
      <c r="M36" s="41">
        <v>1</v>
      </c>
      <c r="N36" s="41">
        <v>0</v>
      </c>
      <c r="O36" s="228"/>
      <c r="P36" s="42">
        <v>9</v>
      </c>
      <c r="Q36" s="43">
        <f t="shared" si="3"/>
        <v>9</v>
      </c>
      <c r="R36" s="42">
        <v>0</v>
      </c>
      <c r="S36" s="44">
        <f t="shared" si="4"/>
        <v>0</v>
      </c>
      <c r="T36" s="42">
        <v>0</v>
      </c>
      <c r="U36" s="44">
        <f t="shared" si="5"/>
        <v>0</v>
      </c>
      <c r="V36" s="42">
        <v>120</v>
      </c>
      <c r="W36" s="44">
        <f t="shared" si="6"/>
        <v>120</v>
      </c>
      <c r="X36" s="225" t="str">
        <f t="shared" si="7"/>
        <v/>
      </c>
      <c r="Y36" s="226" t="str">
        <f t="shared" si="8"/>
        <v/>
      </c>
    </row>
    <row r="37" spans="1:25" ht="20.100000000000001" customHeight="1" x14ac:dyDescent="0.2">
      <c r="A37" s="61"/>
      <c r="B37" s="59"/>
      <c r="C37" s="23"/>
      <c r="D37" s="24"/>
      <c r="E37" s="24"/>
      <c r="F37" s="25"/>
      <c r="G37" s="227" t="str" cm="1">
        <f t="array" ref="G37">IF(OR($B37="",$C37=0,$D37=0),"",IF(AND($B37=$B38,$A37=$A38),"",IFERROR(
SUMPRODUCT(($B$7:$B$55=$B37)*($A$7:$A$55=$A37)*($C$7:$C$55)*($D$7:$D$55)),
"")))</f>
        <v/>
      </c>
      <c r="H37" s="222" t="str">
        <f ca="1">IF(OR($B37="",AND($B37=$B38,$A37=$A38)),"",_xlfn.LET(_xlpm.DateSeance,$C$1,_xlpm.Exo,$B37,_xlpm.Var,$A37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7" s="222" t="str" cm="1">
        <f t="array" ref="I37">IF(OR($B37="",AND($B37=$B38,$A37=$A38)),"",
_xlfn.LET(
  _xlpm.Exo,TRIM(SUBSTITUTE($B37,CHAR(160),"")),
  _xlpm.Var,TRIM(SUBSTITUTE($A37,CHAR(160),"")),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7" s="223" t="str">
        <f ca="1">IF($C37=0,"",IFERROR(
_xlfn.LET(
  _xlpm.ExoMax, MAX_LOCAL!$A$2:$A$10000,
  _xlpm.VarMax, MAX_LOCAL!$B$2:$B$10000,
  _xlpm.RepsMax, MAX_LOCAL!$C$2:$C$10000,
  _xlpm.KgMax,  MAX_LOCAL!$D$2:$D$10000,
  _xlpm.Res, IF($A37="",
     _xlfn.MAXIFS(_xlpm.KgMax, _xlpm.ExoMax, $B37, _xlpm.RepsMax, $C37),
     _xlfn.MAXIFS(_xlpm.KgMax, _xlpm.ExoMax, $B37, _xlpm.RepsMax, $C37, _xlpm.VarMax, $A37)
  ),
  IF(_xlpm.Res=0,"",_xlpm.Res)
),
""))</f>
        <v/>
      </c>
      <c r="K37" s="41">
        <v>1</v>
      </c>
      <c r="L37" s="41">
        <v>0</v>
      </c>
      <c r="M37" s="41">
        <v>1</v>
      </c>
      <c r="N37" s="41">
        <v>0</v>
      </c>
      <c r="O37" s="228"/>
      <c r="P37" s="42"/>
      <c r="Q37" s="43">
        <f t="shared" si="3"/>
        <v>0</v>
      </c>
      <c r="R37" s="42"/>
      <c r="S37" s="44">
        <f t="shared" si="4"/>
        <v>0</v>
      </c>
      <c r="T37" s="42"/>
      <c r="U37" s="44">
        <f t="shared" si="5"/>
        <v>0</v>
      </c>
      <c r="V37" s="42"/>
      <c r="W37" s="44">
        <f t="shared" si="6"/>
        <v>0</v>
      </c>
      <c r="X37" s="225" t="str">
        <f t="shared" si="7"/>
        <v/>
      </c>
      <c r="Y37" s="226" t="str">
        <f t="shared" si="8"/>
        <v/>
      </c>
    </row>
    <row r="38" spans="1:25" ht="20.100000000000001" customHeight="1" x14ac:dyDescent="0.2">
      <c r="A38" s="61"/>
      <c r="B38" s="59"/>
      <c r="C38" s="23"/>
      <c r="D38" s="24"/>
      <c r="E38" s="24"/>
      <c r="F38" s="25"/>
      <c r="G38" s="227" t="str" cm="1">
        <f t="array" ref="G38">IF(OR($B38="",$C38=0,$D38=0),"",IF(AND($B38=$B39,$A38=$A39),"",IFERROR(
SUMPRODUCT(($B$7:$B$55=$B38)*($A$7:$A$55=$A38)*($C$7:$C$55)*($D$7:$D$55)),
"")))</f>
        <v/>
      </c>
      <c r="H38" s="222" t="str">
        <f ca="1">IF(OR($B38="",AND($B38=$B39,$A38=$A39)),"",_xlfn.LET(_xlpm.DateSeance,$C$1,_xlpm.Exo,$B38,_xlpm.Var,$A38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8" s="222" t="str" cm="1">
        <f t="array" ref="I38">IF(OR($B38="",AND($B38=$B39,$A38=$A39)),"",
_xlfn.LET(
  _xlpm.Exo,TRIM(SUBSTITUTE($B38,CHAR(160),"")),
  _xlpm.Var,TRIM(SUBSTITUTE($A38,CHAR(160),"")),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8" s="223" t="str">
        <f ca="1">IF($C38=0,"",IFERROR(
_xlfn.LET(
  _xlpm.ExoMax, MAX_LOCAL!$A$2:$A$10000,
  _xlpm.VarMax, MAX_LOCAL!$B$2:$B$10000,
  _xlpm.RepsMax, MAX_LOCAL!$C$2:$C$10000,
  _xlpm.KgMax,  MAX_LOCAL!$D$2:$D$10000,
  _xlpm.Res, IF($A38="",
     _xlfn.MAXIFS(_xlpm.KgMax, _xlpm.ExoMax, $B38, _xlpm.RepsMax, $C38),
     _xlfn.MAXIFS(_xlpm.KgMax, _xlpm.ExoMax, $B38, _xlpm.RepsMax, $C38, _xlpm.VarMax, $A38)
  ),
  IF(_xlpm.Res=0,"",_xlpm.Res)
),
""))</f>
        <v/>
      </c>
      <c r="K38" s="41">
        <v>1</v>
      </c>
      <c r="L38" s="41">
        <v>0</v>
      </c>
      <c r="M38" s="41">
        <v>1</v>
      </c>
      <c r="N38" s="41">
        <v>0</v>
      </c>
      <c r="O38" s="228"/>
      <c r="P38" s="42"/>
      <c r="Q38" s="43">
        <f t="shared" si="3"/>
        <v>0</v>
      </c>
      <c r="R38" s="42"/>
      <c r="S38" s="44">
        <f t="shared" si="4"/>
        <v>0</v>
      </c>
      <c r="T38" s="42"/>
      <c r="U38" s="44">
        <f t="shared" si="5"/>
        <v>0</v>
      </c>
      <c r="V38" s="42"/>
      <c r="W38" s="44">
        <f t="shared" si="6"/>
        <v>0</v>
      </c>
      <c r="X38" s="225" t="str">
        <f t="shared" si="7"/>
        <v/>
      </c>
      <c r="Y38" s="226" t="str">
        <f t="shared" si="8"/>
        <v/>
      </c>
    </row>
    <row r="39" spans="1:25" ht="20.100000000000001" customHeight="1" x14ac:dyDescent="0.2">
      <c r="A39" s="61"/>
      <c r="B39" s="59"/>
      <c r="C39" s="23"/>
      <c r="D39" s="24"/>
      <c r="E39" s="24"/>
      <c r="F39" s="25"/>
      <c r="G39" s="227" t="str" cm="1">
        <f t="array" ref="G39">IF(OR($B39="",$C39=0,$D39=0),"",IF(AND($B39=$B40,$A39=$A40),"",IFERROR(
SUMPRODUCT(($B$7:$B$55=$B39)*($A$7:$A$55=$A39)*($C$7:$C$55)*($D$7:$D$55)),
"")))</f>
        <v/>
      </c>
      <c r="H39" s="222" t="str">
        <f ca="1">IF(OR($B39="",AND($B39=$B40,$A39=$A40)),"",_xlfn.LET(_xlpm.DateSeance,$C$1,_xlpm.Exo,$B39,_xlpm.Var,$A39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9" s="222" t="str" cm="1">
        <f t="array" ref="I39">IF(OR($B39="",AND($B39=$B40,$A39=$A40)),"",
_xlfn.LET(
  _xlpm.Exo,TRIM(SUBSTITUTE($B39,CHAR(160),"")),
  _xlpm.Var,TRIM(SUBSTITUTE($A39,CHAR(160),"")),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9" s="223" t="str">
        <f ca="1">IF($C39=0,"",IFERROR(
_xlfn.LET(
  _xlpm.ExoMax, MAX_LOCAL!$A$2:$A$10000,
  _xlpm.VarMax, MAX_LOCAL!$B$2:$B$10000,
  _xlpm.RepsMax, MAX_LOCAL!$C$2:$C$10000,
  _xlpm.KgMax,  MAX_LOCAL!$D$2:$D$10000,
  _xlpm.Res, IF($A39="",
     _xlfn.MAXIFS(_xlpm.KgMax, _xlpm.ExoMax, $B39, _xlpm.RepsMax, $C39),
     _xlfn.MAXIFS(_xlpm.KgMax, _xlpm.ExoMax, $B39, _xlpm.RepsMax, $C39, _xlpm.VarMax, $A39)
  ),
  IF(_xlpm.Res=0,"",_xlpm.Res)
),
""))</f>
        <v/>
      </c>
      <c r="K39" s="41">
        <v>1</v>
      </c>
      <c r="L39" s="41">
        <v>0</v>
      </c>
      <c r="M39" s="41">
        <v>1</v>
      </c>
      <c r="N39" s="41">
        <v>0</v>
      </c>
      <c r="O39" s="228"/>
      <c r="P39" s="42"/>
      <c r="Q39" s="43">
        <f t="shared" ref="Q39:Q55" si="11">F39</f>
        <v>0</v>
      </c>
      <c r="R39" s="42"/>
      <c r="S39" s="44">
        <f t="shared" ref="S39:S55" si="12">C39</f>
        <v>0</v>
      </c>
      <c r="T39" s="42"/>
      <c r="U39" s="44">
        <f t="shared" ref="U39:U55" si="13">D39</f>
        <v>0</v>
      </c>
      <c r="V39" s="42"/>
      <c r="W39" s="44">
        <f t="shared" si="6"/>
        <v>0</v>
      </c>
      <c r="X39" s="225" t="str">
        <f t="shared" si="7"/>
        <v/>
      </c>
      <c r="Y39" s="226" t="str">
        <f t="shared" si="8"/>
        <v/>
      </c>
    </row>
    <row r="40" spans="1:25" ht="20.100000000000001" customHeight="1" x14ac:dyDescent="0.2">
      <c r="A40" s="61"/>
      <c r="B40" s="59" t="s">
        <v>123</v>
      </c>
      <c r="C40" s="23"/>
      <c r="D40" s="24"/>
      <c r="E40" s="24">
        <f>V40</f>
        <v>90</v>
      </c>
      <c r="F40" s="25">
        <f>P40</f>
        <v>7</v>
      </c>
      <c r="G40" s="227" t="str" cm="1">
        <f t="array" ref="G40">IF(OR($B40="",$C40=0,$D40=0),"",IF(AND($B40=$B41,$A40=$A41),"",IFERROR(
SUMPRODUCT(($B$7:$B$55=$B40)*($A$7:$A$55=$A40)*($C$7:$C$55)*($D$7:$D$55)),
"")))</f>
        <v/>
      </c>
      <c r="H40" s="222" t="str">
        <f ca="1">IF(OR($B40="",AND($B40=$B41,$A40=$A41)),"",_xlfn.LET(_xlpm.DateSeance,$C$1,_xlpm.Exo,$B40,_xlpm.Var,$A40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0" s="222" t="str" cm="1">
        <f t="array" ref="I40">IF(OR($B40="",AND($B40=$B41,$A40=$A41)),"",
_xlfn.LET(
  _xlpm.Exo,TRIM(SUBSTITUTE($B40,CHAR(160),"")),
  _xlpm.Var,TRIM(SUBSTITUTE($A40,CHAR(160),"")),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0" s="223" t="str">
        <f ca="1">IF($C40=0,"",IFERROR(
_xlfn.LET(
  _xlpm.ExoMax, MAX_LOCAL!$A$2:$A$10000,
  _xlpm.VarMax, MAX_LOCAL!$B$2:$B$10000,
  _xlpm.RepsMax, MAX_LOCAL!$C$2:$C$10000,
  _xlpm.KgMax,  MAX_LOCAL!$D$2:$D$10000,
  _xlpm.Res, IF($A40="",
     _xlfn.MAXIFS(_xlpm.KgMax, _xlpm.ExoMax, $B40, _xlpm.RepsMax, $C40),
     _xlfn.MAXIFS(_xlpm.KgMax, _xlpm.ExoMax, $B40, _xlpm.RepsMax, $C40, _xlpm.VarMax, $A40)
  ),
  IF(_xlpm.Res=0,"",_xlpm.Res)
),
""))</f>
        <v/>
      </c>
      <c r="K40" s="41">
        <v>1</v>
      </c>
      <c r="L40" s="41">
        <v>0</v>
      </c>
      <c r="M40" s="41">
        <v>1</v>
      </c>
      <c r="N40" s="41">
        <v>0</v>
      </c>
      <c r="O40" s="228"/>
      <c r="P40" s="42">
        <v>7</v>
      </c>
      <c r="Q40" s="43">
        <f t="shared" si="11"/>
        <v>7</v>
      </c>
      <c r="R40" s="42">
        <v>10</v>
      </c>
      <c r="S40" s="44">
        <f t="shared" si="12"/>
        <v>0</v>
      </c>
      <c r="T40" s="42">
        <v>45</v>
      </c>
      <c r="U40" s="44">
        <f t="shared" si="13"/>
        <v>0</v>
      </c>
      <c r="V40" s="42">
        <v>90</v>
      </c>
      <c r="W40" s="44">
        <f t="shared" si="6"/>
        <v>90</v>
      </c>
      <c r="X40" s="225" t="str">
        <f t="shared" si="7"/>
        <v/>
      </c>
      <c r="Y40" s="226" t="str">
        <f t="shared" si="8"/>
        <v/>
      </c>
    </row>
    <row r="41" spans="1:25" ht="20.100000000000001" customHeight="1" x14ac:dyDescent="0.2">
      <c r="A41" s="61"/>
      <c r="B41" s="59" t="s">
        <v>123</v>
      </c>
      <c r="C41" s="23"/>
      <c r="D41" s="24"/>
      <c r="E41" s="24">
        <f>V41</f>
        <v>90</v>
      </c>
      <c r="F41" s="25">
        <f>P41</f>
        <v>9</v>
      </c>
      <c r="G41" s="227" t="str" cm="1">
        <f t="array" ref="G41">IF(OR($B41="",$C41=0,$D41=0),"",IF(AND($B41=$B42,$A41=$A42),"",IFERROR(
SUMPRODUCT(($B$7:$B$55=$B41)*($A$7:$A$55=$A41)*($C$7:$C$55)*($D$7:$D$55)),
"")))</f>
        <v/>
      </c>
      <c r="H41" s="222" t="str">
        <f ca="1">IF(OR($B41="",AND($B41=$B42,$A41=$A42)),"",_xlfn.LET(_xlpm.DateSeance,$C$1,_xlpm.Exo,$B41,_xlpm.Var,$A41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1" s="222" t="str" cm="1">
        <f t="array" ref="I41">IF(OR($B41="",AND($B41=$B42,$A41=$A42)),"",
_xlfn.LET(
  _xlpm.Exo,TRIM(SUBSTITUTE($B41,CHAR(160),"")),
  _xlpm.Var,TRIM(SUBSTITUTE($A41,CHAR(160),"")),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1" s="223" t="str">
        <f ca="1">IF($C41=0,"",IFERROR(
_xlfn.LET(
  _xlpm.ExoMax, MAX_LOCAL!$A$2:$A$10000,
  _xlpm.VarMax, MAX_LOCAL!$B$2:$B$10000,
  _xlpm.RepsMax, MAX_LOCAL!$C$2:$C$10000,
  _xlpm.KgMax,  MAX_LOCAL!$D$2:$D$10000,
  _xlpm.Res, IF($A41="",
     _xlfn.MAXIFS(_xlpm.KgMax, _xlpm.ExoMax, $B41, _xlpm.RepsMax, $C41),
     _xlfn.MAXIFS(_xlpm.KgMax, _xlpm.ExoMax, $B41, _xlpm.RepsMax, $C41, _xlpm.VarMax, $A41)
  ),
  IF(_xlpm.Res=0,"",_xlpm.Res)
),
""))</f>
        <v/>
      </c>
      <c r="K41" s="41">
        <v>1</v>
      </c>
      <c r="L41" s="41">
        <v>0</v>
      </c>
      <c r="M41" s="41">
        <v>1</v>
      </c>
      <c r="N41" s="41">
        <v>0</v>
      </c>
      <c r="O41" s="228"/>
      <c r="P41" s="42">
        <v>9</v>
      </c>
      <c r="Q41" s="43">
        <f t="shared" si="11"/>
        <v>9</v>
      </c>
      <c r="R41" s="42">
        <v>10</v>
      </c>
      <c r="S41" s="44">
        <f t="shared" si="12"/>
        <v>0</v>
      </c>
      <c r="T41" s="42">
        <v>52</v>
      </c>
      <c r="U41" s="44">
        <f t="shared" si="13"/>
        <v>0</v>
      </c>
      <c r="V41" s="42">
        <v>90</v>
      </c>
      <c r="W41" s="44">
        <f t="shared" si="6"/>
        <v>90</v>
      </c>
      <c r="X41" s="225" t="str">
        <f t="shared" si="7"/>
        <v/>
      </c>
      <c r="Y41" s="226" t="str">
        <f t="shared" si="8"/>
        <v/>
      </c>
    </row>
    <row r="42" spans="1:25" ht="20.100000000000001" customHeight="1" x14ac:dyDescent="0.2">
      <c r="A42" s="61"/>
      <c r="B42" s="59" t="s">
        <v>123</v>
      </c>
      <c r="C42" s="23"/>
      <c r="D42" s="24"/>
      <c r="E42" s="24">
        <f>V42</f>
        <v>1</v>
      </c>
      <c r="F42" s="25">
        <f>P42</f>
        <v>10</v>
      </c>
      <c r="G42" s="227" t="str" cm="1">
        <f t="array" ref="G42">IF(OR($B42="",$C42=0,$D42=0),"",IF(AND($B42=$B43,$A42=$A43),"",IFERROR(
SUMPRODUCT(($B$7:$B$55=$B42)*($A$7:$A$55=$A42)*($C$7:$C$55)*($D$7:$D$55)),
"")))</f>
        <v/>
      </c>
      <c r="H42" s="222">
        <f ca="1">IF(OR($B42="",AND($B42=$B43,$A42=$A43)),"",_xlfn.LET(_xlpm.DateSeance,$C$1,_xlpm.Exo,$B42,_xlpm.Var,$A42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42" s="222" cm="1">
        <f t="array" ref="I42">IF(OR($B42="",AND($B42=$B43,$A42=$A43)),"",
_xlfn.LET(
  _xlpm.Exo,TRIM(SUBSTITUTE($B42,CHAR(160),"")),
  _xlpm.Var,TRIM(SUBSTITUTE($A42,CHAR(160),"")),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1906</v>
      </c>
      <c r="J42" s="223" t="str">
        <f ca="1">IF($C42=0,"",IFERROR(
_xlfn.LET(
  _xlpm.ExoMax, MAX_LOCAL!$A$2:$A$10000,
  _xlpm.VarMax, MAX_LOCAL!$B$2:$B$10000,
  _xlpm.RepsMax, MAX_LOCAL!$C$2:$C$10000,
  _xlpm.KgMax,  MAX_LOCAL!$D$2:$D$10000,
  _xlpm.Res, IF($A42="",
     _xlfn.MAXIFS(_xlpm.KgMax, _xlpm.ExoMax, $B42, _xlpm.RepsMax, $C42),
     _xlfn.MAXIFS(_xlpm.KgMax, _xlpm.ExoMax, $B42, _xlpm.RepsMax, $C42, _xlpm.VarMax, $A42)
  ),
  IF(_xlpm.Res=0,"",_xlpm.Res)
),
""))</f>
        <v/>
      </c>
      <c r="K42" s="41">
        <v>1</v>
      </c>
      <c r="L42" s="41">
        <v>0</v>
      </c>
      <c r="M42" s="41">
        <v>1</v>
      </c>
      <c r="N42" s="41">
        <v>0</v>
      </c>
      <c r="O42" s="228"/>
      <c r="P42" s="42">
        <v>10</v>
      </c>
      <c r="Q42" s="43">
        <f t="shared" si="11"/>
        <v>10</v>
      </c>
      <c r="R42" s="42">
        <v>6</v>
      </c>
      <c r="S42" s="44">
        <f t="shared" si="12"/>
        <v>0</v>
      </c>
      <c r="T42" s="42">
        <v>59</v>
      </c>
      <c r="U42" s="44">
        <f t="shared" si="13"/>
        <v>0</v>
      </c>
      <c r="V42" s="42">
        <v>1</v>
      </c>
      <c r="W42" s="44">
        <f t="shared" si="6"/>
        <v>1</v>
      </c>
      <c r="X42" s="225" t="str">
        <f t="shared" si="7"/>
        <v/>
      </c>
      <c r="Y42" s="226" t="str">
        <f t="shared" si="8"/>
        <v/>
      </c>
    </row>
    <row r="43" spans="1:25" ht="20.100000000000001" customHeight="1" x14ac:dyDescent="0.2">
      <c r="A43" s="61"/>
      <c r="B43" s="59"/>
      <c r="C43" s="23"/>
      <c r="D43" s="24"/>
      <c r="E43" s="24"/>
      <c r="F43" s="25"/>
      <c r="G43" s="227" t="str" cm="1">
        <f t="array" ref="G43">IF(OR($B43="",$C43=0,$D43=0),"",IF(AND($B43=$B44,$A43=$A44),"",IFERROR(
SUMPRODUCT(($B$7:$B$55=$B43)*($A$7:$A$55=$A43)*($C$7:$C$55)*($D$7:$D$55)),
"")))</f>
        <v/>
      </c>
      <c r="H43" s="222" t="str">
        <f ca="1">IF(OR($B43="",AND($B43=$B44,$A43=$A44)),"",_xlfn.LET(_xlpm.DateSeance,$C$1,_xlpm.Exo,$B43,_xlpm.Var,$A43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3" s="222" t="str" cm="1">
        <f t="array" ref="I43">IF(OR($B43="",AND($B43=$B44,$A43=$A44)),"",
_xlfn.LET(
  _xlpm.Exo,TRIM(SUBSTITUTE($B43,CHAR(160),"")),
  _xlpm.Var,TRIM(SUBSTITUTE($A43,CHAR(160),"")),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3" s="223" t="str">
        <f ca="1">IF($C43=0,"",IFERROR(
_xlfn.LET(
  _xlpm.ExoMax, MAX_LOCAL!$A$2:$A$10000,
  _xlpm.VarMax, MAX_LOCAL!$B$2:$B$10000,
  _xlpm.RepsMax, MAX_LOCAL!$C$2:$C$10000,
  _xlpm.KgMax,  MAX_LOCAL!$D$2:$D$10000,
  _xlpm.Res, IF($A43="",
     _xlfn.MAXIFS(_xlpm.KgMax, _xlpm.ExoMax, $B43, _xlpm.RepsMax, $C43),
     _xlfn.MAXIFS(_xlpm.KgMax, _xlpm.ExoMax, $B43, _xlpm.RepsMax, $C43, _xlpm.VarMax, $A43)
  ),
  IF(_xlpm.Res=0,"",_xlpm.Res)
),
""))</f>
        <v/>
      </c>
      <c r="K43" s="41">
        <v>1</v>
      </c>
      <c r="L43" s="41">
        <v>0</v>
      </c>
      <c r="M43" s="41">
        <v>1</v>
      </c>
      <c r="N43" s="41">
        <v>0</v>
      </c>
      <c r="O43" s="228"/>
      <c r="P43" s="42"/>
      <c r="Q43" s="43">
        <f t="shared" si="11"/>
        <v>0</v>
      </c>
      <c r="R43" s="42"/>
      <c r="S43" s="44">
        <f t="shared" si="12"/>
        <v>0</v>
      </c>
      <c r="T43" s="42"/>
      <c r="U43" s="44">
        <f t="shared" si="13"/>
        <v>0</v>
      </c>
      <c r="V43" s="42"/>
      <c r="W43" s="44">
        <f t="shared" si="6"/>
        <v>0</v>
      </c>
      <c r="X43" s="225" t="str">
        <f t="shared" si="7"/>
        <v/>
      </c>
      <c r="Y43" s="226" t="str">
        <f t="shared" si="8"/>
        <v/>
      </c>
    </row>
    <row r="44" spans="1:25" ht="20.100000000000001" customHeight="1" x14ac:dyDescent="0.2">
      <c r="A44" s="61"/>
      <c r="B44" s="59"/>
      <c r="C44" s="23"/>
      <c r="D44" s="24"/>
      <c r="E44" s="24"/>
      <c r="F44" s="25"/>
      <c r="G44" s="227" t="str" cm="1">
        <f t="array" ref="G44">IF(OR($B44="",$C44=0,$D44=0),"",IF(AND($B44=$B45,$A44=$A45),"",IFERROR(
SUMPRODUCT(($B$7:$B$55=$B44)*($A$7:$A$55=$A44)*($C$7:$C$55)*($D$7:$D$55)),
"")))</f>
        <v/>
      </c>
      <c r="H44" s="222" t="str">
        <f ca="1">IF(OR($B44="",AND($B44=$B45,$A44=$A45)),"",_xlfn.LET(_xlpm.DateSeance,$C$1,_xlpm.Exo,$B44,_xlpm.Var,$A44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4" s="222" t="str" cm="1">
        <f t="array" ref="I44">IF(OR($B44="",AND($B44=$B45,$A44=$A45)),"",
_xlfn.LET(
  _xlpm.Exo,TRIM(SUBSTITUTE($B44,CHAR(160),"")),
  _xlpm.Var,TRIM(SUBSTITUTE($A44,CHAR(160),"")),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4" s="223" t="str">
        <f ca="1">IF($C44=0,"",IFERROR(
_xlfn.LET(
  _xlpm.ExoMax, MAX_LOCAL!$A$2:$A$10000,
  _xlpm.VarMax, MAX_LOCAL!$B$2:$B$10000,
  _xlpm.RepsMax, MAX_LOCAL!$C$2:$C$10000,
  _xlpm.KgMax,  MAX_LOCAL!$D$2:$D$10000,
  _xlpm.Res, IF($A44="",
     _xlfn.MAXIFS(_xlpm.KgMax, _xlpm.ExoMax, $B44, _xlpm.RepsMax, $C44),
     _xlfn.MAXIFS(_xlpm.KgMax, _xlpm.ExoMax, $B44, _xlpm.RepsMax, $C44, _xlpm.VarMax, $A44)
  ),
  IF(_xlpm.Res=0,"",_xlpm.Res)
),
""))</f>
        <v/>
      </c>
      <c r="K44" s="41">
        <v>1</v>
      </c>
      <c r="L44" s="41">
        <v>0</v>
      </c>
      <c r="M44" s="41">
        <v>1</v>
      </c>
      <c r="N44" s="41">
        <v>0</v>
      </c>
      <c r="O44" s="228"/>
      <c r="P44" s="42"/>
      <c r="Q44" s="43">
        <f t="shared" si="11"/>
        <v>0</v>
      </c>
      <c r="R44" s="42"/>
      <c r="S44" s="44">
        <f t="shared" si="12"/>
        <v>0</v>
      </c>
      <c r="T44" s="42"/>
      <c r="U44" s="44">
        <f t="shared" si="13"/>
        <v>0</v>
      </c>
      <c r="V44" s="42"/>
      <c r="W44" s="44">
        <f t="shared" si="6"/>
        <v>0</v>
      </c>
      <c r="X44" s="225" t="str">
        <f t="shared" si="7"/>
        <v/>
      </c>
      <c r="Y44" s="226" t="str">
        <f t="shared" si="8"/>
        <v/>
      </c>
    </row>
    <row r="45" spans="1:25" ht="20.100000000000001" customHeight="1" x14ac:dyDescent="0.2">
      <c r="A45" s="61"/>
      <c r="B45" s="59"/>
      <c r="C45" s="23"/>
      <c r="D45" s="24"/>
      <c r="E45" s="24"/>
      <c r="F45" s="25"/>
      <c r="G45" s="227" t="str" cm="1">
        <f t="array" ref="G45">IF(OR($B45="",$C45=0,$D45=0),"",IF(AND($B45=$B46,$A45=$A46),"",IFERROR(
SUMPRODUCT(($B$7:$B$55=$B45)*($A$7:$A$55=$A45)*($C$7:$C$55)*($D$7:$D$55)),
"")))</f>
        <v/>
      </c>
      <c r="H45" s="222" t="str">
        <f ca="1">IF(OR($B45="",AND($B45=$B46,$A45=$A46)),"",_xlfn.LET(_xlpm.DateSeance,$C$1,_xlpm.Exo,$B45,_xlpm.Var,$A45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5" s="222" t="str" cm="1">
        <f t="array" ref="I45">IF(OR($B45="",AND($B45=$B46,$A45=$A46)),"",
_xlfn.LET(
  _xlpm.Exo,TRIM(SUBSTITUTE($B45,CHAR(160),"")),
  _xlpm.Var,TRIM(SUBSTITUTE($A45,CHAR(160),"")),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5" s="223" t="str">
        <f ca="1">IF($C45=0,"",IFERROR(
_xlfn.LET(
  _xlpm.ExoMax, MAX_LOCAL!$A$2:$A$10000,
  _xlpm.VarMax, MAX_LOCAL!$B$2:$B$10000,
  _xlpm.RepsMax, MAX_LOCAL!$C$2:$C$10000,
  _xlpm.KgMax,  MAX_LOCAL!$D$2:$D$10000,
  _xlpm.Res, IF($A45="",
     _xlfn.MAXIFS(_xlpm.KgMax, _xlpm.ExoMax, $B45, _xlpm.RepsMax, $C45),
     _xlfn.MAXIFS(_xlpm.KgMax, _xlpm.ExoMax, $B45, _xlpm.RepsMax, $C45, _xlpm.VarMax, $A45)
  ),
  IF(_xlpm.Res=0,"",_xlpm.Res)
),
""))</f>
        <v/>
      </c>
      <c r="K45" s="41">
        <v>1</v>
      </c>
      <c r="L45" s="41">
        <v>0</v>
      </c>
      <c r="M45" s="41">
        <v>1</v>
      </c>
      <c r="N45" s="41">
        <v>0</v>
      </c>
      <c r="O45" s="228"/>
      <c r="P45" s="42"/>
      <c r="Q45" s="43">
        <f t="shared" si="11"/>
        <v>0</v>
      </c>
      <c r="R45" s="42"/>
      <c r="S45" s="44">
        <f t="shared" si="12"/>
        <v>0</v>
      </c>
      <c r="T45" s="42"/>
      <c r="U45" s="44">
        <f t="shared" si="13"/>
        <v>0</v>
      </c>
      <c r="V45" s="42"/>
      <c r="W45" s="44">
        <f t="shared" si="6"/>
        <v>0</v>
      </c>
      <c r="X45" s="225" t="str">
        <f t="shared" si="7"/>
        <v/>
      </c>
      <c r="Y45" s="226" t="str">
        <f t="shared" si="8"/>
        <v/>
      </c>
    </row>
    <row r="46" spans="1:25" ht="20.100000000000001" customHeight="1" x14ac:dyDescent="0.2">
      <c r="A46" s="61"/>
      <c r="B46" s="59"/>
      <c r="C46" s="23"/>
      <c r="D46" s="24"/>
      <c r="E46" s="24"/>
      <c r="F46" s="25"/>
      <c r="G46" s="227" t="str" cm="1">
        <f t="array" ref="G46">IF(OR($B46="",$C46=0,$D46=0),"",IF(AND($B46=$B47,$A46=$A47),"",IFERROR(
SUMPRODUCT(($B$7:$B$55=$B46)*($A$7:$A$55=$A46)*($C$7:$C$55)*($D$7:$D$55)),
"")))</f>
        <v/>
      </c>
      <c r="H46" s="222" t="str">
        <f ca="1">IF(OR($B46="",AND($B46=$B47,$A46=$A47)),"",_xlfn.LET(_xlpm.DateSeance,$C$1,_xlpm.Exo,$B46,_xlpm.Var,$A46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6" s="222" t="str" cm="1">
        <f t="array" ref="I46">IF(OR($B46="",AND($B46=$B47,$A46=$A47)),"",
_xlfn.LET(
  _xlpm.Exo,TRIM(SUBSTITUTE($B46,CHAR(160),"")),
  _xlpm.Var,TRIM(SUBSTITUTE($A46,CHAR(160),"")),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6" s="223" t="str">
        <f ca="1">IF($C46=0,"",IFERROR(
_xlfn.LET(
  _xlpm.ExoMax, MAX_LOCAL!$A$2:$A$10000,
  _xlpm.VarMax, MAX_LOCAL!$B$2:$B$10000,
  _xlpm.RepsMax, MAX_LOCAL!$C$2:$C$10000,
  _xlpm.KgMax,  MAX_LOCAL!$D$2:$D$10000,
  _xlpm.Res, IF($A46="",
     _xlfn.MAXIFS(_xlpm.KgMax, _xlpm.ExoMax, $B46, _xlpm.RepsMax, $C46),
     _xlfn.MAXIFS(_xlpm.KgMax, _xlpm.ExoMax, $B46, _xlpm.RepsMax, $C46, _xlpm.VarMax, $A46)
  ),
  IF(_xlpm.Res=0,"",_xlpm.Res)
),
""))</f>
        <v/>
      </c>
      <c r="K46" s="41">
        <v>1</v>
      </c>
      <c r="L46" s="41">
        <v>0</v>
      </c>
      <c r="M46" s="41">
        <v>1</v>
      </c>
      <c r="N46" s="41">
        <v>0</v>
      </c>
      <c r="O46" s="228"/>
      <c r="P46" s="42"/>
      <c r="Q46" s="43">
        <f t="shared" si="11"/>
        <v>0</v>
      </c>
      <c r="R46" s="42"/>
      <c r="S46" s="44">
        <f t="shared" si="12"/>
        <v>0</v>
      </c>
      <c r="T46" s="42"/>
      <c r="U46" s="44">
        <f t="shared" si="13"/>
        <v>0</v>
      </c>
      <c r="V46" s="42"/>
      <c r="W46" s="44">
        <f t="shared" si="6"/>
        <v>0</v>
      </c>
      <c r="X46" s="225" t="str">
        <f t="shared" si="7"/>
        <v/>
      </c>
      <c r="Y46" s="226" t="str">
        <f t="shared" si="8"/>
        <v/>
      </c>
    </row>
    <row r="47" spans="1:25" ht="20.100000000000001" customHeight="1" x14ac:dyDescent="0.2">
      <c r="A47" s="61"/>
      <c r="B47" s="59"/>
      <c r="C47" s="23"/>
      <c r="D47" s="24"/>
      <c r="E47" s="24"/>
      <c r="F47" s="25"/>
      <c r="G47" s="227" t="str" cm="1">
        <f t="array" ref="G47">IF(OR($B47="",$C47=0,$D47=0),"",IF(AND($B47=$B48,$A47=$A48),"",IFERROR(
SUMPRODUCT(($B$7:$B$55=$B47)*($A$7:$A$55=$A47)*($C$7:$C$55)*($D$7:$D$55)),
"")))</f>
        <v/>
      </c>
      <c r="H47" s="222" t="str">
        <f ca="1">IF(OR($B47="",AND($B47=$B48,$A47=$A48)),"",_xlfn.LET(_xlpm.DateSeance,$C$1,_xlpm.Exo,$B47,_xlpm.Var,$A47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7" s="222" t="str" cm="1">
        <f t="array" ref="I47">IF(OR($B47="",AND($B47=$B48,$A47=$A48)),"",
_xlfn.LET(
  _xlpm.Exo,TRIM(SUBSTITUTE($B47,CHAR(160),"")),
  _xlpm.Var,TRIM(SUBSTITUTE($A47,CHAR(160),"")),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7" s="223" t="str">
        <f ca="1">IF($C47=0,"",IFERROR(
_xlfn.LET(
  _xlpm.ExoMax, MAX_LOCAL!$A$2:$A$10000,
  _xlpm.VarMax, MAX_LOCAL!$B$2:$B$10000,
  _xlpm.RepsMax, MAX_LOCAL!$C$2:$C$10000,
  _xlpm.KgMax,  MAX_LOCAL!$D$2:$D$10000,
  _xlpm.Res, IF($A47="",
     _xlfn.MAXIFS(_xlpm.KgMax, _xlpm.ExoMax, $B47, _xlpm.RepsMax, $C47),
     _xlfn.MAXIFS(_xlpm.KgMax, _xlpm.ExoMax, $B47, _xlpm.RepsMax, $C47, _xlpm.VarMax, $A47)
  ),
  IF(_xlpm.Res=0,"",_xlpm.Res)
),
""))</f>
        <v/>
      </c>
      <c r="K47" s="41">
        <v>1</v>
      </c>
      <c r="L47" s="41">
        <v>0</v>
      </c>
      <c r="M47" s="41">
        <v>1</v>
      </c>
      <c r="N47" s="41">
        <v>0</v>
      </c>
      <c r="O47" s="228"/>
      <c r="P47" s="42"/>
      <c r="Q47" s="43">
        <f t="shared" si="11"/>
        <v>0</v>
      </c>
      <c r="R47" s="42"/>
      <c r="S47" s="44">
        <f t="shared" si="12"/>
        <v>0</v>
      </c>
      <c r="T47" s="42"/>
      <c r="U47" s="44">
        <f t="shared" si="13"/>
        <v>0</v>
      </c>
      <c r="V47" s="42"/>
      <c r="W47" s="44">
        <f t="shared" si="6"/>
        <v>0</v>
      </c>
      <c r="X47" s="225" t="str">
        <f t="shared" si="7"/>
        <v/>
      </c>
      <c r="Y47" s="226" t="str">
        <f t="shared" si="8"/>
        <v/>
      </c>
    </row>
    <row r="48" spans="1:25" ht="20.100000000000001" customHeight="1" x14ac:dyDescent="0.2">
      <c r="A48" s="61"/>
      <c r="B48" s="59"/>
      <c r="C48" s="23"/>
      <c r="D48" s="24"/>
      <c r="E48" s="24"/>
      <c r="F48" s="25"/>
      <c r="G48" s="227" t="str" cm="1">
        <f t="array" ref="G48">IF(OR($B48="",$C48=0,$D48=0),"",IF(AND($B48=$B49,$A48=$A49),"",IFERROR(
SUMPRODUCT(($B$7:$B$55=$B48)*($A$7:$A$55=$A48)*($C$7:$C$55)*($D$7:$D$55)),
"")))</f>
        <v/>
      </c>
      <c r="H48" s="222" t="str">
        <f ca="1">IF(OR($B48="",AND($B48=$B49,$A48=$A49)),"",_xlfn.LET(_xlpm.DateSeance,$C$1,_xlpm.Exo,$B48,_xlpm.Var,$A48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8" s="222" t="str" cm="1">
        <f t="array" ref="I48">IF(OR($B48="",AND($B48=$B49,$A48=$A49)),"",
_xlfn.LET(
  _xlpm.Exo,TRIM(SUBSTITUTE($B48,CHAR(160),"")),
  _xlpm.Var,TRIM(SUBSTITUTE($A48,CHAR(160),"")),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8" s="223" t="str">
        <f ca="1">IF($C48=0,"",IFERROR(
_xlfn.LET(
  _xlpm.ExoMax, MAX_LOCAL!$A$2:$A$10000,
  _xlpm.VarMax, MAX_LOCAL!$B$2:$B$10000,
  _xlpm.RepsMax, MAX_LOCAL!$C$2:$C$10000,
  _xlpm.KgMax,  MAX_LOCAL!$D$2:$D$10000,
  _xlpm.Res, IF($A48="",
     _xlfn.MAXIFS(_xlpm.KgMax, _xlpm.ExoMax, $B48, _xlpm.RepsMax, $C48),
     _xlfn.MAXIFS(_xlpm.KgMax, _xlpm.ExoMax, $B48, _xlpm.RepsMax, $C48, _xlpm.VarMax, $A48)
  ),
  IF(_xlpm.Res=0,"",_xlpm.Res)
),
""))</f>
        <v/>
      </c>
      <c r="K48" s="41">
        <v>1</v>
      </c>
      <c r="L48" s="41">
        <v>0</v>
      </c>
      <c r="M48" s="41">
        <v>1</v>
      </c>
      <c r="N48" s="41">
        <v>0</v>
      </c>
      <c r="O48" s="228"/>
      <c r="P48" s="42"/>
      <c r="Q48" s="43">
        <f t="shared" si="11"/>
        <v>0</v>
      </c>
      <c r="R48" s="42"/>
      <c r="S48" s="44">
        <f t="shared" si="12"/>
        <v>0</v>
      </c>
      <c r="T48" s="42"/>
      <c r="U48" s="44">
        <f t="shared" si="13"/>
        <v>0</v>
      </c>
      <c r="V48" s="42"/>
      <c r="W48" s="44">
        <f t="shared" si="6"/>
        <v>0</v>
      </c>
      <c r="X48" s="225" t="str">
        <f t="shared" si="7"/>
        <v/>
      </c>
      <c r="Y48" s="226" t="str">
        <f t="shared" si="8"/>
        <v/>
      </c>
    </row>
    <row r="49" spans="1:25" ht="20.100000000000001" customHeight="1" x14ac:dyDescent="0.2">
      <c r="A49" s="61"/>
      <c r="B49" s="59"/>
      <c r="C49" s="23"/>
      <c r="D49" s="24"/>
      <c r="E49" s="24"/>
      <c r="F49" s="25"/>
      <c r="G49" s="227" t="str" cm="1">
        <f t="array" ref="G49">IF(OR($B49="",$C49=0,$D49=0),"",IF(AND($B49=$B50,$A49=$A50),"",IFERROR(
SUMPRODUCT(($B$7:$B$55=$B49)*($A$7:$A$55=$A49)*($C$7:$C$55)*($D$7:$D$55)),
"")))</f>
        <v/>
      </c>
      <c r="H49" s="222" t="str">
        <f ca="1">IF(OR($B49="",AND($B49=$B50,$A49=$A50)),"",_xlfn.LET(_xlpm.DateSeance,$C$1,_xlpm.Exo,$B49,_xlpm.Var,$A49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9" s="222" t="str" cm="1">
        <f t="array" ref="I49">IF(OR($B49="",AND($B49=$B50,$A49=$A50)),"",
_xlfn.LET(
  _xlpm.Exo,TRIM(SUBSTITUTE($B49,CHAR(160),"")),
  _xlpm.Var,TRIM(SUBSTITUTE($A49,CHAR(160),"")),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9" s="223" t="str">
        <f ca="1">IF($C49=0,"",IFERROR(
_xlfn.LET(
  _xlpm.ExoMax, MAX_LOCAL!$A$2:$A$10000,
  _xlpm.VarMax, MAX_LOCAL!$B$2:$B$10000,
  _xlpm.RepsMax, MAX_LOCAL!$C$2:$C$10000,
  _xlpm.KgMax,  MAX_LOCAL!$D$2:$D$10000,
  _xlpm.Res, IF($A49="",
     _xlfn.MAXIFS(_xlpm.KgMax, _xlpm.ExoMax, $B49, _xlpm.RepsMax, $C49),
     _xlfn.MAXIFS(_xlpm.KgMax, _xlpm.ExoMax, $B49, _xlpm.RepsMax, $C49, _xlpm.VarMax, $A49)
  ),
  IF(_xlpm.Res=0,"",_xlpm.Res)
),
""))</f>
        <v/>
      </c>
      <c r="K49" s="41">
        <v>1</v>
      </c>
      <c r="L49" s="41">
        <v>0</v>
      </c>
      <c r="M49" s="41">
        <v>1</v>
      </c>
      <c r="N49" s="41">
        <v>0</v>
      </c>
      <c r="O49" s="228"/>
      <c r="P49" s="42"/>
      <c r="Q49" s="43">
        <f t="shared" si="11"/>
        <v>0</v>
      </c>
      <c r="R49" s="42"/>
      <c r="S49" s="44">
        <f t="shared" si="12"/>
        <v>0</v>
      </c>
      <c r="T49" s="42"/>
      <c r="U49" s="44">
        <f t="shared" si="13"/>
        <v>0</v>
      </c>
      <c r="V49" s="42"/>
      <c r="W49" s="44">
        <f t="shared" si="6"/>
        <v>0</v>
      </c>
      <c r="X49" s="225" t="str">
        <f t="shared" si="7"/>
        <v/>
      </c>
      <c r="Y49" s="226" t="str">
        <f t="shared" si="8"/>
        <v/>
      </c>
    </row>
    <row r="50" spans="1:25" ht="20.100000000000001" customHeight="1" x14ac:dyDescent="0.2">
      <c r="A50" s="61"/>
      <c r="B50" s="59"/>
      <c r="C50" s="23"/>
      <c r="D50" s="24"/>
      <c r="E50" s="24"/>
      <c r="F50" s="25"/>
      <c r="G50" s="227" t="str" cm="1">
        <f t="array" ref="G50">IF(OR($B50="",$C50=0,$D50=0),"",IF(AND($B50=$B51,$A50=$A51),"",IFERROR(
SUMPRODUCT(($B$7:$B$55=$B50)*($A$7:$A$55=$A50)*($C$7:$C$55)*($D$7:$D$55)),
"")))</f>
        <v/>
      </c>
      <c r="H50" s="222" t="str">
        <f ca="1">IF(OR($B50="",AND($B50=$B51,$A50=$A51)),"",_xlfn.LET(_xlpm.DateSeance,$C$1,_xlpm.Exo,$B50,_xlpm.Var,$A50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0" s="222" t="str" cm="1">
        <f t="array" ref="I50">IF(OR($B50="",AND($B50=$B51,$A50=$A51)),"",
_xlfn.LET(
  _xlpm.Exo,TRIM(SUBSTITUTE($B50,CHAR(160),"")),
  _xlpm.Var,TRIM(SUBSTITUTE($A50,CHAR(160),"")),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0" s="223" t="str">
        <f ca="1">IF($C50=0,"",IFERROR(
_xlfn.LET(
  _xlpm.ExoMax, MAX_LOCAL!$A$2:$A$10000,
  _xlpm.VarMax, MAX_LOCAL!$B$2:$B$10000,
  _xlpm.RepsMax, MAX_LOCAL!$C$2:$C$10000,
  _xlpm.KgMax,  MAX_LOCAL!$D$2:$D$10000,
  _xlpm.Res, IF($A50="",
     _xlfn.MAXIFS(_xlpm.KgMax, _xlpm.ExoMax, $B50, _xlpm.RepsMax, $C50),
     _xlfn.MAXIFS(_xlpm.KgMax, _xlpm.ExoMax, $B50, _xlpm.RepsMax, $C50, _xlpm.VarMax, $A50)
  ),
  IF(_xlpm.Res=0,"",_xlpm.Res)
),
""))</f>
        <v/>
      </c>
      <c r="K50" s="41">
        <v>1</v>
      </c>
      <c r="L50" s="41">
        <v>0</v>
      </c>
      <c r="M50" s="41">
        <v>1</v>
      </c>
      <c r="N50" s="41">
        <v>0</v>
      </c>
      <c r="O50" s="228"/>
      <c r="P50" s="42"/>
      <c r="Q50" s="43">
        <f t="shared" si="11"/>
        <v>0</v>
      </c>
      <c r="R50" s="42"/>
      <c r="S50" s="44">
        <f t="shared" si="12"/>
        <v>0</v>
      </c>
      <c r="T50" s="42"/>
      <c r="U50" s="44">
        <f t="shared" si="13"/>
        <v>0</v>
      </c>
      <c r="V50" s="42"/>
      <c r="W50" s="44">
        <f t="shared" si="6"/>
        <v>0</v>
      </c>
      <c r="X50" s="225" t="str">
        <f t="shared" si="7"/>
        <v/>
      </c>
      <c r="Y50" s="226" t="str">
        <f t="shared" si="8"/>
        <v/>
      </c>
    </row>
    <row r="51" spans="1:25" ht="20.100000000000001" customHeight="1" x14ac:dyDescent="0.2">
      <c r="A51" s="61"/>
      <c r="B51" s="59"/>
      <c r="C51" s="23"/>
      <c r="D51" s="24"/>
      <c r="E51" s="24"/>
      <c r="F51" s="25"/>
      <c r="G51" s="227" t="str" cm="1">
        <f t="array" ref="G51">IF(OR($B51="",$C51=0,$D51=0),"",IF(AND($B51=$B52,$A51=$A52),"",IFERROR(
SUMPRODUCT(($B$7:$B$55=$B51)*($A$7:$A$55=$A51)*($C$7:$C$55)*($D$7:$D$55)),
"")))</f>
        <v/>
      </c>
      <c r="H51" s="222" t="str">
        <f ca="1">IF(OR($B51="",AND($B51=$B52,$A51=$A52)),"",_xlfn.LET(_xlpm.DateSeance,$C$1,_xlpm.Exo,$B51,_xlpm.Var,$A51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1" s="222" t="str" cm="1">
        <f t="array" ref="I51">IF(OR($B51="",AND($B51=$B52,$A51=$A52)),"",
_xlfn.LET(
  _xlpm.Exo,TRIM(SUBSTITUTE($B51,CHAR(160),"")),
  _xlpm.Var,TRIM(SUBSTITUTE($A51,CHAR(160),"")),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1" s="223" t="str">
        <f ca="1">IF($C51=0,"",IFERROR(
_xlfn.LET(
  _xlpm.ExoMax, MAX_LOCAL!$A$2:$A$10000,
  _xlpm.VarMax, MAX_LOCAL!$B$2:$B$10000,
  _xlpm.RepsMax, MAX_LOCAL!$C$2:$C$10000,
  _xlpm.KgMax,  MAX_LOCAL!$D$2:$D$10000,
  _xlpm.Res, IF($A51="",
     _xlfn.MAXIFS(_xlpm.KgMax, _xlpm.ExoMax, $B51, _xlpm.RepsMax, $C51),
     _xlfn.MAXIFS(_xlpm.KgMax, _xlpm.ExoMax, $B51, _xlpm.RepsMax, $C51, _xlpm.VarMax, $A51)
  ),
  IF(_xlpm.Res=0,"",_xlpm.Res)
),
""))</f>
        <v/>
      </c>
      <c r="K51" s="41">
        <v>1</v>
      </c>
      <c r="L51" s="41">
        <v>0</v>
      </c>
      <c r="M51" s="41">
        <v>1</v>
      </c>
      <c r="N51" s="41">
        <v>0</v>
      </c>
      <c r="O51" s="228"/>
      <c r="P51" s="42"/>
      <c r="Q51" s="43">
        <f t="shared" si="11"/>
        <v>0</v>
      </c>
      <c r="R51" s="42"/>
      <c r="S51" s="44">
        <f t="shared" si="12"/>
        <v>0</v>
      </c>
      <c r="T51" s="42"/>
      <c r="U51" s="44">
        <f t="shared" si="13"/>
        <v>0</v>
      </c>
      <c r="V51" s="42"/>
      <c r="W51" s="44">
        <f t="shared" si="6"/>
        <v>0</v>
      </c>
      <c r="X51" s="225" t="str">
        <f t="shared" si="7"/>
        <v/>
      </c>
      <c r="Y51" s="226" t="str">
        <f t="shared" si="8"/>
        <v/>
      </c>
    </row>
    <row r="52" spans="1:25" ht="20.100000000000001" customHeight="1" x14ac:dyDescent="0.2">
      <c r="A52" s="61"/>
      <c r="B52" s="59"/>
      <c r="C52" s="23"/>
      <c r="D52" s="24"/>
      <c r="E52" s="24"/>
      <c r="F52" s="25"/>
      <c r="G52" s="227" t="str" cm="1">
        <f t="array" ref="G52">IF(OR($B52="",$C52=0,$D52=0),"",IF(AND($B52=$B53,$A52=$A53),"",IFERROR(
SUMPRODUCT(($B$7:$B$55=$B52)*($A$7:$A$55=$A52)*($C$7:$C$55)*($D$7:$D$55)),
"")))</f>
        <v/>
      </c>
      <c r="H52" s="222" t="str">
        <f ca="1">IF(OR($B52="",AND($B52=$B53,$A52=$A53)),"",_xlfn.LET(_xlpm.DateSeance,$C$1,_xlpm.Exo,$B52,_xlpm.Var,$A52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2" s="222" t="str" cm="1">
        <f t="array" ref="I52">IF(OR($B52="",AND($B52=$B53,$A52=$A53)),"",
_xlfn.LET(
  _xlpm.Exo,TRIM(SUBSTITUTE($B52,CHAR(160),"")),
  _xlpm.Var,TRIM(SUBSTITUTE($A52,CHAR(160),"")),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2" s="223" t="str">
        <f ca="1">IF($C52=0,"",IFERROR(
_xlfn.LET(
  _xlpm.ExoMax, MAX_LOCAL!$A$2:$A$10000,
  _xlpm.VarMax, MAX_LOCAL!$B$2:$B$10000,
  _xlpm.RepsMax, MAX_LOCAL!$C$2:$C$10000,
  _xlpm.KgMax,  MAX_LOCAL!$D$2:$D$10000,
  _xlpm.Res, IF($A52="",
     _xlfn.MAXIFS(_xlpm.KgMax, _xlpm.ExoMax, $B52, _xlpm.RepsMax, $C52),
     _xlfn.MAXIFS(_xlpm.KgMax, _xlpm.ExoMax, $B52, _xlpm.RepsMax, $C52, _xlpm.VarMax, $A52)
  ),
  IF(_xlpm.Res=0,"",_xlpm.Res)
),
""))</f>
        <v/>
      </c>
      <c r="K52" s="41">
        <v>1</v>
      </c>
      <c r="L52" s="41">
        <v>0</v>
      </c>
      <c r="M52" s="41">
        <v>1</v>
      </c>
      <c r="N52" s="41">
        <v>0</v>
      </c>
      <c r="O52" s="228"/>
      <c r="P52" s="42"/>
      <c r="Q52" s="43">
        <f t="shared" si="11"/>
        <v>0</v>
      </c>
      <c r="R52" s="42"/>
      <c r="S52" s="44">
        <f t="shared" si="12"/>
        <v>0</v>
      </c>
      <c r="T52" s="42"/>
      <c r="U52" s="44">
        <f t="shared" si="13"/>
        <v>0</v>
      </c>
      <c r="V52" s="42"/>
      <c r="W52" s="44">
        <f t="shared" si="6"/>
        <v>0</v>
      </c>
      <c r="X52" s="225" t="str">
        <f t="shared" si="7"/>
        <v/>
      </c>
      <c r="Y52" s="226" t="str">
        <f t="shared" si="8"/>
        <v/>
      </c>
    </row>
    <row r="53" spans="1:25" ht="20.100000000000001" customHeight="1" x14ac:dyDescent="0.2">
      <c r="A53" s="61"/>
      <c r="B53" s="59"/>
      <c r="C53" s="23"/>
      <c r="D53" s="24"/>
      <c r="E53" s="24"/>
      <c r="F53" s="25"/>
      <c r="G53" s="227" t="str" cm="1">
        <f t="array" ref="G53">IF(OR($B53="",$C53=0,$D53=0),"",IF(AND($B53=$B54,$A53=$A54),"",IFERROR(
SUMPRODUCT(($B$7:$B$55=$B53)*($A$7:$A$55=$A53)*($C$7:$C$55)*($D$7:$D$55)),
"")))</f>
        <v/>
      </c>
      <c r="H53" s="222" t="str">
        <f ca="1">IF(OR($B53="",AND($B53=$B54,$A53=$A54)),"",_xlfn.LET(_xlpm.DateSeance,$C$1,_xlpm.Exo,$B53,_xlpm.Var,$A53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3" s="222" t="str" cm="1">
        <f t="array" ref="I53">IF(OR($B53="",AND($B53=$B54,$A53=$A54)),"",
_xlfn.LET(
  _xlpm.Exo,TRIM(SUBSTITUTE($B53,CHAR(160),"")),
  _xlpm.Var,TRIM(SUBSTITUTE($A53,CHAR(160),"")),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3" s="223" t="str">
        <f ca="1">IF($C53=0,"",IFERROR(
_xlfn.LET(
  _xlpm.ExoMax, MAX_LOCAL!$A$2:$A$10000,
  _xlpm.VarMax, MAX_LOCAL!$B$2:$B$10000,
  _xlpm.RepsMax, MAX_LOCAL!$C$2:$C$10000,
  _xlpm.KgMax,  MAX_LOCAL!$D$2:$D$10000,
  _xlpm.Res, IF($A53="",
     _xlfn.MAXIFS(_xlpm.KgMax, _xlpm.ExoMax, $B53, _xlpm.RepsMax, $C53),
     _xlfn.MAXIFS(_xlpm.KgMax, _xlpm.ExoMax, $B53, _xlpm.RepsMax, $C53, _xlpm.VarMax, $A53)
  ),
  IF(_xlpm.Res=0,"",_xlpm.Res)
),
""))</f>
        <v/>
      </c>
      <c r="K53" s="41">
        <v>1</v>
      </c>
      <c r="L53" s="41">
        <v>0</v>
      </c>
      <c r="M53" s="41">
        <v>1</v>
      </c>
      <c r="N53" s="41">
        <v>0</v>
      </c>
      <c r="O53" s="228"/>
      <c r="P53" s="42"/>
      <c r="Q53" s="43">
        <f t="shared" si="11"/>
        <v>0</v>
      </c>
      <c r="R53" s="42"/>
      <c r="S53" s="44">
        <f t="shared" si="12"/>
        <v>0</v>
      </c>
      <c r="T53" s="42"/>
      <c r="U53" s="44">
        <f t="shared" si="13"/>
        <v>0</v>
      </c>
      <c r="V53" s="42"/>
      <c r="W53" s="44">
        <f t="shared" si="6"/>
        <v>0</v>
      </c>
      <c r="X53" s="225" t="str">
        <f t="shared" si="7"/>
        <v/>
      </c>
      <c r="Y53" s="226" t="str">
        <f t="shared" si="8"/>
        <v/>
      </c>
    </row>
    <row r="54" spans="1:25" ht="20.100000000000001" customHeight="1" x14ac:dyDescent="0.2">
      <c r="A54" s="61"/>
      <c r="B54" s="59"/>
      <c r="C54" s="26"/>
      <c r="D54" s="24"/>
      <c r="E54" s="27"/>
      <c r="F54" s="28"/>
      <c r="G54" s="227" t="str" cm="1">
        <f t="array" ref="G54">IF(OR($B54="",$C54=0,$D54=0),"",IF(AND($B54=$B55,$A54=$A55),"",IFERROR(
SUMPRODUCT(($B$7:$B$55=$B54)*($A$7:$A$55=$A54)*($C$7:$C$55)*($D$7:$D$55)),
"")))</f>
        <v/>
      </c>
      <c r="H54" s="222" t="str">
        <f ca="1">IF(OR($B54="",AND($B54=$B55,$A54=$A55)),"",_xlfn.LET(_xlpm.DateSeance,$C$1,_xlpm.Exo,$B54,_xlpm.Var,$A54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4" s="222" t="str" cm="1">
        <f t="array" ref="I54">IF(OR($B54="",AND($B54=$B55,$A54=$A55)),"",
_xlfn.LET(
  _xlpm.Exo,TRIM(SUBSTITUTE($B54,CHAR(160),"")),
  _xlpm.Var,TRIM(SUBSTITUTE($A54,CHAR(160),"")),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4" s="223" t="str">
        <f ca="1">IF($C54=0,"",IFERROR(
_xlfn.LET(
  _xlpm.ExoMax, MAX_LOCAL!$A$2:$A$10000,
  _xlpm.VarMax, MAX_LOCAL!$B$2:$B$10000,
  _xlpm.RepsMax, MAX_LOCAL!$C$2:$C$10000,
  _xlpm.KgMax,  MAX_LOCAL!$D$2:$D$10000,
  _xlpm.Res, IF($A54="",
     _xlfn.MAXIFS(_xlpm.KgMax, _xlpm.ExoMax, $B54, _xlpm.RepsMax, $C54),
     _xlfn.MAXIFS(_xlpm.KgMax, _xlpm.ExoMax, $B54, _xlpm.RepsMax, $C54, _xlpm.VarMax, $A54)
  ),
  IF(_xlpm.Res=0,"",_xlpm.Res)
),
""))</f>
        <v/>
      </c>
      <c r="K54" s="41">
        <v>1</v>
      </c>
      <c r="L54" s="41">
        <v>0</v>
      </c>
      <c r="M54" s="41">
        <v>1</v>
      </c>
      <c r="N54" s="41">
        <v>0</v>
      </c>
      <c r="O54" s="228"/>
      <c r="P54" s="42"/>
      <c r="Q54" s="43">
        <f t="shared" si="11"/>
        <v>0</v>
      </c>
      <c r="R54" s="42"/>
      <c r="S54" s="44">
        <f t="shared" si="12"/>
        <v>0</v>
      </c>
      <c r="T54" s="42"/>
      <c r="U54" s="44">
        <f t="shared" si="13"/>
        <v>0</v>
      </c>
      <c r="V54" s="42"/>
      <c r="W54" s="44">
        <f t="shared" si="6"/>
        <v>0</v>
      </c>
      <c r="X54" s="225" t="str">
        <f t="shared" si="7"/>
        <v/>
      </c>
      <c r="Y54" s="226" t="str">
        <f t="shared" si="8"/>
        <v/>
      </c>
    </row>
    <row r="55" spans="1:25" ht="20.100000000000001" customHeight="1" thickBot="1" x14ac:dyDescent="0.25">
      <c r="A55" s="62"/>
      <c r="B55" s="230"/>
      <c r="C55" s="231"/>
      <c r="D55" s="232"/>
      <c r="E55" s="233"/>
      <c r="F55" s="234"/>
      <c r="G55" s="235" t="str" cm="1">
        <f t="array" ref="G55">IF(OR($B55="",$C55=0,$D55=0),"",IF(AND($B55=$B56,$A55=$A56),"",IFERROR(
SUMPRODUCT(($B$7:$B$55=$B55)*($A$7:$A$55=$A55)*($C$7:$C$55)*($D$7:$D$55)),
"")))</f>
        <v/>
      </c>
      <c r="H55" s="252" t="str">
        <f ca="1">IF(OR($B55="",AND($B55=$B56,$A55=$A56)),"",_xlfn.LET(_xlpm.DateSeance,$C$1,_xlpm.Exo,$B55,_xlpm.Var,$A55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5" s="252" t="str" cm="1">
        <f t="array" ref="I55">IF(OR($B55="",AND($B55=$B56,$A55=$A56)),"",
_xlfn.LET(
  _xlpm.Exo,TRIM(SUBSTITUTE($B55,CHAR(160),"")),
  _xlpm.Var,TRIM(SUBSTITUTE($A55,CHAR(160),"")),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5" s="223" t="str">
        <f ca="1">IF($C55=0,"",IFERROR(
_xlfn.LET(
  _xlpm.ExoMax, MAX_LOCAL!$A$2:$A$10000,
  _xlpm.VarMax, MAX_LOCAL!$B$2:$B$10000,
  _xlpm.RepsMax, MAX_LOCAL!$C$2:$C$10000,
  _xlpm.KgMax,  MAX_LOCAL!$D$2:$D$10000,
  _xlpm.Res, IF($A55="",
     _xlfn.MAXIFS(_xlpm.KgMax, _xlpm.ExoMax, $B55, _xlpm.RepsMax, $C55),
     _xlfn.MAXIFS(_xlpm.KgMax, _xlpm.ExoMax, $B55, _xlpm.RepsMax, $C55, _xlpm.VarMax, $A55)
  ),
  IF(_xlpm.Res=0,"",_xlpm.Res)
),
""))</f>
        <v/>
      </c>
      <c r="K55" s="41">
        <v>1</v>
      </c>
      <c r="L55" s="41">
        <v>0</v>
      </c>
      <c r="M55" s="41">
        <v>1</v>
      </c>
      <c r="N55" s="41">
        <v>0</v>
      </c>
      <c r="O55" s="228"/>
      <c r="P55" s="42"/>
      <c r="Q55" s="43">
        <f t="shared" si="11"/>
        <v>0</v>
      </c>
      <c r="R55" s="42"/>
      <c r="S55" s="44">
        <f t="shared" si="12"/>
        <v>0</v>
      </c>
      <c r="T55" s="42"/>
      <c r="U55" s="44">
        <f t="shared" si="13"/>
        <v>0</v>
      </c>
      <c r="V55" s="42"/>
      <c r="W55" s="44">
        <f t="shared" si="6"/>
        <v>0</v>
      </c>
      <c r="X55" s="225" t="str">
        <f t="shared" si="7"/>
        <v/>
      </c>
      <c r="Y55" s="226" t="str">
        <f t="shared" si="8"/>
        <v/>
      </c>
    </row>
    <row r="56" spans="1:25" ht="14.25" customHeight="1" thickTop="1" thickBot="1" x14ac:dyDescent="0.25">
      <c r="G56" s="236"/>
      <c r="H56" s="236"/>
      <c r="I56" s="236"/>
      <c r="J56" s="236"/>
    </row>
    <row r="57" spans="1:25" ht="26.25" customHeight="1" thickTop="1" x14ac:dyDescent="0.2">
      <c r="A57" s="303" t="s">
        <v>361</v>
      </c>
      <c r="B57" s="304"/>
      <c r="C57" s="304"/>
      <c r="D57" s="304"/>
      <c r="E57" s="304"/>
      <c r="F57" s="304"/>
      <c r="G57" s="304"/>
      <c r="H57" s="305"/>
      <c r="J57" s="303" t="s">
        <v>362</v>
      </c>
      <c r="K57" s="304"/>
      <c r="L57" s="304"/>
      <c r="M57" s="304"/>
      <c r="N57" s="304"/>
      <c r="O57" s="304"/>
      <c r="P57" s="304"/>
      <c r="Q57" s="305"/>
    </row>
    <row r="58" spans="1:25" ht="14.25" customHeight="1" x14ac:dyDescent="0.2">
      <c r="A58" s="281"/>
      <c r="B58" s="282"/>
      <c r="C58" s="282"/>
      <c r="D58" s="282"/>
      <c r="E58" s="282"/>
      <c r="F58" s="282"/>
      <c r="G58" s="282"/>
      <c r="H58" s="283"/>
      <c r="J58" s="281">
        <v>1324</v>
      </c>
      <c r="K58" s="282"/>
      <c r="L58" s="282"/>
      <c r="M58" s="282"/>
      <c r="N58" s="282"/>
      <c r="O58" s="282"/>
      <c r="P58" s="282"/>
      <c r="Q58" s="283"/>
    </row>
    <row r="59" spans="1:25" ht="14.25" customHeight="1" x14ac:dyDescent="0.2">
      <c r="A59" s="281"/>
      <c r="B59" s="282"/>
      <c r="C59" s="282"/>
      <c r="D59" s="282"/>
      <c r="E59" s="282"/>
      <c r="F59" s="282"/>
      <c r="G59" s="282"/>
      <c r="H59" s="283"/>
      <c r="J59" s="281"/>
      <c r="K59" s="282"/>
      <c r="L59" s="282"/>
      <c r="M59" s="282"/>
      <c r="N59" s="282"/>
      <c r="O59" s="282"/>
      <c r="P59" s="282"/>
      <c r="Q59" s="283"/>
    </row>
    <row r="60" spans="1:25" ht="14.25" customHeight="1" x14ac:dyDescent="0.2">
      <c r="A60" s="281"/>
      <c r="B60" s="282"/>
      <c r="C60" s="282"/>
      <c r="D60" s="282"/>
      <c r="E60" s="282"/>
      <c r="F60" s="282"/>
      <c r="G60" s="282"/>
      <c r="H60" s="283"/>
      <c r="I60" s="236"/>
      <c r="J60" s="281"/>
      <c r="K60" s="282"/>
      <c r="L60" s="282"/>
      <c r="M60" s="282"/>
      <c r="N60" s="282"/>
      <c r="O60" s="282"/>
      <c r="P60" s="282"/>
      <c r="Q60" s="283"/>
    </row>
    <row r="61" spans="1:25" ht="14.25" customHeight="1" x14ac:dyDescent="0.2">
      <c r="A61" s="281"/>
      <c r="B61" s="282"/>
      <c r="C61" s="282"/>
      <c r="D61" s="282"/>
      <c r="E61" s="282"/>
      <c r="F61" s="282"/>
      <c r="G61" s="282"/>
      <c r="H61" s="283"/>
      <c r="I61" s="236"/>
      <c r="J61" s="281"/>
      <c r="K61" s="282"/>
      <c r="L61" s="282"/>
      <c r="M61" s="282"/>
      <c r="N61" s="282"/>
      <c r="O61" s="282"/>
      <c r="P61" s="282"/>
      <c r="Q61" s="283"/>
    </row>
    <row r="62" spans="1:25" ht="14.25" customHeight="1" x14ac:dyDescent="0.2">
      <c r="A62" s="281"/>
      <c r="B62" s="282"/>
      <c r="C62" s="282"/>
      <c r="D62" s="282"/>
      <c r="E62" s="282"/>
      <c r="F62" s="282"/>
      <c r="G62" s="282"/>
      <c r="H62" s="283"/>
      <c r="I62" s="236"/>
      <c r="J62" s="281"/>
      <c r="K62" s="282"/>
      <c r="L62" s="282"/>
      <c r="M62" s="282"/>
      <c r="N62" s="282"/>
      <c r="O62" s="282"/>
      <c r="P62" s="282"/>
      <c r="Q62" s="283"/>
    </row>
    <row r="63" spans="1:25" ht="14.25" customHeight="1" x14ac:dyDescent="0.2">
      <c r="A63" s="281"/>
      <c r="B63" s="282"/>
      <c r="C63" s="282"/>
      <c r="D63" s="282"/>
      <c r="E63" s="282"/>
      <c r="F63" s="282"/>
      <c r="G63" s="282"/>
      <c r="H63" s="283"/>
      <c r="I63" s="236"/>
      <c r="J63" s="281"/>
      <c r="K63" s="282"/>
      <c r="L63" s="282"/>
      <c r="M63" s="282"/>
      <c r="N63" s="282"/>
      <c r="O63" s="282"/>
      <c r="P63" s="282"/>
      <c r="Q63" s="283"/>
    </row>
    <row r="64" spans="1:25" ht="15" customHeight="1" x14ac:dyDescent="0.2">
      <c r="A64" s="281"/>
      <c r="B64" s="282"/>
      <c r="C64" s="282"/>
      <c r="D64" s="282"/>
      <c r="E64" s="282"/>
      <c r="F64" s="282"/>
      <c r="G64" s="282"/>
      <c r="H64" s="283"/>
      <c r="J64" s="281"/>
      <c r="K64" s="282"/>
      <c r="L64" s="282"/>
      <c r="M64" s="282"/>
      <c r="N64" s="282"/>
      <c r="O64" s="282"/>
      <c r="P64" s="282"/>
      <c r="Q64" s="283"/>
    </row>
    <row r="65" spans="1:17" ht="15" customHeight="1" x14ac:dyDescent="0.2">
      <c r="A65" s="281"/>
      <c r="B65" s="282"/>
      <c r="C65" s="282"/>
      <c r="D65" s="282"/>
      <c r="E65" s="282"/>
      <c r="F65" s="282"/>
      <c r="G65" s="282"/>
      <c r="H65" s="283"/>
      <c r="J65" s="281"/>
      <c r="K65" s="282"/>
      <c r="L65" s="282"/>
      <c r="M65" s="282"/>
      <c r="N65" s="282"/>
      <c r="O65" s="282"/>
      <c r="P65" s="282"/>
      <c r="Q65" s="283"/>
    </row>
    <row r="66" spans="1:17" ht="15" customHeight="1" x14ac:dyDescent="0.2">
      <c r="A66" s="281"/>
      <c r="B66" s="282"/>
      <c r="C66" s="282"/>
      <c r="D66" s="282"/>
      <c r="E66" s="282"/>
      <c r="F66" s="282"/>
      <c r="G66" s="282"/>
      <c r="H66" s="283"/>
      <c r="J66" s="281"/>
      <c r="K66" s="282"/>
      <c r="L66" s="282"/>
      <c r="M66" s="282"/>
      <c r="N66" s="282"/>
      <c r="O66" s="282"/>
      <c r="P66" s="282"/>
      <c r="Q66" s="283"/>
    </row>
    <row r="67" spans="1:17" ht="15" customHeight="1" x14ac:dyDescent="0.2">
      <c r="A67" s="281"/>
      <c r="B67" s="282"/>
      <c r="C67" s="282"/>
      <c r="D67" s="282"/>
      <c r="E67" s="282"/>
      <c r="F67" s="282"/>
      <c r="G67" s="282"/>
      <c r="H67" s="283"/>
      <c r="J67" s="281"/>
      <c r="K67" s="282"/>
      <c r="L67" s="282"/>
      <c r="M67" s="282"/>
      <c r="N67" s="282"/>
      <c r="O67" s="282"/>
      <c r="P67" s="282"/>
      <c r="Q67" s="283"/>
    </row>
    <row r="68" spans="1:17" ht="15" customHeight="1" x14ac:dyDescent="0.2">
      <c r="A68" s="281"/>
      <c r="B68" s="282"/>
      <c r="C68" s="282"/>
      <c r="D68" s="282"/>
      <c r="E68" s="282"/>
      <c r="F68" s="282"/>
      <c r="G68" s="282"/>
      <c r="H68" s="283"/>
      <c r="J68" s="281"/>
      <c r="K68" s="282"/>
      <c r="L68" s="282"/>
      <c r="M68" s="282"/>
      <c r="N68" s="282"/>
      <c r="O68" s="282"/>
      <c r="P68" s="282"/>
      <c r="Q68" s="283"/>
    </row>
    <row r="69" spans="1:17" ht="15.75" customHeight="1" x14ac:dyDescent="0.2">
      <c r="A69" s="281"/>
      <c r="B69" s="282"/>
      <c r="C69" s="282"/>
      <c r="D69" s="282"/>
      <c r="E69" s="282"/>
      <c r="F69" s="282"/>
      <c r="G69" s="282"/>
      <c r="H69" s="283"/>
      <c r="J69" s="281"/>
      <c r="K69" s="282"/>
      <c r="L69" s="282"/>
      <c r="M69" s="282"/>
      <c r="N69" s="282"/>
      <c r="O69" s="282"/>
      <c r="P69" s="282"/>
      <c r="Q69" s="283"/>
    </row>
    <row r="70" spans="1:17" ht="15" customHeight="1" x14ac:dyDescent="0.2">
      <c r="A70" s="281"/>
      <c r="B70" s="282"/>
      <c r="C70" s="282"/>
      <c r="D70" s="282"/>
      <c r="E70" s="282"/>
      <c r="F70" s="282"/>
      <c r="G70" s="282"/>
      <c r="H70" s="283"/>
      <c r="J70" s="281"/>
      <c r="K70" s="282"/>
      <c r="L70" s="282"/>
      <c r="M70" s="282"/>
      <c r="N70" s="282"/>
      <c r="O70" s="282"/>
      <c r="P70" s="282"/>
      <c r="Q70" s="283"/>
    </row>
    <row r="71" spans="1:17" ht="15" customHeight="1" x14ac:dyDescent="0.2">
      <c r="A71" s="281"/>
      <c r="B71" s="282"/>
      <c r="C71" s="282"/>
      <c r="D71" s="282"/>
      <c r="E71" s="282"/>
      <c r="F71" s="282"/>
      <c r="G71" s="282"/>
      <c r="H71" s="283"/>
      <c r="J71" s="281"/>
      <c r="K71" s="282"/>
      <c r="L71" s="282"/>
      <c r="M71" s="282"/>
      <c r="N71" s="282"/>
      <c r="O71" s="282"/>
      <c r="P71" s="282"/>
      <c r="Q71" s="283"/>
    </row>
    <row r="72" spans="1:17" ht="15" customHeight="1" x14ac:dyDescent="0.2">
      <c r="A72" s="281"/>
      <c r="B72" s="282"/>
      <c r="C72" s="282"/>
      <c r="D72" s="282"/>
      <c r="E72" s="282"/>
      <c r="F72" s="282"/>
      <c r="G72" s="282"/>
      <c r="H72" s="283"/>
      <c r="J72" s="281"/>
      <c r="K72" s="282"/>
      <c r="L72" s="282"/>
      <c r="M72" s="282"/>
      <c r="N72" s="282"/>
      <c r="O72" s="282"/>
      <c r="P72" s="282"/>
      <c r="Q72" s="283"/>
    </row>
    <row r="73" spans="1:17" ht="15" customHeight="1" x14ac:dyDescent="0.2">
      <c r="A73" s="281"/>
      <c r="B73" s="282"/>
      <c r="C73" s="282"/>
      <c r="D73" s="282"/>
      <c r="E73" s="282"/>
      <c r="F73" s="282"/>
      <c r="G73" s="282"/>
      <c r="H73" s="283"/>
      <c r="J73" s="281"/>
      <c r="K73" s="282"/>
      <c r="L73" s="282"/>
      <c r="M73" s="282"/>
      <c r="N73" s="282"/>
      <c r="O73" s="282"/>
      <c r="P73" s="282"/>
      <c r="Q73" s="283"/>
    </row>
    <row r="74" spans="1:17" ht="15" customHeight="1" x14ac:dyDescent="0.2">
      <c r="A74" s="281"/>
      <c r="B74" s="282"/>
      <c r="C74" s="282"/>
      <c r="D74" s="282"/>
      <c r="E74" s="282"/>
      <c r="F74" s="282"/>
      <c r="G74" s="282"/>
      <c r="H74" s="283"/>
      <c r="J74" s="281"/>
      <c r="K74" s="282"/>
      <c r="L74" s="282"/>
      <c r="M74" s="282"/>
      <c r="N74" s="282"/>
      <c r="O74" s="282"/>
      <c r="P74" s="282"/>
      <c r="Q74" s="283"/>
    </row>
    <row r="75" spans="1:17" ht="15" customHeight="1" thickBot="1" x14ac:dyDescent="0.25">
      <c r="A75" s="284"/>
      <c r="B75" s="285"/>
      <c r="C75" s="285"/>
      <c r="D75" s="285"/>
      <c r="E75" s="285"/>
      <c r="F75" s="285"/>
      <c r="G75" s="285"/>
      <c r="H75" s="286"/>
      <c r="J75" s="284"/>
      <c r="K75" s="285"/>
      <c r="L75" s="285"/>
      <c r="M75" s="285"/>
      <c r="N75" s="285"/>
      <c r="O75" s="285"/>
      <c r="P75" s="285"/>
      <c r="Q75" s="286"/>
    </row>
    <row r="76" spans="1:17" ht="15" customHeight="1" thickTop="1" thickBot="1" x14ac:dyDescent="0.25">
      <c r="A76" s="41"/>
      <c r="B76" s="41"/>
      <c r="C76" s="41"/>
      <c r="D76" s="41"/>
      <c r="E76" s="41"/>
      <c r="F76" s="41"/>
      <c r="G76" s="41"/>
      <c r="H76" s="41"/>
    </row>
    <row r="77" spans="1:17" ht="26.25" customHeight="1" thickTop="1" x14ac:dyDescent="0.2">
      <c r="A77" s="303" t="s">
        <v>363</v>
      </c>
      <c r="B77" s="304"/>
      <c r="C77" s="304"/>
      <c r="D77" s="304"/>
      <c r="E77" s="304"/>
      <c r="F77" s="304"/>
      <c r="G77" s="304"/>
      <c r="H77" s="305"/>
    </row>
    <row r="78" spans="1:17" ht="39" customHeight="1" thickBot="1" x14ac:dyDescent="0.3">
      <c r="A78" s="237" t="s">
        <v>340</v>
      </c>
      <c r="B78" s="307" t="s">
        <v>364</v>
      </c>
      <c r="C78" s="307"/>
      <c r="D78" s="307"/>
      <c r="E78" s="307"/>
      <c r="F78" s="238" t="s">
        <v>365</v>
      </c>
      <c r="G78" s="239" t="s">
        <v>366</v>
      </c>
      <c r="H78" s="240" t="s">
        <v>367</v>
      </c>
    </row>
    <row r="79" spans="1:17" ht="15.75" thickTop="1" x14ac:dyDescent="0.2">
      <c r="A79" s="241"/>
      <c r="B79" s="308"/>
      <c r="C79" s="308"/>
      <c r="D79" s="308"/>
      <c r="E79" s="308"/>
      <c r="F79" s="253"/>
      <c r="G79" s="242"/>
      <c r="H79" s="243"/>
    </row>
    <row r="80" spans="1:17" x14ac:dyDescent="0.2">
      <c r="A80" s="244"/>
      <c r="B80" s="306"/>
      <c r="C80" s="306"/>
      <c r="D80" s="306"/>
      <c r="E80" s="306"/>
      <c r="F80" s="245"/>
      <c r="G80" s="245"/>
      <c r="H80" s="246"/>
    </row>
    <row r="81" spans="1:8" x14ac:dyDescent="0.2">
      <c r="A81" s="244"/>
      <c r="B81" s="306"/>
      <c r="C81" s="306"/>
      <c r="D81" s="306"/>
      <c r="E81" s="306"/>
      <c r="F81" s="245"/>
      <c r="G81" s="245"/>
      <c r="H81" s="246"/>
    </row>
    <row r="82" spans="1:8" x14ac:dyDescent="0.2">
      <c r="A82" s="244"/>
      <c r="B82" s="306"/>
      <c r="C82" s="306"/>
      <c r="D82" s="306"/>
      <c r="E82" s="306"/>
      <c r="F82" s="245"/>
      <c r="G82" s="245"/>
      <c r="H82" s="246"/>
    </row>
    <row r="83" spans="1:8" x14ac:dyDescent="0.2">
      <c r="A83" s="244"/>
      <c r="B83" s="306"/>
      <c r="C83" s="306"/>
      <c r="D83" s="306"/>
      <c r="E83" s="306"/>
      <c r="F83" s="245"/>
      <c r="G83" s="245"/>
      <c r="H83" s="246"/>
    </row>
    <row r="84" spans="1:8" x14ac:dyDescent="0.2">
      <c r="A84" s="244"/>
      <c r="B84" s="306"/>
      <c r="C84" s="306"/>
      <c r="D84" s="306"/>
      <c r="E84" s="306"/>
      <c r="F84" s="245"/>
      <c r="G84" s="245"/>
      <c r="H84" s="246"/>
    </row>
    <row r="85" spans="1:8" x14ac:dyDescent="0.2">
      <c r="A85" s="244"/>
      <c r="B85" s="306"/>
      <c r="C85" s="306"/>
      <c r="D85" s="306"/>
      <c r="E85" s="306"/>
      <c r="F85" s="245"/>
      <c r="G85" s="245"/>
      <c r="H85" s="246"/>
    </row>
    <row r="86" spans="1:8" x14ac:dyDescent="0.2">
      <c r="A86" s="244"/>
      <c r="B86" s="306"/>
      <c r="C86" s="306"/>
      <c r="D86" s="306"/>
      <c r="E86" s="306"/>
      <c r="F86" s="245"/>
      <c r="G86" s="245"/>
      <c r="H86" s="246"/>
    </row>
    <row r="87" spans="1:8" x14ac:dyDescent="0.2">
      <c r="A87" s="244"/>
      <c r="B87" s="306"/>
      <c r="C87" s="306"/>
      <c r="D87" s="306"/>
      <c r="E87" s="306"/>
      <c r="F87" s="245"/>
      <c r="G87" s="245"/>
      <c r="H87" s="246"/>
    </row>
    <row r="88" spans="1:8" x14ac:dyDescent="0.2">
      <c r="A88" s="244"/>
      <c r="B88" s="306"/>
      <c r="C88" s="306"/>
      <c r="D88" s="306"/>
      <c r="E88" s="306"/>
      <c r="F88" s="245"/>
      <c r="G88" s="245"/>
      <c r="H88" s="246"/>
    </row>
    <row r="89" spans="1:8" x14ac:dyDescent="0.2">
      <c r="A89" s="244"/>
      <c r="B89" s="306"/>
      <c r="C89" s="306"/>
      <c r="D89" s="306"/>
      <c r="E89" s="306"/>
      <c r="F89" s="245"/>
      <c r="G89" s="245"/>
      <c r="H89" s="246"/>
    </row>
    <row r="90" spans="1:8" x14ac:dyDescent="0.2">
      <c r="A90" s="244"/>
      <c r="B90" s="306"/>
      <c r="C90" s="306"/>
      <c r="D90" s="306"/>
      <c r="E90" s="306"/>
      <c r="F90" s="245"/>
      <c r="G90" s="245"/>
      <c r="H90" s="246"/>
    </row>
    <row r="91" spans="1:8" x14ac:dyDescent="0.2">
      <c r="A91" s="244"/>
      <c r="B91" s="306"/>
      <c r="C91" s="306"/>
      <c r="D91" s="306"/>
      <c r="E91" s="306"/>
      <c r="F91" s="245"/>
      <c r="G91" s="245"/>
      <c r="H91" s="246"/>
    </row>
    <row r="92" spans="1:8" x14ac:dyDescent="0.2">
      <c r="A92" s="244"/>
      <c r="B92" s="306"/>
      <c r="C92" s="306"/>
      <c r="D92" s="306"/>
      <c r="E92" s="306"/>
      <c r="F92" s="245"/>
      <c r="G92" s="245"/>
      <c r="H92" s="246"/>
    </row>
    <row r="93" spans="1:8" x14ac:dyDescent="0.2">
      <c r="A93" s="244"/>
      <c r="B93" s="306"/>
      <c r="C93" s="306"/>
      <c r="D93" s="306"/>
      <c r="E93" s="306"/>
      <c r="F93" s="245"/>
      <c r="G93" s="245"/>
      <c r="H93" s="246"/>
    </row>
    <row r="94" spans="1:8" x14ac:dyDescent="0.2">
      <c r="A94" s="244"/>
      <c r="B94" s="306"/>
      <c r="C94" s="306"/>
      <c r="D94" s="306"/>
      <c r="E94" s="306"/>
      <c r="F94" s="245"/>
      <c r="G94" s="245"/>
      <c r="H94" s="246"/>
    </row>
    <row r="95" spans="1:8" x14ac:dyDescent="0.2">
      <c r="A95" s="244"/>
      <c r="B95" s="306"/>
      <c r="C95" s="306"/>
      <c r="D95" s="306"/>
      <c r="E95" s="306"/>
      <c r="F95" s="245"/>
      <c r="G95" s="245"/>
      <c r="H95" s="246"/>
    </row>
    <row r="96" spans="1:8" x14ac:dyDescent="0.2">
      <c r="A96" s="244"/>
      <c r="B96" s="306"/>
      <c r="C96" s="306"/>
      <c r="D96" s="306"/>
      <c r="E96" s="306"/>
      <c r="F96" s="245"/>
      <c r="G96" s="245"/>
      <c r="H96" s="246"/>
    </row>
    <row r="97" spans="1:8" x14ac:dyDescent="0.2">
      <c r="A97" s="244"/>
      <c r="B97" s="306"/>
      <c r="C97" s="306"/>
      <c r="D97" s="306"/>
      <c r="E97" s="306"/>
      <c r="F97" s="245"/>
      <c r="G97" s="245"/>
      <c r="H97" s="246"/>
    </row>
    <row r="98" spans="1:8" x14ac:dyDescent="0.2">
      <c r="A98" s="244"/>
      <c r="B98" s="306"/>
      <c r="C98" s="306"/>
      <c r="D98" s="306"/>
      <c r="E98" s="306"/>
      <c r="F98" s="245"/>
      <c r="G98" s="245"/>
      <c r="H98" s="246"/>
    </row>
    <row r="99" spans="1:8" x14ac:dyDescent="0.2">
      <c r="A99" s="244"/>
      <c r="B99" s="306"/>
      <c r="C99" s="306"/>
      <c r="D99" s="306"/>
      <c r="E99" s="306"/>
      <c r="F99" s="245"/>
      <c r="G99" s="245"/>
      <c r="H99" s="246"/>
    </row>
    <row r="100" spans="1:8" ht="15.75" thickBot="1" x14ac:dyDescent="0.25">
      <c r="A100" s="247"/>
      <c r="B100" s="309"/>
      <c r="C100" s="309"/>
      <c r="D100" s="309"/>
      <c r="E100" s="309"/>
      <c r="F100" s="248"/>
      <c r="G100" s="248"/>
      <c r="H100" s="249"/>
    </row>
    <row r="101" spans="1:8" ht="15.75" thickTop="1" x14ac:dyDescent="0.2"/>
  </sheetData>
  <protectedRanges>
    <protectedRange algorithmName="SHA-512" hashValue="JvjMKu/zoSOmLPEd+zdE+EXXZjtKkSh9HDg50CMrqkZ83H1vl0cCU8iBs8tQ6JONcooUDlPnG5rwG1Ru4mNLnA==" saltValue="LaSrkDeK21JLn7o5I3umPw==" spinCount="100000" sqref="C54:F55" name="Plage1"/>
    <protectedRange algorithmName="SHA-512" hashValue="JvjMKu/zoSOmLPEd+zdE+EXXZjtKkSh9HDg50CMrqkZ83H1vl0cCU8iBs8tQ6JONcooUDlPnG5rwG1Ru4mNLnA==" saltValue="LaSrkDeK21JLn7o5I3umPw==" spinCount="100000" sqref="C46:F51 C53:F53" name="Plage1_1"/>
    <protectedRange algorithmName="SHA-512" hashValue="JvjMKu/zoSOmLPEd+zdE+EXXZjtKkSh9HDg50CMrqkZ83H1vl0cCU8iBs8tQ6JONcooUDlPnG5rwG1Ru4mNLnA==" saltValue="LaSrkDeK21JLn7o5I3umPw==" spinCount="100000" sqref="C52:F52" name="Plage1_3"/>
    <protectedRange algorithmName="SHA-512" hashValue="JvjMKu/zoSOmLPEd+zdE+EXXZjtKkSh9HDg50CMrqkZ83H1vl0cCU8iBs8tQ6JONcooUDlPnG5rwG1Ru4mNLnA==" saltValue="LaSrkDeK21JLn7o5I3umPw==" spinCount="100000" sqref="E45 C27:F28 C7:F11 C15:F18 C30:F44" name="Plage1_4"/>
    <protectedRange algorithmName="SHA-512" hashValue="JvjMKu/zoSOmLPEd+zdE+EXXZjtKkSh9HDg50CMrqkZ83H1vl0cCU8iBs8tQ6JONcooUDlPnG5rwG1Ru4mNLnA==" saltValue="LaSrkDeK21JLn7o5I3umPw==" spinCount="100000" sqref="C45:D45 F45" name="Plage1_1_4"/>
    <protectedRange algorithmName="SHA-512" hashValue="JvjMKu/zoSOmLPEd+zdE+EXXZjtKkSh9HDg50CMrqkZ83H1vl0cCU8iBs8tQ6JONcooUDlPnG5rwG1Ru4mNLnA==" saltValue="LaSrkDeK21JLn7o5I3umPw==" spinCount="100000" sqref="C12:F14" name="Plage1_3_1"/>
    <protectedRange algorithmName="SHA-512" hashValue="JvjMKu/zoSOmLPEd+zdE+EXXZjtKkSh9HDg50CMrqkZ83H1vl0cCU8iBs8tQ6JONcooUDlPnG5rwG1Ru4mNLnA==" saltValue="LaSrkDeK21JLn7o5I3umPw==" spinCount="100000" sqref="C19:F26 C29:F29" name="Plage1_4_1"/>
  </protectedRanges>
  <mergeCells count="50">
    <mergeCell ref="B100:E100"/>
    <mergeCell ref="B89:E89"/>
    <mergeCell ref="B90:E90"/>
    <mergeCell ref="B91:E91"/>
    <mergeCell ref="B92:E92"/>
    <mergeCell ref="B93:E93"/>
    <mergeCell ref="B94:E94"/>
    <mergeCell ref="B95:E95"/>
    <mergeCell ref="B96:E96"/>
    <mergeCell ref="B97:E97"/>
    <mergeCell ref="B98:E98"/>
    <mergeCell ref="B99:E99"/>
    <mergeCell ref="B88:E88"/>
    <mergeCell ref="A77:H77"/>
    <mergeCell ref="B78:E78"/>
    <mergeCell ref="B79:E79"/>
    <mergeCell ref="B80:E80"/>
    <mergeCell ref="B81:E81"/>
    <mergeCell ref="B82:E82"/>
    <mergeCell ref="B83:E83"/>
    <mergeCell ref="B84:E84"/>
    <mergeCell ref="B85:E85"/>
    <mergeCell ref="B86:E86"/>
    <mergeCell ref="B87:E87"/>
    <mergeCell ref="A58:H75"/>
    <mergeCell ref="J58:Q75"/>
    <mergeCell ref="A3:A4"/>
    <mergeCell ref="C3:F3"/>
    <mergeCell ref="H3:I3"/>
    <mergeCell ref="K3:L3"/>
    <mergeCell ref="M3:N3"/>
    <mergeCell ref="C4:F4"/>
    <mergeCell ref="H4:J4"/>
    <mergeCell ref="K4:L4"/>
    <mergeCell ref="M4:N4"/>
    <mergeCell ref="H5:J5"/>
    <mergeCell ref="K5:L5"/>
    <mergeCell ref="M5:N5"/>
    <mergeCell ref="A57:H57"/>
    <mergeCell ref="J57:Q57"/>
    <mergeCell ref="C1:F1"/>
    <mergeCell ref="H1:I1"/>
    <mergeCell ref="K1:L1"/>
    <mergeCell ref="M1:N1"/>
    <mergeCell ref="P1:Y5"/>
    <mergeCell ref="C2:F2"/>
    <mergeCell ref="H2:I2"/>
    <mergeCell ref="K2:L2"/>
    <mergeCell ref="M2:N2"/>
    <mergeCell ref="C5:F5"/>
  </mergeCells>
  <conditionalFormatting sqref="M7:M55">
    <cfRule type="cellIs" dxfId="614" priority="175" operator="greaterThan">
      <formula>1</formula>
    </cfRule>
  </conditionalFormatting>
  <conditionalFormatting sqref="P54:P55">
    <cfRule type="expression" dxfId="613" priority="173">
      <formula>P54&gt;Q54</formula>
    </cfRule>
    <cfRule type="expression" dxfId="612" priority="174">
      <formula>P54&lt;Q54</formula>
    </cfRule>
  </conditionalFormatting>
  <conditionalFormatting sqref="R54:R55">
    <cfRule type="expression" dxfId="611" priority="171">
      <formula>R54&lt;S54</formula>
    </cfRule>
    <cfRule type="expression" dxfId="610" priority="172">
      <formula>R54&gt;S54</formula>
    </cfRule>
  </conditionalFormatting>
  <conditionalFormatting sqref="T54:T55">
    <cfRule type="expression" dxfId="609" priority="169">
      <formula>T54&gt;U54</formula>
    </cfRule>
    <cfRule type="expression" dxfId="608" priority="170">
      <formula>T54&lt;U54</formula>
    </cfRule>
  </conditionalFormatting>
  <conditionalFormatting sqref="K7:K55">
    <cfRule type="cellIs" dxfId="607" priority="168" operator="greaterThan">
      <formula>1</formula>
    </cfRule>
  </conditionalFormatting>
  <conditionalFormatting sqref="L7:L31 L36:L55">
    <cfRule type="cellIs" dxfId="606" priority="167" operator="greaterThan">
      <formula>0</formula>
    </cfRule>
  </conditionalFormatting>
  <conditionalFormatting sqref="N7:N55">
    <cfRule type="cellIs" dxfId="605" priority="166" operator="greaterThan">
      <formula>0</formula>
    </cfRule>
  </conditionalFormatting>
  <conditionalFormatting sqref="O79 P80">
    <cfRule type="expression" dxfId="604" priority="159">
      <formula>OR(NOT(ISERROR(SEARCH("Halte", $A70))),      NOT(ISERROR(SEARCH("Prise serré", $A70))),      NOT(ISERROR(SEARCH("Close grip", $A70))),      NOT(ISERROR(SEARCH("Sumo", $A70))),      NOT(ISERROR(SEARCH("Tradi", $A70))),      NOT(ISERROR(SEARCH("Band", $A70))),      NOT(ISERROR(SEARCH("Prise large", $A70))),      NOT(ISERROR(SEARCH("RDL", $A70))),      NOT(ISERROR(SEARCH("Unilatéral", $A70))))</formula>
    </cfRule>
    <cfRule type="expression" dxfId="603" priority="160">
      <formula>NOT(ISERROR(SEARCH("BI7", $A70)))</formula>
    </cfRule>
    <cfRule type="expression" dxfId="602" priority="161">
      <formula>NOT(ISERROR(SEARCH("SUPER7", $A70)))</formula>
    </cfRule>
    <cfRule type="expression" dxfId="601" priority="162">
      <formula>NOT(ISERROR(SEARCH("Larsen", $A70)))</formula>
    </cfRule>
    <cfRule type="expression" dxfId="600" priority="163">
      <formula>OR(NOT(ISERROR(SEARCH("Tempo", O79))), NOT(ISERROR(SEARCH("Pausé", O79))), NOT(ISERROR(SEARCH("Isométrie", O79))))</formula>
    </cfRule>
    <cfRule type="expression" dxfId="599" priority="164" stopIfTrue="1">
      <formula>OR(NOT(ISERROR(SEARCH("Position A", $A70))),NOT(ISERROR(SEARCH("Position B", $A70))),NOT(ISERROR(SEARCH("Position C", $A70))),NOT(ISERROR(SEARCH("Avec sangles", $A70))),NOT(ISERROR(SEARCH("SSB", $A70))),NOT(ISERROR(SEARCH("Halte", $A70))), NOT(ISERROR(SEARCH("Prise serré", $A70))), NOT(ISERROR(SEARCH("Close grip", $A70))), NOT(ISERROR(SEARCH("Sumo", $A70))), NOT(ISERROR(SEARCH("Tradi", $A70))), NOT(ISERROR(SEARCH("Band", $A70))), NOT(ISERROR(SEARCH("Prise large", $A70))), NOT(ISERROR(SEARCH("RDL", $A70))), NOT(ISERROR(SEARCH("Unilatéral", $A70))))</formula>
    </cfRule>
    <cfRule type="expression" dxfId="598" priority="165" stopIfTrue="1">
      <formula>OR(NOT(ISERROR(SEARCH("Position A", $A70))),NOT(ISERROR(SEARCH("Position B", $A70))),NOT(ISERROR(SEARCH("Position C", $A70))),NOT(ISERROR(SEARCH("Avec sangles", $A70))),NOT(ISERROR(SEARCH("SSB", $A70))),NOT(ISERROR(SEARCH("Focus Hanche", $A70))),NOT(ISERROR(SEARCH("Focus GENOUX", $A70))),NOT(ISERROR(SEARCH("CALE", $A70))),NOT(ISERROR(SEARCH("Déficit", $A70))),NOT(ISERROR(SEARCH("Surélevé", $A70))),NOT(ISERROR(SEARCH("High bar", $A70))),NOT(ISERROR(SEARCH("à la poulie", $A70))),NOT(ISERROR(SEARCH("prise triange", $A70))),NOT(ISERROR(SEARCH("prise barre large", $A70))),NOT(ISERROR(SEARCH("prise barre serrée", $A70))),NOT(ISERROR(SEARCH("prise neutre", $A70))),NOT(ISERROR(SEARCH("supination", $A70))),NOT(ISERROR(SEARCH("pronation", $A70))),NOT(ISERROR(SEARCH("kettlebel", $A70))),NOT(ISERROR(SEARCH("aux haltères", $A70))),NOT(ISERROR(SEARCH("à la barre", $A70))),NOT(ISERROR(SEARCH("B STANCE", $A70))),NOT(ISERROR(SEARCH("Halte", $A70))), NOT(ISERROR(SEARCH("Prise serré", $A70))), NOT(ISERROR(SEARCH("Close grip", $A70))), NOT(ISERROR(SEARCH("Sumo", $A70))), NOT(ISERROR(SEARCH("Tradi", $A70))), NOT(ISERROR(SEARCH("Band", $A70))), NOT(ISERROR(SEARCH("Prise large", $A70))), NOT(ISERROR(SEARCH("RDL", $A70))), NOT(ISERROR(SEARCH("Unilatéral", $A70))))</formula>
    </cfRule>
  </conditionalFormatting>
  <conditionalFormatting sqref="P76:P78">
    <cfRule type="expression" dxfId="597" priority="155">
      <formula>OR(M67&gt;0, O67&gt;0)</formula>
    </cfRule>
    <cfRule type="expression" dxfId="596" priority="156">
      <formula>OR(L67&gt;1, N67&gt;1)</formula>
    </cfRule>
  </conditionalFormatting>
  <conditionalFormatting sqref="P76:P78">
    <cfRule type="expression" dxfId="595" priority="150">
      <formula>OR(NOT(ISERROR(SEARCH("Halte", $A67))),      NOT(ISERROR(SEARCH("Prise serré", $A67))),      NOT(ISERROR(SEARCH("Close grip", $A67))),      NOT(ISERROR(SEARCH("Sumo", $A67))),      NOT(ISERROR(SEARCH("Tradi", $A67))),      NOT(ISERROR(SEARCH("Band", $A67))),      NOT(ISERROR(SEARCH("Prise large", $A67))),      NOT(ISERROR(SEARCH("RDL", $A67))),      NOT(ISERROR(SEARCH("Unilatéral", $A67))))</formula>
    </cfRule>
    <cfRule type="expression" dxfId="594" priority="151">
      <formula>NOT(ISERROR(SEARCH("BI7", $A67)))</formula>
    </cfRule>
    <cfRule type="expression" dxfId="593" priority="152">
      <formula>NOT(ISERROR(SEARCH("SUPER7", $A67)))</formula>
    </cfRule>
    <cfRule type="expression" dxfId="592" priority="153">
      <formula>NOT(ISERROR(SEARCH("Larsen", $A67)))</formula>
    </cfRule>
    <cfRule type="expression" dxfId="591" priority="154">
      <formula>OR(NOT(ISERROR(SEARCH("Tempo", P76))), NOT(ISERROR(SEARCH("Pausé", P76))), NOT(ISERROR(SEARCH("Isométrie", P76))))</formula>
    </cfRule>
    <cfRule type="expression" dxfId="590" priority="157" stopIfTrue="1">
      <formula>OR(NOT(ISERROR(SEARCH("Position A", $A67))),NOT(ISERROR(SEARCH("Position B", $A67))),NOT(ISERROR(SEARCH("Position C", $A67))),NOT(ISERROR(SEARCH("Avec sangles", $A67))),NOT(ISERROR(SEARCH("SSB", $A67))),NOT(ISERROR(SEARCH("Halte", $A67))), NOT(ISERROR(SEARCH("Prise serré", $A67))), NOT(ISERROR(SEARCH("Close grip", $A67))), NOT(ISERROR(SEARCH("Sumo", $A67))), NOT(ISERROR(SEARCH("Tradi", $A67))), NOT(ISERROR(SEARCH("Band", $A67))), NOT(ISERROR(SEARCH("Prise large", $A67))), NOT(ISERROR(SEARCH("RDL", $A67))), NOT(ISERROR(SEARCH("Unilatéral", $A67))))</formula>
    </cfRule>
    <cfRule type="expression" dxfId="589" priority="158" stopIfTrue="1">
      <formula>OR(NOT(ISERROR(SEARCH("Position A", $A67))),NOT(ISERROR(SEARCH("Position B", $A67))),NOT(ISERROR(SEARCH("Position C", $A67))),NOT(ISERROR(SEARCH("Avec sangles", $A67))),NOT(ISERROR(SEARCH("SSB", $A67))),NOT(ISERROR(SEARCH("Focus Hanche", $A67))),NOT(ISERROR(SEARCH("Focus GENOUX", $A67))),NOT(ISERROR(SEARCH("CALE", $A67))),NOT(ISERROR(SEARCH("Déficit", $A67))),NOT(ISERROR(SEARCH("Surélevé", $A67))),NOT(ISERROR(SEARCH("High bar", $A67))),NOT(ISERROR(SEARCH("à la poulie", $A67))),NOT(ISERROR(SEARCH("prise triange", $A67))),NOT(ISERROR(SEARCH("prise barre large", $A67))),NOT(ISERROR(SEARCH("prise barre serrée", $A67))),NOT(ISERROR(SEARCH("prise neutre", $A67))),NOT(ISERROR(SEARCH("supination", $A67))),NOT(ISERROR(SEARCH("pronation", $A67))),NOT(ISERROR(SEARCH("kettlebel", $A67))),NOT(ISERROR(SEARCH("aux haltères", $A67))),NOT(ISERROR(SEARCH("à la barre", $A67))),NOT(ISERROR(SEARCH("B STANCE", $A67))),NOT(ISERROR(SEARCH("Halte", $A67))), NOT(ISERROR(SEARCH("Prise serré", $A67))), NOT(ISERROR(SEARCH("Close grip", $A67))), NOT(ISERROR(SEARCH("Sumo", $A67))), NOT(ISERROR(SEARCH("Tradi", $A67))), NOT(ISERROR(SEARCH("Band", $A67))), NOT(ISERROR(SEARCH("Prise large", $A67))), NOT(ISERROR(SEARCH("RDL", $A67))), NOT(ISERROR(SEARCH("Unilatéral", $A67))))</formula>
    </cfRule>
  </conditionalFormatting>
  <conditionalFormatting sqref="P80">
    <cfRule type="expression" dxfId="588" priority="176">
      <formula>OR(M71&gt;0, #REF!&gt;0)</formula>
    </cfRule>
    <cfRule type="expression" dxfId="587" priority="177">
      <formula>OR(L71&gt;1, N71&gt;1)</formula>
    </cfRule>
  </conditionalFormatting>
  <conditionalFormatting sqref="P46:P51 P53">
    <cfRule type="expression" dxfId="586" priority="148">
      <formula>P46&gt;Q46</formula>
    </cfRule>
    <cfRule type="expression" dxfId="585" priority="149">
      <formula>P46&lt;Q46</formula>
    </cfRule>
  </conditionalFormatting>
  <conditionalFormatting sqref="R46:R51 R53">
    <cfRule type="expression" dxfId="584" priority="146">
      <formula>R46&lt;S46</formula>
    </cfRule>
    <cfRule type="expression" dxfId="583" priority="147">
      <formula>R46&gt;S46</formula>
    </cfRule>
  </conditionalFormatting>
  <conditionalFormatting sqref="T46:T51 T53">
    <cfRule type="expression" dxfId="582" priority="144">
      <formula>T46&gt;U46</formula>
    </cfRule>
    <cfRule type="expression" dxfId="581" priority="145">
      <formula>T46&lt;U46</formula>
    </cfRule>
  </conditionalFormatting>
  <conditionalFormatting sqref="P52">
    <cfRule type="expression" dxfId="580" priority="142">
      <formula>P52&gt;Q52</formula>
    </cfRule>
    <cfRule type="expression" dxfId="579" priority="143">
      <formula>P52&lt;Q52</formula>
    </cfRule>
  </conditionalFormatting>
  <conditionalFormatting sqref="R52">
    <cfRule type="expression" dxfId="578" priority="140">
      <formula>R52&lt;S52</formula>
    </cfRule>
    <cfRule type="expression" dxfId="577" priority="141">
      <formula>R52&gt;S52</formula>
    </cfRule>
  </conditionalFormatting>
  <conditionalFormatting sqref="T52">
    <cfRule type="expression" dxfId="576" priority="138">
      <formula>T52&gt;U52</formula>
    </cfRule>
    <cfRule type="expression" dxfId="575" priority="139">
      <formula>T52&lt;U52</formula>
    </cfRule>
  </conditionalFormatting>
  <conditionalFormatting sqref="B46:B55">
    <cfRule type="expression" dxfId="574" priority="134">
      <formula>OR(L46&gt;0, N46&gt;0)</formula>
    </cfRule>
    <cfRule type="expression" dxfId="573" priority="135">
      <formula>OR(K46&gt;1, M46&gt;1)</formula>
    </cfRule>
  </conditionalFormatting>
  <conditionalFormatting sqref="A46:B55">
    <cfRule type="expression" dxfId="572" priority="129">
      <formula>OR(NOT(ISERROR(SEARCH("Halte", $A46))),      NOT(ISERROR(SEARCH("Prise serré", $A46))),      NOT(ISERROR(SEARCH("Close grip", $A46))),      NOT(ISERROR(SEARCH("Sumo", $A46))),      NOT(ISERROR(SEARCH("Tradi", $A46))),      NOT(ISERROR(SEARCH("Band", $A46))),      NOT(ISERROR(SEARCH("Prise large", $A46))),      NOT(ISERROR(SEARCH("RDL", $A46))),      NOT(ISERROR(SEARCH("Unilatéral", $A46))))</formula>
    </cfRule>
    <cfRule type="expression" dxfId="571" priority="130">
      <formula>NOT(ISERROR(SEARCH("BI7", $A46)))</formula>
    </cfRule>
    <cfRule type="expression" dxfId="570" priority="131">
      <formula>NOT(ISERROR(SEARCH("SUPER7", $A46)))</formula>
    </cfRule>
    <cfRule type="expression" dxfId="569" priority="132">
      <formula>NOT(ISERROR(SEARCH("Larsen", $A46)))</formula>
    </cfRule>
    <cfRule type="expression" dxfId="568" priority="133">
      <formula>OR(NOT(ISERROR(SEARCH("Tempo", A46))), NOT(ISERROR(SEARCH("Pausé", A46))), NOT(ISERROR(SEARCH("Isométrie", A46))))</formula>
    </cfRule>
    <cfRule type="expression" dxfId="567" priority="136" stopIfTrue="1">
      <formula>OR(NOT(ISERROR(SEARCH("Position A", $A46))),NOT(ISERROR(SEARCH("Position B", $A46))),NOT(ISERROR(SEARCH("Position C", $A46))),NOT(ISERROR(SEARCH("Avec sangles", $A46))),NOT(ISERROR(SEARCH("SSB", $A46))),NOT(ISERROR(SEARCH("Halte", $A46))), NOT(ISERROR(SEARCH("Prise serré", $A46))), NOT(ISERROR(SEARCH("Close grip", $A46))), NOT(ISERROR(SEARCH("Sumo", $A46))), NOT(ISERROR(SEARCH("Tradi", $A46))), NOT(ISERROR(SEARCH("Band", $A46))), NOT(ISERROR(SEARCH("Prise large", $A46))), NOT(ISERROR(SEARCH("RDL", $A46))), NOT(ISERROR(SEARCH("Unilatéral", $A46))))</formula>
    </cfRule>
    <cfRule type="expression" dxfId="566" priority="137" stopIfTrue="1">
      <formula>OR(NOT(ISERROR(SEARCH("Position A", $A46))),NOT(ISERROR(SEARCH("Position B", $A46))),NOT(ISERROR(SEARCH("Position C", $A46))),NOT(ISERROR(SEARCH("Avec sangles", $A46))),NOT(ISERROR(SEARCH("SSB", $A46))),NOT(ISERROR(SEARCH("Focus Hanche", $A46))),NOT(ISERROR(SEARCH("Focus GENOUX", $A46))),NOT(ISERROR(SEARCH("CALE", $A46))),NOT(ISERROR(SEARCH("Déficit", $A46))),NOT(ISERROR(SEARCH("Surélevé", $A46))),NOT(ISERROR(SEARCH("High bar", $A46))),NOT(ISERROR(SEARCH("à la poulie", $A46))),NOT(ISERROR(SEARCH("prise triange", $A46))),NOT(ISERROR(SEARCH("prise barre large", $A46))),NOT(ISERROR(SEARCH("prise barre serrée", $A46))),NOT(ISERROR(SEARCH("prise neutre", $A46))),NOT(ISERROR(SEARCH("supination", $A46))),NOT(ISERROR(SEARCH("pronation", $A46))),NOT(ISERROR(SEARCH("kettlebel", $A46))),NOT(ISERROR(SEARCH("aux haltères", $A46))),NOT(ISERROR(SEARCH("à la barre", $A46))),NOT(ISERROR(SEARCH("B STANCE", $A46))),NOT(ISERROR(SEARCH("Halte", $A46))), NOT(ISERROR(SEARCH("Prise serré", $A46))), NOT(ISERROR(SEARCH("Close grip", $A46))), NOT(ISERROR(SEARCH("Sumo", $A46))), NOT(ISERROR(SEARCH("Tradi", $A46))), NOT(ISERROR(SEARCH("Band", $A46))), NOT(ISERROR(SEARCH("Prise large", $A46))), NOT(ISERROR(SEARCH("RDL", $A46))), NOT(ISERROR(SEARCH("Unilatéral", $A46))))</formula>
    </cfRule>
  </conditionalFormatting>
  <conditionalFormatting sqref="B27:B28 B7:B11 B15:B18 B30:B44">
    <cfRule type="expression" dxfId="565" priority="125">
      <formula>OR(L7&gt;0, N7&gt;0)</formula>
    </cfRule>
    <cfRule type="expression" dxfId="564" priority="126">
      <formula>OR(K7&gt;1, M7&gt;1)</formula>
    </cfRule>
  </conditionalFormatting>
  <conditionalFormatting sqref="A7:B11 A15:B16 B17:B18 A17:A20">
    <cfRule type="expression" dxfId="563" priority="120">
      <formula>OR(NOT(ISERROR(SEARCH("Halte", $A7))),      NOT(ISERROR(SEARCH("Prise serré", $A7))),      NOT(ISERROR(SEARCH("Close grip", $A7))),      NOT(ISERROR(SEARCH("Sumo", $A7))),      NOT(ISERROR(SEARCH("Tradi", $A7))),      NOT(ISERROR(SEARCH("Band", $A7))),      NOT(ISERROR(SEARCH("Prise large", $A7))),      NOT(ISERROR(SEARCH("RDL", $A7))),      NOT(ISERROR(SEARCH("Unilatéral", $A7))))</formula>
    </cfRule>
    <cfRule type="expression" dxfId="562" priority="121">
      <formula>NOT(ISERROR(SEARCH("BI7", $A7)))</formula>
    </cfRule>
    <cfRule type="expression" dxfId="561" priority="122">
      <formula>NOT(ISERROR(SEARCH("SUPER7", $A7)))</formula>
    </cfRule>
    <cfRule type="expression" dxfId="560" priority="123">
      <formula>NOT(ISERROR(SEARCH("Larsen", $A7)))</formula>
    </cfRule>
    <cfRule type="expression" dxfId="559" priority="124">
      <formula>OR(NOT(ISERROR(SEARCH("Tempo", A7))), NOT(ISERROR(SEARCH("Pausé", A7))), NOT(ISERROR(SEARCH("Isométrie", A7))))</formula>
    </cfRule>
    <cfRule type="expression" dxfId="558" priority="127" stopIfTrue="1">
      <formula>OR(NOT(ISERROR(SEARCH("Position A", $A7))),NOT(ISERROR(SEARCH("Position B", $A7))),NOT(ISERROR(SEARCH("Position C", $A7))),NOT(ISERROR(SEARCH("Avec sangles", $A7))),NOT(ISERROR(SEARCH("SSB", $A7))),NOT(ISERROR(SEARCH("Halte", $A7))), NOT(ISERROR(SEARCH("Prise serré", $A7))), NOT(ISERROR(SEARCH("Close grip", $A7))), NOT(ISERROR(SEARCH("Sumo", $A7))), NOT(ISERROR(SEARCH("Tradi", $A7))), NOT(ISERROR(SEARCH("Band", $A7))), NOT(ISERROR(SEARCH("Prise large", $A7))), NOT(ISERROR(SEARCH("RDL", $A7))), NOT(ISERROR(SEARCH("Unilatéral", $A7))))</formula>
    </cfRule>
    <cfRule type="expression" dxfId="557" priority="128" stopIfTrue="1">
      <formula>OR(NOT(ISERROR(SEARCH("Position A", $A7))),NOT(ISERROR(SEARCH("Position B", $A7))),NOT(ISERROR(SEARCH("Position C", $A7))),NOT(ISERROR(SEARCH("Avec sangles", $A7))),NOT(ISERROR(SEARCH("SSB", $A7))),NOT(ISERROR(SEARCH("Focus Hanche", $A7))),NOT(ISERROR(SEARCH("Focus GENOUX", $A7))),NOT(ISERROR(SEARCH("CALE", $A7))),NOT(ISERROR(SEARCH("Déficit", $A7))),NOT(ISERROR(SEARCH("Surélevé", $A7))),NOT(ISERROR(SEARCH("High bar", $A7))),NOT(ISERROR(SEARCH("à la poulie", $A7))),NOT(ISERROR(SEARCH("prise triange", $A7))),NOT(ISERROR(SEARCH("prise barre large", $A7))),NOT(ISERROR(SEARCH("prise barre serrée", $A7))),NOT(ISERROR(SEARCH("prise neutre", $A7))),NOT(ISERROR(SEARCH("supination", $A7))),NOT(ISERROR(SEARCH("pronation", $A7))),NOT(ISERROR(SEARCH("kettlebel", $A7))),NOT(ISERROR(SEARCH("aux haltères", $A7))),NOT(ISERROR(SEARCH("à la barre", $A7))),NOT(ISERROR(SEARCH("B STANCE", $A7))),NOT(ISERROR(SEARCH("Halte", $A7))), NOT(ISERROR(SEARCH("Prise serré", $A7))), NOT(ISERROR(SEARCH("Close grip", $A7))), NOT(ISERROR(SEARCH("Sumo", $A7))), NOT(ISERROR(SEARCH("Tradi", $A7))), NOT(ISERROR(SEARCH("Band", $A7))), NOT(ISERROR(SEARCH("Prise large", $A7))), NOT(ISERROR(SEARCH("RDL", $A7))), NOT(ISERROR(SEARCH("Unilatéral", $A7))))</formula>
    </cfRule>
  </conditionalFormatting>
  <conditionalFormatting sqref="B45">
    <cfRule type="expression" dxfId="556" priority="116">
      <formula>OR(L45&gt;0, N45&gt;0)</formula>
    </cfRule>
    <cfRule type="expression" dxfId="555" priority="117">
      <formula>OR(K45&gt;1, M45&gt;1)</formula>
    </cfRule>
  </conditionalFormatting>
  <conditionalFormatting sqref="A45:B45">
    <cfRule type="expression" dxfId="554" priority="111">
      <formula>OR(NOT(ISERROR(SEARCH("Halte", $A45))),      NOT(ISERROR(SEARCH("Prise serré", $A45))),      NOT(ISERROR(SEARCH("Close grip", $A45))),      NOT(ISERROR(SEARCH("Sumo", $A45))),      NOT(ISERROR(SEARCH("Tradi", $A45))),      NOT(ISERROR(SEARCH("Band", $A45))),      NOT(ISERROR(SEARCH("Prise large", $A45))),      NOT(ISERROR(SEARCH("RDL", $A45))),      NOT(ISERROR(SEARCH("Unilatéral", $A45))))</formula>
    </cfRule>
    <cfRule type="expression" dxfId="553" priority="112">
      <formula>NOT(ISERROR(SEARCH("BI7", $A45)))</formula>
    </cfRule>
    <cfRule type="expression" dxfId="552" priority="113">
      <formula>NOT(ISERROR(SEARCH("SUPER7", $A45)))</formula>
    </cfRule>
    <cfRule type="expression" dxfId="551" priority="114">
      <formula>NOT(ISERROR(SEARCH("Larsen", $A45)))</formula>
    </cfRule>
    <cfRule type="expression" dxfId="550" priority="115">
      <formula>OR(NOT(ISERROR(SEARCH("Tempo", A45))), NOT(ISERROR(SEARCH("Pausé", A45))), NOT(ISERROR(SEARCH("Isométrie", A45))))</formula>
    </cfRule>
    <cfRule type="expression" dxfId="549" priority="118" stopIfTrue="1">
      <formula>OR(NOT(ISERROR(SEARCH("Position A", $A45))),NOT(ISERROR(SEARCH("Position B", $A45))),NOT(ISERROR(SEARCH("Position C", $A45))),NOT(ISERROR(SEARCH("Avec sangles", $A45))),NOT(ISERROR(SEARCH("SSB", $A45))),NOT(ISERROR(SEARCH("Halte", $A45))), NOT(ISERROR(SEARCH("Prise serré", $A45))), NOT(ISERROR(SEARCH("Close grip", $A45))), NOT(ISERROR(SEARCH("Sumo", $A45))), NOT(ISERROR(SEARCH("Tradi", $A45))), NOT(ISERROR(SEARCH("Band", $A45))), NOT(ISERROR(SEARCH("Prise large", $A45))), NOT(ISERROR(SEARCH("RDL", $A45))), NOT(ISERROR(SEARCH("Unilatéral", $A45))))</formula>
    </cfRule>
    <cfRule type="expression" dxfId="548" priority="119" stopIfTrue="1">
      <formula>OR(NOT(ISERROR(SEARCH("Position A", $A45))),NOT(ISERROR(SEARCH("Position B", $A45))),NOT(ISERROR(SEARCH("Position C", $A45))),NOT(ISERROR(SEARCH("Avec sangles", $A45))),NOT(ISERROR(SEARCH("SSB", $A45))),NOT(ISERROR(SEARCH("Focus Hanche", $A45))),NOT(ISERROR(SEARCH("Focus GENOUX", $A45))),NOT(ISERROR(SEARCH("CALE", $A45))),NOT(ISERROR(SEARCH("Déficit", $A45))),NOT(ISERROR(SEARCH("Surélevé", $A45))),NOT(ISERROR(SEARCH("High bar", $A45))),NOT(ISERROR(SEARCH("à la poulie", $A45))),NOT(ISERROR(SEARCH("prise triange", $A45))),NOT(ISERROR(SEARCH("prise barre large", $A45))),NOT(ISERROR(SEARCH("prise barre serrée", $A45))),NOT(ISERROR(SEARCH("prise neutre", $A45))),NOT(ISERROR(SEARCH("supination", $A45))),NOT(ISERROR(SEARCH("pronation", $A45))),NOT(ISERROR(SEARCH("kettlebel", $A45))),NOT(ISERROR(SEARCH("aux haltères", $A45))),NOT(ISERROR(SEARCH("à la barre", $A45))),NOT(ISERROR(SEARCH("B STANCE", $A45))),NOT(ISERROR(SEARCH("Halte", $A45))), NOT(ISERROR(SEARCH("Prise serré", $A45))), NOT(ISERROR(SEARCH("Close grip", $A45))), NOT(ISERROR(SEARCH("Sumo", $A45))), NOT(ISERROR(SEARCH("Tradi", $A45))), NOT(ISERROR(SEARCH("Band", $A45))), NOT(ISERROR(SEARCH("Prise large", $A45))), NOT(ISERROR(SEARCH("RDL", $A45))), NOT(ISERROR(SEARCH("Unilatéral", $A45))))</formula>
    </cfRule>
  </conditionalFormatting>
  <conditionalFormatting sqref="B27:B28">
    <cfRule type="expression" dxfId="547" priority="104">
      <formula>OR(NOT(ISERROR(SEARCH("Halte",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546" priority="105">
      <formula>NOT(ISERROR(SEARCH("BI7", $A27)))</formula>
    </cfRule>
    <cfRule type="expression" dxfId="545" priority="106">
      <formula>NOT(ISERROR(SEARCH("SUPER7", $A27)))</formula>
    </cfRule>
    <cfRule type="expression" dxfId="544" priority="107">
      <formula>NOT(ISERROR(SEARCH("Larsen", $A27)))</formula>
    </cfRule>
    <cfRule type="expression" dxfId="543" priority="108">
      <formula>OR(NOT(ISERROR(SEARCH("Tempo", B27))), NOT(ISERROR(SEARCH("Pausé", B27))), NOT(ISERROR(SEARCH("Isométrie", B27))))</formula>
    </cfRule>
    <cfRule type="expression" dxfId="542" priority="109" stopIfTrue="1">
      <formula>OR(NOT(ISERROR(SEARCH("Position A", $A27))),NOT(ISERROR(SEARCH("Position B", $A27))),NOT(ISERROR(SEARCH("Position C", $A27))),NOT(ISERROR(SEARCH("Avec sangles", $A27))),NOT(ISERROR(SEARCH("SSB", $A27))),NOT(ISERROR(SEARCH("Halte",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541" priority="110" stopIfTrue="1">
      <formula>OR(NOT(ISERROR(SEARCH("Position A", $A27))),NOT(ISERROR(SEARCH("Position B", $A27))),NOT(ISERROR(SEARCH("Position C", $A27))),NOT(ISERROR(SEARCH("Avec sangles", $A27))),NOT(ISERROR(SEARCH("SSB", $A27))),NOT(ISERROR(SEARCH("Focus Hanche", $A27))),NOT(ISERROR(SEARCH("Focus GENOUX", $A27))),NOT(ISERROR(SEARCH("CALE", $A27))),NOT(ISERROR(SEARCH("Déficit", $A27))),NOT(ISERROR(SEARCH("Surélevé", $A27))),NOT(ISERROR(SEARCH("High bar", $A27))),NOT(ISERROR(SEARCH("à la poulie", $A27))),NOT(ISERROR(SEARCH("prise triange", $A27))),NOT(ISERROR(SEARCH("prise barre large", $A27))),NOT(ISERROR(SEARCH("prise barre serrée", $A27))),NOT(ISERROR(SEARCH("prise neutre", $A27))),NOT(ISERROR(SEARCH("supination", $A27))),NOT(ISERROR(SEARCH("pronation", $A27))),NOT(ISERROR(SEARCH("kettlebel", $A27))),NOT(ISERROR(SEARCH("aux haltères", $A27))),NOT(ISERROR(SEARCH("à la barre", $A27))),NOT(ISERROR(SEARCH("B STANCE",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A27:A28">
    <cfRule type="expression" dxfId="540" priority="97">
      <formula>OR(NOT(ISERROR(SEARCH("Halte",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539" priority="98">
      <formula>NOT(ISERROR(SEARCH("BI7", $A27)))</formula>
    </cfRule>
    <cfRule type="expression" dxfId="538" priority="99">
      <formula>NOT(ISERROR(SEARCH("SUPER7", $A27)))</formula>
    </cfRule>
    <cfRule type="expression" dxfId="537" priority="100">
      <formula>NOT(ISERROR(SEARCH("Larsen", $A27)))</formula>
    </cfRule>
    <cfRule type="expression" dxfId="536" priority="101">
      <formula>OR(NOT(ISERROR(SEARCH("Tempo", A27))), NOT(ISERROR(SEARCH("Pausé", A27))), NOT(ISERROR(SEARCH("Isométrie", A27))))</formula>
    </cfRule>
    <cfRule type="expression" dxfId="535" priority="103" stopIfTrue="1">
      <formula>OR(NOT(ISERROR(SEARCH("Position A", $A27))),NOT(ISERROR(SEARCH("Position B", $A27))),NOT(ISERROR(SEARCH("Position C", $A27))),NOT(ISERROR(SEARCH("Avec sangles", $A27))),NOT(ISERROR(SEARCH("SSB", $A27))),NOT(ISERROR(SEARCH("Focus Hanche", $A27))),NOT(ISERROR(SEARCH("Focus GENOUX", $A27))),NOT(ISERROR(SEARCH("CALE", $A27))),NOT(ISERROR(SEARCH("Déficit", $A27))),NOT(ISERROR(SEARCH("Surélevé", $A27))),NOT(ISERROR(SEARCH("High bar", $A27))),NOT(ISERROR(SEARCH("à la poulie", $A27))),NOT(ISERROR(SEARCH("prise triange", $A27))),NOT(ISERROR(SEARCH("prise barre large", $A27))),NOT(ISERROR(SEARCH("prise barre serrée", $A27))),NOT(ISERROR(SEARCH("prise neutre", $A27))),NOT(ISERROR(SEARCH("supination", $A27))),NOT(ISERROR(SEARCH("pronation", $A27))),NOT(ISERROR(SEARCH("kettlebel", $A27))),NOT(ISERROR(SEARCH("aux haltères", $A27))),NOT(ISERROR(SEARCH("à la barre", $A27))),NOT(ISERROR(SEARCH("B STANCE",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A27:A28">
    <cfRule type="expression" dxfId="534" priority="102" stopIfTrue="1">
      <formula>OR(NOT(ISERROR(SEARCH("Position A", $A27))),NOT(ISERROR(SEARCH("Position B", $A27))),NOT(ISERROR(SEARCH("Position C", $A27))),NOT(ISERROR(SEARCH("Avec sangles", $A27))),NOT(ISERROR(SEARCH("SSB",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B12:B14">
    <cfRule type="expression" dxfId="533" priority="93">
      <formula>OR(L12&gt;0, N12&gt;0)</formula>
    </cfRule>
    <cfRule type="expression" dxfId="532" priority="94">
      <formula>OR(K12&gt;1, M12&gt;1)</formula>
    </cfRule>
  </conditionalFormatting>
  <conditionalFormatting sqref="A12:B14">
    <cfRule type="expression" dxfId="531" priority="88">
      <formula>OR(NOT(ISERROR(SEARCH("Halte", $A12))),      NOT(ISERROR(SEARCH("Prise serré", $A12))),      NOT(ISERROR(SEARCH("Close grip", $A12))),      NOT(ISERROR(SEARCH("Sumo", $A12))),      NOT(ISERROR(SEARCH("Tradi", $A12))),      NOT(ISERROR(SEARCH("Band", $A12))),      NOT(ISERROR(SEARCH("Prise large", $A12))),      NOT(ISERROR(SEARCH("RDL", $A12))),      NOT(ISERROR(SEARCH("Unilatéral", $A12))))</formula>
    </cfRule>
    <cfRule type="expression" dxfId="530" priority="89">
      <formula>NOT(ISERROR(SEARCH("BI7", $A12)))</formula>
    </cfRule>
    <cfRule type="expression" dxfId="529" priority="90">
      <formula>NOT(ISERROR(SEARCH("SUPER7", $A12)))</formula>
    </cfRule>
    <cfRule type="expression" dxfId="528" priority="91">
      <formula>NOT(ISERROR(SEARCH("Larsen", $A12)))</formula>
    </cfRule>
    <cfRule type="expression" dxfId="527" priority="92">
      <formula>OR(NOT(ISERROR(SEARCH("Tempo", A12))), NOT(ISERROR(SEARCH("Pausé", A12))), NOT(ISERROR(SEARCH("Isométrie", A12))))</formula>
    </cfRule>
    <cfRule type="expression" dxfId="526" priority="95" stopIfTrue="1">
      <formula>OR(NOT(ISERROR(SEARCH("Position A", $A12))),NOT(ISERROR(SEARCH("Position B", $A12))),NOT(ISERROR(SEARCH("Position C", $A12))),NOT(ISERROR(SEARCH("Avec sangles", $A12))),NOT(ISERROR(SEARCH("SSB", $A12))),NOT(ISERROR(SEARCH("Halte", $A12))), NOT(ISERROR(SEARCH("Prise serré", $A12))), NOT(ISERROR(SEARCH("Close grip", $A12))), NOT(ISERROR(SEARCH("Sumo", $A12))), NOT(ISERROR(SEARCH("Tradi", $A12))), NOT(ISERROR(SEARCH("Band", $A12))), NOT(ISERROR(SEARCH("Prise large", $A12))), NOT(ISERROR(SEARCH("RDL", $A12))), NOT(ISERROR(SEARCH("Unilatéral", $A12))))</formula>
    </cfRule>
    <cfRule type="expression" dxfId="525" priority="96" stopIfTrue="1">
      <formula>OR(NOT(ISERROR(SEARCH("Position A", $A12))),NOT(ISERROR(SEARCH("Position B", $A12))),NOT(ISERROR(SEARCH("Position C", $A12))),NOT(ISERROR(SEARCH("Avec sangles", $A12))),NOT(ISERROR(SEARCH("SSB", $A12))),NOT(ISERROR(SEARCH("Focus Hanche", $A12))),NOT(ISERROR(SEARCH("Focus GENOUX", $A12))),NOT(ISERROR(SEARCH("CALE", $A12))),NOT(ISERROR(SEARCH("Déficit", $A12))),NOT(ISERROR(SEARCH("Surélevé", $A12))),NOT(ISERROR(SEARCH("High bar", $A12))),NOT(ISERROR(SEARCH("à la poulie", $A12))),NOT(ISERROR(SEARCH("prise triange", $A12))),NOT(ISERROR(SEARCH("prise barre large", $A12))),NOT(ISERROR(SEARCH("prise barre serrée", $A12))),NOT(ISERROR(SEARCH("prise neutre", $A12))),NOT(ISERROR(SEARCH("supination", $A12))),NOT(ISERROR(SEARCH("pronation", $A12))),NOT(ISERROR(SEARCH("kettlebel", $A12))),NOT(ISERROR(SEARCH("aux haltères", $A12))),NOT(ISERROR(SEARCH("à la barre", $A12))),NOT(ISERROR(SEARCH("B STANCE", $A12))),NOT(ISERROR(SEARCH("Halte", $A12))), NOT(ISERROR(SEARCH("Prise serré", $A12))), NOT(ISERROR(SEARCH("Close grip", $A12))), NOT(ISERROR(SEARCH("Sumo", $A12))), NOT(ISERROR(SEARCH("Tradi", $A12))), NOT(ISERROR(SEARCH("Band", $A12))), NOT(ISERROR(SEARCH("Prise large", $A12))), NOT(ISERROR(SEARCH("RDL", $A12))), NOT(ISERROR(SEARCH("Unilatéral", $A12))))</formula>
    </cfRule>
  </conditionalFormatting>
  <conditionalFormatting sqref="B19:B26">
    <cfRule type="expression" dxfId="524" priority="84">
      <formula>OR(L19&gt;0, N19&gt;0)</formula>
    </cfRule>
    <cfRule type="expression" dxfId="523" priority="85">
      <formula>OR(K19&gt;1, M19&gt;1)</formula>
    </cfRule>
  </conditionalFormatting>
  <conditionalFormatting sqref="A21:B26 B19:B20">
    <cfRule type="expression" dxfId="522" priority="79">
      <formula>OR(NOT(ISERROR(SEARCH("Halte", $A19))),      NOT(ISERROR(SEARCH("Prise serré", $A19))),      NOT(ISERROR(SEARCH("Close grip", $A19))),      NOT(ISERROR(SEARCH("Sumo", $A19))),      NOT(ISERROR(SEARCH("Tradi", $A19))),      NOT(ISERROR(SEARCH("Band", $A19))),      NOT(ISERROR(SEARCH("Prise large", $A19))),      NOT(ISERROR(SEARCH("RDL", $A19))),      NOT(ISERROR(SEARCH("Unilatéral", $A19))))</formula>
    </cfRule>
    <cfRule type="expression" dxfId="521" priority="80">
      <formula>NOT(ISERROR(SEARCH("BI7", $A19)))</formula>
    </cfRule>
    <cfRule type="expression" dxfId="520" priority="81">
      <formula>NOT(ISERROR(SEARCH("SUPER7", $A19)))</formula>
    </cfRule>
    <cfRule type="expression" dxfId="519" priority="82">
      <formula>NOT(ISERROR(SEARCH("Larsen", $A19)))</formula>
    </cfRule>
    <cfRule type="expression" dxfId="518" priority="83">
      <formula>OR(NOT(ISERROR(SEARCH("Tempo", A19))), NOT(ISERROR(SEARCH("Pausé", A19))), NOT(ISERROR(SEARCH("Isométrie", A19))))</formula>
    </cfRule>
    <cfRule type="expression" dxfId="517" priority="86" stopIfTrue="1">
      <formula>OR(NOT(ISERROR(SEARCH("Position A", $A19))),NOT(ISERROR(SEARCH("Position B", $A19))),NOT(ISERROR(SEARCH("Position C", $A19))),NOT(ISERROR(SEARCH("Avec sangles", $A19))),NOT(ISERROR(SEARCH("SSB", $A19))),NOT(ISERROR(SEARCH("Halte", $A19))), NOT(ISERROR(SEARCH("Prise serré", $A19))), NOT(ISERROR(SEARCH("Close grip", $A19))), NOT(ISERROR(SEARCH("Sumo", $A19))), NOT(ISERROR(SEARCH("Tradi", $A19))), NOT(ISERROR(SEARCH("Band", $A19))), NOT(ISERROR(SEARCH("Prise large", $A19))), NOT(ISERROR(SEARCH("RDL", $A19))), NOT(ISERROR(SEARCH("Unilatéral", $A19))))</formula>
    </cfRule>
    <cfRule type="expression" dxfId="516" priority="87" stopIfTrue="1">
      <formula>OR(NOT(ISERROR(SEARCH("Position A", $A19))),NOT(ISERROR(SEARCH("Position B", $A19))),NOT(ISERROR(SEARCH("Position C", $A19))),NOT(ISERROR(SEARCH("Avec sangles", $A19))),NOT(ISERROR(SEARCH("SSB", $A19))),NOT(ISERROR(SEARCH("Focus Hanche", $A19))),NOT(ISERROR(SEARCH("Focus GENOUX", $A19))),NOT(ISERROR(SEARCH("CALE", $A19))),NOT(ISERROR(SEARCH("Déficit", $A19))),NOT(ISERROR(SEARCH("Surélevé", $A19))),NOT(ISERROR(SEARCH("High bar", $A19))),NOT(ISERROR(SEARCH("à la poulie", $A19))),NOT(ISERROR(SEARCH("prise triange", $A19))),NOT(ISERROR(SEARCH("prise barre large", $A19))),NOT(ISERROR(SEARCH("prise barre serrée", $A19))),NOT(ISERROR(SEARCH("prise neutre", $A19))),NOT(ISERROR(SEARCH("supination", $A19))),NOT(ISERROR(SEARCH("pronation", $A19))),NOT(ISERROR(SEARCH("kettlebel", $A19))),NOT(ISERROR(SEARCH("aux haltères", $A19))),NOT(ISERROR(SEARCH("à la barre", $A19))),NOT(ISERROR(SEARCH("B STANCE", $A19))),NOT(ISERROR(SEARCH("Halte", $A19))), NOT(ISERROR(SEARCH("Prise serré", $A19))), NOT(ISERROR(SEARCH("Close grip", $A19))), NOT(ISERROR(SEARCH("Sumo", $A19))), NOT(ISERROR(SEARCH("Tradi", $A19))), NOT(ISERROR(SEARCH("Band", $A19))), NOT(ISERROR(SEARCH("Prise large", $A19))), NOT(ISERROR(SEARCH("RDL", $A19))), NOT(ISERROR(SEARCH("Unilatéral", $A19))))</formula>
    </cfRule>
  </conditionalFormatting>
  <conditionalFormatting sqref="B29">
    <cfRule type="expression" dxfId="515" priority="75">
      <formula>OR(L29&gt;0, N29&gt;0)</formula>
    </cfRule>
    <cfRule type="expression" dxfId="514" priority="76">
      <formula>OR(K29&gt;1, M29&gt;1)</formula>
    </cfRule>
  </conditionalFormatting>
  <conditionalFormatting sqref="A29:B29">
    <cfRule type="expression" dxfId="513" priority="70">
      <formula>OR(NOT(ISERROR(SEARCH("Halte", $A29))),      NOT(ISERROR(SEARCH("Prise serré", $A29))),      NOT(ISERROR(SEARCH("Close grip", $A29))),      NOT(ISERROR(SEARCH("Sumo", $A29))),      NOT(ISERROR(SEARCH("Tradi", $A29))),      NOT(ISERROR(SEARCH("Band", $A29))),      NOT(ISERROR(SEARCH("Prise large", $A29))),      NOT(ISERROR(SEARCH("RDL", $A29))),      NOT(ISERROR(SEARCH("Unilatéral", $A29))))</formula>
    </cfRule>
    <cfRule type="expression" dxfId="512" priority="71">
      <formula>NOT(ISERROR(SEARCH("BI7", $A29)))</formula>
    </cfRule>
    <cfRule type="expression" dxfId="511" priority="72">
      <formula>NOT(ISERROR(SEARCH("SUPER7", $A29)))</formula>
    </cfRule>
    <cfRule type="expression" dxfId="510" priority="73">
      <formula>NOT(ISERROR(SEARCH("Larsen", $A29)))</formula>
    </cfRule>
    <cfRule type="expression" dxfId="509" priority="74">
      <formula>OR(NOT(ISERROR(SEARCH("Tempo", A29))), NOT(ISERROR(SEARCH("Pausé", A29))), NOT(ISERROR(SEARCH("Isométrie", A29))))</formula>
    </cfRule>
    <cfRule type="expression" dxfId="508" priority="77" stopIfTrue="1">
      <formula>OR(NOT(ISERROR(SEARCH("Position A", $A29))),NOT(ISERROR(SEARCH("Position B", $A29))),NOT(ISERROR(SEARCH("Position C", $A29))),NOT(ISERROR(SEARCH("Avec sangles", $A29))),NOT(ISERROR(SEARCH("SSB", $A29))),NOT(ISERROR(SEARCH("Halte", $A29))), NOT(ISERROR(SEARCH("Prise serré", $A29))), NOT(ISERROR(SEARCH("Close grip", $A29))), NOT(ISERROR(SEARCH("Sumo", $A29))), NOT(ISERROR(SEARCH("Tradi", $A29))), NOT(ISERROR(SEARCH("Band", $A29))), NOT(ISERROR(SEARCH("Prise large", $A29))), NOT(ISERROR(SEARCH("RDL", $A29))), NOT(ISERROR(SEARCH("Unilatéral", $A29))))</formula>
    </cfRule>
    <cfRule type="expression" dxfId="507" priority="78" stopIfTrue="1">
      <formula>OR(NOT(ISERROR(SEARCH("Position A", $A29))),NOT(ISERROR(SEARCH("Position B", $A29))),NOT(ISERROR(SEARCH("Position C", $A29))),NOT(ISERROR(SEARCH("Avec sangles", $A29))),NOT(ISERROR(SEARCH("SSB", $A29))),NOT(ISERROR(SEARCH("Focus Hanche", $A29))),NOT(ISERROR(SEARCH("Focus GENOUX", $A29))),NOT(ISERROR(SEARCH("CALE", $A29))),NOT(ISERROR(SEARCH("Déficit", $A29))),NOT(ISERROR(SEARCH("Surélevé", $A29))),NOT(ISERROR(SEARCH("High bar", $A29))),NOT(ISERROR(SEARCH("à la poulie", $A29))),NOT(ISERROR(SEARCH("prise triange", $A29))),NOT(ISERROR(SEARCH("prise barre large", $A29))),NOT(ISERROR(SEARCH("prise barre serrée", $A29))),NOT(ISERROR(SEARCH("prise neutre", $A29))),NOT(ISERROR(SEARCH("supination", $A29))),NOT(ISERROR(SEARCH("pronation", $A29))),NOT(ISERROR(SEARCH("kettlebel", $A29))),NOT(ISERROR(SEARCH("aux haltères", $A29))),NOT(ISERROR(SEARCH("à la barre", $A29))),NOT(ISERROR(SEARCH("B STANCE", $A29))),NOT(ISERROR(SEARCH("Halte", $A29))), NOT(ISERROR(SEARCH("Prise serré", $A29))), NOT(ISERROR(SEARCH("Close grip", $A29))), NOT(ISERROR(SEARCH("Sumo", $A29))), NOT(ISERROR(SEARCH("Tradi", $A29))), NOT(ISERROR(SEARCH("Band", $A29))), NOT(ISERROR(SEARCH("Prise large", $A29))), NOT(ISERROR(SEARCH("RDL", $A29))), NOT(ISERROR(SEARCH("Unilatéral", $A29))))</formula>
    </cfRule>
  </conditionalFormatting>
  <conditionalFormatting sqref="P30:P32 P36:P39 P7:P11 P15:P18 P43:P44">
    <cfRule type="expression" dxfId="506" priority="68">
      <formula>P7&gt;Q7</formula>
    </cfRule>
    <cfRule type="expression" dxfId="505" priority="69">
      <formula>P7&lt;Q7</formula>
    </cfRule>
  </conditionalFormatting>
  <conditionalFormatting sqref="R30:R32 R36:R39 R7:R11 R15:R18 R43:R44">
    <cfRule type="expression" dxfId="504" priority="66">
      <formula>R7&lt;S7</formula>
    </cfRule>
    <cfRule type="expression" dxfId="503" priority="67">
      <formula>R7&gt;S7</formula>
    </cfRule>
  </conditionalFormatting>
  <conditionalFormatting sqref="T30:T32 T36:T39 T7:T11 T15:T17 T43:T44">
    <cfRule type="expression" dxfId="502" priority="64">
      <formula>T7&gt;U7</formula>
    </cfRule>
    <cfRule type="expression" dxfId="501" priority="65">
      <formula>T7&lt;U7</formula>
    </cfRule>
  </conditionalFormatting>
  <conditionalFormatting sqref="P27:P28">
    <cfRule type="expression" dxfId="500" priority="62">
      <formula>P27&gt;Q27</formula>
    </cfRule>
    <cfRule type="expression" dxfId="499" priority="63">
      <formula>P27&lt;Q27</formula>
    </cfRule>
  </conditionalFormatting>
  <conditionalFormatting sqref="R27:R28">
    <cfRule type="expression" dxfId="498" priority="60">
      <formula>R27&lt;S27</formula>
    </cfRule>
    <cfRule type="expression" dxfId="497" priority="61">
      <formula>R27&gt;S27</formula>
    </cfRule>
  </conditionalFormatting>
  <conditionalFormatting sqref="T27:T28">
    <cfRule type="expression" dxfId="496" priority="58">
      <formula>T27&gt;U27</formula>
    </cfRule>
    <cfRule type="expression" dxfId="495" priority="59">
      <formula>T27&lt;U27</formula>
    </cfRule>
  </conditionalFormatting>
  <conditionalFormatting sqref="P33:P35">
    <cfRule type="expression" dxfId="494" priority="56">
      <formula>P33&gt;Q33</formula>
    </cfRule>
    <cfRule type="expression" dxfId="493" priority="57">
      <formula>P33&lt;Q33</formula>
    </cfRule>
  </conditionalFormatting>
  <conditionalFormatting sqref="R33:R35">
    <cfRule type="expression" dxfId="492" priority="54">
      <formula>R33&lt;S33</formula>
    </cfRule>
    <cfRule type="expression" dxfId="491" priority="55">
      <formula>R33&gt;S33</formula>
    </cfRule>
  </conditionalFormatting>
  <conditionalFormatting sqref="T33:T35">
    <cfRule type="expression" dxfId="490" priority="52">
      <formula>T33&gt;U33</formula>
    </cfRule>
    <cfRule type="expression" dxfId="489" priority="53">
      <formula>T33&lt;U33</formula>
    </cfRule>
  </conditionalFormatting>
  <conditionalFormatting sqref="P45">
    <cfRule type="expression" dxfId="488" priority="50">
      <formula>P45&gt;Q45</formula>
    </cfRule>
    <cfRule type="expression" dxfId="487" priority="51">
      <formula>P45&lt;Q45</formula>
    </cfRule>
  </conditionalFormatting>
  <conditionalFormatting sqref="R45">
    <cfRule type="expression" dxfId="486" priority="48">
      <formula>R45&lt;S45</formula>
    </cfRule>
    <cfRule type="expression" dxfId="485" priority="49">
      <formula>R45&gt;S45</formula>
    </cfRule>
  </conditionalFormatting>
  <conditionalFormatting sqref="T45">
    <cfRule type="expression" dxfId="484" priority="46">
      <formula>T45&gt;U45</formula>
    </cfRule>
    <cfRule type="expression" dxfId="483" priority="47">
      <formula>T45&lt;U45</formula>
    </cfRule>
  </conditionalFormatting>
  <conditionalFormatting sqref="T18">
    <cfRule type="expression" dxfId="482" priority="44">
      <formula>T18&lt;U18</formula>
    </cfRule>
    <cfRule type="expression" dxfId="481" priority="45">
      <formula>T18&gt;U18</formula>
    </cfRule>
  </conditionalFormatting>
  <conditionalFormatting sqref="P12:P14">
    <cfRule type="expression" dxfId="480" priority="42">
      <formula>P12&gt;Q12</formula>
    </cfRule>
    <cfRule type="expression" dxfId="479" priority="43">
      <formula>P12&lt;Q12</formula>
    </cfRule>
  </conditionalFormatting>
  <conditionalFormatting sqref="R12:R14">
    <cfRule type="expression" dxfId="478" priority="40">
      <formula>R12&lt;S12</formula>
    </cfRule>
    <cfRule type="expression" dxfId="477" priority="41">
      <formula>R12&gt;S12</formula>
    </cfRule>
  </conditionalFormatting>
  <conditionalFormatting sqref="T12:T14">
    <cfRule type="expression" dxfId="476" priority="38">
      <formula>T12&gt;U12</formula>
    </cfRule>
    <cfRule type="expression" dxfId="475" priority="39">
      <formula>T12&lt;U12</formula>
    </cfRule>
  </conditionalFormatting>
  <conditionalFormatting sqref="P19:P26">
    <cfRule type="expression" dxfId="474" priority="36">
      <formula>P19&gt;Q19</formula>
    </cfRule>
    <cfRule type="expression" dxfId="473" priority="37">
      <formula>P19&lt;Q19</formula>
    </cfRule>
  </conditionalFormatting>
  <conditionalFormatting sqref="R24:R26">
    <cfRule type="expression" dxfId="472" priority="34">
      <formula>R24&lt;S24</formula>
    </cfRule>
    <cfRule type="expression" dxfId="471" priority="35">
      <formula>R24&gt;S24</formula>
    </cfRule>
  </conditionalFormatting>
  <conditionalFormatting sqref="T24:T26">
    <cfRule type="expression" dxfId="470" priority="32">
      <formula>T24&gt;U24</formula>
    </cfRule>
    <cfRule type="expression" dxfId="469" priority="33">
      <formula>T24&lt;U24</formula>
    </cfRule>
  </conditionalFormatting>
  <conditionalFormatting sqref="R19:R23">
    <cfRule type="expression" dxfId="468" priority="30">
      <formula>R19&gt;S19</formula>
    </cfRule>
    <cfRule type="expression" dxfId="467" priority="31">
      <formula>R19&lt;S19</formula>
    </cfRule>
  </conditionalFormatting>
  <conditionalFormatting sqref="T19:T23">
    <cfRule type="expression" dxfId="466" priority="28">
      <formula>T19&lt;U19</formula>
    </cfRule>
    <cfRule type="expression" dxfId="465" priority="29">
      <formula>T19&gt;U19</formula>
    </cfRule>
  </conditionalFormatting>
  <conditionalFormatting sqref="P29">
    <cfRule type="expression" dxfId="464" priority="26">
      <formula>P29&gt;Q29</formula>
    </cfRule>
    <cfRule type="expression" dxfId="463" priority="27">
      <formula>P29&lt;Q29</formula>
    </cfRule>
  </conditionalFormatting>
  <conditionalFormatting sqref="R29">
    <cfRule type="expression" dxfId="462" priority="24">
      <formula>R29&gt;S29</formula>
    </cfRule>
    <cfRule type="expression" dxfId="461" priority="25">
      <formula>R29&lt;S29</formula>
    </cfRule>
  </conditionalFormatting>
  <conditionalFormatting sqref="T29">
    <cfRule type="expression" dxfId="460" priority="22">
      <formula>T29&lt;U29</formula>
    </cfRule>
    <cfRule type="expression" dxfId="459" priority="23">
      <formula>T29&gt;U29</formula>
    </cfRule>
  </conditionalFormatting>
  <conditionalFormatting sqref="P40:P42">
    <cfRule type="expression" dxfId="458" priority="20">
      <formula>P40&gt;Q40</formula>
    </cfRule>
    <cfRule type="expression" dxfId="457" priority="21">
      <formula>P40&lt;Q40</formula>
    </cfRule>
  </conditionalFormatting>
  <conditionalFormatting sqref="R40:R42">
    <cfRule type="expression" dxfId="456" priority="18">
      <formula>R40&lt;S40</formula>
    </cfRule>
    <cfRule type="expression" dxfId="455" priority="19">
      <formula>R40&gt;S40</formula>
    </cfRule>
  </conditionalFormatting>
  <conditionalFormatting sqref="T40:T42">
    <cfRule type="expression" dxfId="454" priority="16">
      <formula>T40&gt;U40</formula>
    </cfRule>
    <cfRule type="expression" dxfId="453" priority="17">
      <formula>T40&lt;U40</formula>
    </cfRule>
  </conditionalFormatting>
  <conditionalFormatting sqref="L32:L35">
    <cfRule type="cellIs" dxfId="452" priority="15" operator="greaterThan">
      <formula>0</formula>
    </cfRule>
  </conditionalFormatting>
  <conditionalFormatting sqref="B30:B44">
    <cfRule type="expression" dxfId="451" priority="8">
      <formula>OR(NOT(ISERROR(SEARCH("Halte",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450" priority="9">
      <formula>NOT(ISERROR(SEARCH("BI7", $A30)))</formula>
    </cfRule>
    <cfRule type="expression" dxfId="449" priority="10">
      <formula>NOT(ISERROR(SEARCH("SUPER7", $A30)))</formula>
    </cfRule>
    <cfRule type="expression" dxfId="448" priority="11">
      <formula>NOT(ISERROR(SEARCH("Larsen", $A30)))</formula>
    </cfRule>
    <cfRule type="expression" dxfId="447" priority="12">
      <formula>OR(NOT(ISERROR(SEARCH("Tempo", B30))), NOT(ISERROR(SEARCH("Pausé", B30))), NOT(ISERROR(SEARCH("Isométrie", B30))))</formula>
    </cfRule>
    <cfRule type="expression" dxfId="446" priority="13" stopIfTrue="1">
      <formula>OR(NOT(ISERROR(SEARCH("Position A", $A30))),NOT(ISERROR(SEARCH("Position B", $A30))),NOT(ISERROR(SEARCH("Position C", $A30))),NOT(ISERROR(SEARCH("Avec sangles", $A30))),NOT(ISERROR(SEARCH("SSB", $A30))),NOT(ISERROR(SEARCH("Halte",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445" priority="14" stopIfTrue="1">
      <formula>OR(NOT(ISERROR(SEARCH("Position A", $A30))),NOT(ISERROR(SEARCH("Position B", $A30))),NOT(ISERROR(SEARCH("Position C", $A30))),NOT(ISERROR(SEARCH("Avec sangles", $A30))),NOT(ISERROR(SEARCH("SSB", $A30))),NOT(ISERROR(SEARCH("Focus Hanche", $A30))),NOT(ISERROR(SEARCH("Focus GENOUX", $A30))),NOT(ISERROR(SEARCH("CALE", $A30))),NOT(ISERROR(SEARCH("Déficit", $A30))),NOT(ISERROR(SEARCH("Surélevé", $A30))),NOT(ISERROR(SEARCH("High bar", $A30))),NOT(ISERROR(SEARCH("à la poulie", $A30))),NOT(ISERROR(SEARCH("prise triange", $A30))),NOT(ISERROR(SEARCH("prise barre large", $A30))),NOT(ISERROR(SEARCH("prise barre serrée", $A30))),NOT(ISERROR(SEARCH("prise neutre", $A30))),NOT(ISERROR(SEARCH("supination", $A30))),NOT(ISERROR(SEARCH("pronation", $A30))),NOT(ISERROR(SEARCH("kettlebel", $A30))),NOT(ISERROR(SEARCH("aux haltères", $A30))),NOT(ISERROR(SEARCH("à la barre", $A30))),NOT(ISERROR(SEARCH("B STANCE",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conditionalFormatting sqref="A30:A44">
    <cfRule type="expression" dxfId="444" priority="1">
      <formula>OR(NOT(ISERROR(SEARCH("Halte",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443" priority="2">
      <formula>NOT(ISERROR(SEARCH("BI7", $A30)))</formula>
    </cfRule>
    <cfRule type="expression" dxfId="442" priority="3">
      <formula>NOT(ISERROR(SEARCH("SUPER7", $A30)))</formula>
    </cfRule>
    <cfRule type="expression" dxfId="441" priority="4">
      <formula>NOT(ISERROR(SEARCH("Larsen", $A30)))</formula>
    </cfRule>
    <cfRule type="expression" dxfId="440" priority="5">
      <formula>OR(NOT(ISERROR(SEARCH("Tempo", A30))), NOT(ISERROR(SEARCH("Pausé", A30))), NOT(ISERROR(SEARCH("Isométrie", A30))))</formula>
    </cfRule>
    <cfRule type="expression" dxfId="439" priority="7" stopIfTrue="1">
      <formula>OR(NOT(ISERROR(SEARCH("Position A", $A30))),NOT(ISERROR(SEARCH("Position B", $A30))),NOT(ISERROR(SEARCH("Position C", $A30))),NOT(ISERROR(SEARCH("Avec sangles", $A30))),NOT(ISERROR(SEARCH("SSB", $A30))),NOT(ISERROR(SEARCH("Focus Hanche", $A30))),NOT(ISERROR(SEARCH("Focus GENOUX", $A30))),NOT(ISERROR(SEARCH("CALE", $A30))),NOT(ISERROR(SEARCH("Déficit", $A30))),NOT(ISERROR(SEARCH("Surélevé", $A30))),NOT(ISERROR(SEARCH("High bar", $A30))),NOT(ISERROR(SEARCH("à la poulie", $A30))),NOT(ISERROR(SEARCH("prise triange", $A30))),NOT(ISERROR(SEARCH("prise barre large", $A30))),NOT(ISERROR(SEARCH("prise barre serrée", $A30))),NOT(ISERROR(SEARCH("prise neutre", $A30))),NOT(ISERROR(SEARCH("supination", $A30))),NOT(ISERROR(SEARCH("pronation", $A30))),NOT(ISERROR(SEARCH("kettlebel", $A30))),NOT(ISERROR(SEARCH("aux haltères", $A30))),NOT(ISERROR(SEARCH("à la barre", $A30))),NOT(ISERROR(SEARCH("B STANCE",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conditionalFormatting sqref="A30:A44">
    <cfRule type="expression" dxfId="438" priority="6" stopIfTrue="1">
      <formula>OR(NOT(ISERROR(SEARCH("Position A", $A30))),NOT(ISERROR(SEARCH("Position B", $A30))),NOT(ISERROR(SEARCH("Position C", $A30))),NOT(ISERROR(SEARCH("Avec sangles", $A30))),NOT(ISERROR(SEARCH("SSB",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dataValidations count="6">
    <dataValidation type="decimal" operator="greaterThan" allowBlank="1" showInputMessage="1" showErrorMessage="1" sqref="D7:E55" xr:uid="{7E9E48A0-23F6-4138-9287-12FBC5529692}">
      <formula1>-1</formula1>
    </dataValidation>
    <dataValidation type="decimal" allowBlank="1" showInputMessage="1" showErrorMessage="1" sqref="F7:F55" xr:uid="{4D03FEF8-7A43-4B82-8EFE-8BC926F3D5E0}">
      <formula1>5</formula1>
      <formula2>10</formula2>
    </dataValidation>
    <dataValidation type="whole" allowBlank="1" showInputMessage="1" showErrorMessage="1" sqref="A2 A5" xr:uid="{BA9FD0CC-436A-4BB4-8F6A-DE5687B30B83}">
      <formula1>0</formula1>
      <formula2>3</formula2>
    </dataValidation>
    <dataValidation type="whole" operator="greaterThan" allowBlank="1" showInputMessage="1" showErrorMessage="1" sqref="C7:C55" xr:uid="{A636F4AB-27E9-4D0B-BEDF-60A8EE6BBCEC}">
      <formula1>-1</formula1>
    </dataValidation>
    <dataValidation type="list" allowBlank="1" showInputMessage="1" showErrorMessage="1" sqref="F79:F100" xr:uid="{695684DD-29A8-49CE-B0B7-89E8F29E1D91}">
      <formula1>"Echauff, Préhab , Réhab"</formula1>
    </dataValidation>
    <dataValidation type="list" allowBlank="1" showInputMessage="1" showErrorMessage="1" sqref="H79:H100" xr:uid="{8C636901-3700-4389-802E-984AC7323092}">
      <formula1>"Oui, Non"</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81" r:id="rId3" name="Button 1">
              <controlPr defaultSize="0" print="0" autoFill="0" autoPict="0" macro="[0]!ReplaceZerosWithBlanks">
                <anchor moveWithCells="1" sizeWithCells="1">
                  <from>
                    <xdr:col>14</xdr:col>
                    <xdr:colOff>95250</xdr:colOff>
                    <xdr:row>6</xdr:row>
                    <xdr:rowOff>114300</xdr:rowOff>
                  </from>
                  <to>
                    <xdr:col>14</xdr:col>
                    <xdr:colOff>962025</xdr:colOff>
                    <xdr:row>8</xdr:row>
                    <xdr:rowOff>104775</xdr:rowOff>
                  </to>
                </anchor>
              </controlPr>
            </control>
          </mc:Choice>
        </mc:AlternateContent>
        <mc:AlternateContent xmlns:mc="http://schemas.openxmlformats.org/markup-compatibility/2006">
          <mc:Choice Requires="x14">
            <control shapeId="122882" r:id="rId4" name="Button 2">
              <controlPr defaultSize="0" print="0" autoFill="0" autoPict="0" macro="[0]!AddValueToSelection">
                <anchor moveWithCells="1" sizeWithCells="1">
                  <from>
                    <xdr:col>14</xdr:col>
                    <xdr:colOff>95250</xdr:colOff>
                    <xdr:row>9</xdr:row>
                    <xdr:rowOff>114300</xdr:rowOff>
                  </from>
                  <to>
                    <xdr:col>14</xdr:col>
                    <xdr:colOff>952500</xdr:colOff>
                    <xdr:row>11</xdr:row>
                    <xdr:rowOff>180975</xdr:rowOff>
                  </to>
                </anchor>
              </controlPr>
            </control>
          </mc:Choice>
        </mc:AlternateContent>
        <mc:AlternateContent xmlns:mc="http://schemas.openxmlformats.org/markup-compatibility/2006">
          <mc:Choice Requires="x14">
            <control shapeId="122883" r:id="rId5" name="Button 3">
              <controlPr defaultSize="0" print="0" autoFill="0" autoPict="0" macro="[0]!SelectAndSwapCells">
                <anchor moveWithCells="1" sizeWithCells="1">
                  <from>
                    <xdr:col>14</xdr:col>
                    <xdr:colOff>152400</xdr:colOff>
                    <xdr:row>14</xdr:row>
                    <xdr:rowOff>152400</xdr:rowOff>
                  </from>
                  <to>
                    <xdr:col>14</xdr:col>
                    <xdr:colOff>923925</xdr:colOff>
                    <xdr:row>17</xdr:row>
                    <xdr:rowOff>9525</xdr:rowOff>
                  </to>
                </anchor>
              </controlPr>
            </control>
          </mc:Choice>
        </mc:AlternateContent>
        <mc:AlternateContent xmlns:mc="http://schemas.openxmlformats.org/markup-compatibility/2006">
          <mc:Choice Requires="x14">
            <control shapeId="122884" r:id="rId6" name="Button 4">
              <controlPr defaultSize="0" print="0" autoFill="0" autoPict="0" macro="[0]!DuplicateSheetAndRename">
                <anchor moveWithCells="1" sizeWithCells="1">
                  <from>
                    <xdr:col>14</xdr:col>
                    <xdr:colOff>114300</xdr:colOff>
                    <xdr:row>18</xdr:row>
                    <xdr:rowOff>142875</xdr:rowOff>
                  </from>
                  <to>
                    <xdr:col>14</xdr:col>
                    <xdr:colOff>942975</xdr:colOff>
                    <xdr:row>21</xdr:row>
                    <xdr:rowOff>28575</xdr:rowOff>
                  </to>
                </anchor>
              </controlPr>
            </control>
          </mc:Choice>
        </mc:AlternateContent>
        <mc:AlternateContent xmlns:mc="http://schemas.openxmlformats.org/markup-compatibility/2006">
          <mc:Choice Requires="x14">
            <control shapeId="122885" r:id="rId7" name="Button 5">
              <controlPr defaultSize="0" print="0" autoFill="0" autoPict="0" macro="[0]!SetMirrorFormulas">
                <anchor moveWithCells="1" sizeWithCells="1">
                  <from>
                    <xdr:col>14</xdr:col>
                    <xdr:colOff>142875</xdr:colOff>
                    <xdr:row>22</xdr:row>
                    <xdr:rowOff>133350</xdr:rowOff>
                  </from>
                  <to>
                    <xdr:col>14</xdr:col>
                    <xdr:colOff>942975</xdr:colOff>
                    <xdr:row>25</xdr:row>
                    <xdr:rowOff>47625</xdr:rowOff>
                  </to>
                </anchor>
              </controlPr>
            </control>
          </mc:Choice>
        </mc:AlternateContent>
        <mc:AlternateContent xmlns:mc="http://schemas.openxmlformats.org/markup-compatibility/2006">
          <mc:Choice Requires="x14">
            <control shapeId="122886" r:id="rId8" name="Button 6">
              <controlPr defaultSize="0" print="0" autoFill="0" autoPict="0" macro="[0]!ClearSpecificRanges">
                <anchor moveWithCells="1" sizeWithCells="1">
                  <from>
                    <xdr:col>14</xdr:col>
                    <xdr:colOff>142875</xdr:colOff>
                    <xdr:row>26</xdr:row>
                    <xdr:rowOff>219075</xdr:rowOff>
                  </from>
                  <to>
                    <xdr:col>14</xdr:col>
                    <xdr:colOff>933450</xdr:colOff>
                    <xdr:row>29</xdr:row>
                    <xdr:rowOff>95250</xdr:rowOff>
                  </to>
                </anchor>
              </controlPr>
            </control>
          </mc:Choice>
        </mc:AlternateContent>
        <mc:AlternateContent xmlns:mc="http://schemas.openxmlformats.org/markup-compatibility/2006">
          <mc:Choice Requires="x14">
            <control shapeId="122887" r:id="rId9" name="Button 7">
              <controlPr defaultSize="0" print="0" autoFill="0" autoPict="0" macro="[0]!SetPatternValues">
                <anchor moveWithCells="1" sizeWithCells="1">
                  <from>
                    <xdr:col>14</xdr:col>
                    <xdr:colOff>123825</xdr:colOff>
                    <xdr:row>30</xdr:row>
                    <xdr:rowOff>133350</xdr:rowOff>
                  </from>
                  <to>
                    <xdr:col>14</xdr:col>
                    <xdr:colOff>923925</xdr:colOff>
                    <xdr:row>32</xdr:row>
                    <xdr:rowOff>161925</xdr:rowOff>
                  </to>
                </anchor>
              </controlPr>
            </control>
          </mc:Choice>
        </mc:AlternateContent>
        <mc:AlternateContent xmlns:mc="http://schemas.openxmlformats.org/markup-compatibility/2006">
          <mc:Choice Requires="x14">
            <control shapeId="122888" r:id="rId10" name="Button 8">
              <controlPr defaultSize="0" print="0" autoFill="0" autoPict="0" macro="[0]!ResetTemplate">
                <anchor moveWithCells="1" sizeWithCells="1">
                  <from>
                    <xdr:col>14</xdr:col>
                    <xdr:colOff>152400</xdr:colOff>
                    <xdr:row>33</xdr:row>
                    <xdr:rowOff>57150</xdr:rowOff>
                  </from>
                  <to>
                    <xdr:col>14</xdr:col>
                    <xdr:colOff>895350</xdr:colOff>
                    <xdr:row>35</xdr:row>
                    <xdr:rowOff>228600</xdr:rowOff>
                  </to>
                </anchor>
              </controlPr>
            </control>
          </mc:Choice>
        </mc:AlternateContent>
        <mc:AlternateContent xmlns:mc="http://schemas.openxmlformats.org/markup-compatibility/2006">
          <mc:Choice Requires="x14">
            <control shapeId="122889" r:id="rId11" name="Button 9">
              <controlPr defaultSize="0" print="0" autoFill="0" autoPict="0" macro="[0]!ShowCustomForm">
                <anchor moveWithCells="1" sizeWithCells="1">
                  <from>
                    <xdr:col>14</xdr:col>
                    <xdr:colOff>152400</xdr:colOff>
                    <xdr:row>37</xdr:row>
                    <xdr:rowOff>0</xdr:rowOff>
                  </from>
                  <to>
                    <xdr:col>14</xdr:col>
                    <xdr:colOff>914400</xdr:colOff>
                    <xdr:row>40</xdr:row>
                    <xdr:rowOff>19050</xdr:rowOff>
                  </to>
                </anchor>
              </controlPr>
            </control>
          </mc:Choice>
        </mc:AlternateContent>
        <mc:AlternateContent xmlns:mc="http://schemas.openxmlformats.org/markup-compatibility/2006">
          <mc:Choice Requires="x14">
            <control shapeId="122890" r:id="rId12" name="Button 10">
              <controlPr defaultSize="0" print="0" autoFill="0" autoPict="0" macro="[0]!DupliquerFeuilles_ParVagues">
                <anchor moveWithCells="1" sizeWithCells="1">
                  <from>
                    <xdr:col>14</xdr:col>
                    <xdr:colOff>152400</xdr:colOff>
                    <xdr:row>41</xdr:row>
                    <xdr:rowOff>0</xdr:rowOff>
                  </from>
                  <to>
                    <xdr:col>14</xdr:col>
                    <xdr:colOff>914400</xdr:colOff>
                    <xdr:row>44</xdr:row>
                    <xdr:rowOff>19050</xdr:rowOff>
                  </to>
                </anchor>
              </controlPr>
            </control>
          </mc:Choice>
        </mc:AlternateContent>
      </controls>
    </mc:Choice>
  </mc:AlternateContent>
  <tableParts count="3">
    <tablePart r:id="rId13"/>
    <tablePart r:id="rId14"/>
    <tablePart r:id="rId15"/>
  </tableParts>
  <extLst>
    <ext xmlns:x14="http://schemas.microsoft.com/office/spreadsheetml/2009/9/main" uri="{CCE6A557-97BC-4b89-ADB6-D9C93CAAB3DF}">
      <x14:dataValidations xmlns:xm="http://schemas.microsoft.com/office/excel/2006/main" count="2">
        <x14:dataValidation type="list" allowBlank="1" showInputMessage="1" showErrorMessage="1" xr:uid="{82CA4258-F982-4155-8547-917B9504CD30}">
          <x14:formula1>
            <xm:f>'Variables exercices'!$E$2:$E$100</xm:f>
          </x14:formula1>
          <xm:sqref>A7:A55</xm:sqref>
        </x14:dataValidation>
        <x14:dataValidation type="list" allowBlank="1" showInputMessage="1" showErrorMessage="1" xr:uid="{8F3949C7-600B-4A84-9388-BB3BDA3CA99F}">
          <x14:formula1>
            <xm:f>'Variables exercices'!$D$2:$D$600</xm:f>
          </x14:formula1>
          <xm:sqref>B7:B55</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8D10F-B074-426F-9B2C-89BA4A35E0C1}">
  <sheetPr codeName="Feuil29"/>
  <dimension ref="A1:AC101"/>
  <sheetViews>
    <sheetView topLeftCell="B1" workbookViewId="0">
      <selection activeCell="C1" sqref="C1:F1"/>
    </sheetView>
  </sheetViews>
  <sheetFormatPr defaultColWidth="10.625" defaultRowHeight="15" x14ac:dyDescent="0.2"/>
  <cols>
    <col min="1" max="1" width="26.36328125" style="87" customWidth="1"/>
    <col min="2" max="2" width="44.390625" style="87" bestFit="1" customWidth="1"/>
    <col min="3" max="3" width="9.68359375" style="87" bestFit="1" customWidth="1"/>
    <col min="4" max="4" width="6.58984375" style="87" bestFit="1" customWidth="1"/>
    <col min="5" max="5" width="8.33984375" style="87" bestFit="1" customWidth="1"/>
    <col min="6" max="6" width="7.26171875" style="87" customWidth="1"/>
    <col min="7" max="7" width="13.5859375" style="87" customWidth="1"/>
    <col min="8" max="8" width="12.10546875" style="87" customWidth="1"/>
    <col min="9" max="9" width="16.94921875" style="87" bestFit="1" customWidth="1"/>
    <col min="10" max="10" width="12.64453125" style="87" bestFit="1" customWidth="1"/>
    <col min="11" max="11" width="11.1640625" style="87" customWidth="1"/>
    <col min="12" max="12" width="13.71875" style="87" customWidth="1"/>
    <col min="13" max="13" width="12.375" style="87" bestFit="1" customWidth="1"/>
    <col min="14" max="14" width="12.5078125" style="87" bestFit="1" customWidth="1"/>
    <col min="15" max="15" width="14.9296875" style="87" customWidth="1"/>
    <col min="16" max="16" width="9.68359375" style="87" customWidth="1"/>
    <col min="17" max="17" width="7.26171875" style="87" customWidth="1"/>
    <col min="18" max="18" width="11.296875" style="87" customWidth="1"/>
    <col min="19" max="19" width="11.1640625" style="87" customWidth="1"/>
    <col min="20" max="20" width="10.625" style="87"/>
    <col min="21" max="21" width="7.26171875" style="87" customWidth="1"/>
    <col min="22" max="22" width="12.10546875" style="87" customWidth="1"/>
    <col min="23" max="23" width="7.53125" style="87" customWidth="1"/>
    <col min="24" max="24" width="10.89453125" style="87" customWidth="1"/>
    <col min="25" max="25" width="9.14453125" style="87" customWidth="1"/>
    <col min="26" max="16384" width="10.625" style="87"/>
  </cols>
  <sheetData>
    <row r="1" spans="1:29" ht="21.75" customHeight="1" x14ac:dyDescent="0.2">
      <c r="A1" s="5" t="s">
        <v>257</v>
      </c>
      <c r="B1" s="5" t="s">
        <v>231</v>
      </c>
      <c r="C1" s="266">
        <v>46205</v>
      </c>
      <c r="D1" s="266"/>
      <c r="E1" s="266"/>
      <c r="F1" s="267"/>
      <c r="G1" s="208" t="s">
        <v>324</v>
      </c>
      <c r="H1" s="268" t="s">
        <v>325</v>
      </c>
      <c r="I1" s="269"/>
      <c r="J1" s="255">
        <f ca="1">_xlfn.MAXIFS(
  MAX_LOCAL!$D$2:$D$10000,
  MAX_LOCAL!$A$2:$A$10000, "SQUAT COMP",
  MAX_LOCAL!$C$2:$C$10000, "&gt;0"
)</f>
        <v>155</v>
      </c>
      <c r="K1" s="270" t="s">
        <v>326</v>
      </c>
      <c r="L1" s="271"/>
      <c r="M1" s="272">
        <f ca="1">_xlfn.MAXIFS(
  MAX_LOCAL!$D$2:$D$10000,
  MAX_LOCAL!$A$2:$A$10000, "SNATCH",
  MAX_LOCAL!$C$2:$C$10000, "&gt;0"
)</f>
        <v>0</v>
      </c>
      <c r="N1" s="273"/>
      <c r="O1" s="209" t="s">
        <v>327</v>
      </c>
      <c r="P1" s="274" t="s">
        <v>328</v>
      </c>
      <c r="Q1" s="274"/>
      <c r="R1" s="274"/>
      <c r="S1" s="274"/>
      <c r="T1" s="274"/>
      <c r="U1" s="274"/>
      <c r="V1" s="274"/>
      <c r="W1" s="274"/>
      <c r="X1" s="274"/>
      <c r="Y1" s="274"/>
      <c r="Z1">
        <v>24062026</v>
      </c>
      <c r="AA1" t="str">
        <f>LEFT(Z1,2)</f>
        <v>24</v>
      </c>
      <c r="AB1" t="str">
        <f>MID(Z1,3,2)</f>
        <v>06</v>
      </c>
      <c r="AC1" t="str">
        <f>RIGHT(Z1,4)</f>
        <v>2026</v>
      </c>
    </row>
    <row r="2" spans="1:29" ht="19.5" customHeight="1" thickBot="1" x14ac:dyDescent="0.25">
      <c r="A2" s="210"/>
      <c r="B2" s="6" t="s">
        <v>259</v>
      </c>
      <c r="C2" s="275">
        <v>12</v>
      </c>
      <c r="D2" s="275"/>
      <c r="E2" s="275"/>
      <c r="F2" s="276"/>
      <c r="G2" s="211"/>
      <c r="H2" s="270" t="s">
        <v>329</v>
      </c>
      <c r="I2" s="271"/>
      <c r="J2" s="255">
        <f ca="1">_xlfn.MAXIFS(
  MAX_LOCAL!$D$2:$D$10000,
  MAX_LOCAL!$A$2:$A$10000, "BENCH COMP",
  MAX_LOCAL!$C$2:$C$10000, "&gt;0"
)</f>
        <v>77.5</v>
      </c>
      <c r="K2" s="270" t="s">
        <v>330</v>
      </c>
      <c r="L2" s="271"/>
      <c r="M2" s="277">
        <f ca="1">_xlfn.MAXIFS(
  MAX_LOCAL!$D$2:$D$10000,
  MAX_LOCAL!$A$2:$A$10000, "CLEAN AND JERK",
  MAX_LOCAL!$C$2:$C$10000, "&gt;0"
)</f>
        <v>0</v>
      </c>
      <c r="N2" s="278"/>
      <c r="O2" s="212">
        <f>SUM(M1:N2)</f>
        <v>0</v>
      </c>
      <c r="P2" s="274"/>
      <c r="Q2" s="274"/>
      <c r="R2" s="274"/>
      <c r="S2" s="274"/>
      <c r="T2" s="274"/>
      <c r="U2" s="274"/>
      <c r="V2" s="274"/>
      <c r="W2" s="274"/>
      <c r="X2" s="274"/>
      <c r="Y2" s="274"/>
      <c r="Z2"/>
      <c r="AA2"/>
      <c r="AB2"/>
      <c r="AC2"/>
    </row>
    <row r="3" spans="1:29" ht="14.45" customHeight="1" x14ac:dyDescent="0.2">
      <c r="A3" s="287" t="s">
        <v>258</v>
      </c>
      <c r="B3" s="6" t="s">
        <v>331</v>
      </c>
      <c r="C3" s="289"/>
      <c r="D3" s="289"/>
      <c r="E3" s="289"/>
      <c r="F3" s="290"/>
      <c r="G3" s="213"/>
      <c r="H3" s="270" t="s">
        <v>332</v>
      </c>
      <c r="I3" s="271"/>
      <c r="J3" s="255">
        <f ca="1">_xlfn.MAXIFS(
  MAX_LOCAL!$D$2:$D$10000,
  MAX_LOCAL!$A$2:$A$10000, "DEADLIFT COMP",
  MAX_LOCAL!$C$2:$C$10000, "&gt;0"
)</f>
        <v>167.5</v>
      </c>
      <c r="K3" s="270" t="s">
        <v>333</v>
      </c>
      <c r="L3" s="271"/>
      <c r="M3" s="277">
        <f ca="1">_xlfn.MAXIFS(
  MAX_LOCAL!$D$2:$D$10000,
  MAX_LOCAL!$A$2:$A$10000, "MUSCLE UP",
  MAX_LOCAL!$C$2:$C$10000, "&gt;0"
)</f>
        <v>0</v>
      </c>
      <c r="N3" s="278"/>
      <c r="O3" s="34"/>
      <c r="P3" s="274"/>
      <c r="Q3" s="274"/>
      <c r="R3" s="274"/>
      <c r="S3" s="274"/>
      <c r="T3" s="274"/>
      <c r="U3" s="274"/>
      <c r="V3" s="274"/>
      <c r="W3" s="274"/>
      <c r="X3" s="274"/>
      <c r="Y3" s="274"/>
      <c r="Z3"/>
      <c r="AA3"/>
      <c r="AB3"/>
      <c r="AC3"/>
    </row>
    <row r="4" spans="1:29" ht="14.45" customHeight="1" x14ac:dyDescent="0.2">
      <c r="A4" s="288"/>
      <c r="B4" s="6" t="s">
        <v>334</v>
      </c>
      <c r="C4" s="291"/>
      <c r="D4" s="291"/>
      <c r="E4" s="291"/>
      <c r="F4" s="292"/>
      <c r="G4" s="213"/>
      <c r="H4" s="293" t="s">
        <v>335</v>
      </c>
      <c r="I4" s="294"/>
      <c r="J4" s="295"/>
      <c r="K4" s="270" t="s">
        <v>336</v>
      </c>
      <c r="L4" s="271"/>
      <c r="M4" s="277">
        <f ca="1">_xlfn.MAXIFS(
  MAX_LOCAL!$D$2:$D$10000,
  MAX_LOCAL!$A$2:$A$10000, "PULL UP",
  MAX_LOCAL!$C$2:$C$10000, "&gt;0"
)</f>
        <v>0</v>
      </c>
      <c r="N4" s="278"/>
      <c r="O4" s="214" t="s">
        <v>337</v>
      </c>
      <c r="P4" s="274"/>
      <c r="Q4" s="274"/>
      <c r="R4" s="274"/>
      <c r="S4" s="274"/>
      <c r="T4" s="274"/>
      <c r="U4" s="274"/>
      <c r="V4" s="274"/>
      <c r="W4" s="274"/>
      <c r="X4" s="274"/>
      <c r="Y4" s="274"/>
      <c r="Z4"/>
      <c r="AA4"/>
      <c r="AB4"/>
      <c r="AC4"/>
    </row>
    <row r="5" spans="1:29" ht="19.5" customHeight="1" thickBot="1" x14ac:dyDescent="0.25">
      <c r="A5" s="86"/>
      <c r="B5" s="8" t="s">
        <v>338</v>
      </c>
      <c r="C5" s="279" cm="1">
        <f t="array" ref="C5">(((SUM(E7:E55)/60+15+10+(SUMPRODUCT((K7:K55+L7:L55+M7:M55+N7:N55)*C7:C55)/60))*1.4)/(24*60))</f>
        <v>7.0210648148148147E-2</v>
      </c>
      <c r="D5" s="279"/>
      <c r="E5" s="279"/>
      <c r="F5" s="280"/>
      <c r="G5" s="215"/>
      <c r="H5" s="296">
        <f>SUM(J1:J3)</f>
        <v>400</v>
      </c>
      <c r="I5" s="297"/>
      <c r="J5" s="298"/>
      <c r="K5" s="299" t="s">
        <v>339</v>
      </c>
      <c r="L5" s="300"/>
      <c r="M5" s="301">
        <f ca="1">_xlfn.MAXIFS(
  MAX_LOCAL!$D$2:$D$10000,
  MAX_LOCAL!$A$2:$A$10000, "DIPS SUR STATION",
  MAX_LOCAL!$C$2:$C$10000, "&gt;0"
)</f>
        <v>0</v>
      </c>
      <c r="N5" s="302"/>
      <c r="O5" s="212">
        <f>SUM(M3:N5)+J1</f>
        <v>155</v>
      </c>
      <c r="P5" s="274"/>
      <c r="Q5" s="274"/>
      <c r="R5" s="274"/>
      <c r="S5" s="274"/>
      <c r="T5" s="274"/>
      <c r="U5" s="274"/>
      <c r="V5" s="274"/>
      <c r="W5" s="274"/>
      <c r="X5" s="274"/>
      <c r="Y5" s="274"/>
      <c r="Z5"/>
      <c r="AA5"/>
      <c r="AB5"/>
      <c r="AC5"/>
    </row>
    <row r="6" spans="1:29" s="220" customFormat="1" ht="40.5" customHeight="1" thickTop="1" thickBot="1" x14ac:dyDescent="0.3">
      <c r="A6" s="36" t="s">
        <v>2</v>
      </c>
      <c r="B6" s="9" t="s">
        <v>340</v>
      </c>
      <c r="C6" s="7" t="s">
        <v>341</v>
      </c>
      <c r="D6" s="7" t="s">
        <v>342</v>
      </c>
      <c r="E6" s="7" t="s">
        <v>343</v>
      </c>
      <c r="F6" s="10" t="s">
        <v>344</v>
      </c>
      <c r="G6" s="216" t="s">
        <v>345</v>
      </c>
      <c r="H6" s="250" t="str">
        <f ca="1">"Dernier tonnage (au "&amp;TEXT($C$1-7,"jj/mm/aaaa")&amp;")"</f>
        <v>Dernier tonnage (au 17/06/2026)</v>
      </c>
      <c r="I6" s="217" t="s">
        <v>346</v>
      </c>
      <c r="J6" s="218" t="s">
        <v>347</v>
      </c>
      <c r="K6" s="7" t="s">
        <v>348</v>
      </c>
      <c r="L6" s="7" t="s">
        <v>349</v>
      </c>
      <c r="M6" s="7" t="s">
        <v>350</v>
      </c>
      <c r="N6" s="11" t="s">
        <v>351</v>
      </c>
      <c r="O6" s="219" t="s">
        <v>352</v>
      </c>
      <c r="P6" s="12" t="s">
        <v>353</v>
      </c>
      <c r="Q6" s="13" t="s">
        <v>354</v>
      </c>
      <c r="R6" s="14" t="s">
        <v>355</v>
      </c>
      <c r="S6" s="15" t="s">
        <v>311</v>
      </c>
      <c r="T6" s="14" t="s">
        <v>356</v>
      </c>
      <c r="U6" s="15" t="s">
        <v>312</v>
      </c>
      <c r="V6" s="14" t="s">
        <v>357</v>
      </c>
      <c r="W6" s="15" t="s">
        <v>358</v>
      </c>
      <c r="X6" s="14" t="s">
        <v>359</v>
      </c>
      <c r="Y6" s="15" t="s">
        <v>360</v>
      </c>
    </row>
    <row r="7" spans="1:29" ht="20.100000000000001" customHeight="1" thickTop="1" x14ac:dyDescent="0.2">
      <c r="A7" s="60"/>
      <c r="B7" s="59" t="s">
        <v>8</v>
      </c>
      <c r="C7" s="23">
        <f t="shared" ref="C7:C13" si="0">R7</f>
        <v>5</v>
      </c>
      <c r="D7" s="24">
        <f t="shared" ref="D7:D13" si="1">T7</f>
        <v>70</v>
      </c>
      <c r="E7" s="24">
        <f t="shared" ref="E7:E13" si="2">V7</f>
        <v>90</v>
      </c>
      <c r="F7" s="25"/>
      <c r="G7" s="221" t="str" cm="1">
        <f t="array" ref="G7">IF(OR($B7="",$C7=0,$D7=0),"",IF(AND($B7=$B8,$A7=$A8),"",IFERROR(
SUMPRODUCT(($B$7:$B$55=$B7)*($A$7:$A$55=$A7)*($C$7:$C$55)*($D$7:$D$55)),
"")))</f>
        <v/>
      </c>
      <c r="H7" s="222" t="str">
        <f ca="1">IF(OR($B7="",AND($B7=$B8,$A7=$A8)),"",_xlfn.LET(_xlpm.DateSeance,$C$1,_xlpm.Exo,$B7,_xlpm.Var,$A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7" s="222" t="str" cm="1">
        <f t="array" ref="I7">IF(OR($B7="",AND($B7=$B8,$A7=$A8)),"",
_xlfn.LET(
  _xlpm.Exo,TRIM(SUBSTITUTE($B7,CHAR(160),"")),
  _xlpm.Var,TRIM(SUBSTITUTE($A7,CHAR(160),"")),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7" s="251">
        <f ca="1">IF($C7=0,"",IFERROR(
_xlfn.LET(
  _xlpm.ExoMax, MAX_LOCAL!$A$2:$A$10000,
  _xlpm.VarMax, MAX_LOCAL!$B$2:$B$10000,
  _xlpm.RepsMax, MAX_LOCAL!$C$2:$C$10000,
  _xlpm.KgMax,  MAX_LOCAL!$D$2:$D$10000,
  _xlpm.Res, IF($A7="",
     _xlfn.MAXIFS(_xlpm.KgMax, _xlpm.ExoMax, $B7, _xlpm.RepsMax, $C7),
     _xlfn.MAXIFS(_xlpm.KgMax, _xlpm.ExoMax, $B7, _xlpm.RepsMax, $C7, _xlpm.VarMax, $A7)
  ),
  IF(_xlpm.Res=0,"",_xlpm.Res)
),
""))</f>
        <v>135</v>
      </c>
      <c r="K7" s="41">
        <v>1</v>
      </c>
      <c r="L7" s="41">
        <v>0</v>
      </c>
      <c r="M7" s="41">
        <v>1</v>
      </c>
      <c r="N7" s="41">
        <v>0</v>
      </c>
      <c r="O7" s="224"/>
      <c r="P7" s="42">
        <v>5</v>
      </c>
      <c r="Q7" s="43">
        <f t="shared" ref="Q7:Q38" si="3">F7</f>
        <v>0</v>
      </c>
      <c r="R7" s="42">
        <v>5</v>
      </c>
      <c r="S7" s="44">
        <f t="shared" ref="S7:S38" si="4">C7</f>
        <v>5</v>
      </c>
      <c r="T7" s="42">
        <v>70</v>
      </c>
      <c r="U7" s="44">
        <f t="shared" ref="U7:U38" si="5">D7</f>
        <v>70</v>
      </c>
      <c r="V7" s="42">
        <v>90</v>
      </c>
      <c r="W7" s="44">
        <f t="shared" ref="W7:W55" si="6">E7</f>
        <v>90</v>
      </c>
      <c r="X7" s="225">
        <f t="shared" ref="X7:X55" si="7">IF(B7="SQUAT Comp",T7/$J$1,
IF(B7="BENCH Comp",T7/$J$2,
IF(B7="DEADLIFT Comp",T7/$J$3,
IF(B7="Snatch",T7/$M$1,
IF(B7="Clean and Jerk",T7/$M$2,
IF(B7="MUSCLE UP",T7/$M$3,
IF(B7="PULL UP",T7/$M$4,
IF(B7="DIPS sur station",T7/$M$5,
""))))))))</f>
        <v>0.41791044776119401</v>
      </c>
      <c r="Y7" s="226">
        <f t="shared" ref="Y7:Y55" si="8">IF(B7="SQUAT Comp",T7/$J$1,
IF(B7="BENCH Comp",T7/$J$2,
IF(B7="DEADLIFT Comp",T7/$J$3,
IF(B7="Snatch",T7/$M$1,
IF(B7="Clean and Jerk",T7/$M$2,
IF(B7="MUSCLE UP",T7/$M$3,
IF(B7="PULL UP",T7/$M$4,
IF(B7="DIPS sur station",T7/$M$5,
""))))))))</f>
        <v>0.41791044776119401</v>
      </c>
    </row>
    <row r="8" spans="1:29" ht="20.100000000000001" customHeight="1" x14ac:dyDescent="0.2">
      <c r="A8" s="61"/>
      <c r="B8" s="59" t="s">
        <v>8</v>
      </c>
      <c r="C8" s="23">
        <f t="shared" si="0"/>
        <v>4</v>
      </c>
      <c r="D8" s="24">
        <f t="shared" si="1"/>
        <v>115</v>
      </c>
      <c r="E8" s="24">
        <f t="shared" si="2"/>
        <v>120</v>
      </c>
      <c r="F8" s="25"/>
      <c r="G8" s="227" t="str" cm="1">
        <f t="array" ref="G8">IF(OR($B8="",$C8=0,$D8=0),"",IF(AND($B8=$B9,$A8=$A9),"",IFERROR(
SUMPRODUCT(($B$7:$B$55=$B8)*($A$7:$A$55=$A8)*($C$7:$C$55)*($D$7:$D$55)),
"")))</f>
        <v/>
      </c>
      <c r="H8" s="222" t="str">
        <f ca="1">IF(OR($B8="",AND($B8=$B9,$A8=$A9)),"",_xlfn.LET(_xlpm.DateSeance,$C$1,_xlpm.Exo,$B8,_xlpm.Var,$A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8" s="222" t="str" cm="1">
        <f t="array" ref="I8">IF(OR($B8="",AND($B8=$B9,$A8=$A9)),"",
_xlfn.LET(
  _xlpm.Exo,TRIM(SUBSTITUTE($B8,CHAR(160),"")),
  _xlpm.Var,TRIM(SUBSTITUTE($A8,CHAR(160),"")),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8" s="223">
        <f ca="1">IF($C8=0,"",IFERROR(
_xlfn.LET(
  _xlpm.ExoMax, MAX_LOCAL!$A$2:$A$10000,
  _xlpm.VarMax, MAX_LOCAL!$B$2:$B$10000,
  _xlpm.RepsMax, MAX_LOCAL!$C$2:$C$10000,
  _xlpm.KgMax,  MAX_LOCAL!$D$2:$D$10000,
  _xlpm.Res, IF($A8="",
     _xlfn.MAXIFS(_xlpm.KgMax, _xlpm.ExoMax, $B8, _xlpm.RepsMax, $C8),
     _xlfn.MAXIFS(_xlpm.KgMax, _xlpm.ExoMax, $B8, _xlpm.RepsMax, $C8, _xlpm.VarMax, $A8)
  ),
  IF(_xlpm.Res=0,"",_xlpm.Res)
),
""))</f>
        <v>140</v>
      </c>
      <c r="K8" s="41">
        <v>1</v>
      </c>
      <c r="L8" s="41">
        <v>0</v>
      </c>
      <c r="M8" s="41">
        <v>1</v>
      </c>
      <c r="N8" s="41">
        <v>0</v>
      </c>
      <c r="O8" s="228"/>
      <c r="P8" s="42">
        <v>6</v>
      </c>
      <c r="Q8" s="43">
        <f t="shared" si="3"/>
        <v>0</v>
      </c>
      <c r="R8" s="42">
        <v>4</v>
      </c>
      <c r="S8" s="44">
        <f t="shared" si="4"/>
        <v>4</v>
      </c>
      <c r="T8" s="42">
        <v>115</v>
      </c>
      <c r="U8" s="44">
        <f t="shared" si="5"/>
        <v>115</v>
      </c>
      <c r="V8" s="42">
        <v>120</v>
      </c>
      <c r="W8" s="44">
        <f t="shared" si="6"/>
        <v>120</v>
      </c>
      <c r="X8" s="225">
        <f t="shared" si="7"/>
        <v>0.68656716417910446</v>
      </c>
      <c r="Y8" s="226">
        <f t="shared" si="8"/>
        <v>0.68656716417910446</v>
      </c>
    </row>
    <row r="9" spans="1:29" ht="20.100000000000001" customHeight="1" x14ac:dyDescent="0.2">
      <c r="A9" s="61"/>
      <c r="B9" s="59" t="s">
        <v>8</v>
      </c>
      <c r="C9" s="23">
        <f t="shared" si="0"/>
        <v>3</v>
      </c>
      <c r="D9" s="24">
        <f t="shared" si="1"/>
        <v>135</v>
      </c>
      <c r="E9" s="24">
        <f t="shared" si="2"/>
        <v>300</v>
      </c>
      <c r="F9" s="25"/>
      <c r="G9" s="227" t="str" cm="1">
        <f t="array" ref="G9">IF(OR($B9="",$C9=0,$D9=0),"",IF(AND($B9=$B10,$A9=$A10),"",IFERROR(
SUMPRODUCT(($B$7:$B$55=$B9)*($A$7:$A$55=$A9)*($C$7:$C$55)*($D$7:$D$55)),
"")))</f>
        <v/>
      </c>
      <c r="H9" s="222" t="str">
        <f ca="1">IF(OR($B9="",AND($B9=$B10,$A9=$A10)),"",_xlfn.LET(_xlpm.DateSeance,$C$1,_xlpm.Exo,$B9,_xlpm.Var,$A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9" s="222" t="str" cm="1">
        <f t="array" ref="I9">IF(OR($B9="",AND($B9=$B10,$A9=$A10)),"",
_xlfn.LET(
  _xlpm.Exo,TRIM(SUBSTITUTE($B9,CHAR(160),"")),
  _xlpm.Var,TRIM(SUBSTITUTE($A9,CHAR(160),"")),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9" s="223">
        <f ca="1">IF($C9=0,"",IFERROR(
_xlfn.LET(
  _xlpm.ExoMax, MAX_LOCAL!$A$2:$A$10000,
  _xlpm.VarMax, MAX_LOCAL!$B$2:$B$10000,
  _xlpm.RepsMax, MAX_LOCAL!$C$2:$C$10000,
  _xlpm.KgMax,  MAX_LOCAL!$D$2:$D$10000,
  _xlpm.Res, IF($A9="",
     _xlfn.MAXIFS(_xlpm.KgMax, _xlpm.ExoMax, $B9, _xlpm.RepsMax, $C9),
     _xlfn.MAXIFS(_xlpm.KgMax, _xlpm.ExoMax, $B9, _xlpm.RepsMax, $C9, _xlpm.VarMax, $A9)
  ),
  IF(_xlpm.Res=0,"",_xlpm.Res)
),
""))</f>
        <v>145</v>
      </c>
      <c r="K9" s="41">
        <v>1</v>
      </c>
      <c r="L9" s="41">
        <v>0</v>
      </c>
      <c r="M9" s="41">
        <v>1</v>
      </c>
      <c r="N9" s="41">
        <v>0</v>
      </c>
      <c r="O9" s="228"/>
      <c r="P9" s="42">
        <v>7.5</v>
      </c>
      <c r="Q9" s="43">
        <f t="shared" si="3"/>
        <v>0</v>
      </c>
      <c r="R9" s="42">
        <v>3</v>
      </c>
      <c r="S9" s="44">
        <f t="shared" si="4"/>
        <v>3</v>
      </c>
      <c r="T9" s="42">
        <v>135</v>
      </c>
      <c r="U9" s="44">
        <f t="shared" si="5"/>
        <v>135</v>
      </c>
      <c r="V9" s="42">
        <v>300</v>
      </c>
      <c r="W9" s="44">
        <f t="shared" si="6"/>
        <v>300</v>
      </c>
      <c r="X9" s="225">
        <f t="shared" si="7"/>
        <v>0.80597014925373134</v>
      </c>
      <c r="Y9" s="226">
        <f t="shared" si="8"/>
        <v>0.80597014925373134</v>
      </c>
    </row>
    <row r="10" spans="1:29" ht="20.100000000000001" customHeight="1" x14ac:dyDescent="0.2">
      <c r="A10" s="61"/>
      <c r="B10" s="59" t="s">
        <v>8</v>
      </c>
      <c r="C10" s="23">
        <f t="shared" si="0"/>
        <v>2</v>
      </c>
      <c r="D10" s="45">
        <f t="shared" si="1"/>
        <v>150</v>
      </c>
      <c r="E10" s="24">
        <f t="shared" si="2"/>
        <v>300</v>
      </c>
      <c r="F10" s="25"/>
      <c r="G10" s="227" t="str" cm="1">
        <f t="array" ref="G10">IF(OR($B10="",$C10=0,$D10=0),"",IF(AND($B10=$B11,$A10=$A11),"",IFERROR(
SUMPRODUCT(($B$7:$B$55=$B10)*($A$7:$A$55=$A10)*($C$7:$C$55)*($D$7:$D$55)),
"")))</f>
        <v/>
      </c>
      <c r="H10" s="222" t="str">
        <f ca="1">IF(OR($B10="",AND($B10=$B11,$A10=$A11)),"",_xlfn.LET(_xlpm.DateSeance,$C$1,_xlpm.Exo,$B10,_xlpm.Var,$A10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0" s="222" t="str" cm="1">
        <f t="array" ref="I10">IF(OR($B10="",AND($B10=$B11,$A10=$A11)),"",
_xlfn.LET(
  _xlpm.Exo,TRIM(SUBSTITUTE($B10,CHAR(160),"")),
  _xlpm.Var,TRIM(SUBSTITUTE($A10,CHAR(160),"")),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0" s="223">
        <f ca="1">IF($C10=0,"",IFERROR(
_xlfn.LET(
  _xlpm.ExoMax, MAX_LOCAL!$A$2:$A$10000,
  _xlpm.VarMax, MAX_LOCAL!$B$2:$B$10000,
  _xlpm.RepsMax, MAX_LOCAL!$C$2:$C$10000,
  _xlpm.KgMax,  MAX_LOCAL!$D$2:$D$10000,
  _xlpm.Res, IF($A10="",
     _xlfn.MAXIFS(_xlpm.KgMax, _xlpm.ExoMax, $B10, _xlpm.RepsMax, $C10),
     _xlfn.MAXIFS(_xlpm.KgMax, _xlpm.ExoMax, $B10, _xlpm.RepsMax, $C10, _xlpm.VarMax, $A10)
  ),
  IF(_xlpm.Res=0,"",_xlpm.Res)
),
""))</f>
        <v>152.5</v>
      </c>
      <c r="K10" s="41">
        <v>1</v>
      </c>
      <c r="L10" s="41">
        <v>0</v>
      </c>
      <c r="M10" s="41">
        <v>1</v>
      </c>
      <c r="N10" s="41">
        <v>0</v>
      </c>
      <c r="O10" s="228"/>
      <c r="P10" s="42">
        <v>8.5</v>
      </c>
      <c r="Q10" s="43">
        <f t="shared" si="3"/>
        <v>0</v>
      </c>
      <c r="R10" s="42">
        <v>2</v>
      </c>
      <c r="S10" s="44">
        <f t="shared" si="4"/>
        <v>2</v>
      </c>
      <c r="T10" s="42">
        <v>150</v>
      </c>
      <c r="U10" s="44">
        <f t="shared" si="5"/>
        <v>150</v>
      </c>
      <c r="V10" s="42">
        <v>300</v>
      </c>
      <c r="W10" s="44">
        <f t="shared" si="6"/>
        <v>300</v>
      </c>
      <c r="X10" s="225">
        <f t="shared" si="7"/>
        <v>0.89552238805970152</v>
      </c>
      <c r="Y10" s="226">
        <f t="shared" si="8"/>
        <v>0.89552238805970152</v>
      </c>
    </row>
    <row r="11" spans="1:29" ht="20.100000000000001" customHeight="1" x14ac:dyDescent="0.2">
      <c r="A11" s="61"/>
      <c r="B11" s="59" t="s">
        <v>8</v>
      </c>
      <c r="C11" s="23">
        <f t="shared" si="0"/>
        <v>1</v>
      </c>
      <c r="D11" s="24">
        <f t="shared" si="1"/>
        <v>160</v>
      </c>
      <c r="E11" s="24">
        <f t="shared" si="2"/>
        <v>300</v>
      </c>
      <c r="F11" s="25"/>
      <c r="G11" s="227" t="str" cm="1">
        <f t="array" ref="G11">IF(OR($B11="",$C11=0,$D11=0),"",IF(AND($B11=$B12,$A11=$A12),"",IFERROR(
SUMPRODUCT(($B$7:$B$55=$B11)*($A$7:$A$55=$A11)*($C$7:$C$55)*($D$7:$D$55)),
"")))</f>
        <v/>
      </c>
      <c r="H11" s="222" t="str">
        <f ca="1">IF(OR($B11="",AND($B11=$B12,$A11=$A12)),"",_xlfn.LET(_xlpm.DateSeance,$C$1,_xlpm.Exo,$B11,_xlpm.Var,$A11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1" s="222" t="str" cm="1">
        <f t="array" ref="I11">IF(OR($B11="",AND($B11=$B12,$A11=$A12)),"",
_xlfn.LET(
  _xlpm.Exo,TRIM(SUBSTITUTE($B11,CHAR(160),"")),
  _xlpm.Var,TRIM(SUBSTITUTE($A11,CHAR(160),"")),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1" s="223">
        <f ca="1">IF($C11=0,"",IFERROR(
_xlfn.LET(
  _xlpm.ExoMax, MAX_LOCAL!$A$2:$A$10000,
  _xlpm.VarMax, MAX_LOCAL!$B$2:$B$10000,
  _xlpm.RepsMax, MAX_LOCAL!$C$2:$C$10000,
  _xlpm.KgMax,  MAX_LOCAL!$D$2:$D$10000,
  _xlpm.Res, IF($A11="",
     _xlfn.MAXIFS(_xlpm.KgMax, _xlpm.ExoMax, $B11, _xlpm.RepsMax, $C11),
     _xlfn.MAXIFS(_xlpm.KgMax, _xlpm.ExoMax, $B11, _xlpm.RepsMax, $C11, _xlpm.VarMax, $A11)
  ),
  IF(_xlpm.Res=0,"",_xlpm.Res)
),
""))</f>
        <v>167.5</v>
      </c>
      <c r="K11" s="41">
        <v>1</v>
      </c>
      <c r="L11" s="41">
        <v>0</v>
      </c>
      <c r="M11" s="41">
        <v>1</v>
      </c>
      <c r="N11" s="41">
        <v>0</v>
      </c>
      <c r="O11" s="228"/>
      <c r="P11" s="42">
        <v>9.5</v>
      </c>
      <c r="Q11" s="43">
        <f t="shared" si="3"/>
        <v>0</v>
      </c>
      <c r="R11" s="42">
        <v>1</v>
      </c>
      <c r="S11" s="44">
        <f t="shared" si="4"/>
        <v>1</v>
      </c>
      <c r="T11" s="42">
        <v>160</v>
      </c>
      <c r="U11" s="44">
        <f t="shared" si="5"/>
        <v>160</v>
      </c>
      <c r="V11" s="42">
        <v>300</v>
      </c>
      <c r="W11" s="44">
        <f t="shared" si="6"/>
        <v>300</v>
      </c>
      <c r="X11" s="225">
        <f t="shared" si="7"/>
        <v>0.95522388059701491</v>
      </c>
      <c r="Y11" s="226">
        <f t="shared" si="8"/>
        <v>0.95522388059701491</v>
      </c>
    </row>
    <row r="12" spans="1:29" ht="20.100000000000001" customHeight="1" x14ac:dyDescent="0.2">
      <c r="A12" s="61"/>
      <c r="B12" s="59" t="s">
        <v>8</v>
      </c>
      <c r="C12" s="23">
        <f t="shared" si="0"/>
        <v>3</v>
      </c>
      <c r="D12" s="24">
        <f t="shared" si="1"/>
        <v>150</v>
      </c>
      <c r="E12" s="24">
        <f t="shared" si="2"/>
        <v>300</v>
      </c>
      <c r="F12" s="25"/>
      <c r="G12" s="227" t="str" cm="1">
        <f t="array" ref="G12">IF(OR($B12="",$C12=0,$D12=0),"",IF(AND($B12=$B13,$A12=$A13),"",IFERROR(
SUMPRODUCT(($B$7:$B$55=$B12)*($A$7:$A$55=$A12)*($C$7:$C$55)*($D$7:$D$55)),
"")))</f>
        <v/>
      </c>
      <c r="H12" s="222" t="str">
        <f ca="1">IF(OR($B12="",AND($B12=$B13,$A12=$A13)),"",_xlfn.LET(_xlpm.DateSeance,$C$1,_xlpm.Exo,$B12,_xlpm.Var,$A12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2" s="222" t="str" cm="1">
        <f t="array" ref="I12">IF(OR($B12="",AND($B12=$B13,$A12=$A13)),"",
_xlfn.LET(
  _xlpm.Exo,TRIM(SUBSTITUTE($B12,CHAR(160),"")),
  _xlpm.Var,TRIM(SUBSTITUTE($A12,CHAR(160),"")),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2" s="223">
        <f ca="1">IF($C12=0,"",IFERROR(
_xlfn.LET(
  _xlpm.ExoMax, MAX_LOCAL!$A$2:$A$10000,
  _xlpm.VarMax, MAX_LOCAL!$B$2:$B$10000,
  _xlpm.RepsMax, MAX_LOCAL!$C$2:$C$10000,
  _xlpm.KgMax,  MAX_LOCAL!$D$2:$D$10000,
  _xlpm.Res, IF($A12="",
     _xlfn.MAXIFS(_xlpm.KgMax, _xlpm.ExoMax, $B12, _xlpm.RepsMax, $C12),
     _xlfn.MAXIFS(_xlpm.KgMax, _xlpm.ExoMax, $B12, _xlpm.RepsMax, $C12, _xlpm.VarMax, $A12)
  ),
  IF(_xlpm.Res=0,"",_xlpm.Res)
),
""))</f>
        <v>145</v>
      </c>
      <c r="K12" s="41">
        <v>1</v>
      </c>
      <c r="L12" s="41">
        <v>0</v>
      </c>
      <c r="M12" s="41">
        <v>1</v>
      </c>
      <c r="N12" s="41">
        <v>0</v>
      </c>
      <c r="O12" s="228"/>
      <c r="P12" s="42">
        <v>9</v>
      </c>
      <c r="Q12" s="43">
        <f t="shared" si="3"/>
        <v>0</v>
      </c>
      <c r="R12" s="42">
        <v>3</v>
      </c>
      <c r="S12" s="44">
        <f t="shared" si="4"/>
        <v>3</v>
      </c>
      <c r="T12" s="42">
        <v>150</v>
      </c>
      <c r="U12" s="44">
        <f t="shared" si="5"/>
        <v>150</v>
      </c>
      <c r="V12" s="42">
        <v>300</v>
      </c>
      <c r="W12" s="44">
        <f t="shared" si="6"/>
        <v>300</v>
      </c>
      <c r="X12" s="225">
        <f t="shared" si="7"/>
        <v>0.89552238805970152</v>
      </c>
      <c r="Y12" s="226">
        <f t="shared" si="8"/>
        <v>0.89552238805970152</v>
      </c>
    </row>
    <row r="13" spans="1:29" ht="20.100000000000001" customHeight="1" x14ac:dyDescent="0.2">
      <c r="A13" s="61"/>
      <c r="B13" s="59" t="s">
        <v>8</v>
      </c>
      <c r="C13" s="23">
        <f t="shared" si="0"/>
        <v>3</v>
      </c>
      <c r="D13" s="24">
        <f t="shared" si="1"/>
        <v>120</v>
      </c>
      <c r="E13" s="24">
        <f t="shared" si="2"/>
        <v>300</v>
      </c>
      <c r="F13" s="25"/>
      <c r="G13" s="227" cm="1">
        <f t="array" ref="G13">IF(OR($B13="",$C13=0,$D13=0),"",IF(AND($B13=$B14,$A13=$A14),"",IFERROR(
SUMPRODUCT(($B$7:$B$55=$B13)*($A$7:$A$55=$A13)*($C$7:$C$55)*($D$7:$D$55)),
"")))</f>
        <v>2485</v>
      </c>
      <c r="H13" s="222">
        <f ca="1">IF(OR($B13="",AND($B13=$B14,$A13=$A14)),"",_xlfn.LET(_xlpm.DateSeance,$C$1,_xlpm.Exo,$B13,_xlpm.Var,$A13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13" s="222" cm="1">
        <f t="array" ref="I13">IF(OR($B13="",AND($B13=$B14,$A13=$A14)),"",
_xlfn.LET(
  _xlpm.Exo,TRIM(SUBSTITUTE($B13,CHAR(160),"")),
  _xlpm.Var,TRIM(SUBSTITUTE($A13,CHAR(160),"")),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2607.5</v>
      </c>
      <c r="J13" s="223">
        <f ca="1">IF($C13=0,"",IFERROR(
_xlfn.LET(
  _xlpm.ExoMax, MAX_LOCAL!$A$2:$A$10000,
  _xlpm.VarMax, MAX_LOCAL!$B$2:$B$10000,
  _xlpm.RepsMax, MAX_LOCAL!$C$2:$C$10000,
  _xlpm.KgMax,  MAX_LOCAL!$D$2:$D$10000,
  _xlpm.Res, IF($A13="",
     _xlfn.MAXIFS(_xlpm.KgMax, _xlpm.ExoMax, $B13, _xlpm.RepsMax, $C13),
     _xlfn.MAXIFS(_xlpm.KgMax, _xlpm.ExoMax, $B13, _xlpm.RepsMax, $C13, _xlpm.VarMax, $A13)
  ),
  IF(_xlpm.Res=0,"",_xlpm.Res)
),
""))</f>
        <v>145</v>
      </c>
      <c r="K13" s="41">
        <v>1</v>
      </c>
      <c r="L13" s="41">
        <v>0</v>
      </c>
      <c r="M13" s="41">
        <v>1</v>
      </c>
      <c r="N13" s="41">
        <v>0</v>
      </c>
      <c r="O13" s="229">
        <v>5</v>
      </c>
      <c r="P13" s="42">
        <v>7.5</v>
      </c>
      <c r="Q13" s="43">
        <f t="shared" si="3"/>
        <v>0</v>
      </c>
      <c r="R13" s="42">
        <v>3</v>
      </c>
      <c r="S13" s="44">
        <f t="shared" si="4"/>
        <v>3</v>
      </c>
      <c r="T13" s="42">
        <v>120</v>
      </c>
      <c r="U13" s="44">
        <f t="shared" si="5"/>
        <v>120</v>
      </c>
      <c r="V13" s="42">
        <v>300</v>
      </c>
      <c r="W13" s="44">
        <f t="shared" si="6"/>
        <v>300</v>
      </c>
      <c r="X13" s="225">
        <f t="shared" si="7"/>
        <v>0.71641791044776115</v>
      </c>
      <c r="Y13" s="226">
        <f t="shared" si="8"/>
        <v>0.71641791044776115</v>
      </c>
    </row>
    <row r="14" spans="1:29" ht="20.100000000000001" customHeight="1" x14ac:dyDescent="0.2">
      <c r="A14" s="61"/>
      <c r="B14" s="59"/>
      <c r="C14" s="23"/>
      <c r="D14" s="24"/>
      <c r="E14" s="24"/>
      <c r="F14" s="25"/>
      <c r="G14" s="227" t="str" cm="1">
        <f t="array" ref="G14">IF(OR($B14="",$C14=0,$D14=0),"",IF(AND($B14=$B15,$A14=$A15),"",IFERROR(
SUMPRODUCT(($B$7:$B$55=$B14)*($A$7:$A$55=$A14)*($C$7:$C$55)*($D$7:$D$55)),
"")))</f>
        <v/>
      </c>
      <c r="H14" s="222" t="str">
        <f ca="1">IF(OR($B14="",AND($B14=$B15,$A14=$A15)),"",_xlfn.LET(_xlpm.DateSeance,$C$1,_xlpm.Exo,$B14,_xlpm.Var,$A14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4" s="222" t="str" cm="1">
        <f t="array" ref="I14">IF(OR($B14="",AND($B14=$B15,$A14=$A15)),"",
_xlfn.LET(
  _xlpm.Exo,TRIM(SUBSTITUTE($B14,CHAR(160),"")),
  _xlpm.Var,TRIM(SUBSTITUTE($A14,CHAR(160),"")),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4" s="223" t="str">
        <f ca="1">IF($C14=0,"",IFERROR(
_xlfn.LET(
  _xlpm.ExoMax, MAX_LOCAL!$A$2:$A$10000,
  _xlpm.VarMax, MAX_LOCAL!$B$2:$B$10000,
  _xlpm.RepsMax, MAX_LOCAL!$C$2:$C$10000,
  _xlpm.KgMax,  MAX_LOCAL!$D$2:$D$10000,
  _xlpm.Res, IF($A14="",
     _xlfn.MAXIFS(_xlpm.KgMax, _xlpm.ExoMax, $B14, _xlpm.RepsMax, $C14),
     _xlfn.MAXIFS(_xlpm.KgMax, _xlpm.ExoMax, $B14, _xlpm.RepsMax, $C14, _xlpm.VarMax, $A14)
  ),
  IF(_xlpm.Res=0,"",_xlpm.Res)
),
""))</f>
        <v/>
      </c>
      <c r="K14" s="41">
        <v>1</v>
      </c>
      <c r="L14" s="41">
        <v>0</v>
      </c>
      <c r="M14" s="41">
        <v>1</v>
      </c>
      <c r="N14" s="41">
        <v>0</v>
      </c>
      <c r="O14" s="228"/>
      <c r="P14" s="42"/>
      <c r="Q14" s="43">
        <f t="shared" si="3"/>
        <v>0</v>
      </c>
      <c r="R14" s="42"/>
      <c r="S14" s="44">
        <f t="shared" si="4"/>
        <v>0</v>
      </c>
      <c r="T14" s="42"/>
      <c r="U14" s="44">
        <f t="shared" si="5"/>
        <v>0</v>
      </c>
      <c r="V14" s="42"/>
      <c r="W14" s="44">
        <f t="shared" si="6"/>
        <v>0</v>
      </c>
      <c r="X14" s="225" t="str">
        <f t="shared" si="7"/>
        <v/>
      </c>
      <c r="Y14" s="226" t="str">
        <f t="shared" si="8"/>
        <v/>
      </c>
    </row>
    <row r="15" spans="1:29" ht="20.100000000000001" customHeight="1" x14ac:dyDescent="0.2">
      <c r="A15" s="61"/>
      <c r="B15" s="59"/>
      <c r="C15" s="23"/>
      <c r="D15" s="24"/>
      <c r="E15" s="24"/>
      <c r="F15" s="25"/>
      <c r="G15" s="227" t="str" cm="1">
        <f t="array" ref="G15">IF(OR($B15="",$C15=0,$D15=0),"",IF(AND($B15=$B16,$A15=$A16),"",IFERROR(
SUMPRODUCT(($B$7:$B$55=$B15)*($A$7:$A$55=$A15)*($C$7:$C$55)*($D$7:$D$55)),
"")))</f>
        <v/>
      </c>
      <c r="H15" s="222" t="str">
        <f ca="1">IF(OR($B15="",AND($B15=$B16,$A15=$A16)),"",_xlfn.LET(_xlpm.DateSeance,$C$1,_xlpm.Exo,$B15,_xlpm.Var,$A15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5" s="222" t="str" cm="1">
        <f t="array" ref="I15">IF(OR($B15="",AND($B15=$B16,$A15=$A16)),"",
_xlfn.LET(
  _xlpm.Exo,TRIM(SUBSTITUTE($B15,CHAR(160),"")),
  _xlpm.Var,TRIM(SUBSTITUTE($A15,CHAR(160),"")),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5" s="223" t="str">
        <f ca="1">IF($C15=0,"",IFERROR(
_xlfn.LET(
  _xlpm.ExoMax, MAX_LOCAL!$A$2:$A$10000,
  _xlpm.VarMax, MAX_LOCAL!$B$2:$B$10000,
  _xlpm.RepsMax, MAX_LOCAL!$C$2:$C$10000,
  _xlpm.KgMax,  MAX_LOCAL!$D$2:$D$10000,
  _xlpm.Res, IF($A15="",
     _xlfn.MAXIFS(_xlpm.KgMax, _xlpm.ExoMax, $B15, _xlpm.RepsMax, $C15),
     _xlfn.MAXIFS(_xlpm.KgMax, _xlpm.ExoMax, $B15, _xlpm.RepsMax, $C15, _xlpm.VarMax, $A15)
  ),
  IF(_xlpm.Res=0,"",_xlpm.Res)
),
""))</f>
        <v/>
      </c>
      <c r="K15" s="41">
        <v>1</v>
      </c>
      <c r="L15" s="41">
        <v>0</v>
      </c>
      <c r="M15" s="41">
        <v>1</v>
      </c>
      <c r="N15" s="41">
        <v>0</v>
      </c>
      <c r="O15" s="228"/>
      <c r="P15" s="42"/>
      <c r="Q15" s="43">
        <f t="shared" si="3"/>
        <v>0</v>
      </c>
      <c r="R15" s="42"/>
      <c r="S15" s="44">
        <f t="shared" si="4"/>
        <v>0</v>
      </c>
      <c r="T15" s="42"/>
      <c r="U15" s="44">
        <f t="shared" si="5"/>
        <v>0</v>
      </c>
      <c r="V15" s="42"/>
      <c r="W15" s="44">
        <f t="shared" si="6"/>
        <v>0</v>
      </c>
      <c r="X15" s="225" t="str">
        <f t="shared" si="7"/>
        <v/>
      </c>
      <c r="Y15" s="226" t="str">
        <f t="shared" si="8"/>
        <v/>
      </c>
    </row>
    <row r="16" spans="1:29" ht="20.100000000000001" customHeight="1" x14ac:dyDescent="0.2">
      <c r="A16" s="61"/>
      <c r="B16" s="59"/>
      <c r="C16" s="23"/>
      <c r="D16" s="24"/>
      <c r="E16" s="24"/>
      <c r="F16" s="25"/>
      <c r="G16" s="227" t="str" cm="1">
        <f t="array" ref="G16">IF(OR($B16="",$C16=0,$D16=0),"",IF(AND($B16=$B17,$A16=$A17),"",IFERROR(
SUMPRODUCT(($B$7:$B$55=$B16)*($A$7:$A$55=$A16)*($C$7:$C$55)*($D$7:$D$55)),
"")))</f>
        <v/>
      </c>
      <c r="H16" s="222" t="str">
        <f ca="1">IF(OR($B16="",AND($B16=$B17,$A16=$A17)),"",_xlfn.LET(_xlpm.DateSeance,$C$1,_xlpm.Exo,$B16,_xlpm.Var,$A16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6" s="222" t="str" cm="1">
        <f t="array" ref="I16">IF(OR($B16="",AND($B16=$B17,$A16=$A17)),"",
_xlfn.LET(
  _xlpm.Exo,TRIM(SUBSTITUTE($B16,CHAR(160),"")),
  _xlpm.Var,TRIM(SUBSTITUTE($A16,CHAR(160),"")),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6" s="223" t="str">
        <f ca="1">IF($C16=0,"",IFERROR(
_xlfn.LET(
  _xlpm.ExoMax, MAX_LOCAL!$A$2:$A$10000,
  _xlpm.VarMax, MAX_LOCAL!$B$2:$B$10000,
  _xlpm.RepsMax, MAX_LOCAL!$C$2:$C$10000,
  _xlpm.KgMax,  MAX_LOCAL!$D$2:$D$10000,
  _xlpm.Res, IF($A16="",
     _xlfn.MAXIFS(_xlpm.KgMax, _xlpm.ExoMax, $B16, _xlpm.RepsMax, $C16),
     _xlfn.MAXIFS(_xlpm.KgMax, _xlpm.ExoMax, $B16, _xlpm.RepsMax, $C16, _xlpm.VarMax, $A16)
  ),
  IF(_xlpm.Res=0,"",_xlpm.Res)
),
""))</f>
        <v/>
      </c>
      <c r="K16" s="41">
        <v>1</v>
      </c>
      <c r="L16" s="41">
        <v>0</v>
      </c>
      <c r="M16" s="41">
        <v>1</v>
      </c>
      <c r="N16" s="41">
        <v>0</v>
      </c>
      <c r="O16" s="228"/>
      <c r="P16" s="42"/>
      <c r="Q16" s="43">
        <f t="shared" si="3"/>
        <v>0</v>
      </c>
      <c r="R16" s="42"/>
      <c r="S16" s="44">
        <f t="shared" si="4"/>
        <v>0</v>
      </c>
      <c r="T16" s="42"/>
      <c r="U16" s="44">
        <f t="shared" si="5"/>
        <v>0</v>
      </c>
      <c r="V16" s="42"/>
      <c r="W16" s="44">
        <f t="shared" si="6"/>
        <v>0</v>
      </c>
      <c r="X16" s="225" t="str">
        <f t="shared" si="7"/>
        <v/>
      </c>
      <c r="Y16" s="226" t="str">
        <f t="shared" si="8"/>
        <v/>
      </c>
    </row>
    <row r="17" spans="1:25" ht="20.100000000000001" customHeight="1" x14ac:dyDescent="0.2">
      <c r="A17" s="61"/>
      <c r="B17" s="59" t="s">
        <v>30</v>
      </c>
      <c r="C17" s="23"/>
      <c r="D17" s="24"/>
      <c r="E17" s="24">
        <f>V17</f>
        <v>120</v>
      </c>
      <c r="F17" s="25">
        <f>P17</f>
        <v>6</v>
      </c>
      <c r="G17" s="227" t="str" cm="1">
        <f t="array" ref="G17">IF(OR($B17="",$C17=0,$D17=0),"",IF(AND($B17=$B18,$A17=$A18),"",IFERROR(
SUMPRODUCT(($B$7:$B$55=$B17)*($A$7:$A$55=$A17)*($C$7:$C$55)*($D$7:$D$55)),
"")))</f>
        <v/>
      </c>
      <c r="H17" s="222" t="str">
        <f ca="1">IF(OR($B17="",AND($B17=$B18,$A17=$A18)),"",_xlfn.LET(_xlpm.DateSeance,$C$1,_xlpm.Exo,$B17,_xlpm.Var,$A17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7" s="222" t="str" cm="1">
        <f t="array" ref="I17">IF(OR($B17="",AND($B17=$B18,$A17=$A18)),"",
_xlfn.LET(
  _xlpm.Exo,TRIM(SUBSTITUTE($B17,CHAR(160),"")),
  _xlpm.Var,TRIM(SUBSTITUTE($A17,CHAR(160),"")),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7" s="223" t="str">
        <f ca="1">IF($C17=0,"",IFERROR(
_xlfn.LET(
  _xlpm.ExoMax, MAX_LOCAL!$A$2:$A$10000,
  _xlpm.VarMax, MAX_LOCAL!$B$2:$B$10000,
  _xlpm.RepsMax, MAX_LOCAL!$C$2:$C$10000,
  _xlpm.KgMax,  MAX_LOCAL!$D$2:$D$10000,
  _xlpm.Res, IF($A17="",
     _xlfn.MAXIFS(_xlpm.KgMax, _xlpm.ExoMax, $B17, _xlpm.RepsMax, $C17),
     _xlfn.MAXIFS(_xlpm.KgMax, _xlpm.ExoMax, $B17, _xlpm.RepsMax, $C17, _xlpm.VarMax, $A17)
  ),
  IF(_xlpm.Res=0,"",_xlpm.Res)
),
""))</f>
        <v/>
      </c>
      <c r="K17" s="41">
        <v>1</v>
      </c>
      <c r="L17" s="41">
        <v>0</v>
      </c>
      <c r="M17" s="41">
        <v>1</v>
      </c>
      <c r="N17" s="41">
        <v>0</v>
      </c>
      <c r="O17" s="228"/>
      <c r="P17" s="42">
        <v>6</v>
      </c>
      <c r="Q17" s="43">
        <f t="shared" si="3"/>
        <v>6</v>
      </c>
      <c r="R17" s="42">
        <v>10</v>
      </c>
      <c r="S17" s="44">
        <f t="shared" si="4"/>
        <v>0</v>
      </c>
      <c r="T17" s="42">
        <v>14</v>
      </c>
      <c r="U17" s="44">
        <f t="shared" si="5"/>
        <v>0</v>
      </c>
      <c r="V17" s="42">
        <v>120</v>
      </c>
      <c r="W17" s="44">
        <f t="shared" si="6"/>
        <v>120</v>
      </c>
      <c r="X17" s="225" t="str">
        <f t="shared" si="7"/>
        <v/>
      </c>
      <c r="Y17" s="226" t="str">
        <f t="shared" si="8"/>
        <v/>
      </c>
    </row>
    <row r="18" spans="1:25" ht="20.100000000000001" customHeight="1" x14ac:dyDescent="0.2">
      <c r="A18" s="61"/>
      <c r="B18" s="59" t="s">
        <v>30</v>
      </c>
      <c r="C18" s="23"/>
      <c r="D18" s="24"/>
      <c r="E18" s="24">
        <f>V18</f>
        <v>120</v>
      </c>
      <c r="F18" s="25">
        <f>P18</f>
        <v>8</v>
      </c>
      <c r="G18" s="227" t="str" cm="1">
        <f t="array" ref="G18">IF(OR($B18="",$C18=0,$D18=0),"",IF(AND($B18=$B19,$A18=$A19),"",IFERROR(
SUMPRODUCT(($B$7:$B$55=$B18)*($A$7:$A$55=$A18)*($C$7:$C$55)*($D$7:$D$55)),
"")))</f>
        <v/>
      </c>
      <c r="H18" s="222" t="str">
        <f ca="1">IF(OR($B18="",AND($B18=$B19,$A18=$A19)),"",_xlfn.LET(_xlpm.DateSeance,$C$1,_xlpm.Exo,$B18,_xlpm.Var,$A18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8" s="222" t="str" cm="1">
        <f t="array" ref="I18">IF(OR($B18="",AND($B18=$B19,$A18=$A19)),"",
_xlfn.LET(
  _xlpm.Exo,TRIM(SUBSTITUTE($B18,CHAR(160),"")),
  _xlpm.Var,TRIM(SUBSTITUTE($A18,CHAR(160),"")),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8" s="223" t="str">
        <f ca="1">IF($C18=0,"",IFERROR(
_xlfn.LET(
  _xlpm.ExoMax, MAX_LOCAL!$A$2:$A$10000,
  _xlpm.VarMax, MAX_LOCAL!$B$2:$B$10000,
  _xlpm.RepsMax, MAX_LOCAL!$C$2:$C$10000,
  _xlpm.KgMax,  MAX_LOCAL!$D$2:$D$10000,
  _xlpm.Res, IF($A18="",
     _xlfn.MAXIFS(_xlpm.KgMax, _xlpm.ExoMax, $B18, _xlpm.RepsMax, $C18),
     _xlfn.MAXIFS(_xlpm.KgMax, _xlpm.ExoMax, $B18, _xlpm.RepsMax, $C18, _xlpm.VarMax, $A18)
  ),
  IF(_xlpm.Res=0,"",_xlpm.Res)
),
""))</f>
        <v/>
      </c>
      <c r="K18" s="41">
        <v>1</v>
      </c>
      <c r="L18" s="41">
        <v>0</v>
      </c>
      <c r="M18" s="41">
        <v>1</v>
      </c>
      <c r="N18" s="41">
        <v>0</v>
      </c>
      <c r="O18" s="228"/>
      <c r="P18" s="42">
        <v>8</v>
      </c>
      <c r="Q18" s="43">
        <f t="shared" si="3"/>
        <v>8</v>
      </c>
      <c r="R18" s="42">
        <v>8</v>
      </c>
      <c r="S18" s="44">
        <f t="shared" si="4"/>
        <v>0</v>
      </c>
      <c r="T18" s="42">
        <v>16</v>
      </c>
      <c r="U18" s="44">
        <f t="shared" si="5"/>
        <v>0</v>
      </c>
      <c r="V18" s="42">
        <v>120</v>
      </c>
      <c r="W18" s="44">
        <f t="shared" si="6"/>
        <v>120</v>
      </c>
      <c r="X18" s="225" t="str">
        <f t="shared" si="7"/>
        <v/>
      </c>
      <c r="Y18" s="226" t="str">
        <f t="shared" si="8"/>
        <v/>
      </c>
    </row>
    <row r="19" spans="1:25" ht="20.100000000000001" customHeight="1" x14ac:dyDescent="0.2">
      <c r="A19" s="61"/>
      <c r="B19" s="59" t="s">
        <v>30</v>
      </c>
      <c r="C19" s="23"/>
      <c r="D19" s="24"/>
      <c r="E19" s="24">
        <f>V19</f>
        <v>120</v>
      </c>
      <c r="F19" s="25">
        <f>P19</f>
        <v>9</v>
      </c>
      <c r="G19" s="227" t="str" cm="1">
        <f t="array" ref="G19">IF(OR($B19="",$C19=0,$D19=0),"",IF(AND($B19=$B20,$A19=$A20),"",IFERROR(
SUMPRODUCT(($B$7:$B$55=$B19)*($A$7:$A$55=$A19)*($C$7:$C$55)*($D$7:$D$55)),
"")))</f>
        <v/>
      </c>
      <c r="H19" s="222" t="str">
        <f ca="1">IF(OR($B19="",AND($B19=$B20,$A19=$A20)),"",_xlfn.LET(_xlpm.DateSeance,$C$1,_xlpm.Exo,$B19,_xlpm.Var,$A19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9" s="222" t="str" cm="1">
        <f t="array" ref="I19">IF(OR($B19="",AND($B19=$B20,$A19=$A20)),"",
_xlfn.LET(
  _xlpm.Exo,TRIM(SUBSTITUTE($B19,CHAR(160),"")),
  _xlpm.Var,TRIM(SUBSTITUTE($A19,CHAR(160),"")),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9" s="223" t="str">
        <f ca="1">IF($C19=0,"",IFERROR(
_xlfn.LET(
  _xlpm.ExoMax, MAX_LOCAL!$A$2:$A$10000,
  _xlpm.VarMax, MAX_LOCAL!$B$2:$B$10000,
  _xlpm.RepsMax, MAX_LOCAL!$C$2:$C$10000,
  _xlpm.KgMax,  MAX_LOCAL!$D$2:$D$10000,
  _xlpm.Res, IF($A19="",
     _xlfn.MAXIFS(_xlpm.KgMax, _xlpm.ExoMax, $B19, _xlpm.RepsMax, $C19),
     _xlfn.MAXIFS(_xlpm.KgMax, _xlpm.ExoMax, $B19, _xlpm.RepsMax, $C19, _xlpm.VarMax, $A19)
  ),
  IF(_xlpm.Res=0,"",_xlpm.Res)
),
""))</f>
        <v/>
      </c>
      <c r="K19" s="41">
        <v>1</v>
      </c>
      <c r="L19" s="41">
        <v>0</v>
      </c>
      <c r="M19" s="41">
        <v>1</v>
      </c>
      <c r="N19" s="41">
        <v>0</v>
      </c>
      <c r="O19" s="228"/>
      <c r="P19" s="42">
        <v>9</v>
      </c>
      <c r="Q19" s="43">
        <f t="shared" si="3"/>
        <v>9</v>
      </c>
      <c r="R19" s="42">
        <v>8</v>
      </c>
      <c r="S19" s="44">
        <f t="shared" si="4"/>
        <v>0</v>
      </c>
      <c r="T19" s="42">
        <v>18</v>
      </c>
      <c r="U19" s="44">
        <f t="shared" si="5"/>
        <v>0</v>
      </c>
      <c r="V19" s="42">
        <v>120</v>
      </c>
      <c r="W19" s="44">
        <f t="shared" si="6"/>
        <v>120</v>
      </c>
      <c r="X19" s="225" t="str">
        <f t="shared" si="7"/>
        <v/>
      </c>
      <c r="Y19" s="226" t="str">
        <f t="shared" si="8"/>
        <v/>
      </c>
    </row>
    <row r="20" spans="1:25" ht="20.100000000000001" customHeight="1" x14ac:dyDescent="0.2">
      <c r="A20" s="61"/>
      <c r="B20" s="59" t="s">
        <v>30</v>
      </c>
      <c r="C20" s="23"/>
      <c r="D20" s="24"/>
      <c r="E20" s="24">
        <f>V20</f>
        <v>120</v>
      </c>
      <c r="F20" s="25">
        <f>P20</f>
        <v>9</v>
      </c>
      <c r="G20" s="227" t="str" cm="1">
        <f t="array" ref="G20">IF(OR($B20="",$C20=0,$D20=0),"",IF(AND($B20=$B21,$A20=$A21),"",IFERROR(
SUMPRODUCT(($B$7:$B$55=$B20)*($A$7:$A$55=$A20)*($C$7:$C$55)*($D$7:$D$55)),
"")))</f>
        <v/>
      </c>
      <c r="H20" s="222">
        <f ca="1">IF(OR($B20="",AND($B20=$B21,$A20=$A21)),"",_xlfn.LET(_xlpm.DateSeance,$C$1,_xlpm.Exo,$B20,_xlpm.Var,$A20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20" s="222" cm="1">
        <f t="array" ref="I20">IF(OR($B20="",AND($B20=$B21,$A20=$A21)),"",
_xlfn.LET(
  _xlpm.Exo,TRIM(SUBSTITUTE($B20,CHAR(160),"")),
  _xlpm.Var,TRIM(SUBSTITUTE($A20,CHAR(160),"")),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618</v>
      </c>
      <c r="J20" s="223" t="str">
        <f ca="1">IF($C20=0,"",IFERROR(
_xlfn.LET(
  _xlpm.ExoMax, MAX_LOCAL!$A$2:$A$10000,
  _xlpm.VarMax, MAX_LOCAL!$B$2:$B$10000,
  _xlpm.RepsMax, MAX_LOCAL!$C$2:$C$10000,
  _xlpm.KgMax,  MAX_LOCAL!$D$2:$D$10000,
  _xlpm.Res, IF($A20="",
     _xlfn.MAXIFS(_xlpm.KgMax, _xlpm.ExoMax, $B20, _xlpm.RepsMax, $C20),
     _xlfn.MAXIFS(_xlpm.KgMax, _xlpm.ExoMax, $B20, _xlpm.RepsMax, $C20, _xlpm.VarMax, $A20)
  ),
  IF(_xlpm.Res=0,"",_xlpm.Res)
),
""))</f>
        <v/>
      </c>
      <c r="K20" s="41">
        <v>1</v>
      </c>
      <c r="L20" s="41">
        <v>0</v>
      </c>
      <c r="M20" s="41">
        <v>1</v>
      </c>
      <c r="N20" s="41">
        <v>0</v>
      </c>
      <c r="O20" s="228"/>
      <c r="P20" s="42">
        <v>9</v>
      </c>
      <c r="Q20" s="43">
        <f t="shared" si="3"/>
        <v>9</v>
      </c>
      <c r="R20" s="42">
        <v>6</v>
      </c>
      <c r="S20" s="44">
        <f t="shared" si="4"/>
        <v>0</v>
      </c>
      <c r="T20" s="42">
        <v>20</v>
      </c>
      <c r="U20" s="44">
        <f t="shared" si="5"/>
        <v>0</v>
      </c>
      <c r="V20" s="42">
        <v>120</v>
      </c>
      <c r="W20" s="44">
        <f t="shared" si="6"/>
        <v>120</v>
      </c>
      <c r="X20" s="225" t="str">
        <f t="shared" si="7"/>
        <v/>
      </c>
      <c r="Y20" s="226" t="str">
        <f t="shared" si="8"/>
        <v/>
      </c>
    </row>
    <row r="21" spans="1:25" ht="20.100000000000001" customHeight="1" x14ac:dyDescent="0.2">
      <c r="A21" s="61"/>
      <c r="B21" s="59"/>
      <c r="C21" s="23"/>
      <c r="D21" s="24"/>
      <c r="E21" s="24"/>
      <c r="F21" s="25"/>
      <c r="G21" s="227" t="str" cm="1">
        <f t="array" ref="G21">IF(OR($B21="",$C21=0,$D21=0),"",IF(AND($B21=$B22,$A21=$A22),"",IFERROR(
SUMPRODUCT(($B$7:$B$55=$B21)*($A$7:$A$55=$A21)*($C$7:$C$55)*($D$7:$D$55)),
"")))</f>
        <v/>
      </c>
      <c r="H21" s="222" t="str">
        <f ca="1">IF(OR($B21="",AND($B21=$B22,$A21=$A22)),"",_xlfn.LET(_xlpm.DateSeance,$C$1,_xlpm.Exo,$B21,_xlpm.Var,$A21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1" s="222" t="str" cm="1">
        <f t="array" ref="I21">IF(OR($B21="",AND($B21=$B22,$A21=$A22)),"",
_xlfn.LET(
  _xlpm.Exo,TRIM(SUBSTITUTE($B21,CHAR(160),"")),
  _xlpm.Var,TRIM(SUBSTITUTE($A21,CHAR(160),"")),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1" s="223" t="str">
        <f ca="1">IF($C21=0,"",IFERROR(
_xlfn.LET(
  _xlpm.ExoMax, MAX_LOCAL!$A$2:$A$10000,
  _xlpm.VarMax, MAX_LOCAL!$B$2:$B$10000,
  _xlpm.RepsMax, MAX_LOCAL!$C$2:$C$10000,
  _xlpm.KgMax,  MAX_LOCAL!$D$2:$D$10000,
  _xlpm.Res, IF($A21="",
     _xlfn.MAXIFS(_xlpm.KgMax, _xlpm.ExoMax, $B21, _xlpm.RepsMax, $C21),
     _xlfn.MAXIFS(_xlpm.KgMax, _xlpm.ExoMax, $B21, _xlpm.RepsMax, $C21, _xlpm.VarMax, $A21)
  ),
  IF(_xlpm.Res=0,"",_xlpm.Res)
),
""))</f>
        <v/>
      </c>
      <c r="K21" s="41">
        <v>1</v>
      </c>
      <c r="L21" s="41">
        <v>0</v>
      </c>
      <c r="M21" s="41">
        <v>1</v>
      </c>
      <c r="N21" s="41">
        <v>0</v>
      </c>
      <c r="O21" s="228"/>
      <c r="P21" s="42"/>
      <c r="Q21" s="43">
        <f t="shared" si="3"/>
        <v>0</v>
      </c>
      <c r="R21" s="42"/>
      <c r="S21" s="44">
        <f t="shared" si="4"/>
        <v>0</v>
      </c>
      <c r="T21" s="42"/>
      <c r="U21" s="44">
        <f t="shared" si="5"/>
        <v>0</v>
      </c>
      <c r="V21" s="42"/>
      <c r="W21" s="44">
        <f t="shared" si="6"/>
        <v>0</v>
      </c>
      <c r="X21" s="225" t="str">
        <f t="shared" si="7"/>
        <v/>
      </c>
      <c r="Y21" s="226" t="str">
        <f t="shared" si="8"/>
        <v/>
      </c>
    </row>
    <row r="22" spans="1:25" ht="20.100000000000001" customHeight="1" x14ac:dyDescent="0.2">
      <c r="A22" s="61"/>
      <c r="B22" s="59"/>
      <c r="C22" s="23"/>
      <c r="D22" s="24"/>
      <c r="E22" s="24"/>
      <c r="F22" s="25"/>
      <c r="G22" s="227" t="str" cm="1">
        <f t="array" ref="G22">IF(OR($B22="",$C22=0,$D22=0),"",IF(AND($B22=$B23,$A22=$A23),"",IFERROR(
SUMPRODUCT(($B$7:$B$55=$B22)*($A$7:$A$55=$A22)*($C$7:$C$55)*($D$7:$D$55)),
"")))</f>
        <v/>
      </c>
      <c r="H22" s="222" t="str">
        <f ca="1">IF(OR($B22="",AND($B22=$B23,$A22=$A23)),"",_xlfn.LET(_xlpm.DateSeance,$C$1,_xlpm.Exo,$B22,_xlpm.Var,$A22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2" s="222" t="str" cm="1">
        <f t="array" ref="I22">IF(OR($B22="",AND($B22=$B23,$A22=$A23)),"",
_xlfn.LET(
  _xlpm.Exo,TRIM(SUBSTITUTE($B22,CHAR(160),"")),
  _xlpm.Var,TRIM(SUBSTITUTE($A22,CHAR(160),"")),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2" s="223" t="str">
        <f ca="1">IF($C22=0,"",IFERROR(
_xlfn.LET(
  _xlpm.ExoMax, MAX_LOCAL!$A$2:$A$10000,
  _xlpm.VarMax, MAX_LOCAL!$B$2:$B$10000,
  _xlpm.RepsMax, MAX_LOCAL!$C$2:$C$10000,
  _xlpm.KgMax,  MAX_LOCAL!$D$2:$D$10000,
  _xlpm.Res, IF($A22="",
     _xlfn.MAXIFS(_xlpm.KgMax, _xlpm.ExoMax, $B22, _xlpm.RepsMax, $C22),
     _xlfn.MAXIFS(_xlpm.KgMax, _xlpm.ExoMax, $B22, _xlpm.RepsMax, $C22, _xlpm.VarMax, $A22)
  ),
  IF(_xlpm.Res=0,"",_xlpm.Res)
),
""))</f>
        <v/>
      </c>
      <c r="K22" s="41">
        <v>1</v>
      </c>
      <c r="L22" s="41">
        <v>0</v>
      </c>
      <c r="M22" s="41">
        <v>1</v>
      </c>
      <c r="N22" s="41">
        <v>0</v>
      </c>
      <c r="O22" s="228"/>
      <c r="P22" s="42"/>
      <c r="Q22" s="43">
        <f t="shared" si="3"/>
        <v>0</v>
      </c>
      <c r="R22" s="42"/>
      <c r="S22" s="44">
        <f t="shared" si="4"/>
        <v>0</v>
      </c>
      <c r="T22" s="42"/>
      <c r="U22" s="44">
        <f t="shared" si="5"/>
        <v>0</v>
      </c>
      <c r="V22" s="42"/>
      <c r="W22" s="44">
        <f t="shared" si="6"/>
        <v>0</v>
      </c>
      <c r="X22" s="225" t="str">
        <f t="shared" si="7"/>
        <v/>
      </c>
      <c r="Y22" s="226" t="str">
        <f t="shared" si="8"/>
        <v/>
      </c>
    </row>
    <row r="23" spans="1:25" ht="20.100000000000001" customHeight="1" x14ac:dyDescent="0.2">
      <c r="A23" s="61"/>
      <c r="B23" s="59"/>
      <c r="C23" s="23"/>
      <c r="D23" s="24"/>
      <c r="E23" s="24"/>
      <c r="F23" s="25"/>
      <c r="G23" s="227" t="str" cm="1">
        <f t="array" ref="G23">IF(OR($B23="",$C23=0,$D23=0),"",IF(AND($B23=$B24,$A23=$A24),"",IFERROR(
SUMPRODUCT(($B$7:$B$55=$B23)*($A$7:$A$55=$A23)*($C$7:$C$55)*($D$7:$D$55)),
"")))</f>
        <v/>
      </c>
      <c r="H23" s="222" t="str">
        <f ca="1">IF(OR($B23="",AND($B23=$B24,$A23=$A24)),"",_xlfn.LET(_xlpm.DateSeance,$C$1,_xlpm.Exo,$B23,_xlpm.Var,$A23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3" s="222" t="str" cm="1">
        <f t="array" ref="I23">IF(OR($B23="",AND($B23=$B24,$A23=$A24)),"",
_xlfn.LET(
  _xlpm.Exo,TRIM(SUBSTITUTE($B23,CHAR(160),"")),
  _xlpm.Var,TRIM(SUBSTITUTE($A23,CHAR(160),"")),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3" s="223" t="str">
        <f ca="1">IF($C23=0,"",IFERROR(
_xlfn.LET(
  _xlpm.ExoMax, MAX_LOCAL!$A$2:$A$10000,
  _xlpm.VarMax, MAX_LOCAL!$B$2:$B$10000,
  _xlpm.RepsMax, MAX_LOCAL!$C$2:$C$10000,
  _xlpm.KgMax,  MAX_LOCAL!$D$2:$D$10000,
  _xlpm.Res, IF($A23="",
     _xlfn.MAXIFS(_xlpm.KgMax, _xlpm.ExoMax, $B23, _xlpm.RepsMax, $C23),
     _xlfn.MAXIFS(_xlpm.KgMax, _xlpm.ExoMax, $B23, _xlpm.RepsMax, $C23, _xlpm.VarMax, $A23)
  ),
  IF(_xlpm.Res=0,"",_xlpm.Res)
),
""))</f>
        <v/>
      </c>
      <c r="K23" s="41">
        <v>1</v>
      </c>
      <c r="L23" s="41">
        <v>0</v>
      </c>
      <c r="M23" s="41">
        <v>1</v>
      </c>
      <c r="N23" s="41">
        <v>0</v>
      </c>
      <c r="O23" s="228"/>
      <c r="P23" s="42"/>
      <c r="Q23" s="43">
        <f t="shared" si="3"/>
        <v>0</v>
      </c>
      <c r="R23" s="42"/>
      <c r="S23" s="44">
        <f t="shared" si="4"/>
        <v>0</v>
      </c>
      <c r="T23" s="42"/>
      <c r="U23" s="44">
        <f t="shared" si="5"/>
        <v>0</v>
      </c>
      <c r="V23" s="42"/>
      <c r="W23" s="44">
        <f t="shared" si="6"/>
        <v>0</v>
      </c>
      <c r="X23" s="225" t="str">
        <f t="shared" si="7"/>
        <v/>
      </c>
      <c r="Y23" s="226" t="str">
        <f t="shared" si="8"/>
        <v/>
      </c>
    </row>
    <row r="24" spans="1:25" ht="20.100000000000001" customHeight="1" x14ac:dyDescent="0.2">
      <c r="A24" s="61"/>
      <c r="B24" s="59" t="s">
        <v>218</v>
      </c>
      <c r="C24" s="23"/>
      <c r="D24" s="24"/>
      <c r="E24" s="24">
        <f>V24</f>
        <v>120</v>
      </c>
      <c r="F24" s="25">
        <f>P24</f>
        <v>7</v>
      </c>
      <c r="G24" s="227" t="str" cm="1">
        <f t="array" ref="G24">IF(OR($B24="",$C24=0,$D24=0),"",IF(AND($B24=$B25,$A24=$A25),"",IFERROR(
SUMPRODUCT(($B$7:$B$55=$B24)*($A$7:$A$55=$A24)*($C$7:$C$55)*($D$7:$D$55)),
"")))</f>
        <v/>
      </c>
      <c r="H24" s="222" t="str">
        <f ca="1">IF(OR($B24="",AND($B24=$B25,$A24=$A25)),"",_xlfn.LET(_xlpm.DateSeance,$C$1,_xlpm.Exo,$B24,_xlpm.Var,$A24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4" s="222" t="str" cm="1">
        <f t="array" ref="I24">IF(OR($B24="",AND($B24=$B25,$A24=$A25)),"",
_xlfn.LET(
  _xlpm.Exo,TRIM(SUBSTITUTE($B24,CHAR(160),"")),
  _xlpm.Var,TRIM(SUBSTITUTE($A24,CHAR(160),"")),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4" s="223" t="str">
        <f ca="1">IF($C24=0,"",IFERROR(
_xlfn.LET(
  _xlpm.ExoMax, MAX_LOCAL!$A$2:$A$10000,
  _xlpm.VarMax, MAX_LOCAL!$B$2:$B$10000,
  _xlpm.RepsMax, MAX_LOCAL!$C$2:$C$10000,
  _xlpm.KgMax,  MAX_LOCAL!$D$2:$D$10000,
  _xlpm.Res, IF($A24="",
     _xlfn.MAXIFS(_xlpm.KgMax, _xlpm.ExoMax, $B24, _xlpm.RepsMax, $C24),
     _xlfn.MAXIFS(_xlpm.KgMax, _xlpm.ExoMax, $B24, _xlpm.RepsMax, $C24, _xlpm.VarMax, $A24)
  ),
  IF(_xlpm.Res=0,"",_xlpm.Res)
),
""))</f>
        <v/>
      </c>
      <c r="K24" s="41">
        <v>1</v>
      </c>
      <c r="L24" s="41">
        <v>0</v>
      </c>
      <c r="M24" s="41">
        <v>1</v>
      </c>
      <c r="N24" s="41">
        <v>0</v>
      </c>
      <c r="O24" s="228"/>
      <c r="P24" s="42">
        <v>7</v>
      </c>
      <c r="Q24" s="43">
        <f t="shared" si="3"/>
        <v>7</v>
      </c>
      <c r="R24" s="42">
        <v>10</v>
      </c>
      <c r="S24" s="44">
        <f t="shared" si="4"/>
        <v>0</v>
      </c>
      <c r="T24" s="42">
        <v>20</v>
      </c>
      <c r="U24" s="44">
        <f t="shared" si="5"/>
        <v>0</v>
      </c>
      <c r="V24" s="42">
        <v>120</v>
      </c>
      <c r="W24" s="44">
        <f t="shared" si="6"/>
        <v>120</v>
      </c>
      <c r="X24" s="225" t="str">
        <f t="shared" si="7"/>
        <v/>
      </c>
      <c r="Y24" s="226" t="str">
        <f t="shared" si="8"/>
        <v/>
      </c>
    </row>
    <row r="25" spans="1:25" ht="20.100000000000001" customHeight="1" x14ac:dyDescent="0.2">
      <c r="A25" s="61"/>
      <c r="B25" s="59" t="s">
        <v>218</v>
      </c>
      <c r="C25" s="23"/>
      <c r="D25" s="24"/>
      <c r="E25" s="24">
        <f>V25</f>
        <v>120</v>
      </c>
      <c r="F25" s="25">
        <f>P25</f>
        <v>8</v>
      </c>
      <c r="G25" s="227" t="str" cm="1">
        <f t="array" ref="G25">IF(OR($B25="",$C25=0,$D25=0),"",IF(AND($B25=$B26,$A25=$A26),"",IFERROR(
SUMPRODUCT(($B$7:$B$55=$B25)*($A$7:$A$55=$A25)*($C$7:$C$55)*($D$7:$D$55)),
"")))</f>
        <v/>
      </c>
      <c r="H25" s="222" t="str">
        <f ca="1">IF(OR($B25="",AND($B25=$B26,$A25=$A26)),"",_xlfn.LET(_xlpm.DateSeance,$C$1,_xlpm.Exo,$B25,_xlpm.Var,$A25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5" s="222" t="str" cm="1">
        <f t="array" ref="I25">IF(OR($B25="",AND($B25=$B26,$A25=$A26)),"",
_xlfn.LET(
  _xlpm.Exo,TRIM(SUBSTITUTE($B25,CHAR(160),"")),
  _xlpm.Var,TRIM(SUBSTITUTE($A25,CHAR(160),"")),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5" s="223" t="str">
        <f ca="1">IF($C25=0,"",IFERROR(
_xlfn.LET(
  _xlpm.ExoMax, MAX_LOCAL!$A$2:$A$10000,
  _xlpm.VarMax, MAX_LOCAL!$B$2:$B$10000,
  _xlpm.RepsMax, MAX_LOCAL!$C$2:$C$10000,
  _xlpm.KgMax,  MAX_LOCAL!$D$2:$D$10000,
  _xlpm.Res, IF($A25="",
     _xlfn.MAXIFS(_xlpm.KgMax, _xlpm.ExoMax, $B25, _xlpm.RepsMax, $C25),
     _xlfn.MAXIFS(_xlpm.KgMax, _xlpm.ExoMax, $B25, _xlpm.RepsMax, $C25, _xlpm.VarMax, $A25)
  ),
  IF(_xlpm.Res=0,"",_xlpm.Res)
),
""))</f>
        <v/>
      </c>
      <c r="K25" s="41">
        <v>1</v>
      </c>
      <c r="L25" s="41">
        <v>0</v>
      </c>
      <c r="M25" s="41">
        <v>1</v>
      </c>
      <c r="N25" s="41">
        <v>0</v>
      </c>
      <c r="O25" s="228"/>
      <c r="P25" s="42">
        <v>8</v>
      </c>
      <c r="Q25" s="43">
        <f t="shared" si="3"/>
        <v>8</v>
      </c>
      <c r="R25" s="42">
        <v>8</v>
      </c>
      <c r="S25" s="44">
        <f t="shared" si="4"/>
        <v>0</v>
      </c>
      <c r="T25" s="42">
        <v>24</v>
      </c>
      <c r="U25" s="44">
        <f t="shared" si="5"/>
        <v>0</v>
      </c>
      <c r="V25" s="42">
        <v>120</v>
      </c>
      <c r="W25" s="44">
        <f t="shared" si="6"/>
        <v>120</v>
      </c>
      <c r="X25" s="225" t="str">
        <f t="shared" si="7"/>
        <v/>
      </c>
      <c r="Y25" s="226" t="str">
        <f t="shared" si="8"/>
        <v/>
      </c>
    </row>
    <row r="26" spans="1:25" ht="20.100000000000001" customHeight="1" x14ac:dyDescent="0.2">
      <c r="A26" s="61"/>
      <c r="B26" s="59" t="s">
        <v>218</v>
      </c>
      <c r="C26" s="23"/>
      <c r="D26" s="24"/>
      <c r="E26" s="24">
        <f>V26</f>
        <v>120</v>
      </c>
      <c r="F26" s="25">
        <f>P26</f>
        <v>9</v>
      </c>
      <c r="G26" s="227" t="str" cm="1">
        <f t="array" ref="G26">IF(OR($B26="",$C26=0,$D26=0),"",IF(AND($B26=$B27,$A26=$A27),"",IFERROR(
SUMPRODUCT(($B$7:$B$55=$B26)*($A$7:$A$55=$A26)*($C$7:$C$55)*($D$7:$D$55)),
"")))</f>
        <v/>
      </c>
      <c r="H26" s="222">
        <f ca="1">IF(OR($B26="",AND($B26=$B27,$A26=$A27)),"",_xlfn.LET(_xlpm.DateSeance,$C$1,_xlpm.Exo,$B26,_xlpm.Var,$A26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26" s="222" cm="1">
        <f t="array" ref="I26">IF(OR($B26="",AND($B26=$B27,$A26=$A27)),"",
_xlfn.LET(
  _xlpm.Exo,TRIM(SUBSTITUTE($B26,CHAR(160),"")),
  _xlpm.Var,TRIM(SUBSTITUTE($A26,CHAR(160),"")),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720</v>
      </c>
      <c r="J26" s="223" t="str">
        <f ca="1">IF($C26=0,"",IFERROR(
_xlfn.LET(
  _xlpm.ExoMax, MAX_LOCAL!$A$2:$A$10000,
  _xlpm.VarMax, MAX_LOCAL!$B$2:$B$10000,
  _xlpm.RepsMax, MAX_LOCAL!$C$2:$C$10000,
  _xlpm.KgMax,  MAX_LOCAL!$D$2:$D$10000,
  _xlpm.Res, IF($A26="",
     _xlfn.MAXIFS(_xlpm.KgMax, _xlpm.ExoMax, $B26, _xlpm.RepsMax, $C26),
     _xlfn.MAXIFS(_xlpm.KgMax, _xlpm.ExoMax, $B26, _xlpm.RepsMax, $C26, _xlpm.VarMax, $A26)
  ),
  IF(_xlpm.Res=0,"",_xlpm.Res)
),
""))</f>
        <v/>
      </c>
      <c r="K26" s="41">
        <v>1</v>
      </c>
      <c r="L26" s="41">
        <v>0</v>
      </c>
      <c r="M26" s="41">
        <v>1</v>
      </c>
      <c r="N26" s="41">
        <v>0</v>
      </c>
      <c r="O26" s="228"/>
      <c r="P26" s="42">
        <v>9</v>
      </c>
      <c r="Q26" s="43">
        <f t="shared" si="3"/>
        <v>9</v>
      </c>
      <c r="R26" s="42">
        <v>6</v>
      </c>
      <c r="S26" s="44">
        <f t="shared" si="4"/>
        <v>0</v>
      </c>
      <c r="T26" s="42">
        <v>28</v>
      </c>
      <c r="U26" s="44">
        <f t="shared" si="5"/>
        <v>0</v>
      </c>
      <c r="V26" s="42">
        <v>120</v>
      </c>
      <c r="W26" s="44">
        <f t="shared" si="6"/>
        <v>120</v>
      </c>
      <c r="X26" s="225" t="str">
        <f t="shared" si="7"/>
        <v/>
      </c>
      <c r="Y26" s="226" t="str">
        <f t="shared" si="8"/>
        <v/>
      </c>
    </row>
    <row r="27" spans="1:25" ht="20.100000000000001" customHeight="1" x14ac:dyDescent="0.2">
      <c r="A27" s="61"/>
      <c r="B27" s="59"/>
      <c r="C27" s="23"/>
      <c r="D27" s="24"/>
      <c r="E27" s="24"/>
      <c r="F27" s="25"/>
      <c r="G27" s="227" t="str" cm="1">
        <f t="array" ref="G27">IF(OR($B27="",$C27=0,$D27=0),"",IF(AND($B27=$B28,$A27=$A28),"",IFERROR(
SUMPRODUCT(($B$7:$B$55=$B27)*($A$7:$A$55=$A27)*($C$7:$C$55)*($D$7:$D$55)),
"")))</f>
        <v/>
      </c>
      <c r="H27" s="222" t="str">
        <f ca="1">IF(OR($B27="",AND($B27=$B28,$A27=$A28)),"",_xlfn.LET(_xlpm.DateSeance,$C$1,_xlpm.Exo,$B27,_xlpm.Var,$A27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7" s="222" t="str" cm="1">
        <f t="array" ref="I27">IF(OR($B27="",AND($B27=$B28,$A27=$A28)),"",
_xlfn.LET(
  _xlpm.Exo,TRIM(SUBSTITUTE($B27,CHAR(160),"")),
  _xlpm.Var,TRIM(SUBSTITUTE($A27,CHAR(160),"")),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7" s="223" t="str">
        <f ca="1">IF($C27=0,"",IFERROR(
_xlfn.LET(
  _xlpm.ExoMax, MAX_LOCAL!$A$2:$A$10000,
  _xlpm.VarMax, MAX_LOCAL!$B$2:$B$10000,
  _xlpm.RepsMax, MAX_LOCAL!$C$2:$C$10000,
  _xlpm.KgMax,  MAX_LOCAL!$D$2:$D$10000,
  _xlpm.Res, IF($A27="",
     _xlfn.MAXIFS(_xlpm.KgMax, _xlpm.ExoMax, $B27, _xlpm.RepsMax, $C27),
     _xlfn.MAXIFS(_xlpm.KgMax, _xlpm.ExoMax, $B27, _xlpm.RepsMax, $C27, _xlpm.VarMax, $A27)
  ),
  IF(_xlpm.Res=0,"",_xlpm.Res)
),
""))</f>
        <v/>
      </c>
      <c r="K27" s="41">
        <v>1</v>
      </c>
      <c r="L27" s="41">
        <v>0</v>
      </c>
      <c r="M27" s="41">
        <v>1</v>
      </c>
      <c r="N27" s="41">
        <v>0</v>
      </c>
      <c r="O27" s="228"/>
      <c r="P27" s="42"/>
      <c r="Q27" s="43">
        <f t="shared" si="3"/>
        <v>0</v>
      </c>
      <c r="R27" s="42"/>
      <c r="S27" s="44">
        <f t="shared" si="4"/>
        <v>0</v>
      </c>
      <c r="T27" s="42"/>
      <c r="U27" s="44">
        <f t="shared" si="5"/>
        <v>0</v>
      </c>
      <c r="V27" s="42"/>
      <c r="W27" s="44">
        <f t="shared" si="6"/>
        <v>0</v>
      </c>
      <c r="X27" s="225" t="str">
        <f t="shared" si="7"/>
        <v/>
      </c>
      <c r="Y27" s="226" t="str">
        <f t="shared" si="8"/>
        <v/>
      </c>
    </row>
    <row r="28" spans="1:25" ht="20.100000000000001" customHeight="1" x14ac:dyDescent="0.2">
      <c r="A28" s="61"/>
      <c r="B28" s="59"/>
      <c r="C28" s="23"/>
      <c r="D28" s="24"/>
      <c r="E28" s="24"/>
      <c r="F28" s="25"/>
      <c r="G28" s="227" t="str" cm="1">
        <f t="array" ref="G28">IF(OR($B28="",$C28=0,$D28=0),"",IF(AND($B28=$B29,$A28=$A29),"",IFERROR(
SUMPRODUCT(($B$7:$B$55=$B28)*($A$7:$A$55=$A28)*($C$7:$C$55)*($D$7:$D$55)),
"")))</f>
        <v/>
      </c>
      <c r="H28" s="222" t="str">
        <f ca="1">IF(OR($B28="",AND($B28=$B29,$A28=$A29)),"",_xlfn.LET(_xlpm.DateSeance,$C$1,_xlpm.Exo,$B28,_xlpm.Var,$A28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8" s="222" t="str" cm="1">
        <f t="array" ref="I28">IF(OR($B28="",AND($B28=$B29,$A28=$A29)),"",
_xlfn.LET(
  _xlpm.Exo,TRIM(SUBSTITUTE($B28,CHAR(160),"")),
  _xlpm.Var,TRIM(SUBSTITUTE($A28,CHAR(160),"")),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8" s="223" t="str">
        <f ca="1">IF($C28=0,"",IFERROR(
_xlfn.LET(
  _xlpm.ExoMax, MAX_LOCAL!$A$2:$A$10000,
  _xlpm.VarMax, MAX_LOCAL!$B$2:$B$10000,
  _xlpm.RepsMax, MAX_LOCAL!$C$2:$C$10000,
  _xlpm.KgMax,  MAX_LOCAL!$D$2:$D$10000,
  _xlpm.Res, IF($A28="",
     _xlfn.MAXIFS(_xlpm.KgMax, _xlpm.ExoMax, $B28, _xlpm.RepsMax, $C28),
     _xlfn.MAXIFS(_xlpm.KgMax, _xlpm.ExoMax, $B28, _xlpm.RepsMax, $C28, _xlpm.VarMax, $A28)
  ),
  IF(_xlpm.Res=0,"",_xlpm.Res)
),
""))</f>
        <v/>
      </c>
      <c r="K28" s="41">
        <v>1</v>
      </c>
      <c r="L28" s="41">
        <v>0</v>
      </c>
      <c r="M28" s="41">
        <v>1</v>
      </c>
      <c r="N28" s="41">
        <v>0</v>
      </c>
      <c r="O28" s="228"/>
      <c r="P28" s="42"/>
      <c r="Q28" s="43">
        <f t="shared" si="3"/>
        <v>0</v>
      </c>
      <c r="R28" s="42"/>
      <c r="S28" s="44">
        <f t="shared" si="4"/>
        <v>0</v>
      </c>
      <c r="T28" s="42"/>
      <c r="U28" s="44">
        <f t="shared" si="5"/>
        <v>0</v>
      </c>
      <c r="V28" s="42"/>
      <c r="W28" s="44">
        <f t="shared" si="6"/>
        <v>0</v>
      </c>
      <c r="X28" s="225" t="str">
        <f t="shared" si="7"/>
        <v/>
      </c>
      <c r="Y28" s="226" t="str">
        <f t="shared" si="8"/>
        <v/>
      </c>
    </row>
    <row r="29" spans="1:25" ht="20.100000000000001" customHeight="1" x14ac:dyDescent="0.2">
      <c r="A29" s="61"/>
      <c r="B29" s="59"/>
      <c r="C29" s="23"/>
      <c r="D29" s="24"/>
      <c r="E29" s="24"/>
      <c r="F29" s="25"/>
      <c r="G29" s="227" t="str" cm="1">
        <f t="array" ref="G29">IF(OR($B29="",$C29=0,$D29=0),"",IF(AND($B29=$B30,$A29=$A30),"",IFERROR(
SUMPRODUCT(($B$7:$B$55=$B29)*($A$7:$A$55=$A29)*($C$7:$C$55)*($D$7:$D$55)),
"")))</f>
        <v/>
      </c>
      <c r="H29" s="222" t="str">
        <f ca="1">IF(OR($B29="",AND($B29=$B30,$A29=$A30)),"",_xlfn.LET(_xlpm.DateSeance,$C$1,_xlpm.Exo,$B29,_xlpm.Var,$A29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9" s="222" t="str" cm="1">
        <f t="array" ref="I29">IF(OR($B29="",AND($B29=$B30,$A29=$A30)),"",
_xlfn.LET(
  _xlpm.Exo,TRIM(SUBSTITUTE($B29,CHAR(160),"")),
  _xlpm.Var,TRIM(SUBSTITUTE($A29,CHAR(160),"")),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9" s="223" t="str">
        <f ca="1">IF($C29=0,"",IFERROR(
_xlfn.LET(
  _xlpm.ExoMax, MAX_LOCAL!$A$2:$A$10000,
  _xlpm.VarMax, MAX_LOCAL!$B$2:$B$10000,
  _xlpm.RepsMax, MAX_LOCAL!$C$2:$C$10000,
  _xlpm.KgMax,  MAX_LOCAL!$D$2:$D$10000,
  _xlpm.Res, IF($A29="",
     _xlfn.MAXIFS(_xlpm.KgMax, _xlpm.ExoMax, $B29, _xlpm.RepsMax, $C29),
     _xlfn.MAXIFS(_xlpm.KgMax, _xlpm.ExoMax, $B29, _xlpm.RepsMax, $C29, _xlpm.VarMax, $A29)
  ),
  IF(_xlpm.Res=0,"",_xlpm.Res)
),
""))</f>
        <v/>
      </c>
      <c r="K29" s="41">
        <v>1</v>
      </c>
      <c r="L29" s="41">
        <v>0</v>
      </c>
      <c r="M29" s="41">
        <v>1</v>
      </c>
      <c r="N29" s="41">
        <v>0</v>
      </c>
      <c r="O29" s="228"/>
      <c r="P29" s="42"/>
      <c r="Q29" s="43">
        <f t="shared" si="3"/>
        <v>0</v>
      </c>
      <c r="R29" s="42"/>
      <c r="S29" s="44">
        <f t="shared" si="4"/>
        <v>0</v>
      </c>
      <c r="T29" s="42"/>
      <c r="U29" s="44">
        <f t="shared" si="5"/>
        <v>0</v>
      </c>
      <c r="V29" s="42"/>
      <c r="W29" s="44">
        <f t="shared" si="6"/>
        <v>0</v>
      </c>
      <c r="X29" s="225" t="str">
        <f t="shared" si="7"/>
        <v/>
      </c>
      <c r="Y29" s="226" t="str">
        <f t="shared" si="8"/>
        <v/>
      </c>
    </row>
    <row r="30" spans="1:25" ht="20.100000000000001" customHeight="1" x14ac:dyDescent="0.2">
      <c r="A30" s="61"/>
      <c r="B30" s="59" t="s">
        <v>142</v>
      </c>
      <c r="C30" s="23"/>
      <c r="D30" s="24"/>
      <c r="E30" s="24">
        <f>V30</f>
        <v>120</v>
      </c>
      <c r="F30" s="25">
        <f>P30</f>
        <v>6</v>
      </c>
      <c r="G30" s="227" t="str" cm="1">
        <f t="array" ref="G30">IF(OR($B30="",$C30=0,$D30=0),"",IF(AND($B30=$B31,$A30=$A31),"",IFERROR(
SUMPRODUCT(($B$7:$B$55=$B30)*($A$7:$A$55=$A30)*($C$7:$C$55)*($D$7:$D$55)),
"")))</f>
        <v/>
      </c>
      <c r="H30" s="222" t="str">
        <f ca="1">IF(OR($B30="",AND($B30=$B31,$A30=$A31)),"",_xlfn.LET(_xlpm.DateSeance,$C$1,_xlpm.Exo,$B30,_xlpm.Var,$A30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0" s="222" t="str" cm="1">
        <f t="array" ref="I30">IF(OR($B30="",AND($B30=$B31,$A30=$A31)),"",
_xlfn.LET(
  _xlpm.Exo,TRIM(SUBSTITUTE($B30,CHAR(160),"")),
  _xlpm.Var,TRIM(SUBSTITUTE($A30,CHAR(160),"")),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0" s="223" t="str">
        <f ca="1">IF($C30=0,"",IFERROR(
_xlfn.LET(
  _xlpm.ExoMax, MAX_LOCAL!$A$2:$A$10000,
  _xlpm.VarMax, MAX_LOCAL!$B$2:$B$10000,
  _xlpm.RepsMax, MAX_LOCAL!$C$2:$C$10000,
  _xlpm.KgMax,  MAX_LOCAL!$D$2:$D$10000,
  _xlpm.Res, IF($A30="",
     _xlfn.MAXIFS(_xlpm.KgMax, _xlpm.ExoMax, $B30, _xlpm.RepsMax, $C30),
     _xlfn.MAXIFS(_xlpm.KgMax, _xlpm.ExoMax, $B30, _xlpm.RepsMax, $C30, _xlpm.VarMax, $A30)
  ),
  IF(_xlpm.Res=0,"",_xlpm.Res)
),
""))</f>
        <v/>
      </c>
      <c r="K30" s="41">
        <v>1</v>
      </c>
      <c r="L30" s="41">
        <v>0</v>
      </c>
      <c r="M30" s="41">
        <v>1</v>
      </c>
      <c r="N30" s="41">
        <v>0</v>
      </c>
      <c r="O30" s="228"/>
      <c r="P30" s="42">
        <v>6</v>
      </c>
      <c r="Q30" s="43">
        <f t="shared" si="3"/>
        <v>6</v>
      </c>
      <c r="R30" s="42">
        <v>12</v>
      </c>
      <c r="S30" s="44">
        <f t="shared" si="4"/>
        <v>0</v>
      </c>
      <c r="T30" s="42">
        <v>4</v>
      </c>
      <c r="U30" s="44">
        <f t="shared" si="5"/>
        <v>0</v>
      </c>
      <c r="V30" s="42">
        <v>120</v>
      </c>
      <c r="W30" s="44">
        <f t="shared" si="6"/>
        <v>120</v>
      </c>
      <c r="X30" s="225" t="str">
        <f t="shared" si="7"/>
        <v/>
      </c>
      <c r="Y30" s="226" t="str">
        <f t="shared" si="8"/>
        <v/>
      </c>
    </row>
    <row r="31" spans="1:25" ht="20.100000000000001" customHeight="1" x14ac:dyDescent="0.2">
      <c r="A31" s="61"/>
      <c r="B31" s="59" t="s">
        <v>142</v>
      </c>
      <c r="C31" s="23"/>
      <c r="D31" s="24"/>
      <c r="E31" s="24">
        <f>V31</f>
        <v>120</v>
      </c>
      <c r="F31" s="25">
        <f>P31</f>
        <v>8</v>
      </c>
      <c r="G31" s="227" t="str" cm="1">
        <f t="array" ref="G31">IF(OR($B31="",$C31=0,$D31=0),"",IF(AND($B31=$B32,$A31=$A32),"",IFERROR(
SUMPRODUCT(($B$7:$B$55=$B31)*($A$7:$A$55=$A31)*($C$7:$C$55)*($D$7:$D$55)),
"")))</f>
        <v/>
      </c>
      <c r="H31" s="222" t="str">
        <f ca="1">IF(OR($B31="",AND($B31=$B32,$A31=$A32)),"",_xlfn.LET(_xlpm.DateSeance,$C$1,_xlpm.Exo,$B31,_xlpm.Var,$A31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1" s="222" t="str" cm="1">
        <f t="array" ref="I31">IF(OR($B31="",AND($B31=$B32,$A31=$A32)),"",
_xlfn.LET(
  _xlpm.Exo,TRIM(SUBSTITUTE($B31,CHAR(160),"")),
  _xlpm.Var,TRIM(SUBSTITUTE($A31,CHAR(160),"")),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1" s="223" t="str">
        <f ca="1">IF($C31=0,"",IFERROR(
_xlfn.LET(
  _xlpm.ExoMax, MAX_LOCAL!$A$2:$A$10000,
  _xlpm.VarMax, MAX_LOCAL!$B$2:$B$10000,
  _xlpm.RepsMax, MAX_LOCAL!$C$2:$C$10000,
  _xlpm.KgMax,  MAX_LOCAL!$D$2:$D$10000,
  _xlpm.Res, IF($A31="",
     _xlfn.MAXIFS(_xlpm.KgMax, _xlpm.ExoMax, $B31, _xlpm.RepsMax, $C31),
     _xlfn.MAXIFS(_xlpm.KgMax, _xlpm.ExoMax, $B31, _xlpm.RepsMax, $C31, _xlpm.VarMax, $A31)
  ),
  IF(_xlpm.Res=0,"",_xlpm.Res)
),
""))</f>
        <v/>
      </c>
      <c r="K31" s="41">
        <v>1</v>
      </c>
      <c r="L31" s="41">
        <v>0</v>
      </c>
      <c r="M31" s="41">
        <v>1</v>
      </c>
      <c r="N31" s="41">
        <v>0</v>
      </c>
      <c r="O31" s="228"/>
      <c r="P31" s="42">
        <v>8</v>
      </c>
      <c r="Q31" s="43">
        <f t="shared" si="3"/>
        <v>8</v>
      </c>
      <c r="R31" s="42">
        <v>10</v>
      </c>
      <c r="S31" s="44">
        <f t="shared" si="4"/>
        <v>0</v>
      </c>
      <c r="T31" s="42">
        <v>6</v>
      </c>
      <c r="U31" s="44">
        <f t="shared" si="5"/>
        <v>0</v>
      </c>
      <c r="V31" s="42">
        <v>120</v>
      </c>
      <c r="W31" s="44">
        <f t="shared" si="6"/>
        <v>120</v>
      </c>
      <c r="X31" s="225" t="str">
        <f t="shared" si="7"/>
        <v/>
      </c>
      <c r="Y31" s="226" t="str">
        <f t="shared" si="8"/>
        <v/>
      </c>
    </row>
    <row r="32" spans="1:25" ht="20.100000000000001" customHeight="1" x14ac:dyDescent="0.2">
      <c r="A32" s="61"/>
      <c r="B32" s="59" t="s">
        <v>142</v>
      </c>
      <c r="C32" s="23"/>
      <c r="D32" s="24"/>
      <c r="E32" s="24">
        <f>V32</f>
        <v>1</v>
      </c>
      <c r="F32" s="25">
        <f>P32</f>
        <v>9</v>
      </c>
      <c r="G32" s="227" t="str" cm="1">
        <f t="array" ref="G32">IF(OR($B32="",$C32=0,$D32=0),"",IF(AND($B32=$B33,$A32=$A33),"",IFERROR(
SUMPRODUCT(($B$7:$B$55=$B32)*($A$7:$A$55=$A32)*($C$7:$C$55)*($D$7:$D$55)),
"")))</f>
        <v/>
      </c>
      <c r="H32" s="222">
        <f ca="1">IF(OR($B32="",AND($B32=$B33,$A32=$A33)),"",_xlfn.LET(_xlpm.DateSeance,$C$1,_xlpm.Exo,$B32,_xlpm.Var,$A32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2" s="222" cm="1">
        <f t="array" ref="I32">IF(OR($B32="",AND($B32=$B33,$A32=$A33)),"",
_xlfn.LET(
  _xlpm.Exo,TRIM(SUBSTITUTE($B32,CHAR(160),"")),
  _xlpm.Var,TRIM(SUBSTITUTE($A32,CHAR(160),"")),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248</v>
      </c>
      <c r="J32" s="223" t="str">
        <f ca="1">IF($C32=0,"",IFERROR(
_xlfn.LET(
  _xlpm.ExoMax, MAX_LOCAL!$A$2:$A$10000,
  _xlpm.VarMax, MAX_LOCAL!$B$2:$B$10000,
  _xlpm.RepsMax, MAX_LOCAL!$C$2:$C$10000,
  _xlpm.KgMax,  MAX_LOCAL!$D$2:$D$10000,
  _xlpm.Res, IF($A32="",
     _xlfn.MAXIFS(_xlpm.KgMax, _xlpm.ExoMax, $B32, _xlpm.RepsMax, $C32),
     _xlfn.MAXIFS(_xlpm.KgMax, _xlpm.ExoMax, $B32, _xlpm.RepsMax, $C32, _xlpm.VarMax, $A32)
  ),
  IF(_xlpm.Res=0,"",_xlpm.Res)
),
""))</f>
        <v/>
      </c>
      <c r="K32" s="41">
        <v>1</v>
      </c>
      <c r="L32" s="41">
        <v>0</v>
      </c>
      <c r="M32" s="41">
        <v>1</v>
      </c>
      <c r="N32" s="41">
        <v>0</v>
      </c>
      <c r="O32" s="228"/>
      <c r="P32" s="42">
        <v>9</v>
      </c>
      <c r="Q32" s="43">
        <f t="shared" si="3"/>
        <v>9</v>
      </c>
      <c r="R32" s="42">
        <v>8</v>
      </c>
      <c r="S32" s="44">
        <f t="shared" si="4"/>
        <v>0</v>
      </c>
      <c r="T32" s="42">
        <v>8</v>
      </c>
      <c r="U32" s="44">
        <f t="shared" si="5"/>
        <v>0</v>
      </c>
      <c r="V32" s="42">
        <v>1</v>
      </c>
      <c r="W32" s="44">
        <f t="shared" si="6"/>
        <v>1</v>
      </c>
      <c r="X32" s="225" t="str">
        <f t="shared" si="7"/>
        <v/>
      </c>
      <c r="Y32" s="226" t="str">
        <f t="shared" si="8"/>
        <v/>
      </c>
    </row>
    <row r="33" spans="1:25" ht="20.100000000000001" customHeight="1" x14ac:dyDescent="0.2">
      <c r="A33" s="61"/>
      <c r="B33" s="59"/>
      <c r="C33" s="23"/>
      <c r="D33" s="24"/>
      <c r="E33" s="24"/>
      <c r="F33" s="25"/>
      <c r="G33" s="227" t="str" cm="1">
        <f t="array" ref="G33">IF(OR($B33="",$C33=0,$D33=0),"",IF(AND($B33=$B34,$A33=$A34),"",IFERROR(
SUMPRODUCT(($B$7:$B$55=$B33)*($A$7:$A$55=$A33)*($C$7:$C$55)*($D$7:$D$55)),
"")))</f>
        <v/>
      </c>
      <c r="H33" s="222" t="str">
        <f ca="1">IF(OR($B33="",AND($B33=$B34,$A33=$A34)),"",_xlfn.LET(_xlpm.DateSeance,$C$1,_xlpm.Exo,$B33,_xlpm.Var,$A33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3" s="222" t="str" cm="1">
        <f t="array" ref="I33">IF(OR($B33="",AND($B33=$B34,$A33=$A34)),"",
_xlfn.LET(
  _xlpm.Exo,TRIM(SUBSTITUTE($B33,CHAR(160),"")),
  _xlpm.Var,TRIM(SUBSTITUTE($A33,CHAR(160),"")),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3" s="223" t="str">
        <f ca="1">IF($C33=0,"",IFERROR(
_xlfn.LET(
  _xlpm.ExoMax, MAX_LOCAL!$A$2:$A$10000,
  _xlpm.VarMax, MAX_LOCAL!$B$2:$B$10000,
  _xlpm.RepsMax, MAX_LOCAL!$C$2:$C$10000,
  _xlpm.KgMax,  MAX_LOCAL!$D$2:$D$10000,
  _xlpm.Res, IF($A33="",
     _xlfn.MAXIFS(_xlpm.KgMax, _xlpm.ExoMax, $B33, _xlpm.RepsMax, $C33),
     _xlfn.MAXIFS(_xlpm.KgMax, _xlpm.ExoMax, $B33, _xlpm.RepsMax, $C33, _xlpm.VarMax, $A33)
  ),
  IF(_xlpm.Res=0,"",_xlpm.Res)
),
""))</f>
        <v/>
      </c>
      <c r="K33" s="41">
        <v>1</v>
      </c>
      <c r="L33" s="41">
        <v>0</v>
      </c>
      <c r="M33" s="41">
        <v>1</v>
      </c>
      <c r="N33" s="41">
        <v>0</v>
      </c>
      <c r="O33" s="228"/>
      <c r="P33" s="42"/>
      <c r="Q33" s="43">
        <f t="shared" si="3"/>
        <v>0</v>
      </c>
      <c r="R33" s="42"/>
      <c r="S33" s="44">
        <f t="shared" si="4"/>
        <v>0</v>
      </c>
      <c r="T33" s="42"/>
      <c r="U33" s="44">
        <f t="shared" si="5"/>
        <v>0</v>
      </c>
      <c r="V33" s="42"/>
      <c r="W33" s="44">
        <f t="shared" si="6"/>
        <v>0</v>
      </c>
      <c r="X33" s="225" t="str">
        <f t="shared" si="7"/>
        <v/>
      </c>
      <c r="Y33" s="226" t="str">
        <f t="shared" si="8"/>
        <v/>
      </c>
    </row>
    <row r="34" spans="1:25" ht="20.100000000000001" customHeight="1" x14ac:dyDescent="0.2">
      <c r="A34" s="61"/>
      <c r="B34" s="59"/>
      <c r="C34" s="23"/>
      <c r="D34" s="24"/>
      <c r="E34" s="24"/>
      <c r="F34" s="25"/>
      <c r="G34" s="227" t="str" cm="1">
        <f t="array" ref="G34">IF(OR($B34="",$C34=0,$D34=0),"",IF(AND($B34=$B35,$A34=$A35),"",IFERROR(
SUMPRODUCT(($B$7:$B$55=$B34)*($A$7:$A$55=$A34)*($C$7:$C$55)*($D$7:$D$55)),
"")))</f>
        <v/>
      </c>
      <c r="H34" s="222" t="str">
        <f ca="1">IF(OR($B34="",AND($B34=$B35,$A34=$A35)),"",_xlfn.LET(_xlpm.DateSeance,$C$1,_xlpm.Exo,$B34,_xlpm.Var,$A34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4" s="222" t="str" cm="1">
        <f t="array" ref="I34">IF(OR($B34="",AND($B34=$B35,$A34=$A35)),"",
_xlfn.LET(
  _xlpm.Exo,TRIM(SUBSTITUTE($B34,CHAR(160),"")),
  _xlpm.Var,TRIM(SUBSTITUTE($A34,CHAR(160),"")),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4" s="223" t="str">
        <f ca="1">IF($C34=0,"",IFERROR(
_xlfn.LET(
  _xlpm.ExoMax, MAX_LOCAL!$A$2:$A$10000,
  _xlpm.VarMax, MAX_LOCAL!$B$2:$B$10000,
  _xlpm.RepsMax, MAX_LOCAL!$C$2:$C$10000,
  _xlpm.KgMax,  MAX_LOCAL!$D$2:$D$10000,
  _xlpm.Res, IF($A34="",
     _xlfn.MAXIFS(_xlpm.KgMax, _xlpm.ExoMax, $B34, _xlpm.RepsMax, $C34),
     _xlfn.MAXIFS(_xlpm.KgMax, _xlpm.ExoMax, $B34, _xlpm.RepsMax, $C34, _xlpm.VarMax, $A34)
  ),
  IF(_xlpm.Res=0,"",_xlpm.Res)
),
""))</f>
        <v/>
      </c>
      <c r="K34" s="41">
        <v>1</v>
      </c>
      <c r="L34" s="41">
        <v>0</v>
      </c>
      <c r="M34" s="41">
        <v>1</v>
      </c>
      <c r="N34" s="41">
        <v>0</v>
      </c>
      <c r="O34" s="228"/>
      <c r="P34" s="42"/>
      <c r="Q34" s="43">
        <f t="shared" si="3"/>
        <v>0</v>
      </c>
      <c r="R34" s="42"/>
      <c r="S34" s="44">
        <f t="shared" si="4"/>
        <v>0</v>
      </c>
      <c r="T34" s="42"/>
      <c r="U34" s="44">
        <f t="shared" si="5"/>
        <v>0</v>
      </c>
      <c r="V34" s="42"/>
      <c r="W34" s="44">
        <f t="shared" si="6"/>
        <v>0</v>
      </c>
      <c r="X34" s="225" t="str">
        <f t="shared" si="7"/>
        <v/>
      </c>
      <c r="Y34" s="226" t="str">
        <f t="shared" si="8"/>
        <v/>
      </c>
    </row>
    <row r="35" spans="1:25" ht="20.100000000000001" customHeight="1" x14ac:dyDescent="0.2">
      <c r="A35" s="61"/>
      <c r="B35" s="59"/>
      <c r="C35" s="23"/>
      <c r="D35" s="24"/>
      <c r="E35" s="24"/>
      <c r="F35" s="25"/>
      <c r="G35" s="227" t="str" cm="1">
        <f t="array" ref="G35">IF(OR($B35="",$C35=0,$D35=0),"",IF(AND($B35=$B36,$A35=$A36),"",IFERROR(
SUMPRODUCT(($B$7:$B$55=$B35)*($A$7:$A$55=$A35)*($C$7:$C$55)*($D$7:$D$55)),
"")))</f>
        <v/>
      </c>
      <c r="H35" s="222" t="str">
        <f ca="1">IF(OR($B35="",AND($B35=$B36,$A35=$A36)),"",_xlfn.LET(_xlpm.DateSeance,$C$1,_xlpm.Exo,$B35,_xlpm.Var,$A35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5" s="222" t="str" cm="1">
        <f t="array" ref="I35">IF(OR($B35="",AND($B35=$B36,$A35=$A36)),"",
_xlfn.LET(
  _xlpm.Exo,TRIM(SUBSTITUTE($B35,CHAR(160),"")),
  _xlpm.Var,TRIM(SUBSTITUTE($A35,CHAR(160),"")),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5" s="223" t="str">
        <f ca="1">IF($C35=0,"",IFERROR(
_xlfn.LET(
  _xlpm.ExoMax, MAX_LOCAL!$A$2:$A$10000,
  _xlpm.VarMax, MAX_LOCAL!$B$2:$B$10000,
  _xlpm.RepsMax, MAX_LOCAL!$C$2:$C$10000,
  _xlpm.KgMax,  MAX_LOCAL!$D$2:$D$10000,
  _xlpm.Res, IF($A35="",
     _xlfn.MAXIFS(_xlpm.KgMax, _xlpm.ExoMax, $B35, _xlpm.RepsMax, $C35),
     _xlfn.MAXIFS(_xlpm.KgMax, _xlpm.ExoMax, $B35, _xlpm.RepsMax, $C35, _xlpm.VarMax, $A35)
  ),
  IF(_xlpm.Res=0,"",_xlpm.Res)
),
""))</f>
        <v/>
      </c>
      <c r="K35" s="41">
        <v>1</v>
      </c>
      <c r="L35" s="41">
        <v>0</v>
      </c>
      <c r="M35" s="41">
        <v>1</v>
      </c>
      <c r="N35" s="41">
        <v>0</v>
      </c>
      <c r="O35" s="228"/>
      <c r="P35" s="42"/>
      <c r="Q35" s="43">
        <f t="shared" si="3"/>
        <v>0</v>
      </c>
      <c r="R35" s="42"/>
      <c r="S35" s="44">
        <f t="shared" si="4"/>
        <v>0</v>
      </c>
      <c r="T35" s="42"/>
      <c r="U35" s="44">
        <f t="shared" si="5"/>
        <v>0</v>
      </c>
      <c r="V35" s="42"/>
      <c r="W35" s="44">
        <f t="shared" si="6"/>
        <v>0</v>
      </c>
      <c r="X35" s="225" t="str">
        <f t="shared" si="7"/>
        <v/>
      </c>
      <c r="Y35" s="226" t="str">
        <f t="shared" si="8"/>
        <v/>
      </c>
    </row>
    <row r="36" spans="1:25" ht="20.100000000000001" customHeight="1" x14ac:dyDescent="0.2">
      <c r="A36" s="61"/>
      <c r="B36" s="59"/>
      <c r="C36" s="23"/>
      <c r="D36" s="24"/>
      <c r="E36" s="24"/>
      <c r="F36" s="25"/>
      <c r="G36" s="227" t="str" cm="1">
        <f t="array" ref="G36">IF(OR($B36="",$C36=0,$D36=0),"",IF(AND($B36=$B37,$A36=$A37),"",IFERROR(
SUMPRODUCT(($B$7:$B$55=$B36)*($A$7:$A$55=$A36)*($C$7:$C$55)*($D$7:$D$55)),
"")))</f>
        <v/>
      </c>
      <c r="H36" s="222" t="str">
        <f ca="1">IF(OR($B36="",AND($B36=$B37,$A36=$A37)),"",_xlfn.LET(_xlpm.DateSeance,$C$1,_xlpm.Exo,$B36,_xlpm.Var,$A36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6" s="222" t="str" cm="1">
        <f t="array" ref="I36">IF(OR($B36="",AND($B36=$B37,$A36=$A37)),"",
_xlfn.LET(
  _xlpm.Exo,TRIM(SUBSTITUTE($B36,CHAR(160),"")),
  _xlpm.Var,TRIM(SUBSTITUTE($A36,CHAR(160),"")),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6" s="223" t="str">
        <f ca="1">IF($C36=0,"",IFERROR(
_xlfn.LET(
  _xlpm.ExoMax, MAX_LOCAL!$A$2:$A$10000,
  _xlpm.VarMax, MAX_LOCAL!$B$2:$B$10000,
  _xlpm.RepsMax, MAX_LOCAL!$C$2:$C$10000,
  _xlpm.KgMax,  MAX_LOCAL!$D$2:$D$10000,
  _xlpm.Res, IF($A36="",
     _xlfn.MAXIFS(_xlpm.KgMax, _xlpm.ExoMax, $B36, _xlpm.RepsMax, $C36),
     _xlfn.MAXIFS(_xlpm.KgMax, _xlpm.ExoMax, $B36, _xlpm.RepsMax, $C36, _xlpm.VarMax, $A36)
  ),
  IF(_xlpm.Res=0,"",_xlpm.Res)
),
""))</f>
        <v/>
      </c>
      <c r="K36" s="41">
        <v>1</v>
      </c>
      <c r="L36" s="41">
        <v>0</v>
      </c>
      <c r="M36" s="41">
        <v>1</v>
      </c>
      <c r="N36" s="41">
        <v>0</v>
      </c>
      <c r="O36" s="228"/>
      <c r="P36" s="42"/>
      <c r="Q36" s="43">
        <f t="shared" si="3"/>
        <v>0</v>
      </c>
      <c r="R36" s="42"/>
      <c r="S36" s="44">
        <f t="shared" si="4"/>
        <v>0</v>
      </c>
      <c r="T36" s="42"/>
      <c r="U36" s="44">
        <f t="shared" si="5"/>
        <v>0</v>
      </c>
      <c r="V36" s="42"/>
      <c r="W36" s="44">
        <f t="shared" si="6"/>
        <v>0</v>
      </c>
      <c r="X36" s="225" t="str">
        <f t="shared" si="7"/>
        <v/>
      </c>
      <c r="Y36" s="226" t="str">
        <f t="shared" si="8"/>
        <v/>
      </c>
    </row>
    <row r="37" spans="1:25" ht="20.100000000000001" customHeight="1" x14ac:dyDescent="0.2">
      <c r="A37" s="61"/>
      <c r="B37" s="59"/>
      <c r="C37" s="23"/>
      <c r="D37" s="24"/>
      <c r="E37" s="24"/>
      <c r="F37" s="25"/>
      <c r="G37" s="227" t="str" cm="1">
        <f t="array" ref="G37">IF(OR($B37="",$C37=0,$D37=0),"",IF(AND($B37=$B38,$A37=$A38),"",IFERROR(
SUMPRODUCT(($B$7:$B$55=$B37)*($A$7:$A$55=$A37)*($C$7:$C$55)*($D$7:$D$55)),
"")))</f>
        <v/>
      </c>
      <c r="H37" s="222" t="str">
        <f ca="1">IF(OR($B37="",AND($B37=$B38,$A37=$A38)),"",_xlfn.LET(_xlpm.DateSeance,$C$1,_xlpm.Exo,$B37,_xlpm.Var,$A37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7" s="222" t="str" cm="1">
        <f t="array" ref="I37">IF(OR($B37="",AND($B37=$B38,$A37=$A38)),"",
_xlfn.LET(
  _xlpm.Exo,TRIM(SUBSTITUTE($B37,CHAR(160),"")),
  _xlpm.Var,TRIM(SUBSTITUTE($A37,CHAR(160),"")),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7" s="223" t="str">
        <f ca="1">IF($C37=0,"",IFERROR(
_xlfn.LET(
  _xlpm.ExoMax, MAX_LOCAL!$A$2:$A$10000,
  _xlpm.VarMax, MAX_LOCAL!$B$2:$B$10000,
  _xlpm.RepsMax, MAX_LOCAL!$C$2:$C$10000,
  _xlpm.KgMax,  MAX_LOCAL!$D$2:$D$10000,
  _xlpm.Res, IF($A37="",
     _xlfn.MAXIFS(_xlpm.KgMax, _xlpm.ExoMax, $B37, _xlpm.RepsMax, $C37),
     _xlfn.MAXIFS(_xlpm.KgMax, _xlpm.ExoMax, $B37, _xlpm.RepsMax, $C37, _xlpm.VarMax, $A37)
  ),
  IF(_xlpm.Res=0,"",_xlpm.Res)
),
""))</f>
        <v/>
      </c>
      <c r="K37" s="41">
        <v>1</v>
      </c>
      <c r="L37" s="41">
        <v>0</v>
      </c>
      <c r="M37" s="41">
        <v>1</v>
      </c>
      <c r="N37" s="41">
        <v>0</v>
      </c>
      <c r="O37" s="228"/>
      <c r="P37" s="42"/>
      <c r="Q37" s="43">
        <f t="shared" si="3"/>
        <v>0</v>
      </c>
      <c r="R37" s="42"/>
      <c r="S37" s="44">
        <f t="shared" si="4"/>
        <v>0</v>
      </c>
      <c r="T37" s="42"/>
      <c r="U37" s="44">
        <f t="shared" si="5"/>
        <v>0</v>
      </c>
      <c r="V37" s="42"/>
      <c r="W37" s="44">
        <f t="shared" si="6"/>
        <v>0</v>
      </c>
      <c r="X37" s="225" t="str">
        <f t="shared" si="7"/>
        <v/>
      </c>
      <c r="Y37" s="226" t="str">
        <f t="shared" si="8"/>
        <v/>
      </c>
    </row>
    <row r="38" spans="1:25" ht="20.100000000000001" customHeight="1" x14ac:dyDescent="0.2">
      <c r="A38" s="61"/>
      <c r="B38" s="59"/>
      <c r="C38" s="23"/>
      <c r="D38" s="24"/>
      <c r="E38" s="24"/>
      <c r="F38" s="25"/>
      <c r="G38" s="227" t="str" cm="1">
        <f t="array" ref="G38">IF(OR($B38="",$C38=0,$D38=0),"",IF(AND($B38=$B39,$A38=$A39),"",IFERROR(
SUMPRODUCT(($B$7:$B$55=$B38)*($A$7:$A$55=$A38)*($C$7:$C$55)*($D$7:$D$55)),
"")))</f>
        <v/>
      </c>
      <c r="H38" s="222" t="str">
        <f ca="1">IF(OR($B38="",AND($B38=$B39,$A38=$A39)),"",_xlfn.LET(_xlpm.DateSeance,$C$1,_xlpm.Exo,$B38,_xlpm.Var,$A38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8" s="222" t="str" cm="1">
        <f t="array" ref="I38">IF(OR($B38="",AND($B38=$B39,$A38=$A39)),"",
_xlfn.LET(
  _xlpm.Exo,TRIM(SUBSTITUTE($B38,CHAR(160),"")),
  _xlpm.Var,TRIM(SUBSTITUTE($A38,CHAR(160),"")),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8" s="223" t="str">
        <f ca="1">IF($C38=0,"",IFERROR(
_xlfn.LET(
  _xlpm.ExoMax, MAX_LOCAL!$A$2:$A$10000,
  _xlpm.VarMax, MAX_LOCAL!$B$2:$B$10000,
  _xlpm.RepsMax, MAX_LOCAL!$C$2:$C$10000,
  _xlpm.KgMax,  MAX_LOCAL!$D$2:$D$10000,
  _xlpm.Res, IF($A38="",
     _xlfn.MAXIFS(_xlpm.KgMax, _xlpm.ExoMax, $B38, _xlpm.RepsMax, $C38),
     _xlfn.MAXIFS(_xlpm.KgMax, _xlpm.ExoMax, $B38, _xlpm.RepsMax, $C38, _xlpm.VarMax, $A38)
  ),
  IF(_xlpm.Res=0,"",_xlpm.Res)
),
""))</f>
        <v/>
      </c>
      <c r="K38" s="41">
        <v>1</v>
      </c>
      <c r="L38" s="41">
        <v>0</v>
      </c>
      <c r="M38" s="41">
        <v>1</v>
      </c>
      <c r="N38" s="41">
        <v>0</v>
      </c>
      <c r="O38" s="228"/>
      <c r="P38" s="42"/>
      <c r="Q38" s="43">
        <f t="shared" si="3"/>
        <v>0</v>
      </c>
      <c r="R38" s="42"/>
      <c r="S38" s="44">
        <f t="shared" si="4"/>
        <v>0</v>
      </c>
      <c r="T38" s="42"/>
      <c r="U38" s="44">
        <f t="shared" si="5"/>
        <v>0</v>
      </c>
      <c r="V38" s="42"/>
      <c r="W38" s="44">
        <f t="shared" si="6"/>
        <v>0</v>
      </c>
      <c r="X38" s="225" t="str">
        <f t="shared" si="7"/>
        <v/>
      </c>
      <c r="Y38" s="226" t="str">
        <f t="shared" si="8"/>
        <v/>
      </c>
    </row>
    <row r="39" spans="1:25" ht="20.100000000000001" customHeight="1" x14ac:dyDescent="0.2">
      <c r="A39" s="61"/>
      <c r="B39" s="59"/>
      <c r="C39" s="23"/>
      <c r="D39" s="24"/>
      <c r="E39" s="24"/>
      <c r="F39" s="25"/>
      <c r="G39" s="227" t="str" cm="1">
        <f t="array" ref="G39">IF(OR($B39="",$C39=0,$D39=0),"",IF(AND($B39=$B40,$A39=$A40),"",IFERROR(
SUMPRODUCT(($B$7:$B$55=$B39)*($A$7:$A$55=$A39)*($C$7:$C$55)*($D$7:$D$55)),
"")))</f>
        <v/>
      </c>
      <c r="H39" s="222" t="str">
        <f ca="1">IF(OR($B39="",AND($B39=$B40,$A39=$A40)),"",_xlfn.LET(_xlpm.DateSeance,$C$1,_xlpm.Exo,$B39,_xlpm.Var,$A39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9" s="222" t="str" cm="1">
        <f t="array" ref="I39">IF(OR($B39="",AND($B39=$B40,$A39=$A40)),"",
_xlfn.LET(
  _xlpm.Exo,TRIM(SUBSTITUTE($B39,CHAR(160),"")),
  _xlpm.Var,TRIM(SUBSTITUTE($A39,CHAR(160),"")),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9" s="223" t="str">
        <f ca="1">IF($C39=0,"",IFERROR(
_xlfn.LET(
  _xlpm.ExoMax, MAX_LOCAL!$A$2:$A$10000,
  _xlpm.VarMax, MAX_LOCAL!$B$2:$B$10000,
  _xlpm.RepsMax, MAX_LOCAL!$C$2:$C$10000,
  _xlpm.KgMax,  MAX_LOCAL!$D$2:$D$10000,
  _xlpm.Res, IF($A39="",
     _xlfn.MAXIFS(_xlpm.KgMax, _xlpm.ExoMax, $B39, _xlpm.RepsMax, $C39),
     _xlfn.MAXIFS(_xlpm.KgMax, _xlpm.ExoMax, $B39, _xlpm.RepsMax, $C39, _xlpm.VarMax, $A39)
  ),
  IF(_xlpm.Res=0,"",_xlpm.Res)
),
""))</f>
        <v/>
      </c>
      <c r="K39" s="41">
        <v>1</v>
      </c>
      <c r="L39" s="41">
        <v>0</v>
      </c>
      <c r="M39" s="41">
        <v>1</v>
      </c>
      <c r="N39" s="41">
        <v>0</v>
      </c>
      <c r="O39" s="228"/>
      <c r="P39" s="42"/>
      <c r="Q39" s="43">
        <f t="shared" ref="Q39:Q55" si="9">F39</f>
        <v>0</v>
      </c>
      <c r="R39" s="42"/>
      <c r="S39" s="44">
        <f t="shared" ref="S39:S55" si="10">C39</f>
        <v>0</v>
      </c>
      <c r="T39" s="42"/>
      <c r="U39" s="44">
        <f t="shared" ref="U39:U55" si="11">D39</f>
        <v>0</v>
      </c>
      <c r="V39" s="42"/>
      <c r="W39" s="44">
        <f t="shared" si="6"/>
        <v>0</v>
      </c>
      <c r="X39" s="225" t="str">
        <f t="shared" si="7"/>
        <v/>
      </c>
      <c r="Y39" s="226" t="str">
        <f t="shared" si="8"/>
        <v/>
      </c>
    </row>
    <row r="40" spans="1:25" ht="20.100000000000001" customHeight="1" x14ac:dyDescent="0.2">
      <c r="A40" s="61"/>
      <c r="B40" s="59"/>
      <c r="C40" s="23"/>
      <c r="D40" s="24"/>
      <c r="E40" s="24"/>
      <c r="F40" s="25"/>
      <c r="G40" s="227" t="str" cm="1">
        <f t="array" ref="G40">IF(OR($B40="",$C40=0,$D40=0),"",IF(AND($B40=$B41,$A40=$A41),"",IFERROR(
SUMPRODUCT(($B$7:$B$55=$B40)*($A$7:$A$55=$A40)*($C$7:$C$55)*($D$7:$D$55)),
"")))</f>
        <v/>
      </c>
      <c r="H40" s="222" t="str">
        <f ca="1">IF(OR($B40="",AND($B40=$B41,$A40=$A41)),"",_xlfn.LET(_xlpm.DateSeance,$C$1,_xlpm.Exo,$B40,_xlpm.Var,$A40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0" s="222" t="str" cm="1">
        <f t="array" ref="I40">IF(OR($B40="",AND($B40=$B41,$A40=$A41)),"",
_xlfn.LET(
  _xlpm.Exo,TRIM(SUBSTITUTE($B40,CHAR(160),"")),
  _xlpm.Var,TRIM(SUBSTITUTE($A40,CHAR(160),"")),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0" s="223" t="str">
        <f ca="1">IF($C40=0,"",IFERROR(
_xlfn.LET(
  _xlpm.ExoMax, MAX_LOCAL!$A$2:$A$10000,
  _xlpm.VarMax, MAX_LOCAL!$B$2:$B$10000,
  _xlpm.RepsMax, MAX_LOCAL!$C$2:$C$10000,
  _xlpm.KgMax,  MAX_LOCAL!$D$2:$D$10000,
  _xlpm.Res, IF($A40="",
     _xlfn.MAXIFS(_xlpm.KgMax, _xlpm.ExoMax, $B40, _xlpm.RepsMax, $C40),
     _xlfn.MAXIFS(_xlpm.KgMax, _xlpm.ExoMax, $B40, _xlpm.RepsMax, $C40, _xlpm.VarMax, $A40)
  ),
  IF(_xlpm.Res=0,"",_xlpm.Res)
),
""))</f>
        <v/>
      </c>
      <c r="K40" s="41">
        <v>1</v>
      </c>
      <c r="L40" s="41">
        <v>0</v>
      </c>
      <c r="M40" s="41">
        <v>1</v>
      </c>
      <c r="N40" s="41">
        <v>0</v>
      </c>
      <c r="O40" s="228"/>
      <c r="P40" s="42"/>
      <c r="Q40" s="43">
        <f t="shared" si="9"/>
        <v>0</v>
      </c>
      <c r="R40" s="42"/>
      <c r="S40" s="44">
        <f t="shared" si="10"/>
        <v>0</v>
      </c>
      <c r="T40" s="42"/>
      <c r="U40" s="44">
        <f t="shared" si="11"/>
        <v>0</v>
      </c>
      <c r="V40" s="42"/>
      <c r="W40" s="44">
        <f t="shared" si="6"/>
        <v>0</v>
      </c>
      <c r="X40" s="225" t="str">
        <f t="shared" si="7"/>
        <v/>
      </c>
      <c r="Y40" s="226" t="str">
        <f t="shared" si="8"/>
        <v/>
      </c>
    </row>
    <row r="41" spans="1:25" ht="20.100000000000001" customHeight="1" x14ac:dyDescent="0.2">
      <c r="A41" s="61"/>
      <c r="B41" s="59"/>
      <c r="C41" s="23"/>
      <c r="D41" s="24"/>
      <c r="E41" s="24"/>
      <c r="F41" s="25"/>
      <c r="G41" s="227" t="str" cm="1">
        <f t="array" ref="G41">IF(OR($B41="",$C41=0,$D41=0),"",IF(AND($B41=$B42,$A41=$A42),"",IFERROR(
SUMPRODUCT(($B$7:$B$55=$B41)*($A$7:$A$55=$A41)*($C$7:$C$55)*($D$7:$D$55)),
"")))</f>
        <v/>
      </c>
      <c r="H41" s="222" t="str">
        <f ca="1">IF(OR($B41="",AND($B41=$B42,$A41=$A42)),"",_xlfn.LET(_xlpm.DateSeance,$C$1,_xlpm.Exo,$B41,_xlpm.Var,$A41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1" s="222" t="str" cm="1">
        <f t="array" ref="I41">IF(OR($B41="",AND($B41=$B42,$A41=$A42)),"",
_xlfn.LET(
  _xlpm.Exo,TRIM(SUBSTITUTE($B41,CHAR(160),"")),
  _xlpm.Var,TRIM(SUBSTITUTE($A41,CHAR(160),"")),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1" s="223" t="str">
        <f ca="1">IF($C41=0,"",IFERROR(
_xlfn.LET(
  _xlpm.ExoMax, MAX_LOCAL!$A$2:$A$10000,
  _xlpm.VarMax, MAX_LOCAL!$B$2:$B$10000,
  _xlpm.RepsMax, MAX_LOCAL!$C$2:$C$10000,
  _xlpm.KgMax,  MAX_LOCAL!$D$2:$D$10000,
  _xlpm.Res, IF($A41="",
     _xlfn.MAXIFS(_xlpm.KgMax, _xlpm.ExoMax, $B41, _xlpm.RepsMax, $C41),
     _xlfn.MAXIFS(_xlpm.KgMax, _xlpm.ExoMax, $B41, _xlpm.RepsMax, $C41, _xlpm.VarMax, $A41)
  ),
  IF(_xlpm.Res=0,"",_xlpm.Res)
),
""))</f>
        <v/>
      </c>
      <c r="K41" s="41">
        <v>1</v>
      </c>
      <c r="L41" s="41">
        <v>0</v>
      </c>
      <c r="M41" s="41">
        <v>1</v>
      </c>
      <c r="N41" s="41">
        <v>0</v>
      </c>
      <c r="O41" s="228"/>
      <c r="P41" s="42"/>
      <c r="Q41" s="43">
        <f t="shared" si="9"/>
        <v>0</v>
      </c>
      <c r="R41" s="42"/>
      <c r="S41" s="44">
        <f t="shared" si="10"/>
        <v>0</v>
      </c>
      <c r="T41" s="42"/>
      <c r="U41" s="44">
        <f t="shared" si="11"/>
        <v>0</v>
      </c>
      <c r="V41" s="42"/>
      <c r="W41" s="44">
        <f t="shared" si="6"/>
        <v>0</v>
      </c>
      <c r="X41" s="225" t="str">
        <f t="shared" si="7"/>
        <v/>
      </c>
      <c r="Y41" s="226" t="str">
        <f t="shared" si="8"/>
        <v/>
      </c>
    </row>
    <row r="42" spans="1:25" ht="20.100000000000001" customHeight="1" x14ac:dyDescent="0.2">
      <c r="A42" s="61"/>
      <c r="B42" s="59"/>
      <c r="C42" s="23"/>
      <c r="D42" s="24"/>
      <c r="E42" s="24"/>
      <c r="F42" s="25"/>
      <c r="G42" s="227" t="str" cm="1">
        <f t="array" ref="G42">IF(OR($B42="",$C42=0,$D42=0),"",IF(AND($B42=$B43,$A42=$A43),"",IFERROR(
SUMPRODUCT(($B$7:$B$55=$B42)*($A$7:$A$55=$A42)*($C$7:$C$55)*($D$7:$D$55)),
"")))</f>
        <v/>
      </c>
      <c r="H42" s="222" t="str">
        <f ca="1">IF(OR($B42="",AND($B42=$B43,$A42=$A43)),"",_xlfn.LET(_xlpm.DateSeance,$C$1,_xlpm.Exo,$B42,_xlpm.Var,$A42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2" s="222" t="str" cm="1">
        <f t="array" ref="I42">IF(OR($B42="",AND($B42=$B43,$A42=$A43)),"",
_xlfn.LET(
  _xlpm.Exo,TRIM(SUBSTITUTE($B42,CHAR(160),"")),
  _xlpm.Var,TRIM(SUBSTITUTE($A42,CHAR(160),"")),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2" s="223" t="str">
        <f ca="1">IF($C42=0,"",IFERROR(
_xlfn.LET(
  _xlpm.ExoMax, MAX_LOCAL!$A$2:$A$10000,
  _xlpm.VarMax, MAX_LOCAL!$B$2:$B$10000,
  _xlpm.RepsMax, MAX_LOCAL!$C$2:$C$10000,
  _xlpm.KgMax,  MAX_LOCAL!$D$2:$D$10000,
  _xlpm.Res, IF($A42="",
     _xlfn.MAXIFS(_xlpm.KgMax, _xlpm.ExoMax, $B42, _xlpm.RepsMax, $C42),
     _xlfn.MAXIFS(_xlpm.KgMax, _xlpm.ExoMax, $B42, _xlpm.RepsMax, $C42, _xlpm.VarMax, $A42)
  ),
  IF(_xlpm.Res=0,"",_xlpm.Res)
),
""))</f>
        <v/>
      </c>
      <c r="K42" s="41">
        <v>1</v>
      </c>
      <c r="L42" s="41">
        <v>0</v>
      </c>
      <c r="M42" s="41">
        <v>1</v>
      </c>
      <c r="N42" s="41">
        <v>0</v>
      </c>
      <c r="O42" s="228"/>
      <c r="P42" s="42"/>
      <c r="Q42" s="43">
        <f t="shared" si="9"/>
        <v>0</v>
      </c>
      <c r="R42" s="42"/>
      <c r="S42" s="44">
        <f t="shared" si="10"/>
        <v>0</v>
      </c>
      <c r="T42" s="42"/>
      <c r="U42" s="44">
        <f t="shared" si="11"/>
        <v>0</v>
      </c>
      <c r="V42" s="42"/>
      <c r="W42" s="44">
        <f t="shared" si="6"/>
        <v>0</v>
      </c>
      <c r="X42" s="225" t="str">
        <f t="shared" si="7"/>
        <v/>
      </c>
      <c r="Y42" s="226" t="str">
        <f t="shared" si="8"/>
        <v/>
      </c>
    </row>
    <row r="43" spans="1:25" ht="20.100000000000001" customHeight="1" x14ac:dyDescent="0.2">
      <c r="A43" s="61"/>
      <c r="B43" s="59"/>
      <c r="C43" s="23"/>
      <c r="D43" s="24"/>
      <c r="E43" s="24"/>
      <c r="F43" s="25"/>
      <c r="G43" s="227" t="str" cm="1">
        <f t="array" ref="G43">IF(OR($B43="",$C43=0,$D43=0),"",IF(AND($B43=$B44,$A43=$A44),"",IFERROR(
SUMPRODUCT(($B$7:$B$55=$B43)*($A$7:$A$55=$A43)*($C$7:$C$55)*($D$7:$D$55)),
"")))</f>
        <v/>
      </c>
      <c r="H43" s="222" t="str">
        <f ca="1">IF(OR($B43="",AND($B43=$B44,$A43=$A44)),"",_xlfn.LET(_xlpm.DateSeance,$C$1,_xlpm.Exo,$B43,_xlpm.Var,$A43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3" s="222" t="str" cm="1">
        <f t="array" ref="I43">IF(OR($B43="",AND($B43=$B44,$A43=$A44)),"",
_xlfn.LET(
  _xlpm.Exo,TRIM(SUBSTITUTE($B43,CHAR(160),"")),
  _xlpm.Var,TRIM(SUBSTITUTE($A43,CHAR(160),"")),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3" s="223" t="str">
        <f ca="1">IF($C43=0,"",IFERROR(
_xlfn.LET(
  _xlpm.ExoMax, MAX_LOCAL!$A$2:$A$10000,
  _xlpm.VarMax, MAX_LOCAL!$B$2:$B$10000,
  _xlpm.RepsMax, MAX_LOCAL!$C$2:$C$10000,
  _xlpm.KgMax,  MAX_LOCAL!$D$2:$D$10000,
  _xlpm.Res, IF($A43="",
     _xlfn.MAXIFS(_xlpm.KgMax, _xlpm.ExoMax, $B43, _xlpm.RepsMax, $C43),
     _xlfn.MAXIFS(_xlpm.KgMax, _xlpm.ExoMax, $B43, _xlpm.RepsMax, $C43, _xlpm.VarMax, $A43)
  ),
  IF(_xlpm.Res=0,"",_xlpm.Res)
),
""))</f>
        <v/>
      </c>
      <c r="K43" s="41">
        <v>1</v>
      </c>
      <c r="L43" s="41">
        <v>0</v>
      </c>
      <c r="M43" s="41">
        <v>1</v>
      </c>
      <c r="N43" s="41">
        <v>0</v>
      </c>
      <c r="O43" s="228"/>
      <c r="P43" s="42"/>
      <c r="Q43" s="43">
        <f t="shared" si="9"/>
        <v>0</v>
      </c>
      <c r="R43" s="42"/>
      <c r="S43" s="44">
        <f t="shared" si="10"/>
        <v>0</v>
      </c>
      <c r="T43" s="42"/>
      <c r="U43" s="44">
        <f t="shared" si="11"/>
        <v>0</v>
      </c>
      <c r="V43" s="42"/>
      <c r="W43" s="44">
        <f t="shared" si="6"/>
        <v>0</v>
      </c>
      <c r="X43" s="225" t="str">
        <f t="shared" si="7"/>
        <v/>
      </c>
      <c r="Y43" s="226" t="str">
        <f t="shared" si="8"/>
        <v/>
      </c>
    </row>
    <row r="44" spans="1:25" ht="20.100000000000001" customHeight="1" x14ac:dyDescent="0.2">
      <c r="A44" s="61"/>
      <c r="B44" s="59"/>
      <c r="C44" s="23"/>
      <c r="D44" s="24"/>
      <c r="E44" s="24"/>
      <c r="F44" s="25"/>
      <c r="G44" s="227" t="str" cm="1">
        <f t="array" ref="G44">IF(OR($B44="",$C44=0,$D44=0),"",IF(AND($B44=$B45,$A44=$A45),"",IFERROR(
SUMPRODUCT(($B$7:$B$55=$B44)*($A$7:$A$55=$A44)*($C$7:$C$55)*($D$7:$D$55)),
"")))</f>
        <v/>
      </c>
      <c r="H44" s="222" t="str">
        <f ca="1">IF(OR($B44="",AND($B44=$B45,$A44=$A45)),"",_xlfn.LET(_xlpm.DateSeance,$C$1,_xlpm.Exo,$B44,_xlpm.Var,$A44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4" s="222" t="str" cm="1">
        <f t="array" ref="I44">IF(OR($B44="",AND($B44=$B45,$A44=$A45)),"",
_xlfn.LET(
  _xlpm.Exo,TRIM(SUBSTITUTE($B44,CHAR(160),"")),
  _xlpm.Var,TRIM(SUBSTITUTE($A44,CHAR(160),"")),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4" s="223" t="str">
        <f ca="1">IF($C44=0,"",IFERROR(
_xlfn.LET(
  _xlpm.ExoMax, MAX_LOCAL!$A$2:$A$10000,
  _xlpm.VarMax, MAX_LOCAL!$B$2:$B$10000,
  _xlpm.RepsMax, MAX_LOCAL!$C$2:$C$10000,
  _xlpm.KgMax,  MAX_LOCAL!$D$2:$D$10000,
  _xlpm.Res, IF($A44="",
     _xlfn.MAXIFS(_xlpm.KgMax, _xlpm.ExoMax, $B44, _xlpm.RepsMax, $C44),
     _xlfn.MAXIFS(_xlpm.KgMax, _xlpm.ExoMax, $B44, _xlpm.RepsMax, $C44, _xlpm.VarMax, $A44)
  ),
  IF(_xlpm.Res=0,"",_xlpm.Res)
),
""))</f>
        <v/>
      </c>
      <c r="K44" s="41">
        <v>1</v>
      </c>
      <c r="L44" s="41">
        <v>0</v>
      </c>
      <c r="M44" s="41">
        <v>1</v>
      </c>
      <c r="N44" s="41">
        <v>0</v>
      </c>
      <c r="O44" s="228"/>
      <c r="P44" s="42"/>
      <c r="Q44" s="43">
        <f t="shared" si="9"/>
        <v>0</v>
      </c>
      <c r="R44" s="42"/>
      <c r="S44" s="44">
        <f t="shared" si="10"/>
        <v>0</v>
      </c>
      <c r="T44" s="42"/>
      <c r="U44" s="44">
        <f t="shared" si="11"/>
        <v>0</v>
      </c>
      <c r="V44" s="42"/>
      <c r="W44" s="44">
        <f t="shared" si="6"/>
        <v>0</v>
      </c>
      <c r="X44" s="225" t="str">
        <f t="shared" si="7"/>
        <v/>
      </c>
      <c r="Y44" s="226" t="str">
        <f t="shared" si="8"/>
        <v/>
      </c>
    </row>
    <row r="45" spans="1:25" ht="20.100000000000001" customHeight="1" x14ac:dyDescent="0.2">
      <c r="A45" s="61"/>
      <c r="B45" s="59"/>
      <c r="C45" s="23"/>
      <c r="D45" s="24"/>
      <c r="E45" s="24"/>
      <c r="F45" s="25"/>
      <c r="G45" s="227" t="str" cm="1">
        <f t="array" ref="G45">IF(OR($B45="",$C45=0,$D45=0),"",IF(AND($B45=$B46,$A45=$A46),"",IFERROR(
SUMPRODUCT(($B$7:$B$55=$B45)*($A$7:$A$55=$A45)*($C$7:$C$55)*($D$7:$D$55)),
"")))</f>
        <v/>
      </c>
      <c r="H45" s="222" t="str">
        <f ca="1">IF(OR($B45="",AND($B45=$B46,$A45=$A46)),"",_xlfn.LET(_xlpm.DateSeance,$C$1,_xlpm.Exo,$B45,_xlpm.Var,$A45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5" s="222" t="str" cm="1">
        <f t="array" ref="I45">IF(OR($B45="",AND($B45=$B46,$A45=$A46)),"",
_xlfn.LET(
  _xlpm.Exo,TRIM(SUBSTITUTE($B45,CHAR(160),"")),
  _xlpm.Var,TRIM(SUBSTITUTE($A45,CHAR(160),"")),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5" s="223" t="str">
        <f ca="1">IF($C45=0,"",IFERROR(
_xlfn.LET(
  _xlpm.ExoMax, MAX_LOCAL!$A$2:$A$10000,
  _xlpm.VarMax, MAX_LOCAL!$B$2:$B$10000,
  _xlpm.RepsMax, MAX_LOCAL!$C$2:$C$10000,
  _xlpm.KgMax,  MAX_LOCAL!$D$2:$D$10000,
  _xlpm.Res, IF($A45="",
     _xlfn.MAXIFS(_xlpm.KgMax, _xlpm.ExoMax, $B45, _xlpm.RepsMax, $C45),
     _xlfn.MAXIFS(_xlpm.KgMax, _xlpm.ExoMax, $B45, _xlpm.RepsMax, $C45, _xlpm.VarMax, $A45)
  ),
  IF(_xlpm.Res=0,"",_xlpm.Res)
),
""))</f>
        <v/>
      </c>
      <c r="K45" s="41">
        <v>1</v>
      </c>
      <c r="L45" s="41">
        <v>0</v>
      </c>
      <c r="M45" s="41">
        <v>1</v>
      </c>
      <c r="N45" s="41">
        <v>0</v>
      </c>
      <c r="O45" s="228"/>
      <c r="P45" s="42"/>
      <c r="Q45" s="43">
        <f t="shared" si="9"/>
        <v>0</v>
      </c>
      <c r="R45" s="42"/>
      <c r="S45" s="44">
        <f t="shared" si="10"/>
        <v>0</v>
      </c>
      <c r="T45" s="42"/>
      <c r="U45" s="44">
        <f t="shared" si="11"/>
        <v>0</v>
      </c>
      <c r="V45" s="42"/>
      <c r="W45" s="44">
        <f t="shared" si="6"/>
        <v>0</v>
      </c>
      <c r="X45" s="225" t="str">
        <f t="shared" si="7"/>
        <v/>
      </c>
      <c r="Y45" s="226" t="str">
        <f t="shared" si="8"/>
        <v/>
      </c>
    </row>
    <row r="46" spans="1:25" ht="20.100000000000001" customHeight="1" x14ac:dyDescent="0.2">
      <c r="A46" s="61"/>
      <c r="B46" s="59"/>
      <c r="C46" s="23"/>
      <c r="D46" s="24"/>
      <c r="E46" s="24"/>
      <c r="F46" s="25"/>
      <c r="G46" s="227" t="str" cm="1">
        <f t="array" ref="G46">IF(OR($B46="",$C46=0,$D46=0),"",IF(AND($B46=$B47,$A46=$A47),"",IFERROR(
SUMPRODUCT(($B$7:$B$55=$B46)*($A$7:$A$55=$A46)*($C$7:$C$55)*($D$7:$D$55)),
"")))</f>
        <v/>
      </c>
      <c r="H46" s="222" t="str">
        <f ca="1">IF(OR($B46="",AND($B46=$B47,$A46=$A47)),"",_xlfn.LET(_xlpm.DateSeance,$C$1,_xlpm.Exo,$B46,_xlpm.Var,$A46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6" s="222" t="str" cm="1">
        <f t="array" ref="I46">IF(OR($B46="",AND($B46=$B47,$A46=$A47)),"",
_xlfn.LET(
  _xlpm.Exo,TRIM(SUBSTITUTE($B46,CHAR(160),"")),
  _xlpm.Var,TRIM(SUBSTITUTE($A46,CHAR(160),"")),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6" s="223" t="str">
        <f ca="1">IF($C46=0,"",IFERROR(
_xlfn.LET(
  _xlpm.ExoMax, MAX_LOCAL!$A$2:$A$10000,
  _xlpm.VarMax, MAX_LOCAL!$B$2:$B$10000,
  _xlpm.RepsMax, MAX_LOCAL!$C$2:$C$10000,
  _xlpm.KgMax,  MAX_LOCAL!$D$2:$D$10000,
  _xlpm.Res, IF($A46="",
     _xlfn.MAXIFS(_xlpm.KgMax, _xlpm.ExoMax, $B46, _xlpm.RepsMax, $C46),
     _xlfn.MAXIFS(_xlpm.KgMax, _xlpm.ExoMax, $B46, _xlpm.RepsMax, $C46, _xlpm.VarMax, $A46)
  ),
  IF(_xlpm.Res=0,"",_xlpm.Res)
),
""))</f>
        <v/>
      </c>
      <c r="K46" s="41">
        <v>1</v>
      </c>
      <c r="L46" s="41">
        <v>0</v>
      </c>
      <c r="M46" s="41">
        <v>1</v>
      </c>
      <c r="N46" s="41">
        <v>0</v>
      </c>
      <c r="O46" s="228"/>
      <c r="P46" s="42"/>
      <c r="Q46" s="43">
        <f t="shared" si="9"/>
        <v>0</v>
      </c>
      <c r="R46" s="42"/>
      <c r="S46" s="44">
        <f t="shared" si="10"/>
        <v>0</v>
      </c>
      <c r="T46" s="42"/>
      <c r="U46" s="44">
        <f t="shared" si="11"/>
        <v>0</v>
      </c>
      <c r="V46" s="42"/>
      <c r="W46" s="44">
        <f t="shared" si="6"/>
        <v>0</v>
      </c>
      <c r="X46" s="225" t="str">
        <f t="shared" si="7"/>
        <v/>
      </c>
      <c r="Y46" s="226" t="str">
        <f t="shared" si="8"/>
        <v/>
      </c>
    </row>
    <row r="47" spans="1:25" ht="20.100000000000001" customHeight="1" x14ac:dyDescent="0.2">
      <c r="A47" s="61"/>
      <c r="B47" s="59"/>
      <c r="C47" s="23"/>
      <c r="D47" s="24"/>
      <c r="E47" s="24"/>
      <c r="F47" s="25"/>
      <c r="G47" s="227" t="str" cm="1">
        <f t="array" ref="G47">IF(OR($B47="",$C47=0,$D47=0),"",IF(AND($B47=$B48,$A47=$A48),"",IFERROR(
SUMPRODUCT(($B$7:$B$55=$B47)*($A$7:$A$55=$A47)*($C$7:$C$55)*($D$7:$D$55)),
"")))</f>
        <v/>
      </c>
      <c r="H47" s="222" t="str">
        <f ca="1">IF(OR($B47="",AND($B47=$B48,$A47=$A48)),"",_xlfn.LET(_xlpm.DateSeance,$C$1,_xlpm.Exo,$B47,_xlpm.Var,$A47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7" s="222" t="str" cm="1">
        <f t="array" ref="I47">IF(OR($B47="",AND($B47=$B48,$A47=$A48)),"",
_xlfn.LET(
  _xlpm.Exo,TRIM(SUBSTITUTE($B47,CHAR(160),"")),
  _xlpm.Var,TRIM(SUBSTITUTE($A47,CHAR(160),"")),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7" s="223" t="str">
        <f ca="1">IF($C47=0,"",IFERROR(
_xlfn.LET(
  _xlpm.ExoMax, MAX_LOCAL!$A$2:$A$10000,
  _xlpm.VarMax, MAX_LOCAL!$B$2:$B$10000,
  _xlpm.RepsMax, MAX_LOCAL!$C$2:$C$10000,
  _xlpm.KgMax,  MAX_LOCAL!$D$2:$D$10000,
  _xlpm.Res, IF($A47="",
     _xlfn.MAXIFS(_xlpm.KgMax, _xlpm.ExoMax, $B47, _xlpm.RepsMax, $C47),
     _xlfn.MAXIFS(_xlpm.KgMax, _xlpm.ExoMax, $B47, _xlpm.RepsMax, $C47, _xlpm.VarMax, $A47)
  ),
  IF(_xlpm.Res=0,"",_xlpm.Res)
),
""))</f>
        <v/>
      </c>
      <c r="K47" s="41">
        <v>1</v>
      </c>
      <c r="L47" s="41">
        <v>0</v>
      </c>
      <c r="M47" s="41">
        <v>1</v>
      </c>
      <c r="N47" s="41">
        <v>0</v>
      </c>
      <c r="O47" s="228"/>
      <c r="P47" s="42"/>
      <c r="Q47" s="43">
        <f t="shared" si="9"/>
        <v>0</v>
      </c>
      <c r="R47" s="42"/>
      <c r="S47" s="44">
        <f t="shared" si="10"/>
        <v>0</v>
      </c>
      <c r="T47" s="42"/>
      <c r="U47" s="44">
        <f t="shared" si="11"/>
        <v>0</v>
      </c>
      <c r="V47" s="42"/>
      <c r="W47" s="44">
        <f t="shared" si="6"/>
        <v>0</v>
      </c>
      <c r="X47" s="225" t="str">
        <f t="shared" si="7"/>
        <v/>
      </c>
      <c r="Y47" s="226" t="str">
        <f t="shared" si="8"/>
        <v/>
      </c>
    </row>
    <row r="48" spans="1:25" ht="20.100000000000001" customHeight="1" x14ac:dyDescent="0.2">
      <c r="A48" s="61"/>
      <c r="B48" s="59"/>
      <c r="C48" s="23"/>
      <c r="D48" s="24"/>
      <c r="E48" s="24"/>
      <c r="F48" s="25"/>
      <c r="G48" s="227" t="str" cm="1">
        <f t="array" ref="G48">IF(OR($B48="",$C48=0,$D48=0),"",IF(AND($B48=$B49,$A48=$A49),"",IFERROR(
SUMPRODUCT(($B$7:$B$55=$B48)*($A$7:$A$55=$A48)*($C$7:$C$55)*($D$7:$D$55)),
"")))</f>
        <v/>
      </c>
      <c r="H48" s="222" t="str">
        <f ca="1">IF(OR($B48="",AND($B48=$B49,$A48=$A49)),"",_xlfn.LET(_xlpm.DateSeance,$C$1,_xlpm.Exo,$B48,_xlpm.Var,$A48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8" s="222" t="str" cm="1">
        <f t="array" ref="I48">IF(OR($B48="",AND($B48=$B49,$A48=$A49)),"",
_xlfn.LET(
  _xlpm.Exo,TRIM(SUBSTITUTE($B48,CHAR(160),"")),
  _xlpm.Var,TRIM(SUBSTITUTE($A48,CHAR(160),"")),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8" s="223" t="str">
        <f ca="1">IF($C48=0,"",IFERROR(
_xlfn.LET(
  _xlpm.ExoMax, MAX_LOCAL!$A$2:$A$10000,
  _xlpm.VarMax, MAX_LOCAL!$B$2:$B$10000,
  _xlpm.RepsMax, MAX_LOCAL!$C$2:$C$10000,
  _xlpm.KgMax,  MAX_LOCAL!$D$2:$D$10000,
  _xlpm.Res, IF($A48="",
     _xlfn.MAXIFS(_xlpm.KgMax, _xlpm.ExoMax, $B48, _xlpm.RepsMax, $C48),
     _xlfn.MAXIFS(_xlpm.KgMax, _xlpm.ExoMax, $B48, _xlpm.RepsMax, $C48, _xlpm.VarMax, $A48)
  ),
  IF(_xlpm.Res=0,"",_xlpm.Res)
),
""))</f>
        <v/>
      </c>
      <c r="K48" s="41">
        <v>1</v>
      </c>
      <c r="L48" s="41">
        <v>0</v>
      </c>
      <c r="M48" s="41">
        <v>1</v>
      </c>
      <c r="N48" s="41">
        <v>0</v>
      </c>
      <c r="O48" s="228"/>
      <c r="P48" s="42"/>
      <c r="Q48" s="43">
        <f t="shared" si="9"/>
        <v>0</v>
      </c>
      <c r="R48" s="42"/>
      <c r="S48" s="44">
        <f t="shared" si="10"/>
        <v>0</v>
      </c>
      <c r="T48" s="42"/>
      <c r="U48" s="44">
        <f t="shared" si="11"/>
        <v>0</v>
      </c>
      <c r="V48" s="42"/>
      <c r="W48" s="44">
        <f t="shared" si="6"/>
        <v>0</v>
      </c>
      <c r="X48" s="225" t="str">
        <f t="shared" si="7"/>
        <v/>
      </c>
      <c r="Y48" s="226" t="str">
        <f t="shared" si="8"/>
        <v/>
      </c>
    </row>
    <row r="49" spans="1:25" ht="20.100000000000001" customHeight="1" x14ac:dyDescent="0.2">
      <c r="A49" s="61"/>
      <c r="B49" s="59"/>
      <c r="C49" s="23"/>
      <c r="D49" s="24"/>
      <c r="E49" s="24"/>
      <c r="F49" s="25"/>
      <c r="G49" s="227" t="str" cm="1">
        <f t="array" ref="G49">IF(OR($B49="",$C49=0,$D49=0),"",IF(AND($B49=$B50,$A49=$A50),"",IFERROR(
SUMPRODUCT(($B$7:$B$55=$B49)*($A$7:$A$55=$A49)*($C$7:$C$55)*($D$7:$D$55)),
"")))</f>
        <v/>
      </c>
      <c r="H49" s="222" t="str">
        <f ca="1">IF(OR($B49="",AND($B49=$B50,$A49=$A50)),"",_xlfn.LET(_xlpm.DateSeance,$C$1,_xlpm.Exo,$B49,_xlpm.Var,$A49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9" s="222" t="str" cm="1">
        <f t="array" ref="I49">IF(OR($B49="",AND($B49=$B50,$A49=$A50)),"",
_xlfn.LET(
  _xlpm.Exo,TRIM(SUBSTITUTE($B49,CHAR(160),"")),
  _xlpm.Var,TRIM(SUBSTITUTE($A49,CHAR(160),"")),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9" s="223" t="str">
        <f ca="1">IF($C49=0,"",IFERROR(
_xlfn.LET(
  _xlpm.ExoMax, MAX_LOCAL!$A$2:$A$10000,
  _xlpm.VarMax, MAX_LOCAL!$B$2:$B$10000,
  _xlpm.RepsMax, MAX_LOCAL!$C$2:$C$10000,
  _xlpm.KgMax,  MAX_LOCAL!$D$2:$D$10000,
  _xlpm.Res, IF($A49="",
     _xlfn.MAXIFS(_xlpm.KgMax, _xlpm.ExoMax, $B49, _xlpm.RepsMax, $C49),
     _xlfn.MAXIFS(_xlpm.KgMax, _xlpm.ExoMax, $B49, _xlpm.RepsMax, $C49, _xlpm.VarMax, $A49)
  ),
  IF(_xlpm.Res=0,"",_xlpm.Res)
),
""))</f>
        <v/>
      </c>
      <c r="K49" s="41">
        <v>1</v>
      </c>
      <c r="L49" s="41">
        <v>0</v>
      </c>
      <c r="M49" s="41">
        <v>1</v>
      </c>
      <c r="N49" s="41">
        <v>0</v>
      </c>
      <c r="O49" s="228"/>
      <c r="P49" s="42"/>
      <c r="Q49" s="43">
        <f t="shared" si="9"/>
        <v>0</v>
      </c>
      <c r="R49" s="42"/>
      <c r="S49" s="44">
        <f t="shared" si="10"/>
        <v>0</v>
      </c>
      <c r="T49" s="42"/>
      <c r="U49" s="44">
        <f t="shared" si="11"/>
        <v>0</v>
      </c>
      <c r="V49" s="42"/>
      <c r="W49" s="44">
        <f t="shared" si="6"/>
        <v>0</v>
      </c>
      <c r="X49" s="225" t="str">
        <f t="shared" si="7"/>
        <v/>
      </c>
      <c r="Y49" s="226" t="str">
        <f t="shared" si="8"/>
        <v/>
      </c>
    </row>
    <row r="50" spans="1:25" ht="20.100000000000001" customHeight="1" x14ac:dyDescent="0.2">
      <c r="A50" s="61"/>
      <c r="B50" s="59"/>
      <c r="C50" s="23"/>
      <c r="D50" s="24"/>
      <c r="E50" s="24"/>
      <c r="F50" s="25"/>
      <c r="G50" s="227" t="str" cm="1">
        <f t="array" ref="G50">IF(OR($B50="",$C50=0,$D50=0),"",IF(AND($B50=$B51,$A50=$A51),"",IFERROR(
SUMPRODUCT(($B$7:$B$55=$B50)*($A$7:$A$55=$A50)*($C$7:$C$55)*($D$7:$D$55)),
"")))</f>
        <v/>
      </c>
      <c r="H50" s="222" t="str">
        <f ca="1">IF(OR($B50="",AND($B50=$B51,$A50=$A51)),"",_xlfn.LET(_xlpm.DateSeance,$C$1,_xlpm.Exo,$B50,_xlpm.Var,$A50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0" s="222" t="str" cm="1">
        <f t="array" ref="I50">IF(OR($B50="",AND($B50=$B51,$A50=$A51)),"",
_xlfn.LET(
  _xlpm.Exo,TRIM(SUBSTITUTE($B50,CHAR(160),"")),
  _xlpm.Var,TRIM(SUBSTITUTE($A50,CHAR(160),"")),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0" s="223" t="str">
        <f ca="1">IF($C50=0,"",IFERROR(
_xlfn.LET(
  _xlpm.ExoMax, MAX_LOCAL!$A$2:$A$10000,
  _xlpm.VarMax, MAX_LOCAL!$B$2:$B$10000,
  _xlpm.RepsMax, MAX_LOCAL!$C$2:$C$10000,
  _xlpm.KgMax,  MAX_LOCAL!$D$2:$D$10000,
  _xlpm.Res, IF($A50="",
     _xlfn.MAXIFS(_xlpm.KgMax, _xlpm.ExoMax, $B50, _xlpm.RepsMax, $C50),
     _xlfn.MAXIFS(_xlpm.KgMax, _xlpm.ExoMax, $B50, _xlpm.RepsMax, $C50, _xlpm.VarMax, $A50)
  ),
  IF(_xlpm.Res=0,"",_xlpm.Res)
),
""))</f>
        <v/>
      </c>
      <c r="K50" s="41">
        <v>1</v>
      </c>
      <c r="L50" s="41">
        <v>0</v>
      </c>
      <c r="M50" s="41">
        <v>1</v>
      </c>
      <c r="N50" s="41">
        <v>0</v>
      </c>
      <c r="O50" s="228"/>
      <c r="P50" s="42"/>
      <c r="Q50" s="43">
        <f t="shared" si="9"/>
        <v>0</v>
      </c>
      <c r="R50" s="42"/>
      <c r="S50" s="44">
        <f t="shared" si="10"/>
        <v>0</v>
      </c>
      <c r="T50" s="42"/>
      <c r="U50" s="44">
        <f t="shared" si="11"/>
        <v>0</v>
      </c>
      <c r="V50" s="42"/>
      <c r="W50" s="44">
        <f t="shared" si="6"/>
        <v>0</v>
      </c>
      <c r="X50" s="225" t="str">
        <f t="shared" si="7"/>
        <v/>
      </c>
      <c r="Y50" s="226" t="str">
        <f t="shared" si="8"/>
        <v/>
      </c>
    </row>
    <row r="51" spans="1:25" ht="20.100000000000001" customHeight="1" x14ac:dyDescent="0.2">
      <c r="A51" s="61"/>
      <c r="B51" s="59"/>
      <c r="C51" s="23"/>
      <c r="D51" s="24"/>
      <c r="E51" s="24"/>
      <c r="F51" s="25"/>
      <c r="G51" s="227" t="str" cm="1">
        <f t="array" ref="G51">IF(OR($B51="",$C51=0,$D51=0),"",IF(AND($B51=$B52,$A51=$A52),"",IFERROR(
SUMPRODUCT(($B$7:$B$55=$B51)*($A$7:$A$55=$A51)*($C$7:$C$55)*($D$7:$D$55)),
"")))</f>
        <v/>
      </c>
      <c r="H51" s="222" t="str">
        <f ca="1">IF(OR($B51="",AND($B51=$B52,$A51=$A52)),"",_xlfn.LET(_xlpm.DateSeance,$C$1,_xlpm.Exo,$B51,_xlpm.Var,$A51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1" s="222" t="str" cm="1">
        <f t="array" ref="I51">IF(OR($B51="",AND($B51=$B52,$A51=$A52)),"",
_xlfn.LET(
  _xlpm.Exo,TRIM(SUBSTITUTE($B51,CHAR(160),"")),
  _xlpm.Var,TRIM(SUBSTITUTE($A51,CHAR(160),"")),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1" s="223" t="str">
        <f ca="1">IF($C51=0,"",IFERROR(
_xlfn.LET(
  _xlpm.ExoMax, MAX_LOCAL!$A$2:$A$10000,
  _xlpm.VarMax, MAX_LOCAL!$B$2:$B$10000,
  _xlpm.RepsMax, MAX_LOCAL!$C$2:$C$10000,
  _xlpm.KgMax,  MAX_LOCAL!$D$2:$D$10000,
  _xlpm.Res, IF($A51="",
     _xlfn.MAXIFS(_xlpm.KgMax, _xlpm.ExoMax, $B51, _xlpm.RepsMax, $C51),
     _xlfn.MAXIFS(_xlpm.KgMax, _xlpm.ExoMax, $B51, _xlpm.RepsMax, $C51, _xlpm.VarMax, $A51)
  ),
  IF(_xlpm.Res=0,"",_xlpm.Res)
),
""))</f>
        <v/>
      </c>
      <c r="K51" s="41">
        <v>1</v>
      </c>
      <c r="L51" s="41">
        <v>0</v>
      </c>
      <c r="M51" s="41">
        <v>1</v>
      </c>
      <c r="N51" s="41">
        <v>0</v>
      </c>
      <c r="O51" s="228"/>
      <c r="P51" s="42"/>
      <c r="Q51" s="43">
        <f t="shared" si="9"/>
        <v>0</v>
      </c>
      <c r="R51" s="42"/>
      <c r="S51" s="44">
        <f t="shared" si="10"/>
        <v>0</v>
      </c>
      <c r="T51" s="42"/>
      <c r="U51" s="44">
        <f t="shared" si="11"/>
        <v>0</v>
      </c>
      <c r="V51" s="42"/>
      <c r="W51" s="44">
        <f t="shared" si="6"/>
        <v>0</v>
      </c>
      <c r="X51" s="225" t="str">
        <f t="shared" si="7"/>
        <v/>
      </c>
      <c r="Y51" s="226" t="str">
        <f t="shared" si="8"/>
        <v/>
      </c>
    </row>
    <row r="52" spans="1:25" ht="20.100000000000001" customHeight="1" x14ac:dyDescent="0.2">
      <c r="A52" s="61"/>
      <c r="B52" s="59"/>
      <c r="C52" s="23"/>
      <c r="D52" s="24"/>
      <c r="E52" s="24"/>
      <c r="F52" s="25"/>
      <c r="G52" s="227" t="str" cm="1">
        <f t="array" ref="G52">IF(OR($B52="",$C52=0,$D52=0),"",IF(AND($B52=$B53,$A52=$A53),"",IFERROR(
SUMPRODUCT(($B$7:$B$55=$B52)*($A$7:$A$55=$A52)*($C$7:$C$55)*($D$7:$D$55)),
"")))</f>
        <v/>
      </c>
      <c r="H52" s="222" t="str">
        <f ca="1">IF(OR($B52="",AND($B52=$B53,$A52=$A53)),"",_xlfn.LET(_xlpm.DateSeance,$C$1,_xlpm.Exo,$B52,_xlpm.Var,$A52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2" s="222" t="str" cm="1">
        <f t="array" ref="I52">IF(OR($B52="",AND($B52=$B53,$A52=$A53)),"",
_xlfn.LET(
  _xlpm.Exo,TRIM(SUBSTITUTE($B52,CHAR(160),"")),
  _xlpm.Var,TRIM(SUBSTITUTE($A52,CHAR(160),"")),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2" s="223" t="str">
        <f ca="1">IF($C52=0,"",IFERROR(
_xlfn.LET(
  _xlpm.ExoMax, MAX_LOCAL!$A$2:$A$10000,
  _xlpm.VarMax, MAX_LOCAL!$B$2:$B$10000,
  _xlpm.RepsMax, MAX_LOCAL!$C$2:$C$10000,
  _xlpm.KgMax,  MAX_LOCAL!$D$2:$D$10000,
  _xlpm.Res, IF($A52="",
     _xlfn.MAXIFS(_xlpm.KgMax, _xlpm.ExoMax, $B52, _xlpm.RepsMax, $C52),
     _xlfn.MAXIFS(_xlpm.KgMax, _xlpm.ExoMax, $B52, _xlpm.RepsMax, $C52, _xlpm.VarMax, $A52)
  ),
  IF(_xlpm.Res=0,"",_xlpm.Res)
),
""))</f>
        <v/>
      </c>
      <c r="K52" s="41">
        <v>1</v>
      </c>
      <c r="L52" s="41">
        <v>0</v>
      </c>
      <c r="M52" s="41">
        <v>1</v>
      </c>
      <c r="N52" s="41">
        <v>0</v>
      </c>
      <c r="O52" s="228"/>
      <c r="P52" s="42"/>
      <c r="Q52" s="43">
        <f t="shared" si="9"/>
        <v>0</v>
      </c>
      <c r="R52" s="42"/>
      <c r="S52" s="44">
        <f t="shared" si="10"/>
        <v>0</v>
      </c>
      <c r="T52" s="42"/>
      <c r="U52" s="44">
        <f t="shared" si="11"/>
        <v>0</v>
      </c>
      <c r="V52" s="42"/>
      <c r="W52" s="44">
        <f t="shared" si="6"/>
        <v>0</v>
      </c>
      <c r="X52" s="225" t="str">
        <f t="shared" si="7"/>
        <v/>
      </c>
      <c r="Y52" s="226" t="str">
        <f t="shared" si="8"/>
        <v/>
      </c>
    </row>
    <row r="53" spans="1:25" ht="20.100000000000001" customHeight="1" x14ac:dyDescent="0.2">
      <c r="A53" s="61"/>
      <c r="B53" s="59"/>
      <c r="C53" s="23"/>
      <c r="D53" s="24"/>
      <c r="E53" s="24"/>
      <c r="F53" s="25"/>
      <c r="G53" s="227" t="str" cm="1">
        <f t="array" ref="G53">IF(OR($B53="",$C53=0,$D53=0),"",IF(AND($B53=$B54,$A53=$A54),"",IFERROR(
SUMPRODUCT(($B$7:$B$55=$B53)*($A$7:$A$55=$A53)*($C$7:$C$55)*($D$7:$D$55)),
"")))</f>
        <v/>
      </c>
      <c r="H53" s="222" t="str">
        <f ca="1">IF(OR($B53="",AND($B53=$B54,$A53=$A54)),"",_xlfn.LET(_xlpm.DateSeance,$C$1,_xlpm.Exo,$B53,_xlpm.Var,$A53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3" s="222" t="str" cm="1">
        <f t="array" ref="I53">IF(OR($B53="",AND($B53=$B54,$A53=$A54)),"",
_xlfn.LET(
  _xlpm.Exo,TRIM(SUBSTITUTE($B53,CHAR(160),"")),
  _xlpm.Var,TRIM(SUBSTITUTE($A53,CHAR(160),"")),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3" s="223" t="str">
        <f ca="1">IF($C53=0,"",IFERROR(
_xlfn.LET(
  _xlpm.ExoMax, MAX_LOCAL!$A$2:$A$10000,
  _xlpm.VarMax, MAX_LOCAL!$B$2:$B$10000,
  _xlpm.RepsMax, MAX_LOCAL!$C$2:$C$10000,
  _xlpm.KgMax,  MAX_LOCAL!$D$2:$D$10000,
  _xlpm.Res, IF($A53="",
     _xlfn.MAXIFS(_xlpm.KgMax, _xlpm.ExoMax, $B53, _xlpm.RepsMax, $C53),
     _xlfn.MAXIFS(_xlpm.KgMax, _xlpm.ExoMax, $B53, _xlpm.RepsMax, $C53, _xlpm.VarMax, $A53)
  ),
  IF(_xlpm.Res=0,"",_xlpm.Res)
),
""))</f>
        <v/>
      </c>
      <c r="K53" s="41">
        <v>1</v>
      </c>
      <c r="L53" s="41">
        <v>0</v>
      </c>
      <c r="M53" s="41">
        <v>1</v>
      </c>
      <c r="N53" s="41">
        <v>0</v>
      </c>
      <c r="O53" s="228"/>
      <c r="P53" s="42"/>
      <c r="Q53" s="43">
        <f t="shared" si="9"/>
        <v>0</v>
      </c>
      <c r="R53" s="42"/>
      <c r="S53" s="44">
        <f t="shared" si="10"/>
        <v>0</v>
      </c>
      <c r="T53" s="42"/>
      <c r="U53" s="44">
        <f t="shared" si="11"/>
        <v>0</v>
      </c>
      <c r="V53" s="42"/>
      <c r="W53" s="44">
        <f t="shared" si="6"/>
        <v>0</v>
      </c>
      <c r="X53" s="225" t="str">
        <f t="shared" si="7"/>
        <v/>
      </c>
      <c r="Y53" s="226" t="str">
        <f t="shared" si="8"/>
        <v/>
      </c>
    </row>
    <row r="54" spans="1:25" ht="20.100000000000001" customHeight="1" x14ac:dyDescent="0.2">
      <c r="A54" s="61"/>
      <c r="B54" s="59"/>
      <c r="C54" s="26"/>
      <c r="D54" s="24"/>
      <c r="E54" s="27"/>
      <c r="F54" s="28"/>
      <c r="G54" s="227" t="str" cm="1">
        <f t="array" ref="G54">IF(OR($B54="",$C54=0,$D54=0),"",IF(AND($B54=$B55,$A54=$A55),"",IFERROR(
SUMPRODUCT(($B$7:$B$55=$B54)*($A$7:$A$55=$A54)*($C$7:$C$55)*($D$7:$D$55)),
"")))</f>
        <v/>
      </c>
      <c r="H54" s="222" t="str">
        <f ca="1">IF(OR($B54="",AND($B54=$B55,$A54=$A55)),"",_xlfn.LET(_xlpm.DateSeance,$C$1,_xlpm.Exo,$B54,_xlpm.Var,$A54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4" s="222" t="str" cm="1">
        <f t="array" ref="I54">IF(OR($B54="",AND($B54=$B55,$A54=$A55)),"",
_xlfn.LET(
  _xlpm.Exo,TRIM(SUBSTITUTE($B54,CHAR(160),"")),
  _xlpm.Var,TRIM(SUBSTITUTE($A54,CHAR(160),"")),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4" s="223" t="str">
        <f ca="1">IF($C54=0,"",IFERROR(
_xlfn.LET(
  _xlpm.ExoMax, MAX_LOCAL!$A$2:$A$10000,
  _xlpm.VarMax, MAX_LOCAL!$B$2:$B$10000,
  _xlpm.RepsMax, MAX_LOCAL!$C$2:$C$10000,
  _xlpm.KgMax,  MAX_LOCAL!$D$2:$D$10000,
  _xlpm.Res, IF($A54="",
     _xlfn.MAXIFS(_xlpm.KgMax, _xlpm.ExoMax, $B54, _xlpm.RepsMax, $C54),
     _xlfn.MAXIFS(_xlpm.KgMax, _xlpm.ExoMax, $B54, _xlpm.RepsMax, $C54, _xlpm.VarMax, $A54)
  ),
  IF(_xlpm.Res=0,"",_xlpm.Res)
),
""))</f>
        <v/>
      </c>
      <c r="K54" s="41">
        <v>1</v>
      </c>
      <c r="L54" s="41">
        <v>0</v>
      </c>
      <c r="M54" s="41">
        <v>1</v>
      </c>
      <c r="N54" s="41">
        <v>0</v>
      </c>
      <c r="O54" s="228"/>
      <c r="P54" s="42"/>
      <c r="Q54" s="43">
        <f t="shared" si="9"/>
        <v>0</v>
      </c>
      <c r="R54" s="42"/>
      <c r="S54" s="44">
        <f t="shared" si="10"/>
        <v>0</v>
      </c>
      <c r="T54" s="42"/>
      <c r="U54" s="44">
        <f t="shared" si="11"/>
        <v>0</v>
      </c>
      <c r="V54" s="42"/>
      <c r="W54" s="44">
        <f t="shared" si="6"/>
        <v>0</v>
      </c>
      <c r="X54" s="225" t="str">
        <f t="shared" si="7"/>
        <v/>
      </c>
      <c r="Y54" s="226" t="str">
        <f t="shared" si="8"/>
        <v/>
      </c>
    </row>
    <row r="55" spans="1:25" ht="20.100000000000001" customHeight="1" thickBot="1" x14ac:dyDescent="0.25">
      <c r="A55" s="62"/>
      <c r="B55" s="230"/>
      <c r="C55" s="231"/>
      <c r="D55" s="232"/>
      <c r="E55" s="233"/>
      <c r="F55" s="234"/>
      <c r="G55" s="235" t="str" cm="1">
        <f t="array" ref="G55">IF(OR($B55="",$C55=0,$D55=0),"",IF(AND($B55=$B56,$A55=$A56),"",IFERROR(
SUMPRODUCT(($B$7:$B$55=$B55)*($A$7:$A$55=$A55)*($C$7:$C$55)*($D$7:$D$55)),
"")))</f>
        <v/>
      </c>
      <c r="H55" s="252" t="str">
        <f ca="1">IF(OR($B55="",AND($B55=$B56,$A55=$A56)),"",_xlfn.LET(_xlpm.DateSeance,$C$1,_xlpm.Exo,$B55,_xlpm.Var,$A55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5" s="252" t="str" cm="1">
        <f t="array" ref="I55">IF(OR($B55="",AND($B55=$B56,$A55=$A56)),"",
_xlfn.LET(
  _xlpm.Exo,TRIM(SUBSTITUTE($B55,CHAR(160),"")),
  _xlpm.Var,TRIM(SUBSTITUTE($A55,CHAR(160),"")),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5" s="223" t="str">
        <f ca="1">IF($C55=0,"",IFERROR(
_xlfn.LET(
  _xlpm.ExoMax, MAX_LOCAL!$A$2:$A$10000,
  _xlpm.VarMax, MAX_LOCAL!$B$2:$B$10000,
  _xlpm.RepsMax, MAX_LOCAL!$C$2:$C$10000,
  _xlpm.KgMax,  MAX_LOCAL!$D$2:$D$10000,
  _xlpm.Res, IF($A55="",
     _xlfn.MAXIFS(_xlpm.KgMax, _xlpm.ExoMax, $B55, _xlpm.RepsMax, $C55),
     _xlfn.MAXIFS(_xlpm.KgMax, _xlpm.ExoMax, $B55, _xlpm.RepsMax, $C55, _xlpm.VarMax, $A55)
  ),
  IF(_xlpm.Res=0,"",_xlpm.Res)
),
""))</f>
        <v/>
      </c>
      <c r="K55" s="41">
        <v>1</v>
      </c>
      <c r="L55" s="41">
        <v>0</v>
      </c>
      <c r="M55" s="41">
        <v>1</v>
      </c>
      <c r="N55" s="41">
        <v>0</v>
      </c>
      <c r="O55" s="228"/>
      <c r="P55" s="42"/>
      <c r="Q55" s="43">
        <f t="shared" si="9"/>
        <v>0</v>
      </c>
      <c r="R55" s="42"/>
      <c r="S55" s="44">
        <f t="shared" si="10"/>
        <v>0</v>
      </c>
      <c r="T55" s="42"/>
      <c r="U55" s="44">
        <f t="shared" si="11"/>
        <v>0</v>
      </c>
      <c r="V55" s="42"/>
      <c r="W55" s="44">
        <f t="shared" si="6"/>
        <v>0</v>
      </c>
      <c r="X55" s="225" t="str">
        <f t="shared" si="7"/>
        <v/>
      </c>
      <c r="Y55" s="226" t="str">
        <f t="shared" si="8"/>
        <v/>
      </c>
    </row>
    <row r="56" spans="1:25" ht="14.25" customHeight="1" thickTop="1" thickBot="1" x14ac:dyDescent="0.25">
      <c r="G56" s="236"/>
      <c r="H56" s="236"/>
      <c r="I56" s="236"/>
      <c r="J56" s="236"/>
    </row>
    <row r="57" spans="1:25" ht="26.25" customHeight="1" thickTop="1" x14ac:dyDescent="0.2">
      <c r="A57" s="303" t="s">
        <v>361</v>
      </c>
      <c r="B57" s="304"/>
      <c r="C57" s="304"/>
      <c r="D57" s="304"/>
      <c r="E57" s="304"/>
      <c r="F57" s="304"/>
      <c r="G57" s="304"/>
      <c r="H57" s="305"/>
      <c r="J57" s="303" t="s">
        <v>362</v>
      </c>
      <c r="K57" s="304"/>
      <c r="L57" s="304"/>
      <c r="M57" s="304"/>
      <c r="N57" s="304"/>
      <c r="O57" s="304"/>
      <c r="P57" s="304"/>
      <c r="Q57" s="305"/>
    </row>
    <row r="58" spans="1:25" ht="14.25" customHeight="1" x14ac:dyDescent="0.2">
      <c r="A58" s="281"/>
      <c r="B58" s="282"/>
      <c r="C58" s="282"/>
      <c r="D58" s="282"/>
      <c r="E58" s="282"/>
      <c r="F58" s="282"/>
      <c r="G58" s="282"/>
      <c r="H58" s="283"/>
      <c r="J58" s="281"/>
      <c r="K58" s="282"/>
      <c r="L58" s="282"/>
      <c r="M58" s="282"/>
      <c r="N58" s="282"/>
      <c r="O58" s="282"/>
      <c r="P58" s="282"/>
      <c r="Q58" s="283"/>
    </row>
    <row r="59" spans="1:25" ht="14.25" customHeight="1" x14ac:dyDescent="0.2">
      <c r="A59" s="281"/>
      <c r="B59" s="282"/>
      <c r="C59" s="282"/>
      <c r="D59" s="282"/>
      <c r="E59" s="282"/>
      <c r="F59" s="282"/>
      <c r="G59" s="282"/>
      <c r="H59" s="283"/>
      <c r="J59" s="281"/>
      <c r="K59" s="282"/>
      <c r="L59" s="282"/>
      <c r="M59" s="282"/>
      <c r="N59" s="282"/>
      <c r="O59" s="282"/>
      <c r="P59" s="282"/>
      <c r="Q59" s="283"/>
    </row>
    <row r="60" spans="1:25" ht="14.25" customHeight="1" x14ac:dyDescent="0.2">
      <c r="A60" s="281"/>
      <c r="B60" s="282"/>
      <c r="C60" s="282"/>
      <c r="D60" s="282"/>
      <c r="E60" s="282"/>
      <c r="F60" s="282"/>
      <c r="G60" s="282"/>
      <c r="H60" s="283"/>
      <c r="I60" s="236"/>
      <c r="J60" s="281"/>
      <c r="K60" s="282"/>
      <c r="L60" s="282"/>
      <c r="M60" s="282"/>
      <c r="N60" s="282"/>
      <c r="O60" s="282"/>
      <c r="P60" s="282"/>
      <c r="Q60" s="283"/>
    </row>
    <row r="61" spans="1:25" ht="14.25" customHeight="1" x14ac:dyDescent="0.2">
      <c r="A61" s="281"/>
      <c r="B61" s="282"/>
      <c r="C61" s="282"/>
      <c r="D61" s="282"/>
      <c r="E61" s="282"/>
      <c r="F61" s="282"/>
      <c r="G61" s="282"/>
      <c r="H61" s="283"/>
      <c r="I61" s="236"/>
      <c r="J61" s="281"/>
      <c r="K61" s="282"/>
      <c r="L61" s="282"/>
      <c r="M61" s="282"/>
      <c r="N61" s="282"/>
      <c r="O61" s="282"/>
      <c r="P61" s="282"/>
      <c r="Q61" s="283"/>
    </row>
    <row r="62" spans="1:25" ht="14.25" customHeight="1" x14ac:dyDescent="0.2">
      <c r="A62" s="281"/>
      <c r="B62" s="282"/>
      <c r="C62" s="282"/>
      <c r="D62" s="282"/>
      <c r="E62" s="282"/>
      <c r="F62" s="282"/>
      <c r="G62" s="282"/>
      <c r="H62" s="283"/>
      <c r="I62" s="236"/>
      <c r="J62" s="281"/>
      <c r="K62" s="282"/>
      <c r="L62" s="282"/>
      <c r="M62" s="282"/>
      <c r="N62" s="282"/>
      <c r="O62" s="282"/>
      <c r="P62" s="282"/>
      <c r="Q62" s="283"/>
    </row>
    <row r="63" spans="1:25" ht="14.25" customHeight="1" x14ac:dyDescent="0.2">
      <c r="A63" s="281"/>
      <c r="B63" s="282"/>
      <c r="C63" s="282"/>
      <c r="D63" s="282"/>
      <c r="E63" s="282"/>
      <c r="F63" s="282"/>
      <c r="G63" s="282"/>
      <c r="H63" s="283"/>
      <c r="I63" s="236"/>
      <c r="J63" s="281"/>
      <c r="K63" s="282"/>
      <c r="L63" s="282"/>
      <c r="M63" s="282"/>
      <c r="N63" s="282"/>
      <c r="O63" s="282"/>
      <c r="P63" s="282"/>
      <c r="Q63" s="283"/>
    </row>
    <row r="64" spans="1:25" ht="15" customHeight="1" x14ac:dyDescent="0.2">
      <c r="A64" s="281"/>
      <c r="B64" s="282"/>
      <c r="C64" s="282"/>
      <c r="D64" s="282"/>
      <c r="E64" s="282"/>
      <c r="F64" s="282"/>
      <c r="G64" s="282"/>
      <c r="H64" s="283"/>
      <c r="J64" s="281"/>
      <c r="K64" s="282"/>
      <c r="L64" s="282"/>
      <c r="M64" s="282"/>
      <c r="N64" s="282"/>
      <c r="O64" s="282"/>
      <c r="P64" s="282"/>
      <c r="Q64" s="283"/>
    </row>
    <row r="65" spans="1:17" ht="15" customHeight="1" x14ac:dyDescent="0.2">
      <c r="A65" s="281"/>
      <c r="B65" s="282"/>
      <c r="C65" s="282"/>
      <c r="D65" s="282"/>
      <c r="E65" s="282"/>
      <c r="F65" s="282"/>
      <c r="G65" s="282"/>
      <c r="H65" s="283"/>
      <c r="J65" s="281"/>
      <c r="K65" s="282"/>
      <c r="L65" s="282"/>
      <c r="M65" s="282"/>
      <c r="N65" s="282"/>
      <c r="O65" s="282"/>
      <c r="P65" s="282"/>
      <c r="Q65" s="283"/>
    </row>
    <row r="66" spans="1:17" ht="15" customHeight="1" x14ac:dyDescent="0.2">
      <c r="A66" s="281"/>
      <c r="B66" s="282"/>
      <c r="C66" s="282"/>
      <c r="D66" s="282"/>
      <c r="E66" s="282"/>
      <c r="F66" s="282"/>
      <c r="G66" s="282"/>
      <c r="H66" s="283"/>
      <c r="J66" s="281"/>
      <c r="K66" s="282"/>
      <c r="L66" s="282"/>
      <c r="M66" s="282"/>
      <c r="N66" s="282"/>
      <c r="O66" s="282"/>
      <c r="P66" s="282"/>
      <c r="Q66" s="283"/>
    </row>
    <row r="67" spans="1:17" ht="15" customHeight="1" x14ac:dyDescent="0.2">
      <c r="A67" s="281"/>
      <c r="B67" s="282"/>
      <c r="C67" s="282"/>
      <c r="D67" s="282"/>
      <c r="E67" s="282"/>
      <c r="F67" s="282"/>
      <c r="G67" s="282"/>
      <c r="H67" s="283"/>
      <c r="J67" s="281"/>
      <c r="K67" s="282"/>
      <c r="L67" s="282"/>
      <c r="M67" s="282"/>
      <c r="N67" s="282"/>
      <c r="O67" s="282"/>
      <c r="P67" s="282"/>
      <c r="Q67" s="283"/>
    </row>
    <row r="68" spans="1:17" ht="15" customHeight="1" x14ac:dyDescent="0.2">
      <c r="A68" s="281"/>
      <c r="B68" s="282"/>
      <c r="C68" s="282"/>
      <c r="D68" s="282"/>
      <c r="E68" s="282"/>
      <c r="F68" s="282"/>
      <c r="G68" s="282"/>
      <c r="H68" s="283"/>
      <c r="J68" s="281"/>
      <c r="K68" s="282"/>
      <c r="L68" s="282"/>
      <c r="M68" s="282"/>
      <c r="N68" s="282"/>
      <c r="O68" s="282"/>
      <c r="P68" s="282"/>
      <c r="Q68" s="283"/>
    </row>
    <row r="69" spans="1:17" ht="15.75" customHeight="1" x14ac:dyDescent="0.2">
      <c r="A69" s="281"/>
      <c r="B69" s="282"/>
      <c r="C69" s="282"/>
      <c r="D69" s="282"/>
      <c r="E69" s="282"/>
      <c r="F69" s="282"/>
      <c r="G69" s="282"/>
      <c r="H69" s="283"/>
      <c r="J69" s="281"/>
      <c r="K69" s="282"/>
      <c r="L69" s="282"/>
      <c r="M69" s="282"/>
      <c r="N69" s="282"/>
      <c r="O69" s="282"/>
      <c r="P69" s="282"/>
      <c r="Q69" s="283"/>
    </row>
    <row r="70" spans="1:17" ht="15" customHeight="1" x14ac:dyDescent="0.2">
      <c r="A70" s="281"/>
      <c r="B70" s="282"/>
      <c r="C70" s="282"/>
      <c r="D70" s="282"/>
      <c r="E70" s="282"/>
      <c r="F70" s="282"/>
      <c r="G70" s="282"/>
      <c r="H70" s="283"/>
      <c r="J70" s="281"/>
      <c r="K70" s="282"/>
      <c r="L70" s="282"/>
      <c r="M70" s="282"/>
      <c r="N70" s="282"/>
      <c r="O70" s="282"/>
      <c r="P70" s="282"/>
      <c r="Q70" s="283"/>
    </row>
    <row r="71" spans="1:17" ht="15" customHeight="1" x14ac:dyDescent="0.2">
      <c r="A71" s="281"/>
      <c r="B71" s="282"/>
      <c r="C71" s="282"/>
      <c r="D71" s="282"/>
      <c r="E71" s="282"/>
      <c r="F71" s="282"/>
      <c r="G71" s="282"/>
      <c r="H71" s="283"/>
      <c r="J71" s="281"/>
      <c r="K71" s="282"/>
      <c r="L71" s="282"/>
      <c r="M71" s="282"/>
      <c r="N71" s="282"/>
      <c r="O71" s="282"/>
      <c r="P71" s="282"/>
      <c r="Q71" s="283"/>
    </row>
    <row r="72" spans="1:17" ht="15" customHeight="1" x14ac:dyDescent="0.2">
      <c r="A72" s="281"/>
      <c r="B72" s="282"/>
      <c r="C72" s="282"/>
      <c r="D72" s="282"/>
      <c r="E72" s="282"/>
      <c r="F72" s="282"/>
      <c r="G72" s="282"/>
      <c r="H72" s="283"/>
      <c r="J72" s="281"/>
      <c r="K72" s="282"/>
      <c r="L72" s="282"/>
      <c r="M72" s="282"/>
      <c r="N72" s="282"/>
      <c r="O72" s="282"/>
      <c r="P72" s="282"/>
      <c r="Q72" s="283"/>
    </row>
    <row r="73" spans="1:17" ht="15" customHeight="1" x14ac:dyDescent="0.2">
      <c r="A73" s="281"/>
      <c r="B73" s="282"/>
      <c r="C73" s="282"/>
      <c r="D73" s="282"/>
      <c r="E73" s="282"/>
      <c r="F73" s="282"/>
      <c r="G73" s="282"/>
      <c r="H73" s="283"/>
      <c r="J73" s="281"/>
      <c r="K73" s="282"/>
      <c r="L73" s="282"/>
      <c r="M73" s="282"/>
      <c r="N73" s="282"/>
      <c r="O73" s="282"/>
      <c r="P73" s="282"/>
      <c r="Q73" s="283"/>
    </row>
    <row r="74" spans="1:17" ht="15" customHeight="1" x14ac:dyDescent="0.2">
      <c r="A74" s="281"/>
      <c r="B74" s="282"/>
      <c r="C74" s="282"/>
      <c r="D74" s="282"/>
      <c r="E74" s="282"/>
      <c r="F74" s="282"/>
      <c r="G74" s="282"/>
      <c r="H74" s="283"/>
      <c r="J74" s="281"/>
      <c r="K74" s="282"/>
      <c r="L74" s="282"/>
      <c r="M74" s="282"/>
      <c r="N74" s="282"/>
      <c r="O74" s="282"/>
      <c r="P74" s="282"/>
      <c r="Q74" s="283"/>
    </row>
    <row r="75" spans="1:17" ht="15" customHeight="1" thickBot="1" x14ac:dyDescent="0.25">
      <c r="A75" s="284"/>
      <c r="B75" s="285"/>
      <c r="C75" s="285"/>
      <c r="D75" s="285"/>
      <c r="E75" s="285"/>
      <c r="F75" s="285"/>
      <c r="G75" s="285"/>
      <c r="H75" s="286"/>
      <c r="J75" s="284"/>
      <c r="K75" s="285"/>
      <c r="L75" s="285"/>
      <c r="M75" s="285"/>
      <c r="N75" s="285"/>
      <c r="O75" s="285"/>
      <c r="P75" s="285"/>
      <c r="Q75" s="286"/>
    </row>
    <row r="76" spans="1:17" ht="15" customHeight="1" thickTop="1" thickBot="1" x14ac:dyDescent="0.25">
      <c r="A76" s="41"/>
      <c r="B76" s="41"/>
      <c r="C76" s="41"/>
      <c r="D76" s="41"/>
      <c r="E76" s="41"/>
      <c r="F76" s="41"/>
      <c r="G76" s="41"/>
      <c r="H76" s="41"/>
    </row>
    <row r="77" spans="1:17" ht="26.25" customHeight="1" thickTop="1" x14ac:dyDescent="0.2">
      <c r="A77" s="303" t="s">
        <v>363</v>
      </c>
      <c r="B77" s="304"/>
      <c r="C77" s="304"/>
      <c r="D77" s="304"/>
      <c r="E77" s="304"/>
      <c r="F77" s="304"/>
      <c r="G77" s="304"/>
      <c r="H77" s="305"/>
    </row>
    <row r="78" spans="1:17" ht="39" customHeight="1" thickBot="1" x14ac:dyDescent="0.3">
      <c r="A78" s="237" t="s">
        <v>340</v>
      </c>
      <c r="B78" s="307" t="s">
        <v>364</v>
      </c>
      <c r="C78" s="307"/>
      <c r="D78" s="307"/>
      <c r="E78" s="307"/>
      <c r="F78" s="238" t="s">
        <v>365</v>
      </c>
      <c r="G78" s="239" t="s">
        <v>366</v>
      </c>
      <c r="H78" s="240" t="s">
        <v>367</v>
      </c>
    </row>
    <row r="79" spans="1:17" ht="15.75" thickTop="1" x14ac:dyDescent="0.2">
      <c r="A79" s="241"/>
      <c r="B79" s="308"/>
      <c r="C79" s="308"/>
      <c r="D79" s="308"/>
      <c r="E79" s="308"/>
      <c r="F79" s="253"/>
      <c r="G79" s="242"/>
      <c r="H79" s="243"/>
    </row>
    <row r="80" spans="1:17" x14ac:dyDescent="0.2">
      <c r="A80" s="244"/>
      <c r="B80" s="306"/>
      <c r="C80" s="306"/>
      <c r="D80" s="306"/>
      <c r="E80" s="306"/>
      <c r="F80" s="245"/>
      <c r="G80" s="245"/>
      <c r="H80" s="246"/>
    </row>
    <row r="81" spans="1:8" x14ac:dyDescent="0.2">
      <c r="A81" s="244"/>
      <c r="B81" s="306"/>
      <c r="C81" s="306"/>
      <c r="D81" s="306"/>
      <c r="E81" s="306"/>
      <c r="F81" s="245"/>
      <c r="G81" s="245"/>
      <c r="H81" s="246"/>
    </row>
    <row r="82" spans="1:8" x14ac:dyDescent="0.2">
      <c r="A82" s="244"/>
      <c r="B82" s="306"/>
      <c r="C82" s="306"/>
      <c r="D82" s="306"/>
      <c r="E82" s="306"/>
      <c r="F82" s="245"/>
      <c r="G82" s="245"/>
      <c r="H82" s="246"/>
    </row>
    <row r="83" spans="1:8" x14ac:dyDescent="0.2">
      <c r="A83" s="244"/>
      <c r="B83" s="306"/>
      <c r="C83" s="306"/>
      <c r="D83" s="306"/>
      <c r="E83" s="306"/>
      <c r="F83" s="245"/>
      <c r="G83" s="245"/>
      <c r="H83" s="246"/>
    </row>
    <row r="84" spans="1:8" x14ac:dyDescent="0.2">
      <c r="A84" s="244"/>
      <c r="B84" s="306"/>
      <c r="C84" s="306"/>
      <c r="D84" s="306"/>
      <c r="E84" s="306"/>
      <c r="F84" s="245"/>
      <c r="G84" s="245"/>
      <c r="H84" s="246"/>
    </row>
    <row r="85" spans="1:8" x14ac:dyDescent="0.2">
      <c r="A85" s="244"/>
      <c r="B85" s="306"/>
      <c r="C85" s="306"/>
      <c r="D85" s="306"/>
      <c r="E85" s="306"/>
      <c r="F85" s="245"/>
      <c r="G85" s="245"/>
      <c r="H85" s="246"/>
    </row>
    <row r="86" spans="1:8" x14ac:dyDescent="0.2">
      <c r="A86" s="244"/>
      <c r="B86" s="306"/>
      <c r="C86" s="306"/>
      <c r="D86" s="306"/>
      <c r="E86" s="306"/>
      <c r="F86" s="245"/>
      <c r="G86" s="245"/>
      <c r="H86" s="246"/>
    </row>
    <row r="87" spans="1:8" x14ac:dyDescent="0.2">
      <c r="A87" s="244"/>
      <c r="B87" s="306"/>
      <c r="C87" s="306"/>
      <c r="D87" s="306"/>
      <c r="E87" s="306"/>
      <c r="F87" s="245"/>
      <c r="G87" s="245"/>
      <c r="H87" s="246"/>
    </row>
    <row r="88" spans="1:8" x14ac:dyDescent="0.2">
      <c r="A88" s="244"/>
      <c r="B88" s="306"/>
      <c r="C88" s="306"/>
      <c r="D88" s="306"/>
      <c r="E88" s="306"/>
      <c r="F88" s="245"/>
      <c r="G88" s="245"/>
      <c r="H88" s="246"/>
    </row>
    <row r="89" spans="1:8" x14ac:dyDescent="0.2">
      <c r="A89" s="244"/>
      <c r="B89" s="306"/>
      <c r="C89" s="306"/>
      <c r="D89" s="306"/>
      <c r="E89" s="306"/>
      <c r="F89" s="245"/>
      <c r="G89" s="245"/>
      <c r="H89" s="246"/>
    </row>
    <row r="90" spans="1:8" x14ac:dyDescent="0.2">
      <c r="A90" s="244"/>
      <c r="B90" s="306"/>
      <c r="C90" s="306"/>
      <c r="D90" s="306"/>
      <c r="E90" s="306"/>
      <c r="F90" s="245"/>
      <c r="G90" s="245"/>
      <c r="H90" s="246"/>
    </row>
    <row r="91" spans="1:8" x14ac:dyDescent="0.2">
      <c r="A91" s="244"/>
      <c r="B91" s="306"/>
      <c r="C91" s="306"/>
      <c r="D91" s="306"/>
      <c r="E91" s="306"/>
      <c r="F91" s="245"/>
      <c r="G91" s="245"/>
      <c r="H91" s="246"/>
    </row>
    <row r="92" spans="1:8" x14ac:dyDescent="0.2">
      <c r="A92" s="244"/>
      <c r="B92" s="306"/>
      <c r="C92" s="306"/>
      <c r="D92" s="306"/>
      <c r="E92" s="306"/>
      <c r="F92" s="245"/>
      <c r="G92" s="245"/>
      <c r="H92" s="246"/>
    </row>
    <row r="93" spans="1:8" x14ac:dyDescent="0.2">
      <c r="A93" s="244"/>
      <c r="B93" s="306"/>
      <c r="C93" s="306"/>
      <c r="D93" s="306"/>
      <c r="E93" s="306"/>
      <c r="F93" s="245"/>
      <c r="G93" s="245"/>
      <c r="H93" s="246"/>
    </row>
    <row r="94" spans="1:8" x14ac:dyDescent="0.2">
      <c r="A94" s="244"/>
      <c r="B94" s="306"/>
      <c r="C94" s="306"/>
      <c r="D94" s="306"/>
      <c r="E94" s="306"/>
      <c r="F94" s="245"/>
      <c r="G94" s="245"/>
      <c r="H94" s="246"/>
    </row>
    <row r="95" spans="1:8" x14ac:dyDescent="0.2">
      <c r="A95" s="244"/>
      <c r="B95" s="306"/>
      <c r="C95" s="306"/>
      <c r="D95" s="306"/>
      <c r="E95" s="306"/>
      <c r="F95" s="245"/>
      <c r="G95" s="245"/>
      <c r="H95" s="246"/>
    </row>
    <row r="96" spans="1:8" x14ac:dyDescent="0.2">
      <c r="A96" s="244"/>
      <c r="B96" s="306"/>
      <c r="C96" s="306"/>
      <c r="D96" s="306"/>
      <c r="E96" s="306"/>
      <c r="F96" s="245"/>
      <c r="G96" s="245"/>
      <c r="H96" s="246"/>
    </row>
    <row r="97" spans="1:8" x14ac:dyDescent="0.2">
      <c r="A97" s="244"/>
      <c r="B97" s="306"/>
      <c r="C97" s="306"/>
      <c r="D97" s="306"/>
      <c r="E97" s="306"/>
      <c r="F97" s="245"/>
      <c r="G97" s="245"/>
      <c r="H97" s="246"/>
    </row>
    <row r="98" spans="1:8" x14ac:dyDescent="0.2">
      <c r="A98" s="244"/>
      <c r="B98" s="306"/>
      <c r="C98" s="306"/>
      <c r="D98" s="306"/>
      <c r="E98" s="306"/>
      <c r="F98" s="245"/>
      <c r="G98" s="245"/>
      <c r="H98" s="246"/>
    </row>
    <row r="99" spans="1:8" x14ac:dyDescent="0.2">
      <c r="A99" s="244"/>
      <c r="B99" s="306"/>
      <c r="C99" s="306"/>
      <c r="D99" s="306"/>
      <c r="E99" s="306"/>
      <c r="F99" s="245"/>
      <c r="G99" s="245"/>
      <c r="H99" s="246"/>
    </row>
    <row r="100" spans="1:8" ht="15.75" thickBot="1" x14ac:dyDescent="0.25">
      <c r="A100" s="247"/>
      <c r="B100" s="309"/>
      <c r="C100" s="309"/>
      <c r="D100" s="309"/>
      <c r="E100" s="309"/>
      <c r="F100" s="248"/>
      <c r="G100" s="248"/>
      <c r="H100" s="249"/>
    </row>
    <row r="101" spans="1:8" ht="15.75" thickTop="1" x14ac:dyDescent="0.2"/>
  </sheetData>
  <protectedRanges>
    <protectedRange algorithmName="SHA-512" hashValue="JvjMKu/zoSOmLPEd+zdE+EXXZjtKkSh9HDg50CMrqkZ83H1vl0cCU8iBs8tQ6JONcooUDlPnG5rwG1Ru4mNLnA==" saltValue="LaSrkDeK21JLn7o5I3umPw==" spinCount="100000" sqref="C54:F55" name="Plage1"/>
    <protectedRange algorithmName="SHA-512" hashValue="JvjMKu/zoSOmLPEd+zdE+EXXZjtKkSh9HDg50CMrqkZ83H1vl0cCU8iBs8tQ6JONcooUDlPnG5rwG1Ru4mNLnA==" saltValue="LaSrkDeK21JLn7o5I3umPw==" spinCount="100000" sqref="C46:F51 C53:F53" name="Plage1_1"/>
    <protectedRange algorithmName="SHA-512" hashValue="JvjMKu/zoSOmLPEd+zdE+EXXZjtKkSh9HDg50CMrqkZ83H1vl0cCU8iBs8tQ6JONcooUDlPnG5rwG1Ru4mNLnA==" saltValue="LaSrkDeK21JLn7o5I3umPw==" spinCount="100000" sqref="C52:F52" name="Plage1_3"/>
    <protectedRange algorithmName="SHA-512" hashValue="JvjMKu/zoSOmLPEd+zdE+EXXZjtKkSh9HDg50CMrqkZ83H1vl0cCU8iBs8tQ6JONcooUDlPnG5rwG1Ru4mNLnA==" saltValue="LaSrkDeK21JLn7o5I3umPw==" spinCount="100000" sqref="E45 C27:F28 C7:F11 C15:F18 C30:F44" name="Plage1_4"/>
    <protectedRange algorithmName="SHA-512" hashValue="JvjMKu/zoSOmLPEd+zdE+EXXZjtKkSh9HDg50CMrqkZ83H1vl0cCU8iBs8tQ6JONcooUDlPnG5rwG1Ru4mNLnA==" saltValue="LaSrkDeK21JLn7o5I3umPw==" spinCount="100000" sqref="C45:D45 F45" name="Plage1_1_4"/>
    <protectedRange algorithmName="SHA-512" hashValue="JvjMKu/zoSOmLPEd+zdE+EXXZjtKkSh9HDg50CMrqkZ83H1vl0cCU8iBs8tQ6JONcooUDlPnG5rwG1Ru4mNLnA==" saltValue="LaSrkDeK21JLn7o5I3umPw==" spinCount="100000" sqref="C12:F14" name="Plage1_3_1"/>
    <protectedRange algorithmName="SHA-512" hashValue="JvjMKu/zoSOmLPEd+zdE+EXXZjtKkSh9HDg50CMrqkZ83H1vl0cCU8iBs8tQ6JONcooUDlPnG5rwG1Ru4mNLnA==" saltValue="LaSrkDeK21JLn7o5I3umPw==" spinCount="100000" sqref="C19:F26 C29:F29" name="Plage1_4_1"/>
  </protectedRanges>
  <mergeCells count="50">
    <mergeCell ref="B100:E100"/>
    <mergeCell ref="B89:E89"/>
    <mergeCell ref="B90:E90"/>
    <mergeCell ref="B91:E91"/>
    <mergeCell ref="B92:E92"/>
    <mergeCell ref="B93:E93"/>
    <mergeCell ref="B94:E94"/>
    <mergeCell ref="B95:E95"/>
    <mergeCell ref="B96:E96"/>
    <mergeCell ref="B97:E97"/>
    <mergeCell ref="B98:E98"/>
    <mergeCell ref="B99:E99"/>
    <mergeCell ref="B88:E88"/>
    <mergeCell ref="A77:H77"/>
    <mergeCell ref="B78:E78"/>
    <mergeCell ref="B79:E79"/>
    <mergeCell ref="B80:E80"/>
    <mergeCell ref="B81:E81"/>
    <mergeCell ref="B82:E82"/>
    <mergeCell ref="B83:E83"/>
    <mergeCell ref="B84:E84"/>
    <mergeCell ref="B85:E85"/>
    <mergeCell ref="B86:E86"/>
    <mergeCell ref="B87:E87"/>
    <mergeCell ref="A58:H75"/>
    <mergeCell ref="J58:Q75"/>
    <mergeCell ref="A3:A4"/>
    <mergeCell ref="C3:F3"/>
    <mergeCell ref="H3:I3"/>
    <mergeCell ref="K3:L3"/>
    <mergeCell ref="M3:N3"/>
    <mergeCell ref="C4:F4"/>
    <mergeCell ref="H4:J4"/>
    <mergeCell ref="K4:L4"/>
    <mergeCell ref="M4:N4"/>
    <mergeCell ref="H5:J5"/>
    <mergeCell ref="K5:L5"/>
    <mergeCell ref="M5:N5"/>
    <mergeCell ref="A57:H57"/>
    <mergeCell ref="J57:Q57"/>
    <mergeCell ref="C1:F1"/>
    <mergeCell ref="H1:I1"/>
    <mergeCell ref="K1:L1"/>
    <mergeCell ref="M1:N1"/>
    <mergeCell ref="P1:Y5"/>
    <mergeCell ref="C2:F2"/>
    <mergeCell ref="H2:I2"/>
    <mergeCell ref="K2:L2"/>
    <mergeCell ref="M2:N2"/>
    <mergeCell ref="C5:F5"/>
  </mergeCells>
  <conditionalFormatting sqref="M7:M55">
    <cfRule type="cellIs" dxfId="409" priority="175" operator="greaterThan">
      <formula>1</formula>
    </cfRule>
  </conditionalFormatting>
  <conditionalFormatting sqref="P54:P55">
    <cfRule type="expression" dxfId="408" priority="173">
      <formula>P54&gt;Q54</formula>
    </cfRule>
    <cfRule type="expression" dxfId="407" priority="174">
      <formula>P54&lt;Q54</formula>
    </cfRule>
  </conditionalFormatting>
  <conditionalFormatting sqref="R54:R55">
    <cfRule type="expression" dxfId="406" priority="171">
      <formula>R54&lt;S54</formula>
    </cfRule>
    <cfRule type="expression" dxfId="405" priority="172">
      <formula>R54&gt;S54</formula>
    </cfRule>
  </conditionalFormatting>
  <conditionalFormatting sqref="T54:T55">
    <cfRule type="expression" dxfId="404" priority="169">
      <formula>T54&gt;U54</formula>
    </cfRule>
    <cfRule type="expression" dxfId="403" priority="170">
      <formula>T54&lt;U54</formula>
    </cfRule>
  </conditionalFormatting>
  <conditionalFormatting sqref="K7:K55">
    <cfRule type="cellIs" dxfId="402" priority="168" operator="greaterThan">
      <formula>1</formula>
    </cfRule>
  </conditionalFormatting>
  <conditionalFormatting sqref="L7:L31 L36:L55">
    <cfRule type="cellIs" dxfId="401" priority="167" operator="greaterThan">
      <formula>0</formula>
    </cfRule>
  </conditionalFormatting>
  <conditionalFormatting sqref="N7:N55">
    <cfRule type="cellIs" dxfId="400" priority="166" operator="greaterThan">
      <formula>0</formula>
    </cfRule>
  </conditionalFormatting>
  <conditionalFormatting sqref="O79 P80">
    <cfRule type="expression" dxfId="399" priority="159">
      <formula>OR(NOT(ISERROR(SEARCH("Halte", $A70))),      NOT(ISERROR(SEARCH("Prise serré", $A70))),      NOT(ISERROR(SEARCH("Close grip", $A70))),      NOT(ISERROR(SEARCH("Sumo", $A70))),      NOT(ISERROR(SEARCH("Tradi", $A70))),      NOT(ISERROR(SEARCH("Band", $A70))),      NOT(ISERROR(SEARCH("Prise large", $A70))),      NOT(ISERROR(SEARCH("RDL", $A70))),      NOT(ISERROR(SEARCH("Unilatéral", $A70))))</formula>
    </cfRule>
    <cfRule type="expression" dxfId="398" priority="160">
      <formula>NOT(ISERROR(SEARCH("BI7", $A70)))</formula>
    </cfRule>
    <cfRule type="expression" dxfId="397" priority="161">
      <formula>NOT(ISERROR(SEARCH("SUPER7", $A70)))</formula>
    </cfRule>
    <cfRule type="expression" dxfId="396" priority="162">
      <formula>NOT(ISERROR(SEARCH("Larsen", $A70)))</formula>
    </cfRule>
    <cfRule type="expression" dxfId="395" priority="163">
      <formula>OR(NOT(ISERROR(SEARCH("Tempo", O79))), NOT(ISERROR(SEARCH("Pausé", O79))), NOT(ISERROR(SEARCH("Isométrie", O79))))</formula>
    </cfRule>
    <cfRule type="expression" dxfId="394" priority="164" stopIfTrue="1">
      <formula>OR(NOT(ISERROR(SEARCH("Position A", $A70))),NOT(ISERROR(SEARCH("Position B", $A70))),NOT(ISERROR(SEARCH("Position C", $A70))),NOT(ISERROR(SEARCH("Avec sangles", $A70))),NOT(ISERROR(SEARCH("SSB", $A70))),NOT(ISERROR(SEARCH("Halte", $A70))), NOT(ISERROR(SEARCH("Prise serré", $A70))), NOT(ISERROR(SEARCH("Close grip", $A70))), NOT(ISERROR(SEARCH("Sumo", $A70))), NOT(ISERROR(SEARCH("Tradi", $A70))), NOT(ISERROR(SEARCH("Band", $A70))), NOT(ISERROR(SEARCH("Prise large", $A70))), NOT(ISERROR(SEARCH("RDL", $A70))), NOT(ISERROR(SEARCH("Unilatéral", $A70))))</formula>
    </cfRule>
    <cfRule type="expression" dxfId="393" priority="165" stopIfTrue="1">
      <formula>OR(NOT(ISERROR(SEARCH("Position A", $A70))),NOT(ISERROR(SEARCH("Position B", $A70))),NOT(ISERROR(SEARCH("Position C", $A70))),NOT(ISERROR(SEARCH("Avec sangles", $A70))),NOT(ISERROR(SEARCH("SSB", $A70))),NOT(ISERROR(SEARCH("Focus Hanche", $A70))),NOT(ISERROR(SEARCH("Focus GENOUX", $A70))),NOT(ISERROR(SEARCH("CALE", $A70))),NOT(ISERROR(SEARCH("Déficit", $A70))),NOT(ISERROR(SEARCH("Surélevé", $A70))),NOT(ISERROR(SEARCH("High bar", $A70))),NOT(ISERROR(SEARCH("à la poulie", $A70))),NOT(ISERROR(SEARCH("prise triange", $A70))),NOT(ISERROR(SEARCH("prise barre large", $A70))),NOT(ISERROR(SEARCH("prise barre serrée", $A70))),NOT(ISERROR(SEARCH("prise neutre", $A70))),NOT(ISERROR(SEARCH("supination", $A70))),NOT(ISERROR(SEARCH("pronation", $A70))),NOT(ISERROR(SEARCH("kettlebel", $A70))),NOT(ISERROR(SEARCH("aux haltères", $A70))),NOT(ISERROR(SEARCH("à la barre", $A70))),NOT(ISERROR(SEARCH("B STANCE", $A70))),NOT(ISERROR(SEARCH("Halte", $A70))), NOT(ISERROR(SEARCH("Prise serré", $A70))), NOT(ISERROR(SEARCH("Close grip", $A70))), NOT(ISERROR(SEARCH("Sumo", $A70))), NOT(ISERROR(SEARCH("Tradi", $A70))), NOT(ISERROR(SEARCH("Band", $A70))), NOT(ISERROR(SEARCH("Prise large", $A70))), NOT(ISERROR(SEARCH("RDL", $A70))), NOT(ISERROR(SEARCH("Unilatéral", $A70))))</formula>
    </cfRule>
  </conditionalFormatting>
  <conditionalFormatting sqref="P76:P78">
    <cfRule type="expression" dxfId="392" priority="155">
      <formula>OR(M67&gt;0, O67&gt;0)</formula>
    </cfRule>
    <cfRule type="expression" dxfId="391" priority="156">
      <formula>OR(L67&gt;1, N67&gt;1)</formula>
    </cfRule>
  </conditionalFormatting>
  <conditionalFormatting sqref="P76:P78">
    <cfRule type="expression" dxfId="390" priority="150">
      <formula>OR(NOT(ISERROR(SEARCH("Halte", $A67))),      NOT(ISERROR(SEARCH("Prise serré", $A67))),      NOT(ISERROR(SEARCH("Close grip", $A67))),      NOT(ISERROR(SEARCH("Sumo", $A67))),      NOT(ISERROR(SEARCH("Tradi", $A67))),      NOT(ISERROR(SEARCH("Band", $A67))),      NOT(ISERROR(SEARCH("Prise large", $A67))),      NOT(ISERROR(SEARCH("RDL", $A67))),      NOT(ISERROR(SEARCH("Unilatéral", $A67))))</formula>
    </cfRule>
    <cfRule type="expression" dxfId="389" priority="151">
      <formula>NOT(ISERROR(SEARCH("BI7", $A67)))</formula>
    </cfRule>
    <cfRule type="expression" dxfId="388" priority="152">
      <formula>NOT(ISERROR(SEARCH("SUPER7", $A67)))</formula>
    </cfRule>
    <cfRule type="expression" dxfId="387" priority="153">
      <formula>NOT(ISERROR(SEARCH("Larsen", $A67)))</formula>
    </cfRule>
    <cfRule type="expression" dxfId="386" priority="154">
      <formula>OR(NOT(ISERROR(SEARCH("Tempo", P76))), NOT(ISERROR(SEARCH("Pausé", P76))), NOT(ISERROR(SEARCH("Isométrie", P76))))</formula>
    </cfRule>
    <cfRule type="expression" dxfId="385" priority="157" stopIfTrue="1">
      <formula>OR(NOT(ISERROR(SEARCH("Position A", $A67))),NOT(ISERROR(SEARCH("Position B", $A67))),NOT(ISERROR(SEARCH("Position C", $A67))),NOT(ISERROR(SEARCH("Avec sangles", $A67))),NOT(ISERROR(SEARCH("SSB", $A67))),NOT(ISERROR(SEARCH("Halte", $A67))), NOT(ISERROR(SEARCH("Prise serré", $A67))), NOT(ISERROR(SEARCH("Close grip", $A67))), NOT(ISERROR(SEARCH("Sumo", $A67))), NOT(ISERROR(SEARCH("Tradi", $A67))), NOT(ISERROR(SEARCH("Band", $A67))), NOT(ISERROR(SEARCH("Prise large", $A67))), NOT(ISERROR(SEARCH("RDL", $A67))), NOT(ISERROR(SEARCH("Unilatéral", $A67))))</formula>
    </cfRule>
    <cfRule type="expression" dxfId="384" priority="158" stopIfTrue="1">
      <formula>OR(NOT(ISERROR(SEARCH("Position A", $A67))),NOT(ISERROR(SEARCH("Position B", $A67))),NOT(ISERROR(SEARCH("Position C", $A67))),NOT(ISERROR(SEARCH("Avec sangles", $A67))),NOT(ISERROR(SEARCH("SSB", $A67))),NOT(ISERROR(SEARCH("Focus Hanche", $A67))),NOT(ISERROR(SEARCH("Focus GENOUX", $A67))),NOT(ISERROR(SEARCH("CALE", $A67))),NOT(ISERROR(SEARCH("Déficit", $A67))),NOT(ISERROR(SEARCH("Surélevé", $A67))),NOT(ISERROR(SEARCH("High bar", $A67))),NOT(ISERROR(SEARCH("à la poulie", $A67))),NOT(ISERROR(SEARCH("prise triange", $A67))),NOT(ISERROR(SEARCH("prise barre large", $A67))),NOT(ISERROR(SEARCH("prise barre serrée", $A67))),NOT(ISERROR(SEARCH("prise neutre", $A67))),NOT(ISERROR(SEARCH("supination", $A67))),NOT(ISERROR(SEARCH("pronation", $A67))),NOT(ISERROR(SEARCH("kettlebel", $A67))),NOT(ISERROR(SEARCH("aux haltères", $A67))),NOT(ISERROR(SEARCH("à la barre", $A67))),NOT(ISERROR(SEARCH("B STANCE", $A67))),NOT(ISERROR(SEARCH("Halte", $A67))), NOT(ISERROR(SEARCH("Prise serré", $A67))), NOT(ISERROR(SEARCH("Close grip", $A67))), NOT(ISERROR(SEARCH("Sumo", $A67))), NOT(ISERROR(SEARCH("Tradi", $A67))), NOT(ISERROR(SEARCH("Band", $A67))), NOT(ISERROR(SEARCH("Prise large", $A67))), NOT(ISERROR(SEARCH("RDL", $A67))), NOT(ISERROR(SEARCH("Unilatéral", $A67))))</formula>
    </cfRule>
  </conditionalFormatting>
  <conditionalFormatting sqref="P80">
    <cfRule type="expression" dxfId="383" priority="176">
      <formula>OR(M71&gt;0, #REF!&gt;0)</formula>
    </cfRule>
    <cfRule type="expression" dxfId="382" priority="177">
      <formula>OR(L71&gt;1, N71&gt;1)</formula>
    </cfRule>
  </conditionalFormatting>
  <conditionalFormatting sqref="P46:P51 P53">
    <cfRule type="expression" dxfId="381" priority="148">
      <formula>P46&gt;Q46</formula>
    </cfRule>
    <cfRule type="expression" dxfId="380" priority="149">
      <formula>P46&lt;Q46</formula>
    </cfRule>
  </conditionalFormatting>
  <conditionalFormatting sqref="R46:R51 R53">
    <cfRule type="expression" dxfId="379" priority="146">
      <formula>R46&lt;S46</formula>
    </cfRule>
    <cfRule type="expression" dxfId="378" priority="147">
      <formula>R46&gt;S46</formula>
    </cfRule>
  </conditionalFormatting>
  <conditionalFormatting sqref="T46:T51 T53">
    <cfRule type="expression" dxfId="377" priority="144">
      <formula>T46&gt;U46</formula>
    </cfRule>
    <cfRule type="expression" dxfId="376" priority="145">
      <formula>T46&lt;U46</formula>
    </cfRule>
  </conditionalFormatting>
  <conditionalFormatting sqref="P52">
    <cfRule type="expression" dxfId="375" priority="142">
      <formula>P52&gt;Q52</formula>
    </cfRule>
    <cfRule type="expression" dxfId="374" priority="143">
      <formula>P52&lt;Q52</formula>
    </cfRule>
  </conditionalFormatting>
  <conditionalFormatting sqref="R52">
    <cfRule type="expression" dxfId="373" priority="140">
      <formula>R52&lt;S52</formula>
    </cfRule>
    <cfRule type="expression" dxfId="372" priority="141">
      <formula>R52&gt;S52</formula>
    </cfRule>
  </conditionalFormatting>
  <conditionalFormatting sqref="T52">
    <cfRule type="expression" dxfId="371" priority="138">
      <formula>T52&gt;U52</formula>
    </cfRule>
    <cfRule type="expression" dxfId="370" priority="139">
      <formula>T52&lt;U52</formula>
    </cfRule>
  </conditionalFormatting>
  <conditionalFormatting sqref="B46:B55">
    <cfRule type="expression" dxfId="369" priority="134">
      <formula>OR(L46&gt;0, N46&gt;0)</formula>
    </cfRule>
    <cfRule type="expression" dxfId="368" priority="135">
      <formula>OR(K46&gt;1, M46&gt;1)</formula>
    </cfRule>
  </conditionalFormatting>
  <conditionalFormatting sqref="A46:B55">
    <cfRule type="expression" dxfId="367" priority="129">
      <formula>OR(NOT(ISERROR(SEARCH("Halte", $A46))),      NOT(ISERROR(SEARCH("Prise serré", $A46))),      NOT(ISERROR(SEARCH("Close grip", $A46))),      NOT(ISERROR(SEARCH("Sumo", $A46))),      NOT(ISERROR(SEARCH("Tradi", $A46))),      NOT(ISERROR(SEARCH("Band", $A46))),      NOT(ISERROR(SEARCH("Prise large", $A46))),      NOT(ISERROR(SEARCH("RDL", $A46))),      NOT(ISERROR(SEARCH("Unilatéral", $A46))))</formula>
    </cfRule>
    <cfRule type="expression" dxfId="366" priority="130">
      <formula>NOT(ISERROR(SEARCH("BI7", $A46)))</formula>
    </cfRule>
    <cfRule type="expression" dxfId="365" priority="131">
      <formula>NOT(ISERROR(SEARCH("SUPER7", $A46)))</formula>
    </cfRule>
    <cfRule type="expression" dxfId="364" priority="132">
      <formula>NOT(ISERROR(SEARCH("Larsen", $A46)))</formula>
    </cfRule>
    <cfRule type="expression" dxfId="363" priority="133">
      <formula>OR(NOT(ISERROR(SEARCH("Tempo", A46))), NOT(ISERROR(SEARCH("Pausé", A46))), NOT(ISERROR(SEARCH("Isométrie", A46))))</formula>
    </cfRule>
    <cfRule type="expression" dxfId="362" priority="136" stopIfTrue="1">
      <formula>OR(NOT(ISERROR(SEARCH("Position A", $A46))),NOT(ISERROR(SEARCH("Position B", $A46))),NOT(ISERROR(SEARCH("Position C", $A46))),NOT(ISERROR(SEARCH("Avec sangles", $A46))),NOT(ISERROR(SEARCH("SSB", $A46))),NOT(ISERROR(SEARCH("Halte", $A46))), NOT(ISERROR(SEARCH("Prise serré", $A46))), NOT(ISERROR(SEARCH("Close grip", $A46))), NOT(ISERROR(SEARCH("Sumo", $A46))), NOT(ISERROR(SEARCH("Tradi", $A46))), NOT(ISERROR(SEARCH("Band", $A46))), NOT(ISERROR(SEARCH("Prise large", $A46))), NOT(ISERROR(SEARCH("RDL", $A46))), NOT(ISERROR(SEARCH("Unilatéral", $A46))))</formula>
    </cfRule>
    <cfRule type="expression" dxfId="361" priority="137" stopIfTrue="1">
      <formula>OR(NOT(ISERROR(SEARCH("Position A", $A46))),NOT(ISERROR(SEARCH("Position B", $A46))),NOT(ISERROR(SEARCH("Position C", $A46))),NOT(ISERROR(SEARCH("Avec sangles", $A46))),NOT(ISERROR(SEARCH("SSB", $A46))),NOT(ISERROR(SEARCH("Focus Hanche", $A46))),NOT(ISERROR(SEARCH("Focus GENOUX", $A46))),NOT(ISERROR(SEARCH("CALE", $A46))),NOT(ISERROR(SEARCH("Déficit", $A46))),NOT(ISERROR(SEARCH("Surélevé", $A46))),NOT(ISERROR(SEARCH("High bar", $A46))),NOT(ISERROR(SEARCH("à la poulie", $A46))),NOT(ISERROR(SEARCH("prise triange", $A46))),NOT(ISERROR(SEARCH("prise barre large", $A46))),NOT(ISERROR(SEARCH("prise barre serrée", $A46))),NOT(ISERROR(SEARCH("prise neutre", $A46))),NOT(ISERROR(SEARCH("supination", $A46))),NOT(ISERROR(SEARCH("pronation", $A46))),NOT(ISERROR(SEARCH("kettlebel", $A46))),NOT(ISERROR(SEARCH("aux haltères", $A46))),NOT(ISERROR(SEARCH("à la barre", $A46))),NOT(ISERROR(SEARCH("B STANCE", $A46))),NOT(ISERROR(SEARCH("Halte", $A46))), NOT(ISERROR(SEARCH("Prise serré", $A46))), NOT(ISERROR(SEARCH("Close grip", $A46))), NOT(ISERROR(SEARCH("Sumo", $A46))), NOT(ISERROR(SEARCH("Tradi", $A46))), NOT(ISERROR(SEARCH("Band", $A46))), NOT(ISERROR(SEARCH("Prise large", $A46))), NOT(ISERROR(SEARCH("RDL", $A46))), NOT(ISERROR(SEARCH("Unilatéral", $A46))))</formula>
    </cfRule>
  </conditionalFormatting>
  <conditionalFormatting sqref="B27:B28 B7:B11 B15:B18 B30:B44">
    <cfRule type="expression" dxfId="360" priority="125">
      <formula>OR(L7&gt;0, N7&gt;0)</formula>
    </cfRule>
    <cfRule type="expression" dxfId="359" priority="126">
      <formula>OR(K7&gt;1, M7&gt;1)</formula>
    </cfRule>
  </conditionalFormatting>
  <conditionalFormatting sqref="A7:B11 A15:B18">
    <cfRule type="expression" dxfId="358" priority="120">
      <formula>OR(NOT(ISERROR(SEARCH("Halte", $A7))),      NOT(ISERROR(SEARCH("Prise serré", $A7))),      NOT(ISERROR(SEARCH("Close grip", $A7))),      NOT(ISERROR(SEARCH("Sumo", $A7))),      NOT(ISERROR(SEARCH("Tradi", $A7))),      NOT(ISERROR(SEARCH("Band", $A7))),      NOT(ISERROR(SEARCH("Prise large", $A7))),      NOT(ISERROR(SEARCH("RDL", $A7))),      NOT(ISERROR(SEARCH("Unilatéral", $A7))))</formula>
    </cfRule>
    <cfRule type="expression" dxfId="357" priority="121">
      <formula>NOT(ISERROR(SEARCH("BI7", $A7)))</formula>
    </cfRule>
    <cfRule type="expression" dxfId="356" priority="122">
      <formula>NOT(ISERROR(SEARCH("SUPER7", $A7)))</formula>
    </cfRule>
    <cfRule type="expression" dxfId="355" priority="123">
      <formula>NOT(ISERROR(SEARCH("Larsen", $A7)))</formula>
    </cfRule>
    <cfRule type="expression" dxfId="354" priority="124">
      <formula>OR(NOT(ISERROR(SEARCH("Tempo", A7))), NOT(ISERROR(SEARCH("Pausé", A7))), NOT(ISERROR(SEARCH("Isométrie", A7))))</formula>
    </cfRule>
    <cfRule type="expression" dxfId="353" priority="127" stopIfTrue="1">
      <formula>OR(NOT(ISERROR(SEARCH("Position A", $A7))),NOT(ISERROR(SEARCH("Position B", $A7))),NOT(ISERROR(SEARCH("Position C", $A7))),NOT(ISERROR(SEARCH("Avec sangles", $A7))),NOT(ISERROR(SEARCH("SSB", $A7))),NOT(ISERROR(SEARCH("Halte", $A7))), NOT(ISERROR(SEARCH("Prise serré", $A7))), NOT(ISERROR(SEARCH("Close grip", $A7))), NOT(ISERROR(SEARCH("Sumo", $A7))), NOT(ISERROR(SEARCH("Tradi", $A7))), NOT(ISERROR(SEARCH("Band", $A7))), NOT(ISERROR(SEARCH("Prise large", $A7))), NOT(ISERROR(SEARCH("RDL", $A7))), NOT(ISERROR(SEARCH("Unilatéral", $A7))))</formula>
    </cfRule>
    <cfRule type="expression" dxfId="352" priority="128" stopIfTrue="1">
      <formula>OR(NOT(ISERROR(SEARCH("Position A", $A7))),NOT(ISERROR(SEARCH("Position B", $A7))),NOT(ISERROR(SEARCH("Position C", $A7))),NOT(ISERROR(SEARCH("Avec sangles", $A7))),NOT(ISERROR(SEARCH("SSB", $A7))),NOT(ISERROR(SEARCH("Focus Hanche", $A7))),NOT(ISERROR(SEARCH("Focus GENOUX", $A7))),NOT(ISERROR(SEARCH("CALE", $A7))),NOT(ISERROR(SEARCH("Déficit", $A7))),NOT(ISERROR(SEARCH("Surélevé", $A7))),NOT(ISERROR(SEARCH("High bar", $A7))),NOT(ISERROR(SEARCH("à la poulie", $A7))),NOT(ISERROR(SEARCH("prise triange", $A7))),NOT(ISERROR(SEARCH("prise barre large", $A7))),NOT(ISERROR(SEARCH("prise barre serrée", $A7))),NOT(ISERROR(SEARCH("prise neutre", $A7))),NOT(ISERROR(SEARCH("supination", $A7))),NOT(ISERROR(SEARCH("pronation", $A7))),NOT(ISERROR(SEARCH("kettlebel", $A7))),NOT(ISERROR(SEARCH("aux haltères", $A7))),NOT(ISERROR(SEARCH("à la barre", $A7))),NOT(ISERROR(SEARCH("B STANCE", $A7))),NOT(ISERROR(SEARCH("Halte", $A7))), NOT(ISERROR(SEARCH("Prise serré", $A7))), NOT(ISERROR(SEARCH("Close grip", $A7))), NOT(ISERROR(SEARCH("Sumo", $A7))), NOT(ISERROR(SEARCH("Tradi", $A7))), NOT(ISERROR(SEARCH("Band", $A7))), NOT(ISERROR(SEARCH("Prise large", $A7))), NOT(ISERROR(SEARCH("RDL", $A7))), NOT(ISERROR(SEARCH("Unilatéral", $A7))))</formula>
    </cfRule>
  </conditionalFormatting>
  <conditionalFormatting sqref="B45">
    <cfRule type="expression" dxfId="351" priority="116">
      <formula>OR(L45&gt;0, N45&gt;0)</formula>
    </cfRule>
    <cfRule type="expression" dxfId="350" priority="117">
      <formula>OR(K45&gt;1, M45&gt;1)</formula>
    </cfRule>
  </conditionalFormatting>
  <conditionalFormatting sqref="A45:B45">
    <cfRule type="expression" dxfId="349" priority="111">
      <formula>OR(NOT(ISERROR(SEARCH("Halte", $A45))),      NOT(ISERROR(SEARCH("Prise serré", $A45))),      NOT(ISERROR(SEARCH("Close grip", $A45))),      NOT(ISERROR(SEARCH("Sumo", $A45))),      NOT(ISERROR(SEARCH("Tradi", $A45))),      NOT(ISERROR(SEARCH("Band", $A45))),      NOT(ISERROR(SEARCH("Prise large", $A45))),      NOT(ISERROR(SEARCH("RDL", $A45))),      NOT(ISERROR(SEARCH("Unilatéral", $A45))))</formula>
    </cfRule>
    <cfRule type="expression" dxfId="348" priority="112">
      <formula>NOT(ISERROR(SEARCH("BI7", $A45)))</formula>
    </cfRule>
    <cfRule type="expression" dxfId="347" priority="113">
      <formula>NOT(ISERROR(SEARCH("SUPER7", $A45)))</formula>
    </cfRule>
    <cfRule type="expression" dxfId="346" priority="114">
      <formula>NOT(ISERROR(SEARCH("Larsen", $A45)))</formula>
    </cfRule>
    <cfRule type="expression" dxfId="345" priority="115">
      <formula>OR(NOT(ISERROR(SEARCH("Tempo", A45))), NOT(ISERROR(SEARCH("Pausé", A45))), NOT(ISERROR(SEARCH("Isométrie", A45))))</formula>
    </cfRule>
    <cfRule type="expression" dxfId="344" priority="118" stopIfTrue="1">
      <formula>OR(NOT(ISERROR(SEARCH("Position A", $A45))),NOT(ISERROR(SEARCH("Position B", $A45))),NOT(ISERROR(SEARCH("Position C", $A45))),NOT(ISERROR(SEARCH("Avec sangles", $A45))),NOT(ISERROR(SEARCH("SSB", $A45))),NOT(ISERROR(SEARCH("Halte", $A45))), NOT(ISERROR(SEARCH("Prise serré", $A45))), NOT(ISERROR(SEARCH("Close grip", $A45))), NOT(ISERROR(SEARCH("Sumo", $A45))), NOT(ISERROR(SEARCH("Tradi", $A45))), NOT(ISERROR(SEARCH("Band", $A45))), NOT(ISERROR(SEARCH("Prise large", $A45))), NOT(ISERROR(SEARCH("RDL", $A45))), NOT(ISERROR(SEARCH("Unilatéral", $A45))))</formula>
    </cfRule>
    <cfRule type="expression" dxfId="343" priority="119" stopIfTrue="1">
      <formula>OR(NOT(ISERROR(SEARCH("Position A", $A45))),NOT(ISERROR(SEARCH("Position B", $A45))),NOT(ISERROR(SEARCH("Position C", $A45))),NOT(ISERROR(SEARCH("Avec sangles", $A45))),NOT(ISERROR(SEARCH("SSB", $A45))),NOT(ISERROR(SEARCH("Focus Hanche", $A45))),NOT(ISERROR(SEARCH("Focus GENOUX", $A45))),NOT(ISERROR(SEARCH("CALE", $A45))),NOT(ISERROR(SEARCH("Déficit", $A45))),NOT(ISERROR(SEARCH("Surélevé", $A45))),NOT(ISERROR(SEARCH("High bar", $A45))),NOT(ISERROR(SEARCH("à la poulie", $A45))),NOT(ISERROR(SEARCH("prise triange", $A45))),NOT(ISERROR(SEARCH("prise barre large", $A45))),NOT(ISERROR(SEARCH("prise barre serrée", $A45))),NOT(ISERROR(SEARCH("prise neutre", $A45))),NOT(ISERROR(SEARCH("supination", $A45))),NOT(ISERROR(SEARCH("pronation", $A45))),NOT(ISERROR(SEARCH("kettlebel", $A45))),NOT(ISERROR(SEARCH("aux haltères", $A45))),NOT(ISERROR(SEARCH("à la barre", $A45))),NOT(ISERROR(SEARCH("B STANCE", $A45))),NOT(ISERROR(SEARCH("Halte", $A45))), NOT(ISERROR(SEARCH("Prise serré", $A45))), NOT(ISERROR(SEARCH("Close grip", $A45))), NOT(ISERROR(SEARCH("Sumo", $A45))), NOT(ISERROR(SEARCH("Tradi", $A45))), NOT(ISERROR(SEARCH("Band", $A45))), NOT(ISERROR(SEARCH("Prise large", $A45))), NOT(ISERROR(SEARCH("RDL", $A45))), NOT(ISERROR(SEARCH("Unilatéral", $A45))))</formula>
    </cfRule>
  </conditionalFormatting>
  <conditionalFormatting sqref="B27:B28">
    <cfRule type="expression" dxfId="342" priority="104">
      <formula>OR(NOT(ISERROR(SEARCH("Halte",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341" priority="105">
      <formula>NOT(ISERROR(SEARCH("BI7", $A27)))</formula>
    </cfRule>
    <cfRule type="expression" dxfId="340" priority="106">
      <formula>NOT(ISERROR(SEARCH("SUPER7", $A27)))</formula>
    </cfRule>
    <cfRule type="expression" dxfId="339" priority="107">
      <formula>NOT(ISERROR(SEARCH("Larsen", $A27)))</formula>
    </cfRule>
    <cfRule type="expression" dxfId="338" priority="108">
      <formula>OR(NOT(ISERROR(SEARCH("Tempo", B27))), NOT(ISERROR(SEARCH("Pausé", B27))), NOT(ISERROR(SEARCH("Isométrie", B27))))</formula>
    </cfRule>
    <cfRule type="expression" dxfId="337" priority="109" stopIfTrue="1">
      <formula>OR(NOT(ISERROR(SEARCH("Position A", $A27))),NOT(ISERROR(SEARCH("Position B", $A27))),NOT(ISERROR(SEARCH("Position C", $A27))),NOT(ISERROR(SEARCH("Avec sangles", $A27))),NOT(ISERROR(SEARCH("SSB", $A27))),NOT(ISERROR(SEARCH("Halte",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336" priority="110" stopIfTrue="1">
      <formula>OR(NOT(ISERROR(SEARCH("Position A", $A27))),NOT(ISERROR(SEARCH("Position B", $A27))),NOT(ISERROR(SEARCH("Position C", $A27))),NOT(ISERROR(SEARCH("Avec sangles", $A27))),NOT(ISERROR(SEARCH("SSB", $A27))),NOT(ISERROR(SEARCH("Focus Hanche", $A27))),NOT(ISERROR(SEARCH("Focus GENOUX", $A27))),NOT(ISERROR(SEARCH("CALE", $A27))),NOT(ISERROR(SEARCH("Déficit", $A27))),NOT(ISERROR(SEARCH("Surélevé", $A27))),NOT(ISERROR(SEARCH("High bar", $A27))),NOT(ISERROR(SEARCH("à la poulie", $A27))),NOT(ISERROR(SEARCH("prise triange", $A27))),NOT(ISERROR(SEARCH("prise barre large", $A27))),NOT(ISERROR(SEARCH("prise barre serrée", $A27))),NOT(ISERROR(SEARCH("prise neutre", $A27))),NOT(ISERROR(SEARCH("supination", $A27))),NOT(ISERROR(SEARCH("pronation", $A27))),NOT(ISERROR(SEARCH("kettlebel", $A27))),NOT(ISERROR(SEARCH("aux haltères", $A27))),NOT(ISERROR(SEARCH("à la barre", $A27))),NOT(ISERROR(SEARCH("B STANCE",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A27:A28">
    <cfRule type="expression" dxfId="335" priority="97">
      <formula>OR(NOT(ISERROR(SEARCH("Halte",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334" priority="98">
      <formula>NOT(ISERROR(SEARCH("BI7", $A27)))</formula>
    </cfRule>
    <cfRule type="expression" dxfId="333" priority="99">
      <formula>NOT(ISERROR(SEARCH("SUPER7", $A27)))</formula>
    </cfRule>
    <cfRule type="expression" dxfId="332" priority="100">
      <formula>NOT(ISERROR(SEARCH("Larsen", $A27)))</formula>
    </cfRule>
    <cfRule type="expression" dxfId="331" priority="101">
      <formula>OR(NOT(ISERROR(SEARCH("Tempo", A27))), NOT(ISERROR(SEARCH("Pausé", A27))), NOT(ISERROR(SEARCH("Isométrie", A27))))</formula>
    </cfRule>
    <cfRule type="expression" dxfId="330" priority="103" stopIfTrue="1">
      <formula>OR(NOT(ISERROR(SEARCH("Position A", $A27))),NOT(ISERROR(SEARCH("Position B", $A27))),NOT(ISERROR(SEARCH("Position C", $A27))),NOT(ISERROR(SEARCH("Avec sangles", $A27))),NOT(ISERROR(SEARCH("SSB", $A27))),NOT(ISERROR(SEARCH("Focus Hanche", $A27))),NOT(ISERROR(SEARCH("Focus GENOUX", $A27))),NOT(ISERROR(SEARCH("CALE", $A27))),NOT(ISERROR(SEARCH("Déficit", $A27))),NOT(ISERROR(SEARCH("Surélevé", $A27))),NOT(ISERROR(SEARCH("High bar", $A27))),NOT(ISERROR(SEARCH("à la poulie", $A27))),NOT(ISERROR(SEARCH("prise triange", $A27))),NOT(ISERROR(SEARCH("prise barre large", $A27))),NOT(ISERROR(SEARCH("prise barre serrée", $A27))),NOT(ISERROR(SEARCH("prise neutre", $A27))),NOT(ISERROR(SEARCH("supination", $A27))),NOT(ISERROR(SEARCH("pronation", $A27))),NOT(ISERROR(SEARCH("kettlebel", $A27))),NOT(ISERROR(SEARCH("aux haltères", $A27))),NOT(ISERROR(SEARCH("à la barre", $A27))),NOT(ISERROR(SEARCH("B STANCE",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A27:A28">
    <cfRule type="expression" dxfId="329" priority="102" stopIfTrue="1">
      <formula>OR(NOT(ISERROR(SEARCH("Position A", $A27))),NOT(ISERROR(SEARCH("Position B", $A27))),NOT(ISERROR(SEARCH("Position C", $A27))),NOT(ISERROR(SEARCH("Avec sangles", $A27))),NOT(ISERROR(SEARCH("SSB",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B12:B14">
    <cfRule type="expression" dxfId="328" priority="93">
      <formula>OR(L12&gt;0, N12&gt;0)</formula>
    </cfRule>
    <cfRule type="expression" dxfId="327" priority="94">
      <formula>OR(K12&gt;1, M12&gt;1)</formula>
    </cfRule>
  </conditionalFormatting>
  <conditionalFormatting sqref="A12:B14">
    <cfRule type="expression" dxfId="326" priority="88">
      <formula>OR(NOT(ISERROR(SEARCH("Halte", $A12))),      NOT(ISERROR(SEARCH("Prise serré", $A12))),      NOT(ISERROR(SEARCH("Close grip", $A12))),      NOT(ISERROR(SEARCH("Sumo", $A12))),      NOT(ISERROR(SEARCH("Tradi", $A12))),      NOT(ISERROR(SEARCH("Band", $A12))),      NOT(ISERROR(SEARCH("Prise large", $A12))),      NOT(ISERROR(SEARCH("RDL", $A12))),      NOT(ISERROR(SEARCH("Unilatéral", $A12))))</formula>
    </cfRule>
    <cfRule type="expression" dxfId="325" priority="89">
      <formula>NOT(ISERROR(SEARCH("BI7", $A12)))</formula>
    </cfRule>
    <cfRule type="expression" dxfId="324" priority="90">
      <formula>NOT(ISERROR(SEARCH("SUPER7", $A12)))</formula>
    </cfRule>
    <cfRule type="expression" dxfId="323" priority="91">
      <formula>NOT(ISERROR(SEARCH("Larsen", $A12)))</formula>
    </cfRule>
    <cfRule type="expression" dxfId="322" priority="92">
      <formula>OR(NOT(ISERROR(SEARCH("Tempo", A12))), NOT(ISERROR(SEARCH("Pausé", A12))), NOT(ISERROR(SEARCH("Isométrie", A12))))</formula>
    </cfRule>
    <cfRule type="expression" dxfId="321" priority="95" stopIfTrue="1">
      <formula>OR(NOT(ISERROR(SEARCH("Position A", $A12))),NOT(ISERROR(SEARCH("Position B", $A12))),NOT(ISERROR(SEARCH("Position C", $A12))),NOT(ISERROR(SEARCH("Avec sangles", $A12))),NOT(ISERROR(SEARCH("SSB", $A12))),NOT(ISERROR(SEARCH("Halte", $A12))), NOT(ISERROR(SEARCH("Prise serré", $A12))), NOT(ISERROR(SEARCH("Close grip", $A12))), NOT(ISERROR(SEARCH("Sumo", $A12))), NOT(ISERROR(SEARCH("Tradi", $A12))), NOT(ISERROR(SEARCH("Band", $A12))), NOT(ISERROR(SEARCH("Prise large", $A12))), NOT(ISERROR(SEARCH("RDL", $A12))), NOT(ISERROR(SEARCH("Unilatéral", $A12))))</formula>
    </cfRule>
    <cfRule type="expression" dxfId="320" priority="96" stopIfTrue="1">
      <formula>OR(NOT(ISERROR(SEARCH("Position A", $A12))),NOT(ISERROR(SEARCH("Position B", $A12))),NOT(ISERROR(SEARCH("Position C", $A12))),NOT(ISERROR(SEARCH("Avec sangles", $A12))),NOT(ISERROR(SEARCH("SSB", $A12))),NOT(ISERROR(SEARCH("Focus Hanche", $A12))),NOT(ISERROR(SEARCH("Focus GENOUX", $A12))),NOT(ISERROR(SEARCH("CALE", $A12))),NOT(ISERROR(SEARCH("Déficit", $A12))),NOT(ISERROR(SEARCH("Surélevé", $A12))),NOT(ISERROR(SEARCH("High bar", $A12))),NOT(ISERROR(SEARCH("à la poulie", $A12))),NOT(ISERROR(SEARCH("prise triange", $A12))),NOT(ISERROR(SEARCH("prise barre large", $A12))),NOT(ISERROR(SEARCH("prise barre serrée", $A12))),NOT(ISERROR(SEARCH("prise neutre", $A12))),NOT(ISERROR(SEARCH("supination", $A12))),NOT(ISERROR(SEARCH("pronation", $A12))),NOT(ISERROR(SEARCH("kettlebel", $A12))),NOT(ISERROR(SEARCH("aux haltères", $A12))),NOT(ISERROR(SEARCH("à la barre", $A12))),NOT(ISERROR(SEARCH("B STANCE", $A12))),NOT(ISERROR(SEARCH("Halte", $A12))), NOT(ISERROR(SEARCH("Prise serré", $A12))), NOT(ISERROR(SEARCH("Close grip", $A12))), NOT(ISERROR(SEARCH("Sumo", $A12))), NOT(ISERROR(SEARCH("Tradi", $A12))), NOT(ISERROR(SEARCH("Band", $A12))), NOT(ISERROR(SEARCH("Prise large", $A12))), NOT(ISERROR(SEARCH("RDL", $A12))), NOT(ISERROR(SEARCH("Unilatéral", $A12))))</formula>
    </cfRule>
  </conditionalFormatting>
  <conditionalFormatting sqref="B19:B26">
    <cfRule type="expression" dxfId="319" priority="84">
      <formula>OR(L19&gt;0, N19&gt;0)</formula>
    </cfRule>
    <cfRule type="expression" dxfId="318" priority="85">
      <formula>OR(K19&gt;1, M19&gt;1)</formula>
    </cfRule>
  </conditionalFormatting>
  <conditionalFormatting sqref="A19:B26">
    <cfRule type="expression" dxfId="317" priority="79">
      <formula>OR(NOT(ISERROR(SEARCH("Halte", $A19))),      NOT(ISERROR(SEARCH("Prise serré", $A19))),      NOT(ISERROR(SEARCH("Close grip", $A19))),      NOT(ISERROR(SEARCH("Sumo", $A19))),      NOT(ISERROR(SEARCH("Tradi", $A19))),      NOT(ISERROR(SEARCH("Band", $A19))),      NOT(ISERROR(SEARCH("Prise large", $A19))),      NOT(ISERROR(SEARCH("RDL", $A19))),      NOT(ISERROR(SEARCH("Unilatéral", $A19))))</formula>
    </cfRule>
    <cfRule type="expression" dxfId="316" priority="80">
      <formula>NOT(ISERROR(SEARCH("BI7", $A19)))</formula>
    </cfRule>
    <cfRule type="expression" dxfId="315" priority="81">
      <formula>NOT(ISERROR(SEARCH("SUPER7", $A19)))</formula>
    </cfRule>
    <cfRule type="expression" dxfId="314" priority="82">
      <formula>NOT(ISERROR(SEARCH("Larsen", $A19)))</formula>
    </cfRule>
    <cfRule type="expression" dxfId="313" priority="83">
      <formula>OR(NOT(ISERROR(SEARCH("Tempo", A19))), NOT(ISERROR(SEARCH("Pausé", A19))), NOT(ISERROR(SEARCH("Isométrie", A19))))</formula>
    </cfRule>
    <cfRule type="expression" dxfId="312" priority="86" stopIfTrue="1">
      <formula>OR(NOT(ISERROR(SEARCH("Position A", $A19))),NOT(ISERROR(SEARCH("Position B", $A19))),NOT(ISERROR(SEARCH("Position C", $A19))),NOT(ISERROR(SEARCH("Avec sangles", $A19))),NOT(ISERROR(SEARCH("SSB", $A19))),NOT(ISERROR(SEARCH("Halte", $A19))), NOT(ISERROR(SEARCH("Prise serré", $A19))), NOT(ISERROR(SEARCH("Close grip", $A19))), NOT(ISERROR(SEARCH("Sumo", $A19))), NOT(ISERROR(SEARCH("Tradi", $A19))), NOT(ISERROR(SEARCH("Band", $A19))), NOT(ISERROR(SEARCH("Prise large", $A19))), NOT(ISERROR(SEARCH("RDL", $A19))), NOT(ISERROR(SEARCH("Unilatéral", $A19))))</formula>
    </cfRule>
    <cfRule type="expression" dxfId="311" priority="87" stopIfTrue="1">
      <formula>OR(NOT(ISERROR(SEARCH("Position A", $A19))),NOT(ISERROR(SEARCH("Position B", $A19))),NOT(ISERROR(SEARCH("Position C", $A19))),NOT(ISERROR(SEARCH("Avec sangles", $A19))),NOT(ISERROR(SEARCH("SSB", $A19))),NOT(ISERROR(SEARCH("Focus Hanche", $A19))),NOT(ISERROR(SEARCH("Focus GENOUX", $A19))),NOT(ISERROR(SEARCH("CALE", $A19))),NOT(ISERROR(SEARCH("Déficit", $A19))),NOT(ISERROR(SEARCH("Surélevé", $A19))),NOT(ISERROR(SEARCH("High bar", $A19))),NOT(ISERROR(SEARCH("à la poulie", $A19))),NOT(ISERROR(SEARCH("prise triange", $A19))),NOT(ISERROR(SEARCH("prise barre large", $A19))),NOT(ISERROR(SEARCH("prise barre serrée", $A19))),NOT(ISERROR(SEARCH("prise neutre", $A19))),NOT(ISERROR(SEARCH("supination", $A19))),NOT(ISERROR(SEARCH("pronation", $A19))),NOT(ISERROR(SEARCH("kettlebel", $A19))),NOT(ISERROR(SEARCH("aux haltères", $A19))),NOT(ISERROR(SEARCH("à la barre", $A19))),NOT(ISERROR(SEARCH("B STANCE", $A19))),NOT(ISERROR(SEARCH("Halte", $A19))), NOT(ISERROR(SEARCH("Prise serré", $A19))), NOT(ISERROR(SEARCH("Close grip", $A19))), NOT(ISERROR(SEARCH("Sumo", $A19))), NOT(ISERROR(SEARCH("Tradi", $A19))), NOT(ISERROR(SEARCH("Band", $A19))), NOT(ISERROR(SEARCH("Prise large", $A19))), NOT(ISERROR(SEARCH("RDL", $A19))), NOT(ISERROR(SEARCH("Unilatéral", $A19))))</formula>
    </cfRule>
  </conditionalFormatting>
  <conditionalFormatting sqref="B29">
    <cfRule type="expression" dxfId="310" priority="75">
      <formula>OR(L29&gt;0, N29&gt;0)</formula>
    </cfRule>
    <cfRule type="expression" dxfId="309" priority="76">
      <formula>OR(K29&gt;1, M29&gt;1)</formula>
    </cfRule>
  </conditionalFormatting>
  <conditionalFormatting sqref="A29:B29">
    <cfRule type="expression" dxfId="308" priority="70">
      <formula>OR(NOT(ISERROR(SEARCH("Halte", $A29))),      NOT(ISERROR(SEARCH("Prise serré", $A29))),      NOT(ISERROR(SEARCH("Close grip", $A29))),      NOT(ISERROR(SEARCH("Sumo", $A29))),      NOT(ISERROR(SEARCH("Tradi", $A29))),      NOT(ISERROR(SEARCH("Band", $A29))),      NOT(ISERROR(SEARCH("Prise large", $A29))),      NOT(ISERROR(SEARCH("RDL", $A29))),      NOT(ISERROR(SEARCH("Unilatéral", $A29))))</formula>
    </cfRule>
    <cfRule type="expression" dxfId="307" priority="71">
      <formula>NOT(ISERROR(SEARCH("BI7", $A29)))</formula>
    </cfRule>
    <cfRule type="expression" dxfId="306" priority="72">
      <formula>NOT(ISERROR(SEARCH("SUPER7", $A29)))</formula>
    </cfRule>
    <cfRule type="expression" dxfId="305" priority="73">
      <formula>NOT(ISERROR(SEARCH("Larsen", $A29)))</formula>
    </cfRule>
    <cfRule type="expression" dxfId="304" priority="74">
      <formula>OR(NOT(ISERROR(SEARCH("Tempo", A29))), NOT(ISERROR(SEARCH("Pausé", A29))), NOT(ISERROR(SEARCH("Isométrie", A29))))</formula>
    </cfRule>
    <cfRule type="expression" dxfId="303" priority="77" stopIfTrue="1">
      <formula>OR(NOT(ISERROR(SEARCH("Position A", $A29))),NOT(ISERROR(SEARCH("Position B", $A29))),NOT(ISERROR(SEARCH("Position C", $A29))),NOT(ISERROR(SEARCH("Avec sangles", $A29))),NOT(ISERROR(SEARCH("SSB", $A29))),NOT(ISERROR(SEARCH("Halte", $A29))), NOT(ISERROR(SEARCH("Prise serré", $A29))), NOT(ISERROR(SEARCH("Close grip", $A29))), NOT(ISERROR(SEARCH("Sumo", $A29))), NOT(ISERROR(SEARCH("Tradi", $A29))), NOT(ISERROR(SEARCH("Band", $A29))), NOT(ISERROR(SEARCH("Prise large", $A29))), NOT(ISERROR(SEARCH("RDL", $A29))), NOT(ISERROR(SEARCH("Unilatéral", $A29))))</formula>
    </cfRule>
    <cfRule type="expression" dxfId="302" priority="78" stopIfTrue="1">
      <formula>OR(NOT(ISERROR(SEARCH("Position A", $A29))),NOT(ISERROR(SEARCH("Position B", $A29))),NOT(ISERROR(SEARCH("Position C", $A29))),NOT(ISERROR(SEARCH("Avec sangles", $A29))),NOT(ISERROR(SEARCH("SSB", $A29))),NOT(ISERROR(SEARCH("Focus Hanche", $A29))),NOT(ISERROR(SEARCH("Focus GENOUX", $A29))),NOT(ISERROR(SEARCH("CALE", $A29))),NOT(ISERROR(SEARCH("Déficit", $A29))),NOT(ISERROR(SEARCH("Surélevé", $A29))),NOT(ISERROR(SEARCH("High bar", $A29))),NOT(ISERROR(SEARCH("à la poulie", $A29))),NOT(ISERROR(SEARCH("prise triange", $A29))),NOT(ISERROR(SEARCH("prise barre large", $A29))),NOT(ISERROR(SEARCH("prise barre serrée", $A29))),NOT(ISERROR(SEARCH("prise neutre", $A29))),NOT(ISERROR(SEARCH("supination", $A29))),NOT(ISERROR(SEARCH("pronation", $A29))),NOT(ISERROR(SEARCH("kettlebel", $A29))),NOT(ISERROR(SEARCH("aux haltères", $A29))),NOT(ISERROR(SEARCH("à la barre", $A29))),NOT(ISERROR(SEARCH("B STANCE", $A29))),NOT(ISERROR(SEARCH("Halte", $A29))), NOT(ISERROR(SEARCH("Prise serré", $A29))), NOT(ISERROR(SEARCH("Close grip", $A29))), NOT(ISERROR(SEARCH("Sumo", $A29))), NOT(ISERROR(SEARCH("Tradi", $A29))), NOT(ISERROR(SEARCH("Band", $A29))), NOT(ISERROR(SEARCH("Prise large", $A29))), NOT(ISERROR(SEARCH("RDL", $A29))), NOT(ISERROR(SEARCH("Unilatéral", $A29))))</formula>
    </cfRule>
  </conditionalFormatting>
  <conditionalFormatting sqref="P30:P32 P36:P39 P7:P11 P15:P18 P43:P44">
    <cfRule type="expression" dxfId="301" priority="68">
      <formula>P7&gt;Q7</formula>
    </cfRule>
    <cfRule type="expression" dxfId="300" priority="69">
      <formula>P7&lt;Q7</formula>
    </cfRule>
  </conditionalFormatting>
  <conditionalFormatting sqref="R30:R32 R36:R39 R7:R11 R15:R18 R43:R44">
    <cfRule type="expression" dxfId="299" priority="66">
      <formula>R7&lt;S7</formula>
    </cfRule>
    <cfRule type="expression" dxfId="298" priority="67">
      <formula>R7&gt;S7</formula>
    </cfRule>
  </conditionalFormatting>
  <conditionalFormatting sqref="T30:T32 T36:T39 T7:T11 T15:T17 T43:T44">
    <cfRule type="expression" dxfId="297" priority="64">
      <formula>T7&gt;U7</formula>
    </cfRule>
    <cfRule type="expression" dxfId="296" priority="65">
      <formula>T7&lt;U7</formula>
    </cfRule>
  </conditionalFormatting>
  <conditionalFormatting sqref="P27:P28">
    <cfRule type="expression" dxfId="295" priority="62">
      <formula>P27&gt;Q27</formula>
    </cfRule>
    <cfRule type="expression" dxfId="294" priority="63">
      <formula>P27&lt;Q27</formula>
    </cfRule>
  </conditionalFormatting>
  <conditionalFormatting sqref="R27:R28">
    <cfRule type="expression" dxfId="293" priority="60">
      <formula>R27&lt;S27</formula>
    </cfRule>
    <cfRule type="expression" dxfId="292" priority="61">
      <formula>R27&gt;S27</formula>
    </cfRule>
  </conditionalFormatting>
  <conditionalFormatting sqref="T27:T28">
    <cfRule type="expression" dxfId="291" priority="58">
      <formula>T27&gt;U27</formula>
    </cfRule>
    <cfRule type="expression" dxfId="290" priority="59">
      <formula>T27&lt;U27</formula>
    </cfRule>
  </conditionalFormatting>
  <conditionalFormatting sqref="P33:P35">
    <cfRule type="expression" dxfId="289" priority="56">
      <formula>P33&gt;Q33</formula>
    </cfRule>
    <cfRule type="expression" dxfId="288" priority="57">
      <formula>P33&lt;Q33</formula>
    </cfRule>
  </conditionalFormatting>
  <conditionalFormatting sqref="R33:R35">
    <cfRule type="expression" dxfId="287" priority="54">
      <formula>R33&lt;S33</formula>
    </cfRule>
    <cfRule type="expression" dxfId="286" priority="55">
      <formula>R33&gt;S33</formula>
    </cfRule>
  </conditionalFormatting>
  <conditionalFormatting sqref="T33:T35">
    <cfRule type="expression" dxfId="285" priority="52">
      <formula>T33&gt;U33</formula>
    </cfRule>
    <cfRule type="expression" dxfId="284" priority="53">
      <formula>T33&lt;U33</formula>
    </cfRule>
  </conditionalFormatting>
  <conditionalFormatting sqref="P45">
    <cfRule type="expression" dxfId="283" priority="50">
      <formula>P45&gt;Q45</formula>
    </cfRule>
    <cfRule type="expression" dxfId="282" priority="51">
      <formula>P45&lt;Q45</formula>
    </cfRule>
  </conditionalFormatting>
  <conditionalFormatting sqref="R45">
    <cfRule type="expression" dxfId="281" priority="48">
      <formula>R45&lt;S45</formula>
    </cfRule>
    <cfRule type="expression" dxfId="280" priority="49">
      <formula>R45&gt;S45</formula>
    </cfRule>
  </conditionalFormatting>
  <conditionalFormatting sqref="T45">
    <cfRule type="expression" dxfId="279" priority="46">
      <formula>T45&gt;U45</formula>
    </cfRule>
    <cfRule type="expression" dxfId="278" priority="47">
      <formula>T45&lt;U45</formula>
    </cfRule>
  </conditionalFormatting>
  <conditionalFormatting sqref="T18">
    <cfRule type="expression" dxfId="277" priority="44">
      <formula>T18&lt;U18</formula>
    </cfRule>
    <cfRule type="expression" dxfId="276" priority="45">
      <formula>T18&gt;U18</formula>
    </cfRule>
  </conditionalFormatting>
  <conditionalFormatting sqref="P12:P14">
    <cfRule type="expression" dxfId="275" priority="42">
      <formula>P12&gt;Q12</formula>
    </cfRule>
    <cfRule type="expression" dxfId="274" priority="43">
      <formula>P12&lt;Q12</formula>
    </cfRule>
  </conditionalFormatting>
  <conditionalFormatting sqref="R12:R14">
    <cfRule type="expression" dxfId="273" priority="40">
      <formula>R12&lt;S12</formula>
    </cfRule>
    <cfRule type="expression" dxfId="272" priority="41">
      <formula>R12&gt;S12</formula>
    </cfRule>
  </conditionalFormatting>
  <conditionalFormatting sqref="T12:T14">
    <cfRule type="expression" dxfId="271" priority="38">
      <formula>T12&gt;U12</formula>
    </cfRule>
    <cfRule type="expression" dxfId="270" priority="39">
      <formula>T12&lt;U12</formula>
    </cfRule>
  </conditionalFormatting>
  <conditionalFormatting sqref="P19:P26">
    <cfRule type="expression" dxfId="269" priority="36">
      <formula>P19&gt;Q19</formula>
    </cfRule>
    <cfRule type="expression" dxfId="268" priority="37">
      <formula>P19&lt;Q19</formula>
    </cfRule>
  </conditionalFormatting>
  <conditionalFormatting sqref="R24:R26">
    <cfRule type="expression" dxfId="267" priority="34">
      <formula>R24&lt;S24</formula>
    </cfRule>
    <cfRule type="expression" dxfId="266" priority="35">
      <formula>R24&gt;S24</formula>
    </cfRule>
  </conditionalFormatting>
  <conditionalFormatting sqref="T24:T26">
    <cfRule type="expression" dxfId="265" priority="32">
      <formula>T24&gt;U24</formula>
    </cfRule>
    <cfRule type="expression" dxfId="264" priority="33">
      <formula>T24&lt;U24</formula>
    </cfRule>
  </conditionalFormatting>
  <conditionalFormatting sqref="R19:R23">
    <cfRule type="expression" dxfId="263" priority="30">
      <formula>R19&gt;S19</formula>
    </cfRule>
    <cfRule type="expression" dxfId="262" priority="31">
      <formula>R19&lt;S19</formula>
    </cfRule>
  </conditionalFormatting>
  <conditionalFormatting sqref="T19:T23">
    <cfRule type="expression" dxfId="261" priority="28">
      <formula>T19&lt;U19</formula>
    </cfRule>
    <cfRule type="expression" dxfId="260" priority="29">
      <formula>T19&gt;U19</formula>
    </cfRule>
  </conditionalFormatting>
  <conditionalFormatting sqref="P29">
    <cfRule type="expression" dxfId="259" priority="26">
      <formula>P29&gt;Q29</formula>
    </cfRule>
    <cfRule type="expression" dxfId="258" priority="27">
      <formula>P29&lt;Q29</formula>
    </cfRule>
  </conditionalFormatting>
  <conditionalFormatting sqref="R29">
    <cfRule type="expression" dxfId="257" priority="24">
      <formula>R29&gt;S29</formula>
    </cfRule>
    <cfRule type="expression" dxfId="256" priority="25">
      <formula>R29&lt;S29</formula>
    </cfRule>
  </conditionalFormatting>
  <conditionalFormatting sqref="T29">
    <cfRule type="expression" dxfId="255" priority="22">
      <formula>T29&lt;U29</formula>
    </cfRule>
    <cfRule type="expression" dxfId="254" priority="23">
      <formula>T29&gt;U29</formula>
    </cfRule>
  </conditionalFormatting>
  <conditionalFormatting sqref="P40:P42">
    <cfRule type="expression" dxfId="253" priority="20">
      <formula>P40&gt;Q40</formula>
    </cfRule>
    <cfRule type="expression" dxfId="252" priority="21">
      <formula>P40&lt;Q40</formula>
    </cfRule>
  </conditionalFormatting>
  <conditionalFormatting sqref="R40:R42">
    <cfRule type="expression" dxfId="251" priority="18">
      <formula>R40&lt;S40</formula>
    </cfRule>
    <cfRule type="expression" dxfId="250" priority="19">
      <formula>R40&gt;S40</formula>
    </cfRule>
  </conditionalFormatting>
  <conditionalFormatting sqref="T40:T42">
    <cfRule type="expression" dxfId="249" priority="16">
      <formula>T40&gt;U40</formula>
    </cfRule>
    <cfRule type="expression" dxfId="248" priority="17">
      <formula>T40&lt;U40</formula>
    </cfRule>
  </conditionalFormatting>
  <conditionalFormatting sqref="L32:L35">
    <cfRule type="cellIs" dxfId="247" priority="15" operator="greaterThan">
      <formula>0</formula>
    </cfRule>
  </conditionalFormatting>
  <conditionalFormatting sqref="B30:B44">
    <cfRule type="expression" dxfId="246" priority="8">
      <formula>OR(NOT(ISERROR(SEARCH("Halte",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245" priority="9">
      <formula>NOT(ISERROR(SEARCH("BI7", $A30)))</formula>
    </cfRule>
    <cfRule type="expression" dxfId="244" priority="10">
      <formula>NOT(ISERROR(SEARCH("SUPER7", $A30)))</formula>
    </cfRule>
    <cfRule type="expression" dxfId="243" priority="11">
      <formula>NOT(ISERROR(SEARCH("Larsen", $A30)))</formula>
    </cfRule>
    <cfRule type="expression" dxfId="242" priority="12">
      <formula>OR(NOT(ISERROR(SEARCH("Tempo", B30))), NOT(ISERROR(SEARCH("Pausé", B30))), NOT(ISERROR(SEARCH("Isométrie", B30))))</formula>
    </cfRule>
    <cfRule type="expression" dxfId="241" priority="13" stopIfTrue="1">
      <formula>OR(NOT(ISERROR(SEARCH("Position A", $A30))),NOT(ISERROR(SEARCH("Position B", $A30))),NOT(ISERROR(SEARCH("Position C", $A30))),NOT(ISERROR(SEARCH("Avec sangles", $A30))),NOT(ISERROR(SEARCH("SSB", $A30))),NOT(ISERROR(SEARCH("Halte",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240" priority="14" stopIfTrue="1">
      <formula>OR(NOT(ISERROR(SEARCH("Position A", $A30))),NOT(ISERROR(SEARCH("Position B", $A30))),NOT(ISERROR(SEARCH("Position C", $A30))),NOT(ISERROR(SEARCH("Avec sangles", $A30))),NOT(ISERROR(SEARCH("SSB", $A30))),NOT(ISERROR(SEARCH("Focus Hanche", $A30))),NOT(ISERROR(SEARCH("Focus GENOUX", $A30))),NOT(ISERROR(SEARCH("CALE", $A30))),NOT(ISERROR(SEARCH("Déficit", $A30))),NOT(ISERROR(SEARCH("Surélevé", $A30))),NOT(ISERROR(SEARCH("High bar", $A30))),NOT(ISERROR(SEARCH("à la poulie", $A30))),NOT(ISERROR(SEARCH("prise triange", $A30))),NOT(ISERROR(SEARCH("prise barre large", $A30))),NOT(ISERROR(SEARCH("prise barre serrée", $A30))),NOT(ISERROR(SEARCH("prise neutre", $A30))),NOT(ISERROR(SEARCH("supination", $A30))),NOT(ISERROR(SEARCH("pronation", $A30))),NOT(ISERROR(SEARCH("kettlebel", $A30))),NOT(ISERROR(SEARCH("aux haltères", $A30))),NOT(ISERROR(SEARCH("à la barre", $A30))),NOT(ISERROR(SEARCH("B STANCE",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conditionalFormatting sqref="A30:A44">
    <cfRule type="expression" dxfId="239" priority="1">
      <formula>OR(NOT(ISERROR(SEARCH("Halte",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238" priority="2">
      <formula>NOT(ISERROR(SEARCH("BI7", $A30)))</formula>
    </cfRule>
    <cfRule type="expression" dxfId="237" priority="3">
      <formula>NOT(ISERROR(SEARCH("SUPER7", $A30)))</formula>
    </cfRule>
    <cfRule type="expression" dxfId="236" priority="4">
      <formula>NOT(ISERROR(SEARCH("Larsen", $A30)))</formula>
    </cfRule>
    <cfRule type="expression" dxfId="235" priority="5">
      <formula>OR(NOT(ISERROR(SEARCH("Tempo", A30))), NOT(ISERROR(SEARCH("Pausé", A30))), NOT(ISERROR(SEARCH("Isométrie", A30))))</formula>
    </cfRule>
    <cfRule type="expression" dxfId="234" priority="7" stopIfTrue="1">
      <formula>OR(NOT(ISERROR(SEARCH("Position A", $A30))),NOT(ISERROR(SEARCH("Position B", $A30))),NOT(ISERROR(SEARCH("Position C", $A30))),NOT(ISERROR(SEARCH("Avec sangles", $A30))),NOT(ISERROR(SEARCH("SSB", $A30))),NOT(ISERROR(SEARCH("Focus Hanche", $A30))),NOT(ISERROR(SEARCH("Focus GENOUX", $A30))),NOT(ISERROR(SEARCH("CALE", $A30))),NOT(ISERROR(SEARCH("Déficit", $A30))),NOT(ISERROR(SEARCH("Surélevé", $A30))),NOT(ISERROR(SEARCH("High bar", $A30))),NOT(ISERROR(SEARCH("à la poulie", $A30))),NOT(ISERROR(SEARCH("prise triange", $A30))),NOT(ISERROR(SEARCH("prise barre large", $A30))),NOT(ISERROR(SEARCH("prise barre serrée", $A30))),NOT(ISERROR(SEARCH("prise neutre", $A30))),NOT(ISERROR(SEARCH("supination", $A30))),NOT(ISERROR(SEARCH("pronation", $A30))),NOT(ISERROR(SEARCH("kettlebel", $A30))),NOT(ISERROR(SEARCH("aux haltères", $A30))),NOT(ISERROR(SEARCH("à la barre", $A30))),NOT(ISERROR(SEARCH("B STANCE",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conditionalFormatting sqref="A30:A44">
    <cfRule type="expression" dxfId="233" priority="6" stopIfTrue="1">
      <formula>OR(NOT(ISERROR(SEARCH("Position A", $A30))),NOT(ISERROR(SEARCH("Position B", $A30))),NOT(ISERROR(SEARCH("Position C", $A30))),NOT(ISERROR(SEARCH("Avec sangles", $A30))),NOT(ISERROR(SEARCH("SSB",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dataValidations count="6">
    <dataValidation type="decimal" operator="greaterThan" allowBlank="1" showInputMessage="1" showErrorMessage="1" sqref="D7:E55" xr:uid="{F747C5A8-6E16-4859-8B92-95BBB4FB2FB9}">
      <formula1>-1</formula1>
    </dataValidation>
    <dataValidation type="decimal" allowBlank="1" showInputMessage="1" showErrorMessage="1" sqref="F7:F55" xr:uid="{D6FBCA4B-5157-4A92-9424-679FF49C264B}">
      <formula1>5</formula1>
      <formula2>10</formula2>
    </dataValidation>
    <dataValidation type="whole" allowBlank="1" showInputMessage="1" showErrorMessage="1" sqref="A2 A5" xr:uid="{9137432A-69B6-4113-A8F9-27A741501F7F}">
      <formula1>0</formula1>
      <formula2>3</formula2>
    </dataValidation>
    <dataValidation type="whole" operator="greaterThan" allowBlank="1" showInputMessage="1" showErrorMessage="1" sqref="C7:C55" xr:uid="{69DDE1F3-E2F1-461A-95DF-574A6FB0D746}">
      <formula1>-1</formula1>
    </dataValidation>
    <dataValidation type="list" allowBlank="1" showInputMessage="1" showErrorMessage="1" sqref="F79:F100" xr:uid="{096B9812-9AA0-41DC-9F78-65E637D377F0}">
      <formula1>"Echauff, Préhab , Réhab"</formula1>
    </dataValidation>
    <dataValidation type="list" allowBlank="1" showInputMessage="1" showErrorMessage="1" sqref="H79:H100" xr:uid="{C8E80D13-6FE4-49A0-90CE-450C84CB85D2}">
      <formula1>"Oui, Non"</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3905" r:id="rId3" name="Button 1">
              <controlPr defaultSize="0" print="0" autoFill="0" autoPict="0" macro="[0]!ReplaceZerosWithBlanks">
                <anchor moveWithCells="1" sizeWithCells="1">
                  <from>
                    <xdr:col>14</xdr:col>
                    <xdr:colOff>95250</xdr:colOff>
                    <xdr:row>6</xdr:row>
                    <xdr:rowOff>114300</xdr:rowOff>
                  </from>
                  <to>
                    <xdr:col>14</xdr:col>
                    <xdr:colOff>962025</xdr:colOff>
                    <xdr:row>8</xdr:row>
                    <xdr:rowOff>104775</xdr:rowOff>
                  </to>
                </anchor>
              </controlPr>
            </control>
          </mc:Choice>
        </mc:AlternateContent>
        <mc:AlternateContent xmlns:mc="http://schemas.openxmlformats.org/markup-compatibility/2006">
          <mc:Choice Requires="x14">
            <control shapeId="123906" r:id="rId4" name="Button 2">
              <controlPr defaultSize="0" print="0" autoFill="0" autoPict="0" macro="[0]!AddValueToSelection">
                <anchor moveWithCells="1" sizeWithCells="1">
                  <from>
                    <xdr:col>14</xdr:col>
                    <xdr:colOff>95250</xdr:colOff>
                    <xdr:row>9</xdr:row>
                    <xdr:rowOff>114300</xdr:rowOff>
                  </from>
                  <to>
                    <xdr:col>14</xdr:col>
                    <xdr:colOff>952500</xdr:colOff>
                    <xdr:row>11</xdr:row>
                    <xdr:rowOff>180975</xdr:rowOff>
                  </to>
                </anchor>
              </controlPr>
            </control>
          </mc:Choice>
        </mc:AlternateContent>
        <mc:AlternateContent xmlns:mc="http://schemas.openxmlformats.org/markup-compatibility/2006">
          <mc:Choice Requires="x14">
            <control shapeId="123907" r:id="rId5" name="Button 3">
              <controlPr defaultSize="0" print="0" autoFill="0" autoPict="0" macro="[0]!SelectAndSwapCells">
                <anchor moveWithCells="1" sizeWithCells="1">
                  <from>
                    <xdr:col>14</xdr:col>
                    <xdr:colOff>152400</xdr:colOff>
                    <xdr:row>14</xdr:row>
                    <xdr:rowOff>152400</xdr:rowOff>
                  </from>
                  <to>
                    <xdr:col>14</xdr:col>
                    <xdr:colOff>923925</xdr:colOff>
                    <xdr:row>17</xdr:row>
                    <xdr:rowOff>9525</xdr:rowOff>
                  </to>
                </anchor>
              </controlPr>
            </control>
          </mc:Choice>
        </mc:AlternateContent>
        <mc:AlternateContent xmlns:mc="http://schemas.openxmlformats.org/markup-compatibility/2006">
          <mc:Choice Requires="x14">
            <control shapeId="123908" r:id="rId6" name="Button 4">
              <controlPr defaultSize="0" print="0" autoFill="0" autoPict="0" macro="[0]!DuplicateSheetAndRename">
                <anchor moveWithCells="1" sizeWithCells="1">
                  <from>
                    <xdr:col>14</xdr:col>
                    <xdr:colOff>114300</xdr:colOff>
                    <xdr:row>18</xdr:row>
                    <xdr:rowOff>142875</xdr:rowOff>
                  </from>
                  <to>
                    <xdr:col>14</xdr:col>
                    <xdr:colOff>942975</xdr:colOff>
                    <xdr:row>21</xdr:row>
                    <xdr:rowOff>28575</xdr:rowOff>
                  </to>
                </anchor>
              </controlPr>
            </control>
          </mc:Choice>
        </mc:AlternateContent>
        <mc:AlternateContent xmlns:mc="http://schemas.openxmlformats.org/markup-compatibility/2006">
          <mc:Choice Requires="x14">
            <control shapeId="123909" r:id="rId7" name="Button 5">
              <controlPr defaultSize="0" print="0" autoFill="0" autoPict="0" macro="[0]!SetMirrorFormulas">
                <anchor moveWithCells="1" sizeWithCells="1">
                  <from>
                    <xdr:col>14</xdr:col>
                    <xdr:colOff>142875</xdr:colOff>
                    <xdr:row>22</xdr:row>
                    <xdr:rowOff>133350</xdr:rowOff>
                  </from>
                  <to>
                    <xdr:col>14</xdr:col>
                    <xdr:colOff>942975</xdr:colOff>
                    <xdr:row>25</xdr:row>
                    <xdr:rowOff>47625</xdr:rowOff>
                  </to>
                </anchor>
              </controlPr>
            </control>
          </mc:Choice>
        </mc:AlternateContent>
        <mc:AlternateContent xmlns:mc="http://schemas.openxmlformats.org/markup-compatibility/2006">
          <mc:Choice Requires="x14">
            <control shapeId="123910" r:id="rId8" name="Button 6">
              <controlPr defaultSize="0" print="0" autoFill="0" autoPict="0" macro="[0]!ClearSpecificRanges">
                <anchor moveWithCells="1" sizeWithCells="1">
                  <from>
                    <xdr:col>14</xdr:col>
                    <xdr:colOff>142875</xdr:colOff>
                    <xdr:row>26</xdr:row>
                    <xdr:rowOff>219075</xdr:rowOff>
                  </from>
                  <to>
                    <xdr:col>14</xdr:col>
                    <xdr:colOff>933450</xdr:colOff>
                    <xdr:row>29</xdr:row>
                    <xdr:rowOff>95250</xdr:rowOff>
                  </to>
                </anchor>
              </controlPr>
            </control>
          </mc:Choice>
        </mc:AlternateContent>
        <mc:AlternateContent xmlns:mc="http://schemas.openxmlformats.org/markup-compatibility/2006">
          <mc:Choice Requires="x14">
            <control shapeId="123911" r:id="rId9" name="Button 7">
              <controlPr defaultSize="0" print="0" autoFill="0" autoPict="0" macro="[0]!SetPatternValues">
                <anchor moveWithCells="1" sizeWithCells="1">
                  <from>
                    <xdr:col>14</xdr:col>
                    <xdr:colOff>123825</xdr:colOff>
                    <xdr:row>30</xdr:row>
                    <xdr:rowOff>133350</xdr:rowOff>
                  </from>
                  <to>
                    <xdr:col>14</xdr:col>
                    <xdr:colOff>923925</xdr:colOff>
                    <xdr:row>32</xdr:row>
                    <xdr:rowOff>161925</xdr:rowOff>
                  </to>
                </anchor>
              </controlPr>
            </control>
          </mc:Choice>
        </mc:AlternateContent>
        <mc:AlternateContent xmlns:mc="http://schemas.openxmlformats.org/markup-compatibility/2006">
          <mc:Choice Requires="x14">
            <control shapeId="123912" r:id="rId10" name="Button 8">
              <controlPr defaultSize="0" print="0" autoFill="0" autoPict="0" macro="[0]!ResetTemplate">
                <anchor moveWithCells="1" sizeWithCells="1">
                  <from>
                    <xdr:col>14</xdr:col>
                    <xdr:colOff>152400</xdr:colOff>
                    <xdr:row>33</xdr:row>
                    <xdr:rowOff>57150</xdr:rowOff>
                  </from>
                  <to>
                    <xdr:col>14</xdr:col>
                    <xdr:colOff>895350</xdr:colOff>
                    <xdr:row>35</xdr:row>
                    <xdr:rowOff>228600</xdr:rowOff>
                  </to>
                </anchor>
              </controlPr>
            </control>
          </mc:Choice>
        </mc:AlternateContent>
        <mc:AlternateContent xmlns:mc="http://schemas.openxmlformats.org/markup-compatibility/2006">
          <mc:Choice Requires="x14">
            <control shapeId="123913" r:id="rId11" name="Button 9">
              <controlPr defaultSize="0" print="0" autoFill="0" autoPict="0" macro="[0]!ShowCustomForm">
                <anchor moveWithCells="1" sizeWithCells="1">
                  <from>
                    <xdr:col>14</xdr:col>
                    <xdr:colOff>152400</xdr:colOff>
                    <xdr:row>37</xdr:row>
                    <xdr:rowOff>0</xdr:rowOff>
                  </from>
                  <to>
                    <xdr:col>14</xdr:col>
                    <xdr:colOff>914400</xdr:colOff>
                    <xdr:row>40</xdr:row>
                    <xdr:rowOff>19050</xdr:rowOff>
                  </to>
                </anchor>
              </controlPr>
            </control>
          </mc:Choice>
        </mc:AlternateContent>
        <mc:AlternateContent xmlns:mc="http://schemas.openxmlformats.org/markup-compatibility/2006">
          <mc:Choice Requires="x14">
            <control shapeId="123914" r:id="rId12" name="Button 10">
              <controlPr defaultSize="0" print="0" autoFill="0" autoPict="0" macro="[0]!DupliquerFeuilles_ParVagues">
                <anchor moveWithCells="1" sizeWithCells="1">
                  <from>
                    <xdr:col>14</xdr:col>
                    <xdr:colOff>152400</xdr:colOff>
                    <xdr:row>41</xdr:row>
                    <xdr:rowOff>0</xdr:rowOff>
                  </from>
                  <to>
                    <xdr:col>14</xdr:col>
                    <xdr:colOff>914400</xdr:colOff>
                    <xdr:row>44</xdr:row>
                    <xdr:rowOff>19050</xdr:rowOff>
                  </to>
                </anchor>
              </controlPr>
            </control>
          </mc:Choice>
        </mc:AlternateContent>
      </controls>
    </mc:Choice>
  </mc:AlternateContent>
  <tableParts count="3">
    <tablePart r:id="rId13"/>
    <tablePart r:id="rId14"/>
    <tablePart r:id="rId15"/>
  </tableParts>
  <extLst>
    <ext xmlns:x14="http://schemas.microsoft.com/office/spreadsheetml/2009/9/main" uri="{CCE6A557-97BC-4b89-ADB6-D9C93CAAB3DF}">
      <x14:dataValidations xmlns:xm="http://schemas.microsoft.com/office/excel/2006/main" count="2">
        <x14:dataValidation type="list" allowBlank="1" showInputMessage="1" showErrorMessage="1" xr:uid="{FDD77C15-4E4E-48D4-9855-52D7F8A7C9C8}">
          <x14:formula1>
            <xm:f>'Variables exercices'!$E$2:$E$100</xm:f>
          </x14:formula1>
          <xm:sqref>A7:A55</xm:sqref>
        </x14:dataValidation>
        <x14:dataValidation type="list" allowBlank="1" showInputMessage="1" showErrorMessage="1" xr:uid="{A4FBC4C4-DD35-4223-A508-EA31377C5992}">
          <x14:formula1>
            <xm:f>'Variables exercices'!$D$2:$D$600</xm:f>
          </x14:formula1>
          <xm:sqref>B7:B55</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C4DCF-B036-4417-B08C-985DDA7C228A}">
  <sheetPr codeName="Feuil30"/>
  <dimension ref="A1:AC101"/>
  <sheetViews>
    <sheetView topLeftCell="B1" workbookViewId="0">
      <selection activeCell="J3" sqref="J3"/>
    </sheetView>
  </sheetViews>
  <sheetFormatPr defaultColWidth="10.625" defaultRowHeight="15" x14ac:dyDescent="0.2"/>
  <cols>
    <col min="1" max="1" width="26.36328125" style="87" customWidth="1"/>
    <col min="2" max="2" width="44.390625" style="87" bestFit="1" customWidth="1"/>
    <col min="3" max="3" width="9.68359375" style="87" bestFit="1" customWidth="1"/>
    <col min="4" max="4" width="6.58984375" style="87" bestFit="1" customWidth="1"/>
    <col min="5" max="5" width="8.33984375" style="87" bestFit="1" customWidth="1"/>
    <col min="6" max="6" width="7.26171875" style="87" customWidth="1"/>
    <col min="7" max="7" width="13.5859375" style="87" customWidth="1"/>
    <col min="8" max="8" width="12.10546875" style="87" customWidth="1"/>
    <col min="9" max="9" width="16.94921875" style="87" bestFit="1" customWidth="1"/>
    <col min="10" max="10" width="12.64453125" style="87" bestFit="1" customWidth="1"/>
    <col min="11" max="11" width="11.1640625" style="87" customWidth="1"/>
    <col min="12" max="12" width="13.71875" style="87" customWidth="1"/>
    <col min="13" max="13" width="12.375" style="87" bestFit="1" customWidth="1"/>
    <col min="14" max="14" width="12.5078125" style="87" bestFit="1" customWidth="1"/>
    <col min="15" max="15" width="14.9296875" style="87" customWidth="1"/>
    <col min="16" max="16" width="9.68359375" style="87" customWidth="1"/>
    <col min="17" max="17" width="7.26171875" style="87" customWidth="1"/>
    <col min="18" max="18" width="11.296875" style="87" customWidth="1"/>
    <col min="19" max="19" width="11.1640625" style="87" customWidth="1"/>
    <col min="20" max="20" width="10.625" style="87"/>
    <col min="21" max="21" width="7.26171875" style="87" customWidth="1"/>
    <col min="22" max="22" width="12.10546875" style="87" customWidth="1"/>
    <col min="23" max="23" width="7.53125" style="87" customWidth="1"/>
    <col min="24" max="24" width="10.89453125" style="87" customWidth="1"/>
    <col min="25" max="25" width="9.14453125" style="87" customWidth="1"/>
    <col min="26" max="16384" width="10.625" style="87"/>
  </cols>
  <sheetData>
    <row r="1" spans="1:29" ht="21.75" customHeight="1" x14ac:dyDescent="0.2">
      <c r="A1" s="5" t="s">
        <v>257</v>
      </c>
      <c r="B1" s="5" t="s">
        <v>231</v>
      </c>
      <c r="C1" s="266">
        <v>46206</v>
      </c>
      <c r="D1" s="266"/>
      <c r="E1" s="266"/>
      <c r="F1" s="267"/>
      <c r="G1" s="208" t="s">
        <v>324</v>
      </c>
      <c r="H1" s="268" t="s">
        <v>325</v>
      </c>
      <c r="I1" s="269"/>
      <c r="J1" s="255">
        <f ca="1">_xlfn.MAXIFS(
  MAX_LOCAL!$D$2:$D$10000,
  MAX_LOCAL!$A$2:$A$10000, "SQUAT COMP",
  MAX_LOCAL!$C$2:$C$10000, "&gt;0"
)</f>
        <v>155</v>
      </c>
      <c r="K1" s="270" t="s">
        <v>326</v>
      </c>
      <c r="L1" s="271"/>
      <c r="M1" s="272">
        <f ca="1">_xlfn.MAXIFS(
  MAX_LOCAL!$D$2:$D$10000,
  MAX_LOCAL!$A$2:$A$10000, "SNATCH",
  MAX_LOCAL!$C$2:$C$10000, "&gt;0"
)</f>
        <v>0</v>
      </c>
      <c r="N1" s="273"/>
      <c r="O1" s="209" t="s">
        <v>327</v>
      </c>
      <c r="P1" s="274" t="s">
        <v>328</v>
      </c>
      <c r="Q1" s="274"/>
      <c r="R1" s="274"/>
      <c r="S1" s="274"/>
      <c r="T1" s="274"/>
      <c r="U1" s="274"/>
      <c r="V1" s="274"/>
      <c r="W1" s="274"/>
      <c r="X1" s="274"/>
      <c r="Y1" s="274"/>
      <c r="Z1">
        <v>27062026</v>
      </c>
      <c r="AA1" t="str">
        <f>LEFT(Z1,2)</f>
        <v>27</v>
      </c>
      <c r="AB1" t="str">
        <f>MID(Z1,3,2)</f>
        <v>06</v>
      </c>
      <c r="AC1" t="str">
        <f>RIGHT(Z1,4)</f>
        <v>2026</v>
      </c>
    </row>
    <row r="2" spans="1:29" ht="19.5" customHeight="1" thickBot="1" x14ac:dyDescent="0.25">
      <c r="A2" s="210"/>
      <c r="B2" s="6" t="s">
        <v>259</v>
      </c>
      <c r="C2" s="275">
        <v>12</v>
      </c>
      <c r="D2" s="275"/>
      <c r="E2" s="275"/>
      <c r="F2" s="276"/>
      <c r="G2" s="211"/>
      <c r="H2" s="270" t="s">
        <v>329</v>
      </c>
      <c r="I2" s="271"/>
      <c r="J2" s="255">
        <f ca="1">_xlfn.MAXIFS(
  MAX_LOCAL!$D$2:$D$10000,
  MAX_LOCAL!$A$2:$A$10000, "BENCH COMP",
  MAX_LOCAL!$C$2:$C$10000, "&gt;0"
)</f>
        <v>77.5</v>
      </c>
      <c r="K2" s="270" t="s">
        <v>330</v>
      </c>
      <c r="L2" s="271"/>
      <c r="M2" s="277">
        <f ca="1">_xlfn.MAXIFS(
  MAX_LOCAL!$D$2:$D$10000,
  MAX_LOCAL!$A$2:$A$10000, "CLEAN AND JERK",
  MAX_LOCAL!$C$2:$C$10000, "&gt;0"
)</f>
        <v>0</v>
      </c>
      <c r="N2" s="278"/>
      <c r="O2" s="212">
        <f>SUM(M1:N2)</f>
        <v>0</v>
      </c>
      <c r="P2" s="274"/>
      <c r="Q2" s="274"/>
      <c r="R2" s="274"/>
      <c r="S2" s="274"/>
      <c r="T2" s="274"/>
      <c r="U2" s="274"/>
      <c r="V2" s="274"/>
      <c r="W2" s="274"/>
      <c r="X2" s="274"/>
      <c r="Y2" s="274"/>
      <c r="Z2"/>
      <c r="AA2"/>
      <c r="AB2"/>
      <c r="AC2"/>
    </row>
    <row r="3" spans="1:29" ht="14.45" customHeight="1" x14ac:dyDescent="0.2">
      <c r="A3" s="287" t="s">
        <v>258</v>
      </c>
      <c r="B3" s="6" t="s">
        <v>331</v>
      </c>
      <c r="C3" s="289"/>
      <c r="D3" s="289"/>
      <c r="E3" s="289"/>
      <c r="F3" s="290"/>
      <c r="G3" s="213"/>
      <c r="H3" s="270" t="s">
        <v>332</v>
      </c>
      <c r="I3" s="271"/>
      <c r="J3" s="255">
        <f ca="1">_xlfn.MAXIFS(
  MAX_LOCAL!$D$2:$D$10000,
  MAX_LOCAL!$A$2:$A$10000, "DEADLIFT COMP",
  MAX_LOCAL!$C$2:$C$10000, "&gt;0"
)</f>
        <v>167.5</v>
      </c>
      <c r="K3" s="270" t="s">
        <v>333</v>
      </c>
      <c r="L3" s="271"/>
      <c r="M3" s="277">
        <f ca="1">_xlfn.MAXIFS(
  MAX_LOCAL!$D$2:$D$10000,
  MAX_LOCAL!$A$2:$A$10000, "MUSCLE UP",
  MAX_LOCAL!$C$2:$C$10000, "&gt;0"
)</f>
        <v>0</v>
      </c>
      <c r="N3" s="278"/>
      <c r="O3" s="34"/>
      <c r="P3" s="274"/>
      <c r="Q3" s="274"/>
      <c r="R3" s="274"/>
      <c r="S3" s="274"/>
      <c r="T3" s="274"/>
      <c r="U3" s="274"/>
      <c r="V3" s="274"/>
      <c r="W3" s="274"/>
      <c r="X3" s="274"/>
      <c r="Y3" s="274"/>
      <c r="Z3"/>
      <c r="AA3"/>
      <c r="AB3"/>
      <c r="AC3"/>
    </row>
    <row r="4" spans="1:29" ht="14.45" customHeight="1" x14ac:dyDescent="0.2">
      <c r="A4" s="288"/>
      <c r="B4" s="6" t="s">
        <v>334</v>
      </c>
      <c r="C4" s="291"/>
      <c r="D4" s="291"/>
      <c r="E4" s="291"/>
      <c r="F4" s="292"/>
      <c r="G4" s="213"/>
      <c r="H4" s="293" t="s">
        <v>335</v>
      </c>
      <c r="I4" s="294"/>
      <c r="J4" s="295"/>
      <c r="K4" s="270" t="s">
        <v>336</v>
      </c>
      <c r="L4" s="271"/>
      <c r="M4" s="277">
        <f ca="1">_xlfn.MAXIFS(
  MAX_LOCAL!$D$2:$D$10000,
  MAX_LOCAL!$A$2:$A$10000, "PULL UP",
  MAX_LOCAL!$C$2:$C$10000, "&gt;0"
)</f>
        <v>0</v>
      </c>
      <c r="N4" s="278"/>
      <c r="O4" s="214" t="s">
        <v>337</v>
      </c>
      <c r="P4" s="274"/>
      <c r="Q4" s="274"/>
      <c r="R4" s="274"/>
      <c r="S4" s="274"/>
      <c r="T4" s="274"/>
      <c r="U4" s="274"/>
      <c r="V4" s="274"/>
      <c r="W4" s="274"/>
      <c r="X4" s="274"/>
      <c r="Y4" s="274"/>
      <c r="Z4"/>
      <c r="AA4"/>
      <c r="AB4"/>
      <c r="AC4"/>
    </row>
    <row r="5" spans="1:29" ht="19.5" customHeight="1" thickBot="1" x14ac:dyDescent="0.25">
      <c r="A5" s="86"/>
      <c r="B5" s="8" t="s">
        <v>338</v>
      </c>
      <c r="C5" s="279" cm="1">
        <f t="array" ref="C5">(((SUM(E7:E55)/60+15+10+(SUMPRODUCT((K7:K55+L7:L55+M7:M55+N7:N55)*C7:C55)/60))*1.4)/(24*60))</f>
        <v>7.6675925925925911E-2</v>
      </c>
      <c r="D5" s="279"/>
      <c r="E5" s="279"/>
      <c r="F5" s="280"/>
      <c r="G5" s="215"/>
      <c r="H5" s="296">
        <f>SUM(J1:J3)</f>
        <v>400</v>
      </c>
      <c r="I5" s="297"/>
      <c r="J5" s="298"/>
      <c r="K5" s="299" t="s">
        <v>339</v>
      </c>
      <c r="L5" s="300"/>
      <c r="M5" s="301">
        <f ca="1">_xlfn.MAXIFS(
  MAX_LOCAL!$D$2:$D$10000,
  MAX_LOCAL!$A$2:$A$10000, "DIPS SUR STATION",
  MAX_LOCAL!$C$2:$C$10000, "&gt;0"
)</f>
        <v>0</v>
      </c>
      <c r="N5" s="302"/>
      <c r="O5" s="212">
        <f>SUM(M3:N5)+J1</f>
        <v>155</v>
      </c>
      <c r="P5" s="274"/>
      <c r="Q5" s="274"/>
      <c r="R5" s="274"/>
      <c r="S5" s="274"/>
      <c r="T5" s="274"/>
      <c r="U5" s="274"/>
      <c r="V5" s="274"/>
      <c r="W5" s="274"/>
      <c r="X5" s="274"/>
      <c r="Y5" s="274"/>
      <c r="Z5"/>
      <c r="AA5"/>
      <c r="AB5"/>
      <c r="AC5"/>
    </row>
    <row r="6" spans="1:29" s="220" customFormat="1" ht="40.5" customHeight="1" thickTop="1" thickBot="1" x14ac:dyDescent="0.3">
      <c r="A6" s="36" t="s">
        <v>2</v>
      </c>
      <c r="B6" s="9" t="s">
        <v>340</v>
      </c>
      <c r="C6" s="7" t="s">
        <v>341</v>
      </c>
      <c r="D6" s="7" t="s">
        <v>342</v>
      </c>
      <c r="E6" s="7" t="s">
        <v>343</v>
      </c>
      <c r="F6" s="10" t="s">
        <v>344</v>
      </c>
      <c r="G6" s="216" t="s">
        <v>345</v>
      </c>
      <c r="H6" s="250" t="str">
        <f ca="1">"Dernier tonnage (au "&amp;TEXT($C$1-7,"jj/mm/aaaa")&amp;")"</f>
        <v>Dernier tonnage (au 20/06/2026)</v>
      </c>
      <c r="I6" s="217" t="s">
        <v>346</v>
      </c>
      <c r="J6" s="218" t="s">
        <v>347</v>
      </c>
      <c r="K6" s="7" t="s">
        <v>348</v>
      </c>
      <c r="L6" s="7" t="s">
        <v>349</v>
      </c>
      <c r="M6" s="7" t="s">
        <v>350</v>
      </c>
      <c r="N6" s="11" t="s">
        <v>351</v>
      </c>
      <c r="O6" s="219" t="s">
        <v>352</v>
      </c>
      <c r="P6" s="12" t="s">
        <v>353</v>
      </c>
      <c r="Q6" s="13" t="s">
        <v>354</v>
      </c>
      <c r="R6" s="14" t="s">
        <v>355</v>
      </c>
      <c r="S6" s="15" t="s">
        <v>311</v>
      </c>
      <c r="T6" s="14" t="s">
        <v>356</v>
      </c>
      <c r="U6" s="15" t="s">
        <v>312</v>
      </c>
      <c r="V6" s="14" t="s">
        <v>357</v>
      </c>
      <c r="W6" s="15" t="s">
        <v>358</v>
      </c>
      <c r="X6" s="14" t="s">
        <v>359</v>
      </c>
      <c r="Y6" s="15" t="s">
        <v>360</v>
      </c>
    </row>
    <row r="7" spans="1:29" ht="20.100000000000001" customHeight="1" thickTop="1" x14ac:dyDescent="0.2">
      <c r="A7" s="60" t="s">
        <v>7</v>
      </c>
      <c r="B7" s="59" t="s">
        <v>4</v>
      </c>
      <c r="C7" s="23">
        <f>R7</f>
        <v>3</v>
      </c>
      <c r="D7" s="24">
        <f>T7</f>
        <v>75</v>
      </c>
      <c r="E7" s="24">
        <f>V7</f>
        <v>90</v>
      </c>
      <c r="F7" s="25"/>
      <c r="G7" s="221" t="str" cm="1">
        <f t="array" ref="G7">IF(OR($B7="",$C7=0,$D7=0),"",IF(AND($B7=$B8,$A7=$A8),"",IFERROR(
SUMPRODUCT(($B$7:$B$55=$B7)*($A$7:$A$55=$A7)*($C$7:$C$55)*($D$7:$D$55)),
"")))</f>
        <v/>
      </c>
      <c r="H7" s="222" t="str">
        <f ca="1">IF(OR($B7="",AND($B7=$B8,$A7=$A8)),"",_xlfn.LET(_xlpm.DateSeance,$C$1,_xlpm.Exo,$B7,_xlpm.Var,$A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7" s="222" t="str" cm="1">
        <f t="array" ref="I7">IF(OR($B7="",AND($B7=$B8,$A7=$A8)),"",
_xlfn.LET(
  _xlpm.Exo,TRIM(SUBSTITUTE($B7,CHAR(160),"")),
  _xlpm.Var,TRIM(SUBSTITUTE($A7,CHAR(160),"")),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7" s="251">
        <f ca="1">IF($C7=0,"",IFERROR(
_xlfn.LET(
  _xlpm.ExoMax, MAX_LOCAL!$A$2:$A$10000,
  _xlpm.VarMax, MAX_LOCAL!$B$2:$B$10000,
  _xlpm.RepsMax, MAX_LOCAL!$C$2:$C$10000,
  _xlpm.KgMax,  MAX_LOCAL!$D$2:$D$10000,
  _xlpm.Res, IF($A7="",
     _xlfn.MAXIFS(_xlpm.KgMax, _xlpm.ExoMax, $B7, _xlpm.RepsMax, $C7),
     _xlfn.MAXIFS(_xlpm.KgMax, _xlpm.ExoMax, $B7, _xlpm.RepsMax, $C7, _xlpm.VarMax, $A7)
  ),
  IF(_xlpm.Res=0,"",_xlpm.Res)
),
""))</f>
        <v>115</v>
      </c>
      <c r="K7" s="41">
        <v>2</v>
      </c>
      <c r="L7" s="41">
        <v>1</v>
      </c>
      <c r="M7" s="41">
        <v>2</v>
      </c>
      <c r="N7" s="41">
        <v>0</v>
      </c>
      <c r="O7" s="224"/>
      <c r="P7" s="42">
        <v>5</v>
      </c>
      <c r="Q7" s="43">
        <f t="shared" ref="Q7:Q38" si="0">F7</f>
        <v>0</v>
      </c>
      <c r="R7" s="42">
        <v>3</v>
      </c>
      <c r="S7" s="44">
        <f t="shared" ref="S7:S38" si="1">C7</f>
        <v>3</v>
      </c>
      <c r="T7" s="42">
        <v>75</v>
      </c>
      <c r="U7" s="44">
        <f t="shared" ref="U7:U38" si="2">D7</f>
        <v>75</v>
      </c>
      <c r="V7" s="42">
        <v>90</v>
      </c>
      <c r="W7" s="44">
        <f t="shared" ref="W7:W55" si="3">E7</f>
        <v>90</v>
      </c>
      <c r="X7" s="225">
        <f t="shared" ref="X7:X55" si="4">IF(B7="SQUAT Comp",T7/$J$1,
IF(B7="BENCH Comp",T7/$J$2,
IF(B7="DEADLIFT Comp",T7/$J$3,
IF(B7="Snatch",T7/$M$1,
IF(B7="Clean and Jerk",T7/$M$2,
IF(B7="MUSCLE UP",T7/$M$3,
IF(B7="PULL UP",T7/$M$4,
IF(B7="DIPS sur station",T7/$M$5,
""))))))))</f>
        <v>0.4838709677419355</v>
      </c>
      <c r="Y7" s="226">
        <f t="shared" ref="Y7:Y55" si="5">IF(B7="SQUAT Comp",T7/$J$1,
IF(B7="BENCH Comp",T7/$J$2,
IF(B7="DEADLIFT Comp",T7/$J$3,
IF(B7="Snatch",T7/$M$1,
IF(B7="Clean and Jerk",T7/$M$2,
IF(B7="MUSCLE UP",T7/$M$3,
IF(B7="PULL UP",T7/$M$4,
IF(B7="DIPS sur station",T7/$M$5,
""))))))))</f>
        <v>0.4838709677419355</v>
      </c>
    </row>
    <row r="8" spans="1:29" ht="20.100000000000001" customHeight="1" x14ac:dyDescent="0.2">
      <c r="A8" s="61" t="s">
        <v>7</v>
      </c>
      <c r="B8" s="59" t="s">
        <v>4</v>
      </c>
      <c r="C8" s="23">
        <f>R8</f>
        <v>3</v>
      </c>
      <c r="D8" s="24">
        <f>T8</f>
        <v>100</v>
      </c>
      <c r="E8" s="24">
        <f>V8</f>
        <v>120</v>
      </c>
      <c r="F8" s="25"/>
      <c r="G8" s="227" t="str" cm="1">
        <f t="array" ref="G8">IF(OR($B8="",$C8=0,$D8=0),"",IF(AND($B8=$B9,$A8=$A9),"",IFERROR(
SUMPRODUCT(($B$7:$B$55=$B8)*($A$7:$A$55=$A8)*($C$7:$C$55)*($D$7:$D$55)),
"")))</f>
        <v/>
      </c>
      <c r="H8" s="222" t="str">
        <f ca="1">IF(OR($B8="",AND($B8=$B9,$A8=$A9)),"",_xlfn.LET(_xlpm.DateSeance,$C$1,_xlpm.Exo,$B8,_xlpm.Var,$A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8" s="222" t="str" cm="1">
        <f t="array" ref="I8">IF(OR($B8="",AND($B8=$B9,$A8=$A9)),"",
_xlfn.LET(
  _xlpm.Exo,TRIM(SUBSTITUTE($B8,CHAR(160),"")),
  _xlpm.Var,TRIM(SUBSTITUTE($A8,CHAR(160),"")),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8" s="223">
        <f ca="1">IF($C8=0,"",IFERROR(
_xlfn.LET(
  _xlpm.ExoMax, MAX_LOCAL!$A$2:$A$10000,
  _xlpm.VarMax, MAX_LOCAL!$B$2:$B$10000,
  _xlpm.RepsMax, MAX_LOCAL!$C$2:$C$10000,
  _xlpm.KgMax,  MAX_LOCAL!$D$2:$D$10000,
  _xlpm.Res, IF($A8="",
     _xlfn.MAXIFS(_xlpm.KgMax, _xlpm.ExoMax, $B8, _xlpm.RepsMax, $C8),
     _xlfn.MAXIFS(_xlpm.KgMax, _xlpm.ExoMax, $B8, _xlpm.RepsMax, $C8, _xlpm.VarMax, $A8)
  ),
  IF(_xlpm.Res=0,"",_xlpm.Res)
),
""))</f>
        <v>115</v>
      </c>
      <c r="K8" s="41">
        <v>2</v>
      </c>
      <c r="L8" s="41">
        <v>1</v>
      </c>
      <c r="M8" s="41">
        <v>2</v>
      </c>
      <c r="N8" s="41">
        <v>0</v>
      </c>
      <c r="O8" s="228"/>
      <c r="P8" s="42">
        <v>7.5</v>
      </c>
      <c r="Q8" s="43">
        <f t="shared" si="0"/>
        <v>0</v>
      </c>
      <c r="R8" s="42">
        <v>3</v>
      </c>
      <c r="S8" s="44">
        <f t="shared" si="1"/>
        <v>3</v>
      </c>
      <c r="T8" s="42">
        <v>100</v>
      </c>
      <c r="U8" s="44">
        <f t="shared" si="2"/>
        <v>100</v>
      </c>
      <c r="V8" s="42">
        <v>120</v>
      </c>
      <c r="W8" s="44">
        <f t="shared" si="3"/>
        <v>120</v>
      </c>
      <c r="X8" s="225">
        <f t="shared" si="4"/>
        <v>0.64516129032258063</v>
      </c>
      <c r="Y8" s="226">
        <f t="shared" si="5"/>
        <v>0.64516129032258063</v>
      </c>
    </row>
    <row r="9" spans="1:29" ht="20.100000000000001" customHeight="1" x14ac:dyDescent="0.2">
      <c r="A9" s="61" t="s">
        <v>7</v>
      </c>
      <c r="B9" s="59" t="s">
        <v>4</v>
      </c>
      <c r="C9" s="23">
        <f>R9</f>
        <v>3</v>
      </c>
      <c r="D9" s="24">
        <f>T9</f>
        <v>120</v>
      </c>
      <c r="E9" s="24">
        <f>V9</f>
        <v>300</v>
      </c>
      <c r="F9" s="25"/>
      <c r="G9" s="227" t="str" cm="1">
        <f t="array" ref="G9">IF(OR($B9="",$C9=0,$D9=0),"",IF(AND($B9=$B10,$A9=$A10),"",IFERROR(
SUMPRODUCT(($B$7:$B$55=$B9)*($A$7:$A$55=$A9)*($C$7:$C$55)*($D$7:$D$55)),
"")))</f>
        <v/>
      </c>
      <c r="H9" s="222" t="str">
        <f ca="1">IF(OR($B9="",AND($B9=$B10,$A9=$A10)),"",_xlfn.LET(_xlpm.DateSeance,$C$1,_xlpm.Exo,$B9,_xlpm.Var,$A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9" s="222" t="str" cm="1">
        <f t="array" ref="I9">IF(OR($B9="",AND($B9=$B10,$A9=$A10)),"",
_xlfn.LET(
  _xlpm.Exo,TRIM(SUBSTITUTE($B9,CHAR(160),"")),
  _xlpm.Var,TRIM(SUBSTITUTE($A9,CHAR(160),"")),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9" s="223">
        <f ca="1">IF($C9=0,"",IFERROR(
_xlfn.LET(
  _xlpm.ExoMax, MAX_LOCAL!$A$2:$A$10000,
  _xlpm.VarMax, MAX_LOCAL!$B$2:$B$10000,
  _xlpm.RepsMax, MAX_LOCAL!$C$2:$C$10000,
  _xlpm.KgMax,  MAX_LOCAL!$D$2:$D$10000,
  _xlpm.Res, IF($A9="",
     _xlfn.MAXIFS(_xlpm.KgMax, _xlpm.ExoMax, $B9, _xlpm.RepsMax, $C9),
     _xlfn.MAXIFS(_xlpm.KgMax, _xlpm.ExoMax, $B9, _xlpm.RepsMax, $C9, _xlpm.VarMax, $A9)
  ),
  IF(_xlpm.Res=0,"",_xlpm.Res)
),
""))</f>
        <v>115</v>
      </c>
      <c r="K9" s="41">
        <v>2</v>
      </c>
      <c r="L9" s="41">
        <v>1</v>
      </c>
      <c r="M9" s="41">
        <v>2</v>
      </c>
      <c r="N9" s="41">
        <v>0</v>
      </c>
      <c r="O9" s="228"/>
      <c r="P9" s="42">
        <v>9</v>
      </c>
      <c r="Q9" s="43">
        <f t="shared" si="0"/>
        <v>0</v>
      </c>
      <c r="R9" s="42">
        <v>3</v>
      </c>
      <c r="S9" s="44">
        <f t="shared" si="1"/>
        <v>3</v>
      </c>
      <c r="T9" s="42">
        <v>120</v>
      </c>
      <c r="U9" s="44">
        <f t="shared" si="2"/>
        <v>120</v>
      </c>
      <c r="V9" s="42">
        <v>300</v>
      </c>
      <c r="W9" s="44">
        <f t="shared" si="3"/>
        <v>300</v>
      </c>
      <c r="X9" s="225">
        <f t="shared" si="4"/>
        <v>0.77419354838709675</v>
      </c>
      <c r="Y9" s="226">
        <f t="shared" si="5"/>
        <v>0.77419354838709675</v>
      </c>
    </row>
    <row r="10" spans="1:29" ht="20.100000000000001" customHeight="1" x14ac:dyDescent="0.2">
      <c r="A10" s="61" t="s">
        <v>7</v>
      </c>
      <c r="B10" s="59" t="s">
        <v>4</v>
      </c>
      <c r="C10" s="23">
        <f>R10</f>
        <v>3</v>
      </c>
      <c r="D10" s="45">
        <f>T10</f>
        <v>125</v>
      </c>
      <c r="E10" s="24">
        <f>V10</f>
        <v>300</v>
      </c>
      <c r="F10" s="25"/>
      <c r="G10" s="227" t="str" cm="1">
        <f t="array" ref="G10">IF(OR($B10="",$C10=0,$D10=0),"",IF(AND($B10=$B11,$A10=$A11),"",IFERROR(
SUMPRODUCT(($B$7:$B$55=$B10)*($A$7:$A$55=$A10)*($C$7:$C$55)*($D$7:$D$55)),
"")))</f>
        <v/>
      </c>
      <c r="H10" s="222" t="str">
        <f ca="1">IF(OR($B10="",AND($B10=$B11,$A10=$A11)),"",_xlfn.LET(_xlpm.DateSeance,$C$1,_xlpm.Exo,$B10,_xlpm.Var,$A10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0" s="222" t="str" cm="1">
        <f t="array" ref="I10">IF(OR($B10="",AND($B10=$B11,$A10=$A11)),"",
_xlfn.LET(
  _xlpm.Exo,TRIM(SUBSTITUTE($B10,CHAR(160),"")),
  _xlpm.Var,TRIM(SUBSTITUTE($A10,CHAR(160),"")),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0" s="223">
        <f ca="1">IF($C10=0,"",IFERROR(
_xlfn.LET(
  _xlpm.ExoMax, MAX_LOCAL!$A$2:$A$10000,
  _xlpm.VarMax, MAX_LOCAL!$B$2:$B$10000,
  _xlpm.RepsMax, MAX_LOCAL!$C$2:$C$10000,
  _xlpm.KgMax,  MAX_LOCAL!$D$2:$D$10000,
  _xlpm.Res, IF($A10="",
     _xlfn.MAXIFS(_xlpm.KgMax, _xlpm.ExoMax, $B10, _xlpm.RepsMax, $C10),
     _xlfn.MAXIFS(_xlpm.KgMax, _xlpm.ExoMax, $B10, _xlpm.RepsMax, $C10, _xlpm.VarMax, $A10)
  ),
  IF(_xlpm.Res=0,"",_xlpm.Res)
),
""))</f>
        <v>115</v>
      </c>
      <c r="K10" s="41">
        <v>2</v>
      </c>
      <c r="L10" s="41">
        <v>1</v>
      </c>
      <c r="M10" s="41">
        <v>2</v>
      </c>
      <c r="N10" s="41">
        <v>0</v>
      </c>
      <c r="O10" s="228"/>
      <c r="P10" s="42">
        <v>9.5</v>
      </c>
      <c r="Q10" s="43">
        <f t="shared" si="0"/>
        <v>0</v>
      </c>
      <c r="R10" s="42">
        <v>3</v>
      </c>
      <c r="S10" s="44">
        <f t="shared" si="1"/>
        <v>3</v>
      </c>
      <c r="T10" s="42">
        <v>125</v>
      </c>
      <c r="U10" s="44">
        <f t="shared" si="2"/>
        <v>125</v>
      </c>
      <c r="V10" s="42">
        <v>300</v>
      </c>
      <c r="W10" s="44">
        <f t="shared" si="3"/>
        <v>300</v>
      </c>
      <c r="X10" s="225">
        <f t="shared" si="4"/>
        <v>0.80645161290322576</v>
      </c>
      <c r="Y10" s="226">
        <f t="shared" si="5"/>
        <v>0.80645161290322576</v>
      </c>
    </row>
    <row r="11" spans="1:29" ht="20.100000000000001" customHeight="1" x14ac:dyDescent="0.2">
      <c r="A11" s="61" t="s">
        <v>7</v>
      </c>
      <c r="B11" s="59" t="s">
        <v>4</v>
      </c>
      <c r="C11" s="23">
        <f>R11</f>
        <v>3</v>
      </c>
      <c r="D11" s="24">
        <f>T11</f>
        <v>130</v>
      </c>
      <c r="E11" s="24">
        <f>V11</f>
        <v>300</v>
      </c>
      <c r="F11" s="25"/>
      <c r="G11" s="227" cm="1">
        <f t="array" ref="G11">IF(OR($B11="",$C11=0,$D11=0),"",IF(AND($B11=$B12,$A11=$A12),"",IFERROR(
SUMPRODUCT(($B$7:$B$55=$B11)*($A$7:$A$55=$A11)*($C$7:$C$55)*($D$7:$D$55)),
"")))</f>
        <v>1650</v>
      </c>
      <c r="H11" s="222">
        <f ca="1">IF(OR($B11="",AND($B11=$B12,$A11=$A12)),"",_xlfn.LET(_xlpm.DateSeance,$C$1,_xlpm.Exo,$B11,_xlpm.Var,$A11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11" s="222" cm="1">
        <f t="array" ref="I11">IF(OR($B11="",AND($B11=$B12,$A11=$A12)),"",
_xlfn.LET(
  _xlpm.Exo,TRIM(SUBSTITUTE($B11,CHAR(160),"")),
  _xlpm.Var,TRIM(SUBSTITUTE($A11,CHAR(160),"")),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1665</v>
      </c>
      <c r="J11" s="223">
        <f ca="1">IF($C11=0,"",IFERROR(
_xlfn.LET(
  _xlpm.ExoMax, MAX_LOCAL!$A$2:$A$10000,
  _xlpm.VarMax, MAX_LOCAL!$B$2:$B$10000,
  _xlpm.RepsMax, MAX_LOCAL!$C$2:$C$10000,
  _xlpm.KgMax,  MAX_LOCAL!$D$2:$D$10000,
  _xlpm.Res, IF($A11="",
     _xlfn.MAXIFS(_xlpm.KgMax, _xlpm.ExoMax, $B11, _xlpm.RepsMax, $C11),
     _xlfn.MAXIFS(_xlpm.KgMax, _xlpm.ExoMax, $B11, _xlpm.RepsMax, $C11, _xlpm.VarMax, $A11)
  ),
  IF(_xlpm.Res=0,"",_xlpm.Res)
),
""))</f>
        <v>115</v>
      </c>
      <c r="K11" s="41">
        <v>2</v>
      </c>
      <c r="L11" s="41">
        <v>1</v>
      </c>
      <c r="M11" s="41">
        <v>2</v>
      </c>
      <c r="N11" s="41">
        <v>0</v>
      </c>
      <c r="O11" s="228"/>
      <c r="P11" s="42">
        <v>10</v>
      </c>
      <c r="Q11" s="43">
        <f t="shared" si="0"/>
        <v>0</v>
      </c>
      <c r="R11" s="42">
        <v>3</v>
      </c>
      <c r="S11" s="44">
        <f t="shared" si="1"/>
        <v>3</v>
      </c>
      <c r="T11" s="42">
        <v>130</v>
      </c>
      <c r="U11" s="44">
        <f t="shared" si="2"/>
        <v>130</v>
      </c>
      <c r="V11" s="42">
        <v>300</v>
      </c>
      <c r="W11" s="44">
        <f t="shared" si="3"/>
        <v>300</v>
      </c>
      <c r="X11" s="225">
        <f t="shared" si="4"/>
        <v>0.83870967741935487</v>
      </c>
      <c r="Y11" s="226">
        <f t="shared" si="5"/>
        <v>0.83870967741935487</v>
      </c>
    </row>
    <row r="12" spans="1:29" ht="20.100000000000001" customHeight="1" x14ac:dyDescent="0.2">
      <c r="A12" s="61"/>
      <c r="B12" s="59"/>
      <c r="C12" s="23"/>
      <c r="D12" s="24"/>
      <c r="E12" s="24"/>
      <c r="F12" s="25"/>
      <c r="G12" s="227" t="str" cm="1">
        <f t="array" ref="G12">IF(OR($B12="",$C12=0,$D12=0),"",IF(AND($B12=$B13,$A12=$A13),"",IFERROR(
SUMPRODUCT(($B$7:$B$55=$B12)*($A$7:$A$55=$A12)*($C$7:$C$55)*($D$7:$D$55)),
"")))</f>
        <v/>
      </c>
      <c r="H12" s="222" t="str">
        <f ca="1">IF(OR($B12="",AND($B12=$B13,$A12=$A13)),"",_xlfn.LET(_xlpm.DateSeance,$C$1,_xlpm.Exo,$B12,_xlpm.Var,$A12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2" s="222" t="str" cm="1">
        <f t="array" ref="I12">IF(OR($B12="",AND($B12=$B13,$A12=$A13)),"",
_xlfn.LET(
  _xlpm.Exo,TRIM(SUBSTITUTE($B12,CHAR(160),"")),
  _xlpm.Var,TRIM(SUBSTITUTE($A12,CHAR(160),"")),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2" s="223" t="str">
        <f ca="1">IF($C12=0,"",IFERROR(
_xlfn.LET(
  _xlpm.ExoMax, MAX_LOCAL!$A$2:$A$10000,
  _xlpm.VarMax, MAX_LOCAL!$B$2:$B$10000,
  _xlpm.RepsMax, MAX_LOCAL!$C$2:$C$10000,
  _xlpm.KgMax,  MAX_LOCAL!$D$2:$D$10000,
  _xlpm.Res, IF($A12="",
     _xlfn.MAXIFS(_xlpm.KgMax, _xlpm.ExoMax, $B12, _xlpm.RepsMax, $C12),
     _xlfn.MAXIFS(_xlpm.KgMax, _xlpm.ExoMax, $B12, _xlpm.RepsMax, $C12, _xlpm.VarMax, $A12)
  ),
  IF(_xlpm.Res=0,"",_xlpm.Res)
),
""))</f>
        <v/>
      </c>
      <c r="K12" s="41">
        <v>1</v>
      </c>
      <c r="L12" s="41">
        <v>0</v>
      </c>
      <c r="M12" s="41">
        <v>1</v>
      </c>
      <c r="N12" s="41">
        <v>0</v>
      </c>
      <c r="O12" s="228"/>
      <c r="P12" s="42"/>
      <c r="Q12" s="43">
        <f t="shared" si="0"/>
        <v>0</v>
      </c>
      <c r="R12" s="42"/>
      <c r="S12" s="44">
        <f t="shared" si="1"/>
        <v>0</v>
      </c>
      <c r="T12" s="42"/>
      <c r="U12" s="44">
        <f t="shared" si="2"/>
        <v>0</v>
      </c>
      <c r="V12" s="42"/>
      <c r="W12" s="44">
        <f t="shared" si="3"/>
        <v>0</v>
      </c>
      <c r="X12" s="225" t="str">
        <f t="shared" si="4"/>
        <v/>
      </c>
      <c r="Y12" s="226" t="str">
        <f t="shared" si="5"/>
        <v/>
      </c>
    </row>
    <row r="13" spans="1:29" ht="20.100000000000001" customHeight="1" x14ac:dyDescent="0.2">
      <c r="A13" s="61"/>
      <c r="B13" s="59"/>
      <c r="C13" s="23"/>
      <c r="D13" s="24"/>
      <c r="E13" s="24"/>
      <c r="F13" s="25"/>
      <c r="G13" s="227" t="str" cm="1">
        <f t="array" ref="G13">IF(OR($B13="",$C13=0,$D13=0),"",IF(AND($B13=$B14,$A13=$A14),"",IFERROR(
SUMPRODUCT(($B$7:$B$55=$B13)*($A$7:$A$55=$A13)*($C$7:$C$55)*($D$7:$D$55)),
"")))</f>
        <v/>
      </c>
      <c r="H13" s="222" t="str">
        <f ca="1">IF(OR($B13="",AND($B13=$B14,$A13=$A14)),"",_xlfn.LET(_xlpm.DateSeance,$C$1,_xlpm.Exo,$B13,_xlpm.Var,$A13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3" s="222" t="str" cm="1">
        <f t="array" ref="I13">IF(OR($B13="",AND($B13=$B14,$A13=$A14)),"",
_xlfn.LET(
  _xlpm.Exo,TRIM(SUBSTITUTE($B13,CHAR(160),"")),
  _xlpm.Var,TRIM(SUBSTITUTE($A13,CHAR(160),"")),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3" s="223" t="str">
        <f ca="1">IF($C13=0,"",IFERROR(
_xlfn.LET(
  _xlpm.ExoMax, MAX_LOCAL!$A$2:$A$10000,
  _xlpm.VarMax, MAX_LOCAL!$B$2:$B$10000,
  _xlpm.RepsMax, MAX_LOCAL!$C$2:$C$10000,
  _xlpm.KgMax,  MAX_LOCAL!$D$2:$D$10000,
  _xlpm.Res, IF($A13="",
     _xlfn.MAXIFS(_xlpm.KgMax, _xlpm.ExoMax, $B13, _xlpm.RepsMax, $C13),
     _xlfn.MAXIFS(_xlpm.KgMax, _xlpm.ExoMax, $B13, _xlpm.RepsMax, $C13, _xlpm.VarMax, $A13)
  ),
  IF(_xlpm.Res=0,"",_xlpm.Res)
),
""))</f>
        <v/>
      </c>
      <c r="K13" s="41">
        <v>1</v>
      </c>
      <c r="L13" s="41">
        <v>0</v>
      </c>
      <c r="M13" s="41">
        <v>1</v>
      </c>
      <c r="N13" s="41">
        <v>0</v>
      </c>
      <c r="O13" s="229">
        <v>5</v>
      </c>
      <c r="P13" s="42"/>
      <c r="Q13" s="43">
        <f t="shared" si="0"/>
        <v>0</v>
      </c>
      <c r="R13" s="42"/>
      <c r="S13" s="44">
        <f t="shared" si="1"/>
        <v>0</v>
      </c>
      <c r="T13" s="42"/>
      <c r="U13" s="44">
        <f t="shared" si="2"/>
        <v>0</v>
      </c>
      <c r="V13" s="42"/>
      <c r="W13" s="44">
        <f t="shared" si="3"/>
        <v>0</v>
      </c>
      <c r="X13" s="225" t="str">
        <f t="shared" si="4"/>
        <v/>
      </c>
      <c r="Y13" s="226" t="str">
        <f t="shared" si="5"/>
        <v/>
      </c>
    </row>
    <row r="14" spans="1:29" ht="20.100000000000001" customHeight="1" x14ac:dyDescent="0.2">
      <c r="A14" s="61"/>
      <c r="B14" s="59"/>
      <c r="C14" s="23"/>
      <c r="D14" s="24"/>
      <c r="E14" s="24"/>
      <c r="F14" s="25"/>
      <c r="G14" s="227" t="str" cm="1">
        <f t="array" ref="G14">IF(OR($B14="",$C14=0,$D14=0),"",IF(AND($B14=$B15,$A14=$A15),"",IFERROR(
SUMPRODUCT(($B$7:$B$55=$B14)*($A$7:$A$55=$A14)*($C$7:$C$55)*($D$7:$D$55)),
"")))</f>
        <v/>
      </c>
      <c r="H14" s="222" t="str">
        <f ca="1">IF(OR($B14="",AND($B14=$B15,$A14=$A15)),"",_xlfn.LET(_xlpm.DateSeance,$C$1,_xlpm.Exo,$B14,_xlpm.Var,$A14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4" s="222" t="str" cm="1">
        <f t="array" ref="I14">IF(OR($B14="",AND($B14=$B15,$A14=$A15)),"",
_xlfn.LET(
  _xlpm.Exo,TRIM(SUBSTITUTE($B14,CHAR(160),"")),
  _xlpm.Var,TRIM(SUBSTITUTE($A14,CHAR(160),"")),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4" s="223" t="str">
        <f ca="1">IF($C14=0,"",IFERROR(
_xlfn.LET(
  _xlpm.ExoMax, MAX_LOCAL!$A$2:$A$10000,
  _xlpm.VarMax, MAX_LOCAL!$B$2:$B$10000,
  _xlpm.RepsMax, MAX_LOCAL!$C$2:$C$10000,
  _xlpm.KgMax,  MAX_LOCAL!$D$2:$D$10000,
  _xlpm.Res, IF($A14="",
     _xlfn.MAXIFS(_xlpm.KgMax, _xlpm.ExoMax, $B14, _xlpm.RepsMax, $C14),
     _xlfn.MAXIFS(_xlpm.KgMax, _xlpm.ExoMax, $B14, _xlpm.RepsMax, $C14, _xlpm.VarMax, $A14)
  ),
  IF(_xlpm.Res=0,"",_xlpm.Res)
),
""))</f>
        <v/>
      </c>
      <c r="K14" s="41">
        <v>1</v>
      </c>
      <c r="L14" s="41">
        <v>0</v>
      </c>
      <c r="M14" s="41">
        <v>1</v>
      </c>
      <c r="N14" s="41">
        <v>0</v>
      </c>
      <c r="O14" s="228"/>
      <c r="P14" s="42"/>
      <c r="Q14" s="43">
        <f t="shared" si="0"/>
        <v>0</v>
      </c>
      <c r="R14" s="42"/>
      <c r="S14" s="44">
        <f t="shared" si="1"/>
        <v>0</v>
      </c>
      <c r="T14" s="42"/>
      <c r="U14" s="44">
        <f t="shared" si="2"/>
        <v>0</v>
      </c>
      <c r="V14" s="42"/>
      <c r="W14" s="44">
        <f t="shared" si="3"/>
        <v>0</v>
      </c>
      <c r="X14" s="225" t="str">
        <f t="shared" si="4"/>
        <v/>
      </c>
      <c r="Y14" s="226" t="str">
        <f t="shared" si="5"/>
        <v/>
      </c>
    </row>
    <row r="15" spans="1:29" ht="20.100000000000001" customHeight="1" x14ac:dyDescent="0.2">
      <c r="A15" s="61"/>
      <c r="B15" s="59"/>
      <c r="C15" s="23"/>
      <c r="D15" s="24"/>
      <c r="E15" s="24"/>
      <c r="F15" s="25"/>
      <c r="G15" s="227" t="str" cm="1">
        <f t="array" ref="G15">IF(OR($B15="",$C15=0,$D15=0),"",IF(AND($B15=$B16,$A15=$A16),"",IFERROR(
SUMPRODUCT(($B$7:$B$55=$B15)*($A$7:$A$55=$A15)*($C$7:$C$55)*($D$7:$D$55)),
"")))</f>
        <v/>
      </c>
      <c r="H15" s="222" t="str">
        <f ca="1">IF(OR($B15="",AND($B15=$B16,$A15=$A16)),"",_xlfn.LET(_xlpm.DateSeance,$C$1,_xlpm.Exo,$B15,_xlpm.Var,$A15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5" s="222" t="str" cm="1">
        <f t="array" ref="I15">IF(OR($B15="",AND($B15=$B16,$A15=$A16)),"",
_xlfn.LET(
  _xlpm.Exo,TRIM(SUBSTITUTE($B15,CHAR(160),"")),
  _xlpm.Var,TRIM(SUBSTITUTE($A15,CHAR(160),"")),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5" s="223" t="str">
        <f ca="1">IF($C15=0,"",IFERROR(
_xlfn.LET(
  _xlpm.ExoMax, MAX_LOCAL!$A$2:$A$10000,
  _xlpm.VarMax, MAX_LOCAL!$B$2:$B$10000,
  _xlpm.RepsMax, MAX_LOCAL!$C$2:$C$10000,
  _xlpm.KgMax,  MAX_LOCAL!$D$2:$D$10000,
  _xlpm.Res, IF($A15="",
     _xlfn.MAXIFS(_xlpm.KgMax, _xlpm.ExoMax, $B15, _xlpm.RepsMax, $C15),
     _xlfn.MAXIFS(_xlpm.KgMax, _xlpm.ExoMax, $B15, _xlpm.RepsMax, $C15, _xlpm.VarMax, $A15)
  ),
  IF(_xlpm.Res=0,"",_xlpm.Res)
),
""))</f>
        <v/>
      </c>
      <c r="K15" s="41">
        <v>1</v>
      </c>
      <c r="L15" s="41">
        <v>0</v>
      </c>
      <c r="M15" s="41">
        <v>1</v>
      </c>
      <c r="N15" s="41">
        <v>0</v>
      </c>
      <c r="O15" s="228"/>
      <c r="P15" s="42"/>
      <c r="Q15" s="43">
        <f t="shared" si="0"/>
        <v>0</v>
      </c>
      <c r="R15" s="42"/>
      <c r="S15" s="44">
        <f t="shared" si="1"/>
        <v>0</v>
      </c>
      <c r="T15" s="42"/>
      <c r="U15" s="44">
        <f t="shared" si="2"/>
        <v>0</v>
      </c>
      <c r="V15" s="42"/>
      <c r="W15" s="44">
        <f t="shared" si="3"/>
        <v>0</v>
      </c>
      <c r="X15" s="225" t="str">
        <f t="shared" si="4"/>
        <v/>
      </c>
      <c r="Y15" s="226" t="str">
        <f t="shared" si="5"/>
        <v/>
      </c>
    </row>
    <row r="16" spans="1:29" ht="20.100000000000001" customHeight="1" x14ac:dyDescent="0.2">
      <c r="A16" s="61"/>
      <c r="B16" s="59"/>
      <c r="C16" s="23"/>
      <c r="D16" s="24"/>
      <c r="E16" s="24"/>
      <c r="F16" s="25"/>
      <c r="G16" s="227" t="str" cm="1">
        <f t="array" ref="G16">IF(OR($B16="",$C16=0,$D16=0),"",IF(AND($B16=$B17,$A16=$A17),"",IFERROR(
SUMPRODUCT(($B$7:$B$55=$B16)*($A$7:$A$55=$A16)*($C$7:$C$55)*($D$7:$D$55)),
"")))</f>
        <v/>
      </c>
      <c r="H16" s="222" t="str">
        <f ca="1">IF(OR($B16="",AND($B16=$B17,$A16=$A17)),"",_xlfn.LET(_xlpm.DateSeance,$C$1,_xlpm.Exo,$B16,_xlpm.Var,$A16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6" s="222" t="str" cm="1">
        <f t="array" ref="I16">IF(OR($B16="",AND($B16=$B17,$A16=$A17)),"",
_xlfn.LET(
  _xlpm.Exo,TRIM(SUBSTITUTE($B16,CHAR(160),"")),
  _xlpm.Var,TRIM(SUBSTITUTE($A16,CHAR(160),"")),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6" s="223" t="str">
        <f ca="1">IF($C16=0,"",IFERROR(
_xlfn.LET(
  _xlpm.ExoMax, MAX_LOCAL!$A$2:$A$10000,
  _xlpm.VarMax, MAX_LOCAL!$B$2:$B$10000,
  _xlpm.RepsMax, MAX_LOCAL!$C$2:$C$10000,
  _xlpm.KgMax,  MAX_LOCAL!$D$2:$D$10000,
  _xlpm.Res, IF($A16="",
     _xlfn.MAXIFS(_xlpm.KgMax, _xlpm.ExoMax, $B16, _xlpm.RepsMax, $C16),
     _xlfn.MAXIFS(_xlpm.KgMax, _xlpm.ExoMax, $B16, _xlpm.RepsMax, $C16, _xlpm.VarMax, $A16)
  ),
  IF(_xlpm.Res=0,"",_xlpm.Res)
),
""))</f>
        <v/>
      </c>
      <c r="K16" s="41">
        <v>1</v>
      </c>
      <c r="L16" s="41">
        <v>0</v>
      </c>
      <c r="M16" s="41">
        <v>1</v>
      </c>
      <c r="N16" s="41">
        <v>0</v>
      </c>
      <c r="O16" s="228"/>
      <c r="P16" s="42"/>
      <c r="Q16" s="43">
        <f t="shared" si="0"/>
        <v>0</v>
      </c>
      <c r="R16" s="42"/>
      <c r="S16" s="44">
        <f t="shared" si="1"/>
        <v>0</v>
      </c>
      <c r="T16" s="42"/>
      <c r="U16" s="44">
        <f t="shared" si="2"/>
        <v>0</v>
      </c>
      <c r="V16" s="42"/>
      <c r="W16" s="44">
        <f t="shared" si="3"/>
        <v>0</v>
      </c>
      <c r="X16" s="225" t="str">
        <f t="shared" si="4"/>
        <v/>
      </c>
      <c r="Y16" s="226" t="str">
        <f t="shared" si="5"/>
        <v/>
      </c>
    </row>
    <row r="17" spans="1:25" ht="20.100000000000001" customHeight="1" x14ac:dyDescent="0.2">
      <c r="A17" s="61"/>
      <c r="B17" s="59" t="s">
        <v>6</v>
      </c>
      <c r="C17" s="23">
        <f t="shared" ref="C17:C22" si="6">R17</f>
        <v>5</v>
      </c>
      <c r="D17" s="24">
        <f>T17</f>
        <v>40</v>
      </c>
      <c r="E17" s="24">
        <f t="shared" ref="E17:E22" si="7">V17</f>
        <v>90</v>
      </c>
      <c r="F17" s="25"/>
      <c r="G17" s="227" t="str" cm="1">
        <f t="array" ref="G17">IF(OR($B17="",$C17=0,$D17=0),"",IF(AND($B17=$B18,$A17=$A18),"",IFERROR(
SUMPRODUCT(($B$7:$B$55=$B17)*($A$7:$A$55=$A17)*($C$7:$C$55)*($D$7:$D$55)),
"")))</f>
        <v/>
      </c>
      <c r="H17" s="222" t="str">
        <f ca="1">IF(OR($B17="",AND($B17=$B18,$A17=$A18)),"",_xlfn.LET(_xlpm.DateSeance,$C$1,_xlpm.Exo,$B17,_xlpm.Var,$A17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7" s="222" t="str" cm="1">
        <f t="array" ref="I17">IF(OR($B17="",AND($B17=$B18,$A17=$A18)),"",
_xlfn.LET(
  _xlpm.Exo,TRIM(SUBSTITUTE($B17,CHAR(160),"")),
  _xlpm.Var,TRIM(SUBSTITUTE($A17,CHAR(160),"")),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7" s="223">
        <f ca="1">IF($C17=0,"",IFERROR(
_xlfn.LET(
  _xlpm.ExoMax, MAX_LOCAL!$A$2:$A$10000,
  _xlpm.VarMax, MAX_LOCAL!$B$2:$B$10000,
  _xlpm.RepsMax, MAX_LOCAL!$C$2:$C$10000,
  _xlpm.KgMax,  MAX_LOCAL!$D$2:$D$10000,
  _xlpm.Res, IF($A17="",
     _xlfn.MAXIFS(_xlpm.KgMax, _xlpm.ExoMax, $B17, _xlpm.RepsMax, $C17),
     _xlfn.MAXIFS(_xlpm.KgMax, _xlpm.ExoMax, $B17, _xlpm.RepsMax, $C17, _xlpm.VarMax, $A17)
  ),
  IF(_xlpm.Res=0,"",_xlpm.Res)
),
""))</f>
        <v>65</v>
      </c>
      <c r="K17" s="41">
        <v>1</v>
      </c>
      <c r="L17" s="41">
        <v>0</v>
      </c>
      <c r="M17" s="41">
        <v>1</v>
      </c>
      <c r="N17" s="41">
        <v>0</v>
      </c>
      <c r="O17" s="228"/>
      <c r="P17" s="42">
        <v>5</v>
      </c>
      <c r="Q17" s="43">
        <f t="shared" si="0"/>
        <v>0</v>
      </c>
      <c r="R17" s="42">
        <v>5</v>
      </c>
      <c r="S17" s="44">
        <f t="shared" si="1"/>
        <v>5</v>
      </c>
      <c r="T17" s="42">
        <v>40</v>
      </c>
      <c r="U17" s="44">
        <f t="shared" si="2"/>
        <v>40</v>
      </c>
      <c r="V17" s="42">
        <v>90</v>
      </c>
      <c r="W17" s="44">
        <f t="shared" si="3"/>
        <v>90</v>
      </c>
      <c r="X17" s="225">
        <f t="shared" si="4"/>
        <v>0.5161290322580645</v>
      </c>
      <c r="Y17" s="226">
        <f t="shared" si="5"/>
        <v>0.5161290322580645</v>
      </c>
    </row>
    <row r="18" spans="1:25" ht="20.100000000000001" customHeight="1" x14ac:dyDescent="0.2">
      <c r="A18" s="61"/>
      <c r="B18" s="59" t="s">
        <v>6</v>
      </c>
      <c r="C18" s="23">
        <f t="shared" si="6"/>
        <v>4</v>
      </c>
      <c r="D18" s="24">
        <f>T18</f>
        <v>50</v>
      </c>
      <c r="E18" s="24">
        <f t="shared" si="7"/>
        <v>120</v>
      </c>
      <c r="F18" s="25"/>
      <c r="G18" s="227" t="str" cm="1">
        <f t="array" ref="G18">IF(OR($B18="",$C18=0,$D18=0),"",IF(AND($B18=$B19,$A18=$A19),"",IFERROR(
SUMPRODUCT(($B$7:$B$55=$B18)*($A$7:$A$55=$A18)*($C$7:$C$55)*($D$7:$D$55)),
"")))</f>
        <v/>
      </c>
      <c r="H18" s="222" t="str">
        <f ca="1">IF(OR($B18="",AND($B18=$B19,$A18=$A19)),"",_xlfn.LET(_xlpm.DateSeance,$C$1,_xlpm.Exo,$B18,_xlpm.Var,$A18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8" s="222" t="str" cm="1">
        <f t="array" ref="I18">IF(OR($B18="",AND($B18=$B19,$A18=$A19)),"",
_xlfn.LET(
  _xlpm.Exo,TRIM(SUBSTITUTE($B18,CHAR(160),"")),
  _xlpm.Var,TRIM(SUBSTITUTE($A18,CHAR(160),"")),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8" s="223">
        <f ca="1">IF($C18=0,"",IFERROR(
_xlfn.LET(
  _xlpm.ExoMax, MAX_LOCAL!$A$2:$A$10000,
  _xlpm.VarMax, MAX_LOCAL!$B$2:$B$10000,
  _xlpm.RepsMax, MAX_LOCAL!$C$2:$C$10000,
  _xlpm.KgMax,  MAX_LOCAL!$D$2:$D$10000,
  _xlpm.Res, IF($A18="",
     _xlfn.MAXIFS(_xlpm.KgMax, _xlpm.ExoMax, $B18, _xlpm.RepsMax, $C18),
     _xlfn.MAXIFS(_xlpm.KgMax, _xlpm.ExoMax, $B18, _xlpm.RepsMax, $C18, _xlpm.VarMax, $A18)
  ),
  IF(_xlpm.Res=0,"",_xlpm.Res)
),
""))</f>
        <v>65</v>
      </c>
      <c r="K18" s="41">
        <v>1</v>
      </c>
      <c r="L18" s="41">
        <v>0</v>
      </c>
      <c r="M18" s="41">
        <v>1</v>
      </c>
      <c r="N18" s="41">
        <v>0</v>
      </c>
      <c r="O18" s="228"/>
      <c r="P18" s="42">
        <v>5</v>
      </c>
      <c r="Q18" s="43">
        <f t="shared" si="0"/>
        <v>0</v>
      </c>
      <c r="R18" s="42">
        <v>4</v>
      </c>
      <c r="S18" s="44">
        <f t="shared" si="1"/>
        <v>4</v>
      </c>
      <c r="T18" s="42">
        <v>50</v>
      </c>
      <c r="U18" s="44">
        <f t="shared" si="2"/>
        <v>50</v>
      </c>
      <c r="V18" s="42">
        <v>120</v>
      </c>
      <c r="W18" s="44">
        <f t="shared" si="3"/>
        <v>120</v>
      </c>
      <c r="X18" s="225">
        <f t="shared" si="4"/>
        <v>0.64516129032258063</v>
      </c>
      <c r="Y18" s="226">
        <f t="shared" si="5"/>
        <v>0.64516129032258063</v>
      </c>
    </row>
    <row r="19" spans="1:25" ht="20.100000000000001" customHeight="1" x14ac:dyDescent="0.2">
      <c r="A19" s="61"/>
      <c r="B19" s="59" t="s">
        <v>6</v>
      </c>
      <c r="C19" s="23">
        <f t="shared" si="6"/>
        <v>3</v>
      </c>
      <c r="D19" s="24">
        <f>T19</f>
        <v>60</v>
      </c>
      <c r="E19" s="24">
        <f t="shared" si="7"/>
        <v>300</v>
      </c>
      <c r="F19" s="25"/>
      <c r="G19" s="227" t="str" cm="1">
        <f t="array" ref="G19">IF(OR($B19="",$C19=0,$D19=0),"",IF(AND($B19=$B20,$A19=$A20),"",IFERROR(
SUMPRODUCT(($B$7:$B$55=$B19)*($A$7:$A$55=$A19)*($C$7:$C$55)*($D$7:$D$55)),
"")))</f>
        <v/>
      </c>
      <c r="H19" s="222" t="str">
        <f ca="1">IF(OR($B19="",AND($B19=$B20,$A19=$A20)),"",_xlfn.LET(_xlpm.DateSeance,$C$1,_xlpm.Exo,$B19,_xlpm.Var,$A19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19" s="222" t="str" cm="1">
        <f t="array" ref="I19">IF(OR($B19="",AND($B19=$B20,$A19=$A20)),"",
_xlfn.LET(
  _xlpm.Exo,TRIM(SUBSTITUTE($B19,CHAR(160),"")),
  _xlpm.Var,TRIM(SUBSTITUTE($A19,CHAR(160),"")),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19" s="223">
        <f ca="1">IF($C19=0,"",IFERROR(
_xlfn.LET(
  _xlpm.ExoMax, MAX_LOCAL!$A$2:$A$10000,
  _xlpm.VarMax, MAX_LOCAL!$B$2:$B$10000,
  _xlpm.RepsMax, MAX_LOCAL!$C$2:$C$10000,
  _xlpm.KgMax,  MAX_LOCAL!$D$2:$D$10000,
  _xlpm.Res, IF($A19="",
     _xlfn.MAXIFS(_xlpm.KgMax, _xlpm.ExoMax, $B19, _xlpm.RepsMax, $C19),
     _xlfn.MAXIFS(_xlpm.KgMax, _xlpm.ExoMax, $B19, _xlpm.RepsMax, $C19, _xlpm.VarMax, $A19)
  ),
  IF(_xlpm.Res=0,"",_xlpm.Res)
),
""))</f>
        <v>70</v>
      </c>
      <c r="K19" s="41">
        <v>1</v>
      </c>
      <c r="L19" s="41">
        <v>0</v>
      </c>
      <c r="M19" s="41">
        <v>1</v>
      </c>
      <c r="N19" s="41">
        <v>0</v>
      </c>
      <c r="O19" s="228"/>
      <c r="P19" s="42">
        <v>6.5</v>
      </c>
      <c r="Q19" s="43">
        <f t="shared" si="0"/>
        <v>0</v>
      </c>
      <c r="R19" s="42">
        <v>3</v>
      </c>
      <c r="S19" s="44">
        <f t="shared" si="1"/>
        <v>3</v>
      </c>
      <c r="T19" s="42">
        <v>60</v>
      </c>
      <c r="U19" s="44">
        <f t="shared" si="2"/>
        <v>60</v>
      </c>
      <c r="V19" s="42">
        <v>300</v>
      </c>
      <c r="W19" s="44">
        <f t="shared" si="3"/>
        <v>300</v>
      </c>
      <c r="X19" s="225">
        <f t="shared" si="4"/>
        <v>0.77419354838709675</v>
      </c>
      <c r="Y19" s="226">
        <f t="shared" si="5"/>
        <v>0.77419354838709675</v>
      </c>
    </row>
    <row r="20" spans="1:25" ht="20.100000000000001" customHeight="1" x14ac:dyDescent="0.2">
      <c r="A20" s="61"/>
      <c r="B20" s="59" t="s">
        <v>6</v>
      </c>
      <c r="C20" s="23">
        <f t="shared" si="6"/>
        <v>2</v>
      </c>
      <c r="D20" s="24">
        <f>T20</f>
        <v>70</v>
      </c>
      <c r="E20" s="24">
        <f t="shared" si="7"/>
        <v>300</v>
      </c>
      <c r="F20" s="25"/>
      <c r="G20" s="227" t="str" cm="1">
        <f t="array" ref="G20">IF(OR($B20="",$C20=0,$D20=0),"",IF(AND($B20=$B21,$A20=$A21),"",IFERROR(
SUMPRODUCT(($B$7:$B$55=$B20)*($A$7:$A$55=$A20)*($C$7:$C$55)*($D$7:$D$55)),
"")))</f>
        <v/>
      </c>
      <c r="H20" s="222" t="str">
        <f ca="1">IF(OR($B20="",AND($B20=$B21,$A20=$A21)),"",_xlfn.LET(_xlpm.DateSeance,$C$1,_xlpm.Exo,$B20,_xlpm.Var,$A20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0" s="222" t="str" cm="1">
        <f t="array" ref="I20">IF(OR($B20="",AND($B20=$B21,$A20=$A21)),"",
_xlfn.LET(
  _xlpm.Exo,TRIM(SUBSTITUTE($B20,CHAR(160),"")),
  _xlpm.Var,TRIM(SUBSTITUTE($A20,CHAR(160),"")),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0" s="223">
        <f ca="1">IF($C20=0,"",IFERROR(
_xlfn.LET(
  _xlpm.ExoMax, MAX_LOCAL!$A$2:$A$10000,
  _xlpm.VarMax, MAX_LOCAL!$B$2:$B$10000,
  _xlpm.RepsMax, MAX_LOCAL!$C$2:$C$10000,
  _xlpm.KgMax,  MAX_LOCAL!$D$2:$D$10000,
  _xlpm.Res, IF($A20="",
     _xlfn.MAXIFS(_xlpm.KgMax, _xlpm.ExoMax, $B20, _xlpm.RepsMax, $C20),
     _xlfn.MAXIFS(_xlpm.KgMax, _xlpm.ExoMax, $B20, _xlpm.RepsMax, $C20, _xlpm.VarMax, $A20)
  ),
  IF(_xlpm.Res=0,"",_xlpm.Res)
),
""))</f>
        <v>72.5</v>
      </c>
      <c r="K20" s="41">
        <v>1</v>
      </c>
      <c r="L20" s="41">
        <v>0</v>
      </c>
      <c r="M20" s="41">
        <v>1</v>
      </c>
      <c r="N20" s="41">
        <v>0</v>
      </c>
      <c r="O20" s="228"/>
      <c r="P20" s="42">
        <v>9</v>
      </c>
      <c r="Q20" s="43">
        <f t="shared" si="0"/>
        <v>0</v>
      </c>
      <c r="R20" s="42">
        <v>2</v>
      </c>
      <c r="S20" s="44">
        <f t="shared" si="1"/>
        <v>2</v>
      </c>
      <c r="T20" s="42">
        <v>70</v>
      </c>
      <c r="U20" s="44">
        <f t="shared" si="2"/>
        <v>70</v>
      </c>
      <c r="V20" s="42">
        <v>300</v>
      </c>
      <c r="W20" s="44">
        <f t="shared" si="3"/>
        <v>300</v>
      </c>
      <c r="X20" s="225">
        <f t="shared" si="4"/>
        <v>0.90322580645161288</v>
      </c>
      <c r="Y20" s="226">
        <f t="shared" si="5"/>
        <v>0.90322580645161288</v>
      </c>
    </row>
    <row r="21" spans="1:25" ht="20.100000000000001" customHeight="1" x14ac:dyDescent="0.2">
      <c r="A21" s="61"/>
      <c r="B21" s="59" t="s">
        <v>6</v>
      </c>
      <c r="C21" s="23">
        <f t="shared" si="6"/>
        <v>1</v>
      </c>
      <c r="D21" s="24"/>
      <c r="E21" s="24">
        <f t="shared" si="7"/>
        <v>300</v>
      </c>
      <c r="F21" s="25">
        <f>P21</f>
        <v>10</v>
      </c>
      <c r="G21" s="227" t="str" cm="1">
        <f t="array" ref="G21">IF(OR($B21="",$C21=0,$D21=0),"",IF(AND($B21=$B22,$A21=$A22),"",IFERROR(
SUMPRODUCT(($B$7:$B$55=$B21)*($A$7:$A$55=$A21)*($C$7:$C$55)*($D$7:$D$55)),
"")))</f>
        <v/>
      </c>
      <c r="H21" s="222" t="str">
        <f ca="1">IF(OR($B21="",AND($B21=$B22,$A21=$A22)),"",_xlfn.LET(_xlpm.DateSeance,$C$1,_xlpm.Exo,$B21,_xlpm.Var,$A21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1" s="222" t="str" cm="1">
        <f t="array" ref="I21">IF(OR($B21="",AND($B21=$B22,$A21=$A22)),"",
_xlfn.LET(
  _xlpm.Exo,TRIM(SUBSTITUTE($B21,CHAR(160),"")),
  _xlpm.Var,TRIM(SUBSTITUTE($A21,CHAR(160),"")),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1" s="223">
        <f ca="1">IF($C21=0,"",IFERROR(
_xlfn.LET(
  _xlpm.ExoMax, MAX_LOCAL!$A$2:$A$10000,
  _xlpm.VarMax, MAX_LOCAL!$B$2:$B$10000,
  _xlpm.RepsMax, MAX_LOCAL!$C$2:$C$10000,
  _xlpm.KgMax,  MAX_LOCAL!$D$2:$D$10000,
  _xlpm.Res, IF($A21="",
     _xlfn.MAXIFS(_xlpm.KgMax, _xlpm.ExoMax, $B21, _xlpm.RepsMax, $C21),
     _xlfn.MAXIFS(_xlpm.KgMax, _xlpm.ExoMax, $B21, _xlpm.RepsMax, $C21, _xlpm.VarMax, $A21)
  ),
  IF(_xlpm.Res=0,"",_xlpm.Res)
),
""))</f>
        <v>77.5</v>
      </c>
      <c r="K21" s="41">
        <v>1</v>
      </c>
      <c r="L21" s="41">
        <v>0</v>
      </c>
      <c r="M21" s="41">
        <v>1</v>
      </c>
      <c r="N21" s="41">
        <v>0</v>
      </c>
      <c r="O21" s="228"/>
      <c r="P21" s="42">
        <v>10</v>
      </c>
      <c r="Q21" s="43">
        <f t="shared" si="0"/>
        <v>10</v>
      </c>
      <c r="R21" s="42">
        <v>1</v>
      </c>
      <c r="S21" s="44">
        <f t="shared" si="1"/>
        <v>1</v>
      </c>
      <c r="T21" s="42">
        <v>0</v>
      </c>
      <c r="U21" s="44">
        <f t="shared" si="2"/>
        <v>0</v>
      </c>
      <c r="V21" s="42">
        <v>300</v>
      </c>
      <c r="W21" s="44">
        <f t="shared" si="3"/>
        <v>300</v>
      </c>
      <c r="X21" s="225">
        <f t="shared" si="4"/>
        <v>0</v>
      </c>
      <c r="Y21" s="226">
        <f t="shared" si="5"/>
        <v>0</v>
      </c>
    </row>
    <row r="22" spans="1:25" ht="20.100000000000001" customHeight="1" x14ac:dyDescent="0.2">
      <c r="A22" s="61"/>
      <c r="B22" s="59" t="s">
        <v>6</v>
      </c>
      <c r="C22" s="23">
        <f t="shared" si="6"/>
        <v>3</v>
      </c>
      <c r="D22" s="24">
        <f>T22</f>
        <v>-5</v>
      </c>
      <c r="E22" s="24">
        <f t="shared" si="7"/>
        <v>300</v>
      </c>
      <c r="F22" s="25"/>
      <c r="G22" s="227" cm="1">
        <f t="array" ref="G22">IF(OR($B22="",$C22=0,$D22=0),"",IF(AND($B22=$B23,$A22=$A23),"",IFERROR(
SUMPRODUCT(($B$7:$B$55=$B22)*($A$7:$A$55=$A22)*($C$7:$C$55)*($D$7:$D$55)),
"")))</f>
        <v>705</v>
      </c>
      <c r="H22" s="222">
        <f ca="1">IF(OR($B22="",AND($B22=$B23,$A22=$A23)),"",_xlfn.LET(_xlpm.DateSeance,$C$1,_xlpm.Exo,$B22,_xlpm.Var,$A22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22" s="222" cm="1">
        <f t="array" ref="I22">IF(OR($B22="",AND($B22=$B23,$A22=$A23)),"",
_xlfn.LET(
  _xlpm.Exo,TRIM(SUBSTITUTE($B22,CHAR(160),"")),
  _xlpm.Var,TRIM(SUBSTITUTE($A22,CHAR(160),"")),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1350</v>
      </c>
      <c r="J22" s="223">
        <f ca="1">IF($C22=0,"",IFERROR(
_xlfn.LET(
  _xlpm.ExoMax, MAX_LOCAL!$A$2:$A$10000,
  _xlpm.VarMax, MAX_LOCAL!$B$2:$B$10000,
  _xlpm.RepsMax, MAX_LOCAL!$C$2:$C$10000,
  _xlpm.KgMax,  MAX_LOCAL!$D$2:$D$10000,
  _xlpm.Res, IF($A22="",
     _xlfn.MAXIFS(_xlpm.KgMax, _xlpm.ExoMax, $B22, _xlpm.RepsMax, $C22),
     _xlfn.MAXIFS(_xlpm.KgMax, _xlpm.ExoMax, $B22, _xlpm.RepsMax, $C22, _xlpm.VarMax, $A22)
  ),
  IF(_xlpm.Res=0,"",_xlpm.Res)
),
""))</f>
        <v>70</v>
      </c>
      <c r="K22" s="41">
        <v>1</v>
      </c>
      <c r="L22" s="41">
        <v>0</v>
      </c>
      <c r="M22" s="41">
        <v>1</v>
      </c>
      <c r="N22" s="41">
        <v>0</v>
      </c>
      <c r="O22" s="228"/>
      <c r="P22" s="42">
        <v>9.5</v>
      </c>
      <c r="Q22" s="43">
        <f t="shared" si="0"/>
        <v>0</v>
      </c>
      <c r="R22" s="42">
        <v>3</v>
      </c>
      <c r="S22" s="44">
        <f t="shared" si="1"/>
        <v>3</v>
      </c>
      <c r="T22" s="42">
        <f>U21-5</f>
        <v>-5</v>
      </c>
      <c r="U22" s="44">
        <f t="shared" si="2"/>
        <v>-5</v>
      </c>
      <c r="V22" s="42">
        <v>300</v>
      </c>
      <c r="W22" s="44">
        <f t="shared" si="3"/>
        <v>300</v>
      </c>
      <c r="X22" s="225">
        <f t="shared" si="4"/>
        <v>-6.4516129032258063E-2</v>
      </c>
      <c r="Y22" s="226">
        <f t="shared" si="5"/>
        <v>-6.4516129032258063E-2</v>
      </c>
    </row>
    <row r="23" spans="1:25" ht="20.100000000000001" customHeight="1" x14ac:dyDescent="0.2">
      <c r="A23" s="61"/>
      <c r="B23" s="59"/>
      <c r="C23" s="23"/>
      <c r="D23" s="24"/>
      <c r="E23" s="24"/>
      <c r="F23" s="25"/>
      <c r="G23" s="227" t="str" cm="1">
        <f t="array" ref="G23">IF(OR($B23="",$C23=0,$D23=0),"",IF(AND($B23=$B24,$A23=$A24),"",IFERROR(
SUMPRODUCT(($B$7:$B$55=$B23)*($A$7:$A$55=$A23)*($C$7:$C$55)*($D$7:$D$55)),
"")))</f>
        <v/>
      </c>
      <c r="H23" s="222" t="str">
        <f ca="1">IF(OR($B23="",AND($B23=$B24,$A23=$A24)),"",_xlfn.LET(_xlpm.DateSeance,$C$1,_xlpm.Exo,$B23,_xlpm.Var,$A23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3" s="222" t="str" cm="1">
        <f t="array" ref="I23">IF(OR($B23="",AND($B23=$B24,$A23=$A24)),"",
_xlfn.LET(
  _xlpm.Exo,TRIM(SUBSTITUTE($B23,CHAR(160),"")),
  _xlpm.Var,TRIM(SUBSTITUTE($A23,CHAR(160),"")),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3" s="223" t="str">
        <f ca="1">IF($C23=0,"",IFERROR(
_xlfn.LET(
  _xlpm.ExoMax, MAX_LOCAL!$A$2:$A$10000,
  _xlpm.VarMax, MAX_LOCAL!$B$2:$B$10000,
  _xlpm.RepsMax, MAX_LOCAL!$C$2:$C$10000,
  _xlpm.KgMax,  MAX_LOCAL!$D$2:$D$10000,
  _xlpm.Res, IF($A23="",
     _xlfn.MAXIFS(_xlpm.KgMax, _xlpm.ExoMax, $B23, _xlpm.RepsMax, $C23),
     _xlfn.MAXIFS(_xlpm.KgMax, _xlpm.ExoMax, $B23, _xlpm.RepsMax, $C23, _xlpm.VarMax, $A23)
  ),
  IF(_xlpm.Res=0,"",_xlpm.Res)
),
""))</f>
        <v/>
      </c>
      <c r="K23" s="41">
        <v>1</v>
      </c>
      <c r="L23" s="41">
        <v>0</v>
      </c>
      <c r="M23" s="41">
        <v>1</v>
      </c>
      <c r="N23" s="41">
        <v>0</v>
      </c>
      <c r="O23" s="228"/>
      <c r="P23" s="42"/>
      <c r="Q23" s="43">
        <f t="shared" si="0"/>
        <v>0</v>
      </c>
      <c r="R23" s="42"/>
      <c r="S23" s="44">
        <f t="shared" si="1"/>
        <v>0</v>
      </c>
      <c r="T23" s="42"/>
      <c r="U23" s="44">
        <f t="shared" si="2"/>
        <v>0</v>
      </c>
      <c r="V23" s="42"/>
      <c r="W23" s="44">
        <f t="shared" si="3"/>
        <v>0</v>
      </c>
      <c r="X23" s="225" t="str">
        <f t="shared" si="4"/>
        <v/>
      </c>
      <c r="Y23" s="226" t="str">
        <f t="shared" si="5"/>
        <v/>
      </c>
    </row>
    <row r="24" spans="1:25" ht="20.100000000000001" customHeight="1" x14ac:dyDescent="0.2">
      <c r="A24" s="61"/>
      <c r="B24" s="59"/>
      <c r="C24" s="23"/>
      <c r="D24" s="24"/>
      <c r="E24" s="24"/>
      <c r="F24" s="25"/>
      <c r="G24" s="227" t="str" cm="1">
        <f t="array" ref="G24">IF(OR($B24="",$C24=0,$D24=0),"",IF(AND($B24=$B25,$A24=$A25),"",IFERROR(
SUMPRODUCT(($B$7:$B$55=$B24)*($A$7:$A$55=$A24)*($C$7:$C$55)*($D$7:$D$55)),
"")))</f>
        <v/>
      </c>
      <c r="H24" s="222" t="str">
        <f ca="1">IF(OR($B24="",AND($B24=$B25,$A24=$A25)),"",_xlfn.LET(_xlpm.DateSeance,$C$1,_xlpm.Exo,$B24,_xlpm.Var,$A24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4" s="222" t="str" cm="1">
        <f t="array" ref="I24">IF(OR($B24="",AND($B24=$B25,$A24=$A25)),"",
_xlfn.LET(
  _xlpm.Exo,TRIM(SUBSTITUTE($B24,CHAR(160),"")),
  _xlpm.Var,TRIM(SUBSTITUTE($A24,CHAR(160),"")),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4" s="223" t="str">
        <f ca="1">IF($C24=0,"",IFERROR(
_xlfn.LET(
  _xlpm.ExoMax, MAX_LOCAL!$A$2:$A$10000,
  _xlpm.VarMax, MAX_LOCAL!$B$2:$B$10000,
  _xlpm.RepsMax, MAX_LOCAL!$C$2:$C$10000,
  _xlpm.KgMax,  MAX_LOCAL!$D$2:$D$10000,
  _xlpm.Res, IF($A24="",
     _xlfn.MAXIFS(_xlpm.KgMax, _xlpm.ExoMax, $B24, _xlpm.RepsMax, $C24),
     _xlfn.MAXIFS(_xlpm.KgMax, _xlpm.ExoMax, $B24, _xlpm.RepsMax, $C24, _xlpm.VarMax, $A24)
  ),
  IF(_xlpm.Res=0,"",_xlpm.Res)
),
""))</f>
        <v/>
      </c>
      <c r="K24" s="41">
        <v>1</v>
      </c>
      <c r="L24" s="41">
        <v>0</v>
      </c>
      <c r="M24" s="41">
        <v>1</v>
      </c>
      <c r="N24" s="41">
        <v>0</v>
      </c>
      <c r="O24" s="228"/>
      <c r="P24" s="42"/>
      <c r="Q24" s="43">
        <f t="shared" si="0"/>
        <v>0</v>
      </c>
      <c r="R24" s="42"/>
      <c r="S24" s="44">
        <f t="shared" si="1"/>
        <v>0</v>
      </c>
      <c r="T24" s="42"/>
      <c r="U24" s="44">
        <f t="shared" si="2"/>
        <v>0</v>
      </c>
      <c r="V24" s="42"/>
      <c r="W24" s="44">
        <f t="shared" si="3"/>
        <v>0</v>
      </c>
      <c r="X24" s="225" t="str">
        <f t="shared" si="4"/>
        <v/>
      </c>
      <c r="Y24" s="226" t="str">
        <f t="shared" si="5"/>
        <v/>
      </c>
    </row>
    <row r="25" spans="1:25" ht="20.100000000000001" customHeight="1" x14ac:dyDescent="0.2">
      <c r="A25" s="61"/>
      <c r="B25" s="59"/>
      <c r="C25" s="23"/>
      <c r="D25" s="24"/>
      <c r="E25" s="24"/>
      <c r="F25" s="25"/>
      <c r="G25" s="227" t="str" cm="1">
        <f t="array" ref="G25">IF(OR($B25="",$C25=0,$D25=0),"",IF(AND($B25=$B26,$A25=$A26),"",IFERROR(
SUMPRODUCT(($B$7:$B$55=$B25)*($A$7:$A$55=$A25)*($C$7:$C$55)*($D$7:$D$55)),
"")))</f>
        <v/>
      </c>
      <c r="H25" s="222" t="str">
        <f ca="1">IF(OR($B25="",AND($B25=$B26,$A25=$A26)),"",_xlfn.LET(_xlpm.DateSeance,$C$1,_xlpm.Exo,$B25,_xlpm.Var,$A25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5" s="222" t="str" cm="1">
        <f t="array" ref="I25">IF(OR($B25="",AND($B25=$B26,$A25=$A26)),"",
_xlfn.LET(
  _xlpm.Exo,TRIM(SUBSTITUTE($B25,CHAR(160),"")),
  _xlpm.Var,TRIM(SUBSTITUTE($A25,CHAR(160),"")),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5" s="223" t="str">
        <f ca="1">IF($C25=0,"",IFERROR(
_xlfn.LET(
  _xlpm.ExoMax, MAX_LOCAL!$A$2:$A$10000,
  _xlpm.VarMax, MAX_LOCAL!$B$2:$B$10000,
  _xlpm.RepsMax, MAX_LOCAL!$C$2:$C$10000,
  _xlpm.KgMax,  MAX_LOCAL!$D$2:$D$10000,
  _xlpm.Res, IF($A25="",
     _xlfn.MAXIFS(_xlpm.KgMax, _xlpm.ExoMax, $B25, _xlpm.RepsMax, $C25),
     _xlfn.MAXIFS(_xlpm.KgMax, _xlpm.ExoMax, $B25, _xlpm.RepsMax, $C25, _xlpm.VarMax, $A25)
  ),
  IF(_xlpm.Res=0,"",_xlpm.Res)
),
""))</f>
        <v/>
      </c>
      <c r="K25" s="41">
        <v>1</v>
      </c>
      <c r="L25" s="41">
        <v>0</v>
      </c>
      <c r="M25" s="41">
        <v>1</v>
      </c>
      <c r="N25" s="41">
        <v>0</v>
      </c>
      <c r="O25" s="228"/>
      <c r="P25" s="42"/>
      <c r="Q25" s="43">
        <f t="shared" si="0"/>
        <v>0</v>
      </c>
      <c r="R25" s="42"/>
      <c r="S25" s="44">
        <f t="shared" si="1"/>
        <v>0</v>
      </c>
      <c r="T25" s="42"/>
      <c r="U25" s="44">
        <f t="shared" si="2"/>
        <v>0</v>
      </c>
      <c r="V25" s="42"/>
      <c r="W25" s="44">
        <f t="shared" si="3"/>
        <v>0</v>
      </c>
      <c r="X25" s="225" t="str">
        <f t="shared" si="4"/>
        <v/>
      </c>
      <c r="Y25" s="226" t="str">
        <f t="shared" si="5"/>
        <v/>
      </c>
    </row>
    <row r="26" spans="1:25" ht="20.100000000000001" customHeight="1" x14ac:dyDescent="0.2">
      <c r="A26" s="61"/>
      <c r="B26" s="59" t="s">
        <v>215</v>
      </c>
      <c r="C26" s="23"/>
      <c r="D26" s="24"/>
      <c r="E26" s="24">
        <f>V26</f>
        <v>120</v>
      </c>
      <c r="F26" s="25">
        <f>P26</f>
        <v>7</v>
      </c>
      <c r="G26" s="227" t="str" cm="1">
        <f t="array" ref="G26">IF(OR($B26="",$C26=0,$D26=0),"",IF(AND($B26=$B27,$A26=$A27),"",IFERROR(
SUMPRODUCT(($B$7:$B$55=$B26)*($A$7:$A$55=$A26)*($C$7:$C$55)*($D$7:$D$55)),
"")))</f>
        <v/>
      </c>
      <c r="H26" s="222" t="str">
        <f ca="1">IF(OR($B26="",AND($B26=$B27,$A26=$A27)),"",_xlfn.LET(_xlpm.DateSeance,$C$1,_xlpm.Exo,$B26,_xlpm.Var,$A26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6" s="222" t="str" cm="1">
        <f t="array" ref="I26">IF(OR($B26="",AND($B26=$B27,$A26=$A27)),"",
_xlfn.LET(
  _xlpm.Exo,TRIM(SUBSTITUTE($B26,CHAR(160),"")),
  _xlpm.Var,TRIM(SUBSTITUTE($A26,CHAR(160),"")),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6" s="223" t="str">
        <f ca="1">IF($C26=0,"",IFERROR(
_xlfn.LET(
  _xlpm.ExoMax, MAX_LOCAL!$A$2:$A$10000,
  _xlpm.VarMax, MAX_LOCAL!$B$2:$B$10000,
  _xlpm.RepsMax, MAX_LOCAL!$C$2:$C$10000,
  _xlpm.KgMax,  MAX_LOCAL!$D$2:$D$10000,
  _xlpm.Res, IF($A26="",
     _xlfn.MAXIFS(_xlpm.KgMax, _xlpm.ExoMax, $B26, _xlpm.RepsMax, $C26),
     _xlfn.MAXIFS(_xlpm.KgMax, _xlpm.ExoMax, $B26, _xlpm.RepsMax, $C26, _xlpm.VarMax, $A26)
  ),
  IF(_xlpm.Res=0,"",_xlpm.Res)
),
""))</f>
        <v/>
      </c>
      <c r="K26" s="41">
        <v>1</v>
      </c>
      <c r="L26" s="41">
        <v>0</v>
      </c>
      <c r="M26" s="41">
        <v>1</v>
      </c>
      <c r="N26" s="41">
        <v>0</v>
      </c>
      <c r="O26" s="228"/>
      <c r="P26" s="42">
        <v>7</v>
      </c>
      <c r="Q26" s="43">
        <f t="shared" si="0"/>
        <v>7</v>
      </c>
      <c r="R26" s="42">
        <v>10</v>
      </c>
      <c r="S26" s="44">
        <f t="shared" si="1"/>
        <v>0</v>
      </c>
      <c r="T26" s="42">
        <v>10</v>
      </c>
      <c r="U26" s="44">
        <f t="shared" si="2"/>
        <v>0</v>
      </c>
      <c r="V26" s="42">
        <v>120</v>
      </c>
      <c r="W26" s="44">
        <f t="shared" si="3"/>
        <v>120</v>
      </c>
      <c r="X26" s="225" t="str">
        <f t="shared" si="4"/>
        <v/>
      </c>
      <c r="Y26" s="226" t="str">
        <f t="shared" si="5"/>
        <v/>
      </c>
    </row>
    <row r="27" spans="1:25" ht="20.100000000000001" customHeight="1" x14ac:dyDescent="0.2">
      <c r="A27" s="61"/>
      <c r="B27" s="59" t="s">
        <v>215</v>
      </c>
      <c r="C27" s="23"/>
      <c r="D27" s="24"/>
      <c r="E27" s="24">
        <f>V27</f>
        <v>120</v>
      </c>
      <c r="F27" s="25">
        <f>P27</f>
        <v>9</v>
      </c>
      <c r="G27" s="227" t="str" cm="1">
        <f t="array" ref="G27">IF(OR($B27="",$C27=0,$D27=0),"",IF(AND($B27=$B28,$A27=$A28),"",IFERROR(
SUMPRODUCT(($B$7:$B$55=$B27)*($A$7:$A$55=$A27)*($C$7:$C$55)*($D$7:$D$55)),
"")))</f>
        <v/>
      </c>
      <c r="H27" s="222" t="str">
        <f ca="1">IF(OR($B27="",AND($B27=$B28,$A27=$A28)),"",_xlfn.LET(_xlpm.DateSeance,$C$1,_xlpm.Exo,$B27,_xlpm.Var,$A27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7" s="222" t="str" cm="1">
        <f t="array" ref="I27">IF(OR($B27="",AND($B27=$B28,$A27=$A28)),"",
_xlfn.LET(
  _xlpm.Exo,TRIM(SUBSTITUTE($B27,CHAR(160),"")),
  _xlpm.Var,TRIM(SUBSTITUTE($A27,CHAR(160),"")),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7" s="223" t="str">
        <f ca="1">IF($C27=0,"",IFERROR(
_xlfn.LET(
  _xlpm.ExoMax, MAX_LOCAL!$A$2:$A$10000,
  _xlpm.VarMax, MAX_LOCAL!$B$2:$B$10000,
  _xlpm.RepsMax, MAX_LOCAL!$C$2:$C$10000,
  _xlpm.KgMax,  MAX_LOCAL!$D$2:$D$10000,
  _xlpm.Res, IF($A27="",
     _xlfn.MAXIFS(_xlpm.KgMax, _xlpm.ExoMax, $B27, _xlpm.RepsMax, $C27),
     _xlfn.MAXIFS(_xlpm.KgMax, _xlpm.ExoMax, $B27, _xlpm.RepsMax, $C27, _xlpm.VarMax, $A27)
  ),
  IF(_xlpm.Res=0,"",_xlpm.Res)
),
""))</f>
        <v/>
      </c>
      <c r="K27" s="41">
        <v>1</v>
      </c>
      <c r="L27" s="41">
        <v>0</v>
      </c>
      <c r="M27" s="41">
        <v>1</v>
      </c>
      <c r="N27" s="41">
        <v>0</v>
      </c>
      <c r="O27" s="228"/>
      <c r="P27" s="42">
        <v>9</v>
      </c>
      <c r="Q27" s="43">
        <f t="shared" si="0"/>
        <v>9</v>
      </c>
      <c r="R27" s="42">
        <v>10</v>
      </c>
      <c r="S27" s="44">
        <f t="shared" si="1"/>
        <v>0</v>
      </c>
      <c r="T27" s="42">
        <v>10</v>
      </c>
      <c r="U27" s="44">
        <f t="shared" si="2"/>
        <v>0</v>
      </c>
      <c r="V27" s="42">
        <v>120</v>
      </c>
      <c r="W27" s="44">
        <f t="shared" si="3"/>
        <v>120</v>
      </c>
      <c r="X27" s="225" t="str">
        <f t="shared" si="4"/>
        <v/>
      </c>
      <c r="Y27" s="226" t="str">
        <f t="shared" si="5"/>
        <v/>
      </c>
    </row>
    <row r="28" spans="1:25" ht="20.100000000000001" customHeight="1" x14ac:dyDescent="0.2">
      <c r="A28" s="61"/>
      <c r="B28" s="59" t="s">
        <v>215</v>
      </c>
      <c r="C28" s="23"/>
      <c r="D28" s="24"/>
      <c r="E28" s="24">
        <f>V28</f>
        <v>120</v>
      </c>
      <c r="F28" s="25">
        <f>P28</f>
        <v>9</v>
      </c>
      <c r="G28" s="227" t="str" cm="1">
        <f t="array" ref="G28">IF(OR($B28="",$C28=0,$D28=0),"",IF(AND($B28=$B29,$A28=$A29),"",IFERROR(
SUMPRODUCT(($B$7:$B$55=$B28)*($A$7:$A$55=$A28)*($C$7:$C$55)*($D$7:$D$55)),
"")))</f>
        <v/>
      </c>
      <c r="H28" s="222">
        <f ca="1">IF(OR($B28="",AND($B28=$B29,$A28=$A29)),"",_xlfn.LET(_xlpm.DateSeance,$C$1,_xlpm.Exo,$B28,_xlpm.Var,$A28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28" s="222" cm="1">
        <f t="array" ref="I28">IF(OR($B28="",AND($B28=$B29,$A28=$A29)),"",
_xlfn.LET(
  _xlpm.Exo,TRIM(SUBSTITUTE($B28,CHAR(160),"")),
  _xlpm.Var,TRIM(SUBSTITUTE($A28,CHAR(160),"")),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300</v>
      </c>
      <c r="J28" s="223" t="str">
        <f ca="1">IF($C28=0,"",IFERROR(
_xlfn.LET(
  _xlpm.ExoMax, MAX_LOCAL!$A$2:$A$10000,
  _xlpm.VarMax, MAX_LOCAL!$B$2:$B$10000,
  _xlpm.RepsMax, MAX_LOCAL!$C$2:$C$10000,
  _xlpm.KgMax,  MAX_LOCAL!$D$2:$D$10000,
  _xlpm.Res, IF($A28="",
     _xlfn.MAXIFS(_xlpm.KgMax, _xlpm.ExoMax, $B28, _xlpm.RepsMax, $C28),
     _xlfn.MAXIFS(_xlpm.KgMax, _xlpm.ExoMax, $B28, _xlpm.RepsMax, $C28, _xlpm.VarMax, $A28)
  ),
  IF(_xlpm.Res=0,"",_xlpm.Res)
),
""))</f>
        <v/>
      </c>
      <c r="K28" s="41">
        <v>1</v>
      </c>
      <c r="L28" s="41">
        <v>0</v>
      </c>
      <c r="M28" s="41">
        <v>1</v>
      </c>
      <c r="N28" s="41">
        <v>0</v>
      </c>
      <c r="O28" s="228"/>
      <c r="P28" s="42">
        <v>9</v>
      </c>
      <c r="Q28" s="43">
        <f t="shared" si="0"/>
        <v>9</v>
      </c>
      <c r="R28" s="42">
        <v>10</v>
      </c>
      <c r="S28" s="44">
        <f t="shared" si="1"/>
        <v>0</v>
      </c>
      <c r="T28" s="42">
        <v>10</v>
      </c>
      <c r="U28" s="44">
        <f t="shared" si="2"/>
        <v>0</v>
      </c>
      <c r="V28" s="42">
        <v>120</v>
      </c>
      <c r="W28" s="44">
        <f t="shared" si="3"/>
        <v>120</v>
      </c>
      <c r="X28" s="225" t="str">
        <f t="shared" si="4"/>
        <v/>
      </c>
      <c r="Y28" s="226" t="str">
        <f t="shared" si="5"/>
        <v/>
      </c>
    </row>
    <row r="29" spans="1:25" ht="20.100000000000001" customHeight="1" x14ac:dyDescent="0.2">
      <c r="A29" s="61"/>
      <c r="B29" s="59"/>
      <c r="C29" s="23"/>
      <c r="D29" s="24"/>
      <c r="E29" s="24"/>
      <c r="F29" s="25"/>
      <c r="G29" s="227" t="str" cm="1">
        <f t="array" ref="G29">IF(OR($B29="",$C29=0,$D29=0),"",IF(AND($B29=$B30,$A29=$A30),"",IFERROR(
SUMPRODUCT(($B$7:$B$55=$B29)*($A$7:$A$55=$A29)*($C$7:$C$55)*($D$7:$D$55)),
"")))</f>
        <v/>
      </c>
      <c r="H29" s="222" t="str">
        <f ca="1">IF(OR($B29="",AND($B29=$B30,$A29=$A30)),"",_xlfn.LET(_xlpm.DateSeance,$C$1,_xlpm.Exo,$B29,_xlpm.Var,$A29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29" s="222" t="str" cm="1">
        <f t="array" ref="I29">IF(OR($B29="",AND($B29=$B30,$A29=$A30)),"",
_xlfn.LET(
  _xlpm.Exo,TRIM(SUBSTITUTE($B29,CHAR(160),"")),
  _xlpm.Var,TRIM(SUBSTITUTE($A29,CHAR(160),"")),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29" s="223" t="str">
        <f ca="1">IF($C29=0,"",IFERROR(
_xlfn.LET(
  _xlpm.ExoMax, MAX_LOCAL!$A$2:$A$10000,
  _xlpm.VarMax, MAX_LOCAL!$B$2:$B$10000,
  _xlpm.RepsMax, MAX_LOCAL!$C$2:$C$10000,
  _xlpm.KgMax,  MAX_LOCAL!$D$2:$D$10000,
  _xlpm.Res, IF($A29="",
     _xlfn.MAXIFS(_xlpm.KgMax, _xlpm.ExoMax, $B29, _xlpm.RepsMax, $C29),
     _xlfn.MAXIFS(_xlpm.KgMax, _xlpm.ExoMax, $B29, _xlpm.RepsMax, $C29, _xlpm.VarMax, $A29)
  ),
  IF(_xlpm.Res=0,"",_xlpm.Res)
),
""))</f>
        <v/>
      </c>
      <c r="K29" s="41">
        <v>1</v>
      </c>
      <c r="L29" s="41">
        <v>0</v>
      </c>
      <c r="M29" s="41">
        <v>1</v>
      </c>
      <c r="N29" s="41">
        <v>0</v>
      </c>
      <c r="O29" s="228"/>
      <c r="P29" s="42"/>
      <c r="Q29" s="43">
        <f t="shared" si="0"/>
        <v>0</v>
      </c>
      <c r="R29" s="42"/>
      <c r="S29" s="44">
        <f t="shared" si="1"/>
        <v>0</v>
      </c>
      <c r="T29" s="42"/>
      <c r="U29" s="44">
        <f t="shared" si="2"/>
        <v>0</v>
      </c>
      <c r="V29" s="42"/>
      <c r="W29" s="44">
        <f t="shared" si="3"/>
        <v>0</v>
      </c>
      <c r="X29" s="225" t="str">
        <f t="shared" si="4"/>
        <v/>
      </c>
      <c r="Y29" s="226" t="str">
        <f t="shared" si="5"/>
        <v/>
      </c>
    </row>
    <row r="30" spans="1:25" ht="20.100000000000001" customHeight="1" x14ac:dyDescent="0.2">
      <c r="A30" s="61"/>
      <c r="B30" s="59"/>
      <c r="C30" s="23"/>
      <c r="D30" s="24"/>
      <c r="E30" s="24"/>
      <c r="F30" s="25"/>
      <c r="G30" s="227" t="str" cm="1">
        <f t="array" ref="G30">IF(OR($B30="",$C30=0,$D30=0),"",IF(AND($B30=$B31,$A30=$A31),"",IFERROR(
SUMPRODUCT(($B$7:$B$55=$B30)*($A$7:$A$55=$A30)*($C$7:$C$55)*($D$7:$D$55)),
"")))</f>
        <v/>
      </c>
      <c r="H30" s="222" t="str">
        <f ca="1">IF(OR($B30="",AND($B30=$B31,$A30=$A31)),"",_xlfn.LET(_xlpm.DateSeance,$C$1,_xlpm.Exo,$B30,_xlpm.Var,$A30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0" s="222" t="str" cm="1">
        <f t="array" ref="I30">IF(OR($B30="",AND($B30=$B31,$A30=$A31)),"",
_xlfn.LET(
  _xlpm.Exo,TRIM(SUBSTITUTE($B30,CHAR(160),"")),
  _xlpm.Var,TRIM(SUBSTITUTE($A30,CHAR(160),"")),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0" s="223" t="str">
        <f ca="1">IF($C30=0,"",IFERROR(
_xlfn.LET(
  _xlpm.ExoMax, MAX_LOCAL!$A$2:$A$10000,
  _xlpm.VarMax, MAX_LOCAL!$B$2:$B$10000,
  _xlpm.RepsMax, MAX_LOCAL!$C$2:$C$10000,
  _xlpm.KgMax,  MAX_LOCAL!$D$2:$D$10000,
  _xlpm.Res, IF($A30="",
     _xlfn.MAXIFS(_xlpm.KgMax, _xlpm.ExoMax, $B30, _xlpm.RepsMax, $C30),
     _xlfn.MAXIFS(_xlpm.KgMax, _xlpm.ExoMax, $B30, _xlpm.RepsMax, $C30, _xlpm.VarMax, $A30)
  ),
  IF(_xlpm.Res=0,"",_xlpm.Res)
),
""))</f>
        <v/>
      </c>
      <c r="K30" s="41">
        <v>1</v>
      </c>
      <c r="L30" s="41">
        <v>0</v>
      </c>
      <c r="M30" s="41">
        <v>1</v>
      </c>
      <c r="N30" s="41">
        <v>0</v>
      </c>
      <c r="O30" s="228"/>
      <c r="P30" s="42"/>
      <c r="Q30" s="43">
        <f t="shared" si="0"/>
        <v>0</v>
      </c>
      <c r="R30" s="42"/>
      <c r="S30" s="44">
        <f t="shared" si="1"/>
        <v>0</v>
      </c>
      <c r="T30" s="42"/>
      <c r="U30" s="44">
        <f t="shared" si="2"/>
        <v>0</v>
      </c>
      <c r="V30" s="42"/>
      <c r="W30" s="44">
        <f t="shared" si="3"/>
        <v>0</v>
      </c>
      <c r="X30" s="225" t="str">
        <f t="shared" si="4"/>
        <v/>
      </c>
      <c r="Y30" s="226" t="str">
        <f t="shared" si="5"/>
        <v/>
      </c>
    </row>
    <row r="31" spans="1:25" ht="20.100000000000001" customHeight="1" x14ac:dyDescent="0.2">
      <c r="A31" s="61"/>
      <c r="B31" s="59"/>
      <c r="C31" s="23"/>
      <c r="D31" s="24"/>
      <c r="E31" s="24"/>
      <c r="F31" s="25"/>
      <c r="G31" s="227" t="str" cm="1">
        <f t="array" ref="G31">IF(OR($B31="",$C31=0,$D31=0),"",IF(AND($B31=$B32,$A31=$A32),"",IFERROR(
SUMPRODUCT(($B$7:$B$55=$B31)*($A$7:$A$55=$A31)*($C$7:$C$55)*($D$7:$D$55)),
"")))</f>
        <v/>
      </c>
      <c r="H31" s="222" t="str">
        <f ca="1">IF(OR($B31="",AND($B31=$B32,$A31=$A32)),"",_xlfn.LET(_xlpm.DateSeance,$C$1,_xlpm.Exo,$B31,_xlpm.Var,$A31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1" s="222" t="str" cm="1">
        <f t="array" ref="I31">IF(OR($B31="",AND($B31=$B32,$A31=$A32)),"",
_xlfn.LET(
  _xlpm.Exo,TRIM(SUBSTITUTE($B31,CHAR(160),"")),
  _xlpm.Var,TRIM(SUBSTITUTE($A31,CHAR(160),"")),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1" s="223" t="str">
        <f ca="1">IF($C31=0,"",IFERROR(
_xlfn.LET(
  _xlpm.ExoMax, MAX_LOCAL!$A$2:$A$10000,
  _xlpm.VarMax, MAX_LOCAL!$B$2:$B$10000,
  _xlpm.RepsMax, MAX_LOCAL!$C$2:$C$10000,
  _xlpm.KgMax,  MAX_LOCAL!$D$2:$D$10000,
  _xlpm.Res, IF($A31="",
     _xlfn.MAXIFS(_xlpm.KgMax, _xlpm.ExoMax, $B31, _xlpm.RepsMax, $C31),
     _xlfn.MAXIFS(_xlpm.KgMax, _xlpm.ExoMax, $B31, _xlpm.RepsMax, $C31, _xlpm.VarMax, $A31)
  ),
  IF(_xlpm.Res=0,"",_xlpm.Res)
),
""))</f>
        <v/>
      </c>
      <c r="K31" s="41">
        <v>1</v>
      </c>
      <c r="L31" s="41">
        <v>0</v>
      </c>
      <c r="M31" s="41">
        <v>1</v>
      </c>
      <c r="N31" s="41">
        <v>0</v>
      </c>
      <c r="O31" s="228"/>
      <c r="P31" s="42"/>
      <c r="Q31" s="43">
        <f t="shared" si="0"/>
        <v>0</v>
      </c>
      <c r="R31" s="42"/>
      <c r="S31" s="44">
        <f t="shared" si="1"/>
        <v>0</v>
      </c>
      <c r="T31" s="42"/>
      <c r="U31" s="44">
        <f t="shared" si="2"/>
        <v>0</v>
      </c>
      <c r="V31" s="42"/>
      <c r="W31" s="44">
        <f t="shared" si="3"/>
        <v>0</v>
      </c>
      <c r="X31" s="225" t="str">
        <f t="shared" si="4"/>
        <v/>
      </c>
      <c r="Y31" s="226" t="str">
        <f t="shared" si="5"/>
        <v/>
      </c>
    </row>
    <row r="32" spans="1:25" ht="20.100000000000001" customHeight="1" x14ac:dyDescent="0.2">
      <c r="A32" s="61"/>
      <c r="B32" s="59" t="s">
        <v>217</v>
      </c>
      <c r="C32" s="23"/>
      <c r="D32" s="24"/>
      <c r="E32" s="24">
        <f>V32</f>
        <v>120</v>
      </c>
      <c r="F32" s="25">
        <f>P32</f>
        <v>7</v>
      </c>
      <c r="G32" s="227" t="str" cm="1">
        <f t="array" ref="G32">IF(OR($B32="",$C32=0,$D32=0),"",IF(AND($B32=$B33,$A32=$A33),"",IFERROR(
SUMPRODUCT(($B$7:$B$55=$B32)*($A$7:$A$55=$A32)*($C$7:$C$55)*($D$7:$D$55)),
"")))</f>
        <v/>
      </c>
      <c r="H32" s="222" t="str">
        <f ca="1">IF(OR($B32="",AND($B32=$B33,$A32=$A33)),"",_xlfn.LET(_xlpm.DateSeance,$C$1,_xlpm.Exo,$B32,_xlpm.Var,$A32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2" s="222" t="str" cm="1">
        <f t="array" ref="I32">IF(OR($B32="",AND($B32=$B33,$A32=$A33)),"",
_xlfn.LET(
  _xlpm.Exo,TRIM(SUBSTITUTE($B32,CHAR(160),"")),
  _xlpm.Var,TRIM(SUBSTITUTE($A32,CHAR(160),"")),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2" s="223" t="str">
        <f ca="1">IF($C32=0,"",IFERROR(
_xlfn.LET(
  _xlpm.ExoMax, MAX_LOCAL!$A$2:$A$10000,
  _xlpm.VarMax, MAX_LOCAL!$B$2:$B$10000,
  _xlpm.RepsMax, MAX_LOCAL!$C$2:$C$10000,
  _xlpm.KgMax,  MAX_LOCAL!$D$2:$D$10000,
  _xlpm.Res, IF($A32="",
     _xlfn.MAXIFS(_xlpm.KgMax, _xlpm.ExoMax, $B32, _xlpm.RepsMax, $C32),
     _xlfn.MAXIFS(_xlpm.KgMax, _xlpm.ExoMax, $B32, _xlpm.RepsMax, $C32, _xlpm.VarMax, $A32)
  ),
  IF(_xlpm.Res=0,"",_xlpm.Res)
),
""))</f>
        <v/>
      </c>
      <c r="K32" s="41">
        <v>1</v>
      </c>
      <c r="L32" s="41">
        <v>0</v>
      </c>
      <c r="M32" s="41">
        <v>1</v>
      </c>
      <c r="N32" s="41">
        <v>0</v>
      </c>
      <c r="O32" s="228"/>
      <c r="P32" s="42">
        <v>7</v>
      </c>
      <c r="Q32" s="43">
        <f t="shared" si="0"/>
        <v>7</v>
      </c>
      <c r="R32" s="42">
        <v>8</v>
      </c>
      <c r="S32" s="44">
        <f t="shared" si="1"/>
        <v>0</v>
      </c>
      <c r="T32" s="42">
        <v>25</v>
      </c>
      <c r="U32" s="44">
        <f t="shared" si="2"/>
        <v>0</v>
      </c>
      <c r="V32" s="42">
        <v>120</v>
      </c>
      <c r="W32" s="44">
        <f t="shared" si="3"/>
        <v>120</v>
      </c>
      <c r="X32" s="225" t="str">
        <f t="shared" si="4"/>
        <v/>
      </c>
      <c r="Y32" s="226" t="str">
        <f t="shared" si="5"/>
        <v/>
      </c>
    </row>
    <row r="33" spans="1:25" ht="20.100000000000001" customHeight="1" x14ac:dyDescent="0.2">
      <c r="A33" s="61"/>
      <c r="B33" s="59" t="s">
        <v>217</v>
      </c>
      <c r="C33" s="23"/>
      <c r="D33" s="24"/>
      <c r="E33" s="24">
        <f>V33</f>
        <v>120</v>
      </c>
      <c r="F33" s="25">
        <f>P33</f>
        <v>9</v>
      </c>
      <c r="G33" s="227" t="str" cm="1">
        <f t="array" ref="G33">IF(OR($B33="",$C33=0,$D33=0),"",IF(AND($B33=$B34,$A33=$A34),"",IFERROR(
SUMPRODUCT(($B$7:$B$55=$B33)*($A$7:$A$55=$A33)*($C$7:$C$55)*($D$7:$D$55)),
"")))</f>
        <v/>
      </c>
      <c r="H33" s="222" t="str">
        <f ca="1">IF(OR($B33="",AND($B33=$B34,$A33=$A34)),"",_xlfn.LET(_xlpm.DateSeance,$C$1,_xlpm.Exo,$B33,_xlpm.Var,$A33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3" s="222" t="str" cm="1">
        <f t="array" ref="I33">IF(OR($B33="",AND($B33=$B34,$A33=$A34)),"",
_xlfn.LET(
  _xlpm.Exo,TRIM(SUBSTITUTE($B33,CHAR(160),"")),
  _xlpm.Var,TRIM(SUBSTITUTE($A33,CHAR(160),"")),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3" s="223" t="str">
        <f ca="1">IF($C33=0,"",IFERROR(
_xlfn.LET(
  _xlpm.ExoMax, MAX_LOCAL!$A$2:$A$10000,
  _xlpm.VarMax, MAX_LOCAL!$B$2:$B$10000,
  _xlpm.RepsMax, MAX_LOCAL!$C$2:$C$10000,
  _xlpm.KgMax,  MAX_LOCAL!$D$2:$D$10000,
  _xlpm.Res, IF($A33="",
     _xlfn.MAXIFS(_xlpm.KgMax, _xlpm.ExoMax, $B33, _xlpm.RepsMax, $C33),
     _xlfn.MAXIFS(_xlpm.KgMax, _xlpm.ExoMax, $B33, _xlpm.RepsMax, $C33, _xlpm.VarMax, $A33)
  ),
  IF(_xlpm.Res=0,"",_xlpm.Res)
),
""))</f>
        <v/>
      </c>
      <c r="K33" s="41">
        <v>1</v>
      </c>
      <c r="L33" s="41">
        <v>0</v>
      </c>
      <c r="M33" s="41">
        <v>1</v>
      </c>
      <c r="N33" s="41">
        <v>0</v>
      </c>
      <c r="O33" s="228"/>
      <c r="P33" s="42">
        <v>9</v>
      </c>
      <c r="Q33" s="43">
        <f t="shared" si="0"/>
        <v>9</v>
      </c>
      <c r="R33" s="42">
        <v>7</v>
      </c>
      <c r="S33" s="44">
        <f t="shared" si="1"/>
        <v>0</v>
      </c>
      <c r="T33" s="42">
        <v>30</v>
      </c>
      <c r="U33" s="44">
        <f t="shared" si="2"/>
        <v>0</v>
      </c>
      <c r="V33" s="42">
        <v>120</v>
      </c>
      <c r="W33" s="44">
        <f t="shared" si="3"/>
        <v>120</v>
      </c>
      <c r="X33" s="225" t="str">
        <f t="shared" si="4"/>
        <v/>
      </c>
      <c r="Y33" s="226" t="str">
        <f t="shared" si="5"/>
        <v/>
      </c>
    </row>
    <row r="34" spans="1:25" ht="20.100000000000001" customHeight="1" x14ac:dyDescent="0.2">
      <c r="A34" s="61"/>
      <c r="B34" s="59" t="s">
        <v>217</v>
      </c>
      <c r="C34" s="23"/>
      <c r="D34" s="24"/>
      <c r="E34" s="24">
        <f>V34</f>
        <v>1</v>
      </c>
      <c r="F34" s="25">
        <f>P34</f>
        <v>10</v>
      </c>
      <c r="G34" s="227" t="str" cm="1">
        <f t="array" ref="G34">IF(OR($B34="",$C34=0,$D34=0),"",IF(AND($B34=$B35,$A34=$A35),"",IFERROR(
SUMPRODUCT(($B$7:$B$55=$B34)*($A$7:$A$55=$A34)*($C$7:$C$55)*($D$7:$D$55)),
"")))</f>
        <v/>
      </c>
      <c r="H34" s="222">
        <f ca="1">IF(OR($B34="",AND($B34=$B35,$A34=$A35)),"",_xlfn.LET(_xlpm.DateSeance,$C$1,_xlpm.Exo,$B34,_xlpm.Var,$A34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0</v>
      </c>
      <c r="I34" s="222" cm="1">
        <f t="array" ref="I34">IF(OR($B34="",AND($B34=$B35,$A34=$A35)),"",
_xlfn.LET(
  _xlpm.Exo,TRIM(SUBSTITUTE($B34,CHAR(160),"")),
  _xlpm.Var,TRIM(SUBSTITUTE($A34,CHAR(160),"")),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660</v>
      </c>
      <c r="J34" s="223" t="str">
        <f ca="1">IF($C34=0,"",IFERROR(
_xlfn.LET(
  _xlpm.ExoMax, MAX_LOCAL!$A$2:$A$10000,
  _xlpm.VarMax, MAX_LOCAL!$B$2:$B$10000,
  _xlpm.RepsMax, MAX_LOCAL!$C$2:$C$10000,
  _xlpm.KgMax,  MAX_LOCAL!$D$2:$D$10000,
  _xlpm.Res, IF($A34="",
     _xlfn.MAXIFS(_xlpm.KgMax, _xlpm.ExoMax, $B34, _xlpm.RepsMax, $C34),
     _xlfn.MAXIFS(_xlpm.KgMax, _xlpm.ExoMax, $B34, _xlpm.RepsMax, $C34, _xlpm.VarMax, $A34)
  ),
  IF(_xlpm.Res=0,"",_xlpm.Res)
),
""))</f>
        <v/>
      </c>
      <c r="K34" s="41">
        <v>1</v>
      </c>
      <c r="L34" s="41">
        <v>0</v>
      </c>
      <c r="M34" s="41">
        <v>1</v>
      </c>
      <c r="N34" s="41">
        <v>0</v>
      </c>
      <c r="O34" s="228"/>
      <c r="P34" s="42">
        <v>10</v>
      </c>
      <c r="Q34" s="43">
        <f t="shared" si="0"/>
        <v>10</v>
      </c>
      <c r="R34" s="42">
        <v>5</v>
      </c>
      <c r="S34" s="44">
        <f t="shared" si="1"/>
        <v>0</v>
      </c>
      <c r="T34" s="42">
        <v>32.5</v>
      </c>
      <c r="U34" s="44">
        <f t="shared" si="2"/>
        <v>0</v>
      </c>
      <c r="V34" s="42">
        <v>1</v>
      </c>
      <c r="W34" s="44">
        <f t="shared" si="3"/>
        <v>1</v>
      </c>
      <c r="X34" s="225" t="str">
        <f t="shared" si="4"/>
        <v/>
      </c>
      <c r="Y34" s="226" t="str">
        <f t="shared" si="5"/>
        <v/>
      </c>
    </row>
    <row r="35" spans="1:25" ht="20.100000000000001" customHeight="1" x14ac:dyDescent="0.2">
      <c r="A35" s="61"/>
      <c r="B35" s="59"/>
      <c r="C35" s="23"/>
      <c r="D35" s="24"/>
      <c r="E35" s="24"/>
      <c r="F35" s="25"/>
      <c r="G35" s="227" t="str" cm="1">
        <f t="array" ref="G35">IF(OR($B35="",$C35=0,$D35=0),"",IF(AND($B35=$B36,$A35=$A36),"",IFERROR(
SUMPRODUCT(($B$7:$B$55=$B35)*($A$7:$A$55=$A35)*($C$7:$C$55)*($D$7:$D$55)),
"")))</f>
        <v/>
      </c>
      <c r="H35" s="222" t="str">
        <f ca="1">IF(OR($B35="",AND($B35=$B36,$A35=$A36)),"",_xlfn.LET(_xlpm.DateSeance,$C$1,_xlpm.Exo,$B35,_xlpm.Var,$A35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5" s="222" t="str" cm="1">
        <f t="array" ref="I35">IF(OR($B35="",AND($B35=$B36,$A35=$A36)),"",
_xlfn.LET(
  _xlpm.Exo,TRIM(SUBSTITUTE($B35,CHAR(160),"")),
  _xlpm.Var,TRIM(SUBSTITUTE($A35,CHAR(160),"")),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5" s="223" t="str">
        <f ca="1">IF($C35=0,"",IFERROR(
_xlfn.LET(
  _xlpm.ExoMax, MAX_LOCAL!$A$2:$A$10000,
  _xlpm.VarMax, MAX_LOCAL!$B$2:$B$10000,
  _xlpm.RepsMax, MAX_LOCAL!$C$2:$C$10000,
  _xlpm.KgMax,  MAX_LOCAL!$D$2:$D$10000,
  _xlpm.Res, IF($A35="",
     _xlfn.MAXIFS(_xlpm.KgMax, _xlpm.ExoMax, $B35, _xlpm.RepsMax, $C35),
     _xlfn.MAXIFS(_xlpm.KgMax, _xlpm.ExoMax, $B35, _xlpm.RepsMax, $C35, _xlpm.VarMax, $A35)
  ),
  IF(_xlpm.Res=0,"",_xlpm.Res)
),
""))</f>
        <v/>
      </c>
      <c r="K35" s="41">
        <v>1</v>
      </c>
      <c r="L35" s="41">
        <v>0</v>
      </c>
      <c r="M35" s="41">
        <v>1</v>
      </c>
      <c r="N35" s="41">
        <v>0</v>
      </c>
      <c r="O35" s="228"/>
      <c r="P35" s="42"/>
      <c r="Q35" s="43">
        <f t="shared" si="0"/>
        <v>0</v>
      </c>
      <c r="R35" s="42"/>
      <c r="S35" s="44">
        <f t="shared" si="1"/>
        <v>0</v>
      </c>
      <c r="T35" s="42"/>
      <c r="U35" s="44">
        <f t="shared" si="2"/>
        <v>0</v>
      </c>
      <c r="V35" s="42"/>
      <c r="W35" s="44">
        <f t="shared" si="3"/>
        <v>0</v>
      </c>
      <c r="X35" s="225" t="str">
        <f t="shared" si="4"/>
        <v/>
      </c>
      <c r="Y35" s="226" t="str">
        <f t="shared" si="5"/>
        <v/>
      </c>
    </row>
    <row r="36" spans="1:25" ht="20.100000000000001" customHeight="1" x14ac:dyDescent="0.2">
      <c r="A36" s="61"/>
      <c r="B36" s="59"/>
      <c r="C36" s="23"/>
      <c r="D36" s="24"/>
      <c r="E36" s="24"/>
      <c r="F36" s="25"/>
      <c r="G36" s="227" t="str" cm="1">
        <f t="array" ref="G36">IF(OR($B36="",$C36=0,$D36=0),"",IF(AND($B36=$B37,$A36=$A37),"",IFERROR(
SUMPRODUCT(($B$7:$B$55=$B36)*($A$7:$A$55=$A36)*($C$7:$C$55)*($D$7:$D$55)),
"")))</f>
        <v/>
      </c>
      <c r="H36" s="222" t="str">
        <f ca="1">IF(OR($B36="",AND($B36=$B37,$A36=$A37)),"",_xlfn.LET(_xlpm.DateSeance,$C$1,_xlpm.Exo,$B36,_xlpm.Var,$A36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6" s="222" t="str" cm="1">
        <f t="array" ref="I36">IF(OR($B36="",AND($B36=$B37,$A36=$A37)),"",
_xlfn.LET(
  _xlpm.Exo,TRIM(SUBSTITUTE($B36,CHAR(160),"")),
  _xlpm.Var,TRIM(SUBSTITUTE($A36,CHAR(160),"")),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6" s="223" t="str">
        <f ca="1">IF($C36=0,"",IFERROR(
_xlfn.LET(
  _xlpm.ExoMax, MAX_LOCAL!$A$2:$A$10000,
  _xlpm.VarMax, MAX_LOCAL!$B$2:$B$10000,
  _xlpm.RepsMax, MAX_LOCAL!$C$2:$C$10000,
  _xlpm.KgMax,  MAX_LOCAL!$D$2:$D$10000,
  _xlpm.Res, IF($A36="",
     _xlfn.MAXIFS(_xlpm.KgMax, _xlpm.ExoMax, $B36, _xlpm.RepsMax, $C36),
     _xlfn.MAXIFS(_xlpm.KgMax, _xlpm.ExoMax, $B36, _xlpm.RepsMax, $C36, _xlpm.VarMax, $A36)
  ),
  IF(_xlpm.Res=0,"",_xlpm.Res)
),
""))</f>
        <v/>
      </c>
      <c r="K36" s="41">
        <v>1</v>
      </c>
      <c r="L36" s="41">
        <v>0</v>
      </c>
      <c r="M36" s="41">
        <v>1</v>
      </c>
      <c r="N36" s="41">
        <v>0</v>
      </c>
      <c r="O36" s="228"/>
      <c r="P36" s="42"/>
      <c r="Q36" s="43">
        <f t="shared" si="0"/>
        <v>0</v>
      </c>
      <c r="R36" s="42"/>
      <c r="S36" s="44">
        <f t="shared" si="1"/>
        <v>0</v>
      </c>
      <c r="T36" s="42"/>
      <c r="U36" s="44">
        <f t="shared" si="2"/>
        <v>0</v>
      </c>
      <c r="V36" s="42"/>
      <c r="W36" s="44">
        <f t="shared" si="3"/>
        <v>0</v>
      </c>
      <c r="X36" s="225" t="str">
        <f t="shared" si="4"/>
        <v/>
      </c>
      <c r="Y36" s="226" t="str">
        <f t="shared" si="5"/>
        <v/>
      </c>
    </row>
    <row r="37" spans="1:25" ht="20.100000000000001" customHeight="1" x14ac:dyDescent="0.2">
      <c r="A37" s="61"/>
      <c r="B37" s="59"/>
      <c r="C37" s="23"/>
      <c r="D37" s="24"/>
      <c r="E37" s="24"/>
      <c r="F37" s="25"/>
      <c r="G37" s="227" t="str" cm="1">
        <f t="array" ref="G37">IF(OR($B37="",$C37=0,$D37=0),"",IF(AND($B37=$B38,$A37=$A38),"",IFERROR(
SUMPRODUCT(($B$7:$B$55=$B37)*($A$7:$A$55=$A37)*($C$7:$C$55)*($D$7:$D$55)),
"")))</f>
        <v/>
      </c>
      <c r="H37" s="222" t="str">
        <f ca="1">IF(OR($B37="",AND($B37=$B38,$A37=$A38)),"",_xlfn.LET(_xlpm.DateSeance,$C$1,_xlpm.Exo,$B37,_xlpm.Var,$A37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7" s="222" t="str" cm="1">
        <f t="array" ref="I37">IF(OR($B37="",AND($B37=$B38,$A37=$A38)),"",
_xlfn.LET(
  _xlpm.Exo,TRIM(SUBSTITUTE($B37,CHAR(160),"")),
  _xlpm.Var,TRIM(SUBSTITUTE($A37,CHAR(160),"")),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7" s="223" t="str">
        <f ca="1">IF($C37=0,"",IFERROR(
_xlfn.LET(
  _xlpm.ExoMax, MAX_LOCAL!$A$2:$A$10000,
  _xlpm.VarMax, MAX_LOCAL!$B$2:$B$10000,
  _xlpm.RepsMax, MAX_LOCAL!$C$2:$C$10000,
  _xlpm.KgMax,  MAX_LOCAL!$D$2:$D$10000,
  _xlpm.Res, IF($A37="",
     _xlfn.MAXIFS(_xlpm.KgMax, _xlpm.ExoMax, $B37, _xlpm.RepsMax, $C37),
     _xlfn.MAXIFS(_xlpm.KgMax, _xlpm.ExoMax, $B37, _xlpm.RepsMax, $C37, _xlpm.VarMax, $A37)
  ),
  IF(_xlpm.Res=0,"",_xlpm.Res)
),
""))</f>
        <v/>
      </c>
      <c r="K37" s="41">
        <v>1</v>
      </c>
      <c r="L37" s="41">
        <v>0</v>
      </c>
      <c r="M37" s="41">
        <v>1</v>
      </c>
      <c r="N37" s="41">
        <v>0</v>
      </c>
      <c r="O37" s="228"/>
      <c r="P37" s="42"/>
      <c r="Q37" s="43">
        <f t="shared" si="0"/>
        <v>0</v>
      </c>
      <c r="R37" s="42"/>
      <c r="S37" s="44">
        <f t="shared" si="1"/>
        <v>0</v>
      </c>
      <c r="T37" s="42"/>
      <c r="U37" s="44">
        <f t="shared" si="2"/>
        <v>0</v>
      </c>
      <c r="V37" s="42"/>
      <c r="W37" s="44">
        <f t="shared" si="3"/>
        <v>0</v>
      </c>
      <c r="X37" s="225" t="str">
        <f t="shared" si="4"/>
        <v/>
      </c>
      <c r="Y37" s="226" t="str">
        <f t="shared" si="5"/>
        <v/>
      </c>
    </row>
    <row r="38" spans="1:25" ht="20.100000000000001" customHeight="1" x14ac:dyDescent="0.2">
      <c r="A38" s="61"/>
      <c r="B38" s="59"/>
      <c r="C38" s="23"/>
      <c r="D38" s="24"/>
      <c r="E38" s="24"/>
      <c r="F38" s="25"/>
      <c r="G38" s="227" t="str" cm="1">
        <f t="array" ref="G38">IF(OR($B38="",$C38=0,$D38=0),"",IF(AND($B38=$B39,$A38=$A39),"",IFERROR(
SUMPRODUCT(($B$7:$B$55=$B38)*($A$7:$A$55=$A38)*($C$7:$C$55)*($D$7:$D$55)),
"")))</f>
        <v/>
      </c>
      <c r="H38" s="222" t="str">
        <f ca="1">IF(OR($B38="",AND($B38=$B39,$A38=$A39)),"",_xlfn.LET(_xlpm.DateSeance,$C$1,_xlpm.Exo,$B38,_xlpm.Var,$A38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8" s="222" t="str" cm="1">
        <f t="array" ref="I38">IF(OR($B38="",AND($B38=$B39,$A38=$A39)),"",
_xlfn.LET(
  _xlpm.Exo,TRIM(SUBSTITUTE($B38,CHAR(160),"")),
  _xlpm.Var,TRIM(SUBSTITUTE($A38,CHAR(160),"")),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8" s="223" t="str">
        <f ca="1">IF($C38=0,"",IFERROR(
_xlfn.LET(
  _xlpm.ExoMax, MAX_LOCAL!$A$2:$A$10000,
  _xlpm.VarMax, MAX_LOCAL!$B$2:$B$10000,
  _xlpm.RepsMax, MAX_LOCAL!$C$2:$C$10000,
  _xlpm.KgMax,  MAX_LOCAL!$D$2:$D$10000,
  _xlpm.Res, IF($A38="",
     _xlfn.MAXIFS(_xlpm.KgMax, _xlpm.ExoMax, $B38, _xlpm.RepsMax, $C38),
     _xlfn.MAXIFS(_xlpm.KgMax, _xlpm.ExoMax, $B38, _xlpm.RepsMax, $C38, _xlpm.VarMax, $A38)
  ),
  IF(_xlpm.Res=0,"",_xlpm.Res)
),
""))</f>
        <v/>
      </c>
      <c r="K38" s="41">
        <v>1</v>
      </c>
      <c r="L38" s="41">
        <v>0</v>
      </c>
      <c r="M38" s="41">
        <v>1</v>
      </c>
      <c r="N38" s="41">
        <v>0</v>
      </c>
      <c r="O38" s="228"/>
      <c r="P38" s="42"/>
      <c r="Q38" s="43">
        <f t="shared" si="0"/>
        <v>0</v>
      </c>
      <c r="R38" s="42"/>
      <c r="S38" s="44">
        <f t="shared" si="1"/>
        <v>0</v>
      </c>
      <c r="T38" s="42"/>
      <c r="U38" s="44">
        <f t="shared" si="2"/>
        <v>0</v>
      </c>
      <c r="V38" s="42"/>
      <c r="W38" s="44">
        <f t="shared" si="3"/>
        <v>0</v>
      </c>
      <c r="X38" s="225" t="str">
        <f t="shared" si="4"/>
        <v/>
      </c>
      <c r="Y38" s="226" t="str">
        <f t="shared" si="5"/>
        <v/>
      </c>
    </row>
    <row r="39" spans="1:25" ht="20.100000000000001" customHeight="1" x14ac:dyDescent="0.2">
      <c r="A39" s="61"/>
      <c r="B39" s="59"/>
      <c r="C39" s="23"/>
      <c r="D39" s="24"/>
      <c r="E39" s="24"/>
      <c r="F39" s="25"/>
      <c r="G39" s="227" t="str" cm="1">
        <f t="array" ref="G39">IF(OR($B39="",$C39=0,$D39=0),"",IF(AND($B39=$B40,$A39=$A40),"",IFERROR(
SUMPRODUCT(($B$7:$B$55=$B39)*($A$7:$A$55=$A39)*($C$7:$C$55)*($D$7:$D$55)),
"")))</f>
        <v/>
      </c>
      <c r="H39" s="222" t="str">
        <f ca="1">IF(OR($B39="",AND($B39=$B40,$A39=$A40)),"",_xlfn.LET(_xlpm.DateSeance,$C$1,_xlpm.Exo,$B39,_xlpm.Var,$A39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39" s="222" t="str" cm="1">
        <f t="array" ref="I39">IF(OR($B39="",AND($B39=$B40,$A39=$A40)),"",
_xlfn.LET(
  _xlpm.Exo,TRIM(SUBSTITUTE($B39,CHAR(160),"")),
  _xlpm.Var,TRIM(SUBSTITUTE($A39,CHAR(160),"")),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39" s="223" t="str">
        <f ca="1">IF($C39=0,"",IFERROR(
_xlfn.LET(
  _xlpm.ExoMax, MAX_LOCAL!$A$2:$A$10000,
  _xlpm.VarMax, MAX_LOCAL!$B$2:$B$10000,
  _xlpm.RepsMax, MAX_LOCAL!$C$2:$C$10000,
  _xlpm.KgMax,  MAX_LOCAL!$D$2:$D$10000,
  _xlpm.Res, IF($A39="",
     _xlfn.MAXIFS(_xlpm.KgMax, _xlpm.ExoMax, $B39, _xlpm.RepsMax, $C39),
     _xlfn.MAXIFS(_xlpm.KgMax, _xlpm.ExoMax, $B39, _xlpm.RepsMax, $C39, _xlpm.VarMax, $A39)
  ),
  IF(_xlpm.Res=0,"",_xlpm.Res)
),
""))</f>
        <v/>
      </c>
      <c r="K39" s="41">
        <v>1</v>
      </c>
      <c r="L39" s="41">
        <v>0</v>
      </c>
      <c r="M39" s="41">
        <v>1</v>
      </c>
      <c r="N39" s="41">
        <v>0</v>
      </c>
      <c r="O39" s="228"/>
      <c r="P39" s="42"/>
      <c r="Q39" s="43">
        <f t="shared" ref="Q39:Q55" si="8">F39</f>
        <v>0</v>
      </c>
      <c r="R39" s="42"/>
      <c r="S39" s="44">
        <f t="shared" ref="S39:S55" si="9">C39</f>
        <v>0</v>
      </c>
      <c r="T39" s="42"/>
      <c r="U39" s="44">
        <f t="shared" ref="U39:U55" si="10">D39</f>
        <v>0</v>
      </c>
      <c r="V39" s="42"/>
      <c r="W39" s="44">
        <f t="shared" si="3"/>
        <v>0</v>
      </c>
      <c r="X39" s="225" t="str">
        <f t="shared" si="4"/>
        <v/>
      </c>
      <c r="Y39" s="226" t="str">
        <f t="shared" si="5"/>
        <v/>
      </c>
    </row>
    <row r="40" spans="1:25" ht="20.100000000000001" customHeight="1" x14ac:dyDescent="0.2">
      <c r="A40" s="61"/>
      <c r="B40" s="59"/>
      <c r="C40" s="23"/>
      <c r="D40" s="24"/>
      <c r="E40" s="24"/>
      <c r="F40" s="25"/>
      <c r="G40" s="227" t="str" cm="1">
        <f t="array" ref="G40">IF(OR($B40="",$C40=0,$D40=0),"",IF(AND($B40=$B41,$A40=$A41),"",IFERROR(
SUMPRODUCT(($B$7:$B$55=$B40)*($A$7:$A$55=$A40)*($C$7:$C$55)*($D$7:$D$55)),
"")))</f>
        <v/>
      </c>
      <c r="H40" s="222" t="str">
        <f ca="1">IF(OR($B40="",AND($B40=$B41,$A40=$A41)),"",_xlfn.LET(_xlpm.DateSeance,$C$1,_xlpm.Exo,$B40,_xlpm.Var,$A40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0" s="222" t="str" cm="1">
        <f t="array" ref="I40">IF(OR($B40="",AND($B40=$B41,$A40=$A41)),"",
_xlfn.LET(
  _xlpm.Exo,TRIM(SUBSTITUTE($B40,CHAR(160),"")),
  _xlpm.Var,TRIM(SUBSTITUTE($A40,CHAR(160),"")),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0" s="223" t="str">
        <f ca="1">IF($C40=0,"",IFERROR(
_xlfn.LET(
  _xlpm.ExoMax, MAX_LOCAL!$A$2:$A$10000,
  _xlpm.VarMax, MAX_LOCAL!$B$2:$B$10000,
  _xlpm.RepsMax, MAX_LOCAL!$C$2:$C$10000,
  _xlpm.KgMax,  MAX_LOCAL!$D$2:$D$10000,
  _xlpm.Res, IF($A40="",
     _xlfn.MAXIFS(_xlpm.KgMax, _xlpm.ExoMax, $B40, _xlpm.RepsMax, $C40),
     _xlfn.MAXIFS(_xlpm.KgMax, _xlpm.ExoMax, $B40, _xlpm.RepsMax, $C40, _xlpm.VarMax, $A40)
  ),
  IF(_xlpm.Res=0,"",_xlpm.Res)
),
""))</f>
        <v/>
      </c>
      <c r="K40" s="41">
        <v>1</v>
      </c>
      <c r="L40" s="41">
        <v>0</v>
      </c>
      <c r="M40" s="41">
        <v>1</v>
      </c>
      <c r="N40" s="41">
        <v>0</v>
      </c>
      <c r="O40" s="228"/>
      <c r="P40" s="42"/>
      <c r="Q40" s="43">
        <f t="shared" si="8"/>
        <v>0</v>
      </c>
      <c r="R40" s="42"/>
      <c r="S40" s="44">
        <f t="shared" si="9"/>
        <v>0</v>
      </c>
      <c r="T40" s="42"/>
      <c r="U40" s="44">
        <f t="shared" si="10"/>
        <v>0</v>
      </c>
      <c r="V40" s="42"/>
      <c r="W40" s="44">
        <f t="shared" si="3"/>
        <v>0</v>
      </c>
      <c r="X40" s="225" t="str">
        <f t="shared" si="4"/>
        <v/>
      </c>
      <c r="Y40" s="226" t="str">
        <f t="shared" si="5"/>
        <v/>
      </c>
    </row>
    <row r="41" spans="1:25" ht="20.100000000000001" customHeight="1" x14ac:dyDescent="0.2">
      <c r="A41" s="61"/>
      <c r="B41" s="59"/>
      <c r="C41" s="23"/>
      <c r="D41" s="24"/>
      <c r="E41" s="24"/>
      <c r="F41" s="25"/>
      <c r="G41" s="227" t="str" cm="1">
        <f t="array" ref="G41">IF(OR($B41="",$C41=0,$D41=0),"",IF(AND($B41=$B42,$A41=$A42),"",IFERROR(
SUMPRODUCT(($B$7:$B$55=$B41)*($A$7:$A$55=$A41)*($C$7:$C$55)*($D$7:$D$55)),
"")))</f>
        <v/>
      </c>
      <c r="H41" s="222" t="str">
        <f ca="1">IF(OR($B41="",AND($B41=$B42,$A41=$A42)),"",_xlfn.LET(_xlpm.DateSeance,$C$1,_xlpm.Exo,$B41,_xlpm.Var,$A41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1" s="222" t="str" cm="1">
        <f t="array" ref="I41">IF(OR($B41="",AND($B41=$B42,$A41=$A42)),"",
_xlfn.LET(
  _xlpm.Exo,TRIM(SUBSTITUTE($B41,CHAR(160),"")),
  _xlpm.Var,TRIM(SUBSTITUTE($A41,CHAR(160),"")),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1" s="223" t="str">
        <f ca="1">IF($C41=0,"",IFERROR(
_xlfn.LET(
  _xlpm.ExoMax, MAX_LOCAL!$A$2:$A$10000,
  _xlpm.VarMax, MAX_LOCAL!$B$2:$B$10000,
  _xlpm.RepsMax, MAX_LOCAL!$C$2:$C$10000,
  _xlpm.KgMax,  MAX_LOCAL!$D$2:$D$10000,
  _xlpm.Res, IF($A41="",
     _xlfn.MAXIFS(_xlpm.KgMax, _xlpm.ExoMax, $B41, _xlpm.RepsMax, $C41),
     _xlfn.MAXIFS(_xlpm.KgMax, _xlpm.ExoMax, $B41, _xlpm.RepsMax, $C41, _xlpm.VarMax, $A41)
  ),
  IF(_xlpm.Res=0,"",_xlpm.Res)
),
""))</f>
        <v/>
      </c>
      <c r="K41" s="41">
        <v>1</v>
      </c>
      <c r="L41" s="41">
        <v>0</v>
      </c>
      <c r="M41" s="41">
        <v>1</v>
      </c>
      <c r="N41" s="41">
        <v>0</v>
      </c>
      <c r="O41" s="228"/>
      <c r="P41" s="42"/>
      <c r="Q41" s="43">
        <f t="shared" si="8"/>
        <v>0</v>
      </c>
      <c r="R41" s="42"/>
      <c r="S41" s="44">
        <f t="shared" si="9"/>
        <v>0</v>
      </c>
      <c r="T41" s="42"/>
      <c r="U41" s="44">
        <f t="shared" si="10"/>
        <v>0</v>
      </c>
      <c r="V41" s="42"/>
      <c r="W41" s="44">
        <f t="shared" si="3"/>
        <v>0</v>
      </c>
      <c r="X41" s="225" t="str">
        <f t="shared" si="4"/>
        <v/>
      </c>
      <c r="Y41" s="226" t="str">
        <f t="shared" si="5"/>
        <v/>
      </c>
    </row>
    <row r="42" spans="1:25" ht="20.100000000000001" customHeight="1" x14ac:dyDescent="0.2">
      <c r="A42" s="61"/>
      <c r="B42" s="59"/>
      <c r="C42" s="23"/>
      <c r="D42" s="24"/>
      <c r="E42" s="24"/>
      <c r="F42" s="25"/>
      <c r="G42" s="227" t="str" cm="1">
        <f t="array" ref="G42">IF(OR($B42="",$C42=0,$D42=0),"",IF(AND($B42=$B43,$A42=$A43),"",IFERROR(
SUMPRODUCT(($B$7:$B$55=$B42)*($A$7:$A$55=$A42)*($C$7:$C$55)*($D$7:$D$55)),
"")))</f>
        <v/>
      </c>
      <c r="H42" s="222" t="str">
        <f ca="1">IF(OR($B42="",AND($B42=$B43,$A42=$A43)),"",_xlfn.LET(_xlpm.DateSeance,$C$1,_xlpm.Exo,$B42,_xlpm.Var,$A42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2" s="222" t="str" cm="1">
        <f t="array" ref="I42">IF(OR($B42="",AND($B42=$B43,$A42=$A43)),"",
_xlfn.LET(
  _xlpm.Exo,TRIM(SUBSTITUTE($B42,CHAR(160),"")),
  _xlpm.Var,TRIM(SUBSTITUTE($A42,CHAR(160),"")),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2" s="223" t="str">
        <f ca="1">IF($C42=0,"",IFERROR(
_xlfn.LET(
  _xlpm.ExoMax, MAX_LOCAL!$A$2:$A$10000,
  _xlpm.VarMax, MAX_LOCAL!$B$2:$B$10000,
  _xlpm.RepsMax, MAX_LOCAL!$C$2:$C$10000,
  _xlpm.KgMax,  MAX_LOCAL!$D$2:$D$10000,
  _xlpm.Res, IF($A42="",
     _xlfn.MAXIFS(_xlpm.KgMax, _xlpm.ExoMax, $B42, _xlpm.RepsMax, $C42),
     _xlfn.MAXIFS(_xlpm.KgMax, _xlpm.ExoMax, $B42, _xlpm.RepsMax, $C42, _xlpm.VarMax, $A42)
  ),
  IF(_xlpm.Res=0,"",_xlpm.Res)
),
""))</f>
        <v/>
      </c>
      <c r="K42" s="41">
        <v>1</v>
      </c>
      <c r="L42" s="41">
        <v>0</v>
      </c>
      <c r="M42" s="41">
        <v>1</v>
      </c>
      <c r="N42" s="41">
        <v>0</v>
      </c>
      <c r="O42" s="228"/>
      <c r="P42" s="42"/>
      <c r="Q42" s="43">
        <f t="shared" si="8"/>
        <v>0</v>
      </c>
      <c r="R42" s="42"/>
      <c r="S42" s="44">
        <f t="shared" si="9"/>
        <v>0</v>
      </c>
      <c r="T42" s="42"/>
      <c r="U42" s="44">
        <f t="shared" si="10"/>
        <v>0</v>
      </c>
      <c r="V42" s="42"/>
      <c r="W42" s="44">
        <f t="shared" si="3"/>
        <v>0</v>
      </c>
      <c r="X42" s="225" t="str">
        <f t="shared" si="4"/>
        <v/>
      </c>
      <c r="Y42" s="226" t="str">
        <f t="shared" si="5"/>
        <v/>
      </c>
    </row>
    <row r="43" spans="1:25" ht="20.100000000000001" customHeight="1" x14ac:dyDescent="0.2">
      <c r="A43" s="61"/>
      <c r="B43" s="59"/>
      <c r="C43" s="23"/>
      <c r="D43" s="24"/>
      <c r="E43" s="24"/>
      <c r="F43" s="25"/>
      <c r="G43" s="227" t="str" cm="1">
        <f t="array" ref="G43">IF(OR($B43="",$C43=0,$D43=0),"",IF(AND($B43=$B44,$A43=$A44),"",IFERROR(
SUMPRODUCT(($B$7:$B$55=$B43)*($A$7:$A$55=$A43)*($C$7:$C$55)*($D$7:$D$55)),
"")))</f>
        <v/>
      </c>
      <c r="H43" s="222" t="str">
        <f ca="1">IF(OR($B43="",AND($B43=$B44,$A43=$A44)),"",_xlfn.LET(_xlpm.DateSeance,$C$1,_xlpm.Exo,$B43,_xlpm.Var,$A43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3" s="222" t="str" cm="1">
        <f t="array" ref="I43">IF(OR($B43="",AND($B43=$B44,$A43=$A44)),"",
_xlfn.LET(
  _xlpm.Exo,TRIM(SUBSTITUTE($B43,CHAR(160),"")),
  _xlpm.Var,TRIM(SUBSTITUTE($A43,CHAR(160),"")),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3" s="223" t="str">
        <f ca="1">IF($C43=0,"",IFERROR(
_xlfn.LET(
  _xlpm.ExoMax, MAX_LOCAL!$A$2:$A$10000,
  _xlpm.VarMax, MAX_LOCAL!$B$2:$B$10000,
  _xlpm.RepsMax, MAX_LOCAL!$C$2:$C$10000,
  _xlpm.KgMax,  MAX_LOCAL!$D$2:$D$10000,
  _xlpm.Res, IF($A43="",
     _xlfn.MAXIFS(_xlpm.KgMax, _xlpm.ExoMax, $B43, _xlpm.RepsMax, $C43),
     _xlfn.MAXIFS(_xlpm.KgMax, _xlpm.ExoMax, $B43, _xlpm.RepsMax, $C43, _xlpm.VarMax, $A43)
  ),
  IF(_xlpm.Res=0,"",_xlpm.Res)
),
""))</f>
        <v/>
      </c>
      <c r="K43" s="41">
        <v>1</v>
      </c>
      <c r="L43" s="41">
        <v>0</v>
      </c>
      <c r="M43" s="41">
        <v>1</v>
      </c>
      <c r="N43" s="41">
        <v>0</v>
      </c>
      <c r="O43" s="228"/>
      <c r="P43" s="42"/>
      <c r="Q43" s="43">
        <f t="shared" si="8"/>
        <v>0</v>
      </c>
      <c r="R43" s="42"/>
      <c r="S43" s="44">
        <f t="shared" si="9"/>
        <v>0</v>
      </c>
      <c r="T43" s="42"/>
      <c r="U43" s="44">
        <f t="shared" si="10"/>
        <v>0</v>
      </c>
      <c r="V43" s="42"/>
      <c r="W43" s="44">
        <f t="shared" si="3"/>
        <v>0</v>
      </c>
      <c r="X43" s="225" t="str">
        <f t="shared" si="4"/>
        <v/>
      </c>
      <c r="Y43" s="226" t="str">
        <f t="shared" si="5"/>
        <v/>
      </c>
    </row>
    <row r="44" spans="1:25" ht="20.100000000000001" customHeight="1" x14ac:dyDescent="0.2">
      <c r="A44" s="61"/>
      <c r="B44" s="59"/>
      <c r="C44" s="23"/>
      <c r="D44" s="24"/>
      <c r="E44" s="24"/>
      <c r="F44" s="25"/>
      <c r="G44" s="227" t="str" cm="1">
        <f t="array" ref="G44">IF(OR($B44="",$C44=0,$D44=0),"",IF(AND($B44=$B45,$A44=$A45),"",IFERROR(
SUMPRODUCT(($B$7:$B$55=$B44)*($A$7:$A$55=$A44)*($C$7:$C$55)*($D$7:$D$55)),
"")))</f>
        <v/>
      </c>
      <c r="H44" s="222" t="str">
        <f ca="1">IF(OR($B44="",AND($B44=$B45,$A44=$A45)),"",_xlfn.LET(_xlpm.DateSeance,$C$1,_xlpm.Exo,$B44,_xlpm.Var,$A44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4" s="222" t="str" cm="1">
        <f t="array" ref="I44">IF(OR($B44="",AND($B44=$B45,$A44=$A45)),"",
_xlfn.LET(
  _xlpm.Exo,TRIM(SUBSTITUTE($B44,CHAR(160),"")),
  _xlpm.Var,TRIM(SUBSTITUTE($A44,CHAR(160),"")),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4" s="223" t="str">
        <f ca="1">IF($C44=0,"",IFERROR(
_xlfn.LET(
  _xlpm.ExoMax, MAX_LOCAL!$A$2:$A$10000,
  _xlpm.VarMax, MAX_LOCAL!$B$2:$B$10000,
  _xlpm.RepsMax, MAX_LOCAL!$C$2:$C$10000,
  _xlpm.KgMax,  MAX_LOCAL!$D$2:$D$10000,
  _xlpm.Res, IF($A44="",
     _xlfn.MAXIFS(_xlpm.KgMax, _xlpm.ExoMax, $B44, _xlpm.RepsMax, $C44),
     _xlfn.MAXIFS(_xlpm.KgMax, _xlpm.ExoMax, $B44, _xlpm.RepsMax, $C44, _xlpm.VarMax, $A44)
  ),
  IF(_xlpm.Res=0,"",_xlpm.Res)
),
""))</f>
        <v/>
      </c>
      <c r="K44" s="41">
        <v>1</v>
      </c>
      <c r="L44" s="41">
        <v>0</v>
      </c>
      <c r="M44" s="41">
        <v>1</v>
      </c>
      <c r="N44" s="41">
        <v>0</v>
      </c>
      <c r="O44" s="228"/>
      <c r="P44" s="42"/>
      <c r="Q44" s="43">
        <f t="shared" si="8"/>
        <v>0</v>
      </c>
      <c r="R44" s="42"/>
      <c r="S44" s="44">
        <f t="shared" si="9"/>
        <v>0</v>
      </c>
      <c r="T44" s="42"/>
      <c r="U44" s="44">
        <f t="shared" si="10"/>
        <v>0</v>
      </c>
      <c r="V44" s="42"/>
      <c r="W44" s="44">
        <f t="shared" si="3"/>
        <v>0</v>
      </c>
      <c r="X44" s="225" t="str">
        <f t="shared" si="4"/>
        <v/>
      </c>
      <c r="Y44" s="226" t="str">
        <f t="shared" si="5"/>
        <v/>
      </c>
    </row>
    <row r="45" spans="1:25" ht="20.100000000000001" customHeight="1" x14ac:dyDescent="0.2">
      <c r="A45" s="61"/>
      <c r="B45" s="59"/>
      <c r="C45" s="23"/>
      <c r="D45" s="24"/>
      <c r="E45" s="24"/>
      <c r="F45" s="25"/>
      <c r="G45" s="227" t="str" cm="1">
        <f t="array" ref="G45">IF(OR($B45="",$C45=0,$D45=0),"",IF(AND($B45=$B46,$A45=$A46),"",IFERROR(
SUMPRODUCT(($B$7:$B$55=$B45)*($A$7:$A$55=$A45)*($C$7:$C$55)*($D$7:$D$55)),
"")))</f>
        <v/>
      </c>
      <c r="H45" s="222" t="str">
        <f ca="1">IF(OR($B45="",AND($B45=$B46,$A45=$A46)),"",_xlfn.LET(_xlpm.DateSeance,$C$1,_xlpm.Exo,$B45,_xlpm.Var,$A45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5" s="222" t="str" cm="1">
        <f t="array" ref="I45">IF(OR($B45="",AND($B45=$B46,$A45=$A46)),"",
_xlfn.LET(
  _xlpm.Exo,TRIM(SUBSTITUTE($B45,CHAR(160),"")),
  _xlpm.Var,TRIM(SUBSTITUTE($A45,CHAR(160),"")),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5" s="223" t="str">
        <f ca="1">IF($C45=0,"",IFERROR(
_xlfn.LET(
  _xlpm.ExoMax, MAX_LOCAL!$A$2:$A$10000,
  _xlpm.VarMax, MAX_LOCAL!$B$2:$B$10000,
  _xlpm.RepsMax, MAX_LOCAL!$C$2:$C$10000,
  _xlpm.KgMax,  MAX_LOCAL!$D$2:$D$10000,
  _xlpm.Res, IF($A45="",
     _xlfn.MAXIFS(_xlpm.KgMax, _xlpm.ExoMax, $B45, _xlpm.RepsMax, $C45),
     _xlfn.MAXIFS(_xlpm.KgMax, _xlpm.ExoMax, $B45, _xlpm.RepsMax, $C45, _xlpm.VarMax, $A45)
  ),
  IF(_xlpm.Res=0,"",_xlpm.Res)
),
""))</f>
        <v/>
      </c>
      <c r="K45" s="41">
        <v>1</v>
      </c>
      <c r="L45" s="41">
        <v>0</v>
      </c>
      <c r="M45" s="41">
        <v>1</v>
      </c>
      <c r="N45" s="41">
        <v>0</v>
      </c>
      <c r="O45" s="228"/>
      <c r="P45" s="42"/>
      <c r="Q45" s="43">
        <f t="shared" si="8"/>
        <v>0</v>
      </c>
      <c r="R45" s="42"/>
      <c r="S45" s="44">
        <f t="shared" si="9"/>
        <v>0</v>
      </c>
      <c r="T45" s="42"/>
      <c r="U45" s="44">
        <f t="shared" si="10"/>
        <v>0</v>
      </c>
      <c r="V45" s="42"/>
      <c r="W45" s="44">
        <f t="shared" si="3"/>
        <v>0</v>
      </c>
      <c r="X45" s="225" t="str">
        <f t="shared" si="4"/>
        <v/>
      </c>
      <c r="Y45" s="226" t="str">
        <f t="shared" si="5"/>
        <v/>
      </c>
    </row>
    <row r="46" spans="1:25" ht="20.100000000000001" customHeight="1" x14ac:dyDescent="0.2">
      <c r="A46" s="61"/>
      <c r="B46" s="59"/>
      <c r="C46" s="23"/>
      <c r="D46" s="24"/>
      <c r="E46" s="24"/>
      <c r="F46" s="25"/>
      <c r="G46" s="227" t="str" cm="1">
        <f t="array" ref="G46">IF(OR($B46="",$C46=0,$D46=0),"",IF(AND($B46=$B47,$A46=$A47),"",IFERROR(
SUMPRODUCT(($B$7:$B$55=$B46)*($A$7:$A$55=$A46)*($C$7:$C$55)*($D$7:$D$55)),
"")))</f>
        <v/>
      </c>
      <c r="H46" s="222" t="str">
        <f ca="1">IF(OR($B46="",AND($B46=$B47,$A46=$A47)),"",_xlfn.LET(_xlpm.DateSeance,$C$1,_xlpm.Exo,$B46,_xlpm.Var,$A46,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6" s="222" t="str" cm="1">
        <f t="array" ref="I46">IF(OR($B46="",AND($B46=$B47,$A46=$A47)),"",
_xlfn.LET(
  _xlpm.Exo,TRIM(SUBSTITUTE($B46,CHAR(160),"")),
  _xlpm.Var,TRIM(SUBSTITUTE($A46,CHAR(160),"")),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6" s="223" t="str">
        <f ca="1">IF($C46=0,"",IFERROR(
_xlfn.LET(
  _xlpm.ExoMax, MAX_LOCAL!$A$2:$A$10000,
  _xlpm.VarMax, MAX_LOCAL!$B$2:$B$10000,
  _xlpm.RepsMax, MAX_LOCAL!$C$2:$C$10000,
  _xlpm.KgMax,  MAX_LOCAL!$D$2:$D$10000,
  _xlpm.Res, IF($A46="",
     _xlfn.MAXIFS(_xlpm.KgMax, _xlpm.ExoMax, $B46, _xlpm.RepsMax, $C46),
     _xlfn.MAXIFS(_xlpm.KgMax, _xlpm.ExoMax, $B46, _xlpm.RepsMax, $C46, _xlpm.VarMax, $A46)
  ),
  IF(_xlpm.Res=0,"",_xlpm.Res)
),
""))</f>
        <v/>
      </c>
      <c r="K46" s="41">
        <v>1</v>
      </c>
      <c r="L46" s="41">
        <v>0</v>
      </c>
      <c r="M46" s="41">
        <v>1</v>
      </c>
      <c r="N46" s="41">
        <v>0</v>
      </c>
      <c r="O46" s="228"/>
      <c r="P46" s="42"/>
      <c r="Q46" s="43">
        <f t="shared" si="8"/>
        <v>0</v>
      </c>
      <c r="R46" s="42"/>
      <c r="S46" s="44">
        <f t="shared" si="9"/>
        <v>0</v>
      </c>
      <c r="T46" s="42"/>
      <c r="U46" s="44">
        <f t="shared" si="10"/>
        <v>0</v>
      </c>
      <c r="V46" s="42"/>
      <c r="W46" s="44">
        <f t="shared" si="3"/>
        <v>0</v>
      </c>
      <c r="X46" s="225" t="str">
        <f t="shared" si="4"/>
        <v/>
      </c>
      <c r="Y46" s="226" t="str">
        <f t="shared" si="5"/>
        <v/>
      </c>
    </row>
    <row r="47" spans="1:25" ht="20.100000000000001" customHeight="1" x14ac:dyDescent="0.2">
      <c r="A47" s="61"/>
      <c r="B47" s="59"/>
      <c r="C47" s="23"/>
      <c r="D47" s="24"/>
      <c r="E47" s="24"/>
      <c r="F47" s="25"/>
      <c r="G47" s="227" t="str" cm="1">
        <f t="array" ref="G47">IF(OR($B47="",$C47=0,$D47=0),"",IF(AND($B47=$B48,$A47=$A48),"",IFERROR(
SUMPRODUCT(($B$7:$B$55=$B47)*($A$7:$A$55=$A47)*($C$7:$C$55)*($D$7:$D$55)),
"")))</f>
        <v/>
      </c>
      <c r="H47" s="222" t="str">
        <f ca="1">IF(OR($B47="",AND($B47=$B48,$A47=$A48)),"",_xlfn.LET(_xlpm.DateSeance,$C$1,_xlpm.Exo,$B47,_xlpm.Var,$A47,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7" s="222" t="str" cm="1">
        <f t="array" ref="I47">IF(OR($B47="",AND($B47=$B48,$A47=$A48)),"",
_xlfn.LET(
  _xlpm.Exo,TRIM(SUBSTITUTE($B47,CHAR(160),"")),
  _xlpm.Var,TRIM(SUBSTITUTE($A47,CHAR(160),"")),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7" s="223" t="str">
        <f ca="1">IF($C47=0,"",IFERROR(
_xlfn.LET(
  _xlpm.ExoMax, MAX_LOCAL!$A$2:$A$10000,
  _xlpm.VarMax, MAX_LOCAL!$B$2:$B$10000,
  _xlpm.RepsMax, MAX_LOCAL!$C$2:$C$10000,
  _xlpm.KgMax,  MAX_LOCAL!$D$2:$D$10000,
  _xlpm.Res, IF($A47="",
     _xlfn.MAXIFS(_xlpm.KgMax, _xlpm.ExoMax, $B47, _xlpm.RepsMax, $C47),
     _xlfn.MAXIFS(_xlpm.KgMax, _xlpm.ExoMax, $B47, _xlpm.RepsMax, $C47, _xlpm.VarMax, $A47)
  ),
  IF(_xlpm.Res=0,"",_xlpm.Res)
),
""))</f>
        <v/>
      </c>
      <c r="K47" s="41">
        <v>1</v>
      </c>
      <c r="L47" s="41">
        <v>0</v>
      </c>
      <c r="M47" s="41">
        <v>1</v>
      </c>
      <c r="N47" s="41">
        <v>0</v>
      </c>
      <c r="O47" s="228"/>
      <c r="P47" s="42"/>
      <c r="Q47" s="43">
        <f t="shared" si="8"/>
        <v>0</v>
      </c>
      <c r="R47" s="42"/>
      <c r="S47" s="44">
        <f t="shared" si="9"/>
        <v>0</v>
      </c>
      <c r="T47" s="42"/>
      <c r="U47" s="44">
        <f t="shared" si="10"/>
        <v>0</v>
      </c>
      <c r="V47" s="42"/>
      <c r="W47" s="44">
        <f t="shared" si="3"/>
        <v>0</v>
      </c>
      <c r="X47" s="225" t="str">
        <f t="shared" si="4"/>
        <v/>
      </c>
      <c r="Y47" s="226" t="str">
        <f t="shared" si="5"/>
        <v/>
      </c>
    </row>
    <row r="48" spans="1:25" ht="20.100000000000001" customHeight="1" x14ac:dyDescent="0.2">
      <c r="A48" s="61"/>
      <c r="B48" s="59"/>
      <c r="C48" s="23"/>
      <c r="D48" s="24"/>
      <c r="E48" s="24"/>
      <c r="F48" s="25"/>
      <c r="G48" s="227" t="str" cm="1">
        <f t="array" ref="G48">IF(OR($B48="",$C48=0,$D48=0),"",IF(AND($B48=$B49,$A48=$A49),"",IFERROR(
SUMPRODUCT(($B$7:$B$55=$B48)*($A$7:$A$55=$A48)*($C$7:$C$55)*($D$7:$D$55)),
"")))</f>
        <v/>
      </c>
      <c r="H48" s="222" t="str">
        <f ca="1">IF(OR($B48="",AND($B48=$B49,$A48=$A49)),"",_xlfn.LET(_xlpm.DateSeance,$C$1,_xlpm.Exo,$B48,_xlpm.Var,$A48,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8" s="222" t="str" cm="1">
        <f t="array" ref="I48">IF(OR($B48="",AND($B48=$B49,$A48=$A49)),"",
_xlfn.LET(
  _xlpm.Exo,TRIM(SUBSTITUTE($B48,CHAR(160),"")),
  _xlpm.Var,TRIM(SUBSTITUTE($A48,CHAR(160),"")),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8" s="223" t="str">
        <f ca="1">IF($C48=0,"",IFERROR(
_xlfn.LET(
  _xlpm.ExoMax, MAX_LOCAL!$A$2:$A$10000,
  _xlpm.VarMax, MAX_LOCAL!$B$2:$B$10000,
  _xlpm.RepsMax, MAX_LOCAL!$C$2:$C$10000,
  _xlpm.KgMax,  MAX_LOCAL!$D$2:$D$10000,
  _xlpm.Res, IF($A48="",
     _xlfn.MAXIFS(_xlpm.KgMax, _xlpm.ExoMax, $B48, _xlpm.RepsMax, $C48),
     _xlfn.MAXIFS(_xlpm.KgMax, _xlpm.ExoMax, $B48, _xlpm.RepsMax, $C48, _xlpm.VarMax, $A48)
  ),
  IF(_xlpm.Res=0,"",_xlpm.Res)
),
""))</f>
        <v/>
      </c>
      <c r="K48" s="41">
        <v>1</v>
      </c>
      <c r="L48" s="41">
        <v>0</v>
      </c>
      <c r="M48" s="41">
        <v>1</v>
      </c>
      <c r="N48" s="41">
        <v>0</v>
      </c>
      <c r="O48" s="228"/>
      <c r="P48" s="42"/>
      <c r="Q48" s="43">
        <f t="shared" si="8"/>
        <v>0</v>
      </c>
      <c r="R48" s="42"/>
      <c r="S48" s="44">
        <f t="shared" si="9"/>
        <v>0</v>
      </c>
      <c r="T48" s="42"/>
      <c r="U48" s="44">
        <f t="shared" si="10"/>
        <v>0</v>
      </c>
      <c r="V48" s="42"/>
      <c r="W48" s="44">
        <f t="shared" si="3"/>
        <v>0</v>
      </c>
      <c r="X48" s="225" t="str">
        <f t="shared" si="4"/>
        <v/>
      </c>
      <c r="Y48" s="226" t="str">
        <f t="shared" si="5"/>
        <v/>
      </c>
    </row>
    <row r="49" spans="1:25" ht="20.100000000000001" customHeight="1" x14ac:dyDescent="0.2">
      <c r="A49" s="61"/>
      <c r="B49" s="59"/>
      <c r="C49" s="23"/>
      <c r="D49" s="24"/>
      <c r="E49" s="24"/>
      <c r="F49" s="25"/>
      <c r="G49" s="227" t="str" cm="1">
        <f t="array" ref="G49">IF(OR($B49="",$C49=0,$D49=0),"",IF(AND($B49=$B50,$A49=$A50),"",IFERROR(
SUMPRODUCT(($B$7:$B$55=$B49)*($A$7:$A$55=$A49)*($C$7:$C$55)*($D$7:$D$55)),
"")))</f>
        <v/>
      </c>
      <c r="H49" s="222" t="str">
        <f ca="1">IF(OR($B49="",AND($B49=$B50,$A49=$A50)),"",_xlfn.LET(_xlpm.DateSeance,$C$1,_xlpm.Exo,$B49,_xlpm.Var,$A49,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49" s="222" t="str" cm="1">
        <f t="array" ref="I49">IF(OR($B49="",AND($B49=$B50,$A49=$A50)),"",
_xlfn.LET(
  _xlpm.Exo,TRIM(SUBSTITUTE($B49,CHAR(160),"")),
  _xlpm.Var,TRIM(SUBSTITUTE($A49,CHAR(160),"")),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49" s="223" t="str">
        <f ca="1">IF($C49=0,"",IFERROR(
_xlfn.LET(
  _xlpm.ExoMax, MAX_LOCAL!$A$2:$A$10000,
  _xlpm.VarMax, MAX_LOCAL!$B$2:$B$10000,
  _xlpm.RepsMax, MAX_LOCAL!$C$2:$C$10000,
  _xlpm.KgMax,  MAX_LOCAL!$D$2:$D$10000,
  _xlpm.Res, IF($A49="",
     _xlfn.MAXIFS(_xlpm.KgMax, _xlpm.ExoMax, $B49, _xlpm.RepsMax, $C49),
     _xlfn.MAXIFS(_xlpm.KgMax, _xlpm.ExoMax, $B49, _xlpm.RepsMax, $C49, _xlpm.VarMax, $A49)
  ),
  IF(_xlpm.Res=0,"",_xlpm.Res)
),
""))</f>
        <v/>
      </c>
      <c r="K49" s="41">
        <v>1</v>
      </c>
      <c r="L49" s="41">
        <v>0</v>
      </c>
      <c r="M49" s="41">
        <v>1</v>
      </c>
      <c r="N49" s="41">
        <v>0</v>
      </c>
      <c r="O49" s="228"/>
      <c r="P49" s="42"/>
      <c r="Q49" s="43">
        <f t="shared" si="8"/>
        <v>0</v>
      </c>
      <c r="R49" s="42"/>
      <c r="S49" s="44">
        <f t="shared" si="9"/>
        <v>0</v>
      </c>
      <c r="T49" s="42"/>
      <c r="U49" s="44">
        <f t="shared" si="10"/>
        <v>0</v>
      </c>
      <c r="V49" s="42"/>
      <c r="W49" s="44">
        <f t="shared" si="3"/>
        <v>0</v>
      </c>
      <c r="X49" s="225" t="str">
        <f t="shared" si="4"/>
        <v/>
      </c>
      <c r="Y49" s="226" t="str">
        <f t="shared" si="5"/>
        <v/>
      </c>
    </row>
    <row r="50" spans="1:25" ht="20.100000000000001" customHeight="1" x14ac:dyDescent="0.2">
      <c r="A50" s="61"/>
      <c r="B50" s="59"/>
      <c r="C50" s="23"/>
      <c r="D50" s="24"/>
      <c r="E50" s="24"/>
      <c r="F50" s="25"/>
      <c r="G50" s="227" t="str" cm="1">
        <f t="array" ref="G50">IF(OR($B50="",$C50=0,$D50=0),"",IF(AND($B50=$B51,$A50=$A51),"",IFERROR(
SUMPRODUCT(($B$7:$B$55=$B50)*($A$7:$A$55=$A50)*($C$7:$C$55)*($D$7:$D$55)),
"")))</f>
        <v/>
      </c>
      <c r="H50" s="222" t="str">
        <f ca="1">IF(OR($B50="",AND($B50=$B51,$A50=$A51)),"",_xlfn.LET(_xlpm.DateSeance,$C$1,_xlpm.Exo,$B50,_xlpm.Var,$A50,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0" s="222" t="str" cm="1">
        <f t="array" ref="I50">IF(OR($B50="",AND($B50=$B51,$A50=$A51)),"",
_xlfn.LET(
  _xlpm.Exo,TRIM(SUBSTITUTE($B50,CHAR(160),"")),
  _xlpm.Var,TRIM(SUBSTITUTE($A50,CHAR(160),"")),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0" s="223" t="str">
        <f ca="1">IF($C50=0,"",IFERROR(
_xlfn.LET(
  _xlpm.ExoMax, MAX_LOCAL!$A$2:$A$10000,
  _xlpm.VarMax, MAX_LOCAL!$B$2:$B$10000,
  _xlpm.RepsMax, MAX_LOCAL!$C$2:$C$10000,
  _xlpm.KgMax,  MAX_LOCAL!$D$2:$D$10000,
  _xlpm.Res, IF($A50="",
     _xlfn.MAXIFS(_xlpm.KgMax, _xlpm.ExoMax, $B50, _xlpm.RepsMax, $C50),
     _xlfn.MAXIFS(_xlpm.KgMax, _xlpm.ExoMax, $B50, _xlpm.RepsMax, $C50, _xlpm.VarMax, $A50)
  ),
  IF(_xlpm.Res=0,"",_xlpm.Res)
),
""))</f>
        <v/>
      </c>
      <c r="K50" s="41">
        <v>1</v>
      </c>
      <c r="L50" s="41">
        <v>0</v>
      </c>
      <c r="M50" s="41">
        <v>1</v>
      </c>
      <c r="N50" s="41">
        <v>0</v>
      </c>
      <c r="O50" s="228"/>
      <c r="P50" s="42"/>
      <c r="Q50" s="43">
        <f t="shared" si="8"/>
        <v>0</v>
      </c>
      <c r="R50" s="42"/>
      <c r="S50" s="44">
        <f t="shared" si="9"/>
        <v>0</v>
      </c>
      <c r="T50" s="42"/>
      <c r="U50" s="44">
        <f t="shared" si="10"/>
        <v>0</v>
      </c>
      <c r="V50" s="42"/>
      <c r="W50" s="44">
        <f t="shared" si="3"/>
        <v>0</v>
      </c>
      <c r="X50" s="225" t="str">
        <f t="shared" si="4"/>
        <v/>
      </c>
      <c r="Y50" s="226" t="str">
        <f t="shared" si="5"/>
        <v/>
      </c>
    </row>
    <row r="51" spans="1:25" ht="20.100000000000001" customHeight="1" x14ac:dyDescent="0.2">
      <c r="A51" s="61"/>
      <c r="B51" s="59"/>
      <c r="C51" s="23"/>
      <c r="D51" s="24"/>
      <c r="E51" s="24"/>
      <c r="F51" s="25"/>
      <c r="G51" s="227" t="str" cm="1">
        <f t="array" ref="G51">IF(OR($B51="",$C51=0,$D51=0),"",IF(AND($B51=$B52,$A51=$A52),"",IFERROR(
SUMPRODUCT(($B$7:$B$55=$B51)*($A$7:$A$55=$A51)*($C$7:$C$55)*($D$7:$D$55)),
"")))</f>
        <v/>
      </c>
      <c r="H51" s="222" t="str">
        <f ca="1">IF(OR($B51="",AND($B51=$B52,$A51=$A52)),"",_xlfn.LET(_xlpm.DateSeance,$C$1,_xlpm.Exo,$B51,_xlpm.Var,$A51,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1" s="222" t="str" cm="1">
        <f t="array" ref="I51">IF(OR($B51="",AND($B51=$B52,$A51=$A52)),"",
_xlfn.LET(
  _xlpm.Exo,TRIM(SUBSTITUTE($B51,CHAR(160),"")),
  _xlpm.Var,TRIM(SUBSTITUTE($A51,CHAR(160),"")),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1" s="223" t="str">
        <f ca="1">IF($C51=0,"",IFERROR(
_xlfn.LET(
  _xlpm.ExoMax, MAX_LOCAL!$A$2:$A$10000,
  _xlpm.VarMax, MAX_LOCAL!$B$2:$B$10000,
  _xlpm.RepsMax, MAX_LOCAL!$C$2:$C$10000,
  _xlpm.KgMax,  MAX_LOCAL!$D$2:$D$10000,
  _xlpm.Res, IF($A51="",
     _xlfn.MAXIFS(_xlpm.KgMax, _xlpm.ExoMax, $B51, _xlpm.RepsMax, $C51),
     _xlfn.MAXIFS(_xlpm.KgMax, _xlpm.ExoMax, $B51, _xlpm.RepsMax, $C51, _xlpm.VarMax, $A51)
  ),
  IF(_xlpm.Res=0,"",_xlpm.Res)
),
""))</f>
        <v/>
      </c>
      <c r="K51" s="41">
        <v>1</v>
      </c>
      <c r="L51" s="41">
        <v>0</v>
      </c>
      <c r="M51" s="41">
        <v>1</v>
      </c>
      <c r="N51" s="41">
        <v>0</v>
      </c>
      <c r="O51" s="228"/>
      <c r="P51" s="42"/>
      <c r="Q51" s="43">
        <f t="shared" si="8"/>
        <v>0</v>
      </c>
      <c r="R51" s="42"/>
      <c r="S51" s="44">
        <f t="shared" si="9"/>
        <v>0</v>
      </c>
      <c r="T51" s="42"/>
      <c r="U51" s="44">
        <f t="shared" si="10"/>
        <v>0</v>
      </c>
      <c r="V51" s="42"/>
      <c r="W51" s="44">
        <f t="shared" si="3"/>
        <v>0</v>
      </c>
      <c r="X51" s="225" t="str">
        <f t="shared" si="4"/>
        <v/>
      </c>
      <c r="Y51" s="226" t="str">
        <f t="shared" si="5"/>
        <v/>
      </c>
    </row>
    <row r="52" spans="1:25" ht="20.100000000000001" customHeight="1" x14ac:dyDescent="0.2">
      <c r="A52" s="61"/>
      <c r="B52" s="59"/>
      <c r="C52" s="23"/>
      <c r="D52" s="24"/>
      <c r="E52" s="24"/>
      <c r="F52" s="25"/>
      <c r="G52" s="227" t="str" cm="1">
        <f t="array" ref="G52">IF(OR($B52="",$C52=0,$D52=0),"",IF(AND($B52=$B53,$A52=$A53),"",IFERROR(
SUMPRODUCT(($B$7:$B$55=$B52)*($A$7:$A$55=$A52)*($C$7:$C$55)*($D$7:$D$55)),
"")))</f>
        <v/>
      </c>
      <c r="H52" s="222" t="str">
        <f ca="1">IF(OR($B52="",AND($B52=$B53,$A52=$A53)),"",_xlfn.LET(_xlpm.DateSeance,$C$1,_xlpm.Exo,$B52,_xlpm.Var,$A52,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2" s="222" t="str" cm="1">
        <f t="array" ref="I52">IF(OR($B52="",AND($B52=$B53,$A52=$A53)),"",
_xlfn.LET(
  _xlpm.Exo,TRIM(SUBSTITUTE($B52,CHAR(160),"")),
  _xlpm.Var,TRIM(SUBSTITUTE($A52,CHAR(160),"")),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2" s="223" t="str">
        <f ca="1">IF($C52=0,"",IFERROR(
_xlfn.LET(
  _xlpm.ExoMax, MAX_LOCAL!$A$2:$A$10000,
  _xlpm.VarMax, MAX_LOCAL!$B$2:$B$10000,
  _xlpm.RepsMax, MAX_LOCAL!$C$2:$C$10000,
  _xlpm.KgMax,  MAX_LOCAL!$D$2:$D$10000,
  _xlpm.Res, IF($A52="",
     _xlfn.MAXIFS(_xlpm.KgMax, _xlpm.ExoMax, $B52, _xlpm.RepsMax, $C52),
     _xlfn.MAXIFS(_xlpm.KgMax, _xlpm.ExoMax, $B52, _xlpm.RepsMax, $C52, _xlpm.VarMax, $A52)
  ),
  IF(_xlpm.Res=0,"",_xlpm.Res)
),
""))</f>
        <v/>
      </c>
      <c r="K52" s="41">
        <v>1</v>
      </c>
      <c r="L52" s="41">
        <v>0</v>
      </c>
      <c r="M52" s="41">
        <v>1</v>
      </c>
      <c r="N52" s="41">
        <v>0</v>
      </c>
      <c r="O52" s="228"/>
      <c r="P52" s="42"/>
      <c r="Q52" s="43">
        <f t="shared" si="8"/>
        <v>0</v>
      </c>
      <c r="R52" s="42"/>
      <c r="S52" s="44">
        <f t="shared" si="9"/>
        <v>0</v>
      </c>
      <c r="T52" s="42"/>
      <c r="U52" s="44">
        <f t="shared" si="10"/>
        <v>0</v>
      </c>
      <c r="V52" s="42"/>
      <c r="W52" s="44">
        <f t="shared" si="3"/>
        <v>0</v>
      </c>
      <c r="X52" s="225" t="str">
        <f t="shared" si="4"/>
        <v/>
      </c>
      <c r="Y52" s="226" t="str">
        <f t="shared" si="5"/>
        <v/>
      </c>
    </row>
    <row r="53" spans="1:25" ht="20.100000000000001" customHeight="1" x14ac:dyDescent="0.2">
      <c r="A53" s="61"/>
      <c r="B53" s="59"/>
      <c r="C53" s="23"/>
      <c r="D53" s="24"/>
      <c r="E53" s="24"/>
      <c r="F53" s="25"/>
      <c r="G53" s="227" t="str" cm="1">
        <f t="array" ref="G53">IF(OR($B53="",$C53=0,$D53=0),"",IF(AND($B53=$B54,$A53=$A54),"",IFERROR(
SUMPRODUCT(($B$7:$B$55=$B53)*($A$7:$A$55=$A53)*($C$7:$C$55)*($D$7:$D$55)),
"")))</f>
        <v/>
      </c>
      <c r="H53" s="222" t="str">
        <f ca="1">IF(OR($B53="",AND($B53=$B54,$A53=$A54)),"",_xlfn.LET(_xlpm.DateSeance,$C$1,_xlpm.Exo,$B53,_xlpm.Var,$A53,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3" s="222" t="str" cm="1">
        <f t="array" ref="I53">IF(OR($B53="",AND($B53=$B54,$A53=$A54)),"",
_xlfn.LET(
  _xlpm.Exo,TRIM(SUBSTITUTE($B53,CHAR(160),"")),
  _xlpm.Var,TRIM(SUBSTITUTE($A53,CHAR(160),"")),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3" s="223" t="str">
        <f ca="1">IF($C53=0,"",IFERROR(
_xlfn.LET(
  _xlpm.ExoMax, MAX_LOCAL!$A$2:$A$10000,
  _xlpm.VarMax, MAX_LOCAL!$B$2:$B$10000,
  _xlpm.RepsMax, MAX_LOCAL!$C$2:$C$10000,
  _xlpm.KgMax,  MAX_LOCAL!$D$2:$D$10000,
  _xlpm.Res, IF($A53="",
     _xlfn.MAXIFS(_xlpm.KgMax, _xlpm.ExoMax, $B53, _xlpm.RepsMax, $C53),
     _xlfn.MAXIFS(_xlpm.KgMax, _xlpm.ExoMax, $B53, _xlpm.RepsMax, $C53, _xlpm.VarMax, $A53)
  ),
  IF(_xlpm.Res=0,"",_xlpm.Res)
),
""))</f>
        <v/>
      </c>
      <c r="K53" s="41">
        <v>1</v>
      </c>
      <c r="L53" s="41">
        <v>0</v>
      </c>
      <c r="M53" s="41">
        <v>1</v>
      </c>
      <c r="N53" s="41">
        <v>0</v>
      </c>
      <c r="O53" s="228"/>
      <c r="P53" s="42"/>
      <c r="Q53" s="43">
        <f t="shared" si="8"/>
        <v>0</v>
      </c>
      <c r="R53" s="42"/>
      <c r="S53" s="44">
        <f t="shared" si="9"/>
        <v>0</v>
      </c>
      <c r="T53" s="42"/>
      <c r="U53" s="44">
        <f t="shared" si="10"/>
        <v>0</v>
      </c>
      <c r="V53" s="42"/>
      <c r="W53" s="44">
        <f t="shared" si="3"/>
        <v>0</v>
      </c>
      <c r="X53" s="225" t="str">
        <f t="shared" si="4"/>
        <v/>
      </c>
      <c r="Y53" s="226" t="str">
        <f t="shared" si="5"/>
        <v/>
      </c>
    </row>
    <row r="54" spans="1:25" ht="20.100000000000001" customHeight="1" x14ac:dyDescent="0.2">
      <c r="A54" s="61"/>
      <c r="B54" s="59"/>
      <c r="C54" s="26"/>
      <c r="D54" s="24"/>
      <c r="E54" s="27"/>
      <c r="F54" s="28"/>
      <c r="G54" s="227" t="str" cm="1">
        <f t="array" ref="G54">IF(OR($B54="",$C54=0,$D54=0),"",IF(AND($B54=$B55,$A54=$A55),"",IFERROR(
SUMPRODUCT(($B$7:$B$55=$B54)*($A$7:$A$55=$A54)*($C$7:$C$55)*($D$7:$D$55)),
"")))</f>
        <v/>
      </c>
      <c r="H54" s="222" t="str">
        <f ca="1">IF(OR($B54="",AND($B54=$B55,$A54=$A55)),"",_xlfn.LET(_xlpm.DateSeance,$C$1,_xlpm.Exo,$B54,_xlpm.Var,$A54,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4" s="222" t="str" cm="1">
        <f t="array" ref="I54">IF(OR($B54="",AND($B54=$B55,$A54=$A55)),"",
_xlfn.LET(
  _xlpm.Exo,TRIM(SUBSTITUTE($B54,CHAR(160),"")),
  _xlpm.Var,TRIM(SUBSTITUTE($A54,CHAR(160),"")),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4" s="223" t="str">
        <f ca="1">IF($C54=0,"",IFERROR(
_xlfn.LET(
  _xlpm.ExoMax, MAX_LOCAL!$A$2:$A$10000,
  _xlpm.VarMax, MAX_LOCAL!$B$2:$B$10000,
  _xlpm.RepsMax, MAX_LOCAL!$C$2:$C$10000,
  _xlpm.KgMax,  MAX_LOCAL!$D$2:$D$10000,
  _xlpm.Res, IF($A54="",
     _xlfn.MAXIFS(_xlpm.KgMax, _xlpm.ExoMax, $B54, _xlpm.RepsMax, $C54),
     _xlfn.MAXIFS(_xlpm.KgMax, _xlpm.ExoMax, $B54, _xlpm.RepsMax, $C54, _xlpm.VarMax, $A54)
  ),
  IF(_xlpm.Res=0,"",_xlpm.Res)
),
""))</f>
        <v/>
      </c>
      <c r="K54" s="41">
        <v>1</v>
      </c>
      <c r="L54" s="41">
        <v>0</v>
      </c>
      <c r="M54" s="41">
        <v>1</v>
      </c>
      <c r="N54" s="41">
        <v>0</v>
      </c>
      <c r="O54" s="228"/>
      <c r="P54" s="42"/>
      <c r="Q54" s="43">
        <f t="shared" si="8"/>
        <v>0</v>
      </c>
      <c r="R54" s="42"/>
      <c r="S54" s="44">
        <f t="shared" si="9"/>
        <v>0</v>
      </c>
      <c r="T54" s="42"/>
      <c r="U54" s="44">
        <f t="shared" si="10"/>
        <v>0</v>
      </c>
      <c r="V54" s="42"/>
      <c r="W54" s="44">
        <f t="shared" si="3"/>
        <v>0</v>
      </c>
      <c r="X54" s="225" t="str">
        <f t="shared" si="4"/>
        <v/>
      </c>
      <c r="Y54" s="226" t="str">
        <f t="shared" si="5"/>
        <v/>
      </c>
    </row>
    <row r="55" spans="1:25" ht="20.100000000000001" customHeight="1" thickBot="1" x14ac:dyDescent="0.25">
      <c r="A55" s="62"/>
      <c r="B55" s="230"/>
      <c r="C55" s="231"/>
      <c r="D55" s="232"/>
      <c r="E55" s="233"/>
      <c r="F55" s="234"/>
      <c r="G55" s="235" t="str" cm="1">
        <f t="array" ref="G55">IF(OR($B55="",$C55=0,$D55=0),"",IF(AND($B55=$B56,$A55=$A56),"",IFERROR(
SUMPRODUCT(($B$7:$B$55=$B55)*($A$7:$A$55=$A55)*($C$7:$C$55)*($D$7:$D$55)),
"")))</f>
        <v/>
      </c>
      <c r="H55" s="252" t="str">
        <f ca="1">IF(OR($B55="",AND($B55=$B56,$A55=$A56)),"",_xlfn.LET(_xlpm.DateSeance,$C$1,_xlpm.Exo,$B55,_xlpm.Var,$A55,_xlpm.Debut,_xlpm.DateSeance-7,_xlpm.Fin,_xlpm.DateSeance-1,_xlpm.Dates,AGG_LOCAL!$A$2:$A$10000,_xlpm.Exos,AGG_LOCAL!$B$2:$B$10000,_xlpm.Vars,AGG_LOCAL!$C$2:$C$10000,_xlpm.Ton,AGG_LOCAL!$E$2:$E$10000,IF(OR(_xlpm.DateSeance="",_xlpm.Fin&lt;_xlpm.Debut),"",IFERROR(IF(_xlpm.Var="",SUMIFS(_xlpm.Ton,_xlpm.Exos,_xlpm.Exo,_xlpm.Dates,"&gt;="&amp;_xlpm.Debut,_xlpm.Dates,"&lt;="&amp;_xlpm.Fin),SUMIFS(_xlpm.Ton,_xlpm.Exos,_xlpm.Exo,_xlpm.Vars,_xlpm.Var,_xlpm.Dates,"&gt;="&amp;_xlpm.Debut,_xlpm.Dates,"&lt;="&amp;_xlpm.Fin)),""))))</f>
        <v/>
      </c>
      <c r="I55" s="252" t="str" cm="1">
        <f t="array" ref="I55">IF(OR($B55="",AND($B55=$B56,$A55=$A56)),"",
_xlfn.LET(
  _xlpm.Exo,TRIM(SUBSTITUTE($B55,CHAR(160),"")),
  _xlpm.Var,TRIM(SUBSTITUTE($A55,CHAR(160),"")),
  _xlpm.RepsPlan,SUMPRODUCT(
    (TRIM(SUBSTITUTE($B$7:$B$55,CHAR(160),""))=_xlpm.Exo)*
    (TRIM(SUBSTITUTE($A$7:$A$55,CHAR(160),""))=_xlpm.Var)*
    ($C$7:$C$55&gt;0)*($C$7:$C$55)
  ),
  _xlpm.ExosAgg,AGG_LOCAL!$B$2:$B$9799,
  _xlpm.VarsAgg,AGG_LOCAL!$C$2:$C$9799,
  _xlpm.MoyAgg,AGG_LOCAL!$F$2:$F$9799,
  _xlpm.TonAgg,AGG_LOCAL!$E$2:$E$9799,
  _xlpm.MoyMax,IFERROR(IF(_xlpm.Var="",
      _xlfn.MAXIFS(_xlpm.MoyAgg,_xlpm.ExosAgg,_xlpm.Exo),
      _xlfn.MAXIFS(_xlpm.MoyAgg,_xlpm.ExosAgg,_xlpm.Exo,_xlpm.VarsAgg,_xlpm.Var)
  ),0),
  _xlpm.TonnageMax,IFERROR(IF(_xlpm.Var="",
      _xlfn.MAXIFS(_xlpm.TonAgg,_xlpm.ExosAgg,_xlpm.Exo),
      _xlfn.MAXIFS(_xlpm.TonAgg,_xlpm.ExosAgg,_xlpm.Exo,_xlpm.VarsAgg,_xlpm.Var)
  ),0),
  IF(_xlpm.RepsPlan&gt;0,_xlpm.MoyMax*_xlpm.RepsPlan,_xlpm.TonnageMax)
))</f>
        <v/>
      </c>
      <c r="J55" s="223" t="str">
        <f ca="1">IF($C55=0,"",IFERROR(
_xlfn.LET(
  _xlpm.ExoMax, MAX_LOCAL!$A$2:$A$10000,
  _xlpm.VarMax, MAX_LOCAL!$B$2:$B$10000,
  _xlpm.RepsMax, MAX_LOCAL!$C$2:$C$10000,
  _xlpm.KgMax,  MAX_LOCAL!$D$2:$D$10000,
  _xlpm.Res, IF($A55="",
     _xlfn.MAXIFS(_xlpm.KgMax, _xlpm.ExoMax, $B55, _xlpm.RepsMax, $C55),
     _xlfn.MAXIFS(_xlpm.KgMax, _xlpm.ExoMax, $B55, _xlpm.RepsMax, $C55, _xlpm.VarMax, $A55)
  ),
  IF(_xlpm.Res=0,"",_xlpm.Res)
),
""))</f>
        <v/>
      </c>
      <c r="K55" s="41">
        <v>1</v>
      </c>
      <c r="L55" s="41">
        <v>0</v>
      </c>
      <c r="M55" s="41">
        <v>1</v>
      </c>
      <c r="N55" s="41">
        <v>0</v>
      </c>
      <c r="O55" s="228"/>
      <c r="P55" s="42"/>
      <c r="Q55" s="43">
        <f t="shared" si="8"/>
        <v>0</v>
      </c>
      <c r="R55" s="42"/>
      <c r="S55" s="44">
        <f t="shared" si="9"/>
        <v>0</v>
      </c>
      <c r="T55" s="42"/>
      <c r="U55" s="44">
        <f t="shared" si="10"/>
        <v>0</v>
      </c>
      <c r="V55" s="42"/>
      <c r="W55" s="44">
        <f t="shared" si="3"/>
        <v>0</v>
      </c>
      <c r="X55" s="225" t="str">
        <f t="shared" si="4"/>
        <v/>
      </c>
      <c r="Y55" s="226" t="str">
        <f t="shared" si="5"/>
        <v/>
      </c>
    </row>
    <row r="56" spans="1:25" ht="14.25" customHeight="1" thickTop="1" thickBot="1" x14ac:dyDescent="0.25">
      <c r="G56" s="236"/>
      <c r="H56" s="236"/>
      <c r="I56" s="236"/>
      <c r="J56" s="236"/>
    </row>
    <row r="57" spans="1:25" ht="26.25" customHeight="1" thickTop="1" x14ac:dyDescent="0.2">
      <c r="A57" s="303" t="s">
        <v>361</v>
      </c>
      <c r="B57" s="304"/>
      <c r="C57" s="304"/>
      <c r="D57" s="304"/>
      <c r="E57" s="304"/>
      <c r="F57" s="304"/>
      <c r="G57" s="304"/>
      <c r="H57" s="305"/>
      <c r="J57" s="303" t="s">
        <v>362</v>
      </c>
      <c r="K57" s="304"/>
      <c r="L57" s="304"/>
      <c r="M57" s="304"/>
      <c r="N57" s="304"/>
      <c r="O57" s="304"/>
      <c r="P57" s="304"/>
      <c r="Q57" s="305"/>
    </row>
    <row r="58" spans="1:25" ht="14.25" customHeight="1" x14ac:dyDescent="0.2">
      <c r="A58" s="281"/>
      <c r="B58" s="282"/>
      <c r="C58" s="282"/>
      <c r="D58" s="282"/>
      <c r="E58" s="282"/>
      <c r="F58" s="282"/>
      <c r="G58" s="282"/>
      <c r="H58" s="283"/>
      <c r="J58" s="281"/>
      <c r="K58" s="282"/>
      <c r="L58" s="282"/>
      <c r="M58" s="282"/>
      <c r="N58" s="282"/>
      <c r="O58" s="282"/>
      <c r="P58" s="282"/>
      <c r="Q58" s="283"/>
    </row>
    <row r="59" spans="1:25" ht="14.25" customHeight="1" x14ac:dyDescent="0.2">
      <c r="A59" s="281"/>
      <c r="B59" s="282"/>
      <c r="C59" s="282"/>
      <c r="D59" s="282"/>
      <c r="E59" s="282"/>
      <c r="F59" s="282"/>
      <c r="G59" s="282"/>
      <c r="H59" s="283"/>
      <c r="J59" s="281"/>
      <c r="K59" s="282"/>
      <c r="L59" s="282"/>
      <c r="M59" s="282"/>
      <c r="N59" s="282"/>
      <c r="O59" s="282"/>
      <c r="P59" s="282"/>
      <c r="Q59" s="283"/>
    </row>
    <row r="60" spans="1:25" ht="14.25" customHeight="1" x14ac:dyDescent="0.2">
      <c r="A60" s="281"/>
      <c r="B60" s="282"/>
      <c r="C60" s="282"/>
      <c r="D60" s="282"/>
      <c r="E60" s="282"/>
      <c r="F60" s="282"/>
      <c r="G60" s="282"/>
      <c r="H60" s="283"/>
      <c r="I60" s="236"/>
      <c r="J60" s="281"/>
      <c r="K60" s="282"/>
      <c r="L60" s="282"/>
      <c r="M60" s="282"/>
      <c r="N60" s="282"/>
      <c r="O60" s="282"/>
      <c r="P60" s="282"/>
      <c r="Q60" s="283"/>
    </row>
    <row r="61" spans="1:25" ht="14.25" customHeight="1" x14ac:dyDescent="0.2">
      <c r="A61" s="281"/>
      <c r="B61" s="282"/>
      <c r="C61" s="282"/>
      <c r="D61" s="282"/>
      <c r="E61" s="282"/>
      <c r="F61" s="282"/>
      <c r="G61" s="282"/>
      <c r="H61" s="283"/>
      <c r="I61" s="236"/>
      <c r="J61" s="281"/>
      <c r="K61" s="282"/>
      <c r="L61" s="282"/>
      <c r="M61" s="282"/>
      <c r="N61" s="282"/>
      <c r="O61" s="282"/>
      <c r="P61" s="282"/>
      <c r="Q61" s="283"/>
    </row>
    <row r="62" spans="1:25" ht="14.25" customHeight="1" x14ac:dyDescent="0.2">
      <c r="A62" s="281"/>
      <c r="B62" s="282"/>
      <c r="C62" s="282"/>
      <c r="D62" s="282"/>
      <c r="E62" s="282"/>
      <c r="F62" s="282"/>
      <c r="G62" s="282"/>
      <c r="H62" s="283"/>
      <c r="I62" s="236"/>
      <c r="J62" s="281"/>
      <c r="K62" s="282"/>
      <c r="L62" s="282"/>
      <c r="M62" s="282"/>
      <c r="N62" s="282"/>
      <c r="O62" s="282"/>
      <c r="P62" s="282"/>
      <c r="Q62" s="283"/>
    </row>
    <row r="63" spans="1:25" ht="14.25" customHeight="1" x14ac:dyDescent="0.2">
      <c r="A63" s="281"/>
      <c r="B63" s="282"/>
      <c r="C63" s="282"/>
      <c r="D63" s="282"/>
      <c r="E63" s="282"/>
      <c r="F63" s="282"/>
      <c r="G63" s="282"/>
      <c r="H63" s="283"/>
      <c r="I63" s="236"/>
      <c r="J63" s="281"/>
      <c r="K63" s="282"/>
      <c r="L63" s="282"/>
      <c r="M63" s="282"/>
      <c r="N63" s="282"/>
      <c r="O63" s="282"/>
      <c r="P63" s="282"/>
      <c r="Q63" s="283"/>
    </row>
    <row r="64" spans="1:25" ht="15" customHeight="1" x14ac:dyDescent="0.2">
      <c r="A64" s="281"/>
      <c r="B64" s="282"/>
      <c r="C64" s="282"/>
      <c r="D64" s="282"/>
      <c r="E64" s="282"/>
      <c r="F64" s="282"/>
      <c r="G64" s="282"/>
      <c r="H64" s="283"/>
      <c r="J64" s="281"/>
      <c r="K64" s="282"/>
      <c r="L64" s="282"/>
      <c r="M64" s="282"/>
      <c r="N64" s="282"/>
      <c r="O64" s="282"/>
      <c r="P64" s="282"/>
      <c r="Q64" s="283"/>
    </row>
    <row r="65" spans="1:17" ht="15" customHeight="1" x14ac:dyDescent="0.2">
      <c r="A65" s="281"/>
      <c r="B65" s="282"/>
      <c r="C65" s="282"/>
      <c r="D65" s="282"/>
      <c r="E65" s="282"/>
      <c r="F65" s="282"/>
      <c r="G65" s="282"/>
      <c r="H65" s="283"/>
      <c r="J65" s="281"/>
      <c r="K65" s="282"/>
      <c r="L65" s="282"/>
      <c r="M65" s="282"/>
      <c r="N65" s="282"/>
      <c r="O65" s="282"/>
      <c r="P65" s="282"/>
      <c r="Q65" s="283"/>
    </row>
    <row r="66" spans="1:17" ht="15" customHeight="1" x14ac:dyDescent="0.2">
      <c r="A66" s="281"/>
      <c r="B66" s="282"/>
      <c r="C66" s="282"/>
      <c r="D66" s="282"/>
      <c r="E66" s="282"/>
      <c r="F66" s="282"/>
      <c r="G66" s="282"/>
      <c r="H66" s="283"/>
      <c r="J66" s="281"/>
      <c r="K66" s="282"/>
      <c r="L66" s="282"/>
      <c r="M66" s="282"/>
      <c r="N66" s="282"/>
      <c r="O66" s="282"/>
      <c r="P66" s="282"/>
      <c r="Q66" s="283"/>
    </row>
    <row r="67" spans="1:17" ht="15" customHeight="1" x14ac:dyDescent="0.2">
      <c r="A67" s="281"/>
      <c r="B67" s="282"/>
      <c r="C67" s="282"/>
      <c r="D67" s="282"/>
      <c r="E67" s="282"/>
      <c r="F67" s="282"/>
      <c r="G67" s="282"/>
      <c r="H67" s="283"/>
      <c r="J67" s="281"/>
      <c r="K67" s="282"/>
      <c r="L67" s="282"/>
      <c r="M67" s="282"/>
      <c r="N67" s="282"/>
      <c r="O67" s="282"/>
      <c r="P67" s="282"/>
      <c r="Q67" s="283"/>
    </row>
    <row r="68" spans="1:17" ht="15" customHeight="1" x14ac:dyDescent="0.2">
      <c r="A68" s="281"/>
      <c r="B68" s="282"/>
      <c r="C68" s="282"/>
      <c r="D68" s="282"/>
      <c r="E68" s="282"/>
      <c r="F68" s="282"/>
      <c r="G68" s="282"/>
      <c r="H68" s="283"/>
      <c r="J68" s="281"/>
      <c r="K68" s="282"/>
      <c r="L68" s="282"/>
      <c r="M68" s="282"/>
      <c r="N68" s="282"/>
      <c r="O68" s="282"/>
      <c r="P68" s="282"/>
      <c r="Q68" s="283"/>
    </row>
    <row r="69" spans="1:17" ht="15.75" customHeight="1" x14ac:dyDescent="0.2">
      <c r="A69" s="281"/>
      <c r="B69" s="282"/>
      <c r="C69" s="282"/>
      <c r="D69" s="282"/>
      <c r="E69" s="282"/>
      <c r="F69" s="282"/>
      <c r="G69" s="282"/>
      <c r="H69" s="283"/>
      <c r="J69" s="281"/>
      <c r="K69" s="282"/>
      <c r="L69" s="282"/>
      <c r="M69" s="282"/>
      <c r="N69" s="282"/>
      <c r="O69" s="282"/>
      <c r="P69" s="282"/>
      <c r="Q69" s="283"/>
    </row>
    <row r="70" spans="1:17" ht="15" customHeight="1" x14ac:dyDescent="0.2">
      <c r="A70" s="281"/>
      <c r="B70" s="282"/>
      <c r="C70" s="282"/>
      <c r="D70" s="282"/>
      <c r="E70" s="282"/>
      <c r="F70" s="282"/>
      <c r="G70" s="282"/>
      <c r="H70" s="283"/>
      <c r="J70" s="281"/>
      <c r="K70" s="282"/>
      <c r="L70" s="282"/>
      <c r="M70" s="282"/>
      <c r="N70" s="282"/>
      <c r="O70" s="282"/>
      <c r="P70" s="282"/>
      <c r="Q70" s="283"/>
    </row>
    <row r="71" spans="1:17" ht="15" customHeight="1" x14ac:dyDescent="0.2">
      <c r="A71" s="281"/>
      <c r="B71" s="282"/>
      <c r="C71" s="282"/>
      <c r="D71" s="282"/>
      <c r="E71" s="282"/>
      <c r="F71" s="282"/>
      <c r="G71" s="282"/>
      <c r="H71" s="283"/>
      <c r="J71" s="281"/>
      <c r="K71" s="282"/>
      <c r="L71" s="282"/>
      <c r="M71" s="282"/>
      <c r="N71" s="282"/>
      <c r="O71" s="282"/>
      <c r="P71" s="282"/>
      <c r="Q71" s="283"/>
    </row>
    <row r="72" spans="1:17" ht="15" customHeight="1" x14ac:dyDescent="0.2">
      <c r="A72" s="281"/>
      <c r="B72" s="282"/>
      <c r="C72" s="282"/>
      <c r="D72" s="282"/>
      <c r="E72" s="282"/>
      <c r="F72" s="282"/>
      <c r="G72" s="282"/>
      <c r="H72" s="283"/>
      <c r="J72" s="281"/>
      <c r="K72" s="282"/>
      <c r="L72" s="282"/>
      <c r="M72" s="282"/>
      <c r="N72" s="282"/>
      <c r="O72" s="282"/>
      <c r="P72" s="282"/>
      <c r="Q72" s="283"/>
    </row>
    <row r="73" spans="1:17" ht="15" customHeight="1" x14ac:dyDescent="0.2">
      <c r="A73" s="281"/>
      <c r="B73" s="282"/>
      <c r="C73" s="282"/>
      <c r="D73" s="282"/>
      <c r="E73" s="282"/>
      <c r="F73" s="282"/>
      <c r="G73" s="282"/>
      <c r="H73" s="283"/>
      <c r="J73" s="281"/>
      <c r="K73" s="282"/>
      <c r="L73" s="282"/>
      <c r="M73" s="282"/>
      <c r="N73" s="282"/>
      <c r="O73" s="282"/>
      <c r="P73" s="282"/>
      <c r="Q73" s="283"/>
    </row>
    <row r="74" spans="1:17" ht="15" customHeight="1" x14ac:dyDescent="0.2">
      <c r="A74" s="281"/>
      <c r="B74" s="282"/>
      <c r="C74" s="282"/>
      <c r="D74" s="282"/>
      <c r="E74" s="282"/>
      <c r="F74" s="282"/>
      <c r="G74" s="282"/>
      <c r="H74" s="283"/>
      <c r="J74" s="281"/>
      <c r="K74" s="282"/>
      <c r="L74" s="282"/>
      <c r="M74" s="282"/>
      <c r="N74" s="282"/>
      <c r="O74" s="282"/>
      <c r="P74" s="282"/>
      <c r="Q74" s="283"/>
    </row>
    <row r="75" spans="1:17" ht="15" customHeight="1" thickBot="1" x14ac:dyDescent="0.25">
      <c r="A75" s="284"/>
      <c r="B75" s="285"/>
      <c r="C75" s="285"/>
      <c r="D75" s="285"/>
      <c r="E75" s="285"/>
      <c r="F75" s="285"/>
      <c r="G75" s="285"/>
      <c r="H75" s="286"/>
      <c r="J75" s="284"/>
      <c r="K75" s="285"/>
      <c r="L75" s="285"/>
      <c r="M75" s="285"/>
      <c r="N75" s="285"/>
      <c r="O75" s="285"/>
      <c r="P75" s="285"/>
      <c r="Q75" s="286"/>
    </row>
    <row r="76" spans="1:17" ht="15" customHeight="1" thickTop="1" thickBot="1" x14ac:dyDescent="0.25">
      <c r="A76" s="41"/>
      <c r="B76" s="41"/>
      <c r="C76" s="41"/>
      <c r="D76" s="41"/>
      <c r="E76" s="41"/>
      <c r="F76" s="41"/>
      <c r="G76" s="41"/>
      <c r="H76" s="41"/>
    </row>
    <row r="77" spans="1:17" ht="26.25" customHeight="1" thickTop="1" x14ac:dyDescent="0.2">
      <c r="A77" s="303" t="s">
        <v>363</v>
      </c>
      <c r="B77" s="304"/>
      <c r="C77" s="304"/>
      <c r="D77" s="304"/>
      <c r="E77" s="304"/>
      <c r="F77" s="304"/>
      <c r="G77" s="304"/>
      <c r="H77" s="305"/>
    </row>
    <row r="78" spans="1:17" ht="39" customHeight="1" thickBot="1" x14ac:dyDescent="0.3">
      <c r="A78" s="237" t="s">
        <v>340</v>
      </c>
      <c r="B78" s="307" t="s">
        <v>364</v>
      </c>
      <c r="C78" s="307"/>
      <c r="D78" s="307"/>
      <c r="E78" s="307"/>
      <c r="F78" s="238" t="s">
        <v>365</v>
      </c>
      <c r="G78" s="239" t="s">
        <v>366</v>
      </c>
      <c r="H78" s="240" t="s">
        <v>367</v>
      </c>
    </row>
    <row r="79" spans="1:17" ht="15.75" thickTop="1" x14ac:dyDescent="0.2">
      <c r="A79" s="241"/>
      <c r="B79" s="308"/>
      <c r="C79" s="308"/>
      <c r="D79" s="308"/>
      <c r="E79" s="308"/>
      <c r="F79" s="253"/>
      <c r="G79" s="242"/>
      <c r="H79" s="243"/>
    </row>
    <row r="80" spans="1:17" x14ac:dyDescent="0.2">
      <c r="A80" s="244"/>
      <c r="B80" s="306"/>
      <c r="C80" s="306"/>
      <c r="D80" s="306"/>
      <c r="E80" s="306"/>
      <c r="F80" s="245"/>
      <c r="G80" s="245"/>
      <c r="H80" s="246"/>
    </row>
    <row r="81" spans="1:8" x14ac:dyDescent="0.2">
      <c r="A81" s="244"/>
      <c r="B81" s="306"/>
      <c r="C81" s="306"/>
      <c r="D81" s="306"/>
      <c r="E81" s="306"/>
      <c r="F81" s="245"/>
      <c r="G81" s="245"/>
      <c r="H81" s="246"/>
    </row>
    <row r="82" spans="1:8" x14ac:dyDescent="0.2">
      <c r="A82" s="244"/>
      <c r="B82" s="306"/>
      <c r="C82" s="306"/>
      <c r="D82" s="306"/>
      <c r="E82" s="306"/>
      <c r="F82" s="245"/>
      <c r="G82" s="245"/>
      <c r="H82" s="246"/>
    </row>
    <row r="83" spans="1:8" x14ac:dyDescent="0.2">
      <c r="A83" s="244"/>
      <c r="B83" s="306"/>
      <c r="C83" s="306"/>
      <c r="D83" s="306"/>
      <c r="E83" s="306"/>
      <c r="F83" s="245"/>
      <c r="G83" s="245"/>
      <c r="H83" s="246"/>
    </row>
    <row r="84" spans="1:8" x14ac:dyDescent="0.2">
      <c r="A84" s="244"/>
      <c r="B84" s="306"/>
      <c r="C84" s="306"/>
      <c r="D84" s="306"/>
      <c r="E84" s="306"/>
      <c r="F84" s="245"/>
      <c r="G84" s="245"/>
      <c r="H84" s="246"/>
    </row>
    <row r="85" spans="1:8" x14ac:dyDescent="0.2">
      <c r="A85" s="244"/>
      <c r="B85" s="306"/>
      <c r="C85" s="306"/>
      <c r="D85" s="306"/>
      <c r="E85" s="306"/>
      <c r="F85" s="245"/>
      <c r="G85" s="245"/>
      <c r="H85" s="246"/>
    </row>
    <row r="86" spans="1:8" x14ac:dyDescent="0.2">
      <c r="A86" s="244"/>
      <c r="B86" s="306"/>
      <c r="C86" s="306"/>
      <c r="D86" s="306"/>
      <c r="E86" s="306"/>
      <c r="F86" s="245"/>
      <c r="G86" s="245"/>
      <c r="H86" s="246"/>
    </row>
    <row r="87" spans="1:8" x14ac:dyDescent="0.2">
      <c r="A87" s="244"/>
      <c r="B87" s="306"/>
      <c r="C87" s="306"/>
      <c r="D87" s="306"/>
      <c r="E87" s="306"/>
      <c r="F87" s="245"/>
      <c r="G87" s="245"/>
      <c r="H87" s="246"/>
    </row>
    <row r="88" spans="1:8" x14ac:dyDescent="0.2">
      <c r="A88" s="244"/>
      <c r="B88" s="306"/>
      <c r="C88" s="306"/>
      <c r="D88" s="306"/>
      <c r="E88" s="306"/>
      <c r="F88" s="245"/>
      <c r="G88" s="245"/>
      <c r="H88" s="246"/>
    </row>
    <row r="89" spans="1:8" x14ac:dyDescent="0.2">
      <c r="A89" s="244"/>
      <c r="B89" s="306"/>
      <c r="C89" s="306"/>
      <c r="D89" s="306"/>
      <c r="E89" s="306"/>
      <c r="F89" s="245"/>
      <c r="G89" s="245"/>
      <c r="H89" s="246"/>
    </row>
    <row r="90" spans="1:8" x14ac:dyDescent="0.2">
      <c r="A90" s="244"/>
      <c r="B90" s="306"/>
      <c r="C90" s="306"/>
      <c r="D90" s="306"/>
      <c r="E90" s="306"/>
      <c r="F90" s="245"/>
      <c r="G90" s="245"/>
      <c r="H90" s="246"/>
    </row>
    <row r="91" spans="1:8" x14ac:dyDescent="0.2">
      <c r="A91" s="244"/>
      <c r="B91" s="306"/>
      <c r="C91" s="306"/>
      <c r="D91" s="306"/>
      <c r="E91" s="306"/>
      <c r="F91" s="245"/>
      <c r="G91" s="245"/>
      <c r="H91" s="246"/>
    </row>
    <row r="92" spans="1:8" x14ac:dyDescent="0.2">
      <c r="A92" s="244"/>
      <c r="B92" s="306"/>
      <c r="C92" s="306"/>
      <c r="D92" s="306"/>
      <c r="E92" s="306"/>
      <c r="F92" s="245"/>
      <c r="G92" s="245"/>
      <c r="H92" s="246"/>
    </row>
    <row r="93" spans="1:8" x14ac:dyDescent="0.2">
      <c r="A93" s="244"/>
      <c r="B93" s="306"/>
      <c r="C93" s="306"/>
      <c r="D93" s="306"/>
      <c r="E93" s="306"/>
      <c r="F93" s="245"/>
      <c r="G93" s="245"/>
      <c r="H93" s="246"/>
    </row>
    <row r="94" spans="1:8" x14ac:dyDescent="0.2">
      <c r="A94" s="244"/>
      <c r="B94" s="306"/>
      <c r="C94" s="306"/>
      <c r="D94" s="306"/>
      <c r="E94" s="306"/>
      <c r="F94" s="245"/>
      <c r="G94" s="245"/>
      <c r="H94" s="246"/>
    </row>
    <row r="95" spans="1:8" x14ac:dyDescent="0.2">
      <c r="A95" s="244"/>
      <c r="B95" s="306"/>
      <c r="C95" s="306"/>
      <c r="D95" s="306"/>
      <c r="E95" s="306"/>
      <c r="F95" s="245"/>
      <c r="G95" s="245"/>
      <c r="H95" s="246"/>
    </row>
    <row r="96" spans="1:8" x14ac:dyDescent="0.2">
      <c r="A96" s="244"/>
      <c r="B96" s="306"/>
      <c r="C96" s="306"/>
      <c r="D96" s="306"/>
      <c r="E96" s="306"/>
      <c r="F96" s="245"/>
      <c r="G96" s="245"/>
      <c r="H96" s="246"/>
    </row>
    <row r="97" spans="1:8" x14ac:dyDescent="0.2">
      <c r="A97" s="244"/>
      <c r="B97" s="306"/>
      <c r="C97" s="306"/>
      <c r="D97" s="306"/>
      <c r="E97" s="306"/>
      <c r="F97" s="245"/>
      <c r="G97" s="245"/>
      <c r="H97" s="246"/>
    </row>
    <row r="98" spans="1:8" x14ac:dyDescent="0.2">
      <c r="A98" s="244"/>
      <c r="B98" s="306"/>
      <c r="C98" s="306"/>
      <c r="D98" s="306"/>
      <c r="E98" s="306"/>
      <c r="F98" s="245"/>
      <c r="G98" s="245"/>
      <c r="H98" s="246"/>
    </row>
    <row r="99" spans="1:8" x14ac:dyDescent="0.2">
      <c r="A99" s="244"/>
      <c r="B99" s="306"/>
      <c r="C99" s="306"/>
      <c r="D99" s="306"/>
      <c r="E99" s="306"/>
      <c r="F99" s="245"/>
      <c r="G99" s="245"/>
      <c r="H99" s="246"/>
    </row>
    <row r="100" spans="1:8" ht="15.75" thickBot="1" x14ac:dyDescent="0.25">
      <c r="A100" s="247"/>
      <c r="B100" s="309"/>
      <c r="C100" s="309"/>
      <c r="D100" s="309"/>
      <c r="E100" s="309"/>
      <c r="F100" s="248"/>
      <c r="G100" s="248"/>
      <c r="H100" s="249"/>
    </row>
    <row r="101" spans="1:8" ht="15.75" thickTop="1" x14ac:dyDescent="0.2"/>
  </sheetData>
  <protectedRanges>
    <protectedRange algorithmName="SHA-512" hashValue="JvjMKu/zoSOmLPEd+zdE+EXXZjtKkSh9HDg50CMrqkZ83H1vl0cCU8iBs8tQ6JONcooUDlPnG5rwG1Ru4mNLnA==" saltValue="LaSrkDeK21JLn7o5I3umPw==" spinCount="100000" sqref="C54:F55" name="Plage1"/>
    <protectedRange algorithmName="SHA-512" hashValue="JvjMKu/zoSOmLPEd+zdE+EXXZjtKkSh9HDg50CMrqkZ83H1vl0cCU8iBs8tQ6JONcooUDlPnG5rwG1Ru4mNLnA==" saltValue="LaSrkDeK21JLn7o5I3umPw==" spinCount="100000" sqref="C46:F51 C53:F53" name="Plage1_1"/>
    <protectedRange algorithmName="SHA-512" hashValue="JvjMKu/zoSOmLPEd+zdE+EXXZjtKkSh9HDg50CMrqkZ83H1vl0cCU8iBs8tQ6JONcooUDlPnG5rwG1Ru4mNLnA==" saltValue="LaSrkDeK21JLn7o5I3umPw==" spinCount="100000" sqref="C52:F52" name="Plage1_3"/>
    <protectedRange algorithmName="SHA-512" hashValue="JvjMKu/zoSOmLPEd+zdE+EXXZjtKkSh9HDg50CMrqkZ83H1vl0cCU8iBs8tQ6JONcooUDlPnG5rwG1Ru4mNLnA==" saltValue="LaSrkDeK21JLn7o5I3umPw==" spinCount="100000" sqref="E45 C27:F28 C7:F11 C15:F18 C30:F44" name="Plage1_4"/>
    <protectedRange algorithmName="SHA-512" hashValue="JvjMKu/zoSOmLPEd+zdE+EXXZjtKkSh9HDg50CMrqkZ83H1vl0cCU8iBs8tQ6JONcooUDlPnG5rwG1Ru4mNLnA==" saltValue="LaSrkDeK21JLn7o5I3umPw==" spinCount="100000" sqref="C45:D45 F45" name="Plage1_1_4"/>
    <protectedRange algorithmName="SHA-512" hashValue="JvjMKu/zoSOmLPEd+zdE+EXXZjtKkSh9HDg50CMrqkZ83H1vl0cCU8iBs8tQ6JONcooUDlPnG5rwG1Ru4mNLnA==" saltValue="LaSrkDeK21JLn7o5I3umPw==" spinCount="100000" sqref="C12:F14" name="Plage1_3_1"/>
    <protectedRange algorithmName="SHA-512" hashValue="JvjMKu/zoSOmLPEd+zdE+EXXZjtKkSh9HDg50CMrqkZ83H1vl0cCU8iBs8tQ6JONcooUDlPnG5rwG1Ru4mNLnA==" saltValue="LaSrkDeK21JLn7o5I3umPw==" spinCount="100000" sqref="C19:F26 C29:F29" name="Plage1_4_1"/>
  </protectedRanges>
  <mergeCells count="50">
    <mergeCell ref="B100:E100"/>
    <mergeCell ref="B89:E89"/>
    <mergeCell ref="B90:E90"/>
    <mergeCell ref="B91:E91"/>
    <mergeCell ref="B92:E92"/>
    <mergeCell ref="B93:E93"/>
    <mergeCell ref="B94:E94"/>
    <mergeCell ref="B95:E95"/>
    <mergeCell ref="B96:E96"/>
    <mergeCell ref="B97:E97"/>
    <mergeCell ref="B98:E98"/>
    <mergeCell ref="B99:E99"/>
    <mergeCell ref="B88:E88"/>
    <mergeCell ref="A77:H77"/>
    <mergeCell ref="B78:E78"/>
    <mergeCell ref="B79:E79"/>
    <mergeCell ref="B80:E80"/>
    <mergeCell ref="B81:E81"/>
    <mergeCell ref="B82:E82"/>
    <mergeCell ref="B83:E83"/>
    <mergeCell ref="B84:E84"/>
    <mergeCell ref="B85:E85"/>
    <mergeCell ref="B86:E86"/>
    <mergeCell ref="B87:E87"/>
    <mergeCell ref="A58:H75"/>
    <mergeCell ref="J58:Q75"/>
    <mergeCell ref="A3:A4"/>
    <mergeCell ref="C3:F3"/>
    <mergeCell ref="H3:I3"/>
    <mergeCell ref="K3:L3"/>
    <mergeCell ref="M3:N3"/>
    <mergeCell ref="C4:F4"/>
    <mergeCell ref="H4:J4"/>
    <mergeCell ref="K4:L4"/>
    <mergeCell ref="M4:N4"/>
    <mergeCell ref="H5:J5"/>
    <mergeCell ref="K5:L5"/>
    <mergeCell ref="M5:N5"/>
    <mergeCell ref="A57:H57"/>
    <mergeCell ref="J57:Q57"/>
    <mergeCell ref="C1:F1"/>
    <mergeCell ref="H1:I1"/>
    <mergeCell ref="K1:L1"/>
    <mergeCell ref="M1:N1"/>
    <mergeCell ref="P1:Y5"/>
    <mergeCell ref="C2:F2"/>
    <mergeCell ref="H2:I2"/>
    <mergeCell ref="K2:L2"/>
    <mergeCell ref="M2:N2"/>
    <mergeCell ref="C5:F5"/>
  </mergeCells>
  <conditionalFormatting sqref="M7:M55">
    <cfRule type="cellIs" dxfId="204" priority="175" operator="greaterThan">
      <formula>1</formula>
    </cfRule>
  </conditionalFormatting>
  <conditionalFormatting sqref="P54:P55">
    <cfRule type="expression" dxfId="203" priority="173">
      <formula>P54&gt;Q54</formula>
    </cfRule>
    <cfRule type="expression" dxfId="202" priority="174">
      <formula>P54&lt;Q54</formula>
    </cfRule>
  </conditionalFormatting>
  <conditionalFormatting sqref="R54:R55">
    <cfRule type="expression" dxfId="201" priority="171">
      <formula>R54&lt;S54</formula>
    </cfRule>
    <cfRule type="expression" dxfId="200" priority="172">
      <formula>R54&gt;S54</formula>
    </cfRule>
  </conditionalFormatting>
  <conditionalFormatting sqref="T54:T55">
    <cfRule type="expression" dxfId="199" priority="169">
      <formula>T54&gt;U54</formula>
    </cfRule>
    <cfRule type="expression" dxfId="198" priority="170">
      <formula>T54&lt;U54</formula>
    </cfRule>
  </conditionalFormatting>
  <conditionalFormatting sqref="K7:K55">
    <cfRule type="cellIs" dxfId="197" priority="168" operator="greaterThan">
      <formula>1</formula>
    </cfRule>
  </conditionalFormatting>
  <conditionalFormatting sqref="L7:L31 L36:L55">
    <cfRule type="cellIs" dxfId="196" priority="167" operator="greaterThan">
      <formula>0</formula>
    </cfRule>
  </conditionalFormatting>
  <conditionalFormatting sqref="N7:N55">
    <cfRule type="cellIs" dxfId="195" priority="166" operator="greaterThan">
      <formula>0</formula>
    </cfRule>
  </conditionalFormatting>
  <conditionalFormatting sqref="O79 P80">
    <cfRule type="expression" dxfId="194" priority="159">
      <formula>OR(NOT(ISERROR(SEARCH("Halte", $A70))),      NOT(ISERROR(SEARCH("Prise serré", $A70))),      NOT(ISERROR(SEARCH("Close grip", $A70))),      NOT(ISERROR(SEARCH("Sumo", $A70))),      NOT(ISERROR(SEARCH("Tradi", $A70))),      NOT(ISERROR(SEARCH("Band", $A70))),      NOT(ISERROR(SEARCH("Prise large", $A70))),      NOT(ISERROR(SEARCH("RDL", $A70))),      NOT(ISERROR(SEARCH("Unilatéral", $A70))))</formula>
    </cfRule>
    <cfRule type="expression" dxfId="193" priority="160">
      <formula>NOT(ISERROR(SEARCH("BI7", $A70)))</formula>
    </cfRule>
    <cfRule type="expression" dxfId="192" priority="161">
      <formula>NOT(ISERROR(SEARCH("SUPER7", $A70)))</formula>
    </cfRule>
    <cfRule type="expression" dxfId="191" priority="162">
      <formula>NOT(ISERROR(SEARCH("Larsen", $A70)))</formula>
    </cfRule>
    <cfRule type="expression" dxfId="190" priority="163">
      <formula>OR(NOT(ISERROR(SEARCH("Tempo", O79))), NOT(ISERROR(SEARCH("Pausé", O79))), NOT(ISERROR(SEARCH("Isométrie", O79))))</formula>
    </cfRule>
    <cfRule type="expression" dxfId="189" priority="164" stopIfTrue="1">
      <formula>OR(NOT(ISERROR(SEARCH("Position A", $A70))),NOT(ISERROR(SEARCH("Position B", $A70))),NOT(ISERROR(SEARCH("Position C", $A70))),NOT(ISERROR(SEARCH("Avec sangles", $A70))),NOT(ISERROR(SEARCH("SSB", $A70))),NOT(ISERROR(SEARCH("Halte", $A70))), NOT(ISERROR(SEARCH("Prise serré", $A70))), NOT(ISERROR(SEARCH("Close grip", $A70))), NOT(ISERROR(SEARCH("Sumo", $A70))), NOT(ISERROR(SEARCH("Tradi", $A70))), NOT(ISERROR(SEARCH("Band", $A70))), NOT(ISERROR(SEARCH("Prise large", $A70))), NOT(ISERROR(SEARCH("RDL", $A70))), NOT(ISERROR(SEARCH("Unilatéral", $A70))))</formula>
    </cfRule>
    <cfRule type="expression" dxfId="188" priority="165" stopIfTrue="1">
      <formula>OR(NOT(ISERROR(SEARCH("Position A", $A70))),NOT(ISERROR(SEARCH("Position B", $A70))),NOT(ISERROR(SEARCH("Position C", $A70))),NOT(ISERROR(SEARCH("Avec sangles", $A70))),NOT(ISERROR(SEARCH("SSB", $A70))),NOT(ISERROR(SEARCH("Focus Hanche", $A70))),NOT(ISERROR(SEARCH("Focus GENOUX", $A70))),NOT(ISERROR(SEARCH("CALE", $A70))),NOT(ISERROR(SEARCH("Déficit", $A70))),NOT(ISERROR(SEARCH("Surélevé", $A70))),NOT(ISERROR(SEARCH("High bar", $A70))),NOT(ISERROR(SEARCH("à la poulie", $A70))),NOT(ISERROR(SEARCH("prise triange", $A70))),NOT(ISERROR(SEARCH("prise barre large", $A70))),NOT(ISERROR(SEARCH("prise barre serrée", $A70))),NOT(ISERROR(SEARCH("prise neutre", $A70))),NOT(ISERROR(SEARCH("supination", $A70))),NOT(ISERROR(SEARCH("pronation", $A70))),NOT(ISERROR(SEARCH("kettlebel", $A70))),NOT(ISERROR(SEARCH("aux haltères", $A70))),NOT(ISERROR(SEARCH("à la barre", $A70))),NOT(ISERROR(SEARCH("B STANCE", $A70))),NOT(ISERROR(SEARCH("Halte", $A70))), NOT(ISERROR(SEARCH("Prise serré", $A70))), NOT(ISERROR(SEARCH("Close grip", $A70))), NOT(ISERROR(SEARCH("Sumo", $A70))), NOT(ISERROR(SEARCH("Tradi", $A70))), NOT(ISERROR(SEARCH("Band", $A70))), NOT(ISERROR(SEARCH("Prise large", $A70))), NOT(ISERROR(SEARCH("RDL", $A70))), NOT(ISERROR(SEARCH("Unilatéral", $A70))))</formula>
    </cfRule>
  </conditionalFormatting>
  <conditionalFormatting sqref="P76:P78">
    <cfRule type="expression" dxfId="187" priority="155">
      <formula>OR(M67&gt;0, O67&gt;0)</formula>
    </cfRule>
    <cfRule type="expression" dxfId="186" priority="156">
      <formula>OR(L67&gt;1, N67&gt;1)</formula>
    </cfRule>
  </conditionalFormatting>
  <conditionalFormatting sqref="P76:P78">
    <cfRule type="expression" dxfId="185" priority="150">
      <formula>OR(NOT(ISERROR(SEARCH("Halte", $A67))),      NOT(ISERROR(SEARCH("Prise serré", $A67))),      NOT(ISERROR(SEARCH("Close grip", $A67))),      NOT(ISERROR(SEARCH("Sumo", $A67))),      NOT(ISERROR(SEARCH("Tradi", $A67))),      NOT(ISERROR(SEARCH("Band", $A67))),      NOT(ISERROR(SEARCH("Prise large", $A67))),      NOT(ISERROR(SEARCH("RDL", $A67))),      NOT(ISERROR(SEARCH("Unilatéral", $A67))))</formula>
    </cfRule>
    <cfRule type="expression" dxfId="184" priority="151">
      <formula>NOT(ISERROR(SEARCH("BI7", $A67)))</formula>
    </cfRule>
    <cfRule type="expression" dxfId="183" priority="152">
      <formula>NOT(ISERROR(SEARCH("SUPER7", $A67)))</formula>
    </cfRule>
    <cfRule type="expression" dxfId="182" priority="153">
      <formula>NOT(ISERROR(SEARCH("Larsen", $A67)))</formula>
    </cfRule>
    <cfRule type="expression" dxfId="181" priority="154">
      <formula>OR(NOT(ISERROR(SEARCH("Tempo", P76))), NOT(ISERROR(SEARCH("Pausé", P76))), NOT(ISERROR(SEARCH("Isométrie", P76))))</formula>
    </cfRule>
    <cfRule type="expression" dxfId="180" priority="157" stopIfTrue="1">
      <formula>OR(NOT(ISERROR(SEARCH("Position A", $A67))),NOT(ISERROR(SEARCH("Position B", $A67))),NOT(ISERROR(SEARCH("Position C", $A67))),NOT(ISERROR(SEARCH("Avec sangles", $A67))),NOT(ISERROR(SEARCH("SSB", $A67))),NOT(ISERROR(SEARCH("Halte", $A67))), NOT(ISERROR(SEARCH("Prise serré", $A67))), NOT(ISERROR(SEARCH("Close grip", $A67))), NOT(ISERROR(SEARCH("Sumo", $A67))), NOT(ISERROR(SEARCH("Tradi", $A67))), NOT(ISERROR(SEARCH("Band", $A67))), NOT(ISERROR(SEARCH("Prise large", $A67))), NOT(ISERROR(SEARCH("RDL", $A67))), NOT(ISERROR(SEARCH("Unilatéral", $A67))))</formula>
    </cfRule>
    <cfRule type="expression" dxfId="179" priority="158" stopIfTrue="1">
      <formula>OR(NOT(ISERROR(SEARCH("Position A", $A67))),NOT(ISERROR(SEARCH("Position B", $A67))),NOT(ISERROR(SEARCH("Position C", $A67))),NOT(ISERROR(SEARCH("Avec sangles", $A67))),NOT(ISERROR(SEARCH("SSB", $A67))),NOT(ISERROR(SEARCH("Focus Hanche", $A67))),NOT(ISERROR(SEARCH("Focus GENOUX", $A67))),NOT(ISERROR(SEARCH("CALE", $A67))),NOT(ISERROR(SEARCH("Déficit", $A67))),NOT(ISERROR(SEARCH("Surélevé", $A67))),NOT(ISERROR(SEARCH("High bar", $A67))),NOT(ISERROR(SEARCH("à la poulie", $A67))),NOT(ISERROR(SEARCH("prise triange", $A67))),NOT(ISERROR(SEARCH("prise barre large", $A67))),NOT(ISERROR(SEARCH("prise barre serrée", $A67))),NOT(ISERROR(SEARCH("prise neutre", $A67))),NOT(ISERROR(SEARCH("supination", $A67))),NOT(ISERROR(SEARCH("pronation", $A67))),NOT(ISERROR(SEARCH("kettlebel", $A67))),NOT(ISERROR(SEARCH("aux haltères", $A67))),NOT(ISERROR(SEARCH("à la barre", $A67))),NOT(ISERROR(SEARCH("B STANCE", $A67))),NOT(ISERROR(SEARCH("Halte", $A67))), NOT(ISERROR(SEARCH("Prise serré", $A67))), NOT(ISERROR(SEARCH("Close grip", $A67))), NOT(ISERROR(SEARCH("Sumo", $A67))), NOT(ISERROR(SEARCH("Tradi", $A67))), NOT(ISERROR(SEARCH("Band", $A67))), NOT(ISERROR(SEARCH("Prise large", $A67))), NOT(ISERROR(SEARCH("RDL", $A67))), NOT(ISERROR(SEARCH("Unilatéral", $A67))))</formula>
    </cfRule>
  </conditionalFormatting>
  <conditionalFormatting sqref="P80">
    <cfRule type="expression" dxfId="178" priority="176">
      <formula>OR(M71&gt;0, #REF!&gt;0)</formula>
    </cfRule>
    <cfRule type="expression" dxfId="177" priority="177">
      <formula>OR(L71&gt;1, N71&gt;1)</formula>
    </cfRule>
  </conditionalFormatting>
  <conditionalFormatting sqref="P46:P51 P53">
    <cfRule type="expression" dxfId="176" priority="148">
      <formula>P46&gt;Q46</formula>
    </cfRule>
    <cfRule type="expression" dxfId="175" priority="149">
      <formula>P46&lt;Q46</formula>
    </cfRule>
  </conditionalFormatting>
  <conditionalFormatting sqref="R46:R51 R53">
    <cfRule type="expression" dxfId="174" priority="146">
      <formula>R46&lt;S46</formula>
    </cfRule>
    <cfRule type="expression" dxfId="173" priority="147">
      <formula>R46&gt;S46</formula>
    </cfRule>
  </conditionalFormatting>
  <conditionalFormatting sqref="T46:T51 T53">
    <cfRule type="expression" dxfId="172" priority="144">
      <formula>T46&gt;U46</formula>
    </cfRule>
    <cfRule type="expression" dxfId="171" priority="145">
      <formula>T46&lt;U46</formula>
    </cfRule>
  </conditionalFormatting>
  <conditionalFormatting sqref="P52">
    <cfRule type="expression" dxfId="170" priority="142">
      <formula>P52&gt;Q52</formula>
    </cfRule>
    <cfRule type="expression" dxfId="169" priority="143">
      <formula>P52&lt;Q52</formula>
    </cfRule>
  </conditionalFormatting>
  <conditionalFormatting sqref="R52">
    <cfRule type="expression" dxfId="168" priority="140">
      <formula>R52&lt;S52</formula>
    </cfRule>
    <cfRule type="expression" dxfId="167" priority="141">
      <formula>R52&gt;S52</formula>
    </cfRule>
  </conditionalFormatting>
  <conditionalFormatting sqref="T52">
    <cfRule type="expression" dxfId="166" priority="138">
      <formula>T52&gt;U52</formula>
    </cfRule>
    <cfRule type="expression" dxfId="165" priority="139">
      <formula>T52&lt;U52</formula>
    </cfRule>
  </conditionalFormatting>
  <conditionalFormatting sqref="B46:B55">
    <cfRule type="expression" dxfId="164" priority="134">
      <formula>OR(L46&gt;0, N46&gt;0)</formula>
    </cfRule>
    <cfRule type="expression" dxfId="163" priority="135">
      <formula>OR(K46&gt;1, M46&gt;1)</formula>
    </cfRule>
  </conditionalFormatting>
  <conditionalFormatting sqref="A46:B55">
    <cfRule type="expression" dxfId="162" priority="129">
      <formula>OR(NOT(ISERROR(SEARCH("Halte", $A46))),      NOT(ISERROR(SEARCH("Prise serré", $A46))),      NOT(ISERROR(SEARCH("Close grip", $A46))),      NOT(ISERROR(SEARCH("Sumo", $A46))),      NOT(ISERROR(SEARCH("Tradi", $A46))),      NOT(ISERROR(SEARCH("Band", $A46))),      NOT(ISERROR(SEARCH("Prise large", $A46))),      NOT(ISERROR(SEARCH("RDL", $A46))),      NOT(ISERROR(SEARCH("Unilatéral", $A46))))</formula>
    </cfRule>
    <cfRule type="expression" dxfId="161" priority="130">
      <formula>NOT(ISERROR(SEARCH("BI7", $A46)))</formula>
    </cfRule>
    <cfRule type="expression" dxfId="160" priority="131">
      <formula>NOT(ISERROR(SEARCH("SUPER7", $A46)))</formula>
    </cfRule>
    <cfRule type="expression" dxfId="159" priority="132">
      <formula>NOT(ISERROR(SEARCH("Larsen", $A46)))</formula>
    </cfRule>
    <cfRule type="expression" dxfId="158" priority="133">
      <formula>OR(NOT(ISERROR(SEARCH("Tempo", A46))), NOT(ISERROR(SEARCH("Pausé", A46))), NOT(ISERROR(SEARCH("Isométrie", A46))))</formula>
    </cfRule>
    <cfRule type="expression" dxfId="157" priority="136" stopIfTrue="1">
      <formula>OR(NOT(ISERROR(SEARCH("Position A", $A46))),NOT(ISERROR(SEARCH("Position B", $A46))),NOT(ISERROR(SEARCH("Position C", $A46))),NOT(ISERROR(SEARCH("Avec sangles", $A46))),NOT(ISERROR(SEARCH("SSB", $A46))),NOT(ISERROR(SEARCH("Halte", $A46))), NOT(ISERROR(SEARCH("Prise serré", $A46))), NOT(ISERROR(SEARCH("Close grip", $A46))), NOT(ISERROR(SEARCH("Sumo", $A46))), NOT(ISERROR(SEARCH("Tradi", $A46))), NOT(ISERROR(SEARCH("Band", $A46))), NOT(ISERROR(SEARCH("Prise large", $A46))), NOT(ISERROR(SEARCH("RDL", $A46))), NOT(ISERROR(SEARCH("Unilatéral", $A46))))</formula>
    </cfRule>
    <cfRule type="expression" dxfId="156" priority="137" stopIfTrue="1">
      <formula>OR(NOT(ISERROR(SEARCH("Position A", $A46))),NOT(ISERROR(SEARCH("Position B", $A46))),NOT(ISERROR(SEARCH("Position C", $A46))),NOT(ISERROR(SEARCH("Avec sangles", $A46))),NOT(ISERROR(SEARCH("SSB", $A46))),NOT(ISERROR(SEARCH("Focus Hanche", $A46))),NOT(ISERROR(SEARCH("Focus GENOUX", $A46))),NOT(ISERROR(SEARCH("CALE", $A46))),NOT(ISERROR(SEARCH("Déficit", $A46))),NOT(ISERROR(SEARCH("Surélevé", $A46))),NOT(ISERROR(SEARCH("High bar", $A46))),NOT(ISERROR(SEARCH("à la poulie", $A46))),NOT(ISERROR(SEARCH("prise triange", $A46))),NOT(ISERROR(SEARCH("prise barre large", $A46))),NOT(ISERROR(SEARCH("prise barre serrée", $A46))),NOT(ISERROR(SEARCH("prise neutre", $A46))),NOT(ISERROR(SEARCH("supination", $A46))),NOT(ISERROR(SEARCH("pronation", $A46))),NOT(ISERROR(SEARCH("kettlebel", $A46))),NOT(ISERROR(SEARCH("aux haltères", $A46))),NOT(ISERROR(SEARCH("à la barre", $A46))),NOT(ISERROR(SEARCH("B STANCE", $A46))),NOT(ISERROR(SEARCH("Halte", $A46))), NOT(ISERROR(SEARCH("Prise serré", $A46))), NOT(ISERROR(SEARCH("Close grip", $A46))), NOT(ISERROR(SEARCH("Sumo", $A46))), NOT(ISERROR(SEARCH("Tradi", $A46))), NOT(ISERROR(SEARCH("Band", $A46))), NOT(ISERROR(SEARCH("Prise large", $A46))), NOT(ISERROR(SEARCH("RDL", $A46))), NOT(ISERROR(SEARCH("Unilatéral", $A46))))</formula>
    </cfRule>
  </conditionalFormatting>
  <conditionalFormatting sqref="B27:B28 B7:B11 B15:B18 B30:B44">
    <cfRule type="expression" dxfId="155" priority="125">
      <formula>OR(L7&gt;0, N7&gt;0)</formula>
    </cfRule>
    <cfRule type="expression" dxfId="154" priority="126">
      <formula>OR(K7&gt;1, M7&gt;1)</formula>
    </cfRule>
  </conditionalFormatting>
  <conditionalFormatting sqref="A7:B11 A15:B18">
    <cfRule type="expression" dxfId="153" priority="120">
      <formula>OR(NOT(ISERROR(SEARCH("Halte", $A7))),      NOT(ISERROR(SEARCH("Prise serré", $A7))),      NOT(ISERROR(SEARCH("Close grip", $A7))),      NOT(ISERROR(SEARCH("Sumo", $A7))),      NOT(ISERROR(SEARCH("Tradi", $A7))),      NOT(ISERROR(SEARCH("Band", $A7))),      NOT(ISERROR(SEARCH("Prise large", $A7))),      NOT(ISERROR(SEARCH("RDL", $A7))),      NOT(ISERROR(SEARCH("Unilatéral", $A7))))</formula>
    </cfRule>
    <cfRule type="expression" dxfId="152" priority="121">
      <formula>NOT(ISERROR(SEARCH("BI7", $A7)))</formula>
    </cfRule>
    <cfRule type="expression" dxfId="151" priority="122">
      <formula>NOT(ISERROR(SEARCH("SUPER7", $A7)))</formula>
    </cfRule>
    <cfRule type="expression" dxfId="150" priority="123">
      <formula>NOT(ISERROR(SEARCH("Larsen", $A7)))</formula>
    </cfRule>
    <cfRule type="expression" dxfId="149" priority="124">
      <formula>OR(NOT(ISERROR(SEARCH("Tempo", A7))), NOT(ISERROR(SEARCH("Pausé", A7))), NOT(ISERROR(SEARCH("Isométrie", A7))))</formula>
    </cfRule>
    <cfRule type="expression" dxfId="148" priority="127" stopIfTrue="1">
      <formula>OR(NOT(ISERROR(SEARCH("Position A", $A7))),NOT(ISERROR(SEARCH("Position B", $A7))),NOT(ISERROR(SEARCH("Position C", $A7))),NOT(ISERROR(SEARCH("Avec sangles", $A7))),NOT(ISERROR(SEARCH("SSB", $A7))),NOT(ISERROR(SEARCH("Halte", $A7))), NOT(ISERROR(SEARCH("Prise serré", $A7))), NOT(ISERROR(SEARCH("Close grip", $A7))), NOT(ISERROR(SEARCH("Sumo", $A7))), NOT(ISERROR(SEARCH("Tradi", $A7))), NOT(ISERROR(SEARCH("Band", $A7))), NOT(ISERROR(SEARCH("Prise large", $A7))), NOT(ISERROR(SEARCH("RDL", $A7))), NOT(ISERROR(SEARCH("Unilatéral", $A7))))</formula>
    </cfRule>
    <cfRule type="expression" dxfId="147" priority="128" stopIfTrue="1">
      <formula>OR(NOT(ISERROR(SEARCH("Position A", $A7))),NOT(ISERROR(SEARCH("Position B", $A7))),NOT(ISERROR(SEARCH("Position C", $A7))),NOT(ISERROR(SEARCH("Avec sangles", $A7))),NOT(ISERROR(SEARCH("SSB", $A7))),NOT(ISERROR(SEARCH("Focus Hanche", $A7))),NOT(ISERROR(SEARCH("Focus GENOUX", $A7))),NOT(ISERROR(SEARCH("CALE", $A7))),NOT(ISERROR(SEARCH("Déficit", $A7))),NOT(ISERROR(SEARCH("Surélevé", $A7))),NOT(ISERROR(SEARCH("High bar", $A7))),NOT(ISERROR(SEARCH("à la poulie", $A7))),NOT(ISERROR(SEARCH("prise triange", $A7))),NOT(ISERROR(SEARCH("prise barre large", $A7))),NOT(ISERROR(SEARCH("prise barre serrée", $A7))),NOT(ISERROR(SEARCH("prise neutre", $A7))),NOT(ISERROR(SEARCH("supination", $A7))),NOT(ISERROR(SEARCH("pronation", $A7))),NOT(ISERROR(SEARCH("kettlebel", $A7))),NOT(ISERROR(SEARCH("aux haltères", $A7))),NOT(ISERROR(SEARCH("à la barre", $A7))),NOT(ISERROR(SEARCH("B STANCE", $A7))),NOT(ISERROR(SEARCH("Halte", $A7))), NOT(ISERROR(SEARCH("Prise serré", $A7))), NOT(ISERROR(SEARCH("Close grip", $A7))), NOT(ISERROR(SEARCH("Sumo", $A7))), NOT(ISERROR(SEARCH("Tradi", $A7))), NOT(ISERROR(SEARCH("Band", $A7))), NOT(ISERROR(SEARCH("Prise large", $A7))), NOT(ISERROR(SEARCH("RDL", $A7))), NOT(ISERROR(SEARCH("Unilatéral", $A7))))</formula>
    </cfRule>
  </conditionalFormatting>
  <conditionalFormatting sqref="B45">
    <cfRule type="expression" dxfId="146" priority="116">
      <formula>OR(L45&gt;0, N45&gt;0)</formula>
    </cfRule>
    <cfRule type="expression" dxfId="145" priority="117">
      <formula>OR(K45&gt;1, M45&gt;1)</formula>
    </cfRule>
  </conditionalFormatting>
  <conditionalFormatting sqref="A45:B45">
    <cfRule type="expression" dxfId="144" priority="111">
      <formula>OR(NOT(ISERROR(SEARCH("Halte", $A45))),      NOT(ISERROR(SEARCH("Prise serré", $A45))),      NOT(ISERROR(SEARCH("Close grip", $A45))),      NOT(ISERROR(SEARCH("Sumo", $A45))),      NOT(ISERROR(SEARCH("Tradi", $A45))),      NOT(ISERROR(SEARCH("Band", $A45))),      NOT(ISERROR(SEARCH("Prise large", $A45))),      NOT(ISERROR(SEARCH("RDL", $A45))),      NOT(ISERROR(SEARCH("Unilatéral", $A45))))</formula>
    </cfRule>
    <cfRule type="expression" dxfId="143" priority="112">
      <formula>NOT(ISERROR(SEARCH("BI7", $A45)))</formula>
    </cfRule>
    <cfRule type="expression" dxfId="142" priority="113">
      <formula>NOT(ISERROR(SEARCH("SUPER7", $A45)))</formula>
    </cfRule>
    <cfRule type="expression" dxfId="141" priority="114">
      <formula>NOT(ISERROR(SEARCH("Larsen", $A45)))</formula>
    </cfRule>
    <cfRule type="expression" dxfId="140" priority="115">
      <formula>OR(NOT(ISERROR(SEARCH("Tempo", A45))), NOT(ISERROR(SEARCH("Pausé", A45))), NOT(ISERROR(SEARCH("Isométrie", A45))))</formula>
    </cfRule>
    <cfRule type="expression" dxfId="139" priority="118" stopIfTrue="1">
      <formula>OR(NOT(ISERROR(SEARCH("Position A", $A45))),NOT(ISERROR(SEARCH("Position B", $A45))),NOT(ISERROR(SEARCH("Position C", $A45))),NOT(ISERROR(SEARCH("Avec sangles", $A45))),NOT(ISERROR(SEARCH("SSB", $A45))),NOT(ISERROR(SEARCH("Halte", $A45))), NOT(ISERROR(SEARCH("Prise serré", $A45))), NOT(ISERROR(SEARCH("Close grip", $A45))), NOT(ISERROR(SEARCH("Sumo", $A45))), NOT(ISERROR(SEARCH("Tradi", $A45))), NOT(ISERROR(SEARCH("Band", $A45))), NOT(ISERROR(SEARCH("Prise large", $A45))), NOT(ISERROR(SEARCH("RDL", $A45))), NOT(ISERROR(SEARCH("Unilatéral", $A45))))</formula>
    </cfRule>
    <cfRule type="expression" dxfId="138" priority="119" stopIfTrue="1">
      <formula>OR(NOT(ISERROR(SEARCH("Position A", $A45))),NOT(ISERROR(SEARCH("Position B", $A45))),NOT(ISERROR(SEARCH("Position C", $A45))),NOT(ISERROR(SEARCH("Avec sangles", $A45))),NOT(ISERROR(SEARCH("SSB", $A45))),NOT(ISERROR(SEARCH("Focus Hanche", $A45))),NOT(ISERROR(SEARCH("Focus GENOUX", $A45))),NOT(ISERROR(SEARCH("CALE", $A45))),NOT(ISERROR(SEARCH("Déficit", $A45))),NOT(ISERROR(SEARCH("Surélevé", $A45))),NOT(ISERROR(SEARCH("High bar", $A45))),NOT(ISERROR(SEARCH("à la poulie", $A45))),NOT(ISERROR(SEARCH("prise triange", $A45))),NOT(ISERROR(SEARCH("prise barre large", $A45))),NOT(ISERROR(SEARCH("prise barre serrée", $A45))),NOT(ISERROR(SEARCH("prise neutre", $A45))),NOT(ISERROR(SEARCH("supination", $A45))),NOT(ISERROR(SEARCH("pronation", $A45))),NOT(ISERROR(SEARCH("kettlebel", $A45))),NOT(ISERROR(SEARCH("aux haltères", $A45))),NOT(ISERROR(SEARCH("à la barre", $A45))),NOT(ISERROR(SEARCH("B STANCE", $A45))),NOT(ISERROR(SEARCH("Halte", $A45))), NOT(ISERROR(SEARCH("Prise serré", $A45))), NOT(ISERROR(SEARCH("Close grip", $A45))), NOT(ISERROR(SEARCH("Sumo", $A45))), NOT(ISERROR(SEARCH("Tradi", $A45))), NOT(ISERROR(SEARCH("Band", $A45))), NOT(ISERROR(SEARCH("Prise large", $A45))), NOT(ISERROR(SEARCH("RDL", $A45))), NOT(ISERROR(SEARCH("Unilatéral", $A45))))</formula>
    </cfRule>
  </conditionalFormatting>
  <conditionalFormatting sqref="B27:B28">
    <cfRule type="expression" dxfId="137" priority="104">
      <formula>OR(NOT(ISERROR(SEARCH("Halte",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136" priority="105">
      <formula>NOT(ISERROR(SEARCH("BI7", $A27)))</formula>
    </cfRule>
    <cfRule type="expression" dxfId="135" priority="106">
      <formula>NOT(ISERROR(SEARCH("SUPER7", $A27)))</formula>
    </cfRule>
    <cfRule type="expression" dxfId="134" priority="107">
      <formula>NOT(ISERROR(SEARCH("Larsen", $A27)))</formula>
    </cfRule>
    <cfRule type="expression" dxfId="133" priority="108">
      <formula>OR(NOT(ISERROR(SEARCH("Tempo", B27))), NOT(ISERROR(SEARCH("Pausé", B27))), NOT(ISERROR(SEARCH("Isométrie", B27))))</formula>
    </cfRule>
    <cfRule type="expression" dxfId="132" priority="109" stopIfTrue="1">
      <formula>OR(NOT(ISERROR(SEARCH("Position A", $A27))),NOT(ISERROR(SEARCH("Position B", $A27))),NOT(ISERROR(SEARCH("Position C", $A27))),NOT(ISERROR(SEARCH("Avec sangles", $A27))),NOT(ISERROR(SEARCH("SSB", $A27))),NOT(ISERROR(SEARCH("Halte",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131" priority="110" stopIfTrue="1">
      <formula>OR(NOT(ISERROR(SEARCH("Position A", $A27))),NOT(ISERROR(SEARCH("Position B", $A27))),NOT(ISERROR(SEARCH("Position C", $A27))),NOT(ISERROR(SEARCH("Avec sangles", $A27))),NOT(ISERROR(SEARCH("SSB", $A27))),NOT(ISERROR(SEARCH("Focus Hanche", $A27))),NOT(ISERROR(SEARCH("Focus GENOUX", $A27))),NOT(ISERROR(SEARCH("CALE", $A27))),NOT(ISERROR(SEARCH("Déficit", $A27))),NOT(ISERROR(SEARCH("Surélevé", $A27))),NOT(ISERROR(SEARCH("High bar", $A27))),NOT(ISERROR(SEARCH("à la poulie", $A27))),NOT(ISERROR(SEARCH("prise triange", $A27))),NOT(ISERROR(SEARCH("prise barre large", $A27))),NOT(ISERROR(SEARCH("prise barre serrée", $A27))),NOT(ISERROR(SEARCH("prise neutre", $A27))),NOT(ISERROR(SEARCH("supination", $A27))),NOT(ISERROR(SEARCH("pronation", $A27))),NOT(ISERROR(SEARCH("kettlebel", $A27))),NOT(ISERROR(SEARCH("aux haltères", $A27))),NOT(ISERROR(SEARCH("à la barre", $A27))),NOT(ISERROR(SEARCH("B STANCE",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A27:A28">
    <cfRule type="expression" dxfId="130" priority="97">
      <formula>OR(NOT(ISERROR(SEARCH("Halte", $A27))),      NOT(ISERROR(SEARCH("Prise serré", $A27))),      NOT(ISERROR(SEARCH("Close grip", $A27))),      NOT(ISERROR(SEARCH("Sumo", $A27))),      NOT(ISERROR(SEARCH("Tradi", $A27))),      NOT(ISERROR(SEARCH("Band", $A27))),      NOT(ISERROR(SEARCH("Prise large", $A27))),      NOT(ISERROR(SEARCH("RDL", $A27))),      NOT(ISERROR(SEARCH("Unilatéral", $A27))))</formula>
    </cfRule>
    <cfRule type="expression" dxfId="129" priority="98">
      <formula>NOT(ISERROR(SEARCH("BI7", $A27)))</formula>
    </cfRule>
    <cfRule type="expression" dxfId="128" priority="99">
      <formula>NOT(ISERROR(SEARCH("SUPER7", $A27)))</formula>
    </cfRule>
    <cfRule type="expression" dxfId="127" priority="100">
      <formula>NOT(ISERROR(SEARCH("Larsen", $A27)))</formula>
    </cfRule>
    <cfRule type="expression" dxfId="126" priority="101">
      <formula>OR(NOT(ISERROR(SEARCH("Tempo", A27))), NOT(ISERROR(SEARCH("Pausé", A27))), NOT(ISERROR(SEARCH("Isométrie", A27))))</formula>
    </cfRule>
    <cfRule type="expression" dxfId="125" priority="103" stopIfTrue="1">
      <formula>OR(NOT(ISERROR(SEARCH("Position A", $A27))),NOT(ISERROR(SEARCH("Position B", $A27))),NOT(ISERROR(SEARCH("Position C", $A27))),NOT(ISERROR(SEARCH("Avec sangles", $A27))),NOT(ISERROR(SEARCH("SSB", $A27))),NOT(ISERROR(SEARCH("Focus Hanche", $A27))),NOT(ISERROR(SEARCH("Focus GENOUX", $A27))),NOT(ISERROR(SEARCH("CALE", $A27))),NOT(ISERROR(SEARCH("Déficit", $A27))),NOT(ISERROR(SEARCH("Surélevé", $A27))),NOT(ISERROR(SEARCH("High bar", $A27))),NOT(ISERROR(SEARCH("à la poulie", $A27))),NOT(ISERROR(SEARCH("prise triange", $A27))),NOT(ISERROR(SEARCH("prise barre large", $A27))),NOT(ISERROR(SEARCH("prise barre serrée", $A27))),NOT(ISERROR(SEARCH("prise neutre", $A27))),NOT(ISERROR(SEARCH("supination", $A27))),NOT(ISERROR(SEARCH("pronation", $A27))),NOT(ISERROR(SEARCH("kettlebel", $A27))),NOT(ISERROR(SEARCH("aux haltères", $A27))),NOT(ISERROR(SEARCH("à la barre", $A27))),NOT(ISERROR(SEARCH("B STANCE",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A27:A28">
    <cfRule type="expression" dxfId="124" priority="102" stopIfTrue="1">
      <formula>OR(NOT(ISERROR(SEARCH("Position A", $A27))),NOT(ISERROR(SEARCH("Position B", $A27))),NOT(ISERROR(SEARCH("Position C", $A27))),NOT(ISERROR(SEARCH("Avec sangles", $A27))),NOT(ISERROR(SEARCH("SSB", $A27))),NOT(ISERROR(SEARCH("Halte", $A27))), NOT(ISERROR(SEARCH("Prise serré", $A27))), NOT(ISERROR(SEARCH("Close grip", $A27))), NOT(ISERROR(SEARCH("Sumo", $A27))), NOT(ISERROR(SEARCH("Tradi", $A27))), NOT(ISERROR(SEARCH("Band", $A27))), NOT(ISERROR(SEARCH("Prise large", $A27))), NOT(ISERROR(SEARCH("RDL", $A27))), NOT(ISERROR(SEARCH("Unilatéral", $A27))))</formula>
    </cfRule>
  </conditionalFormatting>
  <conditionalFormatting sqref="B12:B14">
    <cfRule type="expression" dxfId="123" priority="93">
      <formula>OR(L12&gt;0, N12&gt;0)</formula>
    </cfRule>
    <cfRule type="expression" dxfId="122" priority="94">
      <formula>OR(K12&gt;1, M12&gt;1)</formula>
    </cfRule>
  </conditionalFormatting>
  <conditionalFormatting sqref="A12:B14">
    <cfRule type="expression" dxfId="121" priority="88">
      <formula>OR(NOT(ISERROR(SEARCH("Halte", $A12))),      NOT(ISERROR(SEARCH("Prise serré", $A12))),      NOT(ISERROR(SEARCH("Close grip", $A12))),      NOT(ISERROR(SEARCH("Sumo", $A12))),      NOT(ISERROR(SEARCH("Tradi", $A12))),      NOT(ISERROR(SEARCH("Band", $A12))),      NOT(ISERROR(SEARCH("Prise large", $A12))),      NOT(ISERROR(SEARCH("RDL", $A12))),      NOT(ISERROR(SEARCH("Unilatéral", $A12))))</formula>
    </cfRule>
    <cfRule type="expression" dxfId="120" priority="89">
      <formula>NOT(ISERROR(SEARCH("BI7", $A12)))</formula>
    </cfRule>
    <cfRule type="expression" dxfId="119" priority="90">
      <formula>NOT(ISERROR(SEARCH("SUPER7", $A12)))</formula>
    </cfRule>
    <cfRule type="expression" dxfId="118" priority="91">
      <formula>NOT(ISERROR(SEARCH("Larsen", $A12)))</formula>
    </cfRule>
    <cfRule type="expression" dxfId="117" priority="92">
      <formula>OR(NOT(ISERROR(SEARCH("Tempo", A12))), NOT(ISERROR(SEARCH("Pausé", A12))), NOT(ISERROR(SEARCH("Isométrie", A12))))</formula>
    </cfRule>
    <cfRule type="expression" dxfId="116" priority="95" stopIfTrue="1">
      <formula>OR(NOT(ISERROR(SEARCH("Position A", $A12))),NOT(ISERROR(SEARCH("Position B", $A12))),NOT(ISERROR(SEARCH("Position C", $A12))),NOT(ISERROR(SEARCH("Avec sangles", $A12))),NOT(ISERROR(SEARCH("SSB", $A12))),NOT(ISERROR(SEARCH("Halte", $A12))), NOT(ISERROR(SEARCH("Prise serré", $A12))), NOT(ISERROR(SEARCH("Close grip", $A12))), NOT(ISERROR(SEARCH("Sumo", $A12))), NOT(ISERROR(SEARCH("Tradi", $A12))), NOT(ISERROR(SEARCH("Band", $A12))), NOT(ISERROR(SEARCH("Prise large", $A12))), NOT(ISERROR(SEARCH("RDL", $A12))), NOT(ISERROR(SEARCH("Unilatéral", $A12))))</formula>
    </cfRule>
    <cfRule type="expression" dxfId="115" priority="96" stopIfTrue="1">
      <formula>OR(NOT(ISERROR(SEARCH("Position A", $A12))),NOT(ISERROR(SEARCH("Position B", $A12))),NOT(ISERROR(SEARCH("Position C", $A12))),NOT(ISERROR(SEARCH("Avec sangles", $A12))),NOT(ISERROR(SEARCH("SSB", $A12))),NOT(ISERROR(SEARCH("Focus Hanche", $A12))),NOT(ISERROR(SEARCH("Focus GENOUX", $A12))),NOT(ISERROR(SEARCH("CALE", $A12))),NOT(ISERROR(SEARCH("Déficit", $A12))),NOT(ISERROR(SEARCH("Surélevé", $A12))),NOT(ISERROR(SEARCH("High bar", $A12))),NOT(ISERROR(SEARCH("à la poulie", $A12))),NOT(ISERROR(SEARCH("prise triange", $A12))),NOT(ISERROR(SEARCH("prise barre large", $A12))),NOT(ISERROR(SEARCH("prise barre serrée", $A12))),NOT(ISERROR(SEARCH("prise neutre", $A12))),NOT(ISERROR(SEARCH("supination", $A12))),NOT(ISERROR(SEARCH("pronation", $A12))),NOT(ISERROR(SEARCH("kettlebel", $A12))),NOT(ISERROR(SEARCH("aux haltères", $A12))),NOT(ISERROR(SEARCH("à la barre", $A12))),NOT(ISERROR(SEARCH("B STANCE", $A12))),NOT(ISERROR(SEARCH("Halte", $A12))), NOT(ISERROR(SEARCH("Prise serré", $A12))), NOT(ISERROR(SEARCH("Close grip", $A12))), NOT(ISERROR(SEARCH("Sumo", $A12))), NOT(ISERROR(SEARCH("Tradi", $A12))), NOT(ISERROR(SEARCH("Band", $A12))), NOT(ISERROR(SEARCH("Prise large", $A12))), NOT(ISERROR(SEARCH("RDL", $A12))), NOT(ISERROR(SEARCH("Unilatéral", $A12))))</formula>
    </cfRule>
  </conditionalFormatting>
  <conditionalFormatting sqref="B19:B26">
    <cfRule type="expression" dxfId="114" priority="84">
      <formula>OR(L19&gt;0, N19&gt;0)</formula>
    </cfRule>
    <cfRule type="expression" dxfId="113" priority="85">
      <formula>OR(K19&gt;1, M19&gt;1)</formula>
    </cfRule>
  </conditionalFormatting>
  <conditionalFormatting sqref="A19:B26">
    <cfRule type="expression" dxfId="112" priority="79">
      <formula>OR(NOT(ISERROR(SEARCH("Halte", $A19))),      NOT(ISERROR(SEARCH("Prise serré", $A19))),      NOT(ISERROR(SEARCH("Close grip", $A19))),      NOT(ISERROR(SEARCH("Sumo", $A19))),      NOT(ISERROR(SEARCH("Tradi", $A19))),      NOT(ISERROR(SEARCH("Band", $A19))),      NOT(ISERROR(SEARCH("Prise large", $A19))),      NOT(ISERROR(SEARCH("RDL", $A19))),      NOT(ISERROR(SEARCH("Unilatéral", $A19))))</formula>
    </cfRule>
    <cfRule type="expression" dxfId="111" priority="80">
      <formula>NOT(ISERROR(SEARCH("BI7", $A19)))</formula>
    </cfRule>
    <cfRule type="expression" dxfId="110" priority="81">
      <formula>NOT(ISERROR(SEARCH("SUPER7", $A19)))</formula>
    </cfRule>
    <cfRule type="expression" dxfId="109" priority="82">
      <formula>NOT(ISERROR(SEARCH("Larsen", $A19)))</formula>
    </cfRule>
    <cfRule type="expression" dxfId="108" priority="83">
      <formula>OR(NOT(ISERROR(SEARCH("Tempo", A19))), NOT(ISERROR(SEARCH("Pausé", A19))), NOT(ISERROR(SEARCH("Isométrie", A19))))</formula>
    </cfRule>
    <cfRule type="expression" dxfId="107" priority="86" stopIfTrue="1">
      <formula>OR(NOT(ISERROR(SEARCH("Position A", $A19))),NOT(ISERROR(SEARCH("Position B", $A19))),NOT(ISERROR(SEARCH("Position C", $A19))),NOT(ISERROR(SEARCH("Avec sangles", $A19))),NOT(ISERROR(SEARCH("SSB", $A19))),NOT(ISERROR(SEARCH("Halte", $A19))), NOT(ISERROR(SEARCH("Prise serré", $A19))), NOT(ISERROR(SEARCH("Close grip", $A19))), NOT(ISERROR(SEARCH("Sumo", $A19))), NOT(ISERROR(SEARCH("Tradi", $A19))), NOT(ISERROR(SEARCH("Band", $A19))), NOT(ISERROR(SEARCH("Prise large", $A19))), NOT(ISERROR(SEARCH("RDL", $A19))), NOT(ISERROR(SEARCH("Unilatéral", $A19))))</formula>
    </cfRule>
    <cfRule type="expression" dxfId="106" priority="87" stopIfTrue="1">
      <formula>OR(NOT(ISERROR(SEARCH("Position A", $A19))),NOT(ISERROR(SEARCH("Position B", $A19))),NOT(ISERROR(SEARCH("Position C", $A19))),NOT(ISERROR(SEARCH("Avec sangles", $A19))),NOT(ISERROR(SEARCH("SSB", $A19))),NOT(ISERROR(SEARCH("Focus Hanche", $A19))),NOT(ISERROR(SEARCH("Focus GENOUX", $A19))),NOT(ISERROR(SEARCH("CALE", $A19))),NOT(ISERROR(SEARCH("Déficit", $A19))),NOT(ISERROR(SEARCH("Surélevé", $A19))),NOT(ISERROR(SEARCH("High bar", $A19))),NOT(ISERROR(SEARCH("à la poulie", $A19))),NOT(ISERROR(SEARCH("prise triange", $A19))),NOT(ISERROR(SEARCH("prise barre large", $A19))),NOT(ISERROR(SEARCH("prise barre serrée", $A19))),NOT(ISERROR(SEARCH("prise neutre", $A19))),NOT(ISERROR(SEARCH("supination", $A19))),NOT(ISERROR(SEARCH("pronation", $A19))),NOT(ISERROR(SEARCH("kettlebel", $A19))),NOT(ISERROR(SEARCH("aux haltères", $A19))),NOT(ISERROR(SEARCH("à la barre", $A19))),NOT(ISERROR(SEARCH("B STANCE", $A19))),NOT(ISERROR(SEARCH("Halte", $A19))), NOT(ISERROR(SEARCH("Prise serré", $A19))), NOT(ISERROR(SEARCH("Close grip", $A19))), NOT(ISERROR(SEARCH("Sumo", $A19))), NOT(ISERROR(SEARCH("Tradi", $A19))), NOT(ISERROR(SEARCH("Band", $A19))), NOT(ISERROR(SEARCH("Prise large", $A19))), NOT(ISERROR(SEARCH("RDL", $A19))), NOT(ISERROR(SEARCH("Unilatéral", $A19))))</formula>
    </cfRule>
  </conditionalFormatting>
  <conditionalFormatting sqref="B29">
    <cfRule type="expression" dxfId="105" priority="75">
      <formula>OR(L29&gt;0, N29&gt;0)</formula>
    </cfRule>
    <cfRule type="expression" dxfId="104" priority="76">
      <formula>OR(K29&gt;1, M29&gt;1)</formula>
    </cfRule>
  </conditionalFormatting>
  <conditionalFormatting sqref="A29:B29">
    <cfRule type="expression" dxfId="103" priority="70">
      <formula>OR(NOT(ISERROR(SEARCH("Halte", $A29))),      NOT(ISERROR(SEARCH("Prise serré", $A29))),      NOT(ISERROR(SEARCH("Close grip", $A29))),      NOT(ISERROR(SEARCH("Sumo", $A29))),      NOT(ISERROR(SEARCH("Tradi", $A29))),      NOT(ISERROR(SEARCH("Band", $A29))),      NOT(ISERROR(SEARCH("Prise large", $A29))),      NOT(ISERROR(SEARCH("RDL", $A29))),      NOT(ISERROR(SEARCH("Unilatéral", $A29))))</formula>
    </cfRule>
    <cfRule type="expression" dxfId="102" priority="71">
      <formula>NOT(ISERROR(SEARCH("BI7", $A29)))</formula>
    </cfRule>
    <cfRule type="expression" dxfId="101" priority="72">
      <formula>NOT(ISERROR(SEARCH("SUPER7", $A29)))</formula>
    </cfRule>
    <cfRule type="expression" dxfId="100" priority="73">
      <formula>NOT(ISERROR(SEARCH("Larsen", $A29)))</formula>
    </cfRule>
    <cfRule type="expression" dxfId="99" priority="74">
      <formula>OR(NOT(ISERROR(SEARCH("Tempo", A29))), NOT(ISERROR(SEARCH("Pausé", A29))), NOT(ISERROR(SEARCH("Isométrie", A29))))</formula>
    </cfRule>
    <cfRule type="expression" dxfId="98" priority="77" stopIfTrue="1">
      <formula>OR(NOT(ISERROR(SEARCH("Position A", $A29))),NOT(ISERROR(SEARCH("Position B", $A29))),NOT(ISERROR(SEARCH("Position C", $A29))),NOT(ISERROR(SEARCH("Avec sangles", $A29))),NOT(ISERROR(SEARCH("SSB", $A29))),NOT(ISERROR(SEARCH("Halte", $A29))), NOT(ISERROR(SEARCH("Prise serré", $A29))), NOT(ISERROR(SEARCH("Close grip", $A29))), NOT(ISERROR(SEARCH("Sumo", $A29))), NOT(ISERROR(SEARCH("Tradi", $A29))), NOT(ISERROR(SEARCH("Band", $A29))), NOT(ISERROR(SEARCH("Prise large", $A29))), NOT(ISERROR(SEARCH("RDL", $A29))), NOT(ISERROR(SEARCH("Unilatéral", $A29))))</formula>
    </cfRule>
    <cfRule type="expression" dxfId="97" priority="78" stopIfTrue="1">
      <formula>OR(NOT(ISERROR(SEARCH("Position A", $A29))),NOT(ISERROR(SEARCH("Position B", $A29))),NOT(ISERROR(SEARCH("Position C", $A29))),NOT(ISERROR(SEARCH("Avec sangles", $A29))),NOT(ISERROR(SEARCH("SSB", $A29))),NOT(ISERROR(SEARCH("Focus Hanche", $A29))),NOT(ISERROR(SEARCH("Focus GENOUX", $A29))),NOT(ISERROR(SEARCH("CALE", $A29))),NOT(ISERROR(SEARCH("Déficit", $A29))),NOT(ISERROR(SEARCH("Surélevé", $A29))),NOT(ISERROR(SEARCH("High bar", $A29))),NOT(ISERROR(SEARCH("à la poulie", $A29))),NOT(ISERROR(SEARCH("prise triange", $A29))),NOT(ISERROR(SEARCH("prise barre large", $A29))),NOT(ISERROR(SEARCH("prise barre serrée", $A29))),NOT(ISERROR(SEARCH("prise neutre", $A29))),NOT(ISERROR(SEARCH("supination", $A29))),NOT(ISERROR(SEARCH("pronation", $A29))),NOT(ISERROR(SEARCH("kettlebel", $A29))),NOT(ISERROR(SEARCH("aux haltères", $A29))),NOT(ISERROR(SEARCH("à la barre", $A29))),NOT(ISERROR(SEARCH("B STANCE", $A29))),NOT(ISERROR(SEARCH("Halte", $A29))), NOT(ISERROR(SEARCH("Prise serré", $A29))), NOT(ISERROR(SEARCH("Close grip", $A29))), NOT(ISERROR(SEARCH("Sumo", $A29))), NOT(ISERROR(SEARCH("Tradi", $A29))), NOT(ISERROR(SEARCH("Band", $A29))), NOT(ISERROR(SEARCH("Prise large", $A29))), NOT(ISERROR(SEARCH("RDL", $A29))), NOT(ISERROR(SEARCH("Unilatéral", $A29))))</formula>
    </cfRule>
  </conditionalFormatting>
  <conditionalFormatting sqref="P30:P32 P36:P39 P7:P11 P15:P18 P43:P44">
    <cfRule type="expression" dxfId="96" priority="68">
      <formula>P7&gt;Q7</formula>
    </cfRule>
    <cfRule type="expression" dxfId="95" priority="69">
      <formula>P7&lt;Q7</formula>
    </cfRule>
  </conditionalFormatting>
  <conditionalFormatting sqref="R30:R32 R36:R39 R7:R11 R15:R18 R43:R44">
    <cfRule type="expression" dxfId="94" priority="66">
      <formula>R7&lt;S7</formula>
    </cfRule>
    <cfRule type="expression" dxfId="93" priority="67">
      <formula>R7&gt;S7</formula>
    </cfRule>
  </conditionalFormatting>
  <conditionalFormatting sqref="T30:T32 T36:T39 T7:T11 T15:T17 T43:T44">
    <cfRule type="expression" dxfId="92" priority="64">
      <formula>T7&gt;U7</formula>
    </cfRule>
    <cfRule type="expression" dxfId="91" priority="65">
      <formula>T7&lt;U7</formula>
    </cfRule>
  </conditionalFormatting>
  <conditionalFormatting sqref="P27:P28">
    <cfRule type="expression" dxfId="90" priority="62">
      <formula>P27&gt;Q27</formula>
    </cfRule>
    <cfRule type="expression" dxfId="89" priority="63">
      <formula>P27&lt;Q27</formula>
    </cfRule>
  </conditionalFormatting>
  <conditionalFormatting sqref="R27:R28">
    <cfRule type="expression" dxfId="88" priority="60">
      <formula>R27&lt;S27</formula>
    </cfRule>
    <cfRule type="expression" dxfId="87" priority="61">
      <formula>R27&gt;S27</formula>
    </cfRule>
  </conditionalFormatting>
  <conditionalFormatting sqref="T27:T28">
    <cfRule type="expression" dxfId="86" priority="58">
      <formula>T27&gt;U27</formula>
    </cfRule>
    <cfRule type="expression" dxfId="85" priority="59">
      <formula>T27&lt;U27</formula>
    </cfRule>
  </conditionalFormatting>
  <conditionalFormatting sqref="P33:P35">
    <cfRule type="expression" dxfId="84" priority="56">
      <formula>P33&gt;Q33</formula>
    </cfRule>
    <cfRule type="expression" dxfId="83" priority="57">
      <formula>P33&lt;Q33</formula>
    </cfRule>
  </conditionalFormatting>
  <conditionalFormatting sqref="R33:R35">
    <cfRule type="expression" dxfId="82" priority="54">
      <formula>R33&lt;S33</formula>
    </cfRule>
    <cfRule type="expression" dxfId="81" priority="55">
      <formula>R33&gt;S33</formula>
    </cfRule>
  </conditionalFormatting>
  <conditionalFormatting sqref="T33:T35">
    <cfRule type="expression" dxfId="80" priority="52">
      <formula>T33&gt;U33</formula>
    </cfRule>
    <cfRule type="expression" dxfId="79" priority="53">
      <formula>T33&lt;U33</formula>
    </cfRule>
  </conditionalFormatting>
  <conditionalFormatting sqref="P45">
    <cfRule type="expression" dxfId="78" priority="50">
      <formula>P45&gt;Q45</formula>
    </cfRule>
    <cfRule type="expression" dxfId="77" priority="51">
      <formula>P45&lt;Q45</formula>
    </cfRule>
  </conditionalFormatting>
  <conditionalFormatting sqref="R45">
    <cfRule type="expression" dxfId="76" priority="48">
      <formula>R45&lt;S45</formula>
    </cfRule>
    <cfRule type="expression" dxfId="75" priority="49">
      <formula>R45&gt;S45</formula>
    </cfRule>
  </conditionalFormatting>
  <conditionalFormatting sqref="T45">
    <cfRule type="expression" dxfId="74" priority="46">
      <formula>T45&gt;U45</formula>
    </cfRule>
    <cfRule type="expression" dxfId="73" priority="47">
      <formula>T45&lt;U45</formula>
    </cfRule>
  </conditionalFormatting>
  <conditionalFormatting sqref="T18">
    <cfRule type="expression" dxfId="72" priority="44">
      <formula>T18&lt;U18</formula>
    </cfRule>
    <cfRule type="expression" dxfId="71" priority="45">
      <formula>T18&gt;U18</formula>
    </cfRule>
  </conditionalFormatting>
  <conditionalFormatting sqref="P12:P14">
    <cfRule type="expression" dxfId="70" priority="42">
      <formula>P12&gt;Q12</formula>
    </cfRule>
    <cfRule type="expression" dxfId="69" priority="43">
      <formula>P12&lt;Q12</formula>
    </cfRule>
  </conditionalFormatting>
  <conditionalFormatting sqref="R12:R14">
    <cfRule type="expression" dxfId="68" priority="40">
      <formula>R12&lt;S12</formula>
    </cfRule>
    <cfRule type="expression" dxfId="67" priority="41">
      <formula>R12&gt;S12</formula>
    </cfRule>
  </conditionalFormatting>
  <conditionalFormatting sqref="T12:T14">
    <cfRule type="expression" dxfId="66" priority="38">
      <formula>T12&gt;U12</formula>
    </cfRule>
    <cfRule type="expression" dxfId="65" priority="39">
      <formula>T12&lt;U12</formula>
    </cfRule>
  </conditionalFormatting>
  <conditionalFormatting sqref="P19:P26">
    <cfRule type="expression" dxfId="64" priority="36">
      <formula>P19&gt;Q19</formula>
    </cfRule>
    <cfRule type="expression" dxfId="63" priority="37">
      <formula>P19&lt;Q19</formula>
    </cfRule>
  </conditionalFormatting>
  <conditionalFormatting sqref="R24:R26">
    <cfRule type="expression" dxfId="62" priority="34">
      <formula>R24&lt;S24</formula>
    </cfRule>
    <cfRule type="expression" dxfId="61" priority="35">
      <formula>R24&gt;S24</formula>
    </cfRule>
  </conditionalFormatting>
  <conditionalFormatting sqref="T24:T26">
    <cfRule type="expression" dxfId="60" priority="32">
      <formula>T24&gt;U24</formula>
    </cfRule>
    <cfRule type="expression" dxfId="59" priority="33">
      <formula>T24&lt;U24</formula>
    </cfRule>
  </conditionalFormatting>
  <conditionalFormatting sqref="R19:R23">
    <cfRule type="expression" dxfId="58" priority="30">
      <formula>R19&gt;S19</formula>
    </cfRule>
    <cfRule type="expression" dxfId="57" priority="31">
      <formula>R19&lt;S19</formula>
    </cfRule>
  </conditionalFormatting>
  <conditionalFormatting sqref="T19:T23">
    <cfRule type="expression" dxfId="56" priority="28">
      <formula>T19&lt;U19</formula>
    </cfRule>
    <cfRule type="expression" dxfId="55" priority="29">
      <formula>T19&gt;U19</formula>
    </cfRule>
  </conditionalFormatting>
  <conditionalFormatting sqref="P29">
    <cfRule type="expression" dxfId="54" priority="26">
      <formula>P29&gt;Q29</formula>
    </cfRule>
    <cfRule type="expression" dxfId="53" priority="27">
      <formula>P29&lt;Q29</formula>
    </cfRule>
  </conditionalFormatting>
  <conditionalFormatting sqref="R29">
    <cfRule type="expression" dxfId="52" priority="24">
      <formula>R29&gt;S29</formula>
    </cfRule>
    <cfRule type="expression" dxfId="51" priority="25">
      <formula>R29&lt;S29</formula>
    </cfRule>
  </conditionalFormatting>
  <conditionalFormatting sqref="T29">
    <cfRule type="expression" dxfId="50" priority="22">
      <formula>T29&lt;U29</formula>
    </cfRule>
    <cfRule type="expression" dxfId="49" priority="23">
      <formula>T29&gt;U29</formula>
    </cfRule>
  </conditionalFormatting>
  <conditionalFormatting sqref="P40:P42">
    <cfRule type="expression" dxfId="48" priority="20">
      <formula>P40&gt;Q40</formula>
    </cfRule>
    <cfRule type="expression" dxfId="47" priority="21">
      <formula>P40&lt;Q40</formula>
    </cfRule>
  </conditionalFormatting>
  <conditionalFormatting sqref="R40:R42">
    <cfRule type="expression" dxfId="46" priority="18">
      <formula>R40&lt;S40</formula>
    </cfRule>
    <cfRule type="expression" dxfId="45" priority="19">
      <formula>R40&gt;S40</formula>
    </cfRule>
  </conditionalFormatting>
  <conditionalFormatting sqref="T40:T42">
    <cfRule type="expression" dxfId="44" priority="16">
      <formula>T40&gt;U40</formula>
    </cfRule>
    <cfRule type="expression" dxfId="43" priority="17">
      <formula>T40&lt;U40</formula>
    </cfRule>
  </conditionalFormatting>
  <conditionalFormatting sqref="L32:L35">
    <cfRule type="cellIs" dxfId="42" priority="15" operator="greaterThan">
      <formula>0</formula>
    </cfRule>
  </conditionalFormatting>
  <conditionalFormatting sqref="B30:B44">
    <cfRule type="expression" dxfId="41" priority="8">
      <formula>OR(NOT(ISERROR(SEARCH("Halte",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40" priority="9">
      <formula>NOT(ISERROR(SEARCH("BI7", $A30)))</formula>
    </cfRule>
    <cfRule type="expression" dxfId="39" priority="10">
      <formula>NOT(ISERROR(SEARCH("SUPER7", $A30)))</formula>
    </cfRule>
    <cfRule type="expression" dxfId="38" priority="11">
      <formula>NOT(ISERROR(SEARCH("Larsen", $A30)))</formula>
    </cfRule>
    <cfRule type="expression" dxfId="37" priority="12">
      <formula>OR(NOT(ISERROR(SEARCH("Tempo", B30))), NOT(ISERROR(SEARCH("Pausé", B30))), NOT(ISERROR(SEARCH("Isométrie", B30))))</formula>
    </cfRule>
    <cfRule type="expression" dxfId="36" priority="13" stopIfTrue="1">
      <formula>OR(NOT(ISERROR(SEARCH("Position A", $A30))),NOT(ISERROR(SEARCH("Position B", $A30))),NOT(ISERROR(SEARCH("Position C", $A30))),NOT(ISERROR(SEARCH("Avec sangles", $A30))),NOT(ISERROR(SEARCH("SSB", $A30))),NOT(ISERROR(SEARCH("Halte",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35" priority="14" stopIfTrue="1">
      <formula>OR(NOT(ISERROR(SEARCH("Position A", $A30))),NOT(ISERROR(SEARCH("Position B", $A30))),NOT(ISERROR(SEARCH("Position C", $A30))),NOT(ISERROR(SEARCH("Avec sangles", $A30))),NOT(ISERROR(SEARCH("SSB", $A30))),NOT(ISERROR(SEARCH("Focus Hanche", $A30))),NOT(ISERROR(SEARCH("Focus GENOUX", $A30))),NOT(ISERROR(SEARCH("CALE", $A30))),NOT(ISERROR(SEARCH("Déficit", $A30))),NOT(ISERROR(SEARCH("Surélevé", $A30))),NOT(ISERROR(SEARCH("High bar", $A30))),NOT(ISERROR(SEARCH("à la poulie", $A30))),NOT(ISERROR(SEARCH("prise triange", $A30))),NOT(ISERROR(SEARCH("prise barre large", $A30))),NOT(ISERROR(SEARCH("prise barre serrée", $A30))),NOT(ISERROR(SEARCH("prise neutre", $A30))),NOT(ISERROR(SEARCH("supination", $A30))),NOT(ISERROR(SEARCH("pronation", $A30))),NOT(ISERROR(SEARCH("kettlebel", $A30))),NOT(ISERROR(SEARCH("aux haltères", $A30))),NOT(ISERROR(SEARCH("à la barre", $A30))),NOT(ISERROR(SEARCH("B STANCE",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conditionalFormatting sqref="A30:A44">
    <cfRule type="expression" dxfId="34" priority="1">
      <formula>OR(NOT(ISERROR(SEARCH("Halte", $A30))),      NOT(ISERROR(SEARCH("Prise serré", $A30))),      NOT(ISERROR(SEARCH("Close grip", $A30))),      NOT(ISERROR(SEARCH("Sumo", $A30))),      NOT(ISERROR(SEARCH("Tradi", $A30))),      NOT(ISERROR(SEARCH("Band", $A30))),      NOT(ISERROR(SEARCH("Prise large", $A30))),      NOT(ISERROR(SEARCH("RDL", $A30))),      NOT(ISERROR(SEARCH("Unilatéral", $A30))))</formula>
    </cfRule>
    <cfRule type="expression" dxfId="33" priority="2">
      <formula>NOT(ISERROR(SEARCH("BI7", $A30)))</formula>
    </cfRule>
    <cfRule type="expression" dxfId="32" priority="3">
      <formula>NOT(ISERROR(SEARCH("SUPER7", $A30)))</formula>
    </cfRule>
    <cfRule type="expression" dxfId="31" priority="4">
      <formula>NOT(ISERROR(SEARCH("Larsen", $A30)))</formula>
    </cfRule>
    <cfRule type="expression" dxfId="30" priority="5">
      <formula>OR(NOT(ISERROR(SEARCH("Tempo", A30))), NOT(ISERROR(SEARCH("Pausé", A30))), NOT(ISERROR(SEARCH("Isométrie", A30))))</formula>
    </cfRule>
    <cfRule type="expression" dxfId="29" priority="7" stopIfTrue="1">
      <formula>OR(NOT(ISERROR(SEARCH("Position A", $A30))),NOT(ISERROR(SEARCH("Position B", $A30))),NOT(ISERROR(SEARCH("Position C", $A30))),NOT(ISERROR(SEARCH("Avec sangles", $A30))),NOT(ISERROR(SEARCH("SSB", $A30))),NOT(ISERROR(SEARCH("Focus Hanche", $A30))),NOT(ISERROR(SEARCH("Focus GENOUX", $A30))),NOT(ISERROR(SEARCH("CALE", $A30))),NOT(ISERROR(SEARCH("Déficit", $A30))),NOT(ISERROR(SEARCH("Surélevé", $A30))),NOT(ISERROR(SEARCH("High bar", $A30))),NOT(ISERROR(SEARCH("à la poulie", $A30))),NOT(ISERROR(SEARCH("prise triange", $A30))),NOT(ISERROR(SEARCH("prise barre large", $A30))),NOT(ISERROR(SEARCH("prise barre serrée", $A30))),NOT(ISERROR(SEARCH("prise neutre", $A30))),NOT(ISERROR(SEARCH("supination", $A30))),NOT(ISERROR(SEARCH("pronation", $A30))),NOT(ISERROR(SEARCH("kettlebel", $A30))),NOT(ISERROR(SEARCH("aux haltères", $A30))),NOT(ISERROR(SEARCH("à la barre", $A30))),NOT(ISERROR(SEARCH("B STANCE",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conditionalFormatting sqref="A30:A44">
    <cfRule type="expression" dxfId="28" priority="6" stopIfTrue="1">
      <formula>OR(NOT(ISERROR(SEARCH("Position A", $A30))),NOT(ISERROR(SEARCH("Position B", $A30))),NOT(ISERROR(SEARCH("Position C", $A30))),NOT(ISERROR(SEARCH("Avec sangles", $A30))),NOT(ISERROR(SEARCH("SSB", $A30))),NOT(ISERROR(SEARCH("Halte", $A30))), NOT(ISERROR(SEARCH("Prise serré", $A30))), NOT(ISERROR(SEARCH("Close grip", $A30))), NOT(ISERROR(SEARCH("Sumo", $A30))), NOT(ISERROR(SEARCH("Tradi", $A30))), NOT(ISERROR(SEARCH("Band", $A30))), NOT(ISERROR(SEARCH("Prise large", $A30))), NOT(ISERROR(SEARCH("RDL", $A30))), NOT(ISERROR(SEARCH("Unilatéral", $A30))))</formula>
    </cfRule>
  </conditionalFormatting>
  <dataValidations count="6">
    <dataValidation type="decimal" operator="greaterThan" allowBlank="1" showInputMessage="1" showErrorMessage="1" sqref="D7:E55" xr:uid="{BE7B7897-7429-4C95-B3B6-5D336FFA4D53}">
      <formula1>-1</formula1>
    </dataValidation>
    <dataValidation type="decimal" allowBlank="1" showInputMessage="1" showErrorMessage="1" sqref="F7:F55" xr:uid="{70844CA8-B6F4-4997-93FF-C61A12D0E1E2}">
      <formula1>5</formula1>
      <formula2>10</formula2>
    </dataValidation>
    <dataValidation type="whole" allowBlank="1" showInputMessage="1" showErrorMessage="1" sqref="A2 A5" xr:uid="{720F0875-1F19-4A29-ADD2-647B0F30DE53}">
      <formula1>0</formula1>
      <formula2>3</formula2>
    </dataValidation>
    <dataValidation type="whole" operator="greaterThan" allowBlank="1" showInputMessage="1" showErrorMessage="1" sqref="C7:C55" xr:uid="{C51D2EA1-60DE-4D57-BB2D-096F2972E095}">
      <formula1>-1</formula1>
    </dataValidation>
    <dataValidation type="list" allowBlank="1" showInputMessage="1" showErrorMessage="1" sqref="F79:F100" xr:uid="{47301364-791A-4796-84BE-B44CCD615F72}">
      <formula1>"Echauff, Préhab , Réhab"</formula1>
    </dataValidation>
    <dataValidation type="list" allowBlank="1" showInputMessage="1" showErrorMessage="1" sqref="H79:H100" xr:uid="{7B15F38B-3E8C-4563-90D3-FC52F2FA43AD}">
      <formula1>"Oui, Non"</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4929" r:id="rId3" name="Button 1">
              <controlPr defaultSize="0" print="0" autoFill="0" autoPict="0" macro="[0]!ReplaceZerosWithBlanks">
                <anchor moveWithCells="1" sizeWithCells="1">
                  <from>
                    <xdr:col>14</xdr:col>
                    <xdr:colOff>95250</xdr:colOff>
                    <xdr:row>6</xdr:row>
                    <xdr:rowOff>114300</xdr:rowOff>
                  </from>
                  <to>
                    <xdr:col>14</xdr:col>
                    <xdr:colOff>962025</xdr:colOff>
                    <xdr:row>8</xdr:row>
                    <xdr:rowOff>104775</xdr:rowOff>
                  </to>
                </anchor>
              </controlPr>
            </control>
          </mc:Choice>
        </mc:AlternateContent>
        <mc:AlternateContent xmlns:mc="http://schemas.openxmlformats.org/markup-compatibility/2006">
          <mc:Choice Requires="x14">
            <control shapeId="124930" r:id="rId4" name="Button 2">
              <controlPr defaultSize="0" print="0" autoFill="0" autoPict="0" macro="[0]!AddValueToSelection">
                <anchor moveWithCells="1" sizeWithCells="1">
                  <from>
                    <xdr:col>14</xdr:col>
                    <xdr:colOff>95250</xdr:colOff>
                    <xdr:row>9</xdr:row>
                    <xdr:rowOff>114300</xdr:rowOff>
                  </from>
                  <to>
                    <xdr:col>14</xdr:col>
                    <xdr:colOff>952500</xdr:colOff>
                    <xdr:row>11</xdr:row>
                    <xdr:rowOff>180975</xdr:rowOff>
                  </to>
                </anchor>
              </controlPr>
            </control>
          </mc:Choice>
        </mc:AlternateContent>
        <mc:AlternateContent xmlns:mc="http://schemas.openxmlformats.org/markup-compatibility/2006">
          <mc:Choice Requires="x14">
            <control shapeId="124931" r:id="rId5" name="Button 3">
              <controlPr defaultSize="0" print="0" autoFill="0" autoPict="0" macro="[0]!SelectAndSwapCells">
                <anchor moveWithCells="1" sizeWithCells="1">
                  <from>
                    <xdr:col>14</xdr:col>
                    <xdr:colOff>152400</xdr:colOff>
                    <xdr:row>14</xdr:row>
                    <xdr:rowOff>152400</xdr:rowOff>
                  </from>
                  <to>
                    <xdr:col>14</xdr:col>
                    <xdr:colOff>923925</xdr:colOff>
                    <xdr:row>17</xdr:row>
                    <xdr:rowOff>9525</xdr:rowOff>
                  </to>
                </anchor>
              </controlPr>
            </control>
          </mc:Choice>
        </mc:AlternateContent>
        <mc:AlternateContent xmlns:mc="http://schemas.openxmlformats.org/markup-compatibility/2006">
          <mc:Choice Requires="x14">
            <control shapeId="124932" r:id="rId6" name="Button 4">
              <controlPr defaultSize="0" print="0" autoFill="0" autoPict="0" macro="[0]!DuplicateSheetAndRename">
                <anchor moveWithCells="1" sizeWithCells="1">
                  <from>
                    <xdr:col>14</xdr:col>
                    <xdr:colOff>114300</xdr:colOff>
                    <xdr:row>18</xdr:row>
                    <xdr:rowOff>142875</xdr:rowOff>
                  </from>
                  <to>
                    <xdr:col>14</xdr:col>
                    <xdr:colOff>942975</xdr:colOff>
                    <xdr:row>21</xdr:row>
                    <xdr:rowOff>28575</xdr:rowOff>
                  </to>
                </anchor>
              </controlPr>
            </control>
          </mc:Choice>
        </mc:AlternateContent>
        <mc:AlternateContent xmlns:mc="http://schemas.openxmlformats.org/markup-compatibility/2006">
          <mc:Choice Requires="x14">
            <control shapeId="124933" r:id="rId7" name="Button 5">
              <controlPr defaultSize="0" print="0" autoFill="0" autoPict="0" macro="[0]!SetMirrorFormulas">
                <anchor moveWithCells="1" sizeWithCells="1">
                  <from>
                    <xdr:col>14</xdr:col>
                    <xdr:colOff>142875</xdr:colOff>
                    <xdr:row>22</xdr:row>
                    <xdr:rowOff>133350</xdr:rowOff>
                  </from>
                  <to>
                    <xdr:col>14</xdr:col>
                    <xdr:colOff>942975</xdr:colOff>
                    <xdr:row>25</xdr:row>
                    <xdr:rowOff>47625</xdr:rowOff>
                  </to>
                </anchor>
              </controlPr>
            </control>
          </mc:Choice>
        </mc:AlternateContent>
        <mc:AlternateContent xmlns:mc="http://schemas.openxmlformats.org/markup-compatibility/2006">
          <mc:Choice Requires="x14">
            <control shapeId="124934" r:id="rId8" name="Button 6">
              <controlPr defaultSize="0" print="0" autoFill="0" autoPict="0" macro="[0]!ClearSpecificRanges">
                <anchor moveWithCells="1" sizeWithCells="1">
                  <from>
                    <xdr:col>14</xdr:col>
                    <xdr:colOff>142875</xdr:colOff>
                    <xdr:row>26</xdr:row>
                    <xdr:rowOff>219075</xdr:rowOff>
                  </from>
                  <to>
                    <xdr:col>14</xdr:col>
                    <xdr:colOff>933450</xdr:colOff>
                    <xdr:row>29</xdr:row>
                    <xdr:rowOff>95250</xdr:rowOff>
                  </to>
                </anchor>
              </controlPr>
            </control>
          </mc:Choice>
        </mc:AlternateContent>
        <mc:AlternateContent xmlns:mc="http://schemas.openxmlformats.org/markup-compatibility/2006">
          <mc:Choice Requires="x14">
            <control shapeId="124935" r:id="rId9" name="Button 7">
              <controlPr defaultSize="0" print="0" autoFill="0" autoPict="0" macro="[0]!SetPatternValues">
                <anchor moveWithCells="1" sizeWithCells="1">
                  <from>
                    <xdr:col>14</xdr:col>
                    <xdr:colOff>123825</xdr:colOff>
                    <xdr:row>30</xdr:row>
                    <xdr:rowOff>133350</xdr:rowOff>
                  </from>
                  <to>
                    <xdr:col>14</xdr:col>
                    <xdr:colOff>923925</xdr:colOff>
                    <xdr:row>32</xdr:row>
                    <xdr:rowOff>161925</xdr:rowOff>
                  </to>
                </anchor>
              </controlPr>
            </control>
          </mc:Choice>
        </mc:AlternateContent>
        <mc:AlternateContent xmlns:mc="http://schemas.openxmlformats.org/markup-compatibility/2006">
          <mc:Choice Requires="x14">
            <control shapeId="124936" r:id="rId10" name="Button 8">
              <controlPr defaultSize="0" print="0" autoFill="0" autoPict="0" macro="[0]!ResetTemplate">
                <anchor moveWithCells="1" sizeWithCells="1">
                  <from>
                    <xdr:col>14</xdr:col>
                    <xdr:colOff>152400</xdr:colOff>
                    <xdr:row>33</xdr:row>
                    <xdr:rowOff>57150</xdr:rowOff>
                  </from>
                  <to>
                    <xdr:col>14</xdr:col>
                    <xdr:colOff>895350</xdr:colOff>
                    <xdr:row>35</xdr:row>
                    <xdr:rowOff>228600</xdr:rowOff>
                  </to>
                </anchor>
              </controlPr>
            </control>
          </mc:Choice>
        </mc:AlternateContent>
        <mc:AlternateContent xmlns:mc="http://schemas.openxmlformats.org/markup-compatibility/2006">
          <mc:Choice Requires="x14">
            <control shapeId="124937" r:id="rId11" name="Button 9">
              <controlPr defaultSize="0" print="0" autoFill="0" autoPict="0" macro="[0]!ShowCustomForm">
                <anchor moveWithCells="1" sizeWithCells="1">
                  <from>
                    <xdr:col>14</xdr:col>
                    <xdr:colOff>152400</xdr:colOff>
                    <xdr:row>37</xdr:row>
                    <xdr:rowOff>0</xdr:rowOff>
                  </from>
                  <to>
                    <xdr:col>14</xdr:col>
                    <xdr:colOff>914400</xdr:colOff>
                    <xdr:row>40</xdr:row>
                    <xdr:rowOff>19050</xdr:rowOff>
                  </to>
                </anchor>
              </controlPr>
            </control>
          </mc:Choice>
        </mc:AlternateContent>
        <mc:AlternateContent xmlns:mc="http://schemas.openxmlformats.org/markup-compatibility/2006">
          <mc:Choice Requires="x14">
            <control shapeId="124938" r:id="rId12" name="Button 10">
              <controlPr defaultSize="0" print="0" autoFill="0" autoPict="0" macro="[0]!DupliquerFeuilles_ParVagues">
                <anchor moveWithCells="1" sizeWithCells="1">
                  <from>
                    <xdr:col>14</xdr:col>
                    <xdr:colOff>152400</xdr:colOff>
                    <xdr:row>41</xdr:row>
                    <xdr:rowOff>0</xdr:rowOff>
                  </from>
                  <to>
                    <xdr:col>14</xdr:col>
                    <xdr:colOff>914400</xdr:colOff>
                    <xdr:row>44</xdr:row>
                    <xdr:rowOff>19050</xdr:rowOff>
                  </to>
                </anchor>
              </controlPr>
            </control>
          </mc:Choice>
        </mc:AlternateContent>
      </controls>
    </mc:Choice>
  </mc:AlternateContent>
  <tableParts count="3">
    <tablePart r:id="rId13"/>
    <tablePart r:id="rId14"/>
    <tablePart r:id="rId15"/>
  </tableParts>
  <extLst>
    <ext xmlns:x14="http://schemas.microsoft.com/office/spreadsheetml/2009/9/main" uri="{CCE6A557-97BC-4b89-ADB6-D9C93CAAB3DF}">
      <x14:dataValidations xmlns:xm="http://schemas.microsoft.com/office/excel/2006/main" count="2">
        <x14:dataValidation type="list" allowBlank="1" showInputMessage="1" showErrorMessage="1" xr:uid="{1225135B-636F-4BA9-A774-BAE17FA1A5E7}">
          <x14:formula1>
            <xm:f>'Variables exercices'!$E$2:$E$100</xm:f>
          </x14:formula1>
          <xm:sqref>A7:A55</xm:sqref>
        </x14:dataValidation>
        <x14:dataValidation type="list" allowBlank="1" showInputMessage="1" showErrorMessage="1" xr:uid="{D329C230-D405-46BC-88FA-ED34E710A648}">
          <x14:formula1>
            <xm:f>'Variables exercices'!$D$2:$D$600</xm:f>
          </x14:formula1>
          <xm:sqref>B7:B55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Excel Android</Application>
  <DocSecurity>0</DocSecurity>
  <ScaleCrop>false</ScaleCrop>
  <HeadingPairs>
    <vt:vector size="2" baseType="variant">
      <vt:variant>
        <vt:lpstr>Feuilles de calcul</vt:lpstr>
      </vt:variant>
      <vt:variant>
        <vt:i4>25</vt:i4>
      </vt:variant>
    </vt:vector>
  </HeadingPairs>
  <TitlesOfParts>
    <vt:vector size="25" baseType="lpstr">
      <vt:lpstr>Variables exercices</vt:lpstr>
      <vt:lpstr>TABLEUR 2</vt:lpstr>
      <vt:lpstr>General</vt:lpstr>
      <vt:lpstr>FDB SARAH</vt:lpstr>
      <vt:lpstr>VIERGE V2</vt:lpstr>
      <vt:lpstr>Suivi Alimentaire VIERGE</vt:lpstr>
      <vt:lpstr>VIERGE</vt:lpstr>
      <vt:lpstr>AGG_LOCAL</vt:lpstr>
      <vt:lpstr>MAX_LOCAL</vt:lpstr>
      <vt:lpstr>08062026</vt:lpstr>
      <vt:lpstr>09062026</vt:lpstr>
      <vt:lpstr>11062026</vt:lpstr>
      <vt:lpstr>13062026</vt:lpstr>
      <vt:lpstr>15062026</vt:lpstr>
      <vt:lpstr>16062026</vt:lpstr>
      <vt:lpstr>17062026</vt:lpstr>
      <vt:lpstr>20062026</vt:lpstr>
      <vt:lpstr>22062026</vt:lpstr>
      <vt:lpstr>23062026</vt:lpstr>
      <vt:lpstr>24062026</vt:lpstr>
      <vt:lpstr>26062026</vt:lpstr>
      <vt:lpstr>29062026</vt:lpstr>
      <vt:lpstr>30062026</vt:lpstr>
      <vt:lpstr>02072026</vt:lpstr>
      <vt:lpstr>03072026</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jessim ACK</dc:creator>
  <cp:keywords/>
  <dc:description/>
  <cp:lastModifiedBy>jessim ACK</cp:lastModifiedBy>
  <cp:revision/>
  <dcterms:created xsi:type="dcterms:W3CDTF">2024-02-02T19:49:24Z</dcterms:created>
  <dcterms:modified xsi:type="dcterms:W3CDTF">2026-06-05T22:28:48Z</dcterms:modified>
  <cp:category/>
  <cp:contentStatus/>
</cp:coreProperties>
</file>