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T\Desktop\lr_hw\Documentation\"/>
    </mc:Choice>
  </mc:AlternateContent>
  <xr:revisionPtr revIDLastSave="0" documentId="13_ncr:1_{BCA57317-02A4-4FCE-805C-CD032ED1791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Автоматизированный отчет" sheetId="7" r:id="rId1"/>
    <sheet name="Соответствие" sheetId="4" r:id="rId2"/>
    <sheet name="SummaryReport" sheetId="5" r:id="rId3"/>
    <sheet name="Результаты всех тестов" sheetId="2" r:id="rId4"/>
  </sheets>
  <definedNames>
    <definedName name="_xlnm._FilterDatabase" localSheetId="2" hidden="1">SummaryReport!$A$1:$J$19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2" l="1"/>
  <c r="H40" i="2"/>
  <c r="H41" i="2"/>
  <c r="H42" i="2"/>
  <c r="H43" i="2"/>
  <c r="H44" i="2"/>
  <c r="H38" i="2"/>
  <c r="G39" i="2"/>
  <c r="G40" i="2"/>
  <c r="G41" i="2"/>
  <c r="G42" i="2"/>
  <c r="G43" i="2"/>
  <c r="G44" i="2"/>
  <c r="G38" i="2"/>
  <c r="H27" i="2"/>
  <c r="H28" i="2"/>
  <c r="H29" i="2"/>
  <c r="H30" i="2"/>
  <c r="H31" i="2"/>
  <c r="H32" i="2"/>
  <c r="H26" i="2"/>
  <c r="G32" i="2"/>
  <c r="G31" i="2"/>
  <c r="G30" i="2"/>
  <c r="G29" i="2"/>
  <c r="G28" i="2"/>
  <c r="G27" i="2"/>
  <c r="G26" i="2"/>
  <c r="H18" i="2"/>
  <c r="H17" i="2"/>
  <c r="H16" i="2"/>
  <c r="H15" i="2"/>
  <c r="H14" i="2"/>
  <c r="H13" i="2"/>
  <c r="H12" i="2"/>
  <c r="G18" i="2"/>
  <c r="G17" i="2"/>
  <c r="G16" i="2"/>
  <c r="G15" i="2"/>
  <c r="G14" i="2"/>
  <c r="G13" i="2"/>
  <c r="G12" i="2"/>
  <c r="A3" i="4"/>
  <c r="A4" i="4"/>
  <c r="A5" i="4"/>
  <c r="A6" i="4"/>
  <c r="A7" i="4"/>
  <c r="A8" i="4"/>
  <c r="A9" i="4"/>
  <c r="A10" i="4"/>
  <c r="A11" i="4"/>
  <c r="A12" i="4"/>
  <c r="A13" i="4"/>
  <c r="A2" i="4"/>
  <c r="F35" i="7"/>
  <c r="G26" i="7"/>
  <c r="E26" i="7"/>
  <c r="F26" i="7" s="1"/>
  <c r="D26" i="7"/>
  <c r="B47" i="7"/>
  <c r="G30" i="7"/>
  <c r="E30" i="7"/>
  <c r="F30" i="7" s="1"/>
  <c r="D30" i="7"/>
  <c r="G29" i="7"/>
  <c r="E29" i="7"/>
  <c r="F29" i="7" s="1"/>
  <c r="D29" i="7"/>
  <c r="G28" i="7"/>
  <c r="E28" i="7"/>
  <c r="F28" i="7" s="1"/>
  <c r="D28" i="7"/>
  <c r="G27" i="7"/>
  <c r="E27" i="7"/>
  <c r="F27" i="7" s="1"/>
  <c r="D27" i="7"/>
  <c r="G25" i="7"/>
  <c r="E25" i="7"/>
  <c r="F25" i="7" s="1"/>
  <c r="D25" i="7"/>
  <c r="G24" i="7"/>
  <c r="E24" i="7"/>
  <c r="F24" i="7" s="1"/>
  <c r="D24" i="7"/>
  <c r="G23" i="7"/>
  <c r="E23" i="7"/>
  <c r="F23" i="7" s="1"/>
  <c r="D23" i="7"/>
  <c r="G22" i="7"/>
  <c r="E22" i="7"/>
  <c r="F22" i="7" s="1"/>
  <c r="D22" i="7"/>
  <c r="G21" i="7"/>
  <c r="E21" i="7"/>
  <c r="F21" i="7" s="1"/>
  <c r="D21" i="7"/>
  <c r="G20" i="7"/>
  <c r="E20" i="7"/>
  <c r="F20" i="7" s="1"/>
  <c r="D20" i="7"/>
  <c r="G19" i="7"/>
  <c r="E19" i="7"/>
  <c r="F19" i="7" s="1"/>
  <c r="D19" i="7"/>
  <c r="G18" i="7"/>
  <c r="E18" i="7"/>
  <c r="F18" i="7" s="1"/>
  <c r="D18" i="7"/>
  <c r="G17" i="7"/>
  <c r="E17" i="7"/>
  <c r="F17" i="7" s="1"/>
  <c r="D17" i="7"/>
  <c r="G16" i="7"/>
  <c r="E16" i="7"/>
  <c r="F16" i="7" s="1"/>
  <c r="D16" i="7"/>
  <c r="G15" i="7"/>
  <c r="E15" i="7"/>
  <c r="F15" i="7" s="1"/>
  <c r="D15" i="7"/>
  <c r="G14" i="7"/>
  <c r="E14" i="7"/>
  <c r="F14" i="7" s="1"/>
  <c r="D14" i="7"/>
  <c r="G13" i="7"/>
  <c r="E13" i="7"/>
  <c r="F13" i="7" s="1"/>
  <c r="D13" i="7"/>
  <c r="G12" i="7"/>
  <c r="E12" i="7"/>
  <c r="F12" i="7" s="1"/>
  <c r="D12" i="7"/>
  <c r="G11" i="7"/>
  <c r="E11" i="7"/>
  <c r="F11" i="7" s="1"/>
  <c r="D11" i="7"/>
  <c r="G10" i="7"/>
  <c r="E10" i="7"/>
  <c r="F10" i="7" s="1"/>
  <c r="D10" i="7"/>
  <c r="G9" i="7"/>
  <c r="E9" i="7"/>
  <c r="F9" i="7" s="1"/>
  <c r="D9" i="7"/>
  <c r="G8" i="7"/>
  <c r="E8" i="7"/>
  <c r="F8" i="7" s="1"/>
  <c r="D8" i="7"/>
  <c r="T7" i="7"/>
  <c r="V7" i="7" s="1"/>
  <c r="S7" i="7"/>
  <c r="P7" i="7"/>
  <c r="G7" i="7"/>
  <c r="E7" i="7"/>
  <c r="F7" i="7" s="1"/>
  <c r="D7" i="7"/>
  <c r="T6" i="7"/>
  <c r="V6" i="7" s="1"/>
  <c r="P6" i="7"/>
  <c r="G6" i="7"/>
  <c r="E6" i="7"/>
  <c r="F6" i="7" s="1"/>
  <c r="D6" i="7"/>
  <c r="T5" i="7"/>
  <c r="V5" i="7" s="1"/>
  <c r="S5" i="7"/>
  <c r="P5" i="7"/>
  <c r="G5" i="7"/>
  <c r="E5" i="7"/>
  <c r="F5" i="7" s="1"/>
  <c r="D5" i="7"/>
  <c r="T4" i="7"/>
  <c r="V4" i="7" s="1"/>
  <c r="P4" i="7"/>
  <c r="G4" i="7"/>
  <c r="E4" i="7"/>
  <c r="F4" i="7" s="1"/>
  <c r="D4" i="7"/>
  <c r="T3" i="7"/>
  <c r="V3" i="7" s="1"/>
  <c r="P3" i="7"/>
  <c r="G3" i="7"/>
  <c r="E3" i="7"/>
  <c r="F3" i="7" s="1"/>
  <c r="D3" i="7"/>
  <c r="W2" i="7"/>
  <c r="S4" i="7" s="1"/>
  <c r="V2" i="7"/>
  <c r="V8" i="7" s="1"/>
  <c r="T2" i="7"/>
  <c r="P2" i="7"/>
  <c r="G2" i="7"/>
  <c r="E2" i="7"/>
  <c r="F2" i="7" s="1"/>
  <c r="D2" i="7"/>
  <c r="C39" i="7"/>
  <c r="C37" i="7"/>
  <c r="C35" i="7"/>
  <c r="C45" i="7"/>
  <c r="C43" i="7"/>
  <c r="C41" i="7"/>
  <c r="C46" i="7"/>
  <c r="C44" i="7"/>
  <c r="C42" i="7"/>
  <c r="C40" i="7"/>
  <c r="C38" i="7"/>
  <c r="C36" i="7"/>
  <c r="S2" i="7" l="1"/>
  <c r="H30" i="7"/>
  <c r="H14" i="7"/>
  <c r="H29" i="7"/>
  <c r="H21" i="7"/>
  <c r="H26" i="7"/>
  <c r="H3" i="7"/>
  <c r="H4" i="7"/>
  <c r="H10" i="7"/>
  <c r="H11" i="7"/>
  <c r="H18" i="7"/>
  <c r="H25" i="7"/>
  <c r="S3" i="7"/>
  <c r="H5" i="7"/>
  <c r="S6" i="7"/>
  <c r="S8" i="7" s="1"/>
  <c r="H16" i="7"/>
  <c r="H23" i="7"/>
  <c r="H2" i="7"/>
  <c r="H7" i="7"/>
  <c r="H12" i="7"/>
  <c r="H13" i="7"/>
  <c r="H19" i="7"/>
  <c r="H20" i="7"/>
  <c r="H27" i="7"/>
  <c r="G36" i="7"/>
  <c r="D36" i="7"/>
  <c r="G38" i="7"/>
  <c r="D38" i="7"/>
  <c r="G40" i="7"/>
  <c r="D40" i="7"/>
  <c r="G42" i="7"/>
  <c r="D42" i="7"/>
  <c r="G44" i="7"/>
  <c r="D44" i="7"/>
  <c r="G46" i="7"/>
  <c r="D46" i="7"/>
  <c r="D41" i="7"/>
  <c r="G41" i="7"/>
  <c r="D43" i="7"/>
  <c r="G43" i="7"/>
  <c r="D45" i="7"/>
  <c r="G45" i="7"/>
  <c r="C47" i="7"/>
  <c r="D47" i="7" s="1"/>
  <c r="D35" i="7"/>
  <c r="G35" i="7"/>
  <c r="D37" i="7"/>
  <c r="G37" i="7"/>
  <c r="D39" i="7"/>
  <c r="G39" i="7"/>
  <c r="H6" i="7"/>
  <c r="H9" i="7"/>
  <c r="H17" i="7"/>
  <c r="H24" i="7"/>
  <c r="H8" i="7"/>
  <c r="H15" i="7"/>
  <c r="H22" i="7"/>
  <c r="H28" i="7"/>
  <c r="F45" i="7" l="1"/>
  <c r="H45" i="7" s="1"/>
  <c r="I45" i="7" s="1"/>
  <c r="F42" i="7"/>
  <c r="H42" i="7" s="1"/>
  <c r="I42" i="7" s="1"/>
  <c r="H35" i="7"/>
  <c r="I35" i="7" s="1"/>
  <c r="F44" i="7"/>
  <c r="H44" i="7" s="1"/>
  <c r="I44" i="7" s="1"/>
  <c r="F41" i="7"/>
  <c r="H41" i="7" s="1"/>
  <c r="I41" i="7" s="1"/>
  <c r="F38" i="7"/>
  <c r="H38" i="7" s="1"/>
  <c r="I38" i="7" s="1"/>
  <c r="F46" i="7"/>
  <c r="H46" i="7" s="1"/>
  <c r="I46" i="7" s="1"/>
  <c r="F36" i="7"/>
  <c r="H36" i="7" s="1"/>
  <c r="I36" i="7" s="1"/>
  <c r="F43" i="7"/>
  <c r="H43" i="7" s="1"/>
  <c r="I43" i="7" s="1"/>
  <c r="F40" i="7"/>
  <c r="H40" i="7" s="1"/>
  <c r="I40" i="7" s="1"/>
  <c r="F37" i="7"/>
  <c r="H37" i="7" s="1"/>
  <c r="I37" i="7" s="1"/>
  <c r="F39" i="7"/>
  <c r="H39" i="7" s="1"/>
  <c r="I39" i="7" s="1"/>
  <c r="I43" i="2"/>
  <c r="I42" i="2"/>
  <c r="I39" i="2"/>
  <c r="I38" i="2"/>
  <c r="I12" i="2"/>
  <c r="I13" i="2"/>
  <c r="I14" i="2"/>
  <c r="I15" i="2"/>
  <c r="I16" i="2"/>
  <c r="I17" i="2"/>
  <c r="I18" i="2"/>
  <c r="I40" i="2" l="1"/>
  <c r="I44" i="2"/>
  <c r="I41" i="2"/>
  <c r="I32" i="2"/>
  <c r="I31" i="2"/>
  <c r="I30" i="2"/>
  <c r="I29" i="2"/>
  <c r="I28" i="2"/>
  <c r="I27" i="2"/>
  <c r="I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3B3BF7E1-6ADF-4493-9192-E4EF20FC10D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28D8E7E3-9034-4C8E-BCC2-E370E53A3E8F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8ED47A04-BA64-47D1-9D16-171311587ECF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6256BE87-C2A7-42FF-9BC9-32B39C4BE3C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A539B3A4-B72E-48D0-8E78-BF6BFF03AF7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<sst xmlns="http://schemas.openxmlformats.org/spreadsheetml/2006/main" count="264" uniqueCount="98">
  <si>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</si>
  <si>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</si>
  <si>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</si>
  <si>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</si>
  <si>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</si>
  <si>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</si>
  <si>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</si>
  <si>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</si>
  <si>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</si>
  <si>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</si>
  <si>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</si>
  <si>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</si>
  <si>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</si>
  <si>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</si>
  <si>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</si>
  <si>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</si>
  <si>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</si>
  <si>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</si>
  <si>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</si>
  <si>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</si>
  <si>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</si>
  <si>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</si>
  <si>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</si>
  <si>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</si>
  <si>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</si>
  <si>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</si>
  <si>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</si>
  <si>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</si>
  <si>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</si>
  <si>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</si>
  <si>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</si>
  <si>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Подтверждение максимума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</si>
  <si>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</si>
  <si>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</si>
  <si>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</si>
  <si>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</si>
  <si>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</si>
  <si>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</si>
  <si>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</si>
  <si>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</si>
  <si>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</si>
  <si>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</si>
  <si>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</si>
  <si>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</si>
  <si>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</si>
  <si>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</si>
  <si>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</si>
  <si>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</si>
  <si>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</si>
  <si>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</si>
  <si>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</si>
  <si>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</si>
  <si>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</si>
  <si>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</si>
  <si>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</si>
  <si>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</si>
  <si>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</si>
  <si>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</si>
  <si>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</si>
  <si>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</si>
  <si>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</si>
  <si>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</si>
  <si>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</si>
  <si>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</si>
  <si>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</si>
  <si>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</si>
  <si>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</si>
  <si>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</si>
  <si>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</si>
  <si>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</si>
  <si>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</si>
  <si>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</si>
  <si>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</si>
  <si>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</si>
  <si>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</si>
  <si>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</si>
  <si>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</si>
  <si>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Профиль</t>
  </si>
  <si>
    <t>Jmeter, throughput per minute</t>
  </si>
  <si>
    <t>open_webtours</t>
  </si>
  <si>
    <t>click_flights_page</t>
  </si>
  <si>
    <t>search_flight</t>
  </si>
  <si>
    <t>select_plane</t>
  </si>
  <si>
    <t>payments_form</t>
  </si>
  <si>
    <t>open_booking_pages</t>
  </si>
  <si>
    <t>delete_booking</t>
  </si>
  <si>
    <t>open_reg_page</t>
  </si>
  <si>
    <t>reg_user</t>
  </si>
  <si>
    <t>Названия строк</t>
  </si>
  <si>
    <t>Общий итог</t>
  </si>
  <si>
    <t>UC01_login_logout</t>
  </si>
  <si>
    <t>UC02_search_tickets</t>
  </si>
  <si>
    <t>UC03_buy_tickets</t>
  </si>
  <si>
    <t>UC04_check_booking_pages</t>
  </si>
  <si>
    <t>UC05_delete_booking</t>
  </si>
  <si>
    <t>UC06_registre_user</t>
  </si>
  <si>
    <t>Профиль для 10 пользаков</t>
  </si>
  <si>
    <t>Поиск максимума 4 ступень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</si>
</sst>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0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33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8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8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8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8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8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8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80">
    <xf numFmtId="0" fontId="0" fillId="0" borderId="0" xfId="0"/>
    <xf numFmtId="0" fontId="14" fillId="5" borderId="1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5" fillId="0" borderId="2" xfId="42" applyBorder="1"/>
    <xf numFmtId="10" fontId="14" fillId="0" borderId="2" xfId="0" applyNumberFormat="1" applyFont="1" applyBorder="1" applyAlignment="1">
      <alignment horizontal="left" vertical="top"/>
    </xf>
    <xf numFmtId="0" fontId="13" fillId="0" borderId="2" xfId="4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9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9" fillId="39" borderId="15" xfId="0" applyFont="1" applyFill="1" applyBorder="1" applyAlignment="1">
      <alignment vertical="center" wrapText="1"/>
    </xf>
    <xf numFmtId="0" fontId="7" fillId="39" borderId="15" xfId="0" applyFont="1" applyFill="1" applyBorder="1" applyAlignment="1">
      <alignment horizontal="left" vertical="center" wrapText="1"/>
    </xf>
    <xf numFmtId="0" fontId="8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9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4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9" xfId="0" applyBorder="1"/>
    <xf numFmtId="0" fontId="30" fillId="0" borderId="25" xfId="0" applyFont="1" applyBorder="1"/>
    <xf numFmtId="0" fontId="30" fillId="0" borderId="0" xfId="0" applyFont="1"/>
    <xf numFmtId="1" fontId="30" fillId="0" borderId="0" xfId="0" applyNumberFormat="1" applyFont="1"/>
    <xf numFmtId="9" fontId="0" fillId="0" borderId="30" xfId="0" applyNumberFormat="1" applyBorder="1"/>
    <xf numFmtId="0" fontId="9" fillId="39" borderId="20" xfId="0" applyFont="1" applyFill="1" applyBorder="1" applyAlignment="1">
      <alignment vertical="center" wrapText="1"/>
    </xf>
    <xf numFmtId="0" fontId="7" fillId="39" borderId="20" xfId="0" applyFont="1" applyFill="1" applyBorder="1" applyAlignment="1">
      <alignment horizontal="center" vertical="center" wrapText="1"/>
    </xf>
    <xf numFmtId="0" fontId="7" fillId="39" borderId="31" xfId="0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0" fillId="0" borderId="2" xfId="0" applyBorder="1"/>
    <xf numFmtId="0" fontId="34" fillId="0" borderId="28" xfId="0" applyFont="1" applyBorder="1"/>
    <xf numFmtId="0" fontId="0" fillId="40" borderId="12" xfId="0" applyFill="1" applyBorder="1"/>
    <xf numFmtId="0" fontId="0" fillId="40" borderId="32" xfId="0" applyFill="1" applyBorder="1"/>
    <xf numFmtId="0" fontId="34" fillId="42" borderId="25" xfId="0" applyFont="1" applyFill="1" applyBorder="1"/>
    <xf numFmtId="2" fontId="34" fillId="42" borderId="2" xfId="0" applyNumberFormat="1" applyFont="1" applyFill="1" applyBorder="1"/>
    <xf numFmtId="0" fontId="34" fillId="0" borderId="2" xfId="0" applyFont="1" applyBorder="1"/>
    <xf numFmtId="0" fontId="7" fillId="43" borderId="15" xfId="0" applyFont="1" applyFill="1" applyBorder="1" applyAlignment="1">
      <alignment horizontal="left" vertical="center" wrapText="1"/>
    </xf>
    <xf numFmtId="9" fontId="0" fillId="0" borderId="0" xfId="0" applyNumberFormat="1"/>
    <xf numFmtId="1" fontId="0" fillId="0" borderId="28" xfId="0" applyNumberFormat="1" applyBorder="1"/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3" xfId="0" applyFill="1" applyBorder="1" applyAlignment="1">
      <alignment horizontal="center"/>
    </xf>
    <xf numFmtId="0" fontId="0" fillId="41" borderId="34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14" fillId="0" borderId="2" xfId="0" applyNumberFormat="1" applyFont="1" applyBorder="1" applyAlignment="1">
      <alignment horizontal="center" vertical="top"/>
    </xf>
    <xf numFmtId="1" fontId="13" fillId="0" borderId="2" xfId="4" applyNumberFormat="1" applyFont="1" applyBorder="1" applyAlignment="1">
      <alignment horizontal="center" vertical="top"/>
    </xf>
    <xf numFmtId="0" fontId="1" fillId="0" borderId="2" xfId="100" applyBorder="1"/>
    <xf numFmtId="0" fontId="1" fillId="0" borderId="2" xfId="100" applyFill="1" applyBorder="1"/>
    <xf numFmtId="1" fontId="14" fillId="0" borderId="2" xfId="0" applyNumberFormat="1" applyFont="1" applyBorder="1" applyAlignment="1">
      <alignment horizontal="left" vertical="top"/>
    </xf>
  </cellXfs>
  <cellStyles count="12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1 4" xfId="82" xr:uid="{1A4317A8-35AC-49BF-9653-016D95D89CD9}"/>
    <cellStyle name="20% — акцент1 5" xfId="102" xr:uid="{6741A730-A83E-4ACC-B0F6-B7B625C336CA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2 4" xfId="85" xr:uid="{023E333F-18B5-431D-B1F1-D5FF5D04F1FE}"/>
    <cellStyle name="20% — акцент2 5" xfId="105" xr:uid="{56E8B761-B9DE-444A-A44F-E11482EAA7AF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3 4" xfId="88" xr:uid="{C74DE236-25A5-4870-A862-C0AD7ADA7A87}"/>
    <cellStyle name="20% — акцент3 5" xfId="108" xr:uid="{89281FF2-3504-4440-968B-0FC6F1B0C932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4 4" xfId="91" xr:uid="{2273ADC8-B9C9-4E76-A7F1-77EEBD93836A}"/>
    <cellStyle name="20% — акцент4 5" xfId="111" xr:uid="{DFD3CDDC-A1A3-42BC-9173-BEDFC33D9924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5 4" xfId="94" xr:uid="{47D2E381-6CE8-4B8B-BC4B-31EE332DC598}"/>
    <cellStyle name="20% — акцент5 5" xfId="114" xr:uid="{D6407D65-0EBC-4444-9431-D28394F6CEC2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20% — акцент6 4" xfId="97" xr:uid="{3876E261-FB05-4410-8031-276EC65E4019}"/>
    <cellStyle name="20% — акцент6 5" xfId="117" xr:uid="{830F0944-3815-4A08-8CA2-7FC0AE03AF47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1 4" xfId="83" xr:uid="{9F890FE9-6958-4A95-8BBF-E87CA90F12AE}"/>
    <cellStyle name="40% — акцент1 5" xfId="103" xr:uid="{52364D0E-ECBD-453E-8BAC-EA53F3D3BB3D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2 4" xfId="86" xr:uid="{FC3B9A63-EED5-47E5-941F-540FA24AF5E1}"/>
    <cellStyle name="40% — акцент2 5" xfId="106" xr:uid="{9FFFABB1-C41F-4F4C-89B8-E421628D9E62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3 4" xfId="89" xr:uid="{23F68F3C-DA54-49A1-824D-3A79B30777AE}"/>
    <cellStyle name="40% — акцент3 5" xfId="109" xr:uid="{D547C549-0E50-4AB5-AE54-5F27FC80CCB1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4 4" xfId="92" xr:uid="{3EC8E87B-52D2-4970-ADA7-505C80078CAD}"/>
    <cellStyle name="40% — акцент4 5" xfId="112" xr:uid="{8322ACB1-19AC-4D1B-9A58-4104F910138E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5 4" xfId="95" xr:uid="{D53EB58F-BDF3-4D4D-970E-30C62E28D4DE}"/>
    <cellStyle name="40% — акцент5 5" xfId="115" xr:uid="{2900FB1C-F8EA-4374-849D-7168119698BF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40% — акцент6 4" xfId="98" xr:uid="{28D50FCC-A46C-4DD7-BB3B-72B483B16176}"/>
    <cellStyle name="40% — акцент6 5" xfId="118" xr:uid="{51D5A1EF-15AC-4B55-B674-4FA558F97348}"/>
    <cellStyle name="60% — акцент1" xfId="21" builtinId="32" customBuiltin="1"/>
    <cellStyle name="60% — акцент1 2" xfId="50" xr:uid="{00000000-0005-0000-0000-000025000000}"/>
    <cellStyle name="60% — акцент1 3" xfId="84" xr:uid="{6AB092CA-3BD7-4E79-B907-0A04185854DC}"/>
    <cellStyle name="60% — акцент1 4" xfId="104" xr:uid="{AEF5B802-A90E-475F-8463-020DBF44F050}"/>
    <cellStyle name="60% — акцент2" xfId="25" builtinId="36" customBuiltin="1"/>
    <cellStyle name="60% — акцент2 2" xfId="53" xr:uid="{00000000-0005-0000-0000-000027000000}"/>
    <cellStyle name="60% — акцент2 3" xfId="87" xr:uid="{EE5EE960-DC44-48A0-8718-3D8444A32EE5}"/>
    <cellStyle name="60% — акцент2 4" xfId="107" xr:uid="{EE66CCD0-E23E-485F-81A5-86B21C0973FA}"/>
    <cellStyle name="60% — акцент3" xfId="29" builtinId="40" customBuiltin="1"/>
    <cellStyle name="60% — акцент3 2" xfId="56" xr:uid="{00000000-0005-0000-0000-000029000000}"/>
    <cellStyle name="60% — акцент3 3" xfId="90" xr:uid="{547B6D1A-58CE-49C6-8545-2847B6A64FBA}"/>
    <cellStyle name="60% — акцент3 4" xfId="110" xr:uid="{4B468A1D-DC88-46D6-965A-6F4A356D3B94}"/>
    <cellStyle name="60% — акцент4" xfId="33" builtinId="44" customBuiltin="1"/>
    <cellStyle name="60% — акцент4 2" xfId="59" xr:uid="{00000000-0005-0000-0000-00002B000000}"/>
    <cellStyle name="60% — акцент4 3" xfId="93" xr:uid="{F80F5FF0-8442-4C15-A945-F409142838A7}"/>
    <cellStyle name="60% — акцент4 4" xfId="113" xr:uid="{DBD1A543-A608-412A-AA4E-7D3762946CCF}"/>
    <cellStyle name="60% — акцент5" xfId="37" builtinId="48" customBuiltin="1"/>
    <cellStyle name="60% — акцент5 2" xfId="62" xr:uid="{00000000-0005-0000-0000-00002D000000}"/>
    <cellStyle name="60% — акцент5 3" xfId="96" xr:uid="{4D6F1C2B-A3C9-47C3-91D0-B2B32D66F1F2}"/>
    <cellStyle name="60% — акцент5 4" xfId="116" xr:uid="{45032352-2179-40FD-96BE-D219BD621250}"/>
    <cellStyle name="60% — акцент6" xfId="41" builtinId="52" customBuiltin="1"/>
    <cellStyle name="60% — акцент6 2" xfId="65" xr:uid="{00000000-0005-0000-0000-00002F000000}"/>
    <cellStyle name="60% — акцент6 3" xfId="99" xr:uid="{09EBCDCE-ED0C-4FB9-AC95-F419543E5D31}"/>
    <cellStyle name="60% — акцент6 4" xfId="119" xr:uid="{C87E2406-5778-45C7-91D0-2355256235AF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Обычный 6" xfId="80" xr:uid="{2337F9F9-DF7D-4E54-88B4-B8FDBB317C4D}"/>
    <cellStyle name="Обычный 7" xfId="100" xr:uid="{4E8B5321-C0F9-4A32-9BBE-8D45B1589946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имечание 5" xfId="81" xr:uid="{9EEF47FF-FD35-402F-BFC1-AF9A72BCDA04}"/>
    <cellStyle name="Примечание 6" xfId="101" xr:uid="{11A62575-2F2E-4BFA-A4A7-C06CD1BF098B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T" refreshedDate="45585.989369560186" createdVersion="7" refreshedVersion="7" minRefreshableVersion="3" recordCount="29" xr:uid="{B28CD3C5-85CB-49FB-9D2A-1762949F471B}">
  <cacheSource type="worksheet">
    <worksheetSource ref="B1:H30" sheet="Автоматизированный отчет"/>
  </cacheSource>
  <cacheFields count="7"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9" maxValue="400"/>
    </cacheField>
    <cacheField name="одним пользователем в минуту" numFmtId="2">
      <sharedItems containsSemiMixedTypes="0" containsString="0" containsNumber="1" minValue="0.15" maxValue="1.5384615384615385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3" maxValue="5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1"/>
    <n v="3"/>
    <n v="64"/>
    <n v="0.9375"/>
    <n v="20"/>
    <n v="56.25"/>
  </r>
  <r>
    <x v="1"/>
    <n v="1"/>
    <n v="3"/>
    <n v="64"/>
    <n v="0.9375"/>
    <n v="20"/>
    <n v="56.25"/>
  </r>
  <r>
    <x v="2"/>
    <n v="1"/>
    <n v="3"/>
    <n v="64"/>
    <n v="0.9375"/>
    <n v="20"/>
    <n v="56.25"/>
  </r>
  <r>
    <x v="3"/>
    <n v="1"/>
    <n v="3"/>
    <n v="64"/>
    <n v="0.9375"/>
    <n v="20"/>
    <n v="56.25"/>
  </r>
  <r>
    <x v="4"/>
    <n v="1"/>
    <n v="3"/>
    <n v="64"/>
    <n v="0.9375"/>
    <n v="20"/>
    <n v="56.25"/>
  </r>
  <r>
    <x v="5"/>
    <n v="1"/>
    <n v="3"/>
    <n v="64"/>
    <n v="0.9375"/>
    <n v="20"/>
    <n v="56.25"/>
  </r>
  <r>
    <x v="6"/>
    <n v="1"/>
    <n v="3"/>
    <n v="64"/>
    <n v="0.9375"/>
    <n v="20"/>
    <n v="56.25"/>
  </r>
  <r>
    <x v="0"/>
    <n v="1"/>
    <n v="1"/>
    <n v="52"/>
    <n v="1.1538461538461537"/>
    <n v="20"/>
    <n v="23.076923076923073"/>
  </r>
  <r>
    <x v="1"/>
    <n v="1"/>
    <n v="1"/>
    <n v="52"/>
    <n v="1.1538461538461537"/>
    <n v="20"/>
    <n v="23.076923076923073"/>
  </r>
  <r>
    <x v="7"/>
    <n v="1"/>
    <n v="1"/>
    <n v="52"/>
    <n v="1.1538461538461537"/>
    <n v="20"/>
    <n v="23.076923076923073"/>
  </r>
  <r>
    <x v="8"/>
    <n v="1"/>
    <n v="1"/>
    <n v="52"/>
    <n v="1.1538461538461537"/>
    <n v="20"/>
    <n v="23.076923076923073"/>
  </r>
  <r>
    <x v="6"/>
    <n v="1"/>
    <n v="1"/>
    <n v="52"/>
    <n v="1.1538461538461537"/>
    <n v="20"/>
    <n v="23.076923076923073"/>
  </r>
  <r>
    <x v="0"/>
    <n v="1"/>
    <n v="1"/>
    <n v="39"/>
    <n v="1.5384615384615385"/>
    <n v="20"/>
    <n v="30.76923076923077"/>
  </r>
  <r>
    <x v="9"/>
    <n v="1"/>
    <n v="1"/>
    <n v="39"/>
    <n v="1.5384615384615385"/>
    <n v="20"/>
    <n v="30.76923076923077"/>
  </r>
  <r>
    <x v="10"/>
    <n v="1"/>
    <n v="1"/>
    <n v="39"/>
    <n v="1.5384615384615385"/>
    <n v="20"/>
    <n v="30.76923076923077"/>
  </r>
  <r>
    <x v="11"/>
    <n v="1"/>
    <n v="1"/>
    <n v="39"/>
    <n v="1.5384615384615385"/>
    <n v="20"/>
    <n v="30.76923076923077"/>
  </r>
  <r>
    <x v="0"/>
    <n v="1"/>
    <n v="1"/>
    <n v="400"/>
    <n v="0.15"/>
    <n v="20"/>
    <n v="3"/>
  </r>
  <r>
    <x v="1"/>
    <n v="1"/>
    <n v="1"/>
    <n v="400"/>
    <n v="0.15"/>
    <n v="20"/>
    <n v="3"/>
  </r>
  <r>
    <x v="6"/>
    <n v="1"/>
    <n v="1"/>
    <n v="400"/>
    <n v="0.15"/>
    <n v="20"/>
    <n v="3"/>
  </r>
  <r>
    <x v="0"/>
    <n v="1"/>
    <n v="3"/>
    <n v="90"/>
    <n v="0.66666666666666663"/>
    <n v="20"/>
    <n v="40"/>
  </r>
  <r>
    <x v="1"/>
    <n v="1"/>
    <n v="3"/>
    <n v="90"/>
    <n v="0.66666666666666663"/>
    <n v="20"/>
    <n v="40"/>
  </r>
  <r>
    <x v="2"/>
    <n v="1"/>
    <n v="3"/>
    <n v="90"/>
    <n v="0.66666666666666663"/>
    <n v="20"/>
    <n v="40"/>
  </r>
  <r>
    <x v="3"/>
    <n v="1"/>
    <n v="3"/>
    <n v="90"/>
    <n v="0.66666666666666663"/>
    <n v="20"/>
    <n v="40"/>
  </r>
  <r>
    <x v="4"/>
    <n v="1"/>
    <n v="3"/>
    <n v="90"/>
    <n v="0.66666666666666663"/>
    <n v="20"/>
    <n v="40"/>
  </r>
  <r>
    <x v="7"/>
    <n v="1"/>
    <n v="3"/>
    <n v="90"/>
    <n v="0.66666666666666663"/>
    <n v="20"/>
    <n v="40"/>
  </r>
  <r>
    <x v="0"/>
    <n v="1"/>
    <n v="1"/>
    <n v="45"/>
    <n v="1.3333333333333333"/>
    <n v="20"/>
    <n v="26.666666666666664"/>
  </r>
  <r>
    <x v="1"/>
    <n v="1"/>
    <n v="1"/>
    <n v="45"/>
    <n v="1.3333333333333333"/>
    <n v="20"/>
    <n v="26.666666666666664"/>
  </r>
  <r>
    <x v="7"/>
    <n v="1"/>
    <n v="1"/>
    <n v="45"/>
    <n v="1.3333333333333333"/>
    <n v="20"/>
    <n v="26.666666666666664"/>
  </r>
  <r>
    <x v="6"/>
    <n v="1"/>
    <n v="1"/>
    <n v="45"/>
    <n v="1.3333333333333333"/>
    <n v="20"/>
    <n v="26.666666666666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08981-29D7-40B3-9DA4-E31A60FD7681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4" firstHeaderRow="1" firstDataRow="1" firstDataCol="1"/>
  <pivotFields count="7">
    <pivotField axis="axisRow" showAll="0">
      <items count="13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6" baseField="0" baseItem="0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9804-BD48-4335-A5C9-5073F2DADE6E}">
  <dimension ref="A1:W49"/>
  <sheetViews>
    <sheetView zoomScale="70" zoomScaleNormal="70" workbookViewId="0">
      <selection activeCell="G35" sqref="G35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28.28515625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3" ht="15.75" thickBot="1" x14ac:dyDescent="0.3">
      <c r="A1" t="s">
        <v>32</v>
      </c>
      <c r="B1" t="s">
        <v>33</v>
      </c>
      <c r="C1" t="s">
        <v>34</v>
      </c>
      <c r="D1" t="s">
        <v>36</v>
      </c>
      <c r="E1" t="s">
        <v>45</v>
      </c>
      <c r="F1" t="s">
        <v>46</v>
      </c>
      <c r="G1" t="s">
        <v>47</v>
      </c>
      <c r="H1" t="s">
        <v>7</v>
      </c>
      <c r="I1" s="13" t="s">
        <v>88</v>
      </c>
      <c r="J1" t="s">
        <v>44</v>
      </c>
      <c r="M1" s="42" t="s">
        <v>35</v>
      </c>
      <c r="N1" s="43" t="s">
        <v>37</v>
      </c>
      <c r="O1" s="43" t="s">
        <v>38</v>
      </c>
      <c r="P1" s="43" t="s">
        <v>75</v>
      </c>
      <c r="Q1" s="43" t="s">
        <v>39</v>
      </c>
      <c r="R1" s="43" t="s">
        <v>36</v>
      </c>
      <c r="S1" s="50" t="s">
        <v>42</v>
      </c>
      <c r="T1" s="64" t="s">
        <v>78</v>
      </c>
      <c r="U1" s="51" t="s">
        <v>40</v>
      </c>
      <c r="V1" s="51" t="s">
        <v>41</v>
      </c>
      <c r="W1" s="29" t="s">
        <v>43</v>
      </c>
    </row>
    <row r="2" spans="1:23" x14ac:dyDescent="0.25">
      <c r="A2" s="21" t="s">
        <v>8</v>
      </c>
      <c r="B2" s="21" t="s">
        <v>55</v>
      </c>
      <c r="C2" s="38">
        <v>1</v>
      </c>
      <c r="D2" s="40">
        <f>VLOOKUP(A2,$M$1:$X$8,6,FALSE)</f>
        <v>3</v>
      </c>
      <c r="E2">
        <f>VLOOKUP(A2,$M$1:$X$8,5,FALSE)</f>
        <v>64</v>
      </c>
      <c r="F2" s="16">
        <f>60/E2*C2</f>
        <v>0.9375</v>
      </c>
      <c r="G2">
        <f t="shared" ref="G2:G26" si="0">VLOOKUP(A2,$M$1:$X$8,9,FALSE)</f>
        <v>20</v>
      </c>
      <c r="H2" s="15">
        <f>D2*F2*G2</f>
        <v>56.25</v>
      </c>
      <c r="I2" s="14" t="s">
        <v>0</v>
      </c>
      <c r="J2" s="15">
        <v>148.99358974358972</v>
      </c>
      <c r="M2" s="45" t="s">
        <v>8</v>
      </c>
      <c r="N2" s="17">
        <v>3.5</v>
      </c>
      <c r="O2" s="34">
        <v>12</v>
      </c>
      <c r="P2" s="35">
        <f t="shared" ref="P2:P7" si="1">N2+O2</f>
        <v>15.5</v>
      </c>
      <c r="Q2" s="23">
        <v>64</v>
      </c>
      <c r="R2" s="48">
        <v>3</v>
      </c>
      <c r="S2" s="49">
        <f t="shared" ref="S2:S7" si="2">R2/W$2</f>
        <v>0.3</v>
      </c>
      <c r="T2" s="65">
        <f t="shared" ref="T2:T7" si="3">60/(Q2)</f>
        <v>0.9375</v>
      </c>
      <c r="U2" s="52">
        <v>20</v>
      </c>
      <c r="V2" s="53">
        <f t="shared" ref="V2:V7" si="4">ROUND(R2*T2*U2,0)</f>
        <v>56</v>
      </c>
      <c r="W2" s="27">
        <f>SUM(R2:R7)</f>
        <v>10</v>
      </c>
    </row>
    <row r="3" spans="1:23" x14ac:dyDescent="0.25">
      <c r="A3" s="21" t="s">
        <v>8</v>
      </c>
      <c r="B3" s="21" t="s">
        <v>0</v>
      </c>
      <c r="C3" s="38">
        <v>1</v>
      </c>
      <c r="D3" s="41">
        <f>VLOOKUP(A3,$M$1:$X$8,6,FALSE)</f>
        <v>3</v>
      </c>
      <c r="E3">
        <f>VLOOKUP(A3,$M$1:$X$8,5,FALSE)</f>
        <v>64</v>
      </c>
      <c r="F3" s="16">
        <f>60/E3*C3</f>
        <v>0.9375</v>
      </c>
      <c r="G3">
        <f t="shared" si="0"/>
        <v>20</v>
      </c>
      <c r="H3" s="15">
        <f>D3*F3*G3</f>
        <v>56.25</v>
      </c>
      <c r="I3" s="14" t="s">
        <v>12</v>
      </c>
      <c r="J3" s="15">
        <v>96.25</v>
      </c>
      <c r="M3" s="45" t="s">
        <v>9</v>
      </c>
      <c r="N3" s="17">
        <v>9</v>
      </c>
      <c r="O3" s="34">
        <v>15</v>
      </c>
      <c r="P3" s="35">
        <f t="shared" si="1"/>
        <v>24</v>
      </c>
      <c r="Q3" s="23">
        <v>52</v>
      </c>
      <c r="R3" s="48">
        <v>1</v>
      </c>
      <c r="S3" s="49">
        <f t="shared" si="2"/>
        <v>0.1</v>
      </c>
      <c r="T3" s="65">
        <f t="shared" si="3"/>
        <v>1.1538461538461537</v>
      </c>
      <c r="U3" s="52">
        <v>20</v>
      </c>
      <c r="V3" s="53">
        <f t="shared" si="4"/>
        <v>23</v>
      </c>
      <c r="W3" s="27"/>
    </row>
    <row r="4" spans="1:23" x14ac:dyDescent="0.25">
      <c r="A4" s="21" t="s">
        <v>8</v>
      </c>
      <c r="B4" s="21" t="s">
        <v>62</v>
      </c>
      <c r="C4" s="38">
        <v>1</v>
      </c>
      <c r="D4" s="41">
        <f>VLOOKUP(A5,$M$1:$X$8,6,FALSE)</f>
        <v>3</v>
      </c>
      <c r="E4">
        <f>VLOOKUP(A5,$M$1:$X$8,5,FALSE)</f>
        <v>64</v>
      </c>
      <c r="F4" s="16">
        <f t="shared" ref="F4:F26" si="5">60/E4*C4</f>
        <v>0.9375</v>
      </c>
      <c r="G4">
        <f t="shared" si="0"/>
        <v>20</v>
      </c>
      <c r="H4" s="15">
        <f t="shared" ref="H4:H30" si="6">D4*F4*G4</f>
        <v>56.25</v>
      </c>
      <c r="I4" s="14" t="s">
        <v>6</v>
      </c>
      <c r="J4" s="15">
        <v>108.99358974358972</v>
      </c>
      <c r="M4" s="45" t="s">
        <v>54</v>
      </c>
      <c r="N4" s="17">
        <v>3.3</v>
      </c>
      <c r="O4" s="34">
        <v>10</v>
      </c>
      <c r="P4" s="35">
        <f t="shared" si="1"/>
        <v>13.3</v>
      </c>
      <c r="Q4" s="23">
        <v>39</v>
      </c>
      <c r="R4" s="48">
        <v>1</v>
      </c>
      <c r="S4" s="49">
        <f t="shared" si="2"/>
        <v>0.1</v>
      </c>
      <c r="T4" s="65">
        <f t="shared" si="3"/>
        <v>1.5384615384615385</v>
      </c>
      <c r="U4" s="52">
        <v>20</v>
      </c>
      <c r="V4" s="53">
        <f t="shared" si="4"/>
        <v>31</v>
      </c>
      <c r="W4" s="27"/>
    </row>
    <row r="5" spans="1:23" x14ac:dyDescent="0.25">
      <c r="A5" s="21" t="s">
        <v>8</v>
      </c>
      <c r="B5" s="21" t="s">
        <v>11</v>
      </c>
      <c r="C5" s="38">
        <v>1</v>
      </c>
      <c r="D5" s="41">
        <f>VLOOKUP(A6,$M$1:$X$8,6,FALSE)</f>
        <v>3</v>
      </c>
      <c r="E5">
        <f>VLOOKUP(A6,$M$1:$X$8,5,FALSE)</f>
        <v>64</v>
      </c>
      <c r="F5" s="16">
        <f t="shared" si="5"/>
        <v>0.9375</v>
      </c>
      <c r="G5">
        <f t="shared" si="0"/>
        <v>20</v>
      </c>
      <c r="H5" s="15">
        <f t="shared" si="6"/>
        <v>56.25</v>
      </c>
      <c r="I5" s="14" t="s">
        <v>11</v>
      </c>
      <c r="J5" s="15">
        <v>96.25</v>
      </c>
      <c r="M5" s="45" t="s">
        <v>59</v>
      </c>
      <c r="N5" s="17">
        <v>3.4</v>
      </c>
      <c r="O5" s="34">
        <v>20</v>
      </c>
      <c r="P5" s="35">
        <f t="shared" si="1"/>
        <v>23.4</v>
      </c>
      <c r="Q5" s="23">
        <v>90</v>
      </c>
      <c r="R5" s="48">
        <v>3</v>
      </c>
      <c r="S5" s="49">
        <f t="shared" si="2"/>
        <v>0.3</v>
      </c>
      <c r="T5" s="65">
        <f t="shared" si="3"/>
        <v>0.66666666666666663</v>
      </c>
      <c r="U5" s="52">
        <v>20</v>
      </c>
      <c r="V5" s="53">
        <f t="shared" si="4"/>
        <v>40</v>
      </c>
      <c r="W5" s="27"/>
    </row>
    <row r="6" spans="1:23" x14ac:dyDescent="0.25">
      <c r="A6" s="21" t="s">
        <v>8</v>
      </c>
      <c r="B6" s="21" t="s">
        <v>12</v>
      </c>
      <c r="C6" s="38">
        <v>1</v>
      </c>
      <c r="D6" s="41">
        <f t="shared" ref="D6:D26" si="7">VLOOKUP(A6,$M$1:$X$8,6,FALSE)</f>
        <v>3</v>
      </c>
      <c r="E6">
        <f t="shared" ref="E6:E26" si="8">VLOOKUP(A6,$M$1:$X$8,5,FALSE)</f>
        <v>64</v>
      </c>
      <c r="F6" s="16">
        <f t="shared" si="5"/>
        <v>0.9375</v>
      </c>
      <c r="G6">
        <f t="shared" si="0"/>
        <v>20</v>
      </c>
      <c r="H6" s="15">
        <f t="shared" si="6"/>
        <v>56.25</v>
      </c>
      <c r="I6" s="14" t="s">
        <v>3</v>
      </c>
      <c r="J6" s="15">
        <v>56.25</v>
      </c>
      <c r="M6" s="45" t="s">
        <v>10</v>
      </c>
      <c r="N6" s="17">
        <v>3.2</v>
      </c>
      <c r="O6" s="34">
        <v>5</v>
      </c>
      <c r="P6" s="35">
        <f t="shared" si="1"/>
        <v>8.1999999999999993</v>
      </c>
      <c r="Q6" s="23">
        <v>45</v>
      </c>
      <c r="R6" s="48">
        <v>1</v>
      </c>
      <c r="S6" s="49">
        <f t="shared" si="2"/>
        <v>0.1</v>
      </c>
      <c r="T6" s="65">
        <f t="shared" si="3"/>
        <v>1.3333333333333333</v>
      </c>
      <c r="U6" s="52">
        <v>20</v>
      </c>
      <c r="V6" s="53">
        <f t="shared" si="4"/>
        <v>27</v>
      </c>
      <c r="W6" s="27"/>
    </row>
    <row r="7" spans="1:23" x14ac:dyDescent="0.25">
      <c r="A7" s="62" t="s">
        <v>8</v>
      </c>
      <c r="B7" s="21" t="s">
        <v>3</v>
      </c>
      <c r="C7" s="63">
        <v>1</v>
      </c>
      <c r="D7" s="41">
        <f t="shared" si="7"/>
        <v>3</v>
      </c>
      <c r="E7">
        <f t="shared" si="8"/>
        <v>64</v>
      </c>
      <c r="F7" s="16">
        <f t="shared" si="5"/>
        <v>0.9375</v>
      </c>
      <c r="G7">
        <f t="shared" si="0"/>
        <v>20</v>
      </c>
      <c r="H7" s="15">
        <f t="shared" si="6"/>
        <v>56.25</v>
      </c>
      <c r="I7" s="14" t="s">
        <v>13</v>
      </c>
      <c r="J7" s="15">
        <v>23.076923076923073</v>
      </c>
      <c r="M7" s="45" t="s">
        <v>60</v>
      </c>
      <c r="N7" s="17">
        <v>1.6</v>
      </c>
      <c r="O7" s="36">
        <v>5</v>
      </c>
      <c r="P7" s="35">
        <f t="shared" si="1"/>
        <v>6.6</v>
      </c>
      <c r="Q7" s="23">
        <v>400</v>
      </c>
      <c r="R7" s="48">
        <v>1</v>
      </c>
      <c r="S7" s="49">
        <f t="shared" si="2"/>
        <v>0.1</v>
      </c>
      <c r="T7" s="65">
        <f t="shared" si="3"/>
        <v>0.15</v>
      </c>
      <c r="U7" s="52">
        <v>20</v>
      </c>
      <c r="V7" s="53">
        <f t="shared" si="4"/>
        <v>3</v>
      </c>
      <c r="W7" s="27"/>
    </row>
    <row r="8" spans="1:23" ht="15.75" thickBot="1" x14ac:dyDescent="0.3">
      <c r="A8" s="21" t="s">
        <v>8</v>
      </c>
      <c r="B8" s="21" t="s">
        <v>6</v>
      </c>
      <c r="C8" s="38">
        <v>1</v>
      </c>
      <c r="D8" s="41">
        <f t="shared" si="7"/>
        <v>3</v>
      </c>
      <c r="E8">
        <f t="shared" si="8"/>
        <v>64</v>
      </c>
      <c r="F8" s="16">
        <f t="shared" si="5"/>
        <v>0.9375</v>
      </c>
      <c r="G8">
        <f t="shared" si="0"/>
        <v>20</v>
      </c>
      <c r="H8" s="15">
        <f t="shared" si="6"/>
        <v>56.25</v>
      </c>
      <c r="I8" s="14" t="s">
        <v>4</v>
      </c>
      <c r="J8" s="15">
        <v>89.743589743589737</v>
      </c>
      <c r="M8" s="46"/>
      <c r="N8" s="47"/>
      <c r="O8" s="47"/>
      <c r="P8" s="47"/>
      <c r="Q8" s="47"/>
      <c r="R8" s="47"/>
      <c r="S8" s="54">
        <f>SUM(S2:S7)</f>
        <v>1</v>
      </c>
      <c r="T8" s="61"/>
      <c r="U8" s="47"/>
      <c r="V8" s="69">
        <f>SUM(V2:V7)</f>
        <v>180</v>
      </c>
      <c r="W8" s="28"/>
    </row>
    <row r="9" spans="1:23" x14ac:dyDescent="0.25">
      <c r="A9" s="21" t="s">
        <v>9</v>
      </c>
      <c r="B9" s="21" t="s">
        <v>55</v>
      </c>
      <c r="C9" s="21">
        <v>1</v>
      </c>
      <c r="D9" s="29">
        <f t="shared" si="7"/>
        <v>1</v>
      </c>
      <c r="E9" s="15">
        <f t="shared" si="8"/>
        <v>52</v>
      </c>
      <c r="F9" s="16">
        <f t="shared" si="5"/>
        <v>1.1538461538461537</v>
      </c>
      <c r="G9">
        <f t="shared" si="0"/>
        <v>20</v>
      </c>
      <c r="H9" s="15">
        <f t="shared" si="6"/>
        <v>23.076923076923073</v>
      </c>
      <c r="I9" s="14" t="s">
        <v>55</v>
      </c>
      <c r="J9" s="15">
        <v>179.7628205128205</v>
      </c>
    </row>
    <row r="10" spans="1:23" x14ac:dyDescent="0.25">
      <c r="A10" s="21" t="s">
        <v>9</v>
      </c>
      <c r="B10" s="21" t="s">
        <v>0</v>
      </c>
      <c r="C10" s="21">
        <v>1</v>
      </c>
      <c r="D10" s="27">
        <f t="shared" si="7"/>
        <v>1</v>
      </c>
      <c r="E10" s="15">
        <f t="shared" si="8"/>
        <v>52</v>
      </c>
      <c r="F10" s="16">
        <f t="shared" si="5"/>
        <v>1.1538461538461537</v>
      </c>
      <c r="G10">
        <f t="shared" si="0"/>
        <v>20</v>
      </c>
      <c r="H10" s="15">
        <f t="shared" si="6"/>
        <v>23.076923076923073</v>
      </c>
      <c r="I10" s="14" t="s">
        <v>57</v>
      </c>
      <c r="J10" s="15">
        <v>30.76923076923077</v>
      </c>
      <c r="Q10" s="68"/>
    </row>
    <row r="11" spans="1:23" x14ac:dyDescent="0.25">
      <c r="A11" s="21" t="s">
        <v>9</v>
      </c>
      <c r="B11" s="21" t="s">
        <v>4</v>
      </c>
      <c r="C11" s="21">
        <v>1</v>
      </c>
      <c r="D11" s="27">
        <f t="shared" si="7"/>
        <v>1</v>
      </c>
      <c r="E11" s="15">
        <f t="shared" si="8"/>
        <v>52</v>
      </c>
      <c r="F11" s="16">
        <f t="shared" si="5"/>
        <v>1.1538461538461537</v>
      </c>
      <c r="G11">
        <f t="shared" si="0"/>
        <v>20</v>
      </c>
      <c r="H11" s="15">
        <f t="shared" si="6"/>
        <v>23.076923076923073</v>
      </c>
      <c r="I11" s="14" t="s">
        <v>56</v>
      </c>
      <c r="J11" s="15">
        <v>30.76923076923077</v>
      </c>
    </row>
    <row r="12" spans="1:23" x14ac:dyDescent="0.25">
      <c r="A12" s="21" t="s">
        <v>9</v>
      </c>
      <c r="B12" s="21" t="s">
        <v>13</v>
      </c>
      <c r="C12" s="21">
        <v>1</v>
      </c>
      <c r="D12" s="27">
        <f t="shared" si="7"/>
        <v>1</v>
      </c>
      <c r="E12" s="15">
        <f t="shared" si="8"/>
        <v>52</v>
      </c>
      <c r="F12" s="16">
        <f t="shared" si="5"/>
        <v>1.1538461538461537</v>
      </c>
      <c r="G12">
        <f t="shared" si="0"/>
        <v>20</v>
      </c>
      <c r="H12" s="15">
        <f t="shared" si="6"/>
        <v>23.076923076923073</v>
      </c>
      <c r="I12" s="14" t="s">
        <v>58</v>
      </c>
      <c r="J12" s="15">
        <v>30.76923076923077</v>
      </c>
    </row>
    <row r="13" spans="1:23" ht="15.75" thickBot="1" x14ac:dyDescent="0.3">
      <c r="A13" s="21" t="s">
        <v>9</v>
      </c>
      <c r="B13" s="21" t="s">
        <v>6</v>
      </c>
      <c r="C13" s="21">
        <v>1</v>
      </c>
      <c r="D13" s="28">
        <f t="shared" si="7"/>
        <v>1</v>
      </c>
      <c r="E13" s="15">
        <f t="shared" si="8"/>
        <v>52</v>
      </c>
      <c r="F13" s="16">
        <f t="shared" si="5"/>
        <v>1.1538461538461537</v>
      </c>
      <c r="G13">
        <f t="shared" si="0"/>
        <v>20</v>
      </c>
      <c r="H13" s="15">
        <f t="shared" si="6"/>
        <v>23.076923076923073</v>
      </c>
      <c r="I13" s="14" t="s">
        <v>62</v>
      </c>
      <c r="J13" s="15">
        <v>96.25</v>
      </c>
    </row>
    <row r="14" spans="1:23" x14ac:dyDescent="0.25">
      <c r="A14" s="21" t="s">
        <v>54</v>
      </c>
      <c r="B14" s="21" t="s">
        <v>55</v>
      </c>
      <c r="C14" s="21">
        <v>1</v>
      </c>
      <c r="D14" s="29">
        <f t="shared" si="7"/>
        <v>1</v>
      </c>
      <c r="E14" s="15">
        <f t="shared" si="8"/>
        <v>39</v>
      </c>
      <c r="F14" s="16">
        <f t="shared" si="5"/>
        <v>1.5384615384615385</v>
      </c>
      <c r="G14">
        <f t="shared" si="0"/>
        <v>20</v>
      </c>
      <c r="H14" s="15">
        <f t="shared" si="6"/>
        <v>30.76923076923077</v>
      </c>
      <c r="I14" s="14" t="s">
        <v>89</v>
      </c>
      <c r="J14" s="15">
        <v>987.87820512820485</v>
      </c>
    </row>
    <row r="15" spans="1:23" x14ac:dyDescent="0.25">
      <c r="A15" s="21" t="s">
        <v>54</v>
      </c>
      <c r="B15" s="21" t="s">
        <v>57</v>
      </c>
      <c r="C15" s="21">
        <v>1</v>
      </c>
      <c r="D15" s="27">
        <f t="shared" si="7"/>
        <v>1</v>
      </c>
      <c r="E15" s="15">
        <f t="shared" si="8"/>
        <v>39</v>
      </c>
      <c r="F15" s="16">
        <f t="shared" si="5"/>
        <v>1.5384615384615385</v>
      </c>
      <c r="G15">
        <f t="shared" si="0"/>
        <v>20</v>
      </c>
      <c r="H15" s="15">
        <f t="shared" si="6"/>
        <v>30.76923076923077</v>
      </c>
    </row>
    <row r="16" spans="1:23" x14ac:dyDescent="0.25">
      <c r="A16" s="21" t="s">
        <v>54</v>
      </c>
      <c r="B16" s="21" t="s">
        <v>56</v>
      </c>
      <c r="C16" s="21">
        <v>1</v>
      </c>
      <c r="D16" s="27">
        <f t="shared" si="7"/>
        <v>1</v>
      </c>
      <c r="E16" s="15">
        <f t="shared" si="8"/>
        <v>39</v>
      </c>
      <c r="F16" s="16">
        <f t="shared" si="5"/>
        <v>1.5384615384615385</v>
      </c>
      <c r="G16">
        <f t="shared" si="0"/>
        <v>20</v>
      </c>
      <c r="H16" s="15">
        <f t="shared" si="6"/>
        <v>30.76923076923077</v>
      </c>
    </row>
    <row r="17" spans="1:8" ht="15.75" thickBot="1" x14ac:dyDescent="0.3">
      <c r="A17" s="21" t="s">
        <v>54</v>
      </c>
      <c r="B17" s="21" t="s">
        <v>58</v>
      </c>
      <c r="C17" s="21">
        <v>1</v>
      </c>
      <c r="D17" s="27">
        <f t="shared" si="7"/>
        <v>1</v>
      </c>
      <c r="E17" s="15">
        <f t="shared" si="8"/>
        <v>39</v>
      </c>
      <c r="F17" s="16">
        <f t="shared" si="5"/>
        <v>1.5384615384615385</v>
      </c>
      <c r="G17">
        <f t="shared" si="0"/>
        <v>20</v>
      </c>
      <c r="H17" s="15">
        <f t="shared" si="6"/>
        <v>30.76923076923077</v>
      </c>
    </row>
    <row r="18" spans="1:8" x14ac:dyDescent="0.25">
      <c r="A18" s="21" t="s">
        <v>60</v>
      </c>
      <c r="B18" s="21" t="s">
        <v>55</v>
      </c>
      <c r="C18" s="38">
        <v>1</v>
      </c>
      <c r="D18" s="40">
        <f t="shared" si="7"/>
        <v>1</v>
      </c>
      <c r="E18">
        <f t="shared" si="8"/>
        <v>400</v>
      </c>
      <c r="F18" s="16">
        <f t="shared" si="5"/>
        <v>0.15</v>
      </c>
      <c r="G18">
        <f t="shared" si="0"/>
        <v>20</v>
      </c>
      <c r="H18" s="15">
        <f t="shared" si="6"/>
        <v>3</v>
      </c>
    </row>
    <row r="19" spans="1:8" x14ac:dyDescent="0.25">
      <c r="A19" s="21" t="s">
        <v>60</v>
      </c>
      <c r="B19" s="21" t="s">
        <v>0</v>
      </c>
      <c r="C19" s="38">
        <v>1</v>
      </c>
      <c r="D19" s="41">
        <f t="shared" si="7"/>
        <v>1</v>
      </c>
      <c r="E19">
        <f t="shared" si="8"/>
        <v>400</v>
      </c>
      <c r="F19" s="16">
        <f t="shared" si="5"/>
        <v>0.15</v>
      </c>
      <c r="G19">
        <f t="shared" si="0"/>
        <v>20</v>
      </c>
      <c r="H19" s="15">
        <f t="shared" si="6"/>
        <v>3</v>
      </c>
    </row>
    <row r="20" spans="1:8" ht="15.75" thickBot="1" x14ac:dyDescent="0.3">
      <c r="A20" s="21" t="s">
        <v>60</v>
      </c>
      <c r="B20" s="21" t="s">
        <v>6</v>
      </c>
      <c r="C20" s="38">
        <v>1</v>
      </c>
      <c r="D20" s="39">
        <f t="shared" si="7"/>
        <v>1</v>
      </c>
      <c r="E20">
        <f t="shared" si="8"/>
        <v>400</v>
      </c>
      <c r="F20" s="16">
        <f t="shared" si="5"/>
        <v>0.15</v>
      </c>
      <c r="G20">
        <f t="shared" si="0"/>
        <v>20</v>
      </c>
      <c r="H20" s="15">
        <f t="shared" si="6"/>
        <v>3</v>
      </c>
    </row>
    <row r="21" spans="1:8" x14ac:dyDescent="0.25">
      <c r="A21" s="21" t="s">
        <v>59</v>
      </c>
      <c r="B21" s="21" t="s">
        <v>55</v>
      </c>
      <c r="C21" s="21">
        <v>1</v>
      </c>
      <c r="D21" s="27">
        <f t="shared" si="7"/>
        <v>3</v>
      </c>
      <c r="E21">
        <f t="shared" si="8"/>
        <v>90</v>
      </c>
      <c r="F21" s="16">
        <f t="shared" si="5"/>
        <v>0.66666666666666663</v>
      </c>
      <c r="G21">
        <f t="shared" si="0"/>
        <v>20</v>
      </c>
      <c r="H21" s="15">
        <f t="shared" si="6"/>
        <v>40</v>
      </c>
    </row>
    <row r="22" spans="1:8" x14ac:dyDescent="0.25">
      <c r="A22" s="21" t="s">
        <v>59</v>
      </c>
      <c r="B22" s="21" t="s">
        <v>0</v>
      </c>
      <c r="C22" s="21">
        <v>1</v>
      </c>
      <c r="D22" s="27">
        <f t="shared" si="7"/>
        <v>3</v>
      </c>
      <c r="E22">
        <f t="shared" si="8"/>
        <v>90</v>
      </c>
      <c r="F22" s="16">
        <f t="shared" si="5"/>
        <v>0.66666666666666663</v>
      </c>
      <c r="G22">
        <f t="shared" si="0"/>
        <v>20</v>
      </c>
      <c r="H22" s="15">
        <f t="shared" si="6"/>
        <v>40</v>
      </c>
    </row>
    <row r="23" spans="1:8" x14ac:dyDescent="0.25">
      <c r="A23" s="21" t="s">
        <v>59</v>
      </c>
      <c r="B23" t="s">
        <v>62</v>
      </c>
      <c r="C23" s="63">
        <v>1</v>
      </c>
      <c r="D23" s="27">
        <f t="shared" si="7"/>
        <v>3</v>
      </c>
      <c r="E23">
        <f t="shared" si="8"/>
        <v>90</v>
      </c>
      <c r="F23" s="16">
        <f t="shared" si="5"/>
        <v>0.66666666666666663</v>
      </c>
      <c r="G23">
        <f t="shared" si="0"/>
        <v>20</v>
      </c>
      <c r="H23" s="15">
        <f t="shared" si="6"/>
        <v>40</v>
      </c>
    </row>
    <row r="24" spans="1:8" x14ac:dyDescent="0.25">
      <c r="A24" s="21" t="s">
        <v>59</v>
      </c>
      <c r="B24" s="21" t="s">
        <v>11</v>
      </c>
      <c r="C24" s="21">
        <v>1</v>
      </c>
      <c r="D24" s="27">
        <f t="shared" si="7"/>
        <v>3</v>
      </c>
      <c r="E24">
        <f t="shared" si="8"/>
        <v>90</v>
      </c>
      <c r="F24" s="16">
        <f t="shared" si="5"/>
        <v>0.66666666666666663</v>
      </c>
      <c r="G24">
        <f t="shared" si="0"/>
        <v>20</v>
      </c>
      <c r="H24" s="15">
        <f t="shared" si="6"/>
        <v>40</v>
      </c>
    </row>
    <row r="25" spans="1:8" x14ac:dyDescent="0.25">
      <c r="A25" s="21" t="s">
        <v>59</v>
      </c>
      <c r="B25" s="21" t="s">
        <v>12</v>
      </c>
      <c r="C25" s="21">
        <v>1</v>
      </c>
      <c r="D25" s="27">
        <f t="shared" si="7"/>
        <v>3</v>
      </c>
      <c r="E25">
        <f t="shared" si="8"/>
        <v>90</v>
      </c>
      <c r="F25" s="16">
        <f t="shared" si="5"/>
        <v>0.66666666666666663</v>
      </c>
      <c r="G25">
        <f t="shared" si="0"/>
        <v>20</v>
      </c>
      <c r="H25" s="15">
        <f t="shared" si="6"/>
        <v>40</v>
      </c>
    </row>
    <row r="26" spans="1:8" ht="15.75" thickBot="1" x14ac:dyDescent="0.3">
      <c r="A26" s="21" t="s">
        <v>59</v>
      </c>
      <c r="B26" s="21" t="s">
        <v>4</v>
      </c>
      <c r="C26" s="21">
        <v>1</v>
      </c>
      <c r="D26" s="27">
        <f t="shared" si="7"/>
        <v>3</v>
      </c>
      <c r="E26">
        <f t="shared" si="8"/>
        <v>90</v>
      </c>
      <c r="F26" s="16">
        <f t="shared" si="5"/>
        <v>0.66666666666666663</v>
      </c>
      <c r="G26">
        <f t="shared" si="0"/>
        <v>20</v>
      </c>
      <c r="H26" s="15">
        <f t="shared" si="6"/>
        <v>40</v>
      </c>
    </row>
    <row r="27" spans="1:8" x14ac:dyDescent="0.25">
      <c r="A27" s="21" t="s">
        <v>10</v>
      </c>
      <c r="B27" s="21" t="s">
        <v>55</v>
      </c>
      <c r="C27" s="21">
        <v>1</v>
      </c>
      <c r="D27" s="29">
        <f>VLOOKUP(A27,$M$1:$X$8,6,FALSE)</f>
        <v>1</v>
      </c>
      <c r="E27">
        <f>VLOOKUP(A27,$M$1:$X$8,5,FALSE)</f>
        <v>45</v>
      </c>
      <c r="F27" s="16">
        <f>60/E27*C27</f>
        <v>1.3333333333333333</v>
      </c>
      <c r="G27">
        <f>VLOOKUP(A27,$M$1:$X$8,9,FALSE)</f>
        <v>20</v>
      </c>
      <c r="H27" s="15">
        <f t="shared" si="6"/>
        <v>26.666666666666664</v>
      </c>
    </row>
    <row r="28" spans="1:8" x14ac:dyDescent="0.25">
      <c r="A28" s="21" t="s">
        <v>10</v>
      </c>
      <c r="B28" s="21" t="s">
        <v>0</v>
      </c>
      <c r="C28" s="21">
        <v>1</v>
      </c>
      <c r="D28" s="27">
        <f>VLOOKUP(A28,$M$1:$X$8,6,FALSE)</f>
        <v>1</v>
      </c>
      <c r="E28">
        <f>VLOOKUP(A28,$M$1:$X$8,5,FALSE)</f>
        <v>45</v>
      </c>
      <c r="F28" s="16">
        <f>60/E28*C28</f>
        <v>1.3333333333333333</v>
      </c>
      <c r="G28">
        <f>VLOOKUP(A28,$M$1:$X$8,9,FALSE)</f>
        <v>20</v>
      </c>
      <c r="H28" s="15">
        <f t="shared" si="6"/>
        <v>26.666666666666664</v>
      </c>
    </row>
    <row r="29" spans="1:8" x14ac:dyDescent="0.25">
      <c r="A29" s="21" t="s">
        <v>10</v>
      </c>
      <c r="B29" s="21" t="s">
        <v>4</v>
      </c>
      <c r="C29" s="21">
        <v>1</v>
      </c>
      <c r="D29" s="27">
        <f>VLOOKUP(A29,$M$1:$X$8,6,FALSE)</f>
        <v>1</v>
      </c>
      <c r="E29">
        <f>VLOOKUP(A29,$M$1:$X$8,5,FALSE)</f>
        <v>45</v>
      </c>
      <c r="F29" s="16">
        <f>60/E29*C29</f>
        <v>1.3333333333333333</v>
      </c>
      <c r="G29">
        <f>VLOOKUP(A29,$M$1:$X$8,9,FALSE)</f>
        <v>20</v>
      </c>
      <c r="H29" s="15">
        <f t="shared" si="6"/>
        <v>26.666666666666664</v>
      </c>
    </row>
    <row r="30" spans="1:8" ht="15.75" thickBot="1" x14ac:dyDescent="0.3">
      <c r="A30" s="21" t="s">
        <v>10</v>
      </c>
      <c r="B30" s="21" t="s">
        <v>6</v>
      </c>
      <c r="C30" s="21">
        <v>1</v>
      </c>
      <c r="D30" s="28">
        <f>VLOOKUP(A30,$M$1:$X$8,6,FALSE)</f>
        <v>1</v>
      </c>
      <c r="E30">
        <f>VLOOKUP(A30,$M$1:$X$8,5,FALSE)</f>
        <v>45</v>
      </c>
      <c r="F30" s="16">
        <f>60/E30*C30</f>
        <v>1.3333333333333333</v>
      </c>
      <c r="G30">
        <f>VLOOKUP(A30,$M$1:$X$8,9,FALSE)</f>
        <v>20</v>
      </c>
      <c r="H30" s="15">
        <f t="shared" si="6"/>
        <v>26.666666666666664</v>
      </c>
    </row>
    <row r="32" spans="1:8" ht="15.75" thickBot="1" x14ac:dyDescent="0.3"/>
    <row r="33" spans="1:9" x14ac:dyDescent="0.25">
      <c r="A33" s="70" t="s">
        <v>64</v>
      </c>
      <c r="B33" s="71"/>
      <c r="C33" s="72" t="s">
        <v>77</v>
      </c>
      <c r="D33" s="73"/>
    </row>
    <row r="34" spans="1:9" ht="93.75" x14ac:dyDescent="0.3">
      <c r="A34" s="24" t="s">
        <v>63</v>
      </c>
      <c r="B34" s="55" t="s">
        <v>51</v>
      </c>
      <c r="C34" s="20" t="s">
        <v>49</v>
      </c>
      <c r="D34" s="20" t="s">
        <v>50</v>
      </c>
      <c r="E34" s="31"/>
      <c r="F34" s="59" t="s">
        <v>74</v>
      </c>
      <c r="G34" s="20" t="s">
        <v>48</v>
      </c>
      <c r="H34" s="20" t="s">
        <v>52</v>
      </c>
      <c r="I34" s="20" t="s">
        <v>53</v>
      </c>
    </row>
    <row r="35" spans="1:9" ht="37.5" x14ac:dyDescent="0.25">
      <c r="A35" s="24" t="s">
        <v>55</v>
      </c>
      <c r="B35" s="56">
        <v>520</v>
      </c>
      <c r="C35" s="35">
        <f>GETPIVOTDATA("Итого",$I$1,"transaction rq",A35)*3</f>
        <v>539.28846153846143</v>
      </c>
      <c r="D35" s="18">
        <f t="shared" ref="D35:D47" si="9">1-B35/C35</f>
        <v>3.5766501444210452E-2</v>
      </c>
      <c r="E35" s="30"/>
      <c r="F35" s="60" t="str">
        <f>VLOOKUP(A35,Соответствие!A:B,2,FALSE)</f>
        <v>open_webtours</v>
      </c>
      <c r="G35" s="32">
        <f t="shared" ref="G35:G46" si="10">C35/3</f>
        <v>179.76282051282047</v>
      </c>
      <c r="H35" s="21">
        <f>VLOOKUP(F35,SummaryReport!A:J,8,FALSE)</f>
        <v>181</v>
      </c>
      <c r="I35" s="19">
        <f>1-G35/H35</f>
        <v>6.8352457855223037E-3</v>
      </c>
    </row>
    <row r="36" spans="1:9" ht="18.75" x14ac:dyDescent="0.25">
      <c r="A36" s="25" t="s">
        <v>0</v>
      </c>
      <c r="B36" s="56">
        <v>422</v>
      </c>
      <c r="C36" s="35">
        <f t="shared" ref="C36:C46" si="11">GETPIVOTDATA("Итого",$I$1,"transaction rq",A36)*3</f>
        <v>446.98076923076917</v>
      </c>
      <c r="D36" s="18">
        <f t="shared" si="9"/>
        <v>5.5887794174590111E-2</v>
      </c>
      <c r="E36" s="30"/>
      <c r="F36" s="60" t="str">
        <f>VLOOKUP(A36,Соответствие!A:B,2,FALSE)</f>
        <v>login</v>
      </c>
      <c r="G36" s="32">
        <f t="shared" si="10"/>
        <v>148.99358974358972</v>
      </c>
      <c r="H36" s="21">
        <f>VLOOKUP(F36,SummaryReport!A:J,8,FALSE)</f>
        <v>150</v>
      </c>
      <c r="I36" s="19">
        <f t="shared" ref="I36:I46" si="12">1-G36/H36</f>
        <v>6.7094017094018188E-3</v>
      </c>
    </row>
    <row r="37" spans="1:9" ht="37.5" x14ac:dyDescent="0.25">
      <c r="A37" s="67" t="s">
        <v>62</v>
      </c>
      <c r="B37" s="56">
        <v>305</v>
      </c>
      <c r="C37" s="35">
        <f t="shared" si="11"/>
        <v>288.75</v>
      </c>
      <c r="D37" s="18">
        <f t="shared" si="9"/>
        <v>-5.6277056277056259E-2</v>
      </c>
      <c r="E37" s="30"/>
      <c r="F37" s="60" t="str">
        <f>VLOOKUP(A37,Соответствие!A:B,2,FALSE)</f>
        <v>click_flights_page</v>
      </c>
      <c r="G37" s="32">
        <f t="shared" si="10"/>
        <v>96.25</v>
      </c>
      <c r="H37" s="21">
        <f>VLOOKUP(F37,SummaryReport!A:J,8,FALSE)</f>
        <v>96</v>
      </c>
      <c r="I37" s="19">
        <f t="shared" si="12"/>
        <v>-2.6041666666667407E-3</v>
      </c>
    </row>
    <row r="38" spans="1:9" ht="37.5" x14ac:dyDescent="0.25">
      <c r="A38" s="25" t="s">
        <v>11</v>
      </c>
      <c r="B38" s="56">
        <v>282</v>
      </c>
      <c r="C38" s="35">
        <f t="shared" si="11"/>
        <v>288.75</v>
      </c>
      <c r="D38" s="18">
        <f t="shared" si="9"/>
        <v>2.3376623376623384E-2</v>
      </c>
      <c r="E38" s="30"/>
      <c r="F38" s="60" t="str">
        <f>VLOOKUP(A38,Соответствие!A:B,2,FALSE)</f>
        <v>search_flight</v>
      </c>
      <c r="G38" s="32">
        <f t="shared" si="10"/>
        <v>96.25</v>
      </c>
      <c r="H38" s="21">
        <f>VLOOKUP(F38,SummaryReport!A:J,8,FALSE)</f>
        <v>96</v>
      </c>
      <c r="I38" s="19">
        <f t="shared" si="12"/>
        <v>-2.6041666666667407E-3</v>
      </c>
    </row>
    <row r="39" spans="1:9" ht="37.5" x14ac:dyDescent="0.25">
      <c r="A39" s="25" t="s">
        <v>12</v>
      </c>
      <c r="B39" s="56">
        <v>270</v>
      </c>
      <c r="C39" s="35">
        <f t="shared" si="11"/>
        <v>288.75</v>
      </c>
      <c r="D39" s="18">
        <f t="shared" si="9"/>
        <v>6.4935064935064957E-2</v>
      </c>
      <c r="E39" s="30"/>
      <c r="F39" s="60" t="str">
        <f>VLOOKUP(A39,Соответствие!A:B,2,FALSE)</f>
        <v>select_plane</v>
      </c>
      <c r="G39" s="32">
        <f t="shared" si="10"/>
        <v>96.25</v>
      </c>
      <c r="H39" s="21">
        <f>VLOOKUP(F39,SummaryReport!A:J,8,FALSE)</f>
        <v>96</v>
      </c>
      <c r="I39" s="19">
        <f t="shared" si="12"/>
        <v>-2.6041666666667407E-3</v>
      </c>
    </row>
    <row r="40" spans="1:9" ht="18.75" x14ac:dyDescent="0.25">
      <c r="A40" s="25" t="s">
        <v>3</v>
      </c>
      <c r="B40" s="56">
        <v>175</v>
      </c>
      <c r="C40" s="35">
        <f t="shared" si="11"/>
        <v>168.75</v>
      </c>
      <c r="D40" s="18">
        <f t="shared" si="9"/>
        <v>-3.7037037037036979E-2</v>
      </c>
      <c r="E40" s="30"/>
      <c r="F40" s="60" t="str">
        <f>VLOOKUP(A40,Соответствие!A:B,2,FALSE)</f>
        <v>payments_form</v>
      </c>
      <c r="G40" s="32">
        <f t="shared" si="10"/>
        <v>56.25</v>
      </c>
      <c r="H40" s="21">
        <f>VLOOKUP(F40,SummaryReport!A:J,8,FALSE)</f>
        <v>56</v>
      </c>
      <c r="I40" s="19">
        <f t="shared" si="12"/>
        <v>-4.4642857142858094E-3</v>
      </c>
    </row>
    <row r="41" spans="1:9" ht="18.75" x14ac:dyDescent="0.25">
      <c r="A41" s="25" t="s">
        <v>4</v>
      </c>
      <c r="B41" s="56">
        <v>280</v>
      </c>
      <c r="C41" s="35">
        <f t="shared" si="11"/>
        <v>269.23076923076923</v>
      </c>
      <c r="D41" s="18">
        <f t="shared" si="9"/>
        <v>-4.0000000000000036E-2</v>
      </c>
      <c r="E41" s="37"/>
      <c r="F41" s="60" t="str">
        <f>VLOOKUP(A41,Соответствие!A:B,2,FALSE)</f>
        <v>open_booking_pages</v>
      </c>
      <c r="G41" s="32">
        <f t="shared" si="10"/>
        <v>89.743589743589737</v>
      </c>
      <c r="H41" s="21">
        <f>VLOOKUP(F41,SummaryReport!A:J,8,FALSE)</f>
        <v>90</v>
      </c>
      <c r="I41" s="19">
        <f t="shared" si="12"/>
        <v>2.8490028490029129E-3</v>
      </c>
    </row>
    <row r="42" spans="1:9" ht="18.75" x14ac:dyDescent="0.25">
      <c r="A42" s="25" t="s">
        <v>13</v>
      </c>
      <c r="B42" s="56">
        <v>73</v>
      </c>
      <c r="C42" s="35">
        <f t="shared" si="11"/>
        <v>69.230769230769226</v>
      </c>
      <c r="D42" s="18">
        <f t="shared" si="9"/>
        <v>-5.4444444444444517E-2</v>
      </c>
      <c r="E42" s="30"/>
      <c r="F42" s="60" t="str">
        <f>VLOOKUP(A42,Соответствие!A:B,2,FALSE)</f>
        <v>delete_booking</v>
      </c>
      <c r="G42" s="32">
        <f t="shared" si="10"/>
        <v>23.076923076923077</v>
      </c>
      <c r="H42" s="21">
        <f>VLOOKUP(F42,SummaryReport!A:J,8,FALSE)</f>
        <v>23</v>
      </c>
      <c r="I42" s="19">
        <f t="shared" si="12"/>
        <v>-3.3444816053511683E-3</v>
      </c>
    </row>
    <row r="43" spans="1:9" ht="18.75" x14ac:dyDescent="0.25">
      <c r="A43" s="25" t="s">
        <v>6</v>
      </c>
      <c r="B43" s="56">
        <v>326</v>
      </c>
      <c r="C43" s="35">
        <f t="shared" si="11"/>
        <v>326.98076923076917</v>
      </c>
      <c r="D43" s="18">
        <f t="shared" si="9"/>
        <v>2.9994706816441896E-3</v>
      </c>
      <c r="E43" s="30"/>
      <c r="F43" s="60" t="str">
        <f>VLOOKUP(A43,Соответствие!A:B,2,FALSE)</f>
        <v>logout</v>
      </c>
      <c r="G43" s="32">
        <f t="shared" si="10"/>
        <v>108.99358974358972</v>
      </c>
      <c r="H43" s="21">
        <f>VLOOKUP(F43,SummaryReport!A:J,8,FALSE)</f>
        <v>109</v>
      </c>
      <c r="I43" s="19">
        <f t="shared" si="12"/>
        <v>5.880969183735818E-5</v>
      </c>
    </row>
    <row r="44" spans="1:9" ht="37.5" x14ac:dyDescent="0.25">
      <c r="A44" s="25" t="s">
        <v>57</v>
      </c>
      <c r="B44" s="56">
        <v>97</v>
      </c>
      <c r="C44" s="35">
        <f t="shared" si="11"/>
        <v>92.307692307692307</v>
      </c>
      <c r="D44" s="18">
        <f t="shared" si="9"/>
        <v>-5.0833333333333286E-2</v>
      </c>
      <c r="E44" s="30"/>
      <c r="F44" s="60" t="str">
        <f>VLOOKUP(A44,Соответствие!A:B,2,FALSE)</f>
        <v>open_reg_page</v>
      </c>
      <c r="G44" s="32">
        <f t="shared" si="10"/>
        <v>30.76923076923077</v>
      </c>
      <c r="H44" s="21">
        <f>VLOOKUP(F44,SummaryReport!A:J,8,FALSE)</f>
        <v>31</v>
      </c>
      <c r="I44" s="19">
        <f t="shared" si="12"/>
        <v>7.4441687344912744E-3</v>
      </c>
    </row>
    <row r="45" spans="1:9" ht="37.5" x14ac:dyDescent="0.25">
      <c r="A45" s="25" t="s">
        <v>56</v>
      </c>
      <c r="B45" s="56">
        <v>97</v>
      </c>
      <c r="C45" s="35">
        <f t="shared" si="11"/>
        <v>92.307692307692307</v>
      </c>
      <c r="D45" s="18">
        <f t="shared" si="9"/>
        <v>-5.0833333333333286E-2</v>
      </c>
      <c r="E45" s="30"/>
      <c r="F45" s="60" t="str">
        <f>VLOOKUP(A45,Соответствие!A:B,2,FALSE)</f>
        <v>reg_user</v>
      </c>
      <c r="G45" s="32">
        <f t="shared" si="10"/>
        <v>30.76923076923077</v>
      </c>
      <c r="H45" s="21">
        <f>VLOOKUP(F45,SummaryReport!A:J,8,FALSE)</f>
        <v>31</v>
      </c>
      <c r="I45" s="19">
        <f t="shared" si="12"/>
        <v>7.4441687344912744E-3</v>
      </c>
    </row>
    <row r="46" spans="1:9" ht="37.5" x14ac:dyDescent="0.25">
      <c r="A46" s="25" t="s">
        <v>58</v>
      </c>
      <c r="B46" s="56">
        <v>97</v>
      </c>
      <c r="C46" s="35">
        <f t="shared" si="11"/>
        <v>92.307692307692307</v>
      </c>
      <c r="D46" s="18">
        <f t="shared" si="9"/>
        <v>-5.0833333333333286E-2</v>
      </c>
      <c r="E46" s="30"/>
      <c r="F46" s="60" t="str">
        <f>VLOOKUP(A46,Соответствие!A:B,2,FALSE)</f>
        <v>reg_user</v>
      </c>
      <c r="G46" s="32">
        <f t="shared" si="10"/>
        <v>30.76923076923077</v>
      </c>
      <c r="H46" s="21">
        <f>VLOOKUP(F46,SummaryReport!A:J,8,FALSE)</f>
        <v>31</v>
      </c>
      <c r="I46" s="19">
        <f t="shared" si="12"/>
        <v>7.4441687344912744E-3</v>
      </c>
    </row>
    <row r="47" spans="1:9" ht="19.5" thickBot="1" x14ac:dyDescent="0.3">
      <c r="A47" s="26" t="s">
        <v>7</v>
      </c>
      <c r="B47" s="57">
        <f>SUM(B35:B46)</f>
        <v>2944</v>
      </c>
      <c r="C47" s="58">
        <f>SUM(C35:C46)</f>
        <v>2963.6346153846148</v>
      </c>
      <c r="D47" s="18">
        <f t="shared" si="9"/>
        <v>6.6251808784689725E-3</v>
      </c>
    </row>
    <row r="48" spans="1:9" ht="15.75" thickBot="1" x14ac:dyDescent="0.3">
      <c r="I48" s="22"/>
    </row>
    <row r="49" spans="1:9" x14ac:dyDescent="0.25">
      <c r="A49" s="42"/>
      <c r="B49" s="43"/>
      <c r="C49" s="44" t="s">
        <v>61</v>
      </c>
      <c r="D49" s="44"/>
      <c r="E49" s="44"/>
      <c r="F49" s="44"/>
      <c r="G49" s="44"/>
      <c r="H49" s="44"/>
      <c r="I49" s="29"/>
    </row>
  </sheetData>
  <mergeCells count="2">
    <mergeCell ref="A33:B33"/>
    <mergeCell ref="C33:D33"/>
  </mergeCell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6" sqref="B16"/>
    </sheetView>
  </sheetViews>
  <sheetFormatPr defaultColWidth="8.85546875" defaultRowHeight="15" x14ac:dyDescent="0.25"/>
  <cols>
    <col min="1" max="1" width="47.42578125" bestFit="1" customWidth="1"/>
    <col min="2" max="2" width="23.42578125" customWidth="1"/>
  </cols>
  <sheetData>
    <row r="1" spans="1:2" x14ac:dyDescent="0.25">
      <c r="A1" s="33" t="s">
        <v>65</v>
      </c>
      <c r="B1" s="33" t="s">
        <v>66</v>
      </c>
    </row>
    <row r="2" spans="1:2" x14ac:dyDescent="0.25">
      <c r="A2" s="60" t="str">
        <f>'Автоматизированный отчет'!A35</f>
        <v>Главная Welcome страница</v>
      </c>
      <c r="B2" s="66" t="s">
        <v>79</v>
      </c>
    </row>
    <row r="3" spans="1:2" x14ac:dyDescent="0.25">
      <c r="A3" s="60" t="str">
        <f>'Автоматизированный отчет'!A36</f>
        <v>Вход в систему</v>
      </c>
      <c r="B3" s="66" t="s">
        <v>24</v>
      </c>
    </row>
    <row r="4" spans="1:2" x14ac:dyDescent="0.25">
      <c r="A4" s="60" t="str">
        <f>'Автоматизированный отчет'!A37</f>
        <v>Переход на страницу поиска билетов</v>
      </c>
      <c r="B4" s="66" t="s">
        <v>80</v>
      </c>
    </row>
    <row r="5" spans="1:2" x14ac:dyDescent="0.25">
      <c r="A5" s="60" t="str">
        <f>'Автоматизированный отчет'!A38</f>
        <v xml:space="preserve">Заполнение полей для поиска билета </v>
      </c>
      <c r="B5" s="66" t="s">
        <v>81</v>
      </c>
    </row>
    <row r="6" spans="1:2" x14ac:dyDescent="0.25">
      <c r="A6" s="60" t="str">
        <f>'Автоматизированный отчет'!A39</f>
        <v xml:space="preserve">Выбор рейса из найденных </v>
      </c>
      <c r="B6" s="66" t="s">
        <v>82</v>
      </c>
    </row>
    <row r="7" spans="1:2" x14ac:dyDescent="0.25">
      <c r="A7" s="60" t="str">
        <f>'Автоматизированный отчет'!A40</f>
        <v>Оплата билета</v>
      </c>
      <c r="B7" s="66" t="s">
        <v>83</v>
      </c>
    </row>
    <row r="8" spans="1:2" x14ac:dyDescent="0.25">
      <c r="A8" s="60" t="str">
        <f>'Автоматизированный отчет'!A41</f>
        <v>Просмотр квитанций</v>
      </c>
      <c r="B8" s="66" t="s">
        <v>84</v>
      </c>
    </row>
    <row r="9" spans="1:2" x14ac:dyDescent="0.25">
      <c r="A9" s="60" t="str">
        <f>'Автоматизированный отчет'!A42</f>
        <v xml:space="preserve">Отмена бронирования </v>
      </c>
      <c r="B9" s="66" t="s">
        <v>85</v>
      </c>
    </row>
    <row r="10" spans="1:2" x14ac:dyDescent="0.25">
      <c r="A10" s="60" t="str">
        <f>'Автоматизированный отчет'!A43</f>
        <v>Выход из системы</v>
      </c>
      <c r="B10" s="66" t="s">
        <v>25</v>
      </c>
    </row>
    <row r="11" spans="1:2" x14ac:dyDescent="0.25">
      <c r="A11" s="60" t="str">
        <f>'Автоматизированный отчет'!A44</f>
        <v>Перход на страницу регистрации</v>
      </c>
      <c r="B11" s="66" t="s">
        <v>86</v>
      </c>
    </row>
    <row r="12" spans="1:2" x14ac:dyDescent="0.25">
      <c r="A12" s="60" t="str">
        <f>'Автоматизированный отчет'!A45</f>
        <v>Заполнение полей регистарции</v>
      </c>
      <c r="B12" s="66" t="s">
        <v>87</v>
      </c>
    </row>
    <row r="13" spans="1:2" x14ac:dyDescent="0.25">
      <c r="A13" s="60" t="str">
        <f>'Автоматизированный отчет'!A46</f>
        <v>Переход на следуюущий эран после регистарции</v>
      </c>
      <c r="B13" s="66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L10" sqref="L10"/>
    </sheetView>
  </sheetViews>
  <sheetFormatPr defaultColWidth="8.85546875" defaultRowHeight="15" x14ac:dyDescent="0.25"/>
  <cols>
    <col min="1" max="1" width="36.42578125" bestFit="1" customWidth="1"/>
  </cols>
  <sheetData>
    <row r="1" spans="1:10" x14ac:dyDescent="0.25">
      <c r="A1" t="s">
        <v>27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28</v>
      </c>
      <c r="I1" t="s">
        <v>29</v>
      </c>
      <c r="J1" t="s">
        <v>30</v>
      </c>
    </row>
    <row r="2" spans="1:10" x14ac:dyDescent="0.25">
      <c r="A2" t="s">
        <v>76</v>
      </c>
      <c r="B2" t="s">
        <v>73</v>
      </c>
      <c r="C2">
        <v>0.39200000000000002</v>
      </c>
      <c r="D2">
        <v>0.89300000000000002</v>
      </c>
      <c r="E2">
        <v>3.3359999999999999</v>
      </c>
      <c r="F2">
        <v>0.35499999999999998</v>
      </c>
      <c r="G2">
        <v>1.073</v>
      </c>
      <c r="H2">
        <v>180</v>
      </c>
      <c r="I2">
        <v>0</v>
      </c>
      <c r="J2">
        <v>0</v>
      </c>
    </row>
    <row r="3" spans="1:10" x14ac:dyDescent="0.25">
      <c r="A3" t="s">
        <v>80</v>
      </c>
      <c r="B3" t="s">
        <v>73</v>
      </c>
      <c r="C3">
        <v>0.14699999999999999</v>
      </c>
      <c r="D3">
        <v>0.182</v>
      </c>
      <c r="E3">
        <v>0.34899999999999998</v>
      </c>
      <c r="F3">
        <v>3.7999999999999999E-2</v>
      </c>
      <c r="G3">
        <v>0.223</v>
      </c>
      <c r="H3">
        <v>96</v>
      </c>
      <c r="I3">
        <v>0</v>
      </c>
      <c r="J3">
        <v>0</v>
      </c>
    </row>
    <row r="4" spans="1:10" x14ac:dyDescent="0.25">
      <c r="A4" t="s">
        <v>85</v>
      </c>
      <c r="B4" t="s">
        <v>73</v>
      </c>
      <c r="C4">
        <v>0.15</v>
      </c>
      <c r="D4">
        <v>0.312</v>
      </c>
      <c r="E4">
        <v>2.2000000000000002</v>
      </c>
      <c r="F4">
        <v>0.40500000000000003</v>
      </c>
      <c r="G4">
        <v>0.28599999999999998</v>
      </c>
      <c r="H4">
        <v>23</v>
      </c>
      <c r="I4">
        <v>0</v>
      </c>
      <c r="J4">
        <v>0</v>
      </c>
    </row>
    <row r="5" spans="1:10" x14ac:dyDescent="0.25">
      <c r="A5" t="s">
        <v>24</v>
      </c>
      <c r="B5" t="s">
        <v>73</v>
      </c>
      <c r="C5">
        <v>0.14000000000000001</v>
      </c>
      <c r="D5">
        <v>0.17499999999999999</v>
      </c>
      <c r="E5">
        <v>0.66600000000000004</v>
      </c>
      <c r="F5">
        <v>5.2999999999999999E-2</v>
      </c>
      <c r="G5">
        <v>0.21199999999999999</v>
      </c>
      <c r="H5">
        <v>150</v>
      </c>
      <c r="I5">
        <v>0</v>
      </c>
      <c r="J5">
        <v>0</v>
      </c>
    </row>
    <row r="6" spans="1:10" x14ac:dyDescent="0.25">
      <c r="A6" t="s">
        <v>25</v>
      </c>
      <c r="B6" t="s">
        <v>73</v>
      </c>
      <c r="C6">
        <v>0.11799999999999999</v>
      </c>
      <c r="D6">
        <v>0.16600000000000001</v>
      </c>
      <c r="E6">
        <v>0.28199999999999997</v>
      </c>
      <c r="F6">
        <v>3.7999999999999999E-2</v>
      </c>
      <c r="G6">
        <v>0.215</v>
      </c>
      <c r="H6">
        <v>109</v>
      </c>
      <c r="I6">
        <v>0</v>
      </c>
      <c r="J6">
        <v>0</v>
      </c>
    </row>
    <row r="7" spans="1:10" x14ac:dyDescent="0.25">
      <c r="A7" t="s">
        <v>84</v>
      </c>
      <c r="B7" t="s">
        <v>73</v>
      </c>
      <c r="C7">
        <v>0.191</v>
      </c>
      <c r="D7">
        <v>0.28499999999999998</v>
      </c>
      <c r="E7">
        <v>1.6870000000000001</v>
      </c>
      <c r="F7">
        <v>0.156</v>
      </c>
      <c r="G7">
        <v>0.33200000000000002</v>
      </c>
      <c r="H7">
        <v>90</v>
      </c>
      <c r="I7">
        <v>0</v>
      </c>
      <c r="J7">
        <v>0</v>
      </c>
    </row>
    <row r="8" spans="1:10" x14ac:dyDescent="0.25">
      <c r="A8" t="s">
        <v>86</v>
      </c>
      <c r="B8" t="s">
        <v>73</v>
      </c>
      <c r="C8">
        <v>7.0999999999999994E-2</v>
      </c>
      <c r="D8">
        <v>0.17100000000000001</v>
      </c>
      <c r="E8">
        <v>2.665</v>
      </c>
      <c r="F8">
        <v>0.45600000000000002</v>
      </c>
      <c r="G8">
        <v>0.114</v>
      </c>
      <c r="H8">
        <v>31</v>
      </c>
      <c r="I8">
        <v>0</v>
      </c>
      <c r="J8">
        <v>0</v>
      </c>
    </row>
    <row r="9" spans="1:10" x14ac:dyDescent="0.25">
      <c r="A9" t="s">
        <v>79</v>
      </c>
      <c r="B9" t="s">
        <v>73</v>
      </c>
      <c r="C9">
        <v>0.12</v>
      </c>
      <c r="D9">
        <v>0.14799999999999999</v>
      </c>
      <c r="E9">
        <v>0.42</v>
      </c>
      <c r="F9">
        <v>3.6999999999999998E-2</v>
      </c>
      <c r="G9">
        <v>0.17899999999999999</v>
      </c>
      <c r="H9">
        <v>181</v>
      </c>
      <c r="I9">
        <v>0</v>
      </c>
      <c r="J9">
        <v>0</v>
      </c>
    </row>
    <row r="10" spans="1:10" x14ac:dyDescent="0.25">
      <c r="A10" t="s">
        <v>83</v>
      </c>
      <c r="B10" t="s">
        <v>73</v>
      </c>
      <c r="C10">
        <v>7.5999999999999998E-2</v>
      </c>
      <c r="D10">
        <v>9.5000000000000001E-2</v>
      </c>
      <c r="E10">
        <v>0.20699999999999999</v>
      </c>
      <c r="F10">
        <v>2.5000000000000001E-2</v>
      </c>
      <c r="G10">
        <v>0.115</v>
      </c>
      <c r="H10">
        <v>56</v>
      </c>
      <c r="I10">
        <v>0</v>
      </c>
      <c r="J10">
        <v>0</v>
      </c>
    </row>
    <row r="11" spans="1:10" x14ac:dyDescent="0.25">
      <c r="A11" t="s">
        <v>87</v>
      </c>
      <c r="B11" t="s">
        <v>73</v>
      </c>
      <c r="C11">
        <v>0.29199999999999998</v>
      </c>
      <c r="D11">
        <v>0.34699999999999998</v>
      </c>
      <c r="E11">
        <v>0.61199999999999999</v>
      </c>
      <c r="F11">
        <v>6.8000000000000005E-2</v>
      </c>
      <c r="G11">
        <v>0.39900000000000002</v>
      </c>
      <c r="H11">
        <v>31</v>
      </c>
      <c r="I11">
        <v>0</v>
      </c>
      <c r="J11">
        <v>0</v>
      </c>
    </row>
    <row r="12" spans="1:10" x14ac:dyDescent="0.25">
      <c r="A12" t="s">
        <v>81</v>
      </c>
      <c r="B12" t="s">
        <v>73</v>
      </c>
      <c r="C12">
        <v>7.0999999999999994E-2</v>
      </c>
      <c r="D12">
        <v>8.8999999999999996E-2</v>
      </c>
      <c r="E12">
        <v>0.17</v>
      </c>
      <c r="F12">
        <v>0.02</v>
      </c>
      <c r="G12">
        <v>0.114</v>
      </c>
      <c r="H12">
        <v>96</v>
      </c>
      <c r="I12">
        <v>0</v>
      </c>
      <c r="J12">
        <v>0</v>
      </c>
    </row>
    <row r="13" spans="1:10" x14ac:dyDescent="0.25">
      <c r="A13" t="s">
        <v>82</v>
      </c>
      <c r="B13" t="s">
        <v>73</v>
      </c>
      <c r="C13">
        <v>7.3999999999999996E-2</v>
      </c>
      <c r="D13">
        <v>9.5000000000000001E-2</v>
      </c>
      <c r="E13">
        <v>0.502</v>
      </c>
      <c r="F13">
        <v>4.7E-2</v>
      </c>
      <c r="G13">
        <v>0.113</v>
      </c>
      <c r="H13">
        <v>96</v>
      </c>
      <c r="I13">
        <v>0</v>
      </c>
      <c r="J13">
        <v>0</v>
      </c>
    </row>
    <row r="14" spans="1:10" x14ac:dyDescent="0.25">
      <c r="A14" t="s">
        <v>90</v>
      </c>
      <c r="B14" t="s">
        <v>73</v>
      </c>
      <c r="C14">
        <v>0.39200000000000002</v>
      </c>
      <c r="D14">
        <v>0.46800000000000003</v>
      </c>
      <c r="E14">
        <v>0.60799999999999998</v>
      </c>
      <c r="F14">
        <v>9.9000000000000005E-2</v>
      </c>
      <c r="G14">
        <v>0.60799999999999998</v>
      </c>
      <c r="H14">
        <v>3</v>
      </c>
      <c r="I14">
        <v>0</v>
      </c>
      <c r="J14">
        <v>0</v>
      </c>
    </row>
    <row r="15" spans="1:10" x14ac:dyDescent="0.25">
      <c r="A15" t="s">
        <v>91</v>
      </c>
      <c r="B15" t="s">
        <v>73</v>
      </c>
      <c r="C15">
        <v>0.84299999999999997</v>
      </c>
      <c r="D15">
        <v>1.018</v>
      </c>
      <c r="E15">
        <v>2.9409999999999998</v>
      </c>
      <c r="F15">
        <v>0.316</v>
      </c>
      <c r="G15">
        <v>1.0920000000000001</v>
      </c>
      <c r="H15">
        <v>40</v>
      </c>
      <c r="I15">
        <v>0</v>
      </c>
      <c r="J15">
        <v>0</v>
      </c>
    </row>
    <row r="16" spans="1:10" x14ac:dyDescent="0.25">
      <c r="A16" t="s">
        <v>92</v>
      </c>
      <c r="B16" t="s">
        <v>73</v>
      </c>
      <c r="C16">
        <v>0.83199999999999996</v>
      </c>
      <c r="D16">
        <v>0.98499999999999999</v>
      </c>
      <c r="E16">
        <v>1.966</v>
      </c>
      <c r="F16">
        <v>0.19900000000000001</v>
      </c>
      <c r="G16">
        <v>1.0960000000000001</v>
      </c>
      <c r="H16">
        <v>56</v>
      </c>
      <c r="I16">
        <v>0</v>
      </c>
      <c r="J16">
        <v>0</v>
      </c>
    </row>
    <row r="17" spans="1:10" x14ac:dyDescent="0.25">
      <c r="A17" t="s">
        <v>93</v>
      </c>
      <c r="B17" t="s">
        <v>73</v>
      </c>
      <c r="C17">
        <v>0.58699999999999997</v>
      </c>
      <c r="D17">
        <v>0.71299999999999997</v>
      </c>
      <c r="E17">
        <v>0.89200000000000002</v>
      </c>
      <c r="F17">
        <v>0.08</v>
      </c>
      <c r="G17">
        <v>0.84899999999999998</v>
      </c>
      <c r="H17">
        <v>27</v>
      </c>
      <c r="I17">
        <v>0</v>
      </c>
      <c r="J17">
        <v>0</v>
      </c>
    </row>
    <row r="18" spans="1:10" x14ac:dyDescent="0.25">
      <c r="A18" t="s">
        <v>94</v>
      </c>
      <c r="B18" t="s">
        <v>73</v>
      </c>
      <c r="C18">
        <v>0.79800000000000004</v>
      </c>
      <c r="D18">
        <v>1.02</v>
      </c>
      <c r="E18">
        <v>2.9889999999999999</v>
      </c>
      <c r="F18">
        <v>0.42599999999999999</v>
      </c>
      <c r="G18">
        <v>1.075</v>
      </c>
      <c r="H18">
        <v>23</v>
      </c>
      <c r="I18">
        <v>0</v>
      </c>
      <c r="J18">
        <v>0</v>
      </c>
    </row>
    <row r="19" spans="1:10" x14ac:dyDescent="0.25">
      <c r="A19" t="s">
        <v>95</v>
      </c>
      <c r="B19" t="s">
        <v>73</v>
      </c>
      <c r="C19">
        <v>0.499</v>
      </c>
      <c r="D19">
        <v>0.66500000000000004</v>
      </c>
      <c r="E19">
        <v>3.3359999999999999</v>
      </c>
      <c r="F19">
        <v>0.49399999999999999</v>
      </c>
      <c r="G19">
        <v>0.63100000000000001</v>
      </c>
      <c r="H19">
        <v>31</v>
      </c>
      <c r="I19">
        <v>0</v>
      </c>
      <c r="J19">
        <v>0</v>
      </c>
    </row>
  </sheetData>
  <autoFilter ref="A1:J19" xr:uid="{00000000-0001-0000-0200-000000000000}">
    <sortState xmlns:xlrd2="http://schemas.microsoft.com/office/spreadsheetml/2017/richdata2" ref="A2:J19">
      <sortCondition ref="A1:A1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abSelected="1" topLeftCell="A33" workbookViewId="0">
      <selection activeCell="J44" sqref="J44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5.7109375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4" t="s">
        <v>96</v>
      </c>
      <c r="F9" s="74"/>
      <c r="G9" s="74"/>
      <c r="H9" s="74"/>
      <c r="I9" s="74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75">
        <f>'Автоматизированный отчет'!C36</f>
        <v>446.98076923076917</v>
      </c>
      <c r="H12" s="3">
        <f>'Автоматизированный отчет'!H36*3</f>
        <v>450</v>
      </c>
      <c r="I12" s="5">
        <f>1-G12/H12</f>
        <v>6.7094017094018188E-3</v>
      </c>
    </row>
    <row r="13" spans="5:9" ht="31.5" x14ac:dyDescent="0.25">
      <c r="E13" s="2" t="s">
        <v>1</v>
      </c>
      <c r="F13" s="3" t="s">
        <v>23</v>
      </c>
      <c r="G13" s="75">
        <f>'Автоматизированный отчет'!C38</f>
        <v>288.75</v>
      </c>
      <c r="H13" s="3">
        <f>'Автоматизированный отчет'!H38*3</f>
        <v>288</v>
      </c>
      <c r="I13" s="5">
        <f t="shared" ref="I13:I18" si="0">1-G13/H13</f>
        <v>-2.6041666666667407E-3</v>
      </c>
    </row>
    <row r="14" spans="5:9" ht="31.5" x14ac:dyDescent="0.25">
      <c r="E14" s="2" t="s">
        <v>2</v>
      </c>
      <c r="F14" s="3" t="s">
        <v>26</v>
      </c>
      <c r="G14" s="75">
        <f>'Автоматизированный отчет'!C39</f>
        <v>288.75</v>
      </c>
      <c r="H14" s="3">
        <f>'Автоматизированный отчет'!H39*3</f>
        <v>288</v>
      </c>
      <c r="I14" s="5">
        <f t="shared" si="0"/>
        <v>-2.6041666666667407E-3</v>
      </c>
    </row>
    <row r="15" spans="5:9" ht="15.75" x14ac:dyDescent="0.25">
      <c r="E15" s="2" t="s">
        <v>3</v>
      </c>
      <c r="F15" s="3" t="s">
        <v>19</v>
      </c>
      <c r="G15" s="75">
        <f>'Автоматизированный отчет'!C40</f>
        <v>168.75</v>
      </c>
      <c r="H15" s="3">
        <f>'Автоматизированный отчет'!H40*3</f>
        <v>168</v>
      </c>
      <c r="I15" s="6">
        <f t="shared" si="0"/>
        <v>-4.4642857142858094E-3</v>
      </c>
    </row>
    <row r="16" spans="5:9" ht="31.5" x14ac:dyDescent="0.25">
      <c r="E16" s="2" t="s">
        <v>20</v>
      </c>
      <c r="F16" s="3" t="s">
        <v>22</v>
      </c>
      <c r="G16" s="75">
        <f>'Автоматизированный отчет'!C41</f>
        <v>269.23076923076923</v>
      </c>
      <c r="H16" s="4">
        <f>'Автоматизированный отчет'!H41*3</f>
        <v>270</v>
      </c>
      <c r="I16" s="5">
        <f t="shared" si="0"/>
        <v>2.8490028490029129E-3</v>
      </c>
    </row>
    <row r="17" spans="5:15" ht="47.25" x14ac:dyDescent="0.25">
      <c r="E17" s="2" t="s">
        <v>5</v>
      </c>
      <c r="F17" s="3" t="s">
        <v>21</v>
      </c>
      <c r="G17" s="75">
        <f>'Автоматизированный отчет'!C42</f>
        <v>69.230769230769226</v>
      </c>
      <c r="H17" s="3">
        <f>'Автоматизированный отчет'!H42*3</f>
        <v>69</v>
      </c>
      <c r="I17" s="5">
        <f t="shared" si="0"/>
        <v>-3.3444816053511683E-3</v>
      </c>
    </row>
    <row r="18" spans="5:15" ht="15.75" x14ac:dyDescent="0.25">
      <c r="E18" s="2" t="s">
        <v>6</v>
      </c>
      <c r="F18" s="3" t="s">
        <v>25</v>
      </c>
      <c r="G18" s="75">
        <f>'Автоматизированный отчет'!C43</f>
        <v>326.98076923076917</v>
      </c>
      <c r="H18" s="76">
        <f>'Автоматизированный отчет'!H43*3</f>
        <v>327</v>
      </c>
      <c r="I18" s="5">
        <f t="shared" si="0"/>
        <v>5.880969183735818E-5</v>
      </c>
    </row>
    <row r="23" spans="5:15" x14ac:dyDescent="0.25">
      <c r="E23" s="74" t="s">
        <v>97</v>
      </c>
      <c r="F23" s="74"/>
      <c r="G23" s="74"/>
      <c r="H23" s="74"/>
      <c r="I23" s="74"/>
    </row>
    <row r="25" spans="5:15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  <c r="L25" s="9" t="s">
        <v>27</v>
      </c>
      <c r="M25" s="9" t="s">
        <v>28</v>
      </c>
      <c r="N25" s="9" t="s">
        <v>29</v>
      </c>
      <c r="O25" s="9" t="s">
        <v>30</v>
      </c>
    </row>
    <row r="26" spans="5:15" ht="15.75" x14ac:dyDescent="0.25">
      <c r="E26" s="12" t="s">
        <v>0</v>
      </c>
      <c r="F26" s="11" t="s">
        <v>24</v>
      </c>
      <c r="G26" s="79">
        <f>'Автоматизированный отчет'!C36*4</f>
        <v>1787.9230769230767</v>
      </c>
      <c r="H26" s="9">
        <f>M26*3</f>
        <v>1815</v>
      </c>
      <c r="I26" s="10">
        <f>1-G26/H26</f>
        <v>1.4918414918415057E-2</v>
      </c>
      <c r="L26" s="77" t="s">
        <v>24</v>
      </c>
      <c r="M26" s="77">
        <v>605</v>
      </c>
      <c r="N26" s="60">
        <v>0</v>
      </c>
      <c r="O26" s="60">
        <v>0</v>
      </c>
    </row>
    <row r="27" spans="5:15" ht="15.75" x14ac:dyDescent="0.25">
      <c r="E27" s="12" t="s">
        <v>1</v>
      </c>
      <c r="F27" s="11" t="s">
        <v>23</v>
      </c>
      <c r="G27" s="79">
        <f>'Автоматизированный отчет'!C38*4</f>
        <v>1155</v>
      </c>
      <c r="H27" s="9">
        <f t="shared" ref="H27:H32" si="1">M27*3</f>
        <v>1179</v>
      </c>
      <c r="I27" s="10">
        <f t="shared" ref="I27:I32" si="2">1-G27/H27</f>
        <v>2.0356234096692072E-2</v>
      </c>
      <c r="L27" s="77" t="s">
        <v>81</v>
      </c>
      <c r="M27" s="77">
        <v>393</v>
      </c>
      <c r="N27" s="60">
        <v>0</v>
      </c>
      <c r="O27" s="60">
        <v>0</v>
      </c>
    </row>
    <row r="28" spans="5:15" ht="15.75" x14ac:dyDescent="0.25">
      <c r="E28" s="12" t="s">
        <v>2</v>
      </c>
      <c r="F28" s="11" t="s">
        <v>26</v>
      </c>
      <c r="G28" s="79">
        <f>'Автоматизированный отчет'!C39*4</f>
        <v>1155</v>
      </c>
      <c r="H28" s="9">
        <f t="shared" si="1"/>
        <v>1173</v>
      </c>
      <c r="I28" s="10">
        <f t="shared" si="2"/>
        <v>1.5345268542199531E-2</v>
      </c>
      <c r="L28" s="77" t="s">
        <v>82</v>
      </c>
      <c r="M28" s="77">
        <v>391</v>
      </c>
      <c r="N28" s="60">
        <v>0</v>
      </c>
      <c r="O28" s="60">
        <v>0</v>
      </c>
    </row>
    <row r="29" spans="5:15" ht="15.75" x14ac:dyDescent="0.25">
      <c r="E29" s="12" t="s">
        <v>3</v>
      </c>
      <c r="F29" s="11" t="s">
        <v>19</v>
      </c>
      <c r="G29" s="79">
        <f>'Автоматизированный отчет'!C40*4</f>
        <v>675</v>
      </c>
      <c r="H29" s="9">
        <f t="shared" si="1"/>
        <v>687</v>
      </c>
      <c r="I29" s="7">
        <f t="shared" si="2"/>
        <v>1.7467248908296984E-2</v>
      </c>
      <c r="L29" s="77" t="s">
        <v>83</v>
      </c>
      <c r="M29" s="77">
        <v>229</v>
      </c>
      <c r="N29" s="60">
        <v>0</v>
      </c>
      <c r="O29" s="60">
        <v>0</v>
      </c>
    </row>
    <row r="30" spans="5:15" ht="15.75" x14ac:dyDescent="0.25">
      <c r="E30" s="12" t="s">
        <v>20</v>
      </c>
      <c r="F30" s="11" t="s">
        <v>22</v>
      </c>
      <c r="G30" s="79">
        <f>'Автоматизированный отчет'!C41*4</f>
        <v>1076.9230769230769</v>
      </c>
      <c r="H30" s="9">
        <f t="shared" si="1"/>
        <v>1092</v>
      </c>
      <c r="I30" s="10">
        <f t="shared" si="2"/>
        <v>1.3806706114398493E-2</v>
      </c>
      <c r="L30" s="77" t="s">
        <v>84</v>
      </c>
      <c r="M30" s="78">
        <v>364</v>
      </c>
      <c r="N30" s="60">
        <v>0</v>
      </c>
      <c r="O30" s="60">
        <v>0</v>
      </c>
    </row>
    <row r="31" spans="5:15" ht="15.75" x14ac:dyDescent="0.25">
      <c r="E31" s="12" t="s">
        <v>5</v>
      </c>
      <c r="F31" s="11" t="s">
        <v>21</v>
      </c>
      <c r="G31" s="79">
        <f>'Автоматизированный отчет'!C42*4</f>
        <v>276.92307692307691</v>
      </c>
      <c r="H31" s="9">
        <f t="shared" si="1"/>
        <v>282</v>
      </c>
      <c r="I31" s="10">
        <f t="shared" si="2"/>
        <v>1.8003273322422353E-2</v>
      </c>
      <c r="L31" s="77" t="s">
        <v>85</v>
      </c>
      <c r="M31" s="78">
        <v>94</v>
      </c>
      <c r="N31" s="60">
        <v>0</v>
      </c>
      <c r="O31" s="60">
        <v>0</v>
      </c>
    </row>
    <row r="32" spans="5:15" ht="15.75" x14ac:dyDescent="0.25">
      <c r="E32" s="12" t="s">
        <v>6</v>
      </c>
      <c r="F32" s="11" t="s">
        <v>25</v>
      </c>
      <c r="G32" s="79">
        <f>'Автоматизированный отчет'!C43*4</f>
        <v>1307.9230769230767</v>
      </c>
      <c r="H32" s="9">
        <f t="shared" si="1"/>
        <v>1326</v>
      </c>
      <c r="I32" s="10">
        <f t="shared" si="2"/>
        <v>1.3632672003712876E-2</v>
      </c>
      <c r="L32" s="77" t="s">
        <v>25</v>
      </c>
      <c r="M32" s="78">
        <v>442</v>
      </c>
      <c r="N32" s="60">
        <v>0</v>
      </c>
      <c r="O32" s="60">
        <v>0</v>
      </c>
    </row>
    <row r="35" spans="5:15" x14ac:dyDescent="0.25">
      <c r="E35" s="74" t="s">
        <v>31</v>
      </c>
      <c r="F35" s="74"/>
      <c r="G35" s="74"/>
      <c r="H35" s="74"/>
      <c r="I35" s="74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9" t="s">
        <v>27</v>
      </c>
      <c r="M37" s="9" t="s">
        <v>28</v>
      </c>
      <c r="N37" s="9" t="s">
        <v>29</v>
      </c>
      <c r="O37" s="9" t="s">
        <v>30</v>
      </c>
    </row>
    <row r="38" spans="5:15" ht="15.75" x14ac:dyDescent="0.25">
      <c r="E38" s="12" t="s">
        <v>0</v>
      </c>
      <c r="F38" s="11" t="s">
        <v>24</v>
      </c>
      <c r="G38" s="79">
        <f>G26</f>
        <v>1787.9230769230767</v>
      </c>
      <c r="H38" s="9">
        <f>M38</f>
        <v>1787</v>
      </c>
      <c r="I38" s="10">
        <f>1-G38/H38</f>
        <v>-5.1655116008775259E-4</v>
      </c>
      <c r="L38" s="77" t="s">
        <v>24</v>
      </c>
      <c r="M38" s="9">
        <v>1787</v>
      </c>
      <c r="N38" s="9">
        <v>0</v>
      </c>
      <c r="O38" s="9">
        <v>0</v>
      </c>
    </row>
    <row r="39" spans="5:15" ht="15.75" x14ac:dyDescent="0.25">
      <c r="E39" s="12" t="s">
        <v>1</v>
      </c>
      <c r="F39" s="11" t="s">
        <v>23</v>
      </c>
      <c r="G39" s="79">
        <f t="shared" ref="G39:G44" si="3">G27</f>
        <v>1155</v>
      </c>
      <c r="H39" s="9">
        <f t="shared" ref="H39:H44" si="4">M39</f>
        <v>1156</v>
      </c>
      <c r="I39" s="10">
        <f t="shared" ref="I39:I44" si="5">1-G39/H39</f>
        <v>8.6505190311414459E-4</v>
      </c>
      <c r="L39" s="77" t="s">
        <v>81</v>
      </c>
      <c r="M39" s="9">
        <v>1156</v>
      </c>
      <c r="N39" s="9">
        <v>0</v>
      </c>
      <c r="O39" s="9">
        <v>0</v>
      </c>
    </row>
    <row r="40" spans="5:15" ht="15.75" x14ac:dyDescent="0.25">
      <c r="E40" s="12" t="s">
        <v>2</v>
      </c>
      <c r="F40" s="11" t="s">
        <v>26</v>
      </c>
      <c r="G40" s="79">
        <f t="shared" si="3"/>
        <v>1155</v>
      </c>
      <c r="H40" s="9">
        <f t="shared" si="4"/>
        <v>1155</v>
      </c>
      <c r="I40" s="10">
        <f t="shared" si="5"/>
        <v>0</v>
      </c>
      <c r="L40" s="77" t="s">
        <v>82</v>
      </c>
      <c r="M40" s="9">
        <v>1155</v>
      </c>
      <c r="N40" s="9">
        <v>0</v>
      </c>
      <c r="O40" s="9">
        <v>0</v>
      </c>
    </row>
    <row r="41" spans="5:15" ht="15.75" x14ac:dyDescent="0.25">
      <c r="E41" s="12" t="s">
        <v>3</v>
      </c>
      <c r="F41" s="11" t="s">
        <v>19</v>
      </c>
      <c r="G41" s="79">
        <f t="shared" si="3"/>
        <v>675</v>
      </c>
      <c r="H41" s="9">
        <f t="shared" si="4"/>
        <v>675</v>
      </c>
      <c r="I41" s="7">
        <f t="shared" si="5"/>
        <v>0</v>
      </c>
      <c r="L41" s="77" t="s">
        <v>83</v>
      </c>
      <c r="M41" s="9">
        <v>675</v>
      </c>
      <c r="N41" s="9">
        <v>0</v>
      </c>
      <c r="O41" s="9">
        <v>0</v>
      </c>
    </row>
    <row r="42" spans="5:15" ht="15.75" x14ac:dyDescent="0.25">
      <c r="E42" s="12" t="s">
        <v>20</v>
      </c>
      <c r="F42" s="11" t="s">
        <v>22</v>
      </c>
      <c r="G42" s="79">
        <f t="shared" si="3"/>
        <v>1076.9230769230769</v>
      </c>
      <c r="H42" s="9">
        <f t="shared" si="4"/>
        <v>1076</v>
      </c>
      <c r="I42" s="10">
        <f t="shared" si="5"/>
        <v>-8.5787818129823279E-4</v>
      </c>
      <c r="L42" s="77" t="s">
        <v>84</v>
      </c>
      <c r="M42" s="9">
        <v>1076</v>
      </c>
      <c r="N42" s="9">
        <v>0</v>
      </c>
      <c r="O42" s="9">
        <v>0</v>
      </c>
    </row>
    <row r="43" spans="5:15" ht="15.75" x14ac:dyDescent="0.25">
      <c r="E43" s="12" t="s">
        <v>5</v>
      </c>
      <c r="F43" s="11" t="s">
        <v>21</v>
      </c>
      <c r="G43" s="79">
        <f t="shared" si="3"/>
        <v>276.92307692307691</v>
      </c>
      <c r="H43" s="9">
        <f t="shared" si="4"/>
        <v>276</v>
      </c>
      <c r="I43" s="10">
        <f t="shared" si="5"/>
        <v>-3.3444816053511683E-3</v>
      </c>
      <c r="L43" s="77" t="s">
        <v>85</v>
      </c>
      <c r="M43" s="9">
        <v>276</v>
      </c>
      <c r="N43" s="9">
        <v>0</v>
      </c>
      <c r="O43" s="9">
        <v>0</v>
      </c>
    </row>
    <row r="44" spans="5:15" ht="15.75" x14ac:dyDescent="0.25">
      <c r="E44" s="12" t="s">
        <v>6</v>
      </c>
      <c r="F44" s="11" t="s">
        <v>25</v>
      </c>
      <c r="G44" s="79">
        <f t="shared" si="3"/>
        <v>1307.9230769230767</v>
      </c>
      <c r="H44" s="9">
        <f t="shared" si="4"/>
        <v>1309</v>
      </c>
      <c r="I44" s="10">
        <f t="shared" si="5"/>
        <v>8.2270670505979471E-4</v>
      </c>
      <c r="L44" s="77" t="s">
        <v>25</v>
      </c>
      <c r="M44" s="9">
        <v>1309</v>
      </c>
      <c r="N44" s="9">
        <v>0</v>
      </c>
      <c r="O44" s="9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отчет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?????</cp:lastModifiedBy>
  <dcterms:created xsi:type="dcterms:W3CDTF">2015-06-05T18:19:34Z</dcterms:created>
  <dcterms:modified xsi:type="dcterms:W3CDTF">2024-11-02T11:30:34Z</dcterms:modified>
</cp:coreProperties>
</file>