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13" i="1"/>
  <c r="N12" i="1"/>
  <c r="N10" i="1"/>
  <c r="N9" i="1"/>
  <c r="J7" i="1"/>
  <c r="J8" i="1"/>
  <c r="J9" i="1"/>
  <c r="J10" i="1"/>
  <c r="J11" i="1"/>
  <c r="J12" i="1"/>
  <c r="G7" i="1"/>
  <c r="G8" i="1"/>
  <c r="G9" i="1"/>
  <c r="G10" i="1"/>
  <c r="G11" i="1"/>
  <c r="G12" i="1"/>
  <c r="F7" i="1"/>
  <c r="F8" i="1"/>
  <c r="F9" i="1"/>
  <c r="F10" i="1"/>
  <c r="F11" i="1" s="1"/>
  <c r="F12" i="1" s="1"/>
  <c r="I7" i="1"/>
  <c r="I8" i="1"/>
  <c r="I9" i="1"/>
  <c r="I10" i="1"/>
  <c r="I11" i="1" s="1"/>
  <c r="I12" i="1" s="1"/>
  <c r="I5" i="1"/>
  <c r="I6" i="1" s="1"/>
  <c r="I3" i="1"/>
  <c r="F3" i="1"/>
  <c r="N6" i="1" l="1"/>
  <c r="N7" i="1" s="1"/>
  <c r="I4" i="1"/>
  <c r="J6" i="1" s="1"/>
  <c r="G3" i="1" l="1"/>
  <c r="J3" i="1"/>
  <c r="F4" i="1"/>
  <c r="J5" i="1"/>
  <c r="J4" i="1"/>
  <c r="F5" i="1" l="1"/>
  <c r="G4" i="1"/>
  <c r="F6" i="1" l="1"/>
  <c r="G6" i="1" s="1"/>
  <c r="G5" i="1"/>
  <c r="K7" i="1" l="1"/>
  <c r="K11" i="1"/>
  <c r="K8" i="1"/>
  <c r="K12" i="1"/>
  <c r="K9" i="1"/>
  <c r="K10" i="1"/>
  <c r="K3" i="1"/>
  <c r="K4" i="1"/>
  <c r="K5" i="1"/>
  <c r="K6" i="1"/>
  <c r="N20" i="1" l="1"/>
  <c r="Q10" i="1" l="1"/>
  <c r="P10" i="1"/>
  <c r="P9" i="1"/>
  <c r="N16" i="1"/>
  <c r="N18" i="1" s="1"/>
  <c r="Q9" i="1"/>
</calcChain>
</file>

<file path=xl/sharedStrings.xml><?xml version="1.0" encoding="utf-8"?>
<sst xmlns="http://schemas.openxmlformats.org/spreadsheetml/2006/main" count="22" uniqueCount="22">
  <si>
    <t>X_</t>
  </si>
  <si>
    <t>Y_</t>
  </si>
  <si>
    <t>tetta_1</t>
  </si>
  <si>
    <t>tetta_0</t>
  </si>
  <si>
    <t>SE(t_0)</t>
  </si>
  <si>
    <t>SE(t_1)</t>
  </si>
  <si>
    <t>e</t>
  </si>
  <si>
    <t>t(1-e/2)</t>
  </si>
  <si>
    <t>e(tet0,tet1)</t>
  </si>
  <si>
    <t>n</t>
  </si>
  <si>
    <t>Довер интер</t>
  </si>
  <si>
    <t>-</t>
  </si>
  <si>
    <t>+</t>
  </si>
  <si>
    <t>t</t>
  </si>
  <si>
    <t>H0</t>
  </si>
  <si>
    <t>RSE</t>
  </si>
  <si>
    <t>R2</t>
  </si>
  <si>
    <t>id</t>
  </si>
  <si>
    <t>X</t>
  </si>
  <si>
    <t>Y</t>
  </si>
  <si>
    <t>Кол-во человек в очереди (Х)</t>
  </si>
  <si>
    <t>Время в очереди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</si>
</sst>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9"/>
  <sheetViews>
    <sheetView tabSelected="1" topLeftCell="C1" workbookViewId="0">
      <selection activeCell="J10" sqref="J10"/>
    </sheetView>
  </sheetViews>
  <sheetFormatPr defaultRowHeight="14.4" x14ac:dyDescent="0.3"/>
  <cols>
    <col min="5" max="5" width="14.6640625" customWidth="1"/>
    <col min="6" max="6" width="9.77734375" customWidth="1"/>
    <col min="7" max="7" width="11.88671875" customWidth="1"/>
    <col min="8" max="8" width="14.6640625" customWidth="1"/>
    <col min="9" max="9" width="7.21875" customWidth="1"/>
    <col min="11" max="11" width="12.44140625" customWidth="1"/>
  </cols>
  <sheetData>
    <row r="2" spans="4:17" ht="28.8" x14ac:dyDescent="0.3">
      <c r="E2" s="3" t="s">
        <v>20</v>
      </c>
      <c r="F2" s="3" t="s">
        <v>0</v>
      </c>
      <c r="G2" s="3"/>
      <c r="H2" s="3" t="s">
        <v>21</v>
      </c>
      <c r="I2" t="s">
        <v>1</v>
      </c>
      <c r="K2" t="s">
        <v>8</v>
      </c>
    </row>
    <row r="3" spans="4:17" x14ac:dyDescent="0.3">
      <c r="D3">
        <v>1</v>
      </c>
      <c r="E3">
        <v>6</v>
      </c>
      <c r="F3">
        <f>AVERAGE(E3:E12)</f>
        <v>11.4</v>
      </c>
      <c r="G3">
        <f>E3-F3</f>
        <v>-5.4</v>
      </c>
      <c r="H3">
        <v>12</v>
      </c>
      <c r="I3">
        <f>AVERAGE(H3:H12)</f>
        <v>25</v>
      </c>
      <c r="J3">
        <f>H3-I3</f>
        <v>-13</v>
      </c>
      <c r="K3">
        <f>H3-$N$10-$N$9*E3</f>
        <v>-3.850108616944242</v>
      </c>
    </row>
    <row r="4" spans="4:17" x14ac:dyDescent="0.3">
      <c r="D4">
        <v>2</v>
      </c>
      <c r="E4">
        <v>14</v>
      </c>
      <c r="F4">
        <f>F3</f>
        <v>11.4</v>
      </c>
      <c r="G4">
        <f>E4-F4</f>
        <v>2.5999999999999996</v>
      </c>
      <c r="H4">
        <v>23</v>
      </c>
      <c r="I4">
        <f>I3</f>
        <v>25</v>
      </c>
      <c r="J4">
        <f>H4-I4</f>
        <v>-2</v>
      </c>
      <c r="K4">
        <f>H4-$N$10-$N$9*E4</f>
        <v>-6.4055032585083289</v>
      </c>
      <c r="M4" t="s">
        <v>9</v>
      </c>
      <c r="N4">
        <v>10</v>
      </c>
    </row>
    <row r="5" spans="4:17" x14ac:dyDescent="0.3">
      <c r="D5">
        <v>3</v>
      </c>
      <c r="E5">
        <v>10</v>
      </c>
      <c r="F5">
        <f>F4</f>
        <v>11.4</v>
      </c>
      <c r="G5">
        <f>E5-F5</f>
        <v>-1.4000000000000004</v>
      </c>
      <c r="H5">
        <v>32</v>
      </c>
      <c r="I5">
        <f t="shared" ref="I5:I12" si="0">I4</f>
        <v>25</v>
      </c>
      <c r="J5">
        <f>H5-I5</f>
        <v>7</v>
      </c>
      <c r="K5">
        <f>H5-$N$10-$N$9*E5</f>
        <v>9.3721940622737172</v>
      </c>
    </row>
    <row r="6" spans="4:17" x14ac:dyDescent="0.3">
      <c r="D6">
        <v>4</v>
      </c>
      <c r="E6">
        <v>16</v>
      </c>
      <c r="F6">
        <f>F5</f>
        <v>11.4</v>
      </c>
      <c r="G6">
        <f>E6-F6</f>
        <v>4.5999999999999996</v>
      </c>
      <c r="H6">
        <v>44</v>
      </c>
      <c r="I6">
        <f t="shared" si="0"/>
        <v>25</v>
      </c>
      <c r="J6">
        <f>H6-I6</f>
        <v>19</v>
      </c>
      <c r="K6">
        <f>H6-$N$10-$N$9*E6</f>
        <v>11.205648081100648</v>
      </c>
      <c r="M6" t="s">
        <v>6</v>
      </c>
      <c r="N6">
        <f>0.05</f>
        <v>0.05</v>
      </c>
    </row>
    <row r="7" spans="4:17" x14ac:dyDescent="0.3">
      <c r="D7">
        <v>5</v>
      </c>
      <c r="E7">
        <v>2</v>
      </c>
      <c r="F7">
        <f t="shared" ref="F7:F12" si="1">F6</f>
        <v>11.4</v>
      </c>
      <c r="G7">
        <f t="shared" ref="G7:G12" si="2">E7-F7</f>
        <v>-9.4</v>
      </c>
      <c r="H7">
        <v>5</v>
      </c>
      <c r="I7">
        <f t="shared" si="0"/>
        <v>25</v>
      </c>
      <c r="J7">
        <f t="shared" ref="J7:J12" si="3">H7-I7</f>
        <v>-20</v>
      </c>
      <c r="K7">
        <f t="shared" ref="K7:K12" si="4">H7-$N$10-$N$9*E7</f>
        <v>-4.0724112961621994</v>
      </c>
      <c r="M7" t="s">
        <v>7</v>
      </c>
      <c r="N7">
        <f>_xlfn.T.INV(1-N6/2,2)</f>
        <v>4.3026527297494619</v>
      </c>
      <c r="P7" s="1" t="s">
        <v>10</v>
      </c>
      <c r="Q7" s="1"/>
    </row>
    <row r="8" spans="4:17" x14ac:dyDescent="0.3">
      <c r="D8">
        <v>6</v>
      </c>
      <c r="E8">
        <v>1</v>
      </c>
      <c r="F8">
        <f t="shared" si="1"/>
        <v>11.4</v>
      </c>
      <c r="G8">
        <f t="shared" si="2"/>
        <v>-10.4</v>
      </c>
      <c r="H8">
        <v>5</v>
      </c>
      <c r="I8">
        <f t="shared" si="0"/>
        <v>25</v>
      </c>
      <c r="J8">
        <f t="shared" si="3"/>
        <v>-20</v>
      </c>
      <c r="K8">
        <f t="shared" si="4"/>
        <v>-2.3779869659666888</v>
      </c>
      <c r="P8" t="s">
        <v>11</v>
      </c>
      <c r="Q8" t="s">
        <v>12</v>
      </c>
    </row>
    <row r="9" spans="4:17" x14ac:dyDescent="0.3">
      <c r="D9">
        <v>7</v>
      </c>
      <c r="E9">
        <v>21</v>
      </c>
      <c r="F9">
        <f t="shared" si="1"/>
        <v>11.4</v>
      </c>
      <c r="G9">
        <f t="shared" si="2"/>
        <v>9.6</v>
      </c>
      <c r="H9">
        <v>40</v>
      </c>
      <c r="I9">
        <f t="shared" si="0"/>
        <v>25</v>
      </c>
      <c r="J9">
        <f t="shared" si="3"/>
        <v>15</v>
      </c>
      <c r="K9">
        <f t="shared" si="4"/>
        <v>-1.2664735698769078</v>
      </c>
      <c r="M9" t="s">
        <v>2</v>
      </c>
      <c r="N9">
        <f>SUMPRODUCT(G3:G12,J3:J12)/SUMXMY2(E3:E12,F3:F12)</f>
        <v>1.6944243301955106</v>
      </c>
      <c r="P9">
        <f>N9-N7*N13</f>
        <v>0.35537707677811814</v>
      </c>
      <c r="Q9">
        <f>N9+N7*N13</f>
        <v>3.0334715836129034</v>
      </c>
    </row>
    <row r="10" spans="4:17" x14ac:dyDescent="0.3">
      <c r="D10">
        <v>8</v>
      </c>
      <c r="E10">
        <v>7</v>
      </c>
      <c r="F10">
        <f t="shared" si="1"/>
        <v>11.4</v>
      </c>
      <c r="G10">
        <f t="shared" si="2"/>
        <v>-4.4000000000000004</v>
      </c>
      <c r="H10">
        <v>15</v>
      </c>
      <c r="I10">
        <f t="shared" si="0"/>
        <v>25</v>
      </c>
      <c r="J10">
        <f t="shared" si="3"/>
        <v>-10</v>
      </c>
      <c r="K10">
        <f t="shared" si="4"/>
        <v>-2.5445329471397535</v>
      </c>
      <c r="M10" t="s">
        <v>3</v>
      </c>
      <c r="N10">
        <f>I3-N9*F3</f>
        <v>5.6835626357711782</v>
      </c>
      <c r="P10">
        <f>N10-N12*N7</f>
        <v>-12.539291303253837</v>
      </c>
      <c r="Q10">
        <f>N10+N12*N7</f>
        <v>23.906416574796193</v>
      </c>
    </row>
    <row r="11" spans="4:17" x14ac:dyDescent="0.3">
      <c r="D11">
        <v>9</v>
      </c>
      <c r="E11">
        <v>25</v>
      </c>
      <c r="F11">
        <f t="shared" si="1"/>
        <v>11.4</v>
      </c>
      <c r="G11">
        <f t="shared" si="2"/>
        <v>13.6</v>
      </c>
      <c r="H11">
        <v>40</v>
      </c>
      <c r="I11">
        <f t="shared" si="0"/>
        <v>25</v>
      </c>
      <c r="J11">
        <f t="shared" si="3"/>
        <v>15</v>
      </c>
      <c r="K11">
        <f t="shared" si="4"/>
        <v>-8.0441708906589469</v>
      </c>
    </row>
    <row r="12" spans="4:17" x14ac:dyDescent="0.3">
      <c r="D12">
        <v>10</v>
      </c>
      <c r="E12">
        <v>12</v>
      </c>
      <c r="F12">
        <f t="shared" si="1"/>
        <v>11.4</v>
      </c>
      <c r="G12">
        <f t="shared" si="2"/>
        <v>0.59999999999999964</v>
      </c>
      <c r="H12">
        <v>34</v>
      </c>
      <c r="I12">
        <f t="shared" si="0"/>
        <v>25</v>
      </c>
      <c r="J12">
        <f t="shared" si="3"/>
        <v>9</v>
      </c>
      <c r="K12">
        <f t="shared" si="4"/>
        <v>7.9833454018826941</v>
      </c>
      <c r="M12" t="s">
        <v>4</v>
      </c>
      <c r="N12">
        <f>SQRT(SUMSQ(K3:K12)/(N4-2))*SQRT(1/N4+F3*F3/SUMXMY2(E3:E12,F3:F12))</f>
        <v>4.2352602181970909</v>
      </c>
    </row>
    <row r="13" spans="4:17" x14ac:dyDescent="0.3">
      <c r="M13" t="s">
        <v>5</v>
      </c>
      <c r="N13">
        <f>SQRT(SUMSQ(K3:K12)/(N4-2))*SQRT(1/SUMXMY2(E3:E12,F3:F12))</f>
        <v>0.31121434554988209</v>
      </c>
    </row>
    <row r="16" spans="4:17" x14ac:dyDescent="0.3">
      <c r="M16" t="s">
        <v>13</v>
      </c>
      <c r="N16">
        <f>ROUND(ABS(N9)/N13,3)</f>
        <v>5.4450000000000003</v>
      </c>
    </row>
    <row r="18" spans="3:14" x14ac:dyDescent="0.3">
      <c r="M18" t="s">
        <v>14</v>
      </c>
      <c r="N18" t="str">
        <f>IF(N7&lt;N16, "откл", "принимается")</f>
        <v>откл</v>
      </c>
    </row>
    <row r="19" spans="3:14" x14ac:dyDescent="0.3">
      <c r="C19" s="2" t="s">
        <v>17</v>
      </c>
      <c r="D19" t="s">
        <v>18</v>
      </c>
      <c r="E19" t="s">
        <v>19</v>
      </c>
    </row>
    <row r="20" spans="3:14" x14ac:dyDescent="0.3">
      <c r="C20" s="2">
        <v>1</v>
      </c>
      <c r="D20">
        <v>6</v>
      </c>
      <c r="E20">
        <v>12</v>
      </c>
      <c r="M20" t="s">
        <v>15</v>
      </c>
      <c r="N20">
        <f>SQRT(SUMSQ(K3:K6)/(N4-2))</f>
        <v>5.8014909593937842</v>
      </c>
    </row>
    <row r="21" spans="3:14" x14ac:dyDescent="0.3">
      <c r="C21" s="2">
        <v>2</v>
      </c>
      <c r="D21">
        <v>14</v>
      </c>
      <c r="E21">
        <v>23</v>
      </c>
      <c r="M21" t="s">
        <v>16</v>
      </c>
      <c r="N21">
        <f>1-SUMSQ(K3:K12)/SUMXMY2(H3:H12,I3:I12)</f>
        <v>0.78747823885948254</v>
      </c>
    </row>
    <row r="22" spans="3:14" x14ac:dyDescent="0.3">
      <c r="C22" s="2">
        <v>3</v>
      </c>
      <c r="D22">
        <v>10</v>
      </c>
      <c r="E22">
        <v>32</v>
      </c>
    </row>
    <row r="23" spans="3:14" x14ac:dyDescent="0.3">
      <c r="C23" s="2">
        <v>4</v>
      </c>
      <c r="D23">
        <v>16</v>
      </c>
      <c r="E23">
        <v>44</v>
      </c>
    </row>
    <row r="24" spans="3:14" x14ac:dyDescent="0.3">
      <c r="C24" s="2">
        <v>5</v>
      </c>
      <c r="D24">
        <v>2</v>
      </c>
      <c r="E24">
        <v>5</v>
      </c>
    </row>
    <row r="25" spans="3:14" x14ac:dyDescent="0.3">
      <c r="C25" s="2">
        <v>6</v>
      </c>
      <c r="D25">
        <v>1</v>
      </c>
      <c r="E25">
        <v>5</v>
      </c>
    </row>
    <row r="26" spans="3:14" x14ac:dyDescent="0.3">
      <c r="C26" s="2">
        <v>7</v>
      </c>
      <c r="D26">
        <v>21</v>
      </c>
      <c r="E26">
        <v>40</v>
      </c>
    </row>
    <row r="27" spans="3:14" x14ac:dyDescent="0.3">
      <c r="C27" s="2">
        <v>8</v>
      </c>
      <c r="D27">
        <v>7</v>
      </c>
      <c r="E27">
        <v>15</v>
      </c>
    </row>
    <row r="28" spans="3:14" x14ac:dyDescent="0.3">
      <c r="C28" s="2">
        <v>9</v>
      </c>
      <c r="D28">
        <v>25</v>
      </c>
      <c r="E28">
        <v>40</v>
      </c>
    </row>
    <row r="29" spans="3:14" x14ac:dyDescent="0.3">
      <c r="C29" s="2">
        <v>10</v>
      </c>
      <c r="D29">
        <v>12</v>
      </c>
      <c r="E29">
        <v>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2021-02-15T10:22:14Z</dcterms:modified>
</cp:coreProperties>
</file>